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threadedComments/threadedComment2.xml" ContentType="application/vnd.ms-excel.threaded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comments18.xml" ContentType="application/vnd.openxmlformats-officedocument.spreadsheetml.comments+xml"/>
  <Override PartName="/xl/namedSheetViews/namedSheetView1.xml" ContentType="application/vnd.ms-excel.namedsheetview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8885" documentId="8_{78C34441-216D-4C2D-AAA3-718125ADDEA7}" xr6:coauthVersionLast="47" xr6:coauthVersionMax="47" xr10:uidLastSave="{50CAC454-48C3-4D87-A0EB-2EA515114806}"/>
  <bookViews>
    <workbookView xWindow="-120" yWindow="-120" windowWidth="29040" windowHeight="15840" tabRatio="636" firstSheet="15" activeTab="18" xr2:uid="{5F51E1F5-397C-4C3E-96F1-D86892D054EF}"/>
  </bookViews>
  <sheets>
    <sheet name="DEMAND FREQ SUMMARY" sheetId="177" r:id="rId1"/>
    <sheet name="1" sheetId="413" r:id="rId2"/>
    <sheet name="2" sheetId="417" r:id="rId3"/>
    <sheet name="3" sheetId="418" r:id="rId4"/>
    <sheet name="4" sheetId="419" r:id="rId5"/>
    <sheet name="5" sheetId="420" r:id="rId6"/>
    <sheet name="6" sheetId="421" r:id="rId7"/>
    <sheet name="7" sheetId="422" r:id="rId8"/>
    <sheet name="8" sheetId="423" r:id="rId9"/>
    <sheet name="9" sheetId="424" r:id="rId10"/>
    <sheet name="10" sheetId="425" r:id="rId11"/>
    <sheet name="11" sheetId="426" r:id="rId12"/>
    <sheet name="12" sheetId="427" r:id="rId13"/>
    <sheet name="13" sheetId="428" r:id="rId14"/>
    <sheet name="14" sheetId="429" r:id="rId15"/>
    <sheet name="15" sheetId="430" r:id="rId16"/>
    <sheet name="16" sheetId="431" r:id="rId17"/>
    <sheet name="17" sheetId="432" r:id="rId18"/>
    <sheet name="PARAMETERS" sheetId="260" r:id="rId19"/>
    <sheet name="GEN SWITCHING LOGS" sheetId="88" r:id="rId20"/>
    <sheet name="ACTION LOGS" sheetId="89" r:id="rId21"/>
    <sheet name="BILLING" sheetId="79" r:id="rId22"/>
    <sheet name="EOD REPORT" sheetId="253" r:id="rId23"/>
    <sheet name="EOD REPORT_v1" sheetId="102" state="hidden" r:id="rId24"/>
    <sheet name="EOD REPORT_v2" sheetId="251" state="hidden" r:id="rId25"/>
    <sheet name="AGG DEMAND" sheetId="112" state="hidden" r:id="rId26"/>
    <sheet name="RunDown Time" sheetId="105" state="hidden" r:id="rId27"/>
  </sheets>
  <functionGroups builtInGroupCount="19"/>
  <definedNames>
    <definedName name="_9_2" localSheetId="18">PARAMETERS!#REF!</definedName>
    <definedName name="_9_2">#REF!</definedName>
    <definedName name="_xlnm._FilterDatabase" localSheetId="1" hidden="1">'1'!$A$11:$A$99</definedName>
    <definedName name="_xlnm._FilterDatabase" localSheetId="10" hidden="1">'10'!$A$11:$A$99</definedName>
    <definedName name="_xlnm._FilterDatabase" localSheetId="11" hidden="1">'11'!$A$11:$A$99</definedName>
    <definedName name="_xlnm._FilterDatabase" localSheetId="12" hidden="1">'12'!$A$11:$A$99</definedName>
    <definedName name="_xlnm._FilterDatabase" localSheetId="13" hidden="1">'13'!$A$11:$A$99</definedName>
    <definedName name="_xlnm._FilterDatabase" localSheetId="14" hidden="1">'14'!$A$11:$A$99</definedName>
    <definedName name="_xlnm._FilterDatabase" localSheetId="15" hidden="1">'15'!$A$11:$A$99</definedName>
    <definedName name="_xlnm._FilterDatabase" localSheetId="16" hidden="1">'16'!$A$11:$A$99</definedName>
    <definedName name="_xlnm._FilterDatabase" localSheetId="17" hidden="1">'17'!$A$11:$A$99</definedName>
    <definedName name="_xlnm._FilterDatabase" localSheetId="2" hidden="1">'2'!$A$11:$A$99</definedName>
    <definedName name="_xlnm._FilterDatabase" localSheetId="3" hidden="1">'3'!$A$11:$A$99</definedName>
    <definedName name="_xlnm._FilterDatabase" localSheetId="4" hidden="1">'4'!$A$11:$A$99</definedName>
    <definedName name="_xlnm._FilterDatabase" localSheetId="5" hidden="1">'5'!$A$11:$A$99</definedName>
    <definedName name="_xlnm._FilterDatabase" localSheetId="6" hidden="1">'6'!$A$11:$A$99</definedName>
    <definedName name="_xlnm._FilterDatabase" localSheetId="7" hidden="1">'7'!$A$11:$A$99</definedName>
    <definedName name="_xlnm._FilterDatabase" localSheetId="8" hidden="1">'8'!$A$11:$A$99</definedName>
    <definedName name="_xlnm._FilterDatabase" localSheetId="9" hidden="1">'9'!$A$11:$A$99</definedName>
    <definedName name="_xlnm._FilterDatabase" localSheetId="20" hidden="1">'ACTION LOGS'!$A$1:$I$306</definedName>
    <definedName name="_xlnm._FilterDatabase" localSheetId="19" hidden="1">'GEN SWITCHING LOGS'!$A$1:$L$702</definedName>
    <definedName name="_xlnm._FilterDatabase" localSheetId="18" hidden="1">PARAMETERS!$A$1:$CB$28</definedName>
    <definedName name="_xlnm._FilterDatabase" localSheetId="26" hidden="1">'RunDown Time'!$A$1:$H$64</definedName>
    <definedName name="_xlnm.Print_Area" localSheetId="1">'1'!$A$1:$AN$195</definedName>
    <definedName name="_xlnm.Print_Area" localSheetId="10">'10'!$A$1:$AN$195</definedName>
    <definedName name="_xlnm.Print_Area" localSheetId="11">'11'!$A$1:$AN$195</definedName>
    <definedName name="_xlnm.Print_Area" localSheetId="12">'12'!$A$1:$AN$195</definedName>
    <definedName name="_xlnm.Print_Area" localSheetId="13">'13'!$A$1:$AN$195</definedName>
    <definedName name="_xlnm.Print_Area" localSheetId="14">'14'!$A$1:$AN$195</definedName>
    <definedName name="_xlnm.Print_Area" localSheetId="15">'15'!$A$1:$AN$195</definedName>
    <definedName name="_xlnm.Print_Area" localSheetId="16">'16'!$A$1:$AN$195</definedName>
    <definedName name="_xlnm.Print_Area" localSheetId="17">'17'!$A$1:$AN$195</definedName>
    <definedName name="_xlnm.Print_Area" localSheetId="2">'2'!$A$1:$AN$195</definedName>
    <definedName name="_xlnm.Print_Area" localSheetId="3">'3'!$A$1:$AN$195</definedName>
    <definedName name="_xlnm.Print_Area" localSheetId="4">'4'!$A$1:$AN$195</definedName>
    <definedName name="_xlnm.Print_Area" localSheetId="5">'5'!$A$1:$AN$195</definedName>
    <definedName name="_xlnm.Print_Area" localSheetId="6">'6'!$A$1:$AN$195</definedName>
    <definedName name="_xlnm.Print_Area" localSheetId="7">'7'!$A$1:$AN$195</definedName>
    <definedName name="_xlnm.Print_Area" localSheetId="8">'8'!$A$1:$AN$195</definedName>
    <definedName name="_xlnm.Print_Area" localSheetId="9">'9'!$A$1:$AN$195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9" i="432" l="1"/>
  <c r="F78" i="432"/>
  <c r="F81" i="432" s="1"/>
  <c r="F117" i="432" s="1"/>
  <c r="F76" i="432"/>
  <c r="F50" i="432"/>
  <c r="F47" i="432"/>
  <c r="F33" i="432"/>
  <c r="F17" i="432"/>
  <c r="AC148" i="432"/>
  <c r="AB148" i="432"/>
  <c r="AC147" i="432"/>
  <c r="AB147" i="432"/>
  <c r="Y147" i="432"/>
  <c r="X147" i="432"/>
  <c r="W147" i="432"/>
  <c r="V147" i="432"/>
  <c r="U147" i="432"/>
  <c r="T147" i="432"/>
  <c r="S147" i="432"/>
  <c r="R147" i="432"/>
  <c r="Q147" i="432"/>
  <c r="P147" i="432"/>
  <c r="O147" i="432"/>
  <c r="N147" i="432"/>
  <c r="AC146" i="432"/>
  <c r="AB146" i="432"/>
  <c r="T146" i="432"/>
  <c r="S146" i="432"/>
  <c r="R146" i="432"/>
  <c r="G146" i="432"/>
  <c r="F146" i="432"/>
  <c r="AA145" i="432"/>
  <c r="Z145" i="432"/>
  <c r="Y145" i="432"/>
  <c r="X145" i="432"/>
  <c r="W145" i="432"/>
  <c r="V145" i="432"/>
  <c r="U145" i="432"/>
  <c r="T145" i="432"/>
  <c r="S145" i="432"/>
  <c r="R145" i="432"/>
  <c r="Q145" i="432"/>
  <c r="P145" i="432"/>
  <c r="O145" i="432"/>
  <c r="N145" i="432"/>
  <c r="M145" i="432"/>
  <c r="L145" i="432"/>
  <c r="K145" i="432"/>
  <c r="J145" i="432"/>
  <c r="I145" i="432"/>
  <c r="H145" i="432"/>
  <c r="G145" i="432"/>
  <c r="F145" i="432"/>
  <c r="Y144" i="432"/>
  <c r="X144" i="432"/>
  <c r="W144" i="432"/>
  <c r="V144" i="432"/>
  <c r="S144" i="432"/>
  <c r="R144" i="432"/>
  <c r="Q144" i="432"/>
  <c r="P144" i="432"/>
  <c r="P148" i="432" s="1"/>
  <c r="N144" i="432"/>
  <c r="N148" i="432" s="1"/>
  <c r="M144" i="432"/>
  <c r="M148" i="432" s="1"/>
  <c r="L144" i="432"/>
  <c r="L148" i="432" s="1"/>
  <c r="J144" i="432"/>
  <c r="J148" i="432" s="1"/>
  <c r="G144" i="432"/>
  <c r="F144" i="432"/>
  <c r="AA143" i="432"/>
  <c r="Z143" i="432"/>
  <c r="Y143" i="432"/>
  <c r="Y148" i="432" s="1"/>
  <c r="X143" i="432"/>
  <c r="X148" i="432" s="1"/>
  <c r="S143" i="432"/>
  <c r="S148" i="432" s="1"/>
  <c r="R143" i="432"/>
  <c r="R148" i="432" s="1"/>
  <c r="Q143" i="432"/>
  <c r="Q148" i="432" s="1"/>
  <c r="P143" i="432"/>
  <c r="N143" i="432"/>
  <c r="M143" i="432"/>
  <c r="L143" i="432"/>
  <c r="K143" i="432"/>
  <c r="J143" i="432"/>
  <c r="I143" i="432"/>
  <c r="H143" i="432"/>
  <c r="G143" i="432"/>
  <c r="F143" i="432"/>
  <c r="AA139" i="432"/>
  <c r="AA147" i="432" s="1"/>
  <c r="Z139" i="432"/>
  <c r="Z147" i="432" s="1"/>
  <c r="Y139" i="432"/>
  <c r="X139" i="432"/>
  <c r="W139" i="432"/>
  <c r="V139" i="432"/>
  <c r="U139" i="432"/>
  <c r="T139" i="432"/>
  <c r="S139" i="432"/>
  <c r="R139" i="432"/>
  <c r="Q139" i="432"/>
  <c r="P139" i="432"/>
  <c r="O139" i="432"/>
  <c r="N139" i="432"/>
  <c r="M139" i="432"/>
  <c r="M147" i="432" s="1"/>
  <c r="L139" i="432"/>
  <c r="L147" i="432" s="1"/>
  <c r="K139" i="432"/>
  <c r="K147" i="432" s="1"/>
  <c r="J139" i="432"/>
  <c r="J147" i="432" s="1"/>
  <c r="I139" i="432"/>
  <c r="I147" i="432" s="1"/>
  <c r="H139" i="432"/>
  <c r="H147" i="432" s="1"/>
  <c r="G139" i="432"/>
  <c r="G147" i="432" s="1"/>
  <c r="F139" i="432"/>
  <c r="F147" i="432" s="1"/>
  <c r="AA137" i="432"/>
  <c r="AA146" i="432" s="1"/>
  <c r="Z137" i="432"/>
  <c r="Z146" i="432" s="1"/>
  <c r="Y137" i="432"/>
  <c r="Y146" i="432" s="1"/>
  <c r="X137" i="432"/>
  <c r="X146" i="432" s="1"/>
  <c r="W137" i="432"/>
  <c r="W146" i="432" s="1"/>
  <c r="V137" i="432"/>
  <c r="V146" i="432" s="1"/>
  <c r="U137" i="432"/>
  <c r="U146" i="432" s="1"/>
  <c r="T137" i="432"/>
  <c r="S137" i="432"/>
  <c r="R137" i="432"/>
  <c r="Q137" i="432"/>
  <c r="Q146" i="432" s="1"/>
  <c r="P137" i="432"/>
  <c r="P146" i="432" s="1"/>
  <c r="O137" i="432"/>
  <c r="O146" i="432" s="1"/>
  <c r="N137" i="432"/>
  <c r="N146" i="432" s="1"/>
  <c r="M137" i="432"/>
  <c r="M146" i="432" s="1"/>
  <c r="L137" i="432"/>
  <c r="L146" i="432" s="1"/>
  <c r="K137" i="432"/>
  <c r="K146" i="432" s="1"/>
  <c r="J137" i="432"/>
  <c r="J146" i="432" s="1"/>
  <c r="I137" i="432"/>
  <c r="I146" i="432" s="1"/>
  <c r="H137" i="432"/>
  <c r="H146" i="432" s="1"/>
  <c r="G137" i="432"/>
  <c r="F137" i="432"/>
  <c r="AC126" i="432"/>
  <c r="AB126" i="432"/>
  <c r="AA126" i="432"/>
  <c r="Z126" i="432"/>
  <c r="Y126" i="432"/>
  <c r="X126" i="432"/>
  <c r="W126" i="432"/>
  <c r="V126" i="432"/>
  <c r="U126" i="432"/>
  <c r="T126" i="432"/>
  <c r="S126" i="432"/>
  <c r="S127" i="432" s="1"/>
  <c r="R126" i="432"/>
  <c r="R127" i="432" s="1"/>
  <c r="Q126" i="432"/>
  <c r="Q127" i="432" s="1"/>
  <c r="P126" i="432"/>
  <c r="P127" i="432" s="1"/>
  <c r="O126" i="432"/>
  <c r="N126" i="432"/>
  <c r="N127" i="432" s="1"/>
  <c r="M126" i="432"/>
  <c r="M127" i="432" s="1"/>
  <c r="L126" i="432"/>
  <c r="L127" i="432" s="1"/>
  <c r="K126" i="432"/>
  <c r="J126" i="432"/>
  <c r="I126" i="432"/>
  <c r="H126" i="432"/>
  <c r="G126" i="432"/>
  <c r="F126" i="432"/>
  <c r="U121" i="432"/>
  <c r="T121" i="432"/>
  <c r="S121" i="432"/>
  <c r="R121" i="432"/>
  <c r="Q121" i="432"/>
  <c r="P121" i="432"/>
  <c r="N121" i="432"/>
  <c r="M121" i="432"/>
  <c r="L121" i="432"/>
  <c r="J121" i="432"/>
  <c r="J127" i="432" s="1"/>
  <c r="G121" i="432"/>
  <c r="G127" i="432" s="1"/>
  <c r="F121" i="432"/>
  <c r="F127" i="432" s="1"/>
  <c r="AC119" i="432"/>
  <c r="AB119" i="432"/>
  <c r="AA119" i="432"/>
  <c r="Z119" i="432"/>
  <c r="Y119" i="432"/>
  <c r="X119" i="432"/>
  <c r="M119" i="432"/>
  <c r="L119" i="432"/>
  <c r="K119" i="432"/>
  <c r="J119" i="432"/>
  <c r="I119" i="432"/>
  <c r="H119" i="432"/>
  <c r="G119" i="432"/>
  <c r="F119" i="432"/>
  <c r="S117" i="432"/>
  <c r="R117" i="432"/>
  <c r="Q117" i="432"/>
  <c r="P117" i="432"/>
  <c r="N117" i="432"/>
  <c r="M117" i="432"/>
  <c r="L117" i="432"/>
  <c r="Q114" i="432"/>
  <c r="P114" i="432"/>
  <c r="N114" i="432"/>
  <c r="K114" i="432"/>
  <c r="AC111" i="432"/>
  <c r="AB111" i="432"/>
  <c r="AA111" i="432"/>
  <c r="Z111" i="432"/>
  <c r="I111" i="432"/>
  <c r="H111" i="432"/>
  <c r="G111" i="432"/>
  <c r="F111" i="432"/>
  <c r="S109" i="432"/>
  <c r="P109" i="432"/>
  <c r="N109" i="432"/>
  <c r="M109" i="432"/>
  <c r="AB107" i="432"/>
  <c r="W107" i="432"/>
  <c r="H107" i="432"/>
  <c r="S99" i="432"/>
  <c r="R99" i="432"/>
  <c r="Q99" i="432"/>
  <c r="P99" i="432"/>
  <c r="O99" i="432"/>
  <c r="N99" i="432"/>
  <c r="M99" i="432"/>
  <c r="L99" i="432"/>
  <c r="J99" i="432"/>
  <c r="G99" i="432"/>
  <c r="F99" i="432"/>
  <c r="E99" i="432"/>
  <c r="D99" i="432"/>
  <c r="C99" i="432"/>
  <c r="B99" i="432"/>
  <c r="AC96" i="432"/>
  <c r="AB96" i="432"/>
  <c r="AA96" i="432"/>
  <c r="Z96" i="432"/>
  <c r="Y96" i="432"/>
  <c r="X96" i="432"/>
  <c r="W96" i="432"/>
  <c r="W119" i="432" s="1"/>
  <c r="V96" i="432"/>
  <c r="V119" i="432" s="1"/>
  <c r="U96" i="432"/>
  <c r="U119" i="432" s="1"/>
  <c r="T96" i="432"/>
  <c r="T119" i="432" s="1"/>
  <c r="S96" i="432"/>
  <c r="S119" i="432" s="1"/>
  <c r="R96" i="432"/>
  <c r="R119" i="432" s="1"/>
  <c r="Q96" i="432"/>
  <c r="Q119" i="432" s="1"/>
  <c r="P96" i="432"/>
  <c r="P119" i="432" s="1"/>
  <c r="O96" i="432"/>
  <c r="O119" i="432" s="1"/>
  <c r="N96" i="432"/>
  <c r="N119" i="432" s="1"/>
  <c r="M96" i="432"/>
  <c r="L96" i="432"/>
  <c r="K96" i="432"/>
  <c r="J96" i="432"/>
  <c r="I96" i="432"/>
  <c r="H96" i="432"/>
  <c r="G96" i="432"/>
  <c r="F96" i="432"/>
  <c r="E96" i="432"/>
  <c r="D96" i="432"/>
  <c r="C96" i="432"/>
  <c r="B96" i="432"/>
  <c r="AH95" i="432"/>
  <c r="AG95" i="432"/>
  <c r="AF95" i="432"/>
  <c r="AH94" i="432"/>
  <c r="AG94" i="432"/>
  <c r="AF94" i="432"/>
  <c r="AI93" i="432"/>
  <c r="AH91" i="432"/>
  <c r="AG91" i="432"/>
  <c r="AF91" i="432"/>
  <c r="AH90" i="432"/>
  <c r="AG90" i="432"/>
  <c r="AF90" i="432"/>
  <c r="AH89" i="432"/>
  <c r="AG89" i="432"/>
  <c r="AF89" i="432"/>
  <c r="AH88" i="432"/>
  <c r="AG88" i="432"/>
  <c r="AF88" i="432"/>
  <c r="AH87" i="432"/>
  <c r="AG87" i="432"/>
  <c r="AF87" i="432"/>
  <c r="AH86" i="432"/>
  <c r="AG86" i="432"/>
  <c r="AF86" i="432"/>
  <c r="AH85" i="432"/>
  <c r="AG85" i="432"/>
  <c r="AF85" i="432"/>
  <c r="AH84" i="432"/>
  <c r="AG84" i="432"/>
  <c r="AF84" i="432"/>
  <c r="AH83" i="432"/>
  <c r="AG83" i="432"/>
  <c r="AF83" i="432"/>
  <c r="AI82" i="432"/>
  <c r="Y81" i="432"/>
  <c r="Y117" i="432" s="1"/>
  <c r="S81" i="432"/>
  <c r="R81" i="432"/>
  <c r="Q81" i="432"/>
  <c r="P81" i="432"/>
  <c r="N81" i="432"/>
  <c r="M81" i="432"/>
  <c r="L81" i="432"/>
  <c r="J81" i="432"/>
  <c r="J117" i="432" s="1"/>
  <c r="G81" i="432"/>
  <c r="G117" i="432" s="1"/>
  <c r="E81" i="432"/>
  <c r="D81" i="432"/>
  <c r="C81" i="432"/>
  <c r="B81" i="432"/>
  <c r="O81" i="432"/>
  <c r="O117" i="432" s="1"/>
  <c r="AC81" i="432"/>
  <c r="AC117" i="432" s="1"/>
  <c r="AB121" i="432"/>
  <c r="AB127" i="432" s="1"/>
  <c r="AA121" i="432"/>
  <c r="AA127" i="432" s="1"/>
  <c r="Z121" i="432"/>
  <c r="Z127" i="432" s="1"/>
  <c r="AC99" i="432"/>
  <c r="AB99" i="432"/>
  <c r="AA99" i="432"/>
  <c r="Z99" i="432"/>
  <c r="AH102" i="432" s="1"/>
  <c r="X81" i="432"/>
  <c r="X117" i="432" s="1"/>
  <c r="W81" i="432"/>
  <c r="W117" i="432" s="1"/>
  <c r="V81" i="432"/>
  <c r="V117" i="432" s="1"/>
  <c r="U144" i="432"/>
  <c r="T99" i="432"/>
  <c r="K144" i="432"/>
  <c r="K148" i="432" s="1"/>
  <c r="I121" i="432"/>
  <c r="I127" i="432" s="1"/>
  <c r="AI77" i="432"/>
  <c r="AC76" i="432"/>
  <c r="AC116" i="432" s="1"/>
  <c r="AB76" i="432"/>
  <c r="AB116" i="432" s="1"/>
  <c r="AA76" i="432"/>
  <c r="AA116" i="432" s="1"/>
  <c r="Z76" i="432"/>
  <c r="Z116" i="432" s="1"/>
  <c r="S76" i="432"/>
  <c r="S116" i="432" s="1"/>
  <c r="R76" i="432"/>
  <c r="R116" i="432" s="1"/>
  <c r="Q76" i="432"/>
  <c r="Q116" i="432" s="1"/>
  <c r="P76" i="432"/>
  <c r="P116" i="432" s="1"/>
  <c r="O76" i="432"/>
  <c r="O116" i="432" s="1"/>
  <c r="N76" i="432"/>
  <c r="N116" i="432" s="1"/>
  <c r="M76" i="432"/>
  <c r="M116" i="432" s="1"/>
  <c r="L76" i="432"/>
  <c r="L116" i="432" s="1"/>
  <c r="K76" i="432"/>
  <c r="K116" i="432" s="1"/>
  <c r="J76" i="432"/>
  <c r="J116" i="432" s="1"/>
  <c r="I76" i="432"/>
  <c r="I116" i="432" s="1"/>
  <c r="H76" i="432"/>
  <c r="H116" i="432" s="1"/>
  <c r="G76" i="432"/>
  <c r="G116" i="432" s="1"/>
  <c r="F116" i="432"/>
  <c r="E76" i="432"/>
  <c r="D76" i="432"/>
  <c r="C76" i="432"/>
  <c r="B76" i="432"/>
  <c r="AH75" i="432"/>
  <c r="AG75" i="432"/>
  <c r="AF75" i="432"/>
  <c r="AH74" i="432"/>
  <c r="AG74" i="432"/>
  <c r="AF74" i="432"/>
  <c r="AH73" i="432"/>
  <c r="AG73" i="432"/>
  <c r="AF73" i="432"/>
  <c r="AH72" i="432"/>
  <c r="AG72" i="432"/>
  <c r="AF72" i="432"/>
  <c r="AH71" i="432"/>
  <c r="AG71" i="432"/>
  <c r="AF71" i="432"/>
  <c r="AH68" i="432"/>
  <c r="AG68" i="432"/>
  <c r="AF68" i="432"/>
  <c r="AF67" i="432"/>
  <c r="AH66" i="432"/>
  <c r="AH65" i="432"/>
  <c r="AG65" i="432"/>
  <c r="AF65" i="432"/>
  <c r="Y121" i="432"/>
  <c r="Y127" i="432" s="1"/>
  <c r="X121" i="432"/>
  <c r="X127" i="432" s="1"/>
  <c r="W99" i="432"/>
  <c r="V121" i="432"/>
  <c r="V127" i="432" s="1"/>
  <c r="Y76" i="432"/>
  <c r="Y116" i="432" s="1"/>
  <c r="X76" i="432"/>
  <c r="X116" i="432" s="1"/>
  <c r="W143" i="432"/>
  <c r="W148" i="432" s="1"/>
  <c r="V143" i="432"/>
  <c r="V148" i="432" s="1"/>
  <c r="U76" i="432"/>
  <c r="U116" i="432" s="1"/>
  <c r="T76" i="432"/>
  <c r="T116" i="432" s="1"/>
  <c r="AH63" i="432"/>
  <c r="AH62" i="432"/>
  <c r="AG62" i="432"/>
  <c r="AF62" i="432"/>
  <c r="AH61" i="432"/>
  <c r="AG61" i="432"/>
  <c r="AF61" i="432"/>
  <c r="AH60" i="432"/>
  <c r="AG60" i="432"/>
  <c r="AF60" i="432"/>
  <c r="AH59" i="432"/>
  <c r="AG59" i="432"/>
  <c r="AF59" i="432"/>
  <c r="AH58" i="432"/>
  <c r="AG58" i="432"/>
  <c r="AF58" i="432"/>
  <c r="AH57" i="432"/>
  <c r="AG57" i="432"/>
  <c r="AF57" i="432"/>
  <c r="AH56" i="432"/>
  <c r="AG56" i="432"/>
  <c r="AF56" i="432"/>
  <c r="AH55" i="432"/>
  <c r="AG55" i="432"/>
  <c r="AF55" i="432"/>
  <c r="AH54" i="432"/>
  <c r="AG54" i="432"/>
  <c r="AF54" i="432"/>
  <c r="AH53" i="432"/>
  <c r="AG53" i="432"/>
  <c r="AF53" i="432"/>
  <c r="AH52" i="432"/>
  <c r="AG52" i="432"/>
  <c r="AF52" i="432"/>
  <c r="AC50" i="432"/>
  <c r="AC114" i="432" s="1"/>
  <c r="AB50" i="432"/>
  <c r="AB114" i="432" s="1"/>
  <c r="AA50" i="432"/>
  <c r="AA114" i="432" s="1"/>
  <c r="Z50" i="432"/>
  <c r="Z114" i="432" s="1"/>
  <c r="Y50" i="432"/>
  <c r="Y114" i="432" s="1"/>
  <c r="X50" i="432"/>
  <c r="X114" i="432" s="1"/>
  <c r="W50" i="432"/>
  <c r="W114" i="432" s="1"/>
  <c r="V50" i="432"/>
  <c r="V114" i="432" s="1"/>
  <c r="U50" i="432"/>
  <c r="U114" i="432" s="1"/>
  <c r="T50" i="432"/>
  <c r="T114" i="432" s="1"/>
  <c r="S50" i="432"/>
  <c r="S114" i="432" s="1"/>
  <c r="R50" i="432"/>
  <c r="R114" i="432" s="1"/>
  <c r="Q50" i="432"/>
  <c r="P50" i="432"/>
  <c r="O50" i="432"/>
  <c r="O114" i="432" s="1"/>
  <c r="N50" i="432"/>
  <c r="M50" i="432"/>
  <c r="M114" i="432" s="1"/>
  <c r="L50" i="432"/>
  <c r="L114" i="432" s="1"/>
  <c r="K50" i="432"/>
  <c r="J50" i="432"/>
  <c r="J114" i="432" s="1"/>
  <c r="I50" i="432"/>
  <c r="I114" i="432" s="1"/>
  <c r="H50" i="432"/>
  <c r="H114" i="432" s="1"/>
  <c r="G50" i="432"/>
  <c r="G114" i="432" s="1"/>
  <c r="F114" i="432"/>
  <c r="E50" i="432"/>
  <c r="D50" i="432"/>
  <c r="C50" i="432"/>
  <c r="B50" i="432"/>
  <c r="AH49" i="432"/>
  <c r="AG49" i="432"/>
  <c r="AF49" i="432"/>
  <c r="AI48" i="432"/>
  <c r="AC47" i="432"/>
  <c r="AB47" i="432"/>
  <c r="AA47" i="432"/>
  <c r="Z47" i="432"/>
  <c r="Y47" i="432"/>
  <c r="Y111" i="432" s="1"/>
  <c r="X47" i="432"/>
  <c r="X111" i="432" s="1"/>
  <c r="W47" i="432"/>
  <c r="W111" i="432" s="1"/>
  <c r="V47" i="432"/>
  <c r="V111" i="432" s="1"/>
  <c r="U47" i="432"/>
  <c r="U111" i="432" s="1"/>
  <c r="T47" i="432"/>
  <c r="T111" i="432" s="1"/>
  <c r="S47" i="432"/>
  <c r="S111" i="432" s="1"/>
  <c r="R47" i="432"/>
  <c r="R111" i="432" s="1"/>
  <c r="Q47" i="432"/>
  <c r="Q111" i="432" s="1"/>
  <c r="P47" i="432"/>
  <c r="P111" i="432" s="1"/>
  <c r="O47" i="432"/>
  <c r="O111" i="432" s="1"/>
  <c r="N47" i="432"/>
  <c r="N111" i="432" s="1"/>
  <c r="M47" i="432"/>
  <c r="M111" i="432" s="1"/>
  <c r="L47" i="432"/>
  <c r="L111" i="432" s="1"/>
  <c r="K47" i="432"/>
  <c r="K111" i="432" s="1"/>
  <c r="J47" i="432"/>
  <c r="J111" i="432" s="1"/>
  <c r="I47" i="432"/>
  <c r="H47" i="432"/>
  <c r="G47" i="432"/>
  <c r="E47" i="432"/>
  <c r="D47" i="432"/>
  <c r="C47" i="432"/>
  <c r="B47" i="432"/>
  <c r="AH44" i="432"/>
  <c r="AG44" i="432"/>
  <c r="AF44" i="432"/>
  <c r="AI43" i="432"/>
  <c r="AH43" i="432"/>
  <c r="AG43" i="432"/>
  <c r="AF43" i="432"/>
  <c r="AI42" i="432"/>
  <c r="AH40" i="432"/>
  <c r="AG40" i="432"/>
  <c r="AF40" i="432"/>
  <c r="AI39" i="432"/>
  <c r="AH37" i="432"/>
  <c r="AG37" i="432"/>
  <c r="AF37" i="432"/>
  <c r="AH36" i="432"/>
  <c r="AG36" i="432"/>
  <c r="AF36" i="432"/>
  <c r="AH35" i="432"/>
  <c r="AG35" i="432"/>
  <c r="AF35" i="432"/>
  <c r="AI34" i="432"/>
  <c r="AC33" i="432"/>
  <c r="AC109" i="432" s="1"/>
  <c r="AB33" i="432"/>
  <c r="AB109" i="432" s="1"/>
  <c r="AA33" i="432"/>
  <c r="AA109" i="432" s="1"/>
  <c r="Z33" i="432"/>
  <c r="Z109" i="432" s="1"/>
  <c r="Y33" i="432"/>
  <c r="Y109" i="432" s="1"/>
  <c r="X33" i="432"/>
  <c r="X109" i="432" s="1"/>
  <c r="W33" i="432"/>
  <c r="W109" i="432" s="1"/>
  <c r="V33" i="432"/>
  <c r="V109" i="432" s="1"/>
  <c r="U33" i="432"/>
  <c r="U109" i="432" s="1"/>
  <c r="T33" i="432"/>
  <c r="T109" i="432" s="1"/>
  <c r="S33" i="432"/>
  <c r="R33" i="432"/>
  <c r="R109" i="432" s="1"/>
  <c r="Q33" i="432"/>
  <c r="Q109" i="432" s="1"/>
  <c r="P33" i="432"/>
  <c r="O33" i="432"/>
  <c r="O109" i="432" s="1"/>
  <c r="N33" i="432"/>
  <c r="M33" i="432"/>
  <c r="L33" i="432"/>
  <c r="L109" i="432" s="1"/>
  <c r="K33" i="432"/>
  <c r="K109" i="432" s="1"/>
  <c r="J33" i="432"/>
  <c r="J109" i="432" s="1"/>
  <c r="I33" i="432"/>
  <c r="I109" i="432" s="1"/>
  <c r="H33" i="432"/>
  <c r="H109" i="432" s="1"/>
  <c r="G33" i="432"/>
  <c r="G109" i="432" s="1"/>
  <c r="F109" i="432"/>
  <c r="E33" i="432"/>
  <c r="D33" i="432"/>
  <c r="C33" i="432"/>
  <c r="B33" i="432"/>
  <c r="AI18" i="432"/>
  <c r="AC17" i="432"/>
  <c r="AC107" i="432" s="1"/>
  <c r="AB17" i="432"/>
  <c r="AA17" i="432"/>
  <c r="AA107" i="432" s="1"/>
  <c r="Z17" i="432"/>
  <c r="Z107" i="432" s="1"/>
  <c r="Y17" i="432"/>
  <c r="Y107" i="432" s="1"/>
  <c r="X17" i="432"/>
  <c r="X107" i="432" s="1"/>
  <c r="W17" i="432"/>
  <c r="V17" i="432"/>
  <c r="V107" i="432" s="1"/>
  <c r="U17" i="432"/>
  <c r="U107" i="432" s="1"/>
  <c r="T17" i="432"/>
  <c r="T107" i="432" s="1"/>
  <c r="S17" i="432"/>
  <c r="S107" i="432" s="1"/>
  <c r="R17" i="432"/>
  <c r="R107" i="432" s="1"/>
  <c r="Q17" i="432"/>
  <c r="Q107" i="432" s="1"/>
  <c r="P17" i="432"/>
  <c r="P107" i="432" s="1"/>
  <c r="O17" i="432"/>
  <c r="O107" i="432" s="1"/>
  <c r="N17" i="432"/>
  <c r="N107" i="432" s="1"/>
  <c r="M17" i="432"/>
  <c r="M107" i="432" s="1"/>
  <c r="L17" i="432"/>
  <c r="L107" i="432" s="1"/>
  <c r="K17" i="432"/>
  <c r="K107" i="432" s="1"/>
  <c r="J17" i="432"/>
  <c r="J107" i="432" s="1"/>
  <c r="I17" i="432"/>
  <c r="I107" i="432" s="1"/>
  <c r="H17" i="432"/>
  <c r="G17" i="432"/>
  <c r="G107" i="432" s="1"/>
  <c r="F107" i="432"/>
  <c r="E17" i="432"/>
  <c r="D17" i="432"/>
  <c r="C17" i="432"/>
  <c r="B17" i="432"/>
  <c r="AH16" i="432"/>
  <c r="AG16" i="432"/>
  <c r="AF16" i="432"/>
  <c r="AH15" i="432"/>
  <c r="AG15" i="432"/>
  <c r="AF15" i="432"/>
  <c r="AH14" i="432"/>
  <c r="AG14" i="432"/>
  <c r="AF14" i="432"/>
  <c r="AH13" i="432"/>
  <c r="AG13" i="432"/>
  <c r="AF13" i="432"/>
  <c r="AI12" i="432"/>
  <c r="L9" i="432" a="1"/>
  <c r="L9" i="432" s="1"/>
  <c r="F716" i="88"/>
  <c r="F714" i="88"/>
  <c r="F713" i="88"/>
  <c r="F715" i="88"/>
  <c r="AA137" i="431"/>
  <c r="AA139" i="431"/>
  <c r="AA143" i="431"/>
  <c r="AA144" i="431"/>
  <c r="AA145" i="431"/>
  <c r="AA79" i="431"/>
  <c r="AA78" i="431"/>
  <c r="F694" i="88"/>
  <c r="Z145" i="431"/>
  <c r="Z144" i="431"/>
  <c r="Z143" i="431"/>
  <c r="Z139" i="431"/>
  <c r="Z137" i="431"/>
  <c r="Z79" i="431"/>
  <c r="Z78" i="431"/>
  <c r="F704" i="88"/>
  <c r="Y145" i="431"/>
  <c r="Y144" i="431"/>
  <c r="Y143" i="431"/>
  <c r="Y139" i="431"/>
  <c r="Y137" i="431"/>
  <c r="X145" i="431"/>
  <c r="X144" i="431"/>
  <c r="X143" i="431"/>
  <c r="X139" i="431"/>
  <c r="X137" i="431"/>
  <c r="F703" i="88"/>
  <c r="F705" i="88"/>
  <c r="F708" i="88"/>
  <c r="F698" i="88"/>
  <c r="F686" i="88"/>
  <c r="Y80" i="431"/>
  <c r="Y78" i="431"/>
  <c r="Y72" i="431"/>
  <c r="Y67" i="431"/>
  <c r="Y66" i="431"/>
  <c r="Y64" i="431"/>
  <c r="Y63" i="431"/>
  <c r="F685" i="88"/>
  <c r="X80" i="431"/>
  <c r="X78" i="431"/>
  <c r="X72" i="431"/>
  <c r="X67" i="431"/>
  <c r="X66" i="431"/>
  <c r="X64" i="431"/>
  <c r="X63" i="431"/>
  <c r="F709" i="88"/>
  <c r="W145" i="431"/>
  <c r="W144" i="431"/>
  <c r="W143" i="431"/>
  <c r="W139" i="431"/>
  <c r="W137" i="431"/>
  <c r="W80" i="431"/>
  <c r="W78" i="431"/>
  <c r="W72" i="431"/>
  <c r="W66" i="431"/>
  <c r="W64" i="431"/>
  <c r="W63" i="431"/>
  <c r="F707" i="88"/>
  <c r="AI67" i="425"/>
  <c r="T127" i="432" l="1"/>
  <c r="U127" i="432"/>
  <c r="F148" i="432"/>
  <c r="G148" i="432"/>
  <c r="Z144" i="432"/>
  <c r="Z148" i="432" s="1"/>
  <c r="AC121" i="432"/>
  <c r="AC127" i="432" s="1"/>
  <c r="X99" i="432"/>
  <c r="V76" i="432"/>
  <c r="V116" i="432" s="1"/>
  <c r="Y99" i="432"/>
  <c r="AF102" i="432" s="1"/>
  <c r="K121" i="432"/>
  <c r="K127" i="432" s="1"/>
  <c r="O143" i="432"/>
  <c r="AA81" i="432"/>
  <c r="AA117" i="432" s="1"/>
  <c r="AF64" i="432"/>
  <c r="I81" i="432"/>
  <c r="I117" i="432" s="1"/>
  <c r="AG64" i="432"/>
  <c r="AH79" i="432"/>
  <c r="H144" i="432"/>
  <c r="H148" i="432" s="1"/>
  <c r="AI51" i="432"/>
  <c r="AF78" i="432"/>
  <c r="O144" i="432"/>
  <c r="AF63" i="432"/>
  <c r="AG78" i="432"/>
  <c r="AF80" i="432"/>
  <c r="H99" i="432"/>
  <c r="W121" i="432"/>
  <c r="W127" i="432" s="1"/>
  <c r="AF79" i="432"/>
  <c r="AG79" i="432"/>
  <c r="AH64" i="432"/>
  <c r="H121" i="432"/>
  <c r="H127" i="432" s="1"/>
  <c r="AG63" i="432"/>
  <c r="AG80" i="432"/>
  <c r="T81" i="432"/>
  <c r="T117" i="432" s="1"/>
  <c r="I99" i="432"/>
  <c r="O121" i="432"/>
  <c r="O127" i="432" s="1"/>
  <c r="AI52" i="432"/>
  <c r="AF66" i="432"/>
  <c r="AH80" i="432"/>
  <c r="U81" i="432"/>
  <c r="U117" i="432" s="1"/>
  <c r="T143" i="432"/>
  <c r="T148" i="432" s="1"/>
  <c r="Z81" i="432"/>
  <c r="Z117" i="432" s="1"/>
  <c r="AB81" i="432"/>
  <c r="AB117" i="432" s="1"/>
  <c r="AH67" i="432"/>
  <c r="K81" i="432"/>
  <c r="K117" i="432" s="1"/>
  <c r="W76" i="432"/>
  <c r="W116" i="432" s="1"/>
  <c r="AG66" i="432"/>
  <c r="K99" i="432"/>
  <c r="U143" i="432"/>
  <c r="U148" i="432" s="1"/>
  <c r="AG67" i="432"/>
  <c r="AA144" i="432"/>
  <c r="AA148" i="432" s="1"/>
  <c r="V99" i="432"/>
  <c r="AH78" i="432"/>
  <c r="T144" i="432"/>
  <c r="H81" i="432"/>
  <c r="H117" i="432" s="1"/>
  <c r="U99" i="432"/>
  <c r="I144" i="432"/>
  <c r="I148" i="432" s="1"/>
  <c r="AJ122" i="424"/>
  <c r="V145" i="431"/>
  <c r="V144" i="431"/>
  <c r="V143" i="431"/>
  <c r="V139" i="431"/>
  <c r="V137" i="431"/>
  <c r="V80" i="431"/>
  <c r="V78" i="431"/>
  <c r="V72" i="431"/>
  <c r="V67" i="431"/>
  <c r="V66" i="431"/>
  <c r="V64" i="431"/>
  <c r="V63" i="431"/>
  <c r="O148" i="432" l="1"/>
  <c r="U72" i="431"/>
  <c r="U67" i="431"/>
  <c r="U66" i="431"/>
  <c r="U64" i="431"/>
  <c r="U63" i="431"/>
  <c r="U78" i="431"/>
  <c r="U80" i="431"/>
  <c r="U145" i="431"/>
  <c r="U144" i="431"/>
  <c r="U143" i="431"/>
  <c r="U139" i="431"/>
  <c r="U137" i="431"/>
  <c r="T80" i="431"/>
  <c r="T144" i="431" s="1"/>
  <c r="T78" i="431"/>
  <c r="T72" i="431"/>
  <c r="T66" i="431"/>
  <c r="T64" i="431"/>
  <c r="T143" i="431" s="1"/>
  <c r="T63" i="431"/>
  <c r="T145" i="431"/>
  <c r="T139" i="431"/>
  <c r="T137" i="431"/>
  <c r="F683" i="88"/>
  <c r="S145" i="431" l="1"/>
  <c r="S144" i="431"/>
  <c r="S143" i="431"/>
  <c r="S139" i="431"/>
  <c r="S137" i="431"/>
  <c r="F697" i="88"/>
  <c r="R144" i="431"/>
  <c r="Q144" i="431"/>
  <c r="P144" i="431"/>
  <c r="O144" i="431"/>
  <c r="N144" i="431"/>
  <c r="M144" i="431"/>
  <c r="L144" i="431"/>
  <c r="K144" i="431"/>
  <c r="F696" i="88"/>
  <c r="F700" i="88"/>
  <c r="F684" i="88"/>
  <c r="R145" i="431"/>
  <c r="R143" i="431"/>
  <c r="R139" i="431"/>
  <c r="R137" i="431"/>
  <c r="F699" i="88"/>
  <c r="F695" i="88"/>
  <c r="F701" i="88"/>
  <c r="Q145" i="431"/>
  <c r="Q143" i="431"/>
  <c r="Q139" i="431"/>
  <c r="Q137" i="431"/>
  <c r="P145" i="431"/>
  <c r="P143" i="431"/>
  <c r="P139" i="431"/>
  <c r="P137" i="431"/>
  <c r="P146" i="431" s="1"/>
  <c r="P17" i="431"/>
  <c r="P107" i="431" s="1"/>
  <c r="F689" i="88"/>
  <c r="F688" i="88"/>
  <c r="F687" i="88"/>
  <c r="P81" i="431"/>
  <c r="P117" i="431" s="1"/>
  <c r="P121" i="431"/>
  <c r="P127" i="431" s="1"/>
  <c r="AH72" i="431"/>
  <c r="O80" i="431"/>
  <c r="O79" i="431"/>
  <c r="O72" i="431"/>
  <c r="O64" i="431"/>
  <c r="O63" i="431"/>
  <c r="AH63" i="431" s="1"/>
  <c r="F690" i="88"/>
  <c r="F691" i="88"/>
  <c r="O145" i="431"/>
  <c r="O139" i="431"/>
  <c r="O137" i="431"/>
  <c r="O146" i="431" s="1"/>
  <c r="F693" i="88"/>
  <c r="F692" i="88"/>
  <c r="F594" i="88"/>
  <c r="N145" i="431"/>
  <c r="N143" i="431"/>
  <c r="N139" i="431"/>
  <c r="N137" i="431"/>
  <c r="M145" i="431"/>
  <c r="M143" i="431"/>
  <c r="M139" i="431"/>
  <c r="M137" i="431"/>
  <c r="F682" i="88"/>
  <c r="F679" i="88"/>
  <c r="L145" i="431"/>
  <c r="L143" i="431"/>
  <c r="L139" i="431"/>
  <c r="L137" i="431"/>
  <c r="K79" i="431"/>
  <c r="K81" i="431" s="1"/>
  <c r="K117" i="431" s="1"/>
  <c r="K78" i="431"/>
  <c r="I79" i="431"/>
  <c r="I78" i="431"/>
  <c r="F662" i="88"/>
  <c r="H79" i="431"/>
  <c r="H78" i="431"/>
  <c r="H99" i="431" s="1"/>
  <c r="F678" i="88"/>
  <c r="F643" i="88"/>
  <c r="F681" i="88"/>
  <c r="F680" i="88"/>
  <c r="K145" i="431"/>
  <c r="K143" i="431"/>
  <c r="K139" i="431"/>
  <c r="K137" i="431"/>
  <c r="K146" i="431" s="1"/>
  <c r="J145" i="431"/>
  <c r="J144" i="431"/>
  <c r="J143" i="431"/>
  <c r="J139" i="431"/>
  <c r="J137" i="431"/>
  <c r="J146" i="431" s="1"/>
  <c r="I145" i="431"/>
  <c r="I144" i="431"/>
  <c r="I143" i="431"/>
  <c r="I139" i="431"/>
  <c r="I137" i="431"/>
  <c r="I146" i="431" s="1"/>
  <c r="H145" i="431"/>
  <c r="H144" i="431"/>
  <c r="H143" i="431"/>
  <c r="H139" i="431"/>
  <c r="H137" i="431"/>
  <c r="H146" i="431" s="1"/>
  <c r="G145" i="431"/>
  <c r="G144" i="431"/>
  <c r="G143" i="431"/>
  <c r="G139" i="431"/>
  <c r="G137" i="431"/>
  <c r="G146" i="431" s="1"/>
  <c r="F668" i="88"/>
  <c r="F81" i="431"/>
  <c r="F117" i="431" s="1"/>
  <c r="F76" i="431"/>
  <c r="F116" i="431" s="1"/>
  <c r="F50" i="431"/>
  <c r="F114" i="431" s="1"/>
  <c r="F47" i="431"/>
  <c r="F111" i="431" s="1"/>
  <c r="F33" i="431"/>
  <c r="F109" i="431" s="1"/>
  <c r="F17" i="431"/>
  <c r="F665" i="88"/>
  <c r="F145" i="431"/>
  <c r="F144" i="431"/>
  <c r="Y148" i="431"/>
  <c r="F143" i="431"/>
  <c r="AC147" i="431"/>
  <c r="AB147" i="431"/>
  <c r="AA147" i="431"/>
  <c r="Z147" i="431"/>
  <c r="Y147" i="431"/>
  <c r="X147" i="431"/>
  <c r="W147" i="431"/>
  <c r="V147" i="431"/>
  <c r="U147" i="431"/>
  <c r="T147" i="431"/>
  <c r="S147" i="431"/>
  <c r="R147" i="431"/>
  <c r="Q147" i="431"/>
  <c r="P147" i="431"/>
  <c r="O147" i="431"/>
  <c r="N147" i="431"/>
  <c r="M147" i="431"/>
  <c r="L147" i="431"/>
  <c r="K147" i="431"/>
  <c r="J147" i="431"/>
  <c r="I147" i="431"/>
  <c r="H147" i="431"/>
  <c r="G147" i="431"/>
  <c r="F139" i="431"/>
  <c r="F147" i="431" s="1"/>
  <c r="AC146" i="431"/>
  <c r="AB146" i="431"/>
  <c r="AA146" i="431"/>
  <c r="Z146" i="431"/>
  <c r="Y146" i="431"/>
  <c r="X146" i="431"/>
  <c r="W146" i="431"/>
  <c r="V146" i="431"/>
  <c r="U146" i="431"/>
  <c r="T146" i="431"/>
  <c r="S146" i="431"/>
  <c r="R146" i="431"/>
  <c r="Q146" i="431"/>
  <c r="N146" i="431"/>
  <c r="M146" i="431"/>
  <c r="L146" i="431"/>
  <c r="F137" i="431"/>
  <c r="F146" i="431" s="1"/>
  <c r="Y127" i="431"/>
  <c r="X127" i="431"/>
  <c r="AC126" i="431"/>
  <c r="AB126" i="431"/>
  <c r="AA126" i="431"/>
  <c r="Z126" i="431"/>
  <c r="Y126" i="431"/>
  <c r="X126" i="431"/>
  <c r="W126" i="431"/>
  <c r="V126" i="431"/>
  <c r="U126" i="431"/>
  <c r="T126" i="431"/>
  <c r="S126" i="431"/>
  <c r="R126" i="431"/>
  <c r="Q126" i="431"/>
  <c r="P126" i="431"/>
  <c r="O126" i="431"/>
  <c r="N126" i="431"/>
  <c r="M126" i="431"/>
  <c r="L126" i="431"/>
  <c r="K126" i="431"/>
  <c r="J126" i="431"/>
  <c r="I126" i="431"/>
  <c r="H126" i="431"/>
  <c r="G126" i="431"/>
  <c r="F126" i="431"/>
  <c r="AC121" i="431"/>
  <c r="AB121" i="431"/>
  <c r="AA121" i="431"/>
  <c r="Z121" i="431"/>
  <c r="Y121" i="431"/>
  <c r="X121" i="431"/>
  <c r="W121" i="431"/>
  <c r="W127" i="431" s="1"/>
  <c r="V121" i="431"/>
  <c r="V127" i="431" s="1"/>
  <c r="U121" i="431"/>
  <c r="T121" i="431"/>
  <c r="T127" i="431" s="1"/>
  <c r="S121" i="431"/>
  <c r="S127" i="431" s="1"/>
  <c r="R121" i="431"/>
  <c r="R127" i="431" s="1"/>
  <c r="N121" i="431"/>
  <c r="N127" i="431" s="1"/>
  <c r="M121" i="431"/>
  <c r="M127" i="431" s="1"/>
  <c r="K121" i="431"/>
  <c r="K127" i="431" s="1"/>
  <c r="J121" i="431"/>
  <c r="J127" i="431" s="1"/>
  <c r="I121" i="431"/>
  <c r="G121" i="431"/>
  <c r="F121" i="431"/>
  <c r="AA117" i="431"/>
  <c r="T107" i="431"/>
  <c r="S107" i="431"/>
  <c r="AC99" i="431"/>
  <c r="AB99" i="431"/>
  <c r="AA99" i="431"/>
  <c r="Z99" i="431"/>
  <c r="Y99" i="431"/>
  <c r="X99" i="431"/>
  <c r="W99" i="431"/>
  <c r="V99" i="431"/>
  <c r="U99" i="431"/>
  <c r="T99" i="431"/>
  <c r="S99" i="431"/>
  <c r="R99" i="431"/>
  <c r="J99" i="431"/>
  <c r="I99" i="431"/>
  <c r="G99" i="431"/>
  <c r="F99" i="431"/>
  <c r="E99" i="431"/>
  <c r="D99" i="431"/>
  <c r="C99" i="431"/>
  <c r="B99" i="431"/>
  <c r="AC96" i="431"/>
  <c r="AC119" i="431" s="1"/>
  <c r="AB96" i="431"/>
  <c r="AB119" i="431" s="1"/>
  <c r="AA96" i="431"/>
  <c r="AA119" i="431" s="1"/>
  <c r="Z96" i="431"/>
  <c r="Z119" i="431" s="1"/>
  <c r="Y96" i="431"/>
  <c r="Y119" i="431" s="1"/>
  <c r="X96" i="431"/>
  <c r="X119" i="431" s="1"/>
  <c r="W96" i="431"/>
  <c r="W119" i="431" s="1"/>
  <c r="V96" i="431"/>
  <c r="V119" i="431" s="1"/>
  <c r="U96" i="431"/>
  <c r="U119" i="431" s="1"/>
  <c r="T96" i="431"/>
  <c r="T119" i="431" s="1"/>
  <c r="S96" i="431"/>
  <c r="S119" i="431" s="1"/>
  <c r="R96" i="431"/>
  <c r="R119" i="431" s="1"/>
  <c r="Q96" i="431"/>
  <c r="Q119" i="431" s="1"/>
  <c r="P96" i="431"/>
  <c r="P119" i="431" s="1"/>
  <c r="O96" i="431"/>
  <c r="O119" i="431" s="1"/>
  <c r="N96" i="431"/>
  <c r="N119" i="431" s="1"/>
  <c r="M96" i="431"/>
  <c r="M119" i="431" s="1"/>
  <c r="L96" i="431"/>
  <c r="L119" i="431" s="1"/>
  <c r="K96" i="431"/>
  <c r="K119" i="431" s="1"/>
  <c r="J96" i="431"/>
  <c r="J119" i="431" s="1"/>
  <c r="I96" i="431"/>
  <c r="I119" i="431" s="1"/>
  <c r="H96" i="431"/>
  <c r="H119" i="431" s="1"/>
  <c r="G96" i="431"/>
  <c r="G119" i="431" s="1"/>
  <c r="F96" i="431"/>
  <c r="F119" i="431" s="1"/>
  <c r="E96" i="431"/>
  <c r="D96" i="431"/>
  <c r="C96" i="431"/>
  <c r="B96" i="431"/>
  <c r="AH95" i="431"/>
  <c r="AG95" i="431"/>
  <c r="AF95" i="431"/>
  <c r="AH94" i="431"/>
  <c r="AG94" i="431"/>
  <c r="AF94" i="431"/>
  <c r="AI93" i="431"/>
  <c r="AH91" i="431"/>
  <c r="AG91" i="431"/>
  <c r="AF91" i="431"/>
  <c r="AH90" i="431"/>
  <c r="AG90" i="431"/>
  <c r="AF90" i="431"/>
  <c r="AH89" i="431"/>
  <c r="AG89" i="431"/>
  <c r="AF89" i="431"/>
  <c r="AH88" i="431"/>
  <c r="AG88" i="431"/>
  <c r="AF88" i="431"/>
  <c r="AH87" i="431"/>
  <c r="AG87" i="431"/>
  <c r="AF87" i="431"/>
  <c r="AH86" i="431"/>
  <c r="AG86" i="431"/>
  <c r="AF86" i="431"/>
  <c r="AH85" i="431"/>
  <c r="AG85" i="431"/>
  <c r="AF85" i="431"/>
  <c r="AH84" i="431"/>
  <c r="AG84" i="431"/>
  <c r="AF84" i="431"/>
  <c r="AH83" i="431"/>
  <c r="AG83" i="431"/>
  <c r="AF83" i="431"/>
  <c r="AI82" i="431"/>
  <c r="AC81" i="431"/>
  <c r="AC117" i="431" s="1"/>
  <c r="AB81" i="431"/>
  <c r="AB117" i="431" s="1"/>
  <c r="AA81" i="431"/>
  <c r="Z81" i="431"/>
  <c r="Z117" i="431" s="1"/>
  <c r="Y81" i="431"/>
  <c r="Y117" i="431" s="1"/>
  <c r="X81" i="431"/>
  <c r="X117" i="431" s="1"/>
  <c r="W81" i="431"/>
  <c r="W117" i="431" s="1"/>
  <c r="V81" i="431"/>
  <c r="V117" i="431" s="1"/>
  <c r="U81" i="431"/>
  <c r="U117" i="431" s="1"/>
  <c r="T81" i="431"/>
  <c r="T117" i="431" s="1"/>
  <c r="S81" i="431"/>
  <c r="S117" i="431" s="1"/>
  <c r="R81" i="431"/>
  <c r="R117" i="431" s="1"/>
  <c r="Q81" i="431"/>
  <c r="Q117" i="431" s="1"/>
  <c r="O81" i="431"/>
  <c r="O117" i="431" s="1"/>
  <c r="N81" i="431"/>
  <c r="N117" i="431" s="1"/>
  <c r="J81" i="431"/>
  <c r="J117" i="431" s="1"/>
  <c r="I81" i="431"/>
  <c r="I117" i="431" s="1"/>
  <c r="G81" i="431"/>
  <c r="G117" i="431" s="1"/>
  <c r="E81" i="431"/>
  <c r="D81" i="431"/>
  <c r="C81" i="431"/>
  <c r="B81" i="431"/>
  <c r="L121" i="431"/>
  <c r="P99" i="431"/>
  <c r="N99" i="431"/>
  <c r="M81" i="431"/>
  <c r="M117" i="431" s="1"/>
  <c r="AC76" i="431"/>
  <c r="AC116" i="431" s="1"/>
  <c r="AB76" i="431"/>
  <c r="AB116" i="431" s="1"/>
  <c r="AA76" i="431"/>
  <c r="AA116" i="431" s="1"/>
  <c r="Z76" i="431"/>
  <c r="Z116" i="431" s="1"/>
  <c r="Y76" i="431"/>
  <c r="Y116" i="431" s="1"/>
  <c r="X76" i="431"/>
  <c r="X116" i="431" s="1"/>
  <c r="W76" i="431"/>
  <c r="W116" i="431" s="1"/>
  <c r="V76" i="431"/>
  <c r="V116" i="431" s="1"/>
  <c r="U76" i="431"/>
  <c r="U116" i="431" s="1"/>
  <c r="T76" i="431"/>
  <c r="T116" i="431" s="1"/>
  <c r="S76" i="431"/>
  <c r="S116" i="431" s="1"/>
  <c r="R76" i="431"/>
  <c r="R116" i="431" s="1"/>
  <c r="Q76" i="431"/>
  <c r="Q116" i="431" s="1"/>
  <c r="P76" i="431"/>
  <c r="P116" i="431" s="1"/>
  <c r="N76" i="431"/>
  <c r="N116" i="431" s="1"/>
  <c r="M76" i="431"/>
  <c r="M116" i="431" s="1"/>
  <c r="L76" i="431"/>
  <c r="L116" i="431" s="1"/>
  <c r="K76" i="431"/>
  <c r="K116" i="431" s="1"/>
  <c r="J76" i="431"/>
  <c r="J116" i="431" s="1"/>
  <c r="I76" i="431"/>
  <c r="I116" i="431" s="1"/>
  <c r="H76" i="431"/>
  <c r="H116" i="431" s="1"/>
  <c r="G76" i="431"/>
  <c r="G116" i="431" s="1"/>
  <c r="E76" i="431"/>
  <c r="D76" i="431"/>
  <c r="C76" i="431"/>
  <c r="B76" i="431"/>
  <c r="AH75" i="431"/>
  <c r="AG75" i="431"/>
  <c r="AF75" i="431"/>
  <c r="AH74" i="431"/>
  <c r="AG74" i="431"/>
  <c r="AF74" i="431"/>
  <c r="AH73" i="431"/>
  <c r="AG73" i="431"/>
  <c r="AF73" i="431"/>
  <c r="AG72" i="431"/>
  <c r="AF72" i="431"/>
  <c r="AH71" i="431"/>
  <c r="AG71" i="431"/>
  <c r="AF71" i="431"/>
  <c r="AH68" i="431"/>
  <c r="AG68" i="431"/>
  <c r="AF68" i="431"/>
  <c r="AH67" i="431"/>
  <c r="AG67" i="431"/>
  <c r="AF67" i="431"/>
  <c r="AH66" i="431"/>
  <c r="AG66" i="431"/>
  <c r="AF66" i="431"/>
  <c r="AH65" i="431"/>
  <c r="AG65" i="431"/>
  <c r="AF65" i="431"/>
  <c r="AH64" i="431"/>
  <c r="AF63" i="431"/>
  <c r="AH62" i="431"/>
  <c r="AG62" i="431"/>
  <c r="AF62" i="431"/>
  <c r="AH61" i="431"/>
  <c r="AG61" i="431"/>
  <c r="AF61" i="431"/>
  <c r="AH60" i="431"/>
  <c r="AG60" i="431"/>
  <c r="AF60" i="431"/>
  <c r="AH59" i="431"/>
  <c r="AG59" i="431"/>
  <c r="AF59" i="431"/>
  <c r="AH58" i="431"/>
  <c r="AG58" i="431"/>
  <c r="AF58" i="431"/>
  <c r="AH57" i="431"/>
  <c r="AG57" i="431"/>
  <c r="AF57" i="431"/>
  <c r="AH56" i="431"/>
  <c r="AG56" i="431"/>
  <c r="AF56" i="431"/>
  <c r="AH55" i="431"/>
  <c r="AG55" i="431"/>
  <c r="AF55" i="431"/>
  <c r="AH54" i="431"/>
  <c r="AG54" i="431"/>
  <c r="AF54" i="431"/>
  <c r="AH53" i="431"/>
  <c r="AG53" i="431"/>
  <c r="AF53" i="431"/>
  <c r="AH52" i="431"/>
  <c r="AG52" i="431"/>
  <c r="AF52" i="431"/>
  <c r="AC50" i="431"/>
  <c r="AC114" i="431" s="1"/>
  <c r="AB50" i="431"/>
  <c r="AB114" i="431" s="1"/>
  <c r="AA50" i="431"/>
  <c r="AA114" i="431" s="1"/>
  <c r="Z50" i="431"/>
  <c r="Z114" i="431" s="1"/>
  <c r="Y50" i="431"/>
  <c r="Y114" i="431" s="1"/>
  <c r="X50" i="431"/>
  <c r="X114" i="431" s="1"/>
  <c r="W50" i="431"/>
  <c r="W114" i="431" s="1"/>
  <c r="V50" i="431"/>
  <c r="V114" i="431" s="1"/>
  <c r="U50" i="431"/>
  <c r="U114" i="431" s="1"/>
  <c r="T50" i="431"/>
  <c r="T114" i="431" s="1"/>
  <c r="S50" i="431"/>
  <c r="S114" i="431" s="1"/>
  <c r="R50" i="431"/>
  <c r="R114" i="431" s="1"/>
  <c r="Q50" i="431"/>
  <c r="Q114" i="431" s="1"/>
  <c r="P50" i="431"/>
  <c r="P114" i="431" s="1"/>
  <c r="O50" i="431"/>
  <c r="O114" i="431" s="1"/>
  <c r="N50" i="431"/>
  <c r="N114" i="431" s="1"/>
  <c r="M50" i="431"/>
  <c r="M114" i="431" s="1"/>
  <c r="L50" i="431"/>
  <c r="L114" i="431" s="1"/>
  <c r="K50" i="431"/>
  <c r="K114" i="431" s="1"/>
  <c r="J50" i="431"/>
  <c r="J114" i="431" s="1"/>
  <c r="I50" i="431"/>
  <c r="I114" i="431" s="1"/>
  <c r="H50" i="431"/>
  <c r="H114" i="431" s="1"/>
  <c r="G50" i="431"/>
  <c r="G114" i="431" s="1"/>
  <c r="E50" i="431"/>
  <c r="D50" i="431"/>
  <c r="C50" i="431"/>
  <c r="B50" i="431"/>
  <c r="AH49" i="431"/>
  <c r="AG49" i="431"/>
  <c r="AF49" i="431"/>
  <c r="AI48" i="431"/>
  <c r="AC47" i="431"/>
  <c r="AC111" i="431" s="1"/>
  <c r="AB47" i="431"/>
  <c r="AB111" i="431" s="1"/>
  <c r="AA47" i="431"/>
  <c r="AA111" i="431" s="1"/>
  <c r="Z47" i="431"/>
  <c r="Z111" i="431" s="1"/>
  <c r="Y47" i="431"/>
  <c r="Y111" i="431" s="1"/>
  <c r="X47" i="431"/>
  <c r="X111" i="431" s="1"/>
  <c r="W47" i="431"/>
  <c r="W111" i="431" s="1"/>
  <c r="V47" i="431"/>
  <c r="V111" i="431" s="1"/>
  <c r="U47" i="431"/>
  <c r="U111" i="431" s="1"/>
  <c r="T47" i="431"/>
  <c r="T111" i="431" s="1"/>
  <c r="S47" i="431"/>
  <c r="S111" i="431" s="1"/>
  <c r="R47" i="431"/>
  <c r="R111" i="431" s="1"/>
  <c r="Q47" i="431"/>
  <c r="Q111" i="431" s="1"/>
  <c r="P47" i="431"/>
  <c r="P111" i="431" s="1"/>
  <c r="O47" i="431"/>
  <c r="O111" i="431" s="1"/>
  <c r="N47" i="431"/>
  <c r="N111" i="431" s="1"/>
  <c r="M47" i="431"/>
  <c r="M111" i="431" s="1"/>
  <c r="L47" i="431"/>
  <c r="L111" i="431" s="1"/>
  <c r="K47" i="431"/>
  <c r="K111" i="431" s="1"/>
  <c r="J47" i="431"/>
  <c r="J111" i="431" s="1"/>
  <c r="I47" i="431"/>
  <c r="I111" i="431" s="1"/>
  <c r="H47" i="431"/>
  <c r="H111" i="431" s="1"/>
  <c r="G47" i="431"/>
  <c r="G111" i="431" s="1"/>
  <c r="E47" i="431"/>
  <c r="D47" i="431"/>
  <c r="C47" i="431"/>
  <c r="B47" i="431"/>
  <c r="AH44" i="431"/>
  <c r="AG44" i="431"/>
  <c r="AF44" i="431"/>
  <c r="AI43" i="431"/>
  <c r="AH43" i="431"/>
  <c r="AG43" i="431"/>
  <c r="AF43" i="431"/>
  <c r="AI42" i="431"/>
  <c r="AH40" i="431"/>
  <c r="AG40" i="431"/>
  <c r="AF40" i="431"/>
  <c r="AI39" i="431"/>
  <c r="AH37" i="431"/>
  <c r="AG37" i="431"/>
  <c r="AF37" i="431"/>
  <c r="AH36" i="431"/>
  <c r="AG36" i="431"/>
  <c r="AF36" i="431"/>
  <c r="AH35" i="431"/>
  <c r="AG35" i="431"/>
  <c r="AF35" i="431"/>
  <c r="AI34" i="431"/>
  <c r="AC33" i="431"/>
  <c r="AC109" i="431" s="1"/>
  <c r="AB33" i="431"/>
  <c r="AB109" i="431" s="1"/>
  <c r="AA33" i="431"/>
  <c r="AA109" i="431" s="1"/>
  <c r="Z33" i="431"/>
  <c r="Z109" i="431" s="1"/>
  <c r="Y33" i="431"/>
  <c r="Y109" i="431" s="1"/>
  <c r="X33" i="431"/>
  <c r="X109" i="431" s="1"/>
  <c r="W33" i="431"/>
  <c r="W109" i="431" s="1"/>
  <c r="V33" i="431"/>
  <c r="V109" i="431" s="1"/>
  <c r="U33" i="431"/>
  <c r="U109" i="431" s="1"/>
  <c r="T33" i="431"/>
  <c r="T109" i="431" s="1"/>
  <c r="S33" i="431"/>
  <c r="S109" i="431" s="1"/>
  <c r="R33" i="431"/>
  <c r="R109" i="431" s="1"/>
  <c r="Q33" i="431"/>
  <c r="Q109" i="431" s="1"/>
  <c r="P33" i="431"/>
  <c r="P109" i="431" s="1"/>
  <c r="O33" i="431"/>
  <c r="O109" i="431" s="1"/>
  <c r="N33" i="431"/>
  <c r="N109" i="431" s="1"/>
  <c r="M33" i="431"/>
  <c r="M109" i="431" s="1"/>
  <c r="L33" i="431"/>
  <c r="L109" i="431" s="1"/>
  <c r="K33" i="431"/>
  <c r="K109" i="431" s="1"/>
  <c r="J33" i="431"/>
  <c r="J109" i="431" s="1"/>
  <c r="I33" i="431"/>
  <c r="I109" i="431" s="1"/>
  <c r="H33" i="431"/>
  <c r="H109" i="431" s="1"/>
  <c r="G33" i="431"/>
  <c r="G109" i="431" s="1"/>
  <c r="E33" i="431"/>
  <c r="D33" i="431"/>
  <c r="C33" i="431"/>
  <c r="B33" i="431"/>
  <c r="AI18" i="431"/>
  <c r="AC17" i="431"/>
  <c r="AC107" i="431" s="1"/>
  <c r="AB17" i="431"/>
  <c r="AB107" i="431" s="1"/>
  <c r="AA17" i="431"/>
  <c r="AA107" i="431" s="1"/>
  <c r="Z17" i="431"/>
  <c r="Z107" i="431" s="1"/>
  <c r="Y17" i="431"/>
  <c r="Y107" i="431" s="1"/>
  <c r="X17" i="431"/>
  <c r="X107" i="431" s="1"/>
  <c r="W17" i="431"/>
  <c r="W107" i="431" s="1"/>
  <c r="V17" i="431"/>
  <c r="V107" i="431" s="1"/>
  <c r="U17" i="431"/>
  <c r="U107" i="431" s="1"/>
  <c r="T17" i="431"/>
  <c r="S17" i="431"/>
  <c r="R17" i="431"/>
  <c r="R107" i="431" s="1"/>
  <c r="Q17" i="431"/>
  <c r="Q107" i="431" s="1"/>
  <c r="O17" i="431"/>
  <c r="O107" i="431" s="1"/>
  <c r="N17" i="431"/>
  <c r="N107" i="431" s="1"/>
  <c r="M17" i="431"/>
  <c r="M107" i="431" s="1"/>
  <c r="L17" i="431"/>
  <c r="L107" i="431" s="1"/>
  <c r="K17" i="431"/>
  <c r="K107" i="431" s="1"/>
  <c r="J17" i="431"/>
  <c r="J107" i="431" s="1"/>
  <c r="I17" i="431"/>
  <c r="I107" i="431" s="1"/>
  <c r="H17" i="431"/>
  <c r="H107" i="431" s="1"/>
  <c r="G17" i="431"/>
  <c r="G107" i="431" s="1"/>
  <c r="F107" i="431"/>
  <c r="E17" i="431"/>
  <c r="D17" i="431"/>
  <c r="C17" i="431"/>
  <c r="B17" i="431"/>
  <c r="AH16" i="431"/>
  <c r="AG16" i="431"/>
  <c r="AF16" i="431"/>
  <c r="AH15" i="431"/>
  <c r="AG15" i="431"/>
  <c r="AF15" i="431"/>
  <c r="AH14" i="431"/>
  <c r="AG14" i="431"/>
  <c r="AF14" i="431"/>
  <c r="AH13" i="431"/>
  <c r="AG13" i="431"/>
  <c r="AF13" i="431"/>
  <c r="AI12" i="431"/>
  <c r="L9" i="431" a="1"/>
  <c r="L9" i="431" s="1"/>
  <c r="AZ391" i="260" a="1"/>
  <c r="W376" i="260" a="1"/>
  <c r="Z127" i="431" l="1"/>
  <c r="AZ391" i="260"/>
  <c r="AA127" i="431"/>
  <c r="AB127" i="431"/>
  <c r="AC127" i="431"/>
  <c r="AF102" i="431"/>
  <c r="AG64" i="431"/>
  <c r="AF64" i="431"/>
  <c r="AI52" i="431"/>
  <c r="AG63" i="431"/>
  <c r="O121" i="431"/>
  <c r="O127" i="431" s="1"/>
  <c r="O76" i="431"/>
  <c r="O116" i="431" s="1"/>
  <c r="O99" i="431"/>
  <c r="O143" i="431"/>
  <c r="AI51" i="431"/>
  <c r="K99" i="431"/>
  <c r="I127" i="431"/>
  <c r="H121" i="431"/>
  <c r="H127" i="431" s="1"/>
  <c r="H81" i="431"/>
  <c r="H117" i="431" s="1"/>
  <c r="G127" i="431"/>
  <c r="F148" i="431"/>
  <c r="L127" i="431"/>
  <c r="R148" i="431"/>
  <c r="X148" i="431"/>
  <c r="S148" i="431"/>
  <c r="U127" i="431"/>
  <c r="G148" i="431"/>
  <c r="H148" i="431"/>
  <c r="I148" i="431"/>
  <c r="T148" i="431"/>
  <c r="U148" i="431"/>
  <c r="F127" i="431"/>
  <c r="J148" i="431"/>
  <c r="K148" i="431"/>
  <c r="Q99" i="431"/>
  <c r="Q121" i="431"/>
  <c r="Q127" i="431" s="1"/>
  <c r="AI77" i="431"/>
  <c r="AC148" i="431"/>
  <c r="AH79" i="431"/>
  <c r="L81" i="431"/>
  <c r="L117" i="431" s="1"/>
  <c r="AA148" i="431"/>
  <c r="AG79" i="431"/>
  <c r="Z148" i="431"/>
  <c r="AF79" i="431"/>
  <c r="AG80" i="431"/>
  <c r="AH80" i="431"/>
  <c r="AF80" i="431"/>
  <c r="AH102" i="431"/>
  <c r="V148" i="431"/>
  <c r="AB148" i="431"/>
  <c r="Q148" i="431"/>
  <c r="W148" i="431"/>
  <c r="M148" i="431"/>
  <c r="L99" i="431"/>
  <c r="N148" i="431"/>
  <c r="M99" i="431"/>
  <c r="O148" i="431"/>
  <c r="P148" i="431"/>
  <c r="AF78" i="431"/>
  <c r="AG78" i="431"/>
  <c r="L148" i="431"/>
  <c r="AH78" i="431"/>
  <c r="W376" i="260"/>
  <c r="F674" i="88"/>
  <c r="F671" i="88"/>
  <c r="F672" i="88"/>
  <c r="F670" i="88"/>
  <c r="F673" i="88"/>
  <c r="F675" i="88"/>
  <c r="F677" i="88"/>
  <c r="F676" i="88"/>
  <c r="F644" i="88"/>
  <c r="F641" i="88"/>
  <c r="F666" i="88"/>
  <c r="F669" i="88"/>
  <c r="F667" i="88"/>
  <c r="AC145" i="430"/>
  <c r="AB145" i="430"/>
  <c r="AA145" i="430"/>
  <c r="Z145" i="430"/>
  <c r="Y145" i="430"/>
  <c r="X145" i="430"/>
  <c r="W145" i="430"/>
  <c r="V145" i="430"/>
  <c r="U145" i="430"/>
  <c r="T145" i="430"/>
  <c r="S145" i="430"/>
  <c r="R145" i="430"/>
  <c r="Q145" i="430"/>
  <c r="P145" i="430"/>
  <c r="O145" i="430"/>
  <c r="AC144" i="430"/>
  <c r="AB144" i="430"/>
  <c r="AA144" i="430"/>
  <c r="Z144" i="430"/>
  <c r="Y144" i="430"/>
  <c r="X144" i="430"/>
  <c r="W144" i="430"/>
  <c r="V144" i="430"/>
  <c r="U144" i="430"/>
  <c r="T144" i="430"/>
  <c r="S144" i="430"/>
  <c r="R144" i="430"/>
  <c r="Q144" i="430"/>
  <c r="P144" i="430"/>
  <c r="O144" i="430"/>
  <c r="AC143" i="430"/>
  <c r="AB143" i="430"/>
  <c r="AA143" i="430"/>
  <c r="Z143" i="430"/>
  <c r="Y143" i="430"/>
  <c r="X143" i="430"/>
  <c r="W143" i="430"/>
  <c r="V143" i="430"/>
  <c r="U143" i="430"/>
  <c r="T143" i="430"/>
  <c r="S143" i="430"/>
  <c r="R143" i="430"/>
  <c r="Q143" i="430"/>
  <c r="P143" i="430"/>
  <c r="O143" i="430"/>
  <c r="AC139" i="430"/>
  <c r="AB139" i="430"/>
  <c r="AB147" i="430" s="1"/>
  <c r="AA139" i="430"/>
  <c r="AA147" i="430" s="1"/>
  <c r="Z139" i="430"/>
  <c r="Z147" i="430" s="1"/>
  <c r="Y139" i="430"/>
  <c r="Y147" i="430" s="1"/>
  <c r="X139" i="430"/>
  <c r="X147" i="430" s="1"/>
  <c r="W139" i="430"/>
  <c r="W147" i="430" s="1"/>
  <c r="V139" i="430"/>
  <c r="V147" i="430" s="1"/>
  <c r="U139" i="430"/>
  <c r="U147" i="430" s="1"/>
  <c r="T139" i="430"/>
  <c r="T147" i="430" s="1"/>
  <c r="S139" i="430"/>
  <c r="S147" i="430" s="1"/>
  <c r="R139" i="430"/>
  <c r="R147" i="430" s="1"/>
  <c r="Q139" i="430"/>
  <c r="Q147" i="430" s="1"/>
  <c r="P139" i="430"/>
  <c r="P147" i="430" s="1"/>
  <c r="O139" i="430"/>
  <c r="O147" i="430" s="1"/>
  <c r="AC137" i="430"/>
  <c r="AC146" i="430" s="1"/>
  <c r="AB137" i="430"/>
  <c r="AB146" i="430" s="1"/>
  <c r="AA137" i="430"/>
  <c r="AA146" i="430" s="1"/>
  <c r="Z137" i="430"/>
  <c r="Z146" i="430" s="1"/>
  <c r="Y137" i="430"/>
  <c r="Y146" i="430" s="1"/>
  <c r="X137" i="430"/>
  <c r="X146" i="430" s="1"/>
  <c r="W137" i="430"/>
  <c r="W146" i="430" s="1"/>
  <c r="V137" i="430"/>
  <c r="V146" i="430" s="1"/>
  <c r="U137" i="430"/>
  <c r="U146" i="430" s="1"/>
  <c r="T137" i="430"/>
  <c r="T146" i="430" s="1"/>
  <c r="S137" i="430"/>
  <c r="S146" i="430" s="1"/>
  <c r="R137" i="430"/>
  <c r="R146" i="430" s="1"/>
  <c r="Q137" i="430"/>
  <c r="Q146" i="430" s="1"/>
  <c r="P137" i="430"/>
  <c r="P146" i="430" s="1"/>
  <c r="O137" i="430"/>
  <c r="O146" i="430" s="1"/>
  <c r="F659" i="88"/>
  <c r="R121" i="430"/>
  <c r="Q78" i="430"/>
  <c r="Q79" i="430"/>
  <c r="Q81" i="430" s="1"/>
  <c r="Q117" i="430" s="1"/>
  <c r="P79" i="430"/>
  <c r="P78" i="430"/>
  <c r="F653" i="88"/>
  <c r="F650" i="88"/>
  <c r="F654" i="88"/>
  <c r="F649" i="88"/>
  <c r="F652" i="88"/>
  <c r="F656" i="88"/>
  <c r="F630" i="88"/>
  <c r="F620" i="88"/>
  <c r="F648" i="88"/>
  <c r="F626" i="88"/>
  <c r="F647" i="88"/>
  <c r="F651" i="88"/>
  <c r="O79" i="430"/>
  <c r="O78" i="430"/>
  <c r="F655" i="88"/>
  <c r="F657" i="88"/>
  <c r="F658" i="88"/>
  <c r="N145" i="430"/>
  <c r="N144" i="430"/>
  <c r="N143" i="430"/>
  <c r="N139" i="430"/>
  <c r="N137" i="430"/>
  <c r="N79" i="430"/>
  <c r="N78" i="430"/>
  <c r="M145" i="430"/>
  <c r="M144" i="430"/>
  <c r="M143" i="430"/>
  <c r="M139" i="430"/>
  <c r="M137" i="430"/>
  <c r="M146" i="430" s="1"/>
  <c r="M79" i="430"/>
  <c r="M78" i="430"/>
  <c r="M81" i="430" s="1"/>
  <c r="M117" i="430" s="1"/>
  <c r="F646" i="88"/>
  <c r="F645" i="88"/>
  <c r="F628" i="88"/>
  <c r="F642" i="88"/>
  <c r="F638" i="88"/>
  <c r="F640" i="88"/>
  <c r="L145" i="430"/>
  <c r="L144" i="430"/>
  <c r="L143" i="430"/>
  <c r="L139" i="430"/>
  <c r="L137" i="430"/>
  <c r="L146" i="430" s="1"/>
  <c r="L80" i="430"/>
  <c r="L78" i="430"/>
  <c r="K145" i="430"/>
  <c r="K144" i="430"/>
  <c r="K143" i="430"/>
  <c r="K139" i="430"/>
  <c r="K137" i="430"/>
  <c r="K146" i="430" s="1"/>
  <c r="J145" i="430"/>
  <c r="J144" i="430"/>
  <c r="J143" i="430"/>
  <c r="J139" i="430"/>
  <c r="J137" i="430"/>
  <c r="J146" i="430" s="1"/>
  <c r="I145" i="430"/>
  <c r="I144" i="430"/>
  <c r="I143" i="430"/>
  <c r="I139" i="430"/>
  <c r="I137" i="430"/>
  <c r="I146" i="430" s="1"/>
  <c r="H145" i="430"/>
  <c r="H144" i="430"/>
  <c r="H143" i="430"/>
  <c r="H139" i="430"/>
  <c r="H137" i="430"/>
  <c r="H146" i="430" s="1"/>
  <c r="F629" i="88"/>
  <c r="F639" i="88"/>
  <c r="G144" i="430"/>
  <c r="F625" i="88"/>
  <c r="AC147" i="430"/>
  <c r="N147" i="430"/>
  <c r="M147" i="430"/>
  <c r="F147" i="430"/>
  <c r="N148" i="430"/>
  <c r="G145" i="430"/>
  <c r="F145" i="430"/>
  <c r="F144" i="430"/>
  <c r="G143" i="430"/>
  <c r="F143" i="430"/>
  <c r="L147" i="430"/>
  <c r="K147" i="430"/>
  <c r="J147" i="430"/>
  <c r="I147" i="430"/>
  <c r="H147" i="430"/>
  <c r="G139" i="430"/>
  <c r="G147" i="430" s="1"/>
  <c r="F139" i="430"/>
  <c r="N146" i="430"/>
  <c r="G137" i="430"/>
  <c r="G146" i="430" s="1"/>
  <c r="F137" i="430"/>
  <c r="F146" i="430" s="1"/>
  <c r="AC126" i="430"/>
  <c r="AB126" i="430"/>
  <c r="AA126" i="430"/>
  <c r="Z126" i="430"/>
  <c r="Y126" i="430"/>
  <c r="X126" i="430"/>
  <c r="W126" i="430"/>
  <c r="V126" i="430"/>
  <c r="U126" i="430"/>
  <c r="T126" i="430"/>
  <c r="S126" i="430"/>
  <c r="R126" i="430"/>
  <c r="Q126" i="430"/>
  <c r="P126" i="430"/>
  <c r="O126" i="430"/>
  <c r="N126" i="430"/>
  <c r="M126" i="430"/>
  <c r="L126" i="430"/>
  <c r="K126" i="430"/>
  <c r="J126" i="430"/>
  <c r="I126" i="430"/>
  <c r="H126" i="430"/>
  <c r="G126" i="430"/>
  <c r="F126" i="430"/>
  <c r="AA121" i="430"/>
  <c r="AA127" i="430" s="1"/>
  <c r="Z121" i="430"/>
  <c r="Z127" i="430" s="1"/>
  <c r="Y121" i="430"/>
  <c r="X121" i="430"/>
  <c r="X127" i="430" s="1"/>
  <c r="W121" i="430"/>
  <c r="W127" i="430" s="1"/>
  <c r="V121" i="430"/>
  <c r="V127" i="430" s="1"/>
  <c r="U121" i="430"/>
  <c r="U127" i="430" s="1"/>
  <c r="T121" i="430"/>
  <c r="T127" i="430" s="1"/>
  <c r="N121" i="430"/>
  <c r="M121" i="430"/>
  <c r="H121" i="430"/>
  <c r="G121" i="430"/>
  <c r="F121" i="430"/>
  <c r="F119" i="430"/>
  <c r="J116" i="430"/>
  <c r="S114" i="430"/>
  <c r="R114" i="430"/>
  <c r="Q114" i="430"/>
  <c r="P114" i="430"/>
  <c r="L114" i="430"/>
  <c r="K114" i="430"/>
  <c r="J114" i="430"/>
  <c r="Z111" i="430"/>
  <c r="X111" i="430"/>
  <c r="G107" i="430"/>
  <c r="AA99" i="430"/>
  <c r="Z99" i="430"/>
  <c r="Y99" i="430"/>
  <c r="X99" i="430"/>
  <c r="W99" i="430"/>
  <c r="V99" i="430"/>
  <c r="U99" i="430"/>
  <c r="T99" i="430"/>
  <c r="N99" i="430"/>
  <c r="L99" i="430"/>
  <c r="K99" i="430"/>
  <c r="J99" i="430"/>
  <c r="I99" i="430"/>
  <c r="H99" i="430"/>
  <c r="F99" i="430"/>
  <c r="E99" i="430"/>
  <c r="D99" i="430"/>
  <c r="C99" i="430"/>
  <c r="B99" i="430"/>
  <c r="AC96" i="430"/>
  <c r="AC119" i="430" s="1"/>
  <c r="AB96" i="430"/>
  <c r="AB119" i="430" s="1"/>
  <c r="AA96" i="430"/>
  <c r="AA119" i="430" s="1"/>
  <c r="Z96" i="430"/>
  <c r="Z119" i="430" s="1"/>
  <c r="Y96" i="430"/>
  <c r="Y119" i="430" s="1"/>
  <c r="X96" i="430"/>
  <c r="X119" i="430" s="1"/>
  <c r="W96" i="430"/>
  <c r="W119" i="430" s="1"/>
  <c r="V96" i="430"/>
  <c r="V119" i="430" s="1"/>
  <c r="U96" i="430"/>
  <c r="U119" i="430" s="1"/>
  <c r="T96" i="430"/>
  <c r="T119" i="430" s="1"/>
  <c r="S96" i="430"/>
  <c r="S119" i="430" s="1"/>
  <c r="R96" i="430"/>
  <c r="R119" i="430" s="1"/>
  <c r="Q96" i="430"/>
  <c r="Q119" i="430" s="1"/>
  <c r="P96" i="430"/>
  <c r="P119" i="430" s="1"/>
  <c r="O96" i="430"/>
  <c r="O119" i="430" s="1"/>
  <c r="N96" i="430"/>
  <c r="N119" i="430" s="1"/>
  <c r="M96" i="430"/>
  <c r="M119" i="430" s="1"/>
  <c r="L96" i="430"/>
  <c r="L119" i="430" s="1"/>
  <c r="K96" i="430"/>
  <c r="K119" i="430" s="1"/>
  <c r="J96" i="430"/>
  <c r="J119" i="430" s="1"/>
  <c r="I96" i="430"/>
  <c r="I119" i="430" s="1"/>
  <c r="H96" i="430"/>
  <c r="H119" i="430" s="1"/>
  <c r="G96" i="430"/>
  <c r="G119" i="430" s="1"/>
  <c r="F96" i="430"/>
  <c r="E96" i="430"/>
  <c r="D96" i="430"/>
  <c r="C96" i="430"/>
  <c r="B96" i="430"/>
  <c r="AH95" i="430"/>
  <c r="AG95" i="430"/>
  <c r="AF95" i="430"/>
  <c r="AH94" i="430"/>
  <c r="AG94" i="430"/>
  <c r="AF94" i="430"/>
  <c r="AI93" i="430"/>
  <c r="AH91" i="430"/>
  <c r="AG91" i="430"/>
  <c r="AF91" i="430"/>
  <c r="AH90" i="430"/>
  <c r="AG90" i="430"/>
  <c r="AF90" i="430"/>
  <c r="AH89" i="430"/>
  <c r="AG89" i="430"/>
  <c r="AF89" i="430"/>
  <c r="AH88" i="430"/>
  <c r="AG88" i="430"/>
  <c r="AF88" i="430"/>
  <c r="AH87" i="430"/>
  <c r="AG87" i="430"/>
  <c r="AF87" i="430"/>
  <c r="AH86" i="430"/>
  <c r="AG86" i="430"/>
  <c r="AF86" i="430"/>
  <c r="AH85" i="430"/>
  <c r="AG85" i="430"/>
  <c r="AF85" i="430"/>
  <c r="AH84" i="430"/>
  <c r="AG84" i="430"/>
  <c r="AF84" i="430"/>
  <c r="AH83" i="430"/>
  <c r="AG83" i="430"/>
  <c r="AF83" i="430"/>
  <c r="AI82" i="430"/>
  <c r="AA81" i="430"/>
  <c r="AA117" i="430" s="1"/>
  <c r="Z81" i="430"/>
  <c r="Z117" i="430" s="1"/>
  <c r="Y81" i="430"/>
  <c r="Y117" i="430" s="1"/>
  <c r="X81" i="430"/>
  <c r="X117" i="430" s="1"/>
  <c r="W81" i="430"/>
  <c r="W117" i="430" s="1"/>
  <c r="V81" i="430"/>
  <c r="V117" i="430" s="1"/>
  <c r="U81" i="430"/>
  <c r="U117" i="430" s="1"/>
  <c r="T81" i="430"/>
  <c r="T117" i="430" s="1"/>
  <c r="S81" i="430"/>
  <c r="S117" i="430" s="1"/>
  <c r="R81" i="430"/>
  <c r="R117" i="430" s="1"/>
  <c r="H81" i="430"/>
  <c r="H117" i="430" s="1"/>
  <c r="F81" i="430"/>
  <c r="F117" i="430" s="1"/>
  <c r="E81" i="430"/>
  <c r="D81" i="430"/>
  <c r="C81" i="430"/>
  <c r="B81" i="430"/>
  <c r="AH80" i="430"/>
  <c r="I121" i="430"/>
  <c r="I127" i="430" s="1"/>
  <c r="P81" i="430"/>
  <c r="P117" i="430" s="1"/>
  <c r="O81" i="430"/>
  <c r="O117" i="430" s="1"/>
  <c r="N81" i="430"/>
  <c r="N117" i="430" s="1"/>
  <c r="AC76" i="430"/>
  <c r="AC116" i="430" s="1"/>
  <c r="AB76" i="430"/>
  <c r="AB116" i="430" s="1"/>
  <c r="AA76" i="430"/>
  <c r="AA116" i="430" s="1"/>
  <c r="Z76" i="430"/>
  <c r="Z116" i="430" s="1"/>
  <c r="Y76" i="430"/>
  <c r="Y116" i="430" s="1"/>
  <c r="X76" i="430"/>
  <c r="X116" i="430" s="1"/>
  <c r="W76" i="430"/>
  <c r="W116" i="430" s="1"/>
  <c r="V76" i="430"/>
  <c r="V116" i="430" s="1"/>
  <c r="U76" i="430"/>
  <c r="U116" i="430" s="1"/>
  <c r="T76" i="430"/>
  <c r="T116" i="430" s="1"/>
  <c r="N76" i="430"/>
  <c r="N116" i="430" s="1"/>
  <c r="M76" i="430"/>
  <c r="M116" i="430" s="1"/>
  <c r="L76" i="430"/>
  <c r="L116" i="430" s="1"/>
  <c r="K76" i="430"/>
  <c r="K116" i="430" s="1"/>
  <c r="J76" i="430"/>
  <c r="I76" i="430"/>
  <c r="I116" i="430" s="1"/>
  <c r="H76" i="430"/>
  <c r="H116" i="430" s="1"/>
  <c r="G76" i="430"/>
  <c r="G116" i="430" s="1"/>
  <c r="F76" i="430"/>
  <c r="F116" i="430" s="1"/>
  <c r="E76" i="430"/>
  <c r="D76" i="430"/>
  <c r="C76" i="430"/>
  <c r="B76" i="430"/>
  <c r="AH75" i="430"/>
  <c r="AG75" i="430"/>
  <c r="AF75" i="430"/>
  <c r="AH74" i="430"/>
  <c r="AG74" i="430"/>
  <c r="AF74" i="430"/>
  <c r="AH73" i="430"/>
  <c r="AG73" i="430"/>
  <c r="AF73" i="430"/>
  <c r="AH71" i="430"/>
  <c r="AG71" i="430"/>
  <c r="AF71" i="430"/>
  <c r="AH68" i="430"/>
  <c r="AG68" i="430"/>
  <c r="AF68" i="430"/>
  <c r="AG67" i="430"/>
  <c r="AG66" i="430"/>
  <c r="AH66" i="430"/>
  <c r="AH65" i="430"/>
  <c r="AG65" i="430"/>
  <c r="AF65" i="430"/>
  <c r="AH64" i="430"/>
  <c r="O121" i="430"/>
  <c r="AH62" i="430"/>
  <c r="AG62" i="430"/>
  <c r="AF62" i="430"/>
  <c r="AH61" i="430"/>
  <c r="AG61" i="430"/>
  <c r="AF61" i="430"/>
  <c r="AH60" i="430"/>
  <c r="AH59" i="430"/>
  <c r="AG59" i="430"/>
  <c r="AF59" i="430"/>
  <c r="S121" i="430"/>
  <c r="AH57" i="430"/>
  <c r="AG57" i="430"/>
  <c r="AF57" i="430"/>
  <c r="P121" i="430"/>
  <c r="P127" i="430" s="1"/>
  <c r="AH54" i="430"/>
  <c r="AG54" i="430"/>
  <c r="AF54" i="430"/>
  <c r="AH53" i="430"/>
  <c r="AG53" i="430"/>
  <c r="AF53" i="430"/>
  <c r="AH52" i="430"/>
  <c r="AG52" i="430"/>
  <c r="AF52" i="430"/>
  <c r="AC50" i="430"/>
  <c r="AC114" i="430" s="1"/>
  <c r="AB50" i="430"/>
  <c r="AB114" i="430" s="1"/>
  <c r="AA50" i="430"/>
  <c r="AA114" i="430" s="1"/>
  <c r="Z50" i="430"/>
  <c r="Z114" i="430" s="1"/>
  <c r="Y50" i="430"/>
  <c r="Y114" i="430" s="1"/>
  <c r="X50" i="430"/>
  <c r="X114" i="430" s="1"/>
  <c r="W50" i="430"/>
  <c r="W114" i="430" s="1"/>
  <c r="V50" i="430"/>
  <c r="V114" i="430" s="1"/>
  <c r="U50" i="430"/>
  <c r="U114" i="430" s="1"/>
  <c r="T50" i="430"/>
  <c r="T114" i="430" s="1"/>
  <c r="S50" i="430"/>
  <c r="R50" i="430"/>
  <c r="Q50" i="430"/>
  <c r="P50" i="430"/>
  <c r="O50" i="430"/>
  <c r="O114" i="430" s="1"/>
  <c r="N50" i="430"/>
  <c r="N114" i="430" s="1"/>
  <c r="M50" i="430"/>
  <c r="M114" i="430" s="1"/>
  <c r="L50" i="430"/>
  <c r="K50" i="430"/>
  <c r="J50" i="430"/>
  <c r="I50" i="430"/>
  <c r="I114" i="430" s="1"/>
  <c r="H50" i="430"/>
  <c r="H114" i="430" s="1"/>
  <c r="G50" i="430"/>
  <c r="G114" i="430" s="1"/>
  <c r="F50" i="430"/>
  <c r="F114" i="430" s="1"/>
  <c r="E50" i="430"/>
  <c r="D50" i="430"/>
  <c r="C50" i="430"/>
  <c r="B50" i="430"/>
  <c r="AH49" i="430"/>
  <c r="AG49" i="430"/>
  <c r="AF49" i="430"/>
  <c r="AI48" i="430"/>
  <c r="AC47" i="430"/>
  <c r="AC111" i="430" s="1"/>
  <c r="AB47" i="430"/>
  <c r="AB111" i="430" s="1"/>
  <c r="AA47" i="430"/>
  <c r="AA111" i="430" s="1"/>
  <c r="Z47" i="430"/>
  <c r="Y47" i="430"/>
  <c r="Y111" i="430" s="1"/>
  <c r="X47" i="430"/>
  <c r="W47" i="430"/>
  <c r="W111" i="430" s="1"/>
  <c r="V47" i="430"/>
  <c r="V111" i="430" s="1"/>
  <c r="U47" i="430"/>
  <c r="U111" i="430" s="1"/>
  <c r="T47" i="430"/>
  <c r="T111" i="430" s="1"/>
  <c r="S47" i="430"/>
  <c r="S111" i="430" s="1"/>
  <c r="R47" i="430"/>
  <c r="R111" i="430" s="1"/>
  <c r="Q47" i="430"/>
  <c r="Q111" i="430" s="1"/>
  <c r="P47" i="430"/>
  <c r="P111" i="430" s="1"/>
  <c r="O47" i="430"/>
  <c r="O111" i="430" s="1"/>
  <c r="N47" i="430"/>
  <c r="N111" i="430" s="1"/>
  <c r="M47" i="430"/>
  <c r="M111" i="430" s="1"/>
  <c r="L47" i="430"/>
  <c r="L111" i="430" s="1"/>
  <c r="K47" i="430"/>
  <c r="K111" i="430" s="1"/>
  <c r="J47" i="430"/>
  <c r="J111" i="430" s="1"/>
  <c r="I47" i="430"/>
  <c r="I111" i="430" s="1"/>
  <c r="H47" i="430"/>
  <c r="H111" i="430" s="1"/>
  <c r="G47" i="430"/>
  <c r="G111" i="430" s="1"/>
  <c r="F47" i="430"/>
  <c r="F111" i="430" s="1"/>
  <c r="E47" i="430"/>
  <c r="D47" i="430"/>
  <c r="C47" i="430"/>
  <c r="B47" i="430"/>
  <c r="AH44" i="430"/>
  <c r="AG44" i="430"/>
  <c r="AF44" i="430"/>
  <c r="AI43" i="430"/>
  <c r="AH43" i="430"/>
  <c r="AG43" i="430"/>
  <c r="AF43" i="430"/>
  <c r="AI42" i="430"/>
  <c r="AH40" i="430"/>
  <c r="AG40" i="430"/>
  <c r="AF40" i="430"/>
  <c r="AI39" i="430"/>
  <c r="AH37" i="430"/>
  <c r="AG37" i="430"/>
  <c r="AF37" i="430"/>
  <c r="AH36" i="430"/>
  <c r="AG36" i="430"/>
  <c r="AF36" i="430"/>
  <c r="AH35" i="430"/>
  <c r="AG35" i="430"/>
  <c r="AF35" i="430"/>
  <c r="AI34" i="430"/>
  <c r="AC33" i="430"/>
  <c r="AC109" i="430" s="1"/>
  <c r="AB33" i="430"/>
  <c r="AB109" i="430" s="1"/>
  <c r="AA33" i="430"/>
  <c r="AA109" i="430" s="1"/>
  <c r="Z33" i="430"/>
  <c r="Z109" i="430" s="1"/>
  <c r="Y33" i="430"/>
  <c r="Y109" i="430" s="1"/>
  <c r="X33" i="430"/>
  <c r="X109" i="430" s="1"/>
  <c r="W33" i="430"/>
  <c r="W109" i="430" s="1"/>
  <c r="V33" i="430"/>
  <c r="V109" i="430" s="1"/>
  <c r="U33" i="430"/>
  <c r="U109" i="430" s="1"/>
  <c r="T33" i="430"/>
  <c r="T109" i="430" s="1"/>
  <c r="S33" i="430"/>
  <c r="S109" i="430" s="1"/>
  <c r="R33" i="430"/>
  <c r="R109" i="430" s="1"/>
  <c r="Q33" i="430"/>
  <c r="Q109" i="430" s="1"/>
  <c r="P33" i="430"/>
  <c r="P109" i="430" s="1"/>
  <c r="O33" i="430"/>
  <c r="O109" i="430" s="1"/>
  <c r="N33" i="430"/>
  <c r="N109" i="430" s="1"/>
  <c r="M33" i="430"/>
  <c r="M109" i="430" s="1"/>
  <c r="L33" i="430"/>
  <c r="L109" i="430" s="1"/>
  <c r="K33" i="430"/>
  <c r="K109" i="430" s="1"/>
  <c r="J33" i="430"/>
  <c r="J109" i="430" s="1"/>
  <c r="I33" i="430"/>
  <c r="I109" i="430" s="1"/>
  <c r="H33" i="430"/>
  <c r="H109" i="430" s="1"/>
  <c r="G33" i="430"/>
  <c r="G109" i="430" s="1"/>
  <c r="F33" i="430"/>
  <c r="F109" i="430" s="1"/>
  <c r="E33" i="430"/>
  <c r="D33" i="430"/>
  <c r="C33" i="430"/>
  <c r="B33" i="430"/>
  <c r="AI18" i="430"/>
  <c r="AC17" i="430"/>
  <c r="AC107" i="430" s="1"/>
  <c r="AB17" i="430"/>
  <c r="AB107" i="430" s="1"/>
  <c r="AA17" i="430"/>
  <c r="AA107" i="430" s="1"/>
  <c r="Z17" i="430"/>
  <c r="Z107" i="430" s="1"/>
  <c r="Y17" i="430"/>
  <c r="Y107" i="430" s="1"/>
  <c r="X17" i="430"/>
  <c r="X107" i="430" s="1"/>
  <c r="W17" i="430"/>
  <c r="W107" i="430" s="1"/>
  <c r="V17" i="430"/>
  <c r="V107" i="430" s="1"/>
  <c r="U17" i="430"/>
  <c r="U107" i="430" s="1"/>
  <c r="T17" i="430"/>
  <c r="T107" i="430" s="1"/>
  <c r="S17" i="430"/>
  <c r="S107" i="430" s="1"/>
  <c r="R17" i="430"/>
  <c r="R107" i="430" s="1"/>
  <c r="Q17" i="430"/>
  <c r="Q107" i="430" s="1"/>
  <c r="P17" i="430"/>
  <c r="P107" i="430" s="1"/>
  <c r="O17" i="430"/>
  <c r="O107" i="430" s="1"/>
  <c r="N17" i="430"/>
  <c r="N107" i="430" s="1"/>
  <c r="M17" i="430"/>
  <c r="M107" i="430" s="1"/>
  <c r="L17" i="430"/>
  <c r="L107" i="430" s="1"/>
  <c r="K17" i="430"/>
  <c r="K107" i="430" s="1"/>
  <c r="J17" i="430"/>
  <c r="J107" i="430" s="1"/>
  <c r="I17" i="430"/>
  <c r="I107" i="430" s="1"/>
  <c r="H17" i="430"/>
  <c r="H107" i="430" s="1"/>
  <c r="G17" i="430"/>
  <c r="F17" i="430"/>
  <c r="F107" i="430" s="1"/>
  <c r="E17" i="430"/>
  <c r="D17" i="430"/>
  <c r="C17" i="430"/>
  <c r="B17" i="430"/>
  <c r="AH16" i="430"/>
  <c r="AG16" i="430"/>
  <c r="AF16" i="430"/>
  <c r="AH15" i="430"/>
  <c r="AG15" i="430"/>
  <c r="AF15" i="430"/>
  <c r="AH14" i="430"/>
  <c r="AG14" i="430"/>
  <c r="AF14" i="430"/>
  <c r="AH13" i="430"/>
  <c r="AG13" i="430"/>
  <c r="AF13" i="430"/>
  <c r="AI12" i="430"/>
  <c r="L9" i="430" a="1"/>
  <c r="L9" i="430" s="1"/>
  <c r="AC80" i="429"/>
  <c r="AC79" i="429"/>
  <c r="AB80" i="429"/>
  <c r="AB79" i="429"/>
  <c r="F627" i="88"/>
  <c r="F596" i="88"/>
  <c r="F585" i="88"/>
  <c r="F633" i="88"/>
  <c r="F635" i="88"/>
  <c r="F631" i="88"/>
  <c r="F636" i="88"/>
  <c r="F632" i="88"/>
  <c r="F595" i="88"/>
  <c r="F637" i="88"/>
  <c r="F634" i="88"/>
  <c r="F609" i="88"/>
  <c r="F599" i="88"/>
  <c r="F602" i="88"/>
  <c r="F601" i="88"/>
  <c r="F603" i="88"/>
  <c r="F600" i="88"/>
  <c r="F605" i="88"/>
  <c r="F606" i="88"/>
  <c r="F604" i="88"/>
  <c r="F4" i="88"/>
  <c r="F527" i="88"/>
  <c r="F593" i="88"/>
  <c r="F295" i="88"/>
  <c r="F624" i="88"/>
  <c r="F619" i="88"/>
  <c r="F618" i="88"/>
  <c r="F617" i="88"/>
  <c r="F616" i="88"/>
  <c r="F613" i="88"/>
  <c r="F614" i="88"/>
  <c r="F615" i="88"/>
  <c r="F612" i="88"/>
  <c r="F611" i="88"/>
  <c r="F610" i="88"/>
  <c r="F597" i="88"/>
  <c r="S145" i="429"/>
  <c r="S144" i="429"/>
  <c r="S143" i="429"/>
  <c r="S140" i="429"/>
  <c r="S139" i="429"/>
  <c r="S137" i="429"/>
  <c r="F623" i="88"/>
  <c r="F622" i="88"/>
  <c r="S78" i="429"/>
  <c r="S80" i="429"/>
  <c r="S56" i="429"/>
  <c r="S58" i="429"/>
  <c r="S60" i="429"/>
  <c r="S63" i="429"/>
  <c r="S64" i="429"/>
  <c r="S66" i="429"/>
  <c r="S67" i="429"/>
  <c r="S72" i="429"/>
  <c r="R145" i="429"/>
  <c r="R144" i="429"/>
  <c r="R143" i="429"/>
  <c r="R140" i="429"/>
  <c r="R139" i="429"/>
  <c r="R137" i="429"/>
  <c r="R80" i="429"/>
  <c r="R78" i="429"/>
  <c r="R72" i="429"/>
  <c r="R67" i="429"/>
  <c r="R66" i="429"/>
  <c r="R64" i="429"/>
  <c r="R63" i="429"/>
  <c r="R60" i="429"/>
  <c r="R58" i="429"/>
  <c r="R56" i="429"/>
  <c r="F608" i="88"/>
  <c r="Q80" i="429"/>
  <c r="Q78" i="429"/>
  <c r="Q72" i="429"/>
  <c r="Q67" i="429"/>
  <c r="Q66" i="429"/>
  <c r="Q64" i="429"/>
  <c r="Q63" i="429"/>
  <c r="Q60" i="429"/>
  <c r="Q58" i="429"/>
  <c r="Q56" i="429"/>
  <c r="Q55" i="429"/>
  <c r="Q145" i="429"/>
  <c r="P145" i="429"/>
  <c r="O145" i="429"/>
  <c r="N145" i="429"/>
  <c r="M145" i="429"/>
  <c r="Q144" i="429"/>
  <c r="P144" i="429"/>
  <c r="O144" i="429"/>
  <c r="N144" i="429"/>
  <c r="M144" i="429"/>
  <c r="Q143" i="429"/>
  <c r="P143" i="429"/>
  <c r="O143" i="429"/>
  <c r="N143" i="429"/>
  <c r="M143" i="429"/>
  <c r="Q140" i="429"/>
  <c r="P140" i="429"/>
  <c r="O140" i="429"/>
  <c r="N140" i="429"/>
  <c r="M140" i="429"/>
  <c r="Q139" i="429"/>
  <c r="P139" i="429"/>
  <c r="O139" i="429"/>
  <c r="N139" i="429"/>
  <c r="M139" i="429"/>
  <c r="Q137" i="429"/>
  <c r="P137" i="429"/>
  <c r="O137" i="429"/>
  <c r="N137" i="429"/>
  <c r="M137" i="429"/>
  <c r="P80" i="429"/>
  <c r="P78" i="429"/>
  <c r="P72" i="429"/>
  <c r="P67" i="429"/>
  <c r="P66" i="429"/>
  <c r="P64" i="429"/>
  <c r="P63" i="429"/>
  <c r="P60" i="429"/>
  <c r="P58" i="429"/>
  <c r="P56" i="429"/>
  <c r="P55" i="429"/>
  <c r="AC148" i="430" l="1"/>
  <c r="AB148" i="430"/>
  <c r="AA148" i="430"/>
  <c r="Y148" i="430"/>
  <c r="Z148" i="430"/>
  <c r="U148" i="430"/>
  <c r="X148" i="430"/>
  <c r="W148" i="430"/>
  <c r="V148" i="430"/>
  <c r="T148" i="430"/>
  <c r="M99" i="430"/>
  <c r="K148" i="430"/>
  <c r="J148" i="430"/>
  <c r="G81" i="430"/>
  <c r="G117" i="430" s="1"/>
  <c r="G99" i="430"/>
  <c r="G127" i="430"/>
  <c r="F148" i="430"/>
  <c r="M148" i="430"/>
  <c r="AF102" i="430"/>
  <c r="F127" i="430"/>
  <c r="AH102" i="430"/>
  <c r="G148" i="430"/>
  <c r="H148" i="430"/>
  <c r="I148" i="430"/>
  <c r="Y127" i="430"/>
  <c r="H127" i="430"/>
  <c r="M127" i="430"/>
  <c r="O127" i="430"/>
  <c r="R127" i="430"/>
  <c r="S127" i="430"/>
  <c r="N127" i="430"/>
  <c r="AB121" i="430"/>
  <c r="AB127" i="430" s="1"/>
  <c r="AB81" i="430"/>
  <c r="AB117" i="430" s="1"/>
  <c r="AC121" i="430"/>
  <c r="AC127" i="430" s="1"/>
  <c r="AC81" i="430"/>
  <c r="AC117" i="430" s="1"/>
  <c r="AC99" i="430"/>
  <c r="AF58" i="430"/>
  <c r="AG79" i="430"/>
  <c r="AG58" i="430"/>
  <c r="AH58" i="430"/>
  <c r="AB99" i="430"/>
  <c r="AF79" i="430"/>
  <c r="R148" i="430"/>
  <c r="Q76" i="430"/>
  <c r="Q116" i="430" s="1"/>
  <c r="Q99" i="430"/>
  <c r="AG72" i="430"/>
  <c r="AH72" i="430"/>
  <c r="AF72" i="430"/>
  <c r="S148" i="430"/>
  <c r="O148" i="430"/>
  <c r="AH63" i="430"/>
  <c r="AG63" i="430"/>
  <c r="AF63" i="430"/>
  <c r="AF55" i="430"/>
  <c r="AH55" i="430"/>
  <c r="AI52" i="430"/>
  <c r="O76" i="430"/>
  <c r="O116" i="430" s="1"/>
  <c r="AH56" i="430"/>
  <c r="AG56" i="430"/>
  <c r="AF56" i="430"/>
  <c r="O99" i="430"/>
  <c r="P148" i="430"/>
  <c r="Q148" i="430"/>
  <c r="AF80" i="430"/>
  <c r="K121" i="430"/>
  <c r="K127" i="430" s="1"/>
  <c r="K81" i="430"/>
  <c r="K117" i="430" s="1"/>
  <c r="AG80" i="430"/>
  <c r="P76" i="430"/>
  <c r="P116" i="430" s="1"/>
  <c r="AI51" i="430"/>
  <c r="P99" i="430"/>
  <c r="AG55" i="430"/>
  <c r="Q121" i="430"/>
  <c r="Q127" i="430" s="1"/>
  <c r="R76" i="430"/>
  <c r="R116" i="430" s="1"/>
  <c r="S76" i="430"/>
  <c r="S116" i="430" s="1"/>
  <c r="J121" i="430"/>
  <c r="J127" i="430" s="1"/>
  <c r="J81" i="430"/>
  <c r="J117" i="430" s="1"/>
  <c r="AI77" i="430"/>
  <c r="AH79" i="430"/>
  <c r="AF66" i="430"/>
  <c r="L121" i="430"/>
  <c r="L127" i="430" s="1"/>
  <c r="L81" i="430"/>
  <c r="L117" i="430" s="1"/>
  <c r="L148" i="430"/>
  <c r="I81" i="430"/>
  <c r="I117" i="430" s="1"/>
  <c r="R99" i="430"/>
  <c r="S99" i="430"/>
  <c r="AF60" i="430"/>
  <c r="AG60" i="430"/>
  <c r="AF67" i="430"/>
  <c r="AG78" i="430"/>
  <c r="AH67" i="430"/>
  <c r="AF78" i="430"/>
  <c r="AH78" i="430"/>
  <c r="AF64" i="430"/>
  <c r="AG64" i="430"/>
  <c r="F607" i="88"/>
  <c r="F590" i="88"/>
  <c r="P81" i="429"/>
  <c r="P117" i="429" s="1"/>
  <c r="O80" i="429"/>
  <c r="O78" i="429"/>
  <c r="O72" i="429"/>
  <c r="O67" i="429"/>
  <c r="O66" i="429"/>
  <c r="O64" i="429"/>
  <c r="O63" i="429"/>
  <c r="O60" i="429"/>
  <c r="O58" i="429"/>
  <c r="O56" i="429"/>
  <c r="F598" i="88"/>
  <c r="N80" i="429"/>
  <c r="N78" i="429"/>
  <c r="M80" i="429"/>
  <c r="M78" i="429"/>
  <c r="F591" i="88"/>
  <c r="L144" i="429"/>
  <c r="L137" i="429"/>
  <c r="L139" i="429"/>
  <c r="L140" i="429"/>
  <c r="L143" i="429"/>
  <c r="L145" i="429"/>
  <c r="F571" i="88"/>
  <c r="F572" i="88"/>
  <c r="L80" i="429"/>
  <c r="L79" i="429"/>
  <c r="K80" i="429"/>
  <c r="K79" i="429"/>
  <c r="F574" i="88"/>
  <c r="J80" i="429"/>
  <c r="J79" i="429"/>
  <c r="I80" i="429"/>
  <c r="I79" i="429"/>
  <c r="F592" i="88"/>
  <c r="F580" i="88"/>
  <c r="F578" i="88"/>
  <c r="F577" i="88"/>
  <c r="F581" i="88"/>
  <c r="F589" i="88"/>
  <c r="F588" i="88"/>
  <c r="K145" i="429"/>
  <c r="J145" i="429"/>
  <c r="I145" i="429"/>
  <c r="H145" i="429"/>
  <c r="J144" i="429"/>
  <c r="I144" i="429"/>
  <c r="H144" i="429"/>
  <c r="K143" i="429"/>
  <c r="J143" i="429"/>
  <c r="I143" i="429"/>
  <c r="H143" i="429"/>
  <c r="K140" i="429"/>
  <c r="J140" i="429"/>
  <c r="I140" i="429"/>
  <c r="H140" i="429"/>
  <c r="H148" i="429" s="1"/>
  <c r="K139" i="429"/>
  <c r="J139" i="429"/>
  <c r="J147" i="429" s="1"/>
  <c r="I139" i="429"/>
  <c r="I147" i="429" s="1"/>
  <c r="H139" i="429"/>
  <c r="H147" i="429" s="1"/>
  <c r="K137" i="429"/>
  <c r="K146" i="429" s="1"/>
  <c r="J137" i="429"/>
  <c r="J146" i="429" s="1"/>
  <c r="I137" i="429"/>
  <c r="I146" i="429" s="1"/>
  <c r="H137" i="429"/>
  <c r="F587" i="88"/>
  <c r="F586" i="88"/>
  <c r="F579" i="88"/>
  <c r="G145" i="429"/>
  <c r="G144" i="429"/>
  <c r="G143" i="429"/>
  <c r="G140" i="429"/>
  <c r="G139" i="429"/>
  <c r="G137" i="429"/>
  <c r="G146" i="429" s="1"/>
  <c r="F562" i="88"/>
  <c r="F584" i="88"/>
  <c r="F583" i="88"/>
  <c r="F582" i="88"/>
  <c r="F432" i="88"/>
  <c r="F537" i="88"/>
  <c r="F81" i="429"/>
  <c r="F76" i="429"/>
  <c r="F50" i="429"/>
  <c r="F47" i="429"/>
  <c r="F33" i="429"/>
  <c r="F17" i="429"/>
  <c r="F13" i="88"/>
  <c r="F575" i="88"/>
  <c r="F542" i="88"/>
  <c r="F541" i="88"/>
  <c r="AC148" i="429"/>
  <c r="AB148" i="429"/>
  <c r="AA148" i="429"/>
  <c r="Z148" i="429"/>
  <c r="Y148" i="429"/>
  <c r="X148" i="429"/>
  <c r="W148" i="429"/>
  <c r="V148" i="429"/>
  <c r="U148" i="429"/>
  <c r="T148" i="429"/>
  <c r="AC147" i="429"/>
  <c r="AB147" i="429"/>
  <c r="AA147" i="429"/>
  <c r="Z147" i="429"/>
  <c r="Y147" i="429"/>
  <c r="X147" i="429"/>
  <c r="W147" i="429"/>
  <c r="V147" i="429"/>
  <c r="U147" i="429"/>
  <c r="T147" i="429"/>
  <c r="AC146" i="429"/>
  <c r="AB146" i="429"/>
  <c r="AA146" i="429"/>
  <c r="Z146" i="429"/>
  <c r="Y146" i="429"/>
  <c r="X146" i="429"/>
  <c r="W146" i="429"/>
  <c r="V146" i="429"/>
  <c r="U146" i="429"/>
  <c r="T146" i="429"/>
  <c r="H146" i="429"/>
  <c r="F145" i="429"/>
  <c r="F143" i="429"/>
  <c r="S147" i="429"/>
  <c r="R147" i="429"/>
  <c r="Q147" i="429"/>
  <c r="P147" i="429"/>
  <c r="O147" i="429"/>
  <c r="N147" i="429"/>
  <c r="G148" i="429"/>
  <c r="F140" i="429"/>
  <c r="G147" i="429"/>
  <c r="F139" i="429"/>
  <c r="F147" i="429" s="1"/>
  <c r="S146" i="429"/>
  <c r="R146" i="429"/>
  <c r="Q146" i="429"/>
  <c r="P146" i="429"/>
  <c r="O146" i="429"/>
  <c r="N146" i="429"/>
  <c r="M146" i="429"/>
  <c r="L146" i="429"/>
  <c r="F137" i="429"/>
  <c r="F146" i="429" s="1"/>
  <c r="AC126" i="429"/>
  <c r="AB126" i="429"/>
  <c r="AA126" i="429"/>
  <c r="Z126" i="429"/>
  <c r="Y126" i="429"/>
  <c r="X126" i="429"/>
  <c r="W126" i="429"/>
  <c r="V126" i="429"/>
  <c r="U126" i="429"/>
  <c r="T126" i="429"/>
  <c r="S126" i="429"/>
  <c r="R126" i="429"/>
  <c r="Q126" i="429"/>
  <c r="P126" i="429"/>
  <c r="O126" i="429"/>
  <c r="N126" i="429"/>
  <c r="M126" i="429"/>
  <c r="L126" i="429"/>
  <c r="K126" i="429"/>
  <c r="J126" i="429"/>
  <c r="I126" i="429"/>
  <c r="H126" i="429"/>
  <c r="G126" i="429"/>
  <c r="F126" i="429"/>
  <c r="AC121" i="429"/>
  <c r="AB121" i="429"/>
  <c r="AB127" i="429" s="1"/>
  <c r="AA121" i="429"/>
  <c r="Z121" i="429"/>
  <c r="Y121" i="429"/>
  <c r="X121" i="429"/>
  <c r="W121" i="429"/>
  <c r="M121" i="429"/>
  <c r="J121" i="429"/>
  <c r="I121" i="429"/>
  <c r="H121" i="429"/>
  <c r="H127" i="429" s="1"/>
  <c r="AC119" i="429"/>
  <c r="AA119" i="429"/>
  <c r="S119" i="429"/>
  <c r="Q119" i="429"/>
  <c r="H119" i="429"/>
  <c r="Z116" i="429"/>
  <c r="M114" i="429"/>
  <c r="H114" i="429"/>
  <c r="L109" i="429"/>
  <c r="AC99" i="429"/>
  <c r="AB99" i="429"/>
  <c r="AA99" i="429"/>
  <c r="Z99" i="429"/>
  <c r="Y99" i="429"/>
  <c r="X99" i="429"/>
  <c r="W99" i="429"/>
  <c r="V99" i="429"/>
  <c r="J99" i="429"/>
  <c r="I99" i="429"/>
  <c r="H99" i="429"/>
  <c r="E99" i="429"/>
  <c r="D99" i="429"/>
  <c r="C99" i="429"/>
  <c r="B99" i="429"/>
  <c r="AC96" i="429"/>
  <c r="AB96" i="429"/>
  <c r="AB119" i="429" s="1"/>
  <c r="AA96" i="429"/>
  <c r="Z96" i="429"/>
  <c r="Z119" i="429" s="1"/>
  <c r="Y96" i="429"/>
  <c r="Y119" i="429" s="1"/>
  <c r="X96" i="429"/>
  <c r="X119" i="429" s="1"/>
  <c r="W96" i="429"/>
  <c r="W119" i="429" s="1"/>
  <c r="V96" i="429"/>
  <c r="V119" i="429" s="1"/>
  <c r="U96" i="429"/>
  <c r="U119" i="429" s="1"/>
  <c r="T96" i="429"/>
  <c r="T119" i="429" s="1"/>
  <c r="S96" i="429"/>
  <c r="R96" i="429"/>
  <c r="R119" i="429" s="1"/>
  <c r="Q96" i="429"/>
  <c r="P96" i="429"/>
  <c r="P119" i="429" s="1"/>
  <c r="O96" i="429"/>
  <c r="O119" i="429" s="1"/>
  <c r="N96" i="429"/>
  <c r="N119" i="429" s="1"/>
  <c r="M96" i="429"/>
  <c r="M119" i="429" s="1"/>
  <c r="L96" i="429"/>
  <c r="L119" i="429" s="1"/>
  <c r="K96" i="429"/>
  <c r="K119" i="429" s="1"/>
  <c r="J96" i="429"/>
  <c r="J119" i="429" s="1"/>
  <c r="I96" i="429"/>
  <c r="I119" i="429" s="1"/>
  <c r="H96" i="429"/>
  <c r="G96" i="429"/>
  <c r="G119" i="429" s="1"/>
  <c r="F96" i="429"/>
  <c r="F119" i="429" s="1"/>
  <c r="E96" i="429"/>
  <c r="D96" i="429"/>
  <c r="C96" i="429"/>
  <c r="B96" i="429"/>
  <c r="AH95" i="429"/>
  <c r="AG95" i="429"/>
  <c r="AF95" i="429"/>
  <c r="AH94" i="429"/>
  <c r="AG94" i="429"/>
  <c r="AF94" i="429"/>
  <c r="AI93" i="429"/>
  <c r="AH91" i="429"/>
  <c r="AG91" i="429"/>
  <c r="AF91" i="429"/>
  <c r="AH90" i="429"/>
  <c r="AG90" i="429"/>
  <c r="AF90" i="429"/>
  <c r="AH89" i="429"/>
  <c r="AG89" i="429"/>
  <c r="AF89" i="429"/>
  <c r="AH88" i="429"/>
  <c r="AG88" i="429"/>
  <c r="AF88" i="429"/>
  <c r="AH87" i="429"/>
  <c r="AG87" i="429"/>
  <c r="AF87" i="429"/>
  <c r="AH86" i="429"/>
  <c r="AG86" i="429"/>
  <c r="AF86" i="429"/>
  <c r="AH85" i="429"/>
  <c r="AG85" i="429"/>
  <c r="AF85" i="429"/>
  <c r="AH84" i="429"/>
  <c r="AG84" i="429"/>
  <c r="AF84" i="429"/>
  <c r="AH83" i="429"/>
  <c r="AG83" i="429"/>
  <c r="AF83" i="429"/>
  <c r="AI82" i="429"/>
  <c r="AC81" i="429"/>
  <c r="AC117" i="429" s="1"/>
  <c r="AB81" i="429"/>
  <c r="AB117" i="429" s="1"/>
  <c r="AA81" i="429"/>
  <c r="AA117" i="429" s="1"/>
  <c r="Z81" i="429"/>
  <c r="Z117" i="429" s="1"/>
  <c r="Y81" i="429"/>
  <c r="Y117" i="429" s="1"/>
  <c r="X81" i="429"/>
  <c r="X117" i="429" s="1"/>
  <c r="W81" i="429"/>
  <c r="W117" i="429" s="1"/>
  <c r="V81" i="429"/>
  <c r="V117" i="429" s="1"/>
  <c r="U81" i="429"/>
  <c r="U117" i="429" s="1"/>
  <c r="T81" i="429"/>
  <c r="T117" i="429" s="1"/>
  <c r="M81" i="429"/>
  <c r="M117" i="429" s="1"/>
  <c r="J81" i="429"/>
  <c r="J117" i="429" s="1"/>
  <c r="I81" i="429"/>
  <c r="I117" i="429" s="1"/>
  <c r="H81" i="429"/>
  <c r="H117" i="429" s="1"/>
  <c r="E81" i="429"/>
  <c r="D81" i="429"/>
  <c r="C81" i="429"/>
  <c r="B81" i="429"/>
  <c r="S81" i="429"/>
  <c r="S117" i="429" s="1"/>
  <c r="R81" i="429"/>
  <c r="R117" i="429" s="1"/>
  <c r="O81" i="429"/>
  <c r="O117" i="429" s="1"/>
  <c r="M99" i="429"/>
  <c r="L81" i="429"/>
  <c r="L117" i="429" s="1"/>
  <c r="G121" i="429"/>
  <c r="G127" i="429" s="1"/>
  <c r="AC76" i="429"/>
  <c r="AC116" i="429" s="1"/>
  <c r="AB76" i="429"/>
  <c r="AB116" i="429" s="1"/>
  <c r="AA76" i="429"/>
  <c r="AA116" i="429" s="1"/>
  <c r="Z76" i="429"/>
  <c r="Y76" i="429"/>
  <c r="Y116" i="429" s="1"/>
  <c r="X76" i="429"/>
  <c r="X116" i="429" s="1"/>
  <c r="W76" i="429"/>
  <c r="W116" i="429" s="1"/>
  <c r="N76" i="429"/>
  <c r="N116" i="429" s="1"/>
  <c r="M76" i="429"/>
  <c r="M116" i="429" s="1"/>
  <c r="L76" i="429"/>
  <c r="L116" i="429" s="1"/>
  <c r="K76" i="429"/>
  <c r="K116" i="429" s="1"/>
  <c r="J76" i="429"/>
  <c r="J116" i="429" s="1"/>
  <c r="I76" i="429"/>
  <c r="I116" i="429" s="1"/>
  <c r="H76" i="429"/>
  <c r="H116" i="429" s="1"/>
  <c r="G76" i="429"/>
  <c r="G116" i="429" s="1"/>
  <c r="F116" i="429"/>
  <c r="E76" i="429"/>
  <c r="D76" i="429"/>
  <c r="C76" i="429"/>
  <c r="B76" i="429"/>
  <c r="AH75" i="429"/>
  <c r="AG75" i="429"/>
  <c r="AF75" i="429"/>
  <c r="AH74" i="429"/>
  <c r="AG74" i="429"/>
  <c r="AF74" i="429"/>
  <c r="AH73" i="429"/>
  <c r="AG73" i="429"/>
  <c r="AF73" i="429"/>
  <c r="AH72" i="429"/>
  <c r="AG72" i="429"/>
  <c r="AF72" i="429"/>
  <c r="AH71" i="429"/>
  <c r="AG71" i="429"/>
  <c r="AF71" i="429"/>
  <c r="AH68" i="429"/>
  <c r="AG68" i="429"/>
  <c r="AF68" i="429"/>
  <c r="AH66" i="429"/>
  <c r="AH65" i="429"/>
  <c r="AG65" i="429"/>
  <c r="AF65" i="429"/>
  <c r="P148" i="429"/>
  <c r="AH64" i="429"/>
  <c r="AH62" i="429"/>
  <c r="AG62" i="429"/>
  <c r="AF62" i="429"/>
  <c r="AH61" i="429"/>
  <c r="AG61" i="429"/>
  <c r="AF61" i="429"/>
  <c r="R76" i="429"/>
  <c r="R116" i="429" s="1"/>
  <c r="Q76" i="429"/>
  <c r="Q116" i="429" s="1"/>
  <c r="AG60" i="429"/>
  <c r="AH59" i="429"/>
  <c r="AG59" i="429"/>
  <c r="AF59" i="429"/>
  <c r="AH58" i="429"/>
  <c r="AH57" i="429"/>
  <c r="AG57" i="429"/>
  <c r="AF57" i="429"/>
  <c r="V76" i="429"/>
  <c r="V116" i="429" s="1"/>
  <c r="U76" i="429"/>
  <c r="U116" i="429" s="1"/>
  <c r="T76" i="429"/>
  <c r="T116" i="429" s="1"/>
  <c r="P121" i="429"/>
  <c r="AH54" i="429"/>
  <c r="AG54" i="429"/>
  <c r="AF54" i="429"/>
  <c r="AH53" i="429"/>
  <c r="AG53" i="429"/>
  <c r="AF53" i="429"/>
  <c r="AH52" i="429"/>
  <c r="AG52" i="429"/>
  <c r="AF52" i="429"/>
  <c r="AC50" i="429"/>
  <c r="AC114" i="429" s="1"/>
  <c r="AB50" i="429"/>
  <c r="AB114" i="429" s="1"/>
  <c r="AA50" i="429"/>
  <c r="AA114" i="429" s="1"/>
  <c r="Z50" i="429"/>
  <c r="Z114" i="429" s="1"/>
  <c r="Y50" i="429"/>
  <c r="Y114" i="429" s="1"/>
  <c r="X50" i="429"/>
  <c r="X114" i="429" s="1"/>
  <c r="W50" i="429"/>
  <c r="W114" i="429" s="1"/>
  <c r="V50" i="429"/>
  <c r="V114" i="429" s="1"/>
  <c r="U50" i="429"/>
  <c r="U114" i="429" s="1"/>
  <c r="T50" i="429"/>
  <c r="T114" i="429" s="1"/>
  <c r="S50" i="429"/>
  <c r="S114" i="429" s="1"/>
  <c r="R50" i="429"/>
  <c r="R114" i="429" s="1"/>
  <c r="Q50" i="429"/>
  <c r="Q114" i="429" s="1"/>
  <c r="P50" i="429"/>
  <c r="P114" i="429" s="1"/>
  <c r="O50" i="429"/>
  <c r="O114" i="429" s="1"/>
  <c r="N50" i="429"/>
  <c r="N114" i="429" s="1"/>
  <c r="M50" i="429"/>
  <c r="L50" i="429"/>
  <c r="L114" i="429" s="1"/>
  <c r="K50" i="429"/>
  <c r="K114" i="429" s="1"/>
  <c r="J50" i="429"/>
  <c r="J114" i="429" s="1"/>
  <c r="I50" i="429"/>
  <c r="I114" i="429" s="1"/>
  <c r="H50" i="429"/>
  <c r="G50" i="429"/>
  <c r="G114" i="429" s="1"/>
  <c r="F114" i="429"/>
  <c r="E50" i="429"/>
  <c r="D50" i="429"/>
  <c r="C50" i="429"/>
  <c r="B50" i="429"/>
  <c r="AH49" i="429"/>
  <c r="AG49" i="429"/>
  <c r="AF49" i="429"/>
  <c r="AI48" i="429"/>
  <c r="AC47" i="429"/>
  <c r="AC111" i="429" s="1"/>
  <c r="AB47" i="429"/>
  <c r="AB111" i="429" s="1"/>
  <c r="AA47" i="429"/>
  <c r="AA111" i="429" s="1"/>
  <c r="Z47" i="429"/>
  <c r="Z111" i="429" s="1"/>
  <c r="Y47" i="429"/>
  <c r="Y111" i="429" s="1"/>
  <c r="X47" i="429"/>
  <c r="X111" i="429" s="1"/>
  <c r="W47" i="429"/>
  <c r="W111" i="429" s="1"/>
  <c r="V47" i="429"/>
  <c r="V111" i="429" s="1"/>
  <c r="U47" i="429"/>
  <c r="U111" i="429" s="1"/>
  <c r="T47" i="429"/>
  <c r="T111" i="429" s="1"/>
  <c r="S47" i="429"/>
  <c r="S111" i="429" s="1"/>
  <c r="R47" i="429"/>
  <c r="R111" i="429" s="1"/>
  <c r="Q47" i="429"/>
  <c r="Q111" i="429" s="1"/>
  <c r="P47" i="429"/>
  <c r="P111" i="429" s="1"/>
  <c r="O47" i="429"/>
  <c r="O111" i="429" s="1"/>
  <c r="N47" i="429"/>
  <c r="N111" i="429" s="1"/>
  <c r="M47" i="429"/>
  <c r="M111" i="429" s="1"/>
  <c r="L47" i="429"/>
  <c r="L111" i="429" s="1"/>
  <c r="K47" i="429"/>
  <c r="K111" i="429" s="1"/>
  <c r="J47" i="429"/>
  <c r="J111" i="429" s="1"/>
  <c r="I47" i="429"/>
  <c r="I111" i="429" s="1"/>
  <c r="H47" i="429"/>
  <c r="H111" i="429" s="1"/>
  <c r="G47" i="429"/>
  <c r="G111" i="429" s="1"/>
  <c r="F111" i="429"/>
  <c r="E47" i="429"/>
  <c r="D47" i="429"/>
  <c r="C47" i="429"/>
  <c r="B47" i="429"/>
  <c r="AH44" i="429"/>
  <c r="AG44" i="429"/>
  <c r="AF44" i="429"/>
  <c r="AI43" i="429"/>
  <c r="AH43" i="429"/>
  <c r="AG43" i="429"/>
  <c r="AF43" i="429"/>
  <c r="AI42" i="429"/>
  <c r="AH40" i="429"/>
  <c r="AG40" i="429"/>
  <c r="AF40" i="429"/>
  <c r="AI39" i="429"/>
  <c r="AH37" i="429"/>
  <c r="AG37" i="429"/>
  <c r="AF37" i="429"/>
  <c r="AH36" i="429"/>
  <c r="AG36" i="429"/>
  <c r="AF36" i="429"/>
  <c r="AH35" i="429"/>
  <c r="AG35" i="429"/>
  <c r="AF35" i="429"/>
  <c r="AI34" i="429"/>
  <c r="AC33" i="429"/>
  <c r="AC109" i="429" s="1"/>
  <c r="AB33" i="429"/>
  <c r="AB109" i="429" s="1"/>
  <c r="AA33" i="429"/>
  <c r="AA109" i="429" s="1"/>
  <c r="Z33" i="429"/>
  <c r="Z109" i="429" s="1"/>
  <c r="Y33" i="429"/>
  <c r="Y109" i="429" s="1"/>
  <c r="X33" i="429"/>
  <c r="X109" i="429" s="1"/>
  <c r="W33" i="429"/>
  <c r="W109" i="429" s="1"/>
  <c r="P33" i="429"/>
  <c r="P109" i="429" s="1"/>
  <c r="O33" i="429"/>
  <c r="O109" i="429" s="1"/>
  <c r="N33" i="429"/>
  <c r="N109" i="429" s="1"/>
  <c r="M33" i="429"/>
  <c r="M109" i="429" s="1"/>
  <c r="L33" i="429"/>
  <c r="K33" i="429"/>
  <c r="K109" i="429" s="1"/>
  <c r="J33" i="429"/>
  <c r="J109" i="429" s="1"/>
  <c r="I33" i="429"/>
  <c r="I109" i="429" s="1"/>
  <c r="H33" i="429"/>
  <c r="H109" i="429" s="1"/>
  <c r="G33" i="429"/>
  <c r="G109" i="429" s="1"/>
  <c r="F109" i="429"/>
  <c r="E33" i="429"/>
  <c r="D33" i="429"/>
  <c r="C33" i="429"/>
  <c r="B33" i="429"/>
  <c r="V33" i="429"/>
  <c r="V109" i="429" s="1"/>
  <c r="U33" i="429"/>
  <c r="U109" i="429" s="1"/>
  <c r="V121" i="429"/>
  <c r="U99" i="429"/>
  <c r="T33" i="429"/>
  <c r="T109" i="429" s="1"/>
  <c r="S33" i="429"/>
  <c r="S109" i="429" s="1"/>
  <c r="Q99" i="429"/>
  <c r="P99" i="429"/>
  <c r="AC17" i="429"/>
  <c r="AC107" i="429" s="1"/>
  <c r="AB17" i="429"/>
  <c r="AB107" i="429" s="1"/>
  <c r="AA17" i="429"/>
  <c r="AA107" i="429" s="1"/>
  <c r="Z17" i="429"/>
  <c r="Z107" i="429" s="1"/>
  <c r="Y17" i="429"/>
  <c r="Y107" i="429" s="1"/>
  <c r="X17" i="429"/>
  <c r="X107" i="429" s="1"/>
  <c r="W17" i="429"/>
  <c r="W107" i="429" s="1"/>
  <c r="V17" i="429"/>
  <c r="V107" i="429" s="1"/>
  <c r="U17" i="429"/>
  <c r="U107" i="429" s="1"/>
  <c r="T17" i="429"/>
  <c r="T107" i="429" s="1"/>
  <c r="S17" i="429"/>
  <c r="S107" i="429" s="1"/>
  <c r="R17" i="429"/>
  <c r="R107" i="429" s="1"/>
  <c r="Q17" i="429"/>
  <c r="Q107" i="429" s="1"/>
  <c r="P17" i="429"/>
  <c r="P107" i="429" s="1"/>
  <c r="O17" i="429"/>
  <c r="O107" i="429" s="1"/>
  <c r="N17" i="429"/>
  <c r="N107" i="429" s="1"/>
  <c r="M17" i="429"/>
  <c r="M107" i="429" s="1"/>
  <c r="L17" i="429"/>
  <c r="L107" i="429" s="1"/>
  <c r="K17" i="429"/>
  <c r="K107" i="429" s="1"/>
  <c r="J17" i="429"/>
  <c r="J107" i="429" s="1"/>
  <c r="I17" i="429"/>
  <c r="I107" i="429" s="1"/>
  <c r="H17" i="429"/>
  <c r="H107" i="429" s="1"/>
  <c r="G17" i="429"/>
  <c r="G107" i="429" s="1"/>
  <c r="F107" i="429"/>
  <c r="E17" i="429"/>
  <c r="D17" i="429"/>
  <c r="C17" i="429"/>
  <c r="B17" i="429"/>
  <c r="AH16" i="429"/>
  <c r="AG16" i="429"/>
  <c r="AF16" i="429"/>
  <c r="AH15" i="429"/>
  <c r="AG15" i="429"/>
  <c r="AF15" i="429"/>
  <c r="AH14" i="429"/>
  <c r="AG14" i="429"/>
  <c r="AF14" i="429"/>
  <c r="AH13" i="429"/>
  <c r="AG13" i="429"/>
  <c r="AF13" i="429"/>
  <c r="AI12" i="429"/>
  <c r="L9" i="429" a="1"/>
  <c r="L9" i="429" s="1"/>
  <c r="F540" i="88"/>
  <c r="F576" i="88"/>
  <c r="F395" i="88"/>
  <c r="F570" i="88"/>
  <c r="F538" i="88"/>
  <c r="F539" i="88"/>
  <c r="F567" i="88"/>
  <c r="F566" i="88"/>
  <c r="F568" i="88"/>
  <c r="F569" i="88"/>
  <c r="F563" i="88"/>
  <c r="F573" i="88"/>
  <c r="F564" i="88"/>
  <c r="F565" i="88"/>
  <c r="F531" i="88"/>
  <c r="F559" i="88"/>
  <c r="F543" i="88"/>
  <c r="F544" i="88"/>
  <c r="F545" i="88"/>
  <c r="F561" i="88"/>
  <c r="F557" i="88"/>
  <c r="F555" i="88"/>
  <c r="W76" i="428"/>
  <c r="W116" i="428" s="1"/>
  <c r="W33" i="428"/>
  <c r="W109" i="428" s="1"/>
  <c r="F533" i="88"/>
  <c r="F560" i="88"/>
  <c r="V31" i="428"/>
  <c r="V28" i="428"/>
  <c r="F556" i="88"/>
  <c r="F546" i="88"/>
  <c r="U31" i="428"/>
  <c r="U30" i="428"/>
  <c r="U28" i="428"/>
  <c r="U25" i="428"/>
  <c r="V55" i="428"/>
  <c r="V56" i="428"/>
  <c r="V60" i="428"/>
  <c r="V63" i="428"/>
  <c r="V64" i="428"/>
  <c r="V66" i="428"/>
  <c r="V67" i="428"/>
  <c r="V72" i="428"/>
  <c r="F558" i="88"/>
  <c r="U121" i="428"/>
  <c r="F554" i="88"/>
  <c r="F552" i="88"/>
  <c r="U55" i="428"/>
  <c r="U56" i="428"/>
  <c r="U58" i="428"/>
  <c r="U60" i="428"/>
  <c r="U63" i="428"/>
  <c r="U64" i="428"/>
  <c r="U66" i="428"/>
  <c r="U67" i="428"/>
  <c r="U72" i="428"/>
  <c r="U33" i="428"/>
  <c r="U109" i="428" s="1"/>
  <c r="T31" i="428"/>
  <c r="T30" i="428"/>
  <c r="T28" i="428"/>
  <c r="T27" i="428"/>
  <c r="T25" i="428"/>
  <c r="T24" i="428"/>
  <c r="F523" i="88"/>
  <c r="F5" i="88"/>
  <c r="S145" i="428"/>
  <c r="S141" i="428"/>
  <c r="S140" i="428"/>
  <c r="S139" i="428"/>
  <c r="S137" i="428"/>
  <c r="S146" i="428" s="1"/>
  <c r="R139" i="428"/>
  <c r="Q139" i="428"/>
  <c r="T81" i="428"/>
  <c r="T117" i="428" s="1"/>
  <c r="T55" i="428"/>
  <c r="T56" i="428"/>
  <c r="T58" i="428"/>
  <c r="T60" i="428"/>
  <c r="T63" i="428"/>
  <c r="T64" i="428"/>
  <c r="T66" i="428"/>
  <c r="T67" i="428"/>
  <c r="T72" i="428"/>
  <c r="S80" i="428"/>
  <c r="S79" i="428"/>
  <c r="S144" i="428" s="1"/>
  <c r="S31" i="428"/>
  <c r="S30" i="428"/>
  <c r="S28" i="428"/>
  <c r="S27" i="428"/>
  <c r="S25" i="428"/>
  <c r="S24" i="428"/>
  <c r="F551" i="88"/>
  <c r="Q137" i="428"/>
  <c r="R137" i="428"/>
  <c r="R146" i="428" s="1"/>
  <c r="Q140" i="428"/>
  <c r="R140" i="428"/>
  <c r="Q141" i="428"/>
  <c r="Q147" i="428" s="1"/>
  <c r="R141" i="428"/>
  <c r="Q145" i="428"/>
  <c r="R145" i="428"/>
  <c r="F553" i="88"/>
  <c r="F550" i="88"/>
  <c r="F549" i="88"/>
  <c r="F548" i="88"/>
  <c r="F547" i="88"/>
  <c r="R80" i="428"/>
  <c r="R79" i="428"/>
  <c r="R81" i="428" s="1"/>
  <c r="R117" i="428" s="1"/>
  <c r="R31" i="428"/>
  <c r="R30" i="428"/>
  <c r="R28" i="428"/>
  <c r="R27" i="428"/>
  <c r="R25" i="428"/>
  <c r="R24" i="428"/>
  <c r="R23" i="428"/>
  <c r="R22" i="428"/>
  <c r="R21" i="428"/>
  <c r="R20" i="428"/>
  <c r="R19" i="428"/>
  <c r="S55" i="428"/>
  <c r="S56" i="428"/>
  <c r="S58" i="428"/>
  <c r="S60" i="428"/>
  <c r="S63" i="428"/>
  <c r="S143" i="428" s="1"/>
  <c r="S64" i="428"/>
  <c r="S66" i="428"/>
  <c r="S67" i="428"/>
  <c r="S72" i="428"/>
  <c r="R55" i="428"/>
  <c r="R56" i="428"/>
  <c r="R58" i="428"/>
  <c r="R60" i="428"/>
  <c r="R63" i="428"/>
  <c r="R143" i="428" s="1"/>
  <c r="R64" i="428"/>
  <c r="R66" i="428"/>
  <c r="R67" i="428"/>
  <c r="R72" i="428"/>
  <c r="Q80" i="428"/>
  <c r="Q79" i="428"/>
  <c r="Q81" i="428" s="1"/>
  <c r="Q117" i="428" s="1"/>
  <c r="Q72" i="428"/>
  <c r="Q67" i="428"/>
  <c r="Q66" i="428"/>
  <c r="Q64" i="428"/>
  <c r="Q63" i="428"/>
  <c r="Q143" i="428" s="1"/>
  <c r="Q60" i="428"/>
  <c r="Q58" i="428"/>
  <c r="Q56" i="428"/>
  <c r="Q55" i="428"/>
  <c r="Q23" i="428"/>
  <c r="Q22" i="428"/>
  <c r="Q20" i="428"/>
  <c r="Q19" i="428"/>
  <c r="Q33" i="428" s="1"/>
  <c r="Q109" i="428" s="1"/>
  <c r="P22" i="428"/>
  <c r="P33" i="428" s="1"/>
  <c r="P109" i="428" s="1"/>
  <c r="P19" i="428"/>
  <c r="P145" i="428"/>
  <c r="P141" i="428"/>
  <c r="P140" i="428"/>
  <c r="P139" i="428"/>
  <c r="P137" i="428"/>
  <c r="P146" i="428" s="1"/>
  <c r="N144" i="428"/>
  <c r="P80" i="428"/>
  <c r="P79" i="428"/>
  <c r="P81" i="428" s="1"/>
  <c r="P117" i="428" s="1"/>
  <c r="P72" i="428"/>
  <c r="P67" i="428"/>
  <c r="P66" i="428"/>
  <c r="P64" i="428"/>
  <c r="P63" i="428"/>
  <c r="P143" i="428" s="1"/>
  <c r="P60" i="428"/>
  <c r="P58" i="428"/>
  <c r="P56" i="428"/>
  <c r="P55" i="428"/>
  <c r="O145" i="428"/>
  <c r="O141" i="428"/>
  <c r="O140" i="428"/>
  <c r="O139" i="428"/>
  <c r="O147" i="428" s="1"/>
  <c r="O137" i="428"/>
  <c r="O80" i="428"/>
  <c r="O79" i="428"/>
  <c r="O81" i="428" s="1"/>
  <c r="O117" i="428" s="1"/>
  <c r="O72" i="428"/>
  <c r="O67" i="428"/>
  <c r="O66" i="428"/>
  <c r="O64" i="428"/>
  <c r="O63" i="428"/>
  <c r="O76" i="428" s="1"/>
  <c r="O116" i="428" s="1"/>
  <c r="N145" i="428"/>
  <c r="N143" i="428"/>
  <c r="N141" i="428"/>
  <c r="N140" i="428"/>
  <c r="N148" i="428" s="1"/>
  <c r="N139" i="428"/>
  <c r="N137" i="428"/>
  <c r="N146" i="428" s="1"/>
  <c r="N80" i="428"/>
  <c r="N79" i="428"/>
  <c r="F536" i="88"/>
  <c r="F535" i="88"/>
  <c r="M145" i="428"/>
  <c r="M143" i="428"/>
  <c r="M141" i="428"/>
  <c r="M140" i="428"/>
  <c r="M139" i="428"/>
  <c r="M137" i="428"/>
  <c r="M80" i="428"/>
  <c r="M79" i="428"/>
  <c r="M81" i="428" s="1"/>
  <c r="M117" i="428" s="1"/>
  <c r="F534" i="88"/>
  <c r="F528" i="88"/>
  <c r="F526" i="88"/>
  <c r="F525" i="88"/>
  <c r="F524" i="88"/>
  <c r="F529" i="88"/>
  <c r="F532" i="88"/>
  <c r="F530" i="88"/>
  <c r="K137" i="428"/>
  <c r="K146" i="428" s="1"/>
  <c r="L145" i="428"/>
  <c r="L143" i="428"/>
  <c r="L141" i="428"/>
  <c r="L140" i="428"/>
  <c r="L139" i="428"/>
  <c r="L137" i="428"/>
  <c r="L146" i="428" s="1"/>
  <c r="F464" i="88"/>
  <c r="F516" i="88"/>
  <c r="L79" i="428"/>
  <c r="L78" i="428"/>
  <c r="L81" i="428" s="1"/>
  <c r="L117" i="428" s="1"/>
  <c r="F521" i="88"/>
  <c r="F520" i="88"/>
  <c r="F515" i="88"/>
  <c r="H81" i="428"/>
  <c r="H117" i="428" s="1"/>
  <c r="G80" i="428"/>
  <c r="G78" i="428"/>
  <c r="G99" i="428" s="1"/>
  <c r="F522" i="88"/>
  <c r="F519" i="88"/>
  <c r="F480" i="88"/>
  <c r="K145" i="428"/>
  <c r="J145" i="428"/>
  <c r="I145" i="428"/>
  <c r="H145" i="428"/>
  <c r="K144" i="428"/>
  <c r="J144" i="428"/>
  <c r="I144" i="428"/>
  <c r="H144" i="428"/>
  <c r="K143" i="428"/>
  <c r="J143" i="428"/>
  <c r="I143" i="428"/>
  <c r="H143" i="428"/>
  <c r="K141" i="428"/>
  <c r="K147" i="428" s="1"/>
  <c r="J141" i="428"/>
  <c r="J147" i="428" s="1"/>
  <c r="I141" i="428"/>
  <c r="I147" i="428" s="1"/>
  <c r="H141" i="428"/>
  <c r="H147" i="428" s="1"/>
  <c r="K140" i="428"/>
  <c r="J140" i="428"/>
  <c r="I140" i="428"/>
  <c r="H140" i="428"/>
  <c r="K139" i="428"/>
  <c r="J139" i="428"/>
  <c r="I139" i="428"/>
  <c r="H139" i="428"/>
  <c r="J137" i="428"/>
  <c r="J146" i="428" s="1"/>
  <c r="I137" i="428"/>
  <c r="I146" i="428" s="1"/>
  <c r="H137" i="428"/>
  <c r="H146" i="428" s="1"/>
  <c r="F80" i="428"/>
  <c r="F78" i="428"/>
  <c r="F144" i="428" s="1"/>
  <c r="AC80" i="427"/>
  <c r="AC78" i="427"/>
  <c r="Z146" i="428"/>
  <c r="Y146" i="428"/>
  <c r="X146" i="428"/>
  <c r="W146" i="428"/>
  <c r="V146" i="428"/>
  <c r="U146" i="428"/>
  <c r="T146" i="428"/>
  <c r="G145" i="428"/>
  <c r="F145" i="428"/>
  <c r="G143" i="428"/>
  <c r="F143" i="428"/>
  <c r="V147" i="428"/>
  <c r="U147" i="428"/>
  <c r="T147" i="428"/>
  <c r="S147" i="428"/>
  <c r="R147" i="428"/>
  <c r="P147" i="428"/>
  <c r="N147" i="428"/>
  <c r="G141" i="428"/>
  <c r="F141" i="428"/>
  <c r="G140" i="428"/>
  <c r="F140" i="428"/>
  <c r="AC147" i="428"/>
  <c r="AB147" i="428"/>
  <c r="AA147" i="428"/>
  <c r="Z147" i="428"/>
  <c r="L147" i="428"/>
  <c r="G139" i="428"/>
  <c r="F139" i="428"/>
  <c r="F147" i="428" s="1"/>
  <c r="AC146" i="428"/>
  <c r="AB146" i="428"/>
  <c r="AA146" i="428"/>
  <c r="Q146" i="428"/>
  <c r="O146" i="428"/>
  <c r="M146" i="428"/>
  <c r="G137" i="428"/>
  <c r="G146" i="428" s="1"/>
  <c r="F137" i="428"/>
  <c r="F146" i="428" s="1"/>
  <c r="AC126" i="428"/>
  <c r="AB126" i="428"/>
  <c r="AA126" i="428"/>
  <c r="Z126" i="428"/>
  <c r="Y126" i="428"/>
  <c r="X126" i="428"/>
  <c r="W126" i="428"/>
  <c r="V126" i="428"/>
  <c r="U126" i="428"/>
  <c r="T126" i="428"/>
  <c r="S126" i="428"/>
  <c r="R126" i="428"/>
  <c r="Q126" i="428"/>
  <c r="P126" i="428"/>
  <c r="O126" i="428"/>
  <c r="N126" i="428"/>
  <c r="M126" i="428"/>
  <c r="L126" i="428"/>
  <c r="K126" i="428"/>
  <c r="J126" i="428"/>
  <c r="I126" i="428"/>
  <c r="H126" i="428"/>
  <c r="G126" i="428"/>
  <c r="F126" i="428"/>
  <c r="AC121" i="428"/>
  <c r="AC127" i="428" s="1"/>
  <c r="AB121" i="428"/>
  <c r="AB127" i="428" s="1"/>
  <c r="AA121" i="428"/>
  <c r="Z121" i="428"/>
  <c r="Z127" i="428" s="1"/>
  <c r="Y121" i="428"/>
  <c r="Y127" i="428" s="1"/>
  <c r="K121" i="428"/>
  <c r="J121" i="428"/>
  <c r="J127" i="428" s="1"/>
  <c r="I121" i="428"/>
  <c r="I127" i="428" s="1"/>
  <c r="F121" i="428"/>
  <c r="F127" i="428" s="1"/>
  <c r="O119" i="428"/>
  <c r="L114" i="428"/>
  <c r="J114" i="428"/>
  <c r="AC109" i="428"/>
  <c r="F109" i="428"/>
  <c r="AB99" i="428"/>
  <c r="AA99" i="428"/>
  <c r="N99" i="428"/>
  <c r="K99" i="428"/>
  <c r="J99" i="428"/>
  <c r="I99" i="428"/>
  <c r="H99" i="428"/>
  <c r="F99" i="428"/>
  <c r="E99" i="428"/>
  <c r="D99" i="428"/>
  <c r="C99" i="428"/>
  <c r="B99" i="428"/>
  <c r="AC96" i="428"/>
  <c r="AC119" i="428" s="1"/>
  <c r="AB96" i="428"/>
  <c r="AB119" i="428" s="1"/>
  <c r="AA96" i="428"/>
  <c r="AA119" i="428" s="1"/>
  <c r="Z96" i="428"/>
  <c r="Z119" i="428" s="1"/>
  <c r="Y96" i="428"/>
  <c r="Y119" i="428" s="1"/>
  <c r="X96" i="428"/>
  <c r="X119" i="428" s="1"/>
  <c r="W96" i="428"/>
  <c r="W119" i="428" s="1"/>
  <c r="V96" i="428"/>
  <c r="V119" i="428" s="1"/>
  <c r="U96" i="428"/>
  <c r="U119" i="428" s="1"/>
  <c r="T96" i="428"/>
  <c r="T119" i="428" s="1"/>
  <c r="S96" i="428"/>
  <c r="S119" i="428" s="1"/>
  <c r="R96" i="428"/>
  <c r="R119" i="428" s="1"/>
  <c r="Q96" i="428"/>
  <c r="Q119" i="428" s="1"/>
  <c r="P96" i="428"/>
  <c r="P119" i="428" s="1"/>
  <c r="O96" i="428"/>
  <c r="N96" i="428"/>
  <c r="N119" i="428" s="1"/>
  <c r="M96" i="428"/>
  <c r="M119" i="428" s="1"/>
  <c r="L96" i="428"/>
  <c r="L119" i="428" s="1"/>
  <c r="K96" i="428"/>
  <c r="K119" i="428" s="1"/>
  <c r="J96" i="428"/>
  <c r="J119" i="428" s="1"/>
  <c r="I96" i="428"/>
  <c r="I119" i="428" s="1"/>
  <c r="H96" i="428"/>
  <c r="H119" i="428" s="1"/>
  <c r="G96" i="428"/>
  <c r="G119" i="428" s="1"/>
  <c r="F96" i="428"/>
  <c r="F119" i="428" s="1"/>
  <c r="E96" i="428"/>
  <c r="D96" i="428"/>
  <c r="C96" i="428"/>
  <c r="B96" i="428"/>
  <c r="AH95" i="428"/>
  <c r="AG95" i="428"/>
  <c r="AF95" i="428"/>
  <c r="AH94" i="428"/>
  <c r="AG94" i="428"/>
  <c r="AF94" i="428"/>
  <c r="AI93" i="428"/>
  <c r="AH91" i="428"/>
  <c r="AG91" i="428"/>
  <c r="AF91" i="428"/>
  <c r="AH90" i="428"/>
  <c r="AG90" i="428"/>
  <c r="AF90" i="428"/>
  <c r="AH89" i="428"/>
  <c r="AG89" i="428"/>
  <c r="AF89" i="428"/>
  <c r="AH88" i="428"/>
  <c r="AG88" i="428"/>
  <c r="AF88" i="428"/>
  <c r="AH87" i="428"/>
  <c r="AG87" i="428"/>
  <c r="AF87" i="428"/>
  <c r="AH86" i="428"/>
  <c r="AG86" i="428"/>
  <c r="AF86" i="428"/>
  <c r="AH85" i="428"/>
  <c r="AG85" i="428"/>
  <c r="AF85" i="428"/>
  <c r="AH84" i="428"/>
  <c r="AG84" i="428"/>
  <c r="AF84" i="428"/>
  <c r="AH83" i="428"/>
  <c r="AG83" i="428"/>
  <c r="AF83" i="428"/>
  <c r="AI82" i="428"/>
  <c r="AC81" i="428"/>
  <c r="AC117" i="428" s="1"/>
  <c r="AB81" i="428"/>
  <c r="AB117" i="428" s="1"/>
  <c r="AA81" i="428"/>
  <c r="AA117" i="428" s="1"/>
  <c r="Z81" i="428"/>
  <c r="Z117" i="428" s="1"/>
  <c r="Y81" i="428"/>
  <c r="Y117" i="428" s="1"/>
  <c r="X81" i="428"/>
  <c r="X117" i="428" s="1"/>
  <c r="W81" i="428"/>
  <c r="W117" i="428" s="1"/>
  <c r="V81" i="428"/>
  <c r="V117" i="428" s="1"/>
  <c r="U81" i="428"/>
  <c r="U117" i="428" s="1"/>
  <c r="K81" i="428"/>
  <c r="K117" i="428" s="1"/>
  <c r="J81" i="428"/>
  <c r="J117" i="428" s="1"/>
  <c r="I81" i="428"/>
  <c r="I117" i="428" s="1"/>
  <c r="F81" i="428"/>
  <c r="F117" i="428" s="1"/>
  <c r="E81" i="428"/>
  <c r="D81" i="428"/>
  <c r="C81" i="428"/>
  <c r="B81" i="428"/>
  <c r="AC99" i="428"/>
  <c r="N81" i="428"/>
  <c r="N117" i="428" s="1"/>
  <c r="AC76" i="428"/>
  <c r="AC116" i="428" s="1"/>
  <c r="AB76" i="428"/>
  <c r="AB116" i="428" s="1"/>
  <c r="AA76" i="428"/>
  <c r="AA116" i="428" s="1"/>
  <c r="N76" i="428"/>
  <c r="N116" i="428" s="1"/>
  <c r="M76" i="428"/>
  <c r="M116" i="428" s="1"/>
  <c r="K76" i="428"/>
  <c r="K116" i="428" s="1"/>
  <c r="J76" i="428"/>
  <c r="J116" i="428" s="1"/>
  <c r="I76" i="428"/>
  <c r="I116" i="428" s="1"/>
  <c r="H76" i="428"/>
  <c r="H116" i="428" s="1"/>
  <c r="G76" i="428"/>
  <c r="G116" i="428" s="1"/>
  <c r="F76" i="428"/>
  <c r="F116" i="428" s="1"/>
  <c r="E76" i="428"/>
  <c r="D76" i="428"/>
  <c r="C76" i="428"/>
  <c r="B76" i="428"/>
  <c r="AH75" i="428"/>
  <c r="AG75" i="428"/>
  <c r="AF75" i="428"/>
  <c r="AH74" i="428"/>
  <c r="AG74" i="428"/>
  <c r="AF74" i="428"/>
  <c r="AH73" i="428"/>
  <c r="AG73" i="428"/>
  <c r="AF73" i="428"/>
  <c r="AH71" i="428"/>
  <c r="AG71" i="428"/>
  <c r="AF71" i="428"/>
  <c r="AH68" i="428"/>
  <c r="AG68" i="428"/>
  <c r="AF68" i="428"/>
  <c r="Z76" i="428"/>
  <c r="Z116" i="428" s="1"/>
  <c r="Y76" i="428"/>
  <c r="Y116" i="428" s="1"/>
  <c r="X76" i="428"/>
  <c r="X116" i="428" s="1"/>
  <c r="AH65" i="428"/>
  <c r="AG65" i="428"/>
  <c r="AF65" i="428"/>
  <c r="AH62" i="428"/>
  <c r="AG62" i="428"/>
  <c r="AF62" i="428"/>
  <c r="AH61" i="428"/>
  <c r="AG61" i="428"/>
  <c r="AF61" i="428"/>
  <c r="AH59" i="428"/>
  <c r="AG59" i="428"/>
  <c r="AF59" i="428"/>
  <c r="AH57" i="428"/>
  <c r="AG57" i="428"/>
  <c r="AF57" i="428"/>
  <c r="AH54" i="428"/>
  <c r="AG54" i="428"/>
  <c r="AF54" i="428"/>
  <c r="AH53" i="428"/>
  <c r="AG53" i="428"/>
  <c r="AF53" i="428"/>
  <c r="AH52" i="428"/>
  <c r="AG52" i="428"/>
  <c r="AF52" i="428"/>
  <c r="AC50" i="428"/>
  <c r="AC114" i="428" s="1"/>
  <c r="AB50" i="428"/>
  <c r="AB114" i="428" s="1"/>
  <c r="AA50" i="428"/>
  <c r="AA114" i="428" s="1"/>
  <c r="Z50" i="428"/>
  <c r="Z114" i="428" s="1"/>
  <c r="Y50" i="428"/>
  <c r="Y114" i="428" s="1"/>
  <c r="X50" i="428"/>
  <c r="X114" i="428" s="1"/>
  <c r="W50" i="428"/>
  <c r="W114" i="428" s="1"/>
  <c r="V50" i="428"/>
  <c r="V114" i="428" s="1"/>
  <c r="U50" i="428"/>
  <c r="U114" i="428" s="1"/>
  <c r="T50" i="428"/>
  <c r="T114" i="428" s="1"/>
  <c r="S50" i="428"/>
  <c r="S114" i="428" s="1"/>
  <c r="R50" i="428"/>
  <c r="R114" i="428" s="1"/>
  <c r="Q50" i="428"/>
  <c r="Q114" i="428" s="1"/>
  <c r="P50" i="428"/>
  <c r="P114" i="428" s="1"/>
  <c r="O50" i="428"/>
  <c r="O114" i="428" s="1"/>
  <c r="N50" i="428"/>
  <c r="N114" i="428" s="1"/>
  <c r="M50" i="428"/>
  <c r="M114" i="428" s="1"/>
  <c r="L50" i="428"/>
  <c r="K50" i="428"/>
  <c r="K114" i="428" s="1"/>
  <c r="J50" i="428"/>
  <c r="I50" i="428"/>
  <c r="I114" i="428" s="1"/>
  <c r="H50" i="428"/>
  <c r="H114" i="428" s="1"/>
  <c r="G50" i="428"/>
  <c r="G114" i="428" s="1"/>
  <c r="F50" i="428"/>
  <c r="F114" i="428" s="1"/>
  <c r="E50" i="428"/>
  <c r="D50" i="428"/>
  <c r="C50" i="428"/>
  <c r="B50" i="428"/>
  <c r="AH49" i="428"/>
  <c r="AG49" i="428"/>
  <c r="AF49" i="428"/>
  <c r="AI48" i="428"/>
  <c r="AC47" i="428"/>
  <c r="AC111" i="428" s="1"/>
  <c r="AB47" i="428"/>
  <c r="AB111" i="428" s="1"/>
  <c r="AA47" i="428"/>
  <c r="AA111" i="428" s="1"/>
  <c r="Z47" i="428"/>
  <c r="Z111" i="428" s="1"/>
  <c r="Y47" i="428"/>
  <c r="Y111" i="428" s="1"/>
  <c r="X47" i="428"/>
  <c r="X111" i="428" s="1"/>
  <c r="W47" i="428"/>
  <c r="W111" i="428" s="1"/>
  <c r="V47" i="428"/>
  <c r="V111" i="428" s="1"/>
  <c r="U47" i="428"/>
  <c r="U111" i="428" s="1"/>
  <c r="T47" i="428"/>
  <c r="T111" i="428" s="1"/>
  <c r="S47" i="428"/>
  <c r="S111" i="428" s="1"/>
  <c r="R47" i="428"/>
  <c r="R111" i="428" s="1"/>
  <c r="Q47" i="428"/>
  <c r="Q111" i="428" s="1"/>
  <c r="P47" i="428"/>
  <c r="P111" i="428" s="1"/>
  <c r="O47" i="428"/>
  <c r="O111" i="428" s="1"/>
  <c r="N47" i="428"/>
  <c r="N111" i="428" s="1"/>
  <c r="M47" i="428"/>
  <c r="M111" i="428" s="1"/>
  <c r="L47" i="428"/>
  <c r="L111" i="428" s="1"/>
  <c r="K47" i="428"/>
  <c r="K111" i="428" s="1"/>
  <c r="J47" i="428"/>
  <c r="J111" i="428" s="1"/>
  <c r="I47" i="428"/>
  <c r="I111" i="428" s="1"/>
  <c r="H47" i="428"/>
  <c r="H111" i="428" s="1"/>
  <c r="G47" i="428"/>
  <c r="G111" i="428" s="1"/>
  <c r="F47" i="428"/>
  <c r="F111" i="428" s="1"/>
  <c r="E47" i="428"/>
  <c r="D47" i="428"/>
  <c r="C47" i="428"/>
  <c r="B47" i="428"/>
  <c r="AH44" i="428"/>
  <c r="AG44" i="428"/>
  <c r="AF44" i="428"/>
  <c r="AI43" i="428"/>
  <c r="AH43" i="428"/>
  <c r="AG43" i="428"/>
  <c r="AF43" i="428"/>
  <c r="AI42" i="428"/>
  <c r="AH40" i="428"/>
  <c r="AG40" i="428"/>
  <c r="AF40" i="428"/>
  <c r="AI39" i="428"/>
  <c r="AH37" i="428"/>
  <c r="AG37" i="428"/>
  <c r="AF37" i="428"/>
  <c r="AH36" i="428"/>
  <c r="AG36" i="428"/>
  <c r="AF36" i="428"/>
  <c r="AH35" i="428"/>
  <c r="AG35" i="428"/>
  <c r="AF35" i="428"/>
  <c r="AI34" i="428"/>
  <c r="AC33" i="428"/>
  <c r="AB33" i="428"/>
  <c r="AB109" i="428" s="1"/>
  <c r="AA33" i="428"/>
  <c r="AA109" i="428" s="1"/>
  <c r="Z33" i="428"/>
  <c r="Z109" i="428" s="1"/>
  <c r="Y33" i="428"/>
  <c r="Y109" i="428" s="1"/>
  <c r="X33" i="428"/>
  <c r="X109" i="428" s="1"/>
  <c r="V33" i="428"/>
  <c r="V109" i="428" s="1"/>
  <c r="T33" i="428"/>
  <c r="T109" i="428" s="1"/>
  <c r="O33" i="428"/>
  <c r="O109" i="428" s="1"/>
  <c r="N33" i="428"/>
  <c r="N109" i="428" s="1"/>
  <c r="M33" i="428"/>
  <c r="M109" i="428" s="1"/>
  <c r="L33" i="428"/>
  <c r="L109" i="428" s="1"/>
  <c r="K33" i="428"/>
  <c r="K109" i="428" s="1"/>
  <c r="J33" i="428"/>
  <c r="J109" i="428" s="1"/>
  <c r="I33" i="428"/>
  <c r="I109" i="428" s="1"/>
  <c r="H33" i="428"/>
  <c r="H109" i="428" s="1"/>
  <c r="G33" i="428"/>
  <c r="G109" i="428" s="1"/>
  <c r="F33" i="428"/>
  <c r="E33" i="428"/>
  <c r="D33" i="428"/>
  <c r="C33" i="428"/>
  <c r="B33" i="428"/>
  <c r="AC17" i="428"/>
  <c r="AC107" i="428" s="1"/>
  <c r="AB17" i="428"/>
  <c r="AB107" i="428" s="1"/>
  <c r="AA17" i="428"/>
  <c r="AA107" i="428" s="1"/>
  <c r="Z17" i="428"/>
  <c r="Z107" i="428" s="1"/>
  <c r="Y17" i="428"/>
  <c r="Y107" i="428" s="1"/>
  <c r="X17" i="428"/>
  <c r="X107" i="428" s="1"/>
  <c r="W17" i="428"/>
  <c r="W107" i="428" s="1"/>
  <c r="V17" i="428"/>
  <c r="V107" i="428" s="1"/>
  <c r="U17" i="428"/>
  <c r="U107" i="428" s="1"/>
  <c r="T17" i="428"/>
  <c r="T107" i="428" s="1"/>
  <c r="S17" i="428"/>
  <c r="S107" i="428" s="1"/>
  <c r="R17" i="428"/>
  <c r="R107" i="428" s="1"/>
  <c r="Q17" i="428"/>
  <c r="Q107" i="428" s="1"/>
  <c r="P17" i="428"/>
  <c r="P107" i="428" s="1"/>
  <c r="O17" i="428"/>
  <c r="O107" i="428" s="1"/>
  <c r="N17" i="428"/>
  <c r="N107" i="428" s="1"/>
  <c r="M17" i="428"/>
  <c r="M107" i="428" s="1"/>
  <c r="L17" i="428"/>
  <c r="L107" i="428" s="1"/>
  <c r="K17" i="428"/>
  <c r="K107" i="428" s="1"/>
  <c r="J17" i="428"/>
  <c r="J107" i="428" s="1"/>
  <c r="I17" i="428"/>
  <c r="I107" i="428" s="1"/>
  <c r="H17" i="428"/>
  <c r="H107" i="428" s="1"/>
  <c r="G17" i="428"/>
  <c r="G107" i="428" s="1"/>
  <c r="F17" i="428"/>
  <c r="F107" i="428" s="1"/>
  <c r="E17" i="428"/>
  <c r="D17" i="428"/>
  <c r="C17" i="428"/>
  <c r="B17" i="428"/>
  <c r="AH16" i="428"/>
  <c r="AG16" i="428"/>
  <c r="AF16" i="428"/>
  <c r="AH15" i="428"/>
  <c r="AG15" i="428"/>
  <c r="AF15" i="428"/>
  <c r="AH14" i="428"/>
  <c r="AG14" i="428"/>
  <c r="AF14" i="428"/>
  <c r="AH13" i="428"/>
  <c r="AG13" i="428"/>
  <c r="AF13" i="428"/>
  <c r="AI12" i="428"/>
  <c r="L9" i="428" a="1"/>
  <c r="L9" i="428" s="1"/>
  <c r="F518" i="88"/>
  <c r="F517" i="88"/>
  <c r="F503" i="88"/>
  <c r="AC145" i="427"/>
  <c r="AC144" i="427"/>
  <c r="AC143" i="427"/>
  <c r="AC141" i="427"/>
  <c r="AC140" i="427"/>
  <c r="AC139" i="427"/>
  <c r="AC137" i="427"/>
  <c r="AB80" i="427"/>
  <c r="AB78" i="427"/>
  <c r="F483" i="88"/>
  <c r="F482" i="88"/>
  <c r="F481" i="88"/>
  <c r="F468" i="88"/>
  <c r="F467" i="88"/>
  <c r="F484" i="88"/>
  <c r="F474" i="88"/>
  <c r="Z96" i="427"/>
  <c r="W300" i="260" a="1"/>
  <c r="W127" i="429" l="1"/>
  <c r="AH102" i="429"/>
  <c r="AH79" i="429"/>
  <c r="K144" i="429"/>
  <c r="K148" i="429" s="1"/>
  <c r="K81" i="429"/>
  <c r="K117" i="429" s="1"/>
  <c r="K99" i="429"/>
  <c r="K121" i="429"/>
  <c r="J148" i="429"/>
  <c r="I127" i="429"/>
  <c r="P127" i="429"/>
  <c r="AC127" i="429"/>
  <c r="J127" i="429"/>
  <c r="V127" i="429"/>
  <c r="M127" i="429"/>
  <c r="K127" i="429"/>
  <c r="L147" i="429"/>
  <c r="M147" i="429"/>
  <c r="I148" i="429"/>
  <c r="M148" i="429"/>
  <c r="O148" i="429"/>
  <c r="X127" i="429"/>
  <c r="Y127" i="429"/>
  <c r="Z127" i="429"/>
  <c r="AF102" i="429"/>
  <c r="AA127" i="429"/>
  <c r="K147" i="429"/>
  <c r="S76" i="429"/>
  <c r="S116" i="429" s="1"/>
  <c r="AH56" i="429"/>
  <c r="AF56" i="429"/>
  <c r="AG56" i="429"/>
  <c r="AF67" i="429"/>
  <c r="AH67" i="429"/>
  <c r="AG67" i="429"/>
  <c r="AI52" i="429"/>
  <c r="AH80" i="429"/>
  <c r="AG80" i="429"/>
  <c r="N121" i="429"/>
  <c r="N127" i="429" s="1"/>
  <c r="AF80" i="429"/>
  <c r="N148" i="429"/>
  <c r="N81" i="429"/>
  <c r="N117" i="429" s="1"/>
  <c r="R99" i="429"/>
  <c r="AI18" i="429"/>
  <c r="Q121" i="429"/>
  <c r="Q127" i="429" s="1"/>
  <c r="Q33" i="429"/>
  <c r="Q109" i="429" s="1"/>
  <c r="AH63" i="429"/>
  <c r="AF63" i="429"/>
  <c r="Q148" i="429"/>
  <c r="AG63" i="429"/>
  <c r="R148" i="429"/>
  <c r="N99" i="429"/>
  <c r="AI77" i="429"/>
  <c r="AH78" i="429"/>
  <c r="AF78" i="429"/>
  <c r="F121" i="429"/>
  <c r="F127" i="429" s="1"/>
  <c r="F117" i="429"/>
  <c r="F99" i="429"/>
  <c r="R121" i="429"/>
  <c r="R127" i="429" s="1"/>
  <c r="R33" i="429"/>
  <c r="R109" i="429" s="1"/>
  <c r="S148" i="429"/>
  <c r="F144" i="429"/>
  <c r="F148" i="429" s="1"/>
  <c r="O76" i="429"/>
  <c r="O116" i="429" s="1"/>
  <c r="Q81" i="429"/>
  <c r="Q117" i="429" s="1"/>
  <c r="O121" i="429"/>
  <c r="O127" i="429" s="1"/>
  <c r="AF60" i="429"/>
  <c r="L99" i="429"/>
  <c r="AH60" i="429"/>
  <c r="AF66" i="429"/>
  <c r="S121" i="429"/>
  <c r="S127" i="429" s="1"/>
  <c r="AJ104" i="429" s="1"/>
  <c r="AG66" i="429"/>
  <c r="T121" i="429"/>
  <c r="T127" i="429" s="1"/>
  <c r="O99" i="429"/>
  <c r="U121" i="429"/>
  <c r="U127" i="429" s="1"/>
  <c r="AF55" i="429"/>
  <c r="AF79" i="429"/>
  <c r="G81" i="429"/>
  <c r="G117" i="429" s="1"/>
  <c r="G99" i="429"/>
  <c r="AG55" i="429"/>
  <c r="AG79" i="429"/>
  <c r="AI51" i="429"/>
  <c r="AG58" i="429"/>
  <c r="AF64" i="429"/>
  <c r="S99" i="429"/>
  <c r="AH55" i="429"/>
  <c r="AF58" i="429"/>
  <c r="AG64" i="429"/>
  <c r="T99" i="429"/>
  <c r="AG78" i="429"/>
  <c r="L121" i="429"/>
  <c r="L127" i="429" s="1"/>
  <c r="P76" i="429"/>
  <c r="P116" i="429" s="1"/>
  <c r="L148" i="429"/>
  <c r="AA127" i="428"/>
  <c r="AH72" i="428"/>
  <c r="AF58" i="428"/>
  <c r="AF60" i="428"/>
  <c r="AH67" i="428"/>
  <c r="G121" i="428"/>
  <c r="G127" i="428" s="1"/>
  <c r="AH56" i="428"/>
  <c r="L144" i="428"/>
  <c r="O144" i="428"/>
  <c r="AG60" i="428"/>
  <c r="M147" i="428"/>
  <c r="M144" i="428"/>
  <c r="AH60" i="428"/>
  <c r="S81" i="428"/>
  <c r="S117" i="428" s="1"/>
  <c r="G144" i="428"/>
  <c r="O143" i="428"/>
  <c r="O148" i="428" s="1"/>
  <c r="R144" i="428"/>
  <c r="R148" i="428" s="1"/>
  <c r="Q144" i="428"/>
  <c r="Q148" i="428"/>
  <c r="G81" i="428"/>
  <c r="G117" i="428" s="1"/>
  <c r="K127" i="428"/>
  <c r="P144" i="428"/>
  <c r="P148" i="428" s="1"/>
  <c r="AI18" i="428"/>
  <c r="S121" i="428"/>
  <c r="S127" i="428" s="1"/>
  <c r="Q76" i="428"/>
  <c r="Q116" i="428" s="1"/>
  <c r="AG56" i="428"/>
  <c r="AF56" i="428"/>
  <c r="Q99" i="428"/>
  <c r="P99" i="428"/>
  <c r="O99" i="428"/>
  <c r="AH80" i="428"/>
  <c r="AF78" i="428"/>
  <c r="AG78" i="428"/>
  <c r="H121" i="428"/>
  <c r="H127" i="428" s="1"/>
  <c r="G147" i="428"/>
  <c r="G148" i="428"/>
  <c r="H148" i="428"/>
  <c r="I148" i="428"/>
  <c r="F148" i="428"/>
  <c r="J148" i="428"/>
  <c r="K148" i="428"/>
  <c r="W147" i="428"/>
  <c r="X147" i="428"/>
  <c r="Y147" i="428"/>
  <c r="S33" i="428"/>
  <c r="S109" i="428" s="1"/>
  <c r="R99" i="428"/>
  <c r="AH66" i="428"/>
  <c r="AG66" i="428"/>
  <c r="AF66" i="428"/>
  <c r="S99" i="428"/>
  <c r="T99" i="428"/>
  <c r="AF67" i="428"/>
  <c r="R76" i="428"/>
  <c r="R116" i="428" s="1"/>
  <c r="AH64" i="428"/>
  <c r="AG64" i="428"/>
  <c r="AF64" i="428"/>
  <c r="AG67" i="428"/>
  <c r="AA148" i="428"/>
  <c r="S76" i="428"/>
  <c r="S116" i="428" s="1"/>
  <c r="AF72" i="428"/>
  <c r="AB148" i="428"/>
  <c r="AG72" i="428"/>
  <c r="AC148" i="428"/>
  <c r="T76" i="428"/>
  <c r="T116" i="428" s="1"/>
  <c r="T148" i="428"/>
  <c r="U76" i="428"/>
  <c r="U116" i="428" s="1"/>
  <c r="U148" i="428"/>
  <c r="U99" i="428"/>
  <c r="V76" i="428"/>
  <c r="V116" i="428" s="1"/>
  <c r="V99" i="428"/>
  <c r="Q121" i="428"/>
  <c r="Q127" i="428" s="1"/>
  <c r="W99" i="428"/>
  <c r="W148" i="428"/>
  <c r="AH78" i="428"/>
  <c r="R121" i="428"/>
  <c r="R127" i="428" s="1"/>
  <c r="X99" i="428"/>
  <c r="X148" i="428"/>
  <c r="AH79" i="428"/>
  <c r="AF79" i="428"/>
  <c r="AG79" i="428"/>
  <c r="Y99" i="428"/>
  <c r="T121" i="428"/>
  <c r="T127" i="428" s="1"/>
  <c r="Z148" i="428"/>
  <c r="U127" i="428"/>
  <c r="L148" i="428"/>
  <c r="L76" i="428"/>
  <c r="L116" i="428" s="1"/>
  <c r="AG55" i="428"/>
  <c r="AF55" i="428"/>
  <c r="AI51" i="428"/>
  <c r="L121" i="428"/>
  <c r="L127" i="428" s="1"/>
  <c r="AH55" i="428"/>
  <c r="P121" i="428"/>
  <c r="P127" i="428" s="1"/>
  <c r="P76" i="428"/>
  <c r="P116" i="428" s="1"/>
  <c r="Y148" i="428"/>
  <c r="AH58" i="428"/>
  <c r="AG58" i="428"/>
  <c r="L99" i="428"/>
  <c r="V121" i="428"/>
  <c r="V127" i="428" s="1"/>
  <c r="M148" i="428"/>
  <c r="AH63" i="428"/>
  <c r="AG63" i="428"/>
  <c r="AF63" i="428"/>
  <c r="AI77" i="428"/>
  <c r="M99" i="428"/>
  <c r="W121" i="428"/>
  <c r="W127" i="428" s="1"/>
  <c r="R33" i="428"/>
  <c r="R109" i="428" s="1"/>
  <c r="V148" i="428"/>
  <c r="X121" i="428"/>
  <c r="X127" i="428" s="1"/>
  <c r="S148" i="428"/>
  <c r="Z99" i="428"/>
  <c r="AH102" i="428" s="1"/>
  <c r="M121" i="428"/>
  <c r="M127" i="428" s="1"/>
  <c r="N121" i="428"/>
  <c r="N127" i="428" s="1"/>
  <c r="AG80" i="428"/>
  <c r="O121" i="428"/>
  <c r="O127" i="428" s="1"/>
  <c r="AF80" i="428"/>
  <c r="AI52" i="428"/>
  <c r="W300" i="260"/>
  <c r="F486" i="88"/>
  <c r="Z78" i="427"/>
  <c r="F487" i="88"/>
  <c r="F501" i="88"/>
  <c r="F514" i="88"/>
  <c r="F513" i="88"/>
  <c r="Z64" i="427"/>
  <c r="Z66" i="427"/>
  <c r="Z67" i="427"/>
  <c r="Z72" i="427"/>
  <c r="Z143" i="427" s="1"/>
  <c r="Y78" i="427"/>
  <c r="F475" i="88"/>
  <c r="F512" i="88"/>
  <c r="F511" i="88"/>
  <c r="Y64" i="427"/>
  <c r="Y66" i="427"/>
  <c r="Y67" i="427"/>
  <c r="Y72" i="427"/>
  <c r="F509" i="88"/>
  <c r="F508" i="88"/>
  <c r="X64" i="427"/>
  <c r="X66" i="427"/>
  <c r="X67" i="427"/>
  <c r="X72" i="427"/>
  <c r="W114" i="427"/>
  <c r="F507" i="88"/>
  <c r="F505" i="88"/>
  <c r="F506" i="88"/>
  <c r="W64" i="427"/>
  <c r="W66" i="427"/>
  <c r="W67" i="427"/>
  <c r="W72" i="427"/>
  <c r="F510" i="88"/>
  <c r="F504" i="88"/>
  <c r="V64" i="427"/>
  <c r="V66" i="427"/>
  <c r="V67" i="427"/>
  <c r="V72" i="427"/>
  <c r="U64" i="427"/>
  <c r="U66" i="427"/>
  <c r="U67" i="427"/>
  <c r="U143" i="427" s="1"/>
  <c r="U72" i="427"/>
  <c r="AB145" i="427"/>
  <c r="AA145" i="427"/>
  <c r="Z145" i="427"/>
  <c r="Y145" i="427"/>
  <c r="X145" i="427"/>
  <c r="W145" i="427"/>
  <c r="V145" i="427"/>
  <c r="U145" i="427"/>
  <c r="T145" i="427"/>
  <c r="AB144" i="427"/>
  <c r="AA144" i="427"/>
  <c r="Z144" i="427"/>
  <c r="Y144" i="427"/>
  <c r="X144" i="427"/>
  <c r="W144" i="427"/>
  <c r="V144" i="427"/>
  <c r="U144" i="427"/>
  <c r="T144" i="427"/>
  <c r="AB143" i="427"/>
  <c r="AA143" i="427"/>
  <c r="Y143" i="427"/>
  <c r="X143" i="427"/>
  <c r="W143" i="427"/>
  <c r="V143" i="427"/>
  <c r="T143" i="427"/>
  <c r="AB141" i="427"/>
  <c r="AA141" i="427"/>
  <c r="Z141" i="427"/>
  <c r="Y141" i="427"/>
  <c r="X141" i="427"/>
  <c r="W141" i="427"/>
  <c r="V141" i="427"/>
  <c r="U141" i="427"/>
  <c r="T141" i="427"/>
  <c r="AB140" i="427"/>
  <c r="AA140" i="427"/>
  <c r="Z140" i="427"/>
  <c r="Y140" i="427"/>
  <c r="X140" i="427"/>
  <c r="W140" i="427"/>
  <c r="V140" i="427"/>
  <c r="U140" i="427"/>
  <c r="T140" i="427"/>
  <c r="AB139" i="427"/>
  <c r="AA139" i="427"/>
  <c r="Z139" i="427"/>
  <c r="Y139" i="427"/>
  <c r="X139" i="427"/>
  <c r="W139" i="427"/>
  <c r="V139" i="427"/>
  <c r="U139" i="427"/>
  <c r="T139" i="427"/>
  <c r="AB137" i="427"/>
  <c r="AA137" i="427"/>
  <c r="Z137" i="427"/>
  <c r="Y137" i="427"/>
  <c r="X137" i="427"/>
  <c r="W137" i="427"/>
  <c r="V137" i="427"/>
  <c r="U137" i="427"/>
  <c r="T137" i="427"/>
  <c r="F499" i="88"/>
  <c r="F498" i="88"/>
  <c r="F497" i="88"/>
  <c r="F496" i="88"/>
  <c r="F495" i="88"/>
  <c r="F494" i="88"/>
  <c r="S145" i="427"/>
  <c r="S144" i="427"/>
  <c r="S143" i="427"/>
  <c r="S141" i="427"/>
  <c r="S140" i="427"/>
  <c r="S139" i="427"/>
  <c r="S137" i="427"/>
  <c r="F493" i="88"/>
  <c r="S79" i="427"/>
  <c r="S78" i="427"/>
  <c r="S72" i="427"/>
  <c r="S67" i="427"/>
  <c r="S66" i="427"/>
  <c r="S64" i="427"/>
  <c r="S63" i="427"/>
  <c r="S60" i="427"/>
  <c r="S58" i="427"/>
  <c r="S56" i="427"/>
  <c r="S55" i="427"/>
  <c r="S29" i="427"/>
  <c r="S28" i="427"/>
  <c r="S27" i="427"/>
  <c r="S26" i="427"/>
  <c r="S25" i="427"/>
  <c r="S24" i="427"/>
  <c r="S23" i="427"/>
  <c r="S22" i="427"/>
  <c r="S21" i="427"/>
  <c r="S20" i="427"/>
  <c r="S19" i="427"/>
  <c r="F492" i="88"/>
  <c r="F491" i="88"/>
  <c r="F490" i="88"/>
  <c r="F488" i="88"/>
  <c r="T64" i="427"/>
  <c r="T66" i="427"/>
  <c r="T67" i="427"/>
  <c r="T72" i="427"/>
  <c r="F502" i="88"/>
  <c r="F489" i="88"/>
  <c r="R145" i="427"/>
  <c r="R144" i="427"/>
  <c r="R143" i="427"/>
  <c r="R141" i="427"/>
  <c r="R140" i="427"/>
  <c r="R139" i="427"/>
  <c r="R137" i="427"/>
  <c r="R79" i="427"/>
  <c r="R78" i="427"/>
  <c r="R72" i="427"/>
  <c r="R67" i="427"/>
  <c r="R66" i="427"/>
  <c r="R64" i="427"/>
  <c r="R63" i="427"/>
  <c r="R60" i="427"/>
  <c r="R58" i="427"/>
  <c r="R56" i="427"/>
  <c r="R55" i="427"/>
  <c r="R29" i="427"/>
  <c r="R28" i="427"/>
  <c r="R27" i="427"/>
  <c r="R26" i="427"/>
  <c r="R25" i="427"/>
  <c r="R24" i="427"/>
  <c r="R23" i="427"/>
  <c r="R22" i="427"/>
  <c r="R21" i="427"/>
  <c r="R20" i="427"/>
  <c r="R19" i="427"/>
  <c r="F500" i="88"/>
  <c r="F485" i="88"/>
  <c r="Q79" i="427"/>
  <c r="Q78" i="427"/>
  <c r="Q72" i="427"/>
  <c r="Q67" i="427"/>
  <c r="Q66" i="427"/>
  <c r="Q64" i="427"/>
  <c r="Q63" i="427"/>
  <c r="Q60" i="427"/>
  <c r="Q58" i="427"/>
  <c r="Q56" i="427"/>
  <c r="Q55" i="427"/>
  <c r="Q28" i="427"/>
  <c r="Q27" i="427"/>
  <c r="Q26" i="427"/>
  <c r="Q25" i="427"/>
  <c r="Q24" i="427"/>
  <c r="Q23" i="427"/>
  <c r="Q22" i="427"/>
  <c r="Q21" i="427"/>
  <c r="Q20" i="427"/>
  <c r="Q19" i="427"/>
  <c r="Q145" i="427"/>
  <c r="Q144" i="427"/>
  <c r="Q143" i="427"/>
  <c r="Q141" i="427"/>
  <c r="Q140" i="427"/>
  <c r="Q139" i="427"/>
  <c r="Q137" i="427"/>
  <c r="P145" i="427"/>
  <c r="P144" i="427"/>
  <c r="P143" i="427"/>
  <c r="P141" i="427"/>
  <c r="P140" i="427"/>
  <c r="P139" i="427"/>
  <c r="P137" i="427"/>
  <c r="P79" i="427"/>
  <c r="P78" i="427"/>
  <c r="P72" i="427"/>
  <c r="P67" i="427"/>
  <c r="P66" i="427"/>
  <c r="P64" i="427"/>
  <c r="P63" i="427"/>
  <c r="P60" i="427"/>
  <c r="P58" i="427"/>
  <c r="P56" i="427"/>
  <c r="P55" i="427"/>
  <c r="F479" i="88"/>
  <c r="O145" i="427"/>
  <c r="O144" i="427"/>
  <c r="O143" i="427"/>
  <c r="O141" i="427"/>
  <c r="O140" i="427"/>
  <c r="O139" i="427"/>
  <c r="O137" i="427"/>
  <c r="O79" i="427"/>
  <c r="O78" i="427"/>
  <c r="O72" i="427"/>
  <c r="O67" i="427"/>
  <c r="O66" i="427"/>
  <c r="O64" i="427"/>
  <c r="O63" i="427"/>
  <c r="N140" i="427"/>
  <c r="F466" i="88"/>
  <c r="F477" i="88"/>
  <c r="N145" i="427"/>
  <c r="N144" i="427"/>
  <c r="N143" i="427"/>
  <c r="N141" i="427"/>
  <c r="N139" i="427"/>
  <c r="N137" i="427"/>
  <c r="N79" i="427"/>
  <c r="N78" i="427"/>
  <c r="F478" i="88"/>
  <c r="F476" i="88"/>
  <c r="AF102" i="428" l="1"/>
  <c r="M137" i="427" l="1"/>
  <c r="M139" i="427"/>
  <c r="M140" i="427"/>
  <c r="M141" i="427"/>
  <c r="M143" i="427"/>
  <c r="M144" i="427"/>
  <c r="M145" i="427"/>
  <c r="M79" i="427"/>
  <c r="M78" i="427"/>
  <c r="F473" i="88"/>
  <c r="F470" i="88"/>
  <c r="F472" i="88"/>
  <c r="F459" i="88"/>
  <c r="F471" i="88"/>
  <c r="F465" i="88"/>
  <c r="L80" i="427"/>
  <c r="L144" i="427" s="1"/>
  <c r="L78" i="427"/>
  <c r="L72" i="427"/>
  <c r="L67" i="427"/>
  <c r="L66" i="427"/>
  <c r="L64" i="427"/>
  <c r="L63" i="427"/>
  <c r="L60" i="427"/>
  <c r="L55" i="427"/>
  <c r="F469" i="88"/>
  <c r="F458" i="88"/>
  <c r="F456" i="88"/>
  <c r="L145" i="427"/>
  <c r="K145" i="427"/>
  <c r="J145" i="427"/>
  <c r="I145" i="427"/>
  <c r="H145" i="427"/>
  <c r="K144" i="427"/>
  <c r="J144" i="427"/>
  <c r="I144" i="427"/>
  <c r="H144" i="427"/>
  <c r="L143" i="427"/>
  <c r="K143" i="427"/>
  <c r="J143" i="427"/>
  <c r="I143" i="427"/>
  <c r="H143" i="427"/>
  <c r="L141" i="427"/>
  <c r="K141" i="427"/>
  <c r="J141" i="427"/>
  <c r="I141" i="427"/>
  <c r="H141" i="427"/>
  <c r="L140" i="427"/>
  <c r="K140" i="427"/>
  <c r="J140" i="427"/>
  <c r="I140" i="427"/>
  <c r="H140" i="427"/>
  <c r="L139" i="427"/>
  <c r="K139" i="427"/>
  <c r="J139" i="427"/>
  <c r="I139" i="427"/>
  <c r="H139" i="427"/>
  <c r="L137" i="427"/>
  <c r="K137" i="427"/>
  <c r="J137" i="427"/>
  <c r="I137" i="427"/>
  <c r="H137" i="427"/>
  <c r="F463" i="88"/>
  <c r="F446" i="88"/>
  <c r="F462" i="88"/>
  <c r="F461" i="88"/>
  <c r="F460" i="88"/>
  <c r="F399" i="88"/>
  <c r="G145" i="427"/>
  <c r="G144" i="427"/>
  <c r="G143" i="427"/>
  <c r="G141" i="427"/>
  <c r="G140" i="427"/>
  <c r="G139" i="427"/>
  <c r="G137" i="427"/>
  <c r="F81" i="427"/>
  <c r="F76" i="427"/>
  <c r="F50" i="427"/>
  <c r="F47" i="427"/>
  <c r="F111" i="427" s="1"/>
  <c r="F33" i="427"/>
  <c r="F17" i="427"/>
  <c r="F145" i="427"/>
  <c r="F144" i="427"/>
  <c r="F143" i="427"/>
  <c r="U147" i="427"/>
  <c r="T147" i="427"/>
  <c r="S147" i="427"/>
  <c r="R147" i="427"/>
  <c r="Q147" i="427"/>
  <c r="P147" i="427"/>
  <c r="O147" i="427"/>
  <c r="N147" i="427"/>
  <c r="F141" i="427"/>
  <c r="W148" i="427"/>
  <c r="V148" i="427"/>
  <c r="U148" i="427"/>
  <c r="K148" i="427"/>
  <c r="J148" i="427"/>
  <c r="F140" i="427"/>
  <c r="Y147" i="427"/>
  <c r="X147" i="427"/>
  <c r="W147" i="427"/>
  <c r="V147" i="427"/>
  <c r="F139" i="427"/>
  <c r="AC146" i="427"/>
  <c r="AB146" i="427"/>
  <c r="AA146" i="427"/>
  <c r="Z146" i="427"/>
  <c r="Y146" i="427"/>
  <c r="X146" i="427"/>
  <c r="W146" i="427"/>
  <c r="V146" i="427"/>
  <c r="U146" i="427"/>
  <c r="T146" i="427"/>
  <c r="S146" i="427"/>
  <c r="R146" i="427"/>
  <c r="Q146" i="427"/>
  <c r="P146" i="427"/>
  <c r="O146" i="427"/>
  <c r="N146" i="427"/>
  <c r="M146" i="427"/>
  <c r="L146" i="427"/>
  <c r="K146" i="427"/>
  <c r="J146" i="427"/>
  <c r="I146" i="427"/>
  <c r="H146" i="427"/>
  <c r="G146" i="427"/>
  <c r="F137" i="427"/>
  <c r="F146" i="427" s="1"/>
  <c r="AC126" i="427"/>
  <c r="AB126" i="427"/>
  <c r="AA126" i="427"/>
  <c r="Z126" i="427"/>
  <c r="Y126" i="427"/>
  <c r="X126" i="427"/>
  <c r="W126" i="427"/>
  <c r="V126" i="427"/>
  <c r="U126" i="427"/>
  <c r="T126" i="427"/>
  <c r="S126" i="427"/>
  <c r="R126" i="427"/>
  <c r="Q126" i="427"/>
  <c r="P126" i="427"/>
  <c r="O126" i="427"/>
  <c r="N126" i="427"/>
  <c r="M126" i="427"/>
  <c r="L126" i="427"/>
  <c r="K126" i="427"/>
  <c r="J126" i="427"/>
  <c r="I126" i="427"/>
  <c r="H126" i="427"/>
  <c r="G126" i="427"/>
  <c r="F126" i="427"/>
  <c r="AC121" i="427"/>
  <c r="AC127" i="427" s="1"/>
  <c r="AB121" i="427"/>
  <c r="AB127" i="427" s="1"/>
  <c r="AA121" i="427"/>
  <c r="AA127" i="427" s="1"/>
  <c r="Z121" i="427"/>
  <c r="Y121" i="427"/>
  <c r="Y127" i="427" s="1"/>
  <c r="X121" i="427"/>
  <c r="X127" i="427" s="1"/>
  <c r="W121" i="427"/>
  <c r="W127" i="427" s="1"/>
  <c r="V121" i="427"/>
  <c r="V127" i="427" s="1"/>
  <c r="U121" i="427"/>
  <c r="M121" i="427"/>
  <c r="M127" i="427" s="1"/>
  <c r="K121" i="427"/>
  <c r="K127" i="427" s="1"/>
  <c r="J121" i="427"/>
  <c r="J127" i="427" s="1"/>
  <c r="I121" i="427"/>
  <c r="I127" i="427" s="1"/>
  <c r="H121" i="427"/>
  <c r="H127" i="427" s="1"/>
  <c r="G121" i="427"/>
  <c r="G127" i="427" s="1"/>
  <c r="F121" i="427"/>
  <c r="F127" i="427" s="1"/>
  <c r="AC119" i="427"/>
  <c r="AB119" i="427"/>
  <c r="Z119" i="427"/>
  <c r="Y119" i="427"/>
  <c r="U117" i="427"/>
  <c r="AC111" i="427"/>
  <c r="K109" i="427"/>
  <c r="AC99" i="427"/>
  <c r="AB99" i="427"/>
  <c r="AA99" i="427"/>
  <c r="Z99" i="427"/>
  <c r="Y99" i="427"/>
  <c r="X99" i="427"/>
  <c r="W99" i="427"/>
  <c r="V99" i="427"/>
  <c r="U99" i="427"/>
  <c r="N99" i="427"/>
  <c r="M99" i="427"/>
  <c r="K99" i="427"/>
  <c r="J99" i="427"/>
  <c r="I99" i="427"/>
  <c r="H99" i="427"/>
  <c r="G99" i="427"/>
  <c r="F99" i="427"/>
  <c r="E99" i="427"/>
  <c r="D99" i="427"/>
  <c r="C99" i="427"/>
  <c r="B99" i="427"/>
  <c r="AC96" i="427"/>
  <c r="AB96" i="427"/>
  <c r="AA96" i="427"/>
  <c r="AA119" i="427" s="1"/>
  <c r="Y96" i="427"/>
  <c r="X96" i="427"/>
  <c r="X119" i="427" s="1"/>
  <c r="W96" i="427"/>
  <c r="W119" i="427" s="1"/>
  <c r="V96" i="427"/>
  <c r="V119" i="427" s="1"/>
  <c r="U96" i="427"/>
  <c r="U119" i="427" s="1"/>
  <c r="T96" i="427"/>
  <c r="T119" i="427" s="1"/>
  <c r="S96" i="427"/>
  <c r="S119" i="427" s="1"/>
  <c r="R96" i="427"/>
  <c r="R119" i="427" s="1"/>
  <c r="Q96" i="427"/>
  <c r="Q119" i="427" s="1"/>
  <c r="P96" i="427"/>
  <c r="P119" i="427" s="1"/>
  <c r="O96" i="427"/>
  <c r="O119" i="427" s="1"/>
  <c r="N96" i="427"/>
  <c r="N119" i="427" s="1"/>
  <c r="M96" i="427"/>
  <c r="M119" i="427" s="1"/>
  <c r="L96" i="427"/>
  <c r="L119" i="427" s="1"/>
  <c r="K96" i="427"/>
  <c r="K119" i="427" s="1"/>
  <c r="J96" i="427"/>
  <c r="J119" i="427" s="1"/>
  <c r="I96" i="427"/>
  <c r="I119" i="427" s="1"/>
  <c r="H96" i="427"/>
  <c r="H119" i="427" s="1"/>
  <c r="G96" i="427"/>
  <c r="G119" i="427" s="1"/>
  <c r="F96" i="427"/>
  <c r="F119" i="427" s="1"/>
  <c r="E96" i="427"/>
  <c r="D96" i="427"/>
  <c r="C96" i="427"/>
  <c r="B96" i="427"/>
  <c r="AH95" i="427"/>
  <c r="AG95" i="427"/>
  <c r="AF95" i="427"/>
  <c r="AH94" i="427"/>
  <c r="AG94" i="427"/>
  <c r="AF94" i="427"/>
  <c r="AI93" i="427"/>
  <c r="AH91" i="427"/>
  <c r="AG91" i="427"/>
  <c r="AF91" i="427"/>
  <c r="AH90" i="427"/>
  <c r="AG90" i="427"/>
  <c r="AF90" i="427"/>
  <c r="AH89" i="427"/>
  <c r="AG89" i="427"/>
  <c r="AF89" i="427"/>
  <c r="AH88" i="427"/>
  <c r="AG88" i="427"/>
  <c r="AF88" i="427"/>
  <c r="AH87" i="427"/>
  <c r="AG87" i="427"/>
  <c r="AF87" i="427"/>
  <c r="AH86" i="427"/>
  <c r="AG86" i="427"/>
  <c r="AF86" i="427"/>
  <c r="AH85" i="427"/>
  <c r="AG85" i="427"/>
  <c r="AF85" i="427"/>
  <c r="AH84" i="427"/>
  <c r="AG84" i="427"/>
  <c r="AF84" i="427"/>
  <c r="AH83" i="427"/>
  <c r="AG83" i="427"/>
  <c r="AF83" i="427"/>
  <c r="AI82" i="427"/>
  <c r="AC81" i="427"/>
  <c r="AC117" i="427" s="1"/>
  <c r="AB81" i="427"/>
  <c r="AB117" i="427" s="1"/>
  <c r="AA81" i="427"/>
  <c r="AA117" i="427" s="1"/>
  <c r="Z81" i="427"/>
  <c r="Z117" i="427" s="1"/>
  <c r="Y81" i="427"/>
  <c r="Y117" i="427" s="1"/>
  <c r="X81" i="427"/>
  <c r="X117" i="427" s="1"/>
  <c r="W81" i="427"/>
  <c r="W117" i="427" s="1"/>
  <c r="V81" i="427"/>
  <c r="V117" i="427" s="1"/>
  <c r="U81" i="427"/>
  <c r="P81" i="427"/>
  <c r="P117" i="427" s="1"/>
  <c r="M81" i="427"/>
  <c r="M117" i="427" s="1"/>
  <c r="K81" i="427"/>
  <c r="K117" i="427" s="1"/>
  <c r="J81" i="427"/>
  <c r="J117" i="427" s="1"/>
  <c r="I81" i="427"/>
  <c r="I117" i="427" s="1"/>
  <c r="H81" i="427"/>
  <c r="H117" i="427" s="1"/>
  <c r="G81" i="427"/>
  <c r="G117" i="427" s="1"/>
  <c r="F117" i="427"/>
  <c r="E81" i="427"/>
  <c r="D81" i="427"/>
  <c r="C81" i="427"/>
  <c r="B81" i="427"/>
  <c r="R81" i="427"/>
  <c r="R117" i="427" s="1"/>
  <c r="Q81" i="427"/>
  <c r="Q117" i="427" s="1"/>
  <c r="AH80" i="427"/>
  <c r="AI77" i="427"/>
  <c r="O81" i="427"/>
  <c r="O117" i="427" s="1"/>
  <c r="N121" i="427"/>
  <c r="AC76" i="427"/>
  <c r="AC116" i="427" s="1"/>
  <c r="AB76" i="427"/>
  <c r="AB116" i="427" s="1"/>
  <c r="AA76" i="427"/>
  <c r="AA116" i="427" s="1"/>
  <c r="Z76" i="427"/>
  <c r="Z116" i="427" s="1"/>
  <c r="Y76" i="427"/>
  <c r="Y116" i="427" s="1"/>
  <c r="X76" i="427"/>
  <c r="X116" i="427" s="1"/>
  <c r="W76" i="427"/>
  <c r="W116" i="427" s="1"/>
  <c r="V76" i="427"/>
  <c r="V116" i="427" s="1"/>
  <c r="U76" i="427"/>
  <c r="U116" i="427" s="1"/>
  <c r="T76" i="427"/>
  <c r="T116" i="427" s="1"/>
  <c r="S76" i="427"/>
  <c r="S116" i="427" s="1"/>
  <c r="R76" i="427"/>
  <c r="R116" i="427" s="1"/>
  <c r="Q76" i="427"/>
  <c r="Q116" i="427" s="1"/>
  <c r="P76" i="427"/>
  <c r="P116" i="427" s="1"/>
  <c r="N76" i="427"/>
  <c r="N116" i="427" s="1"/>
  <c r="M76" i="427"/>
  <c r="M116" i="427" s="1"/>
  <c r="L76" i="427"/>
  <c r="L116" i="427" s="1"/>
  <c r="K76" i="427"/>
  <c r="K116" i="427" s="1"/>
  <c r="J76" i="427"/>
  <c r="J116" i="427" s="1"/>
  <c r="I76" i="427"/>
  <c r="I116" i="427" s="1"/>
  <c r="H76" i="427"/>
  <c r="H116" i="427" s="1"/>
  <c r="G76" i="427"/>
  <c r="G116" i="427" s="1"/>
  <c r="F116" i="427"/>
  <c r="E76" i="427"/>
  <c r="D76" i="427"/>
  <c r="C76" i="427"/>
  <c r="B76" i="427"/>
  <c r="AH75" i="427"/>
  <c r="AG75" i="427"/>
  <c r="AF75" i="427"/>
  <c r="AH74" i="427"/>
  <c r="AG74" i="427"/>
  <c r="AF74" i="427"/>
  <c r="AH73" i="427"/>
  <c r="AG73" i="427"/>
  <c r="AF73" i="427"/>
  <c r="AH71" i="427"/>
  <c r="AG71" i="427"/>
  <c r="AF71" i="427"/>
  <c r="AH68" i="427"/>
  <c r="AG68" i="427"/>
  <c r="AF68" i="427"/>
  <c r="AH67" i="427"/>
  <c r="AG67" i="427"/>
  <c r="AF67" i="427"/>
  <c r="AH65" i="427"/>
  <c r="AG65" i="427"/>
  <c r="AF65" i="427"/>
  <c r="AF64" i="427"/>
  <c r="AH62" i="427"/>
  <c r="AG62" i="427"/>
  <c r="AF62" i="427"/>
  <c r="AH61" i="427"/>
  <c r="AG61" i="427"/>
  <c r="AF61" i="427"/>
  <c r="AF60" i="427"/>
  <c r="AH60" i="427"/>
  <c r="AH59" i="427"/>
  <c r="AG59" i="427"/>
  <c r="AF59" i="427"/>
  <c r="AH58" i="427"/>
  <c r="AG58" i="427"/>
  <c r="AF58" i="427"/>
  <c r="AH57" i="427"/>
  <c r="AG57" i="427"/>
  <c r="AF57" i="427"/>
  <c r="AH56" i="427"/>
  <c r="S99" i="427"/>
  <c r="Q121" i="427"/>
  <c r="Q127" i="427" s="1"/>
  <c r="P99" i="427"/>
  <c r="AH54" i="427"/>
  <c r="AG54" i="427"/>
  <c r="AF54" i="427"/>
  <c r="AH53" i="427"/>
  <c r="AG53" i="427"/>
  <c r="AF53" i="427"/>
  <c r="AH52" i="427"/>
  <c r="AG52" i="427"/>
  <c r="AF52" i="427"/>
  <c r="AC50" i="427"/>
  <c r="AC114" i="427" s="1"/>
  <c r="AB50" i="427"/>
  <c r="AB114" i="427" s="1"/>
  <c r="AA50" i="427"/>
  <c r="AA114" i="427" s="1"/>
  <c r="Z50" i="427"/>
  <c r="Z114" i="427" s="1"/>
  <c r="Y50" i="427"/>
  <c r="Y114" i="427" s="1"/>
  <c r="X50" i="427"/>
  <c r="X114" i="427" s="1"/>
  <c r="W50" i="427"/>
  <c r="V50" i="427"/>
  <c r="V114" i="427" s="1"/>
  <c r="U50" i="427"/>
  <c r="U114" i="427" s="1"/>
  <c r="T50" i="427"/>
  <c r="T114" i="427" s="1"/>
  <c r="S50" i="427"/>
  <c r="S114" i="427" s="1"/>
  <c r="R50" i="427"/>
  <c r="R114" i="427" s="1"/>
  <c r="Q50" i="427"/>
  <c r="Q114" i="427" s="1"/>
  <c r="P50" i="427"/>
  <c r="P114" i="427" s="1"/>
  <c r="O50" i="427"/>
  <c r="O114" i="427" s="1"/>
  <c r="N50" i="427"/>
  <c r="N114" i="427" s="1"/>
  <c r="M50" i="427"/>
  <c r="M114" i="427" s="1"/>
  <c r="L50" i="427"/>
  <c r="L114" i="427" s="1"/>
  <c r="K50" i="427"/>
  <c r="K114" i="427" s="1"/>
  <c r="J50" i="427"/>
  <c r="J114" i="427" s="1"/>
  <c r="I50" i="427"/>
  <c r="I114" i="427" s="1"/>
  <c r="H50" i="427"/>
  <c r="H114" i="427" s="1"/>
  <c r="G50" i="427"/>
  <c r="G114" i="427" s="1"/>
  <c r="F114" i="427"/>
  <c r="E50" i="427"/>
  <c r="D50" i="427"/>
  <c r="C50" i="427"/>
  <c r="B50" i="427"/>
  <c r="AH49" i="427"/>
  <c r="AG49" i="427"/>
  <c r="AF49" i="427"/>
  <c r="AI48" i="427"/>
  <c r="AC47" i="427"/>
  <c r="AB47" i="427"/>
  <c r="AB111" i="427" s="1"/>
  <c r="AA47" i="427"/>
  <c r="AA111" i="427" s="1"/>
  <c r="Z47" i="427"/>
  <c r="Z111" i="427" s="1"/>
  <c r="Y47" i="427"/>
  <c r="Y111" i="427" s="1"/>
  <c r="X47" i="427"/>
  <c r="X111" i="427" s="1"/>
  <c r="W47" i="427"/>
  <c r="W111" i="427" s="1"/>
  <c r="V47" i="427"/>
  <c r="V111" i="427" s="1"/>
  <c r="U47" i="427"/>
  <c r="U111" i="427" s="1"/>
  <c r="T47" i="427"/>
  <c r="T111" i="427" s="1"/>
  <c r="S47" i="427"/>
  <c r="S111" i="427" s="1"/>
  <c r="R47" i="427"/>
  <c r="R111" i="427" s="1"/>
  <c r="Q47" i="427"/>
  <c r="Q111" i="427" s="1"/>
  <c r="P47" i="427"/>
  <c r="P111" i="427" s="1"/>
  <c r="O47" i="427"/>
  <c r="O111" i="427" s="1"/>
  <c r="N47" i="427"/>
  <c r="N111" i="427" s="1"/>
  <c r="M47" i="427"/>
  <c r="M111" i="427" s="1"/>
  <c r="L47" i="427"/>
  <c r="L111" i="427" s="1"/>
  <c r="K47" i="427"/>
  <c r="K111" i="427" s="1"/>
  <c r="J47" i="427"/>
  <c r="J111" i="427" s="1"/>
  <c r="I47" i="427"/>
  <c r="I111" i="427" s="1"/>
  <c r="H47" i="427"/>
  <c r="H111" i="427" s="1"/>
  <c r="G47" i="427"/>
  <c r="G111" i="427" s="1"/>
  <c r="E47" i="427"/>
  <c r="D47" i="427"/>
  <c r="C47" i="427"/>
  <c r="B47" i="427"/>
  <c r="AH44" i="427"/>
  <c r="AG44" i="427"/>
  <c r="AF44" i="427"/>
  <c r="AI43" i="427"/>
  <c r="AH43" i="427"/>
  <c r="AG43" i="427"/>
  <c r="AF43" i="427"/>
  <c r="AI42" i="427"/>
  <c r="AH40" i="427"/>
  <c r="AG40" i="427"/>
  <c r="AF40" i="427"/>
  <c r="AI39" i="427"/>
  <c r="AH37" i="427"/>
  <c r="AG37" i="427"/>
  <c r="AF37" i="427"/>
  <c r="AH36" i="427"/>
  <c r="AG36" i="427"/>
  <c r="AF36" i="427"/>
  <c r="AH35" i="427"/>
  <c r="AG35" i="427"/>
  <c r="AF35" i="427"/>
  <c r="AI34" i="427"/>
  <c r="AC33" i="427"/>
  <c r="AC109" i="427" s="1"/>
  <c r="AB33" i="427"/>
  <c r="AB109" i="427" s="1"/>
  <c r="AA33" i="427"/>
  <c r="AA109" i="427" s="1"/>
  <c r="Z33" i="427"/>
  <c r="Z109" i="427" s="1"/>
  <c r="Y33" i="427"/>
  <c r="Y109" i="427" s="1"/>
  <c r="X33" i="427"/>
  <c r="X109" i="427" s="1"/>
  <c r="W33" i="427"/>
  <c r="W109" i="427" s="1"/>
  <c r="V33" i="427"/>
  <c r="V109" i="427" s="1"/>
  <c r="U33" i="427"/>
  <c r="U109" i="427" s="1"/>
  <c r="T33" i="427"/>
  <c r="T109" i="427" s="1"/>
  <c r="S33" i="427"/>
  <c r="S109" i="427" s="1"/>
  <c r="Q33" i="427"/>
  <c r="Q109" i="427" s="1"/>
  <c r="P33" i="427"/>
  <c r="P109" i="427" s="1"/>
  <c r="O33" i="427"/>
  <c r="O109" i="427" s="1"/>
  <c r="N33" i="427"/>
  <c r="N109" i="427" s="1"/>
  <c r="M33" i="427"/>
  <c r="M109" i="427" s="1"/>
  <c r="L33" i="427"/>
  <c r="L109" i="427" s="1"/>
  <c r="K33" i="427"/>
  <c r="J33" i="427"/>
  <c r="J109" i="427" s="1"/>
  <c r="I33" i="427"/>
  <c r="I109" i="427" s="1"/>
  <c r="H33" i="427"/>
  <c r="H109" i="427" s="1"/>
  <c r="G33" i="427"/>
  <c r="G109" i="427" s="1"/>
  <c r="F109" i="427"/>
  <c r="E33" i="427"/>
  <c r="D33" i="427"/>
  <c r="C33" i="427"/>
  <c r="B33" i="427"/>
  <c r="R99" i="427"/>
  <c r="R33" i="427"/>
  <c r="R109" i="427" s="1"/>
  <c r="AC17" i="427"/>
  <c r="AC107" i="427" s="1"/>
  <c r="AB17" i="427"/>
  <c r="AB107" i="427" s="1"/>
  <c r="AA17" i="427"/>
  <c r="AA107" i="427" s="1"/>
  <c r="Z17" i="427"/>
  <c r="Z107" i="427" s="1"/>
  <c r="Y17" i="427"/>
  <c r="Y107" i="427" s="1"/>
  <c r="X17" i="427"/>
  <c r="X107" i="427" s="1"/>
  <c r="W17" i="427"/>
  <c r="W107" i="427" s="1"/>
  <c r="V17" i="427"/>
  <c r="V107" i="427" s="1"/>
  <c r="U17" i="427"/>
  <c r="U107" i="427" s="1"/>
  <c r="T17" i="427"/>
  <c r="T107" i="427" s="1"/>
  <c r="S17" i="427"/>
  <c r="S107" i="427" s="1"/>
  <c r="R17" i="427"/>
  <c r="R107" i="427" s="1"/>
  <c r="Q17" i="427"/>
  <c r="Q107" i="427" s="1"/>
  <c r="P17" i="427"/>
  <c r="P107" i="427" s="1"/>
  <c r="O17" i="427"/>
  <c r="O107" i="427" s="1"/>
  <c r="N17" i="427"/>
  <c r="N107" i="427" s="1"/>
  <c r="M17" i="427"/>
  <c r="M107" i="427" s="1"/>
  <c r="L17" i="427"/>
  <c r="L107" i="427" s="1"/>
  <c r="K17" i="427"/>
  <c r="K107" i="427" s="1"/>
  <c r="J17" i="427"/>
  <c r="J107" i="427" s="1"/>
  <c r="I17" i="427"/>
  <c r="I107" i="427" s="1"/>
  <c r="H17" i="427"/>
  <c r="H107" i="427" s="1"/>
  <c r="G17" i="427"/>
  <c r="G107" i="427" s="1"/>
  <c r="F107" i="427"/>
  <c r="E17" i="427"/>
  <c r="D17" i="427"/>
  <c r="C17" i="427"/>
  <c r="B17" i="427"/>
  <c r="AH16" i="427"/>
  <c r="AG16" i="427"/>
  <c r="AF16" i="427"/>
  <c r="AH15" i="427"/>
  <c r="AG15" i="427"/>
  <c r="AF15" i="427"/>
  <c r="AH14" i="427"/>
  <c r="AG14" i="427"/>
  <c r="AF14" i="427"/>
  <c r="AH13" i="427"/>
  <c r="AG13" i="427"/>
  <c r="AF13" i="427"/>
  <c r="AI12" i="427"/>
  <c r="L9" i="427" a="1"/>
  <c r="L9" i="427" s="1"/>
  <c r="AC145" i="426"/>
  <c r="AC144" i="426"/>
  <c r="AC143" i="426"/>
  <c r="AC141" i="426"/>
  <c r="AC140" i="426"/>
  <c r="AC139" i="426"/>
  <c r="AC137" i="426"/>
  <c r="F448" i="88"/>
  <c r="F438" i="88"/>
  <c r="F437" i="88"/>
  <c r="F425" i="88"/>
  <c r="F431" i="88"/>
  <c r="F449" i="88"/>
  <c r="F453" i="88"/>
  <c r="F427" i="88"/>
  <c r="F451" i="88"/>
  <c r="F452" i="88"/>
  <c r="F455" i="88"/>
  <c r="F454" i="88"/>
  <c r="N278" i="260" a="1"/>
  <c r="N278" i="260" l="1"/>
  <c r="Z127" i="427"/>
  <c r="AH102" i="427"/>
  <c r="AF102" i="427"/>
  <c r="N127" i="427"/>
  <c r="F147" i="427"/>
  <c r="Z147" i="427"/>
  <c r="G147" i="427"/>
  <c r="O148" i="427"/>
  <c r="H147" i="427"/>
  <c r="AB147" i="427"/>
  <c r="X148" i="427"/>
  <c r="I147" i="427"/>
  <c r="AC147" i="427"/>
  <c r="Y148" i="427"/>
  <c r="M148" i="427"/>
  <c r="AA147" i="427"/>
  <c r="J147" i="427"/>
  <c r="F148" i="427"/>
  <c r="K147" i="427"/>
  <c r="AA148" i="427"/>
  <c r="N148" i="427"/>
  <c r="G148" i="427"/>
  <c r="L147" i="427"/>
  <c r="H148" i="427"/>
  <c r="AB148" i="427"/>
  <c r="M147" i="427"/>
  <c r="I148" i="427"/>
  <c r="AC148" i="427"/>
  <c r="P148" i="427"/>
  <c r="T99" i="427"/>
  <c r="AG78" i="427"/>
  <c r="AH78" i="427"/>
  <c r="Z148" i="427"/>
  <c r="L121" i="427"/>
  <c r="L127" i="427" s="1"/>
  <c r="L81" i="427"/>
  <c r="L117" i="427" s="1"/>
  <c r="AH79" i="427"/>
  <c r="AG79" i="427"/>
  <c r="AF55" i="427"/>
  <c r="AF79" i="427"/>
  <c r="L99" i="427"/>
  <c r="AH72" i="427"/>
  <c r="AG72" i="427"/>
  <c r="O99" i="427"/>
  <c r="R121" i="427"/>
  <c r="R127" i="427" s="1"/>
  <c r="Q99" i="427"/>
  <c r="S121" i="427"/>
  <c r="S127" i="427" s="1"/>
  <c r="T121" i="427"/>
  <c r="T127" i="427" s="1"/>
  <c r="AF78" i="427"/>
  <c r="T81" i="427"/>
  <c r="T117" i="427" s="1"/>
  <c r="T148" i="427"/>
  <c r="P121" i="427"/>
  <c r="P127" i="427" s="1"/>
  <c r="AI51" i="427"/>
  <c r="AH55" i="427"/>
  <c r="AG55" i="427"/>
  <c r="AH64" i="427"/>
  <c r="U127" i="427"/>
  <c r="O76" i="427"/>
  <c r="O116" i="427" s="1"/>
  <c r="O121" i="427"/>
  <c r="O127" i="427" s="1"/>
  <c r="AH63" i="427"/>
  <c r="AG63" i="427"/>
  <c r="AF63" i="427"/>
  <c r="AF72" i="427"/>
  <c r="S81" i="427"/>
  <c r="S117" i="427" s="1"/>
  <c r="S148" i="427"/>
  <c r="AG64" i="427"/>
  <c r="AH66" i="427"/>
  <c r="AG66" i="427"/>
  <c r="AF66" i="427"/>
  <c r="R148" i="427"/>
  <c r="L148" i="427"/>
  <c r="Q148" i="427"/>
  <c r="N81" i="427"/>
  <c r="N117" i="427" s="1"/>
  <c r="AI52" i="427"/>
  <c r="AI18" i="427"/>
  <c r="AG56" i="427"/>
  <c r="AG60" i="427"/>
  <c r="AF80" i="427"/>
  <c r="AF56" i="427"/>
  <c r="AG80" i="427"/>
  <c r="F457" i="88"/>
  <c r="F426" i="88"/>
  <c r="F450" i="88"/>
  <c r="F430" i="88"/>
  <c r="F439" i="88"/>
  <c r="F440" i="88"/>
  <c r="AB145" i="426"/>
  <c r="AA145" i="426"/>
  <c r="Z145" i="426"/>
  <c r="Y145" i="426"/>
  <c r="X145" i="426"/>
  <c r="W145" i="426"/>
  <c r="V145" i="426"/>
  <c r="U145" i="426"/>
  <c r="T145" i="426"/>
  <c r="AB144" i="426"/>
  <c r="AA144" i="426"/>
  <c r="Z144" i="426"/>
  <c r="Y144" i="426"/>
  <c r="X144" i="426"/>
  <c r="W144" i="426"/>
  <c r="V144" i="426"/>
  <c r="U144" i="426"/>
  <c r="T144" i="426"/>
  <c r="AB143" i="426"/>
  <c r="AA143" i="426"/>
  <c r="Z143" i="426"/>
  <c r="Y143" i="426"/>
  <c r="X143" i="426"/>
  <c r="W143" i="426"/>
  <c r="V143" i="426"/>
  <c r="U143" i="426"/>
  <c r="T143" i="426"/>
  <c r="AB141" i="426"/>
  <c r="AA141" i="426"/>
  <c r="Z141" i="426"/>
  <c r="Y141" i="426"/>
  <c r="X141" i="426"/>
  <c r="W141" i="426"/>
  <c r="V141" i="426"/>
  <c r="U141" i="426"/>
  <c r="T141" i="426"/>
  <c r="AB140" i="426"/>
  <c r="AA140" i="426"/>
  <c r="Z140" i="426"/>
  <c r="Y140" i="426"/>
  <c r="X140" i="426"/>
  <c r="W140" i="426"/>
  <c r="V140" i="426"/>
  <c r="U140" i="426"/>
  <c r="T140" i="426"/>
  <c r="AB139" i="426"/>
  <c r="AA139" i="426"/>
  <c r="Z139" i="426"/>
  <c r="Y139" i="426"/>
  <c r="X139" i="426"/>
  <c r="W139" i="426"/>
  <c r="V139" i="426"/>
  <c r="U139" i="426"/>
  <c r="T139" i="426"/>
  <c r="AB137" i="426"/>
  <c r="AA137" i="426"/>
  <c r="Z137" i="426"/>
  <c r="Y137" i="426"/>
  <c r="X137" i="426"/>
  <c r="W137" i="426"/>
  <c r="V137" i="426"/>
  <c r="U137" i="426"/>
  <c r="T137" i="426"/>
  <c r="F443" i="88"/>
  <c r="F442" i="88"/>
  <c r="F447" i="88"/>
  <c r="F445" i="88"/>
  <c r="T79" i="426"/>
  <c r="T78" i="426"/>
  <c r="T72" i="426"/>
  <c r="T67" i="426"/>
  <c r="T66" i="426"/>
  <c r="T64" i="426"/>
  <c r="T63" i="426"/>
  <c r="T60" i="426"/>
  <c r="T58" i="426"/>
  <c r="T56" i="426"/>
  <c r="T55" i="426"/>
  <c r="T21" i="426"/>
  <c r="T19" i="426"/>
  <c r="S137" i="426"/>
  <c r="S139" i="426"/>
  <c r="S140" i="426"/>
  <c r="S141" i="426"/>
  <c r="S143" i="426"/>
  <c r="S144" i="426"/>
  <c r="S145" i="426"/>
  <c r="S79" i="426"/>
  <c r="S78" i="426"/>
  <c r="S72" i="426"/>
  <c r="S67" i="426"/>
  <c r="S66" i="426"/>
  <c r="S64" i="426"/>
  <c r="S63" i="426"/>
  <c r="S60" i="426"/>
  <c r="S58" i="426"/>
  <c r="S56" i="426"/>
  <c r="S55" i="426"/>
  <c r="F421" i="88"/>
  <c r="R145" i="426"/>
  <c r="R144" i="426"/>
  <c r="R143" i="426"/>
  <c r="R141" i="426"/>
  <c r="R140" i="426"/>
  <c r="R139" i="426"/>
  <c r="R137" i="426"/>
  <c r="F444" i="88"/>
  <c r="R80" i="426"/>
  <c r="R78" i="426"/>
  <c r="R72" i="426"/>
  <c r="R67" i="426"/>
  <c r="R66" i="426"/>
  <c r="R64" i="426"/>
  <c r="R63" i="426"/>
  <c r="R60" i="426"/>
  <c r="R58" i="426"/>
  <c r="R56" i="426"/>
  <c r="R55" i="426"/>
  <c r="R20" i="426"/>
  <c r="R19" i="426"/>
  <c r="Q137" i="426"/>
  <c r="Q139" i="426"/>
  <c r="Q140" i="426"/>
  <c r="Q141" i="426"/>
  <c r="Q143" i="426"/>
  <c r="Q144" i="426"/>
  <c r="Q145" i="426"/>
  <c r="Q72" i="426"/>
  <c r="Q67" i="426"/>
  <c r="Q66" i="426"/>
  <c r="Q64" i="426"/>
  <c r="Q63" i="426"/>
  <c r="Q60" i="426"/>
  <c r="Q58" i="426"/>
  <c r="Q56" i="426"/>
  <c r="Q55" i="426"/>
  <c r="P137" i="426"/>
  <c r="P147" i="426"/>
  <c r="L144" i="426"/>
  <c r="M144" i="426"/>
  <c r="N144" i="426"/>
  <c r="O144" i="426"/>
  <c r="P144" i="426"/>
  <c r="F441" i="88"/>
  <c r="P145" i="426"/>
  <c r="P143" i="426"/>
  <c r="P141" i="426"/>
  <c r="P140" i="426"/>
  <c r="P139" i="426"/>
  <c r="Q78" i="426"/>
  <c r="Q80" i="426"/>
  <c r="P80" i="426"/>
  <c r="P78" i="426"/>
  <c r="P72" i="426"/>
  <c r="P67" i="426"/>
  <c r="P66" i="426"/>
  <c r="P64" i="426"/>
  <c r="P63" i="426"/>
  <c r="P56" i="426"/>
  <c r="P55" i="426"/>
  <c r="F429" i="88"/>
  <c r="O66" i="426"/>
  <c r="O145" i="426"/>
  <c r="O143" i="426"/>
  <c r="O141" i="426"/>
  <c r="O140" i="426"/>
  <c r="O139" i="426"/>
  <c r="O137" i="426"/>
  <c r="O80" i="426"/>
  <c r="O78" i="426"/>
  <c r="O72" i="426"/>
  <c r="O63" i="426"/>
  <c r="Z125" i="425"/>
  <c r="F433" i="88"/>
  <c r="F428" i="88"/>
  <c r="F420" i="88"/>
  <c r="F434" i="88"/>
  <c r="F436" i="88"/>
  <c r="F435" i="88"/>
  <c r="N145" i="426"/>
  <c r="N143" i="426"/>
  <c r="N141" i="426"/>
  <c r="N140" i="426"/>
  <c r="N139" i="426"/>
  <c r="N137" i="426"/>
  <c r="N80" i="426"/>
  <c r="N78" i="426"/>
  <c r="M145" i="426"/>
  <c r="M143" i="426"/>
  <c r="M141" i="426"/>
  <c r="M140" i="426"/>
  <c r="M139" i="426"/>
  <c r="M137" i="426"/>
  <c r="F419" i="88"/>
  <c r="F416" i="88"/>
  <c r="L145" i="426"/>
  <c r="L143" i="426"/>
  <c r="L141" i="426"/>
  <c r="L140" i="426"/>
  <c r="L139" i="426"/>
  <c r="L137" i="426"/>
  <c r="L80" i="426"/>
  <c r="L79" i="426"/>
  <c r="K145" i="426"/>
  <c r="K144" i="426"/>
  <c r="K143" i="426"/>
  <c r="K141" i="426"/>
  <c r="K140" i="426"/>
  <c r="K139" i="426"/>
  <c r="K137" i="426"/>
  <c r="J145" i="426"/>
  <c r="J144" i="426"/>
  <c r="J143" i="426"/>
  <c r="J141" i="426"/>
  <c r="J140" i="426"/>
  <c r="J139" i="426"/>
  <c r="J137" i="426"/>
  <c r="I145" i="426"/>
  <c r="I144" i="426"/>
  <c r="I143" i="426"/>
  <c r="I141" i="426"/>
  <c r="I140" i="426"/>
  <c r="I139" i="426"/>
  <c r="I137" i="426"/>
  <c r="H145" i="426"/>
  <c r="H144" i="426"/>
  <c r="H143" i="426"/>
  <c r="H141" i="426"/>
  <c r="H140" i="426"/>
  <c r="H139" i="426"/>
  <c r="H137" i="426"/>
  <c r="H146" i="426" s="1"/>
  <c r="G145" i="426"/>
  <c r="G144" i="426"/>
  <c r="G143" i="426"/>
  <c r="G141" i="426"/>
  <c r="G140" i="426"/>
  <c r="G139" i="426"/>
  <c r="G137" i="426"/>
  <c r="F424" i="88"/>
  <c r="F423" i="88"/>
  <c r="F422" i="88"/>
  <c r="F332" i="88"/>
  <c r="F418" i="88"/>
  <c r="V146" i="426"/>
  <c r="U146" i="426"/>
  <c r="T146" i="426"/>
  <c r="F145" i="426"/>
  <c r="F144" i="426"/>
  <c r="F143" i="426"/>
  <c r="W147" i="426"/>
  <c r="V147" i="426"/>
  <c r="U147" i="426"/>
  <c r="T147" i="426"/>
  <c r="S147" i="426"/>
  <c r="R147" i="426"/>
  <c r="Q147" i="426"/>
  <c r="O147" i="426"/>
  <c r="N147" i="426"/>
  <c r="F141" i="426"/>
  <c r="F140" i="426"/>
  <c r="M147" i="426"/>
  <c r="L147" i="426"/>
  <c r="K147" i="426"/>
  <c r="F139" i="426"/>
  <c r="F147" i="426" s="1"/>
  <c r="AC146" i="426"/>
  <c r="AB146" i="426"/>
  <c r="AA146" i="426"/>
  <c r="Z146" i="426"/>
  <c r="Y146" i="426"/>
  <c r="X146" i="426"/>
  <c r="W146" i="426"/>
  <c r="S146" i="426"/>
  <c r="R146" i="426"/>
  <c r="Q146" i="426"/>
  <c r="P146" i="426"/>
  <c r="O146" i="426"/>
  <c r="N146" i="426"/>
  <c r="M146" i="426"/>
  <c r="L146" i="426"/>
  <c r="K146" i="426"/>
  <c r="J146" i="426"/>
  <c r="I146" i="426"/>
  <c r="G146" i="426"/>
  <c r="F137" i="426"/>
  <c r="F146" i="426" s="1"/>
  <c r="S126" i="426"/>
  <c r="R126" i="426"/>
  <c r="Q126" i="426"/>
  <c r="P126" i="426"/>
  <c r="O126" i="426"/>
  <c r="N126" i="426"/>
  <c r="M126" i="426"/>
  <c r="L126" i="426"/>
  <c r="K126" i="426"/>
  <c r="J126" i="426"/>
  <c r="I126" i="426"/>
  <c r="H126" i="426"/>
  <c r="G126" i="426"/>
  <c r="F126" i="426"/>
  <c r="AC126" i="426"/>
  <c r="AB126" i="426"/>
  <c r="AA126" i="426"/>
  <c r="Z126" i="426"/>
  <c r="Y126" i="426"/>
  <c r="X126" i="426"/>
  <c r="W126" i="426"/>
  <c r="V126" i="426"/>
  <c r="U126" i="426"/>
  <c r="T126" i="426"/>
  <c r="AC121" i="426"/>
  <c r="AC127" i="426" s="1"/>
  <c r="AA121" i="426"/>
  <c r="Z121" i="426"/>
  <c r="Y121" i="426"/>
  <c r="X121" i="426"/>
  <c r="U121" i="426"/>
  <c r="T121" i="426"/>
  <c r="K121" i="426"/>
  <c r="K127" i="426" s="1"/>
  <c r="J121" i="426"/>
  <c r="J127" i="426" s="1"/>
  <c r="H121" i="426"/>
  <c r="H127" i="426" s="1"/>
  <c r="G121" i="426"/>
  <c r="F121" i="426"/>
  <c r="F127" i="426" s="1"/>
  <c r="Z119" i="426"/>
  <c r="R119" i="426"/>
  <c r="L116" i="426"/>
  <c r="K116" i="426"/>
  <c r="F116" i="426"/>
  <c r="L114" i="426"/>
  <c r="AC99" i="426"/>
  <c r="AB99" i="426"/>
  <c r="AA99" i="426"/>
  <c r="Z99" i="426"/>
  <c r="Y99" i="426"/>
  <c r="X99" i="426"/>
  <c r="P99" i="426"/>
  <c r="N99" i="426"/>
  <c r="K99" i="426"/>
  <c r="J99" i="426"/>
  <c r="H99" i="426"/>
  <c r="G99" i="426"/>
  <c r="F99" i="426"/>
  <c r="E99" i="426"/>
  <c r="D99" i="426"/>
  <c r="C99" i="426"/>
  <c r="B99" i="426"/>
  <c r="AC96" i="426"/>
  <c r="AC119" i="426" s="1"/>
  <c r="AB96" i="426"/>
  <c r="AB119" i="426" s="1"/>
  <c r="AA96" i="426"/>
  <c r="AA119" i="426" s="1"/>
  <c r="Y96" i="426"/>
  <c r="Y119" i="426" s="1"/>
  <c r="X96" i="426"/>
  <c r="X119" i="426" s="1"/>
  <c r="W96" i="426"/>
  <c r="W119" i="426" s="1"/>
  <c r="V96" i="426"/>
  <c r="V119" i="426" s="1"/>
  <c r="U96" i="426"/>
  <c r="U119" i="426" s="1"/>
  <c r="T96" i="426"/>
  <c r="T119" i="426" s="1"/>
  <c r="S96" i="426"/>
  <c r="S119" i="426" s="1"/>
  <c r="R96" i="426"/>
  <c r="Q96" i="426"/>
  <c r="Q119" i="426" s="1"/>
  <c r="P96" i="426"/>
  <c r="P119" i="426" s="1"/>
  <c r="O96" i="426"/>
  <c r="O119" i="426" s="1"/>
  <c r="N96" i="426"/>
  <c r="N119" i="426" s="1"/>
  <c r="M96" i="426"/>
  <c r="M119" i="426" s="1"/>
  <c r="L96" i="426"/>
  <c r="L119" i="426" s="1"/>
  <c r="K96" i="426"/>
  <c r="K119" i="426" s="1"/>
  <c r="J96" i="426"/>
  <c r="J119" i="426" s="1"/>
  <c r="I96" i="426"/>
  <c r="I119" i="426" s="1"/>
  <c r="H96" i="426"/>
  <c r="H119" i="426" s="1"/>
  <c r="G96" i="426"/>
  <c r="G119" i="426" s="1"/>
  <c r="F96" i="426"/>
  <c r="F119" i="426" s="1"/>
  <c r="E96" i="426"/>
  <c r="D96" i="426"/>
  <c r="C96" i="426"/>
  <c r="B96" i="426"/>
  <c r="AH95" i="426"/>
  <c r="AG95" i="426"/>
  <c r="AF95" i="426"/>
  <c r="AH94" i="426"/>
  <c r="AG94" i="426"/>
  <c r="AF94" i="426"/>
  <c r="AI93" i="426"/>
  <c r="AH91" i="426"/>
  <c r="AG91" i="426"/>
  <c r="AF91" i="426"/>
  <c r="AH90" i="426"/>
  <c r="AG90" i="426"/>
  <c r="AF90" i="426"/>
  <c r="AH89" i="426"/>
  <c r="AG89" i="426"/>
  <c r="AF89" i="426"/>
  <c r="AH88" i="426"/>
  <c r="AG88" i="426"/>
  <c r="AF88" i="426"/>
  <c r="AH87" i="426"/>
  <c r="AG87" i="426"/>
  <c r="AF87" i="426"/>
  <c r="AH86" i="426"/>
  <c r="AG86" i="426"/>
  <c r="AF86" i="426"/>
  <c r="AH85" i="426"/>
  <c r="AG85" i="426"/>
  <c r="AF85" i="426"/>
  <c r="AH84" i="426"/>
  <c r="AG84" i="426"/>
  <c r="AF84" i="426"/>
  <c r="AH83" i="426"/>
  <c r="AG83" i="426"/>
  <c r="AF83" i="426"/>
  <c r="AI82" i="426"/>
  <c r="AC81" i="426"/>
  <c r="AC117" i="426" s="1"/>
  <c r="AA81" i="426"/>
  <c r="AA117" i="426" s="1"/>
  <c r="Z81" i="426"/>
  <c r="Z117" i="426" s="1"/>
  <c r="Y81" i="426"/>
  <c r="Y117" i="426" s="1"/>
  <c r="X81" i="426"/>
  <c r="X117" i="426" s="1"/>
  <c r="W81" i="426"/>
  <c r="W117" i="426" s="1"/>
  <c r="V81" i="426"/>
  <c r="V117" i="426" s="1"/>
  <c r="U81" i="426"/>
  <c r="U117" i="426" s="1"/>
  <c r="T81" i="426"/>
  <c r="T117" i="426" s="1"/>
  <c r="K81" i="426"/>
  <c r="K117" i="426" s="1"/>
  <c r="J81" i="426"/>
  <c r="J117" i="426" s="1"/>
  <c r="H81" i="426"/>
  <c r="H117" i="426" s="1"/>
  <c r="G81" i="426"/>
  <c r="G117" i="426" s="1"/>
  <c r="F81" i="426"/>
  <c r="F117" i="426" s="1"/>
  <c r="E81" i="426"/>
  <c r="D81" i="426"/>
  <c r="C81" i="426"/>
  <c r="B81" i="426"/>
  <c r="AH80" i="426"/>
  <c r="R81" i="426"/>
  <c r="R117" i="426" s="1"/>
  <c r="Q81" i="426"/>
  <c r="Q117" i="426" s="1"/>
  <c r="P81" i="426"/>
  <c r="P117" i="426" s="1"/>
  <c r="O81" i="426"/>
  <c r="O117" i="426" s="1"/>
  <c r="N81" i="426"/>
  <c r="N117" i="426" s="1"/>
  <c r="M81" i="426"/>
  <c r="M117" i="426" s="1"/>
  <c r="L81" i="426"/>
  <c r="L117" i="426" s="1"/>
  <c r="AH78" i="426"/>
  <c r="AC76" i="426"/>
  <c r="AC116" i="426" s="1"/>
  <c r="AB76" i="426"/>
  <c r="AB116" i="426" s="1"/>
  <c r="AA76" i="426"/>
  <c r="AA116" i="426" s="1"/>
  <c r="Z76" i="426"/>
  <c r="Z116" i="426" s="1"/>
  <c r="Y76" i="426"/>
  <c r="Y116" i="426" s="1"/>
  <c r="X76" i="426"/>
  <c r="X116" i="426" s="1"/>
  <c r="W76" i="426"/>
  <c r="W116" i="426" s="1"/>
  <c r="V76" i="426"/>
  <c r="V116" i="426" s="1"/>
  <c r="U76" i="426"/>
  <c r="U116" i="426" s="1"/>
  <c r="T76" i="426"/>
  <c r="T116" i="426" s="1"/>
  <c r="S76" i="426"/>
  <c r="S116" i="426" s="1"/>
  <c r="M76" i="426"/>
  <c r="M116" i="426" s="1"/>
  <c r="L76" i="426"/>
  <c r="K76" i="426"/>
  <c r="J76" i="426"/>
  <c r="J116" i="426" s="1"/>
  <c r="I76" i="426"/>
  <c r="I116" i="426" s="1"/>
  <c r="H76" i="426"/>
  <c r="H116" i="426" s="1"/>
  <c r="G76" i="426"/>
  <c r="G116" i="426" s="1"/>
  <c r="F76" i="426"/>
  <c r="E76" i="426"/>
  <c r="D76" i="426"/>
  <c r="C76" i="426"/>
  <c r="B76" i="426"/>
  <c r="AH75" i="426"/>
  <c r="AG75" i="426"/>
  <c r="AF75" i="426"/>
  <c r="AH74" i="426"/>
  <c r="AG74" i="426"/>
  <c r="AF74" i="426"/>
  <c r="AH73" i="426"/>
  <c r="AG73" i="426"/>
  <c r="AF73" i="426"/>
  <c r="AH72" i="426"/>
  <c r="AG72" i="426"/>
  <c r="AF72" i="426"/>
  <c r="AH71" i="426"/>
  <c r="AG71" i="426"/>
  <c r="AF71" i="426"/>
  <c r="AH68" i="426"/>
  <c r="AG68" i="426"/>
  <c r="AF68" i="426"/>
  <c r="AG67" i="426"/>
  <c r="AH66" i="426"/>
  <c r="AG66" i="426"/>
  <c r="AH65" i="426"/>
  <c r="AG65" i="426"/>
  <c r="AF65" i="426"/>
  <c r="R76" i="426"/>
  <c r="R116" i="426" s="1"/>
  <c r="Q76" i="426"/>
  <c r="Q116" i="426" s="1"/>
  <c r="P76" i="426"/>
  <c r="P116" i="426" s="1"/>
  <c r="AH63" i="426"/>
  <c r="V121" i="426"/>
  <c r="U99" i="426"/>
  <c r="T99" i="426"/>
  <c r="AG63" i="426"/>
  <c r="N76" i="426"/>
  <c r="N116" i="426" s="1"/>
  <c r="AH62" i="426"/>
  <c r="AG62" i="426"/>
  <c r="AF62" i="426"/>
  <c r="AH61" i="426"/>
  <c r="AG61" i="426"/>
  <c r="AF61" i="426"/>
  <c r="AH60" i="426"/>
  <c r="AG60" i="426"/>
  <c r="AF60" i="426"/>
  <c r="AH59" i="426"/>
  <c r="AG59" i="426"/>
  <c r="AF59" i="426"/>
  <c r="AH58" i="426"/>
  <c r="AG58" i="426"/>
  <c r="AF58" i="426"/>
  <c r="AH57" i="426"/>
  <c r="AG57" i="426"/>
  <c r="AF57" i="426"/>
  <c r="AF55" i="426"/>
  <c r="AH54" i="426"/>
  <c r="AG54" i="426"/>
  <c r="AF54" i="426"/>
  <c r="AH53" i="426"/>
  <c r="AG53" i="426"/>
  <c r="AF53" i="426"/>
  <c r="AH52" i="426"/>
  <c r="AG52" i="426"/>
  <c r="AF52" i="426"/>
  <c r="AC50" i="426"/>
  <c r="AC114" i="426" s="1"/>
  <c r="AB50" i="426"/>
  <c r="AB114" i="426" s="1"/>
  <c r="AA50" i="426"/>
  <c r="AA114" i="426" s="1"/>
  <c r="Z50" i="426"/>
  <c r="Z114" i="426" s="1"/>
  <c r="Y50" i="426"/>
  <c r="Y114" i="426" s="1"/>
  <c r="X50" i="426"/>
  <c r="X114" i="426" s="1"/>
  <c r="W50" i="426"/>
  <c r="W114" i="426" s="1"/>
  <c r="V50" i="426"/>
  <c r="V114" i="426" s="1"/>
  <c r="U50" i="426"/>
  <c r="U114" i="426" s="1"/>
  <c r="T50" i="426"/>
  <c r="T114" i="426" s="1"/>
  <c r="S50" i="426"/>
  <c r="S114" i="426" s="1"/>
  <c r="R50" i="426"/>
  <c r="R114" i="426" s="1"/>
  <c r="Q50" i="426"/>
  <c r="Q114" i="426" s="1"/>
  <c r="P50" i="426"/>
  <c r="P114" i="426" s="1"/>
  <c r="O50" i="426"/>
  <c r="O114" i="426" s="1"/>
  <c r="N50" i="426"/>
  <c r="N114" i="426" s="1"/>
  <c r="M50" i="426"/>
  <c r="M114" i="426" s="1"/>
  <c r="L50" i="426"/>
  <c r="K50" i="426"/>
  <c r="K114" i="426" s="1"/>
  <c r="J50" i="426"/>
  <c r="J114" i="426" s="1"/>
  <c r="I50" i="426"/>
  <c r="I114" i="426" s="1"/>
  <c r="H50" i="426"/>
  <c r="H114" i="426" s="1"/>
  <c r="G50" i="426"/>
  <c r="G114" i="426" s="1"/>
  <c r="F50" i="426"/>
  <c r="F114" i="426" s="1"/>
  <c r="E50" i="426"/>
  <c r="D50" i="426"/>
  <c r="C50" i="426"/>
  <c r="B50" i="426"/>
  <c r="AH49" i="426"/>
  <c r="AG49" i="426"/>
  <c r="AF49" i="426"/>
  <c r="AI48" i="426"/>
  <c r="AC47" i="426"/>
  <c r="AC111" i="426" s="1"/>
  <c r="AB47" i="426"/>
  <c r="AB111" i="426" s="1"/>
  <c r="AA47" i="426"/>
  <c r="AA111" i="426" s="1"/>
  <c r="Z47" i="426"/>
  <c r="Z111" i="426" s="1"/>
  <c r="Y47" i="426"/>
  <c r="Y111" i="426" s="1"/>
  <c r="X47" i="426"/>
  <c r="X111" i="426" s="1"/>
  <c r="W47" i="426"/>
  <c r="W111" i="426" s="1"/>
  <c r="V47" i="426"/>
  <c r="V111" i="426" s="1"/>
  <c r="U47" i="426"/>
  <c r="U111" i="426" s="1"/>
  <c r="T47" i="426"/>
  <c r="T111" i="426" s="1"/>
  <c r="S47" i="426"/>
  <c r="S111" i="426" s="1"/>
  <c r="R47" i="426"/>
  <c r="R111" i="426" s="1"/>
  <c r="Q47" i="426"/>
  <c r="Q111" i="426" s="1"/>
  <c r="P47" i="426"/>
  <c r="P111" i="426" s="1"/>
  <c r="O47" i="426"/>
  <c r="O111" i="426" s="1"/>
  <c r="N47" i="426"/>
  <c r="N111" i="426" s="1"/>
  <c r="M47" i="426"/>
  <c r="M111" i="426" s="1"/>
  <c r="L47" i="426"/>
  <c r="L111" i="426" s="1"/>
  <c r="K47" i="426"/>
  <c r="K111" i="426" s="1"/>
  <c r="J47" i="426"/>
  <c r="J111" i="426" s="1"/>
  <c r="I47" i="426"/>
  <c r="I111" i="426" s="1"/>
  <c r="H47" i="426"/>
  <c r="H111" i="426" s="1"/>
  <c r="G47" i="426"/>
  <c r="G111" i="426" s="1"/>
  <c r="F47" i="426"/>
  <c r="F111" i="426" s="1"/>
  <c r="E47" i="426"/>
  <c r="D47" i="426"/>
  <c r="C47" i="426"/>
  <c r="B47" i="426"/>
  <c r="AH44" i="426"/>
  <c r="AG44" i="426"/>
  <c r="AF44" i="426"/>
  <c r="AI43" i="426"/>
  <c r="AH43" i="426"/>
  <c r="AG43" i="426"/>
  <c r="AF43" i="426"/>
  <c r="AI42" i="426"/>
  <c r="AH40" i="426"/>
  <c r="AG40" i="426"/>
  <c r="AF40" i="426"/>
  <c r="AI39" i="426"/>
  <c r="AH37" i="426"/>
  <c r="AG37" i="426"/>
  <c r="AF37" i="426"/>
  <c r="AH36" i="426"/>
  <c r="AG36" i="426"/>
  <c r="AF36" i="426"/>
  <c r="AH35" i="426"/>
  <c r="AG35" i="426"/>
  <c r="AF35" i="426"/>
  <c r="AI34" i="426"/>
  <c r="AC33" i="426"/>
  <c r="AC109" i="426" s="1"/>
  <c r="AB33" i="426"/>
  <c r="AB109" i="426" s="1"/>
  <c r="AA33" i="426"/>
  <c r="AA109" i="426" s="1"/>
  <c r="Z33" i="426"/>
  <c r="Z109" i="426" s="1"/>
  <c r="Y33" i="426"/>
  <c r="Y109" i="426" s="1"/>
  <c r="X33" i="426"/>
  <c r="X109" i="426" s="1"/>
  <c r="W33" i="426"/>
  <c r="W109" i="426" s="1"/>
  <c r="V33" i="426"/>
  <c r="V109" i="426" s="1"/>
  <c r="U33" i="426"/>
  <c r="U109" i="426" s="1"/>
  <c r="T33" i="426"/>
  <c r="T109" i="426" s="1"/>
  <c r="S33" i="426"/>
  <c r="S109" i="426" s="1"/>
  <c r="R33" i="426"/>
  <c r="R109" i="426" s="1"/>
  <c r="K33" i="426"/>
  <c r="K109" i="426" s="1"/>
  <c r="J33" i="426"/>
  <c r="J109" i="426" s="1"/>
  <c r="I33" i="426"/>
  <c r="I109" i="426" s="1"/>
  <c r="H33" i="426"/>
  <c r="H109" i="426" s="1"/>
  <c r="G33" i="426"/>
  <c r="G109" i="426" s="1"/>
  <c r="F33" i="426"/>
  <c r="F109" i="426" s="1"/>
  <c r="E33" i="426"/>
  <c r="D33" i="426"/>
  <c r="C33" i="426"/>
  <c r="B33" i="426"/>
  <c r="O121" i="426"/>
  <c r="N121" i="426"/>
  <c r="M99" i="426"/>
  <c r="S121" i="426"/>
  <c r="R121" i="426"/>
  <c r="AI18" i="426"/>
  <c r="S99" i="426"/>
  <c r="L99" i="426"/>
  <c r="AC17" i="426"/>
  <c r="AC107" i="426" s="1"/>
  <c r="AB17" i="426"/>
  <c r="AB107" i="426" s="1"/>
  <c r="AA17" i="426"/>
  <c r="AA107" i="426" s="1"/>
  <c r="Z17" i="426"/>
  <c r="Z107" i="426" s="1"/>
  <c r="Y17" i="426"/>
  <c r="Y107" i="426" s="1"/>
  <c r="X17" i="426"/>
  <c r="X107" i="426" s="1"/>
  <c r="W17" i="426"/>
  <c r="W107" i="426" s="1"/>
  <c r="V17" i="426"/>
  <c r="V107" i="426" s="1"/>
  <c r="U17" i="426"/>
  <c r="U107" i="426" s="1"/>
  <c r="T17" i="426"/>
  <c r="T107" i="426" s="1"/>
  <c r="S17" i="426"/>
  <c r="S107" i="426" s="1"/>
  <c r="R17" i="426"/>
  <c r="R107" i="426" s="1"/>
  <c r="Q17" i="426"/>
  <c r="Q107" i="426" s="1"/>
  <c r="P17" i="426"/>
  <c r="P107" i="426" s="1"/>
  <c r="O17" i="426"/>
  <c r="O107" i="426" s="1"/>
  <c r="N17" i="426"/>
  <c r="N107" i="426" s="1"/>
  <c r="M17" i="426"/>
  <c r="M107" i="426" s="1"/>
  <c r="L17" i="426"/>
  <c r="L107" i="426" s="1"/>
  <c r="K17" i="426"/>
  <c r="K107" i="426" s="1"/>
  <c r="J17" i="426"/>
  <c r="J107" i="426" s="1"/>
  <c r="I17" i="426"/>
  <c r="I107" i="426" s="1"/>
  <c r="H17" i="426"/>
  <c r="H107" i="426" s="1"/>
  <c r="G17" i="426"/>
  <c r="G107" i="426" s="1"/>
  <c r="F17" i="426"/>
  <c r="F107" i="426" s="1"/>
  <c r="E17" i="426"/>
  <c r="D17" i="426"/>
  <c r="C17" i="426"/>
  <c r="B17" i="426"/>
  <c r="AH16" i="426"/>
  <c r="AG16" i="426"/>
  <c r="AF16" i="426"/>
  <c r="AH15" i="426"/>
  <c r="AG15" i="426"/>
  <c r="AF15" i="426"/>
  <c r="AH14" i="426"/>
  <c r="AG14" i="426"/>
  <c r="AF14" i="426"/>
  <c r="AH13" i="426"/>
  <c r="AG13" i="426"/>
  <c r="AF13" i="426"/>
  <c r="AI12" i="426"/>
  <c r="L9" i="426" a="1"/>
  <c r="L9" i="426" s="1"/>
  <c r="AC145" i="425"/>
  <c r="AC143" i="425"/>
  <c r="AC141" i="425"/>
  <c r="AC140" i="425"/>
  <c r="AC139" i="425"/>
  <c r="AC137" i="425"/>
  <c r="F417" i="88"/>
  <c r="F411" i="88"/>
  <c r="AB79" i="425"/>
  <c r="AB78" i="425"/>
  <c r="F360" i="88"/>
  <c r="F359" i="88"/>
  <c r="F358" i="88"/>
  <c r="F357" i="88"/>
  <c r="F356" i="88"/>
  <c r="F355" i="88"/>
  <c r="F354" i="88"/>
  <c r="F410" i="88"/>
  <c r="F409" i="88"/>
  <c r="F404" i="88"/>
  <c r="F401" i="88"/>
  <c r="F400" i="88"/>
  <c r="AU257" i="260" a="1"/>
  <c r="BJ265" i="260" a="1"/>
  <c r="AU257" i="260" l="1"/>
  <c r="BJ265" i="260"/>
  <c r="AH102" i="426"/>
  <c r="G127" i="426"/>
  <c r="V127" i="426"/>
  <c r="R127" i="426"/>
  <c r="N127" i="426"/>
  <c r="S127" i="426"/>
  <c r="O127" i="426"/>
  <c r="T148" i="426"/>
  <c r="U148" i="426"/>
  <c r="Z127" i="426"/>
  <c r="J148" i="426"/>
  <c r="AA127" i="426"/>
  <c r="L148" i="426"/>
  <c r="Y147" i="426"/>
  <c r="M148" i="426"/>
  <c r="X147" i="426"/>
  <c r="Z147" i="426"/>
  <c r="N148" i="426"/>
  <c r="S148" i="426"/>
  <c r="K148" i="426"/>
  <c r="G147" i="426"/>
  <c r="H147" i="426"/>
  <c r="AB147" i="426"/>
  <c r="AA147" i="426"/>
  <c r="I147" i="426"/>
  <c r="AC147" i="426"/>
  <c r="J147" i="426"/>
  <c r="AF102" i="426"/>
  <c r="AH64" i="426"/>
  <c r="AG64" i="426"/>
  <c r="AF64" i="426"/>
  <c r="I121" i="426"/>
  <c r="I127" i="426" s="1"/>
  <c r="AI77" i="426"/>
  <c r="I81" i="426"/>
  <c r="I117" i="426" s="1"/>
  <c r="AH79" i="426"/>
  <c r="AG79" i="426"/>
  <c r="AF79" i="426"/>
  <c r="Q148" i="426"/>
  <c r="R148" i="426"/>
  <c r="AG55" i="426"/>
  <c r="Z148" i="426"/>
  <c r="AA148" i="426"/>
  <c r="AF67" i="426"/>
  <c r="AH55" i="426"/>
  <c r="O148" i="426"/>
  <c r="U127" i="426"/>
  <c r="O33" i="426"/>
  <c r="O109" i="426" s="1"/>
  <c r="S81" i="426"/>
  <c r="S117" i="426" s="1"/>
  <c r="P121" i="426"/>
  <c r="P127" i="426" s="1"/>
  <c r="T127" i="426"/>
  <c r="AB148" i="426"/>
  <c r="I99" i="426"/>
  <c r="AC148" i="426"/>
  <c r="AH67" i="426"/>
  <c r="W99" i="426"/>
  <c r="W148" i="426"/>
  <c r="W121" i="426"/>
  <c r="W127" i="426" s="1"/>
  <c r="X127" i="426"/>
  <c r="P148" i="426"/>
  <c r="G148" i="426"/>
  <c r="H148" i="426"/>
  <c r="V99" i="426"/>
  <c r="V148" i="426"/>
  <c r="AF63" i="426"/>
  <c r="Y127" i="426"/>
  <c r="O99" i="426"/>
  <c r="AF80" i="426"/>
  <c r="O76" i="426"/>
  <c r="O116" i="426" s="1"/>
  <c r="AG80" i="426"/>
  <c r="Q33" i="426"/>
  <c r="Q109" i="426" s="1"/>
  <c r="Q99" i="426"/>
  <c r="AI52" i="426"/>
  <c r="X148" i="426"/>
  <c r="Q121" i="426"/>
  <c r="Q127" i="426" s="1"/>
  <c r="Y148" i="426"/>
  <c r="F148" i="426"/>
  <c r="L121" i="426"/>
  <c r="L127" i="426" s="1"/>
  <c r="AB121" i="426"/>
  <c r="AB127" i="426" s="1"/>
  <c r="AB81" i="426"/>
  <c r="AB117" i="426" s="1"/>
  <c r="M121" i="426"/>
  <c r="M127" i="426" s="1"/>
  <c r="AI51" i="426"/>
  <c r="N33" i="426"/>
  <c r="N109" i="426" s="1"/>
  <c r="I148" i="426"/>
  <c r="P33" i="426"/>
  <c r="P109" i="426" s="1"/>
  <c r="R99" i="426"/>
  <c r="L33" i="426"/>
  <c r="L109" i="426" s="1"/>
  <c r="AF56" i="426"/>
  <c r="AG56" i="426"/>
  <c r="AH56" i="426"/>
  <c r="AF78" i="426"/>
  <c r="AF66" i="426"/>
  <c r="AG78" i="426"/>
  <c r="M33" i="426"/>
  <c r="M109" i="426" s="1"/>
  <c r="F415" i="88"/>
  <c r="F414" i="88"/>
  <c r="F413" i="88"/>
  <c r="F394" i="88"/>
  <c r="F389" i="88"/>
  <c r="F412" i="88" l="1"/>
  <c r="W63" i="425"/>
  <c r="V63" i="425" l="1"/>
  <c r="U63" i="425" l="1"/>
  <c r="AB145" i="425"/>
  <c r="AA145" i="425"/>
  <c r="Z145" i="425"/>
  <c r="Y145" i="425"/>
  <c r="X145" i="425"/>
  <c r="W145" i="425"/>
  <c r="V145" i="425"/>
  <c r="U145" i="425"/>
  <c r="T145" i="425"/>
  <c r="AB143" i="425"/>
  <c r="AA143" i="425"/>
  <c r="Z143" i="425"/>
  <c r="Y143" i="425"/>
  <c r="X143" i="425"/>
  <c r="W143" i="425"/>
  <c r="V143" i="425"/>
  <c r="U143" i="425"/>
  <c r="T143" i="425"/>
  <c r="AB141" i="425"/>
  <c r="AA141" i="425"/>
  <c r="Z141" i="425"/>
  <c r="Y141" i="425"/>
  <c r="X141" i="425"/>
  <c r="W141" i="425"/>
  <c r="V141" i="425"/>
  <c r="U141" i="425"/>
  <c r="T141" i="425"/>
  <c r="AB140" i="425"/>
  <c r="AA140" i="425"/>
  <c r="Z140" i="425"/>
  <c r="Y140" i="425"/>
  <c r="X140" i="425"/>
  <c r="W140" i="425"/>
  <c r="V140" i="425"/>
  <c r="U140" i="425"/>
  <c r="T140" i="425"/>
  <c r="AB139" i="425"/>
  <c r="AA139" i="425"/>
  <c r="Z139" i="425"/>
  <c r="Y139" i="425"/>
  <c r="X139" i="425"/>
  <c r="W139" i="425"/>
  <c r="V139" i="425"/>
  <c r="U139" i="425"/>
  <c r="T139" i="425"/>
  <c r="AB137" i="425"/>
  <c r="AA137" i="425"/>
  <c r="Z137" i="425"/>
  <c r="Y137" i="425"/>
  <c r="X137" i="425"/>
  <c r="W137" i="425"/>
  <c r="V137" i="425"/>
  <c r="U137" i="425"/>
  <c r="T137" i="425"/>
  <c r="T76" i="425"/>
  <c r="T63" i="425" l="1"/>
  <c r="S145" i="425"/>
  <c r="S143" i="425"/>
  <c r="S141" i="425"/>
  <c r="S140" i="425"/>
  <c r="S139" i="425"/>
  <c r="S137" i="425"/>
  <c r="S80" i="425"/>
  <c r="S78" i="425"/>
  <c r="S25" i="425"/>
  <c r="S24" i="425"/>
  <c r="S23" i="425"/>
  <c r="S22" i="425"/>
  <c r="S21" i="425"/>
  <c r="S20" i="425"/>
  <c r="S19" i="425"/>
  <c r="P125" i="425"/>
  <c r="Q125" i="425"/>
  <c r="R125" i="425"/>
  <c r="F383" i="88"/>
  <c r="S63" i="425"/>
  <c r="S64" i="425"/>
  <c r="R145" i="425"/>
  <c r="R143" i="425"/>
  <c r="R141" i="425"/>
  <c r="R140" i="425"/>
  <c r="R139" i="425"/>
  <c r="R137" i="425"/>
  <c r="R80" i="425"/>
  <c r="R79" i="425"/>
  <c r="R25" i="425"/>
  <c r="R24" i="425"/>
  <c r="R23" i="425"/>
  <c r="R22" i="425"/>
  <c r="R21" i="425"/>
  <c r="R20" i="425"/>
  <c r="R19" i="425"/>
  <c r="R63" i="425"/>
  <c r="R64" i="425"/>
  <c r="Q145" i="425"/>
  <c r="Q143" i="425"/>
  <c r="Q141" i="425"/>
  <c r="Q140" i="425"/>
  <c r="Q139" i="425"/>
  <c r="Q137" i="425"/>
  <c r="Q80" i="425"/>
  <c r="Q79" i="425"/>
  <c r="Q25" i="425"/>
  <c r="Q24" i="425"/>
  <c r="Q23" i="425"/>
  <c r="Q22" i="425"/>
  <c r="Q21" i="425"/>
  <c r="Q20" i="425"/>
  <c r="Q19" i="425"/>
  <c r="Q63" i="425"/>
  <c r="Q64" i="425"/>
  <c r="P145" i="425"/>
  <c r="P143" i="425"/>
  <c r="P141" i="425"/>
  <c r="P140" i="425"/>
  <c r="P139" i="425"/>
  <c r="P137" i="425"/>
  <c r="P80" i="425"/>
  <c r="P79" i="425"/>
  <c r="P67" i="425"/>
  <c r="P64" i="425"/>
  <c r="P63" i="425"/>
  <c r="P25" i="425"/>
  <c r="P24" i="425"/>
  <c r="P23" i="425"/>
  <c r="P22" i="425"/>
  <c r="P21" i="425"/>
  <c r="P20" i="425"/>
  <c r="P19" i="425"/>
  <c r="F405" i="88"/>
  <c r="F397" i="88"/>
  <c r="F407" i="88"/>
  <c r="F406" i="88"/>
  <c r="O145" i="425"/>
  <c r="N145" i="425"/>
  <c r="M145" i="425"/>
  <c r="O143" i="425"/>
  <c r="N143" i="425"/>
  <c r="M143" i="425"/>
  <c r="O141" i="425"/>
  <c r="N141" i="425"/>
  <c r="M141" i="425"/>
  <c r="O140" i="425"/>
  <c r="N140" i="425"/>
  <c r="M140" i="425"/>
  <c r="O139" i="425"/>
  <c r="N139" i="425"/>
  <c r="M139" i="425"/>
  <c r="O137" i="425"/>
  <c r="N137" i="425"/>
  <c r="M137" i="425"/>
  <c r="F408" i="88"/>
  <c r="F388" i="88"/>
  <c r="O80" i="425"/>
  <c r="O79" i="425"/>
  <c r="O72" i="425"/>
  <c r="O67" i="425"/>
  <c r="O66" i="425"/>
  <c r="O64" i="425"/>
  <c r="O63" i="425"/>
  <c r="O60" i="425"/>
  <c r="O56" i="425"/>
  <c r="O55" i="425"/>
  <c r="O25" i="425"/>
  <c r="O24" i="425"/>
  <c r="O23" i="425"/>
  <c r="O22" i="425"/>
  <c r="O21" i="425"/>
  <c r="O20" i="425"/>
  <c r="O19" i="425"/>
  <c r="F398" i="88"/>
  <c r="F396" i="88"/>
  <c r="F403" i="88"/>
  <c r="F402" i="88"/>
  <c r="N80" i="425"/>
  <c r="N79" i="425"/>
  <c r="N72" i="425"/>
  <c r="N66" i="425"/>
  <c r="N63" i="425"/>
  <c r="N25" i="425"/>
  <c r="N24" i="425"/>
  <c r="N23" i="425"/>
  <c r="N22" i="425"/>
  <c r="N21" i="425"/>
  <c r="N20" i="425"/>
  <c r="N19" i="425"/>
  <c r="M25" i="425"/>
  <c r="M24" i="425"/>
  <c r="M23" i="425"/>
  <c r="M22" i="425"/>
  <c r="M21" i="425"/>
  <c r="M20" i="425"/>
  <c r="M19" i="425"/>
  <c r="L147" i="425"/>
  <c r="M80" i="425"/>
  <c r="M79" i="425"/>
  <c r="F228" i="88"/>
  <c r="L25" i="425"/>
  <c r="L24" i="425"/>
  <c r="L23" i="425"/>
  <c r="L22" i="425"/>
  <c r="L21" i="425"/>
  <c r="L20" i="425"/>
  <c r="L19" i="425"/>
  <c r="L145" i="425"/>
  <c r="L143" i="425"/>
  <c r="L141" i="425"/>
  <c r="L140" i="425"/>
  <c r="L139" i="425"/>
  <c r="L137" i="425"/>
  <c r="L80" i="425"/>
  <c r="L79" i="425"/>
  <c r="K109" i="425"/>
  <c r="I80" i="425"/>
  <c r="I79" i="425"/>
  <c r="N33" i="425" l="1"/>
  <c r="K145" i="425"/>
  <c r="J145" i="425"/>
  <c r="I145" i="425"/>
  <c r="H145" i="425"/>
  <c r="K144" i="425"/>
  <c r="J144" i="425"/>
  <c r="I144" i="425"/>
  <c r="H144" i="425"/>
  <c r="K143" i="425"/>
  <c r="J143" i="425"/>
  <c r="I143" i="425"/>
  <c r="H143" i="425"/>
  <c r="K141" i="425"/>
  <c r="K147" i="425" s="1"/>
  <c r="J141" i="425"/>
  <c r="J147" i="425" s="1"/>
  <c r="I141" i="425"/>
  <c r="H141" i="425"/>
  <c r="H147" i="425" s="1"/>
  <c r="K140" i="425"/>
  <c r="J140" i="425"/>
  <c r="I140" i="425"/>
  <c r="H140" i="425"/>
  <c r="K139" i="425"/>
  <c r="J139" i="425"/>
  <c r="I139" i="425"/>
  <c r="H139" i="425"/>
  <c r="K137" i="425"/>
  <c r="K146" i="425" s="1"/>
  <c r="J137" i="425"/>
  <c r="J146" i="425" s="1"/>
  <c r="I137" i="425"/>
  <c r="I146" i="425" s="1"/>
  <c r="H137" i="425"/>
  <c r="F367" i="88"/>
  <c r="G145" i="425"/>
  <c r="G144" i="425"/>
  <c r="G143" i="425"/>
  <c r="G141" i="425"/>
  <c r="G140" i="425"/>
  <c r="G139" i="425"/>
  <c r="G147" i="425" s="1"/>
  <c r="G137" i="425"/>
  <c r="G146" i="425" s="1"/>
  <c r="F393" i="88"/>
  <c r="F392" i="88"/>
  <c r="F391" i="88"/>
  <c r="F390" i="88"/>
  <c r="F81" i="425"/>
  <c r="F76" i="425"/>
  <c r="F50" i="425"/>
  <c r="F47" i="425"/>
  <c r="F111" i="425" s="1"/>
  <c r="F33" i="425"/>
  <c r="F109" i="425" s="1"/>
  <c r="F17" i="425"/>
  <c r="F107" i="425" s="1"/>
  <c r="F379" i="88"/>
  <c r="AC140" i="424"/>
  <c r="AC139" i="424"/>
  <c r="AC137" i="424"/>
  <c r="AC148" i="425"/>
  <c r="N148" i="425"/>
  <c r="M148" i="425"/>
  <c r="L148" i="425"/>
  <c r="AC147" i="425"/>
  <c r="AA147" i="425"/>
  <c r="Z147" i="425"/>
  <c r="Y147" i="425"/>
  <c r="X147" i="425"/>
  <c r="W147" i="425"/>
  <c r="V147" i="425"/>
  <c r="U147" i="425"/>
  <c r="T147" i="425"/>
  <c r="S147" i="425"/>
  <c r="R147" i="425"/>
  <c r="Q147" i="425"/>
  <c r="P147" i="425"/>
  <c r="O147" i="425"/>
  <c r="N147" i="425"/>
  <c r="AC146" i="425"/>
  <c r="T146" i="425"/>
  <c r="S146" i="425"/>
  <c r="R146" i="425"/>
  <c r="F145" i="425"/>
  <c r="F141" i="425"/>
  <c r="F147" i="425" s="1"/>
  <c r="AB148" i="425"/>
  <c r="AA148" i="425"/>
  <c r="Z148" i="425"/>
  <c r="Y148" i="425"/>
  <c r="X148" i="425"/>
  <c r="W148" i="425"/>
  <c r="V148" i="425"/>
  <c r="U148" i="425"/>
  <c r="T148" i="425"/>
  <c r="S148" i="425"/>
  <c r="R148" i="425"/>
  <c r="Q148" i="425"/>
  <c r="P148" i="425"/>
  <c r="O148" i="425"/>
  <c r="F140" i="425"/>
  <c r="AB147" i="425"/>
  <c r="M147" i="425"/>
  <c r="F139" i="425"/>
  <c r="AB146" i="425"/>
  <c r="AA146" i="425"/>
  <c r="Z146" i="425"/>
  <c r="Y146" i="425"/>
  <c r="X146" i="425"/>
  <c r="W146" i="425"/>
  <c r="V146" i="425"/>
  <c r="U146" i="425"/>
  <c r="Q146" i="425"/>
  <c r="P146" i="425"/>
  <c r="O146" i="425"/>
  <c r="N146" i="425"/>
  <c r="M146" i="425"/>
  <c r="L146" i="425"/>
  <c r="H146" i="425"/>
  <c r="F137" i="425"/>
  <c r="F146" i="425" s="1"/>
  <c r="AC126" i="425"/>
  <c r="AB126" i="425"/>
  <c r="AA126" i="425"/>
  <c r="Z126" i="425"/>
  <c r="X126" i="425"/>
  <c r="V126" i="425"/>
  <c r="U126" i="425"/>
  <c r="T126" i="425"/>
  <c r="S126" i="425"/>
  <c r="R126" i="425"/>
  <c r="Q126" i="425"/>
  <c r="P126" i="425"/>
  <c r="O126" i="425"/>
  <c r="N126" i="425"/>
  <c r="M126" i="425"/>
  <c r="L126" i="425"/>
  <c r="K126" i="425"/>
  <c r="J126" i="425"/>
  <c r="I126" i="425"/>
  <c r="H126" i="425"/>
  <c r="G126" i="425"/>
  <c r="F126" i="425"/>
  <c r="Y126" i="425"/>
  <c r="W126" i="425"/>
  <c r="AC121" i="425"/>
  <c r="AC127" i="425" s="1"/>
  <c r="AB121" i="425"/>
  <c r="AB127" i="425" s="1"/>
  <c r="AA121" i="425"/>
  <c r="AA127" i="425" s="1"/>
  <c r="Z121" i="425"/>
  <c r="Y121" i="425"/>
  <c r="X121" i="425"/>
  <c r="W121" i="425"/>
  <c r="V121" i="425"/>
  <c r="U121" i="425"/>
  <c r="T121" i="425"/>
  <c r="K121" i="425"/>
  <c r="J121" i="425"/>
  <c r="I121" i="425"/>
  <c r="H121" i="425"/>
  <c r="Z119" i="425"/>
  <c r="AA114" i="425"/>
  <c r="R114" i="425"/>
  <c r="J114" i="425"/>
  <c r="I114" i="425"/>
  <c r="F114" i="425"/>
  <c r="J111" i="425"/>
  <c r="H111" i="425"/>
  <c r="AC99" i="425"/>
  <c r="AB99" i="425"/>
  <c r="AA99" i="425"/>
  <c r="Z99" i="425"/>
  <c r="Y99" i="425"/>
  <c r="X99" i="425"/>
  <c r="W99" i="425"/>
  <c r="V99" i="425"/>
  <c r="U99" i="425"/>
  <c r="T99" i="425"/>
  <c r="K99" i="425"/>
  <c r="J99" i="425"/>
  <c r="I99" i="425"/>
  <c r="H99" i="425"/>
  <c r="E99" i="425"/>
  <c r="D99" i="425"/>
  <c r="C99" i="425"/>
  <c r="B99" i="425"/>
  <c r="AC96" i="425"/>
  <c r="AC119" i="425" s="1"/>
  <c r="AB96" i="425"/>
  <c r="AB119" i="425" s="1"/>
  <c r="AA96" i="425"/>
  <c r="AA119" i="425" s="1"/>
  <c r="Y96" i="425"/>
  <c r="Y119" i="425" s="1"/>
  <c r="X96" i="425"/>
  <c r="X119" i="425" s="1"/>
  <c r="W96" i="425"/>
  <c r="W119" i="425" s="1"/>
  <c r="V96" i="425"/>
  <c r="V119" i="425" s="1"/>
  <c r="U96" i="425"/>
  <c r="U119" i="425" s="1"/>
  <c r="T96" i="425"/>
  <c r="T119" i="425" s="1"/>
  <c r="S96" i="425"/>
  <c r="S119" i="425" s="1"/>
  <c r="R96" i="425"/>
  <c r="R119" i="425" s="1"/>
  <c r="Q96" i="425"/>
  <c r="Q119" i="425" s="1"/>
  <c r="P96" i="425"/>
  <c r="P119" i="425" s="1"/>
  <c r="O96" i="425"/>
  <c r="O119" i="425" s="1"/>
  <c r="N96" i="425"/>
  <c r="N119" i="425" s="1"/>
  <c r="M96" i="425"/>
  <c r="M119" i="425" s="1"/>
  <c r="L96" i="425"/>
  <c r="L119" i="425" s="1"/>
  <c r="K96" i="425"/>
  <c r="K119" i="425" s="1"/>
  <c r="J96" i="425"/>
  <c r="J119" i="425" s="1"/>
  <c r="I96" i="425"/>
  <c r="I119" i="425" s="1"/>
  <c r="H96" i="425"/>
  <c r="H119" i="425" s="1"/>
  <c r="G96" i="425"/>
  <c r="G119" i="425" s="1"/>
  <c r="F96" i="425"/>
  <c r="F119" i="425" s="1"/>
  <c r="E96" i="425"/>
  <c r="D96" i="425"/>
  <c r="C96" i="425"/>
  <c r="B96" i="425"/>
  <c r="AH95" i="425"/>
  <c r="AG95" i="425"/>
  <c r="AF95" i="425"/>
  <c r="AH94" i="425"/>
  <c r="AG94" i="425"/>
  <c r="AF94" i="425"/>
  <c r="AI93" i="425"/>
  <c r="AH91" i="425"/>
  <c r="AG91" i="425"/>
  <c r="AF91" i="425"/>
  <c r="AH90" i="425"/>
  <c r="AG90" i="425"/>
  <c r="AF90" i="425"/>
  <c r="AH89" i="425"/>
  <c r="AG89" i="425"/>
  <c r="AF89" i="425"/>
  <c r="AH88" i="425"/>
  <c r="AG88" i="425"/>
  <c r="AF88" i="425"/>
  <c r="AH87" i="425"/>
  <c r="AG87" i="425"/>
  <c r="AF87" i="425"/>
  <c r="AH86" i="425"/>
  <c r="AG86" i="425"/>
  <c r="AF86" i="425"/>
  <c r="AH85" i="425"/>
  <c r="AG85" i="425"/>
  <c r="AF85" i="425"/>
  <c r="AH84" i="425"/>
  <c r="AG84" i="425"/>
  <c r="AF84" i="425"/>
  <c r="AH83" i="425"/>
  <c r="AG83" i="425"/>
  <c r="AF83" i="425"/>
  <c r="AI82" i="425"/>
  <c r="AC81" i="425"/>
  <c r="AC117" i="425" s="1"/>
  <c r="AB81" i="425"/>
  <c r="AB117" i="425" s="1"/>
  <c r="AA81" i="425"/>
  <c r="AA117" i="425" s="1"/>
  <c r="Z81" i="425"/>
  <c r="Z117" i="425" s="1"/>
  <c r="Y81" i="425"/>
  <c r="Y117" i="425" s="1"/>
  <c r="X81" i="425"/>
  <c r="X117" i="425" s="1"/>
  <c r="W81" i="425"/>
  <c r="W117" i="425" s="1"/>
  <c r="V81" i="425"/>
  <c r="V117" i="425" s="1"/>
  <c r="U81" i="425"/>
  <c r="U117" i="425" s="1"/>
  <c r="T81" i="425"/>
  <c r="T117" i="425" s="1"/>
  <c r="Q81" i="425"/>
  <c r="Q117" i="425" s="1"/>
  <c r="N81" i="425"/>
  <c r="N117" i="425" s="1"/>
  <c r="M81" i="425"/>
  <c r="M117" i="425" s="1"/>
  <c r="L81" i="425"/>
  <c r="L117" i="425" s="1"/>
  <c r="K81" i="425"/>
  <c r="K117" i="425" s="1"/>
  <c r="J81" i="425"/>
  <c r="J117" i="425" s="1"/>
  <c r="I81" i="425"/>
  <c r="I117" i="425" s="1"/>
  <c r="H81" i="425"/>
  <c r="H117" i="425" s="1"/>
  <c r="E81" i="425"/>
  <c r="D81" i="425"/>
  <c r="C81" i="425"/>
  <c r="B81" i="425"/>
  <c r="S81" i="425"/>
  <c r="S117" i="425" s="1"/>
  <c r="R81" i="425"/>
  <c r="R117" i="425" s="1"/>
  <c r="P81" i="425"/>
  <c r="P117" i="425" s="1"/>
  <c r="O81" i="425"/>
  <c r="O117" i="425" s="1"/>
  <c r="AI77" i="425"/>
  <c r="AG79" i="425"/>
  <c r="AH79" i="425"/>
  <c r="S99" i="425"/>
  <c r="AH78" i="425"/>
  <c r="AC76" i="425"/>
  <c r="AC116" i="425" s="1"/>
  <c r="AB76" i="425"/>
  <c r="AB116" i="425" s="1"/>
  <c r="AA76" i="425"/>
  <c r="AA116" i="425" s="1"/>
  <c r="Z76" i="425"/>
  <c r="Z116" i="425" s="1"/>
  <c r="Y76" i="425"/>
  <c r="Y116" i="425" s="1"/>
  <c r="X76" i="425"/>
  <c r="X116" i="425" s="1"/>
  <c r="W76" i="425"/>
  <c r="W116" i="425" s="1"/>
  <c r="V76" i="425"/>
  <c r="V116" i="425" s="1"/>
  <c r="U76" i="425"/>
  <c r="U116" i="425" s="1"/>
  <c r="T116" i="425"/>
  <c r="S76" i="425"/>
  <c r="S116" i="425" s="1"/>
  <c r="R76" i="425"/>
  <c r="R116" i="425" s="1"/>
  <c r="N76" i="425"/>
  <c r="N116" i="425" s="1"/>
  <c r="M76" i="425"/>
  <c r="M116" i="425" s="1"/>
  <c r="L76" i="425"/>
  <c r="L116" i="425" s="1"/>
  <c r="K76" i="425"/>
  <c r="K116" i="425" s="1"/>
  <c r="J76" i="425"/>
  <c r="J116" i="425" s="1"/>
  <c r="I76" i="425"/>
  <c r="I116" i="425" s="1"/>
  <c r="H76" i="425"/>
  <c r="H116" i="425" s="1"/>
  <c r="G76" i="425"/>
  <c r="G116" i="425" s="1"/>
  <c r="F116" i="425"/>
  <c r="E76" i="425"/>
  <c r="D76" i="425"/>
  <c r="C76" i="425"/>
  <c r="B76" i="425"/>
  <c r="AH75" i="425"/>
  <c r="AG75" i="425"/>
  <c r="AF75" i="425"/>
  <c r="AH74" i="425"/>
  <c r="AG74" i="425"/>
  <c r="AF74" i="425"/>
  <c r="AH73" i="425"/>
  <c r="AG73" i="425"/>
  <c r="AF73" i="425"/>
  <c r="Q76" i="425"/>
  <c r="Q116" i="425" s="1"/>
  <c r="AH71" i="425"/>
  <c r="AG71" i="425"/>
  <c r="AF71" i="425"/>
  <c r="AH68" i="425"/>
  <c r="AG68" i="425"/>
  <c r="AF68" i="425"/>
  <c r="AG67" i="425"/>
  <c r="AF67" i="425"/>
  <c r="AH65" i="425"/>
  <c r="AG65" i="425"/>
  <c r="AF65" i="425"/>
  <c r="AG64" i="425"/>
  <c r="AH64" i="425"/>
  <c r="AG63" i="425"/>
  <c r="AH63" i="425"/>
  <c r="AH62" i="425"/>
  <c r="AG62" i="425"/>
  <c r="AF62" i="425"/>
  <c r="AH61" i="425"/>
  <c r="AG61" i="425"/>
  <c r="AF61" i="425"/>
  <c r="AH60" i="425"/>
  <c r="AG60" i="425"/>
  <c r="AF60" i="425"/>
  <c r="AH59" i="425"/>
  <c r="AG59" i="425"/>
  <c r="AF59" i="425"/>
  <c r="AH58" i="425"/>
  <c r="AG58" i="425"/>
  <c r="AF58" i="425"/>
  <c r="AH57" i="425"/>
  <c r="AG57" i="425"/>
  <c r="AF57" i="425"/>
  <c r="AG55" i="425"/>
  <c r="AH54" i="425"/>
  <c r="AG54" i="425"/>
  <c r="AF54" i="425"/>
  <c r="AH53" i="425"/>
  <c r="AG53" i="425"/>
  <c r="AF53" i="425"/>
  <c r="AH52" i="425"/>
  <c r="AG52" i="425"/>
  <c r="AF52" i="425"/>
  <c r="AC50" i="425"/>
  <c r="AC114" i="425" s="1"/>
  <c r="AB50" i="425"/>
  <c r="AB114" i="425" s="1"/>
  <c r="AA50" i="425"/>
  <c r="Z50" i="425"/>
  <c r="Z114" i="425" s="1"/>
  <c r="Y50" i="425"/>
  <c r="Y114" i="425" s="1"/>
  <c r="X50" i="425"/>
  <c r="X114" i="425" s="1"/>
  <c r="W50" i="425"/>
  <c r="W114" i="425" s="1"/>
  <c r="V50" i="425"/>
  <c r="V114" i="425" s="1"/>
  <c r="U50" i="425"/>
  <c r="U114" i="425" s="1"/>
  <c r="T50" i="425"/>
  <c r="T114" i="425" s="1"/>
  <c r="S50" i="425"/>
  <c r="S114" i="425" s="1"/>
  <c r="R50" i="425"/>
  <c r="Q50" i="425"/>
  <c r="Q114" i="425" s="1"/>
  <c r="P50" i="425"/>
  <c r="P114" i="425" s="1"/>
  <c r="O50" i="425"/>
  <c r="O114" i="425" s="1"/>
  <c r="N50" i="425"/>
  <c r="N114" i="425" s="1"/>
  <c r="M50" i="425"/>
  <c r="M114" i="425" s="1"/>
  <c r="L50" i="425"/>
  <c r="L114" i="425" s="1"/>
  <c r="K50" i="425"/>
  <c r="K114" i="425" s="1"/>
  <c r="J50" i="425"/>
  <c r="I50" i="425"/>
  <c r="H50" i="425"/>
  <c r="H114" i="425" s="1"/>
  <c r="G50" i="425"/>
  <c r="G114" i="425" s="1"/>
  <c r="E50" i="425"/>
  <c r="D50" i="425"/>
  <c r="C50" i="425"/>
  <c r="B50" i="425"/>
  <c r="AH49" i="425"/>
  <c r="AG49" i="425"/>
  <c r="AF49" i="425"/>
  <c r="AI48" i="425"/>
  <c r="AC47" i="425"/>
  <c r="AC111" i="425" s="1"/>
  <c r="AB47" i="425"/>
  <c r="AB111" i="425" s="1"/>
  <c r="AA47" i="425"/>
  <c r="AA111" i="425" s="1"/>
  <c r="Z47" i="425"/>
  <c r="Z111" i="425" s="1"/>
  <c r="Y47" i="425"/>
  <c r="Y111" i="425" s="1"/>
  <c r="X47" i="425"/>
  <c r="X111" i="425" s="1"/>
  <c r="W47" i="425"/>
  <c r="W111" i="425" s="1"/>
  <c r="V47" i="425"/>
  <c r="V111" i="425" s="1"/>
  <c r="U47" i="425"/>
  <c r="U111" i="425" s="1"/>
  <c r="T47" i="425"/>
  <c r="T111" i="425" s="1"/>
  <c r="S47" i="425"/>
  <c r="S111" i="425" s="1"/>
  <c r="R47" i="425"/>
  <c r="R111" i="425" s="1"/>
  <c r="Q47" i="425"/>
  <c r="Q111" i="425" s="1"/>
  <c r="P47" i="425"/>
  <c r="P111" i="425" s="1"/>
  <c r="O47" i="425"/>
  <c r="O111" i="425" s="1"/>
  <c r="N47" i="425"/>
  <c r="N111" i="425" s="1"/>
  <c r="M47" i="425"/>
  <c r="M111" i="425" s="1"/>
  <c r="L47" i="425"/>
  <c r="L111" i="425" s="1"/>
  <c r="K47" i="425"/>
  <c r="K111" i="425" s="1"/>
  <c r="J47" i="425"/>
  <c r="I47" i="425"/>
  <c r="I111" i="425" s="1"/>
  <c r="H47" i="425"/>
  <c r="G47" i="425"/>
  <c r="G111" i="425" s="1"/>
  <c r="E47" i="425"/>
  <c r="D47" i="425"/>
  <c r="C47" i="425"/>
  <c r="B47" i="425"/>
  <c r="AH44" i="425"/>
  <c r="AG44" i="425"/>
  <c r="AF44" i="425"/>
  <c r="AI43" i="425"/>
  <c r="AH43" i="425"/>
  <c r="AG43" i="425"/>
  <c r="AF43" i="425"/>
  <c r="AI42" i="425"/>
  <c r="AH40" i="425"/>
  <c r="AG40" i="425"/>
  <c r="AF40" i="425"/>
  <c r="AI39" i="425"/>
  <c r="AH37" i="425"/>
  <c r="AG37" i="425"/>
  <c r="AF37" i="425"/>
  <c r="AH36" i="425"/>
  <c r="AG36" i="425"/>
  <c r="AF36" i="425"/>
  <c r="AH35" i="425"/>
  <c r="AG35" i="425"/>
  <c r="AF35" i="425"/>
  <c r="AI34" i="425"/>
  <c r="AC33" i="425"/>
  <c r="AC109" i="425" s="1"/>
  <c r="AB33" i="425"/>
  <c r="AB109" i="425" s="1"/>
  <c r="AA33" i="425"/>
  <c r="AA109" i="425" s="1"/>
  <c r="Z33" i="425"/>
  <c r="Z109" i="425" s="1"/>
  <c r="Y33" i="425"/>
  <c r="Y109" i="425" s="1"/>
  <c r="X33" i="425"/>
  <c r="X109" i="425" s="1"/>
  <c r="W33" i="425"/>
  <c r="W109" i="425" s="1"/>
  <c r="V33" i="425"/>
  <c r="V109" i="425" s="1"/>
  <c r="U33" i="425"/>
  <c r="U109" i="425" s="1"/>
  <c r="T33" i="425"/>
  <c r="T109" i="425" s="1"/>
  <c r="S33" i="425"/>
  <c r="S109" i="425" s="1"/>
  <c r="K33" i="425"/>
  <c r="J33" i="425"/>
  <c r="J109" i="425" s="1"/>
  <c r="I33" i="425"/>
  <c r="I109" i="425" s="1"/>
  <c r="H33" i="425"/>
  <c r="H109" i="425" s="1"/>
  <c r="G33" i="425"/>
  <c r="G109" i="425" s="1"/>
  <c r="E33" i="425"/>
  <c r="D33" i="425"/>
  <c r="C33" i="425"/>
  <c r="B33" i="425"/>
  <c r="M33" i="425"/>
  <c r="M109" i="425" s="1"/>
  <c r="L33" i="425"/>
  <c r="L109" i="425" s="1"/>
  <c r="AC17" i="425"/>
  <c r="AC107" i="425" s="1"/>
  <c r="AB17" i="425"/>
  <c r="AB107" i="425" s="1"/>
  <c r="AA17" i="425"/>
  <c r="AA107" i="425" s="1"/>
  <c r="Z17" i="425"/>
  <c r="Z107" i="425" s="1"/>
  <c r="Y17" i="425"/>
  <c r="Y107" i="425" s="1"/>
  <c r="X17" i="425"/>
  <c r="X107" i="425" s="1"/>
  <c r="W17" i="425"/>
  <c r="W107" i="425" s="1"/>
  <c r="V17" i="425"/>
  <c r="V107" i="425" s="1"/>
  <c r="U17" i="425"/>
  <c r="U107" i="425" s="1"/>
  <c r="T17" i="425"/>
  <c r="T107" i="425" s="1"/>
  <c r="S17" i="425"/>
  <c r="S107" i="425" s="1"/>
  <c r="R17" i="425"/>
  <c r="R107" i="425" s="1"/>
  <c r="Q17" i="425"/>
  <c r="Q107" i="425" s="1"/>
  <c r="P17" i="425"/>
  <c r="P107" i="425" s="1"/>
  <c r="O17" i="425"/>
  <c r="O107" i="425" s="1"/>
  <c r="N17" i="425"/>
  <c r="N107" i="425" s="1"/>
  <c r="M17" i="425"/>
  <c r="M107" i="425" s="1"/>
  <c r="L17" i="425"/>
  <c r="L107" i="425" s="1"/>
  <c r="K17" i="425"/>
  <c r="K107" i="425" s="1"/>
  <c r="J17" i="425"/>
  <c r="J107" i="425" s="1"/>
  <c r="I17" i="425"/>
  <c r="I107" i="425" s="1"/>
  <c r="H17" i="425"/>
  <c r="H107" i="425" s="1"/>
  <c r="G17" i="425"/>
  <c r="G107" i="425" s="1"/>
  <c r="E17" i="425"/>
  <c r="D17" i="425"/>
  <c r="C17" i="425"/>
  <c r="B17" i="425"/>
  <c r="AH16" i="425"/>
  <c r="AG16" i="425"/>
  <c r="AF16" i="425"/>
  <c r="AH15" i="425"/>
  <c r="AG15" i="425"/>
  <c r="AF15" i="425"/>
  <c r="AH14" i="425"/>
  <c r="AG14" i="425"/>
  <c r="AF14" i="425"/>
  <c r="AH13" i="425"/>
  <c r="AG13" i="425"/>
  <c r="AF13" i="425"/>
  <c r="AI12" i="425"/>
  <c r="L9" i="425" a="1"/>
  <c r="L9" i="425" s="1"/>
  <c r="Y125" i="424"/>
  <c r="X125" i="424"/>
  <c r="F387" i="88"/>
  <c r="F386" i="88"/>
  <c r="W125" i="424"/>
  <c r="F385" i="88"/>
  <c r="F366" i="88"/>
  <c r="F384" i="88"/>
  <c r="F351" i="88"/>
  <c r="G76" i="424"/>
  <c r="R76" i="424"/>
  <c r="AB140" i="424"/>
  <c r="AA140" i="424"/>
  <c r="Z140" i="424"/>
  <c r="Y140" i="424"/>
  <c r="X140" i="424"/>
  <c r="W140" i="424"/>
  <c r="V140" i="424"/>
  <c r="U140" i="424"/>
  <c r="T140" i="424"/>
  <c r="S140" i="424"/>
  <c r="AB139" i="424"/>
  <c r="AA139" i="424"/>
  <c r="Z139" i="424"/>
  <c r="Y139" i="424"/>
  <c r="X139" i="424"/>
  <c r="W139" i="424"/>
  <c r="V139" i="424"/>
  <c r="U139" i="424"/>
  <c r="T139" i="424"/>
  <c r="S139" i="424"/>
  <c r="AB137" i="424"/>
  <c r="AA137" i="424"/>
  <c r="Z137" i="424"/>
  <c r="Y137" i="424"/>
  <c r="X137" i="424"/>
  <c r="W137" i="424"/>
  <c r="V137" i="424"/>
  <c r="U137" i="424"/>
  <c r="T137" i="424"/>
  <c r="S137" i="424"/>
  <c r="S80" i="424"/>
  <c r="S78" i="424"/>
  <c r="R140" i="424"/>
  <c r="R139" i="424"/>
  <c r="R137" i="424"/>
  <c r="R80" i="424"/>
  <c r="R78" i="424"/>
  <c r="F382" i="88"/>
  <c r="Q140" i="424"/>
  <c r="Q139" i="424"/>
  <c r="Q137" i="424"/>
  <c r="F373" i="88"/>
  <c r="F372" i="88"/>
  <c r="R19" i="424"/>
  <c r="F374" i="88"/>
  <c r="F371" i="88"/>
  <c r="F381" i="88"/>
  <c r="P140" i="424"/>
  <c r="P139" i="424"/>
  <c r="P137" i="424"/>
  <c r="F380" i="88"/>
  <c r="F361" i="88"/>
  <c r="F370" i="88"/>
  <c r="Q72" i="424"/>
  <c r="P72" i="424"/>
  <c r="P67" i="424"/>
  <c r="P66" i="424"/>
  <c r="P64" i="424"/>
  <c r="P63" i="424"/>
  <c r="F375" i="88"/>
  <c r="F376" i="88"/>
  <c r="F378" i="88"/>
  <c r="F377" i="88"/>
  <c r="P78" i="424"/>
  <c r="P80" i="424"/>
  <c r="O140" i="424"/>
  <c r="O139" i="424"/>
  <c r="O137" i="424"/>
  <c r="O80" i="424"/>
  <c r="O78" i="424"/>
  <c r="O72" i="424"/>
  <c r="O67" i="424"/>
  <c r="O66" i="424"/>
  <c r="O64" i="424"/>
  <c r="O63" i="424"/>
  <c r="O60" i="424"/>
  <c r="O56" i="424"/>
  <c r="O55" i="424"/>
  <c r="O25" i="424"/>
  <c r="O24" i="424"/>
  <c r="O23" i="424"/>
  <c r="O22" i="424"/>
  <c r="O21" i="424"/>
  <c r="O20" i="424"/>
  <c r="O19" i="424"/>
  <c r="F368" i="88"/>
  <c r="N140" i="424"/>
  <c r="N139" i="424"/>
  <c r="N137" i="424"/>
  <c r="N80" i="424"/>
  <c r="N78" i="424"/>
  <c r="N25" i="424"/>
  <c r="N24" i="424"/>
  <c r="N23" i="424"/>
  <c r="N22" i="424"/>
  <c r="N21" i="424"/>
  <c r="N20" i="424"/>
  <c r="N19" i="424"/>
  <c r="F369" i="88"/>
  <c r="M140" i="424"/>
  <c r="M139" i="424"/>
  <c r="M137" i="424"/>
  <c r="M80" i="424"/>
  <c r="M78" i="424"/>
  <c r="M25" i="424"/>
  <c r="M24" i="424"/>
  <c r="M23" i="424"/>
  <c r="M22" i="424"/>
  <c r="M21" i="424"/>
  <c r="M20" i="424"/>
  <c r="M19" i="424"/>
  <c r="AH102" i="425" l="1"/>
  <c r="Y127" i="425"/>
  <c r="X127" i="425"/>
  <c r="W127" i="425"/>
  <c r="H127" i="425"/>
  <c r="I127" i="425"/>
  <c r="K127" i="425"/>
  <c r="J127" i="425"/>
  <c r="Z127" i="425"/>
  <c r="I147" i="425"/>
  <c r="J148" i="425"/>
  <c r="K148" i="425"/>
  <c r="I148" i="425"/>
  <c r="T127" i="425"/>
  <c r="H148" i="425"/>
  <c r="U127" i="425"/>
  <c r="V127" i="425"/>
  <c r="Q33" i="425"/>
  <c r="Q121" i="425"/>
  <c r="Q127" i="425" s="1"/>
  <c r="AH66" i="425"/>
  <c r="AG66" i="425"/>
  <c r="AF66" i="425"/>
  <c r="G99" i="425"/>
  <c r="AG80" i="425"/>
  <c r="L99" i="425"/>
  <c r="AF102" i="425"/>
  <c r="O99" i="425"/>
  <c r="AH55" i="425"/>
  <c r="Q99" i="425"/>
  <c r="AG72" i="425"/>
  <c r="R33" i="425"/>
  <c r="R109" i="425" s="1"/>
  <c r="R121" i="425"/>
  <c r="R127" i="425" s="1"/>
  <c r="M99" i="425"/>
  <c r="AI52" i="425"/>
  <c r="F99" i="425"/>
  <c r="AH72" i="425"/>
  <c r="R99" i="425"/>
  <c r="P76" i="425"/>
  <c r="P33" i="425"/>
  <c r="P121" i="425"/>
  <c r="P127" i="425" s="1"/>
  <c r="P99" i="425"/>
  <c r="AH80" i="425"/>
  <c r="AF80" i="425"/>
  <c r="AI51" i="425"/>
  <c r="O76" i="425"/>
  <c r="O116" i="425" s="1"/>
  <c r="N99" i="425"/>
  <c r="N109" i="425"/>
  <c r="AI18" i="425"/>
  <c r="N121" i="425"/>
  <c r="N127" i="425" s="1"/>
  <c r="AF72" i="425"/>
  <c r="F121" i="425"/>
  <c r="F127" i="425" s="1"/>
  <c r="AF55" i="425"/>
  <c r="O121" i="425"/>
  <c r="O127" i="425" s="1"/>
  <c r="G121" i="425"/>
  <c r="G127" i="425" s="1"/>
  <c r="AF56" i="425"/>
  <c r="L121" i="425"/>
  <c r="L127" i="425" s="1"/>
  <c r="F143" i="425"/>
  <c r="AF63" i="425"/>
  <c r="AF78" i="425"/>
  <c r="AG78" i="425"/>
  <c r="O33" i="425"/>
  <c r="O109" i="425" s="1"/>
  <c r="AH67" i="425"/>
  <c r="S121" i="425"/>
  <c r="S127" i="425" s="1"/>
  <c r="AG56" i="425"/>
  <c r="M121" i="425"/>
  <c r="M127" i="425" s="1"/>
  <c r="AH56" i="425"/>
  <c r="F117" i="425"/>
  <c r="F144" i="425"/>
  <c r="AF64" i="425"/>
  <c r="AF79" i="425"/>
  <c r="G81" i="425"/>
  <c r="G148" i="425"/>
  <c r="F343" i="88"/>
  <c r="F352" i="88"/>
  <c r="M33" i="424"/>
  <c r="M109" i="424" s="1"/>
  <c r="L139" i="424"/>
  <c r="L137" i="424"/>
  <c r="L140" i="424"/>
  <c r="L80" i="424"/>
  <c r="L79" i="424"/>
  <c r="L25" i="424"/>
  <c r="L24" i="424"/>
  <c r="L23" i="424"/>
  <c r="L22" i="424"/>
  <c r="L21" i="424"/>
  <c r="L20" i="424"/>
  <c r="L19" i="424"/>
  <c r="AG71" i="424"/>
  <c r="K145" i="424"/>
  <c r="K144" i="424"/>
  <c r="K143" i="424"/>
  <c r="K141" i="424"/>
  <c r="K140" i="424"/>
  <c r="K139" i="424"/>
  <c r="K137" i="424"/>
  <c r="K146" i="424" s="1"/>
  <c r="J145" i="424"/>
  <c r="J144" i="424"/>
  <c r="J143" i="424"/>
  <c r="J141" i="424"/>
  <c r="J140" i="424"/>
  <c r="J139" i="424"/>
  <c r="J137" i="424"/>
  <c r="J146" i="424" s="1"/>
  <c r="I145" i="424"/>
  <c r="I144" i="424"/>
  <c r="I143" i="424"/>
  <c r="I141" i="424"/>
  <c r="I140" i="424"/>
  <c r="I139" i="424"/>
  <c r="I137" i="424"/>
  <c r="H145" i="424"/>
  <c r="H144" i="424"/>
  <c r="H143" i="424"/>
  <c r="H141" i="424"/>
  <c r="H140" i="424"/>
  <c r="H139" i="424"/>
  <c r="H137" i="424"/>
  <c r="F365" i="88"/>
  <c r="F362" i="88"/>
  <c r="G145" i="424"/>
  <c r="G144" i="424"/>
  <c r="G143" i="424"/>
  <c r="G141" i="424"/>
  <c r="G140" i="424"/>
  <c r="G139" i="424"/>
  <c r="G137" i="424"/>
  <c r="G146" i="424" s="1"/>
  <c r="G80" i="424"/>
  <c r="G79" i="424"/>
  <c r="F364" i="88"/>
  <c r="F363" i="88"/>
  <c r="AH67" i="424"/>
  <c r="AG72" i="424"/>
  <c r="F80" i="424"/>
  <c r="F81" i="424" s="1"/>
  <c r="F117" i="424" s="1"/>
  <c r="F79" i="424"/>
  <c r="F72" i="424"/>
  <c r="F67" i="424"/>
  <c r="F64" i="424"/>
  <c r="F63" i="424"/>
  <c r="F335" i="88"/>
  <c r="F145" i="424"/>
  <c r="F144" i="424"/>
  <c r="F143" i="424"/>
  <c r="U147" i="424"/>
  <c r="T147" i="424"/>
  <c r="S147" i="424"/>
  <c r="R147" i="424"/>
  <c r="Q147" i="424"/>
  <c r="P147" i="424"/>
  <c r="O147" i="424"/>
  <c r="N147" i="424"/>
  <c r="F141" i="424"/>
  <c r="T148" i="424"/>
  <c r="S148" i="424"/>
  <c r="R148" i="424"/>
  <c r="F140" i="424"/>
  <c r="Y147" i="424"/>
  <c r="X147" i="424"/>
  <c r="W147" i="424"/>
  <c r="V147" i="424"/>
  <c r="F139" i="424"/>
  <c r="AC146" i="424"/>
  <c r="AB146" i="424"/>
  <c r="AA146" i="424"/>
  <c r="Z146" i="424"/>
  <c r="Y146" i="424"/>
  <c r="X146" i="424"/>
  <c r="W146" i="424"/>
  <c r="V146" i="424"/>
  <c r="U146" i="424"/>
  <c r="T146" i="424"/>
  <c r="S146" i="424"/>
  <c r="R146" i="424"/>
  <c r="Q146" i="424"/>
  <c r="P146" i="424"/>
  <c r="O146" i="424"/>
  <c r="N146" i="424"/>
  <c r="M146" i="424"/>
  <c r="L146" i="424"/>
  <c r="I146" i="424"/>
  <c r="H146" i="424"/>
  <c r="F137" i="424"/>
  <c r="F146" i="424" s="1"/>
  <c r="AC126" i="424"/>
  <c r="AB126" i="424"/>
  <c r="AA126" i="424"/>
  <c r="Z126" i="424"/>
  <c r="Y126" i="424"/>
  <c r="X126" i="424"/>
  <c r="W126" i="424"/>
  <c r="V126" i="424"/>
  <c r="U126" i="424"/>
  <c r="T126" i="424"/>
  <c r="S126" i="424"/>
  <c r="R126" i="424"/>
  <c r="Q126" i="424"/>
  <c r="P126" i="424"/>
  <c r="O126" i="424"/>
  <c r="N126" i="424"/>
  <c r="M126" i="424"/>
  <c r="L126" i="424"/>
  <c r="K126" i="424"/>
  <c r="J126" i="424"/>
  <c r="I126" i="424"/>
  <c r="H126" i="424"/>
  <c r="G126" i="424"/>
  <c r="F126" i="424"/>
  <c r="AC121" i="424"/>
  <c r="AC127" i="424" s="1"/>
  <c r="AB121" i="424"/>
  <c r="AB127" i="424" s="1"/>
  <c r="W121" i="424"/>
  <c r="V121" i="424"/>
  <c r="V127" i="424" s="1"/>
  <c r="U121" i="424"/>
  <c r="T121" i="424"/>
  <c r="T127" i="424" s="1"/>
  <c r="S121" i="424"/>
  <c r="S127" i="424" s="1"/>
  <c r="R121" i="424"/>
  <c r="R127" i="424" s="1"/>
  <c r="Q121" i="424"/>
  <c r="P121" i="424"/>
  <c r="Z119" i="424"/>
  <c r="P119" i="424"/>
  <c r="O119" i="424"/>
  <c r="I119" i="424"/>
  <c r="T117" i="424"/>
  <c r="Q117" i="424"/>
  <c r="Z116" i="424"/>
  <c r="H109" i="424"/>
  <c r="AB99" i="424"/>
  <c r="W99" i="424"/>
  <c r="V99" i="424"/>
  <c r="U99" i="424"/>
  <c r="T99" i="424"/>
  <c r="S99" i="424"/>
  <c r="R99" i="424"/>
  <c r="Q99" i="424"/>
  <c r="P99" i="424"/>
  <c r="O99" i="424"/>
  <c r="L99" i="424"/>
  <c r="E99" i="424"/>
  <c r="D99" i="424"/>
  <c r="C99" i="424"/>
  <c r="B99" i="424"/>
  <c r="AC96" i="424"/>
  <c r="AC119" i="424" s="1"/>
  <c r="AB96" i="424"/>
  <c r="AB119" i="424" s="1"/>
  <c r="AA96" i="424"/>
  <c r="AA119" i="424" s="1"/>
  <c r="Y96" i="424"/>
  <c r="Y119" i="424" s="1"/>
  <c r="X96" i="424"/>
  <c r="X119" i="424" s="1"/>
  <c r="W96" i="424"/>
  <c r="W119" i="424" s="1"/>
  <c r="V96" i="424"/>
  <c r="V119" i="424" s="1"/>
  <c r="U96" i="424"/>
  <c r="U119" i="424" s="1"/>
  <c r="T96" i="424"/>
  <c r="T119" i="424" s="1"/>
  <c r="S96" i="424"/>
  <c r="S119" i="424" s="1"/>
  <c r="R96" i="424"/>
  <c r="R119" i="424" s="1"/>
  <c r="Q96" i="424"/>
  <c r="Q119" i="424" s="1"/>
  <c r="P96" i="424"/>
  <c r="O96" i="424"/>
  <c r="N96" i="424"/>
  <c r="N119" i="424" s="1"/>
  <c r="M96" i="424"/>
  <c r="M119" i="424" s="1"/>
  <c r="L96" i="424"/>
  <c r="L119" i="424" s="1"/>
  <c r="K96" i="424"/>
  <c r="K119" i="424" s="1"/>
  <c r="J96" i="424"/>
  <c r="J119" i="424" s="1"/>
  <c r="I96" i="424"/>
  <c r="H96" i="424"/>
  <c r="H119" i="424" s="1"/>
  <c r="G96" i="424"/>
  <c r="G119" i="424" s="1"/>
  <c r="F96" i="424"/>
  <c r="F119" i="424" s="1"/>
  <c r="E96" i="424"/>
  <c r="D96" i="424"/>
  <c r="C96" i="424"/>
  <c r="B96" i="424"/>
  <c r="AH95" i="424"/>
  <c r="AG95" i="424"/>
  <c r="AF95" i="424"/>
  <c r="AH94" i="424"/>
  <c r="AG94" i="424"/>
  <c r="AF94" i="424"/>
  <c r="AI93" i="424"/>
  <c r="AH91" i="424"/>
  <c r="AG91" i="424"/>
  <c r="AF91" i="424"/>
  <c r="AH90" i="424"/>
  <c r="AG90" i="424"/>
  <c r="AF90" i="424"/>
  <c r="AH89" i="424"/>
  <c r="AG89" i="424"/>
  <c r="AF89" i="424"/>
  <c r="AH88" i="424"/>
  <c r="AG88" i="424"/>
  <c r="AF88" i="424"/>
  <c r="AH87" i="424"/>
  <c r="AG87" i="424"/>
  <c r="AF87" i="424"/>
  <c r="AH86" i="424"/>
  <c r="AG86" i="424"/>
  <c r="AF86" i="424"/>
  <c r="AH85" i="424"/>
  <c r="AG85" i="424"/>
  <c r="AF85" i="424"/>
  <c r="AH84" i="424"/>
  <c r="AG84" i="424"/>
  <c r="AF84" i="424"/>
  <c r="AH83" i="424"/>
  <c r="AG83" i="424"/>
  <c r="AF83" i="424"/>
  <c r="AI82" i="424"/>
  <c r="AC81" i="424"/>
  <c r="AC117" i="424" s="1"/>
  <c r="AB81" i="424"/>
  <c r="AB117" i="424" s="1"/>
  <c r="AA81" i="424"/>
  <c r="AA117" i="424" s="1"/>
  <c r="Z81" i="424"/>
  <c r="Z117" i="424" s="1"/>
  <c r="Y81" i="424"/>
  <c r="Y117" i="424" s="1"/>
  <c r="X81" i="424"/>
  <c r="X117" i="424" s="1"/>
  <c r="W81" i="424"/>
  <c r="W117" i="424" s="1"/>
  <c r="V81" i="424"/>
  <c r="V117" i="424" s="1"/>
  <c r="U81" i="424"/>
  <c r="U117" i="424" s="1"/>
  <c r="T81" i="424"/>
  <c r="S81" i="424"/>
  <c r="S117" i="424" s="1"/>
  <c r="R81" i="424"/>
  <c r="R117" i="424" s="1"/>
  <c r="Q81" i="424"/>
  <c r="P81" i="424"/>
  <c r="P117" i="424" s="1"/>
  <c r="G81" i="424"/>
  <c r="G117" i="424" s="1"/>
  <c r="E81" i="424"/>
  <c r="D81" i="424"/>
  <c r="C81" i="424"/>
  <c r="B81" i="424"/>
  <c r="AC99" i="424"/>
  <c r="L81" i="424"/>
  <c r="L117" i="424" s="1"/>
  <c r="K81" i="424"/>
  <c r="K117" i="424" s="1"/>
  <c r="J81" i="424"/>
  <c r="J117" i="424" s="1"/>
  <c r="I81" i="424"/>
  <c r="I117" i="424" s="1"/>
  <c r="H81" i="424"/>
  <c r="H117" i="424" s="1"/>
  <c r="AH79" i="424"/>
  <c r="AG79" i="424"/>
  <c r="AF79" i="424"/>
  <c r="L121" i="424"/>
  <c r="K99" i="424"/>
  <c r="J99" i="424"/>
  <c r="I99" i="424"/>
  <c r="H99" i="424"/>
  <c r="F121" i="424"/>
  <c r="F127" i="424" s="1"/>
  <c r="AC76" i="424"/>
  <c r="AC116" i="424" s="1"/>
  <c r="AB76" i="424"/>
  <c r="AB116" i="424" s="1"/>
  <c r="AA76" i="424"/>
  <c r="AA116" i="424" s="1"/>
  <c r="Z76" i="424"/>
  <c r="Y76" i="424"/>
  <c r="Y116" i="424" s="1"/>
  <c r="X76" i="424"/>
  <c r="X116" i="424" s="1"/>
  <c r="W76" i="424"/>
  <c r="W116" i="424" s="1"/>
  <c r="V76" i="424"/>
  <c r="V116" i="424" s="1"/>
  <c r="U76" i="424"/>
  <c r="U116" i="424" s="1"/>
  <c r="T76" i="424"/>
  <c r="T116" i="424" s="1"/>
  <c r="S76" i="424"/>
  <c r="S116" i="424" s="1"/>
  <c r="R116" i="424"/>
  <c r="Q76" i="424"/>
  <c r="Q116" i="424" s="1"/>
  <c r="P76" i="424"/>
  <c r="P116" i="424" s="1"/>
  <c r="O76" i="424"/>
  <c r="O116" i="424" s="1"/>
  <c r="N76" i="424"/>
  <c r="N116" i="424" s="1"/>
  <c r="M76" i="424"/>
  <c r="M116" i="424" s="1"/>
  <c r="L76" i="424"/>
  <c r="L116" i="424" s="1"/>
  <c r="K76" i="424"/>
  <c r="K116" i="424" s="1"/>
  <c r="J76" i="424"/>
  <c r="J116" i="424" s="1"/>
  <c r="I76" i="424"/>
  <c r="I116" i="424" s="1"/>
  <c r="H76" i="424"/>
  <c r="H116" i="424" s="1"/>
  <c r="G116" i="424"/>
  <c r="F76" i="424"/>
  <c r="F116" i="424" s="1"/>
  <c r="E76" i="424"/>
  <c r="D76" i="424"/>
  <c r="C76" i="424"/>
  <c r="B76" i="424"/>
  <c r="AH75" i="424"/>
  <c r="AG75" i="424"/>
  <c r="AF75" i="424"/>
  <c r="AH74" i="424"/>
  <c r="AG74" i="424"/>
  <c r="AF74" i="424"/>
  <c r="AH73" i="424"/>
  <c r="AG73" i="424"/>
  <c r="AF73" i="424"/>
  <c r="AF72" i="424"/>
  <c r="AH68" i="424"/>
  <c r="AG68" i="424"/>
  <c r="AF68" i="424"/>
  <c r="AG67" i="424"/>
  <c r="AH66" i="424"/>
  <c r="AG66" i="424"/>
  <c r="AF66" i="424"/>
  <c r="AH65" i="424"/>
  <c r="AG65" i="424"/>
  <c r="AF65" i="424"/>
  <c r="AH64" i="424"/>
  <c r="AG64" i="424"/>
  <c r="AF64" i="424"/>
  <c r="AH63" i="424"/>
  <c r="AH62" i="424"/>
  <c r="AG62" i="424"/>
  <c r="AF62" i="424"/>
  <c r="AH61" i="424"/>
  <c r="AG61" i="424"/>
  <c r="AF61" i="424"/>
  <c r="AH60" i="424"/>
  <c r="AG60" i="424"/>
  <c r="AF60" i="424"/>
  <c r="AH59" i="424"/>
  <c r="AG59" i="424"/>
  <c r="AF59" i="424"/>
  <c r="AH58" i="424"/>
  <c r="AG58" i="424"/>
  <c r="AF58" i="424"/>
  <c r="AH57" i="424"/>
  <c r="AG57" i="424"/>
  <c r="AF57" i="424"/>
  <c r="AH56" i="424"/>
  <c r="AG56" i="424"/>
  <c r="AF56" i="424"/>
  <c r="AH55" i="424"/>
  <c r="AG55" i="424"/>
  <c r="AF55" i="424"/>
  <c r="AH54" i="424"/>
  <c r="AG54" i="424"/>
  <c r="AF54" i="424"/>
  <c r="AH53" i="424"/>
  <c r="AG53" i="424"/>
  <c r="AF53" i="424"/>
  <c r="AH52" i="424"/>
  <c r="AG52" i="424"/>
  <c r="AF52" i="424"/>
  <c r="AC50" i="424"/>
  <c r="AC114" i="424" s="1"/>
  <c r="AB50" i="424"/>
  <c r="AB114" i="424" s="1"/>
  <c r="AA50" i="424"/>
  <c r="AA114" i="424" s="1"/>
  <c r="Z50" i="424"/>
  <c r="Z114" i="424" s="1"/>
  <c r="Y50" i="424"/>
  <c r="Y114" i="424" s="1"/>
  <c r="X50" i="424"/>
  <c r="X114" i="424" s="1"/>
  <c r="W50" i="424"/>
  <c r="W114" i="424" s="1"/>
  <c r="V50" i="424"/>
  <c r="V114" i="424" s="1"/>
  <c r="U50" i="424"/>
  <c r="U114" i="424" s="1"/>
  <c r="T50" i="424"/>
  <c r="T114" i="424" s="1"/>
  <c r="S50" i="424"/>
  <c r="S114" i="424" s="1"/>
  <c r="R50" i="424"/>
  <c r="R114" i="424" s="1"/>
  <c r="Q50" i="424"/>
  <c r="Q114" i="424" s="1"/>
  <c r="P50" i="424"/>
  <c r="P114" i="424" s="1"/>
  <c r="O50" i="424"/>
  <c r="O114" i="424" s="1"/>
  <c r="N50" i="424"/>
  <c r="N114" i="424" s="1"/>
  <c r="M50" i="424"/>
  <c r="M114" i="424" s="1"/>
  <c r="L50" i="424"/>
  <c r="L114" i="424" s="1"/>
  <c r="K50" i="424"/>
  <c r="K114" i="424" s="1"/>
  <c r="J50" i="424"/>
  <c r="J114" i="424" s="1"/>
  <c r="I50" i="424"/>
  <c r="I114" i="424" s="1"/>
  <c r="H50" i="424"/>
  <c r="H114" i="424" s="1"/>
  <c r="G50" i="424"/>
  <c r="G114" i="424" s="1"/>
  <c r="F50" i="424"/>
  <c r="F114" i="424" s="1"/>
  <c r="E50" i="424"/>
  <c r="D50" i="424"/>
  <c r="C50" i="424"/>
  <c r="B50" i="424"/>
  <c r="AH49" i="424"/>
  <c r="AG49" i="424"/>
  <c r="AF49" i="424"/>
  <c r="AI48" i="424"/>
  <c r="AC47" i="424"/>
  <c r="AC111" i="424" s="1"/>
  <c r="AB47" i="424"/>
  <c r="AB111" i="424" s="1"/>
  <c r="AA47" i="424"/>
  <c r="AA111" i="424" s="1"/>
  <c r="Z47" i="424"/>
  <c r="Z111" i="424" s="1"/>
  <c r="Y47" i="424"/>
  <c r="Y111" i="424" s="1"/>
  <c r="X47" i="424"/>
  <c r="X111" i="424" s="1"/>
  <c r="W47" i="424"/>
  <c r="W111" i="424" s="1"/>
  <c r="V47" i="424"/>
  <c r="V111" i="424" s="1"/>
  <c r="U47" i="424"/>
  <c r="U111" i="424" s="1"/>
  <c r="T47" i="424"/>
  <c r="T111" i="424" s="1"/>
  <c r="S47" i="424"/>
  <c r="S111" i="424" s="1"/>
  <c r="R47" i="424"/>
  <c r="R111" i="424" s="1"/>
  <c r="Q47" i="424"/>
  <c r="Q111" i="424" s="1"/>
  <c r="P47" i="424"/>
  <c r="P111" i="424" s="1"/>
  <c r="O47" i="424"/>
  <c r="O111" i="424" s="1"/>
  <c r="N47" i="424"/>
  <c r="N111" i="424" s="1"/>
  <c r="M47" i="424"/>
  <c r="M111" i="424" s="1"/>
  <c r="L47" i="424"/>
  <c r="L111" i="424" s="1"/>
  <c r="K47" i="424"/>
  <c r="K111" i="424" s="1"/>
  <c r="J47" i="424"/>
  <c r="J111" i="424" s="1"/>
  <c r="I47" i="424"/>
  <c r="I111" i="424" s="1"/>
  <c r="H47" i="424"/>
  <c r="H111" i="424" s="1"/>
  <c r="G47" i="424"/>
  <c r="G111" i="424" s="1"/>
  <c r="F47" i="424"/>
  <c r="F111" i="424" s="1"/>
  <c r="E47" i="424"/>
  <c r="D47" i="424"/>
  <c r="C47" i="424"/>
  <c r="B47" i="424"/>
  <c r="AH44" i="424"/>
  <c r="AG44" i="424"/>
  <c r="AF44" i="424"/>
  <c r="AI43" i="424"/>
  <c r="AH43" i="424"/>
  <c r="AG43" i="424"/>
  <c r="AF43" i="424"/>
  <c r="AI42" i="424"/>
  <c r="AH40" i="424"/>
  <c r="AG40" i="424"/>
  <c r="AF40" i="424"/>
  <c r="AI39" i="424"/>
  <c r="AH37" i="424"/>
  <c r="AG37" i="424"/>
  <c r="AF37" i="424"/>
  <c r="AH36" i="424"/>
  <c r="AG36" i="424"/>
  <c r="AF36" i="424"/>
  <c r="AH35" i="424"/>
  <c r="AG35" i="424"/>
  <c r="AF35" i="424"/>
  <c r="AI34" i="424"/>
  <c r="AC33" i="424"/>
  <c r="AC109" i="424" s="1"/>
  <c r="AB33" i="424"/>
  <c r="AB109" i="424" s="1"/>
  <c r="W33" i="424"/>
  <c r="W109" i="424" s="1"/>
  <c r="V33" i="424"/>
  <c r="V109" i="424" s="1"/>
  <c r="U33" i="424"/>
  <c r="U109" i="424" s="1"/>
  <c r="T33" i="424"/>
  <c r="T109" i="424" s="1"/>
  <c r="S33" i="424"/>
  <c r="S109" i="424" s="1"/>
  <c r="R33" i="424"/>
  <c r="R109" i="424" s="1"/>
  <c r="Q33" i="424"/>
  <c r="Q109" i="424" s="1"/>
  <c r="P33" i="424"/>
  <c r="P109" i="424" s="1"/>
  <c r="O33" i="424"/>
  <c r="O109" i="424" s="1"/>
  <c r="N33" i="424"/>
  <c r="N109" i="424" s="1"/>
  <c r="L33" i="424"/>
  <c r="L109" i="424" s="1"/>
  <c r="K33" i="424"/>
  <c r="K109" i="424" s="1"/>
  <c r="J33" i="424"/>
  <c r="J109" i="424" s="1"/>
  <c r="I33" i="424"/>
  <c r="I109" i="424" s="1"/>
  <c r="H33" i="424"/>
  <c r="G33" i="424"/>
  <c r="G109" i="424" s="1"/>
  <c r="F33" i="424"/>
  <c r="F109" i="424" s="1"/>
  <c r="E33" i="424"/>
  <c r="D33" i="424"/>
  <c r="C33" i="424"/>
  <c r="B33" i="424"/>
  <c r="X121" i="424"/>
  <c r="Z121" i="424"/>
  <c r="Z127" i="424" s="1"/>
  <c r="Y121" i="424"/>
  <c r="AC17" i="424"/>
  <c r="AC107" i="424" s="1"/>
  <c r="AB17" i="424"/>
  <c r="AB107" i="424" s="1"/>
  <c r="AA17" i="424"/>
  <c r="AA107" i="424" s="1"/>
  <c r="Z17" i="424"/>
  <c r="Z107" i="424" s="1"/>
  <c r="Y17" i="424"/>
  <c r="Y107" i="424" s="1"/>
  <c r="X17" i="424"/>
  <c r="X107" i="424" s="1"/>
  <c r="W17" i="424"/>
  <c r="W107" i="424" s="1"/>
  <c r="V17" i="424"/>
  <c r="V107" i="424" s="1"/>
  <c r="U17" i="424"/>
  <c r="U107" i="424" s="1"/>
  <c r="T17" i="424"/>
  <c r="T107" i="424" s="1"/>
  <c r="S17" i="424"/>
  <c r="S107" i="424" s="1"/>
  <c r="R17" i="424"/>
  <c r="R107" i="424" s="1"/>
  <c r="Q17" i="424"/>
  <c r="Q107" i="424" s="1"/>
  <c r="P17" i="424"/>
  <c r="P107" i="424" s="1"/>
  <c r="O17" i="424"/>
  <c r="O107" i="424" s="1"/>
  <c r="N17" i="424"/>
  <c r="N107" i="424" s="1"/>
  <c r="M17" i="424"/>
  <c r="M107" i="424" s="1"/>
  <c r="L17" i="424"/>
  <c r="L107" i="424" s="1"/>
  <c r="K17" i="424"/>
  <c r="K107" i="424" s="1"/>
  <c r="J17" i="424"/>
  <c r="J107" i="424" s="1"/>
  <c r="I17" i="424"/>
  <c r="I107" i="424" s="1"/>
  <c r="H17" i="424"/>
  <c r="H107" i="424" s="1"/>
  <c r="G17" i="424"/>
  <c r="G107" i="424" s="1"/>
  <c r="F17" i="424"/>
  <c r="F107" i="424" s="1"/>
  <c r="E17" i="424"/>
  <c r="D17" i="424"/>
  <c r="C17" i="424"/>
  <c r="B17" i="424"/>
  <c r="AH16" i="424"/>
  <c r="AG16" i="424"/>
  <c r="AF16" i="424"/>
  <c r="AH15" i="424"/>
  <c r="AG15" i="424"/>
  <c r="AF15" i="424"/>
  <c r="AH14" i="424"/>
  <c r="AG14" i="424"/>
  <c r="AF14" i="424"/>
  <c r="AH13" i="424"/>
  <c r="AG13" i="424"/>
  <c r="AF13" i="424"/>
  <c r="AI12" i="424"/>
  <c r="L9" i="424" a="1"/>
  <c r="L9" i="424" s="1"/>
  <c r="AC145" i="423"/>
  <c r="AC144" i="423"/>
  <c r="AC143" i="423"/>
  <c r="AC141" i="423"/>
  <c r="AC140" i="423"/>
  <c r="AC139" i="423"/>
  <c r="AC137" i="423"/>
  <c r="AC80" i="423"/>
  <c r="AC79" i="423"/>
  <c r="AB80" i="423"/>
  <c r="AB79" i="423"/>
  <c r="AA80" i="423"/>
  <c r="AA79" i="423"/>
  <c r="AA20" i="423"/>
  <c r="AA21" i="423"/>
  <c r="AA22" i="423"/>
  <c r="AA23" i="423"/>
  <c r="AA24" i="423"/>
  <c r="AA25" i="423"/>
  <c r="AA19" i="423"/>
  <c r="F281" i="88"/>
  <c r="F287" i="88"/>
  <c r="F286" i="88"/>
  <c r="F285" i="88"/>
  <c r="F284" i="88"/>
  <c r="F283" i="88"/>
  <c r="F282" i="88"/>
  <c r="F342" i="88"/>
  <c r="F341" i="88"/>
  <c r="Q109" i="425" l="1"/>
  <c r="P116" i="425"/>
  <c r="P109" i="425"/>
  <c r="G117" i="425"/>
  <c r="F148" i="425"/>
  <c r="X127" i="424"/>
  <c r="W127" i="424"/>
  <c r="U127" i="424"/>
  <c r="AI52" i="424"/>
  <c r="AH71" i="424"/>
  <c r="AI51" i="424"/>
  <c r="G121" i="424"/>
  <c r="G127" i="424" s="1"/>
  <c r="AH72" i="424"/>
  <c r="AF71" i="424"/>
  <c r="AF67" i="424"/>
  <c r="L127" i="424"/>
  <c r="Y127" i="424"/>
  <c r="U148" i="424"/>
  <c r="F147" i="424"/>
  <c r="Z147" i="424"/>
  <c r="V148" i="424"/>
  <c r="G147" i="424"/>
  <c r="AA147" i="424"/>
  <c r="W148" i="424"/>
  <c r="H147" i="424"/>
  <c r="AB147" i="424"/>
  <c r="X148" i="424"/>
  <c r="P148" i="424"/>
  <c r="K148" i="424"/>
  <c r="J148" i="424"/>
  <c r="Q127" i="424"/>
  <c r="I147" i="424"/>
  <c r="AC147" i="424"/>
  <c r="Y148" i="424"/>
  <c r="Q148" i="424"/>
  <c r="L148" i="424"/>
  <c r="J147" i="424"/>
  <c r="F148" i="424"/>
  <c r="Z148" i="424"/>
  <c r="K147" i="424"/>
  <c r="AA148" i="424"/>
  <c r="L147" i="424"/>
  <c r="AB148" i="424"/>
  <c r="P127" i="424"/>
  <c r="M147" i="424"/>
  <c r="AC148" i="424"/>
  <c r="I148" i="424"/>
  <c r="Y99" i="424"/>
  <c r="Z33" i="424"/>
  <c r="Z109" i="424" s="1"/>
  <c r="AI77" i="424"/>
  <c r="M121" i="424"/>
  <c r="M127" i="424" s="1"/>
  <c r="M81" i="424"/>
  <c r="M117" i="424" s="1"/>
  <c r="M148" i="424"/>
  <c r="AH78" i="424"/>
  <c r="N121" i="424"/>
  <c r="N127" i="424" s="1"/>
  <c r="N148" i="424"/>
  <c r="N81" i="424"/>
  <c r="N117" i="424" s="1"/>
  <c r="O81" i="424"/>
  <c r="O117" i="424" s="1"/>
  <c r="O148" i="424"/>
  <c r="AH80" i="424"/>
  <c r="AG80" i="424"/>
  <c r="AF80" i="424"/>
  <c r="M99" i="424"/>
  <c r="AF78" i="424"/>
  <c r="N99" i="424"/>
  <c r="AI18" i="424"/>
  <c r="AA33" i="424"/>
  <c r="AA109" i="424" s="1"/>
  <c r="AA121" i="424"/>
  <c r="AA127" i="424" s="1"/>
  <c r="AA99" i="424"/>
  <c r="X33" i="424"/>
  <c r="X109" i="424" s="1"/>
  <c r="AG78" i="424"/>
  <c r="G148" i="424"/>
  <c r="H148" i="424"/>
  <c r="J121" i="424"/>
  <c r="J127" i="424" s="1"/>
  <c r="K121" i="424"/>
  <c r="K127" i="424" s="1"/>
  <c r="Y33" i="424"/>
  <c r="Y109" i="424" s="1"/>
  <c r="F99" i="424"/>
  <c r="Z99" i="424"/>
  <c r="G99" i="424"/>
  <c r="H121" i="424"/>
  <c r="H127" i="424" s="1"/>
  <c r="X99" i="424"/>
  <c r="I121" i="424"/>
  <c r="I127" i="424" s="1"/>
  <c r="AF63" i="424"/>
  <c r="O121" i="424"/>
  <c r="O127" i="424" s="1"/>
  <c r="AG63" i="424"/>
  <c r="Z80" i="423"/>
  <c r="Z79" i="423"/>
  <c r="Z32" i="423"/>
  <c r="Z31" i="423"/>
  <c r="Z30" i="423"/>
  <c r="Z29" i="423"/>
  <c r="Z28" i="423"/>
  <c r="Z27" i="423"/>
  <c r="Z26" i="423"/>
  <c r="F346" i="88"/>
  <c r="F347" i="88"/>
  <c r="F348" i="88"/>
  <c r="AH102" i="424" l="1"/>
  <c r="AF102" i="424"/>
  <c r="Y80" i="423"/>
  <c r="Y79" i="423"/>
  <c r="Y27" i="423"/>
  <c r="Y28" i="423"/>
  <c r="Y29" i="423"/>
  <c r="Y30" i="423"/>
  <c r="Y31" i="423"/>
  <c r="Y32" i="423"/>
  <c r="Y26" i="423"/>
  <c r="F349" i="88"/>
  <c r="F350" i="88"/>
  <c r="F353" i="88"/>
  <c r="X26" i="423"/>
  <c r="X27" i="423"/>
  <c r="X28" i="423"/>
  <c r="X29" i="423"/>
  <c r="X30" i="423"/>
  <c r="X31" i="423"/>
  <c r="X32" i="423"/>
  <c r="X33" i="423"/>
  <c r="F334" i="88"/>
  <c r="F333" i="88"/>
  <c r="X79" i="423"/>
  <c r="X78" i="423"/>
  <c r="F344" i="88"/>
  <c r="F345" i="88"/>
  <c r="AB145" i="423"/>
  <c r="AA145" i="423"/>
  <c r="Z145" i="423"/>
  <c r="Y145" i="423"/>
  <c r="X145" i="423"/>
  <c r="W145" i="423"/>
  <c r="V145" i="423"/>
  <c r="U145" i="423"/>
  <c r="T145" i="423"/>
  <c r="AB144" i="423"/>
  <c r="AA144" i="423"/>
  <c r="Z144" i="423"/>
  <c r="Y144" i="423"/>
  <c r="X144" i="423"/>
  <c r="W144" i="423"/>
  <c r="V144" i="423"/>
  <c r="U144" i="423"/>
  <c r="T144" i="423"/>
  <c r="AB143" i="423"/>
  <c r="AA143" i="423"/>
  <c r="Z143" i="423"/>
  <c r="Y143" i="423"/>
  <c r="X143" i="423"/>
  <c r="W143" i="423"/>
  <c r="V143" i="423"/>
  <c r="U143" i="423"/>
  <c r="T143" i="423"/>
  <c r="AB141" i="423"/>
  <c r="AA141" i="423"/>
  <c r="Z141" i="423"/>
  <c r="Y141" i="423"/>
  <c r="X141" i="423"/>
  <c r="W141" i="423"/>
  <c r="V141" i="423"/>
  <c r="U141" i="423"/>
  <c r="T141" i="423"/>
  <c r="AB140" i="423"/>
  <c r="AA140" i="423"/>
  <c r="Z140" i="423"/>
  <c r="Y140" i="423"/>
  <c r="X140" i="423"/>
  <c r="W140" i="423"/>
  <c r="V140" i="423"/>
  <c r="U140" i="423"/>
  <c r="T140" i="423"/>
  <c r="AB139" i="423"/>
  <c r="AA139" i="423"/>
  <c r="Z139" i="423"/>
  <c r="Y139" i="423"/>
  <c r="X139" i="423"/>
  <c r="W139" i="423"/>
  <c r="V139" i="423"/>
  <c r="U139" i="423"/>
  <c r="T139" i="423"/>
  <c r="AB137" i="423"/>
  <c r="AA137" i="423"/>
  <c r="Z137" i="423"/>
  <c r="Y137" i="423"/>
  <c r="X137" i="423"/>
  <c r="W137" i="423"/>
  <c r="V137" i="423"/>
  <c r="U137" i="423"/>
  <c r="T137" i="423"/>
  <c r="F340" i="88"/>
  <c r="F331" i="88"/>
  <c r="S145" i="423"/>
  <c r="S144" i="423"/>
  <c r="S143" i="423"/>
  <c r="S141" i="423"/>
  <c r="S140" i="423"/>
  <c r="S139" i="423"/>
  <c r="S137" i="423"/>
  <c r="R145" i="423"/>
  <c r="R144" i="423"/>
  <c r="R143" i="423"/>
  <c r="R141" i="423"/>
  <c r="R140" i="423"/>
  <c r="R139" i="423"/>
  <c r="R137" i="423"/>
  <c r="Q145" i="423"/>
  <c r="Q144" i="423"/>
  <c r="Q143" i="423"/>
  <c r="Q141" i="423"/>
  <c r="Q140" i="423"/>
  <c r="Q139" i="423"/>
  <c r="Q137" i="423"/>
  <c r="P145" i="423"/>
  <c r="P144" i="423"/>
  <c r="P143" i="423"/>
  <c r="P141" i="423"/>
  <c r="P140" i="423"/>
  <c r="P139" i="423"/>
  <c r="P137" i="423"/>
  <c r="F339" i="88"/>
  <c r="O80" i="423" l="1"/>
  <c r="O78" i="423"/>
  <c r="O63" i="423"/>
  <c r="F338" i="88"/>
  <c r="F337" i="88"/>
  <c r="F336" i="88"/>
  <c r="F328" i="88"/>
  <c r="O145" i="423"/>
  <c r="O144" i="423"/>
  <c r="O143" i="423"/>
  <c r="O141" i="423"/>
  <c r="O140" i="423"/>
  <c r="O139" i="423"/>
  <c r="O137" i="423"/>
  <c r="O146" i="423" s="1"/>
  <c r="N80" i="423"/>
  <c r="N78" i="423"/>
  <c r="N137" i="423"/>
  <c r="N146" i="423" s="1"/>
  <c r="N145" i="423"/>
  <c r="N144" i="423"/>
  <c r="N143" i="423"/>
  <c r="N141" i="423"/>
  <c r="N140" i="423"/>
  <c r="P147" i="423"/>
  <c r="O147" i="423"/>
  <c r="N139" i="423"/>
  <c r="N147" i="423" s="1"/>
  <c r="M139" i="423"/>
  <c r="M137" i="423"/>
  <c r="M146" i="423" s="1"/>
  <c r="M140" i="423"/>
  <c r="M141" i="423"/>
  <c r="M143" i="423"/>
  <c r="M144" i="423"/>
  <c r="M145" i="423"/>
  <c r="L145" i="423"/>
  <c r="L144" i="423"/>
  <c r="L143" i="423"/>
  <c r="L141" i="423"/>
  <c r="L140" i="423"/>
  <c r="L139" i="423"/>
  <c r="L137" i="423"/>
  <c r="L146" i="423" s="1"/>
  <c r="M80" i="423"/>
  <c r="M78" i="423"/>
  <c r="L80" i="423"/>
  <c r="L79" i="423"/>
  <c r="F325" i="88"/>
  <c r="F326" i="88"/>
  <c r="K145" i="423"/>
  <c r="K144" i="423"/>
  <c r="K143" i="423"/>
  <c r="K141" i="423"/>
  <c r="K140" i="423"/>
  <c r="K139" i="423"/>
  <c r="K137" i="423"/>
  <c r="K146" i="423" s="1"/>
  <c r="K80" i="423"/>
  <c r="K79" i="423"/>
  <c r="K81" i="423" s="1"/>
  <c r="K117" i="423" s="1"/>
  <c r="J145" i="423"/>
  <c r="J144" i="423"/>
  <c r="J143" i="423"/>
  <c r="J148" i="423" s="1"/>
  <c r="J141" i="423"/>
  <c r="J140" i="423"/>
  <c r="J139" i="423"/>
  <c r="J137" i="423"/>
  <c r="J80" i="423"/>
  <c r="J79" i="423"/>
  <c r="F230" i="88"/>
  <c r="I145" i="423"/>
  <c r="I144" i="423"/>
  <c r="I143" i="423"/>
  <c r="I141" i="423"/>
  <c r="I140" i="423"/>
  <c r="I139" i="423"/>
  <c r="I137" i="423"/>
  <c r="I146" i="423" s="1"/>
  <c r="I80" i="423"/>
  <c r="I121" i="423" s="1"/>
  <c r="I79" i="423"/>
  <c r="H145" i="423"/>
  <c r="H144" i="423"/>
  <c r="H143" i="423"/>
  <c r="H141" i="423"/>
  <c r="H140" i="423"/>
  <c r="H139" i="423"/>
  <c r="H137" i="423"/>
  <c r="H80" i="423"/>
  <c r="H79" i="423"/>
  <c r="G80" i="423"/>
  <c r="G79" i="423"/>
  <c r="G99" i="423"/>
  <c r="G145" i="423"/>
  <c r="G144" i="423"/>
  <c r="G143" i="423"/>
  <c r="G141" i="423"/>
  <c r="G140" i="423"/>
  <c r="G139" i="423"/>
  <c r="G137" i="423"/>
  <c r="F330" i="88"/>
  <c r="F329" i="88"/>
  <c r="F314" i="88"/>
  <c r="F79" i="423"/>
  <c r="F144" i="423" s="1"/>
  <c r="F78" i="423"/>
  <c r="F316" i="88"/>
  <c r="F145" i="423"/>
  <c r="F143" i="423"/>
  <c r="F141" i="423"/>
  <c r="F140" i="423"/>
  <c r="F139" i="423"/>
  <c r="F137" i="423"/>
  <c r="F146" i="423" s="1"/>
  <c r="AC145" i="422"/>
  <c r="AC144" i="422"/>
  <c r="AC148" i="422" s="1"/>
  <c r="AC143" i="422"/>
  <c r="AC141" i="422"/>
  <c r="AC140" i="422"/>
  <c r="AC139" i="422"/>
  <c r="AC137" i="422"/>
  <c r="AC148" i="423"/>
  <c r="AC147" i="423"/>
  <c r="AC146" i="423"/>
  <c r="AB147" i="423"/>
  <c r="I147" i="423"/>
  <c r="H147" i="423"/>
  <c r="U148" i="423"/>
  <c r="L148" i="423"/>
  <c r="K148" i="423"/>
  <c r="Z147" i="423"/>
  <c r="Y147" i="423"/>
  <c r="X147" i="423"/>
  <c r="Q147" i="423"/>
  <c r="M147" i="423"/>
  <c r="F147" i="423"/>
  <c r="AB146" i="423"/>
  <c r="AA146" i="423"/>
  <c r="Z146" i="423"/>
  <c r="Y146" i="423"/>
  <c r="X146" i="423"/>
  <c r="W146" i="423"/>
  <c r="V146" i="423"/>
  <c r="U146" i="423"/>
  <c r="T146" i="423"/>
  <c r="S146" i="423"/>
  <c r="R146" i="423"/>
  <c r="Q146" i="423"/>
  <c r="P146" i="423"/>
  <c r="J146" i="423"/>
  <c r="H146" i="423"/>
  <c r="G146" i="423"/>
  <c r="AC126" i="423"/>
  <c r="AB126" i="423"/>
  <c r="AA126" i="423"/>
  <c r="Z126" i="423"/>
  <c r="Y126" i="423"/>
  <c r="X126" i="423"/>
  <c r="W126" i="423"/>
  <c r="V126" i="423"/>
  <c r="U126" i="423"/>
  <c r="T126" i="423"/>
  <c r="S126" i="423"/>
  <c r="R126" i="423"/>
  <c r="Q126" i="423"/>
  <c r="P126" i="423"/>
  <c r="O126" i="423"/>
  <c r="N126" i="423"/>
  <c r="M126" i="423"/>
  <c r="L126" i="423"/>
  <c r="K126" i="423"/>
  <c r="J126" i="423"/>
  <c r="I126" i="423"/>
  <c r="H126" i="423"/>
  <c r="G126" i="423"/>
  <c r="F126" i="423"/>
  <c r="AC121" i="423"/>
  <c r="AB121" i="423"/>
  <c r="AA121" i="423"/>
  <c r="Z121" i="423"/>
  <c r="Z127" i="423" s="1"/>
  <c r="Y121" i="423"/>
  <c r="Y127" i="423" s="1"/>
  <c r="X121" i="423"/>
  <c r="X127" i="423" s="1"/>
  <c r="U121" i="423"/>
  <c r="U127" i="423" s="1"/>
  <c r="S121" i="423"/>
  <c r="S127" i="423" s="1"/>
  <c r="R121" i="423"/>
  <c r="R127" i="423" s="1"/>
  <c r="Q121" i="423"/>
  <c r="Q127" i="423" s="1"/>
  <c r="P121" i="423"/>
  <c r="P127" i="423" s="1"/>
  <c r="O121" i="423"/>
  <c r="O127" i="423" s="1"/>
  <c r="N121" i="423"/>
  <c r="N127" i="423" s="1"/>
  <c r="M121" i="423"/>
  <c r="M127" i="423" s="1"/>
  <c r="L121" i="423"/>
  <c r="K121" i="423"/>
  <c r="K127" i="423" s="1"/>
  <c r="J121" i="423"/>
  <c r="Z119" i="423"/>
  <c r="AC99" i="423"/>
  <c r="AB99" i="423"/>
  <c r="AA99" i="423"/>
  <c r="Z99" i="423"/>
  <c r="Y99" i="423"/>
  <c r="X99" i="423"/>
  <c r="U99" i="423"/>
  <c r="S99" i="423"/>
  <c r="R99" i="423"/>
  <c r="Q99" i="423"/>
  <c r="P99" i="423"/>
  <c r="O99" i="423"/>
  <c r="N99" i="423"/>
  <c r="M99" i="423"/>
  <c r="L99" i="423"/>
  <c r="J99" i="423"/>
  <c r="H99" i="423"/>
  <c r="E99" i="423"/>
  <c r="D99" i="423"/>
  <c r="C99" i="423"/>
  <c r="B99" i="423"/>
  <c r="AC96" i="423"/>
  <c r="AC119" i="423" s="1"/>
  <c r="AB96" i="423"/>
  <c r="AB119" i="423" s="1"/>
  <c r="AA96" i="423"/>
  <c r="AA119" i="423" s="1"/>
  <c r="Y96" i="423"/>
  <c r="Y119" i="423" s="1"/>
  <c r="X96" i="423"/>
  <c r="X119" i="423" s="1"/>
  <c r="W96" i="423"/>
  <c r="W119" i="423" s="1"/>
  <c r="V96" i="423"/>
  <c r="V119" i="423" s="1"/>
  <c r="U96" i="423"/>
  <c r="U119" i="423" s="1"/>
  <c r="T96" i="423"/>
  <c r="T119" i="423" s="1"/>
  <c r="S96" i="423"/>
  <c r="S119" i="423" s="1"/>
  <c r="R96" i="423"/>
  <c r="R119" i="423" s="1"/>
  <c r="Q96" i="423"/>
  <c r="Q119" i="423" s="1"/>
  <c r="P96" i="423"/>
  <c r="P119" i="423" s="1"/>
  <c r="O96" i="423"/>
  <c r="O119" i="423" s="1"/>
  <c r="N96" i="423"/>
  <c r="N119" i="423" s="1"/>
  <c r="M96" i="423"/>
  <c r="M119" i="423" s="1"/>
  <c r="L96" i="423"/>
  <c r="L119" i="423" s="1"/>
  <c r="K96" i="423"/>
  <c r="K119" i="423" s="1"/>
  <c r="J96" i="423"/>
  <c r="J119" i="423" s="1"/>
  <c r="I96" i="423"/>
  <c r="I119" i="423" s="1"/>
  <c r="H96" i="423"/>
  <c r="H119" i="423" s="1"/>
  <c r="G96" i="423"/>
  <c r="G119" i="423" s="1"/>
  <c r="F96" i="423"/>
  <c r="F119" i="423" s="1"/>
  <c r="E96" i="423"/>
  <c r="D96" i="423"/>
  <c r="C96" i="423"/>
  <c r="B96" i="423"/>
  <c r="AH95" i="423"/>
  <c r="AG95" i="423"/>
  <c r="AF95" i="423"/>
  <c r="AH94" i="423"/>
  <c r="AG94" i="423"/>
  <c r="AF94" i="423"/>
  <c r="AI93" i="423"/>
  <c r="AH91" i="423"/>
  <c r="AG91" i="423"/>
  <c r="AF91" i="423"/>
  <c r="AH90" i="423"/>
  <c r="AG90" i="423"/>
  <c r="AF90" i="423"/>
  <c r="AH89" i="423"/>
  <c r="AG89" i="423"/>
  <c r="AF89" i="423"/>
  <c r="AH88" i="423"/>
  <c r="AG88" i="423"/>
  <c r="AF88" i="423"/>
  <c r="AH87" i="423"/>
  <c r="AG87" i="423"/>
  <c r="AF87" i="423"/>
  <c r="AH86" i="423"/>
  <c r="AG86" i="423"/>
  <c r="AF86" i="423"/>
  <c r="AH85" i="423"/>
  <c r="AG85" i="423"/>
  <c r="AF85" i="423"/>
  <c r="AH84" i="423"/>
  <c r="AG84" i="423"/>
  <c r="AF84" i="423"/>
  <c r="AH83" i="423"/>
  <c r="AG83" i="423"/>
  <c r="AF83" i="423"/>
  <c r="AI82" i="423"/>
  <c r="AC81" i="423"/>
  <c r="AC117" i="423" s="1"/>
  <c r="AB81" i="423"/>
  <c r="AB117" i="423" s="1"/>
  <c r="AA81" i="423"/>
  <c r="AA117" i="423" s="1"/>
  <c r="Z81" i="423"/>
  <c r="Z117" i="423" s="1"/>
  <c r="Y81" i="423"/>
  <c r="Y117" i="423" s="1"/>
  <c r="X81" i="423"/>
  <c r="X117" i="423" s="1"/>
  <c r="U81" i="423"/>
  <c r="U117" i="423" s="1"/>
  <c r="S81" i="423"/>
  <c r="S117" i="423" s="1"/>
  <c r="R81" i="423"/>
  <c r="R117" i="423" s="1"/>
  <c r="Q81" i="423"/>
  <c r="Q117" i="423" s="1"/>
  <c r="P81" i="423"/>
  <c r="P117" i="423" s="1"/>
  <c r="O81" i="423"/>
  <c r="O117" i="423" s="1"/>
  <c r="N81" i="423"/>
  <c r="N117" i="423" s="1"/>
  <c r="M81" i="423"/>
  <c r="M117" i="423" s="1"/>
  <c r="L81" i="423"/>
  <c r="L117" i="423" s="1"/>
  <c r="J81" i="423"/>
  <c r="J117" i="423" s="1"/>
  <c r="E81" i="423"/>
  <c r="D81" i="423"/>
  <c r="C81" i="423"/>
  <c r="B81" i="423"/>
  <c r="W81" i="423"/>
  <c r="W117" i="423" s="1"/>
  <c r="V81" i="423"/>
  <c r="V117" i="423" s="1"/>
  <c r="T81" i="423"/>
  <c r="T117" i="423" s="1"/>
  <c r="H121" i="423"/>
  <c r="H127" i="423" s="1"/>
  <c r="G121" i="423"/>
  <c r="G127" i="423" s="1"/>
  <c r="F121" i="423"/>
  <c r="F127" i="423" s="1"/>
  <c r="AC76" i="423"/>
  <c r="AC116" i="423" s="1"/>
  <c r="AB76" i="423"/>
  <c r="AB116" i="423" s="1"/>
  <c r="AA76" i="423"/>
  <c r="AA116" i="423" s="1"/>
  <c r="Z76" i="423"/>
  <c r="Z116" i="423" s="1"/>
  <c r="Y76" i="423"/>
  <c r="Y116" i="423" s="1"/>
  <c r="X76" i="423"/>
  <c r="X116" i="423" s="1"/>
  <c r="W76" i="423"/>
  <c r="W116" i="423" s="1"/>
  <c r="V76" i="423"/>
  <c r="V116" i="423" s="1"/>
  <c r="U76" i="423"/>
  <c r="U116" i="423" s="1"/>
  <c r="T76" i="423"/>
  <c r="T116" i="423" s="1"/>
  <c r="S76" i="423"/>
  <c r="S116" i="423" s="1"/>
  <c r="R76" i="423"/>
  <c r="R116" i="423" s="1"/>
  <c r="Q76" i="423"/>
  <c r="Q116" i="423" s="1"/>
  <c r="P76" i="423"/>
  <c r="P116" i="423" s="1"/>
  <c r="O76" i="423"/>
  <c r="O116" i="423" s="1"/>
  <c r="N76" i="423"/>
  <c r="N116" i="423" s="1"/>
  <c r="M76" i="423"/>
  <c r="M116" i="423" s="1"/>
  <c r="L76" i="423"/>
  <c r="L116" i="423" s="1"/>
  <c r="K76" i="423"/>
  <c r="K116" i="423" s="1"/>
  <c r="J76" i="423"/>
  <c r="J116" i="423" s="1"/>
  <c r="I76" i="423"/>
  <c r="I116" i="423" s="1"/>
  <c r="H76" i="423"/>
  <c r="H116" i="423" s="1"/>
  <c r="G76" i="423"/>
  <c r="G116" i="423" s="1"/>
  <c r="F76" i="423"/>
  <c r="F116" i="423" s="1"/>
  <c r="E76" i="423"/>
  <c r="D76" i="423"/>
  <c r="C76" i="423"/>
  <c r="B76" i="423"/>
  <c r="AH75" i="423"/>
  <c r="AG75" i="423"/>
  <c r="AF75" i="423"/>
  <c r="AH74" i="423"/>
  <c r="AG74" i="423"/>
  <c r="AF74" i="423"/>
  <c r="AH73" i="423"/>
  <c r="AG73" i="423"/>
  <c r="AF73" i="423"/>
  <c r="AH72" i="423"/>
  <c r="AG72" i="423"/>
  <c r="AF72" i="423"/>
  <c r="AH71" i="423"/>
  <c r="AG71" i="423"/>
  <c r="AF71" i="423"/>
  <c r="AH68" i="423"/>
  <c r="AG68" i="423"/>
  <c r="AF68" i="423"/>
  <c r="AH67" i="423"/>
  <c r="AG67" i="423"/>
  <c r="AF67" i="423"/>
  <c r="AH66" i="423"/>
  <c r="AG66" i="423"/>
  <c r="AF66" i="423"/>
  <c r="AH65" i="423"/>
  <c r="AG65" i="423"/>
  <c r="AF65" i="423"/>
  <c r="AH64" i="423"/>
  <c r="AG64" i="423"/>
  <c r="AF64" i="423"/>
  <c r="AH63" i="423"/>
  <c r="AG63" i="423"/>
  <c r="AF63" i="423"/>
  <c r="AH62" i="423"/>
  <c r="AG62" i="423"/>
  <c r="AF62" i="423"/>
  <c r="AH61" i="423"/>
  <c r="AG61" i="423"/>
  <c r="AF61" i="423"/>
  <c r="AH60" i="423"/>
  <c r="AG60" i="423"/>
  <c r="AF60" i="423"/>
  <c r="AH59" i="423"/>
  <c r="AG59" i="423"/>
  <c r="AF59" i="423"/>
  <c r="AH58" i="423"/>
  <c r="AG58" i="423"/>
  <c r="AF58" i="423"/>
  <c r="AH57" i="423"/>
  <c r="AG57" i="423"/>
  <c r="AF57" i="423"/>
  <c r="AH56" i="423"/>
  <c r="AG56" i="423"/>
  <c r="AF56" i="423"/>
  <c r="AH55" i="423"/>
  <c r="AG55" i="423"/>
  <c r="AF55" i="423"/>
  <c r="AH54" i="423"/>
  <c r="AG54" i="423"/>
  <c r="AF54" i="423"/>
  <c r="AH53" i="423"/>
  <c r="AG53" i="423"/>
  <c r="AF53" i="423"/>
  <c r="AI52" i="423"/>
  <c r="AH52" i="423"/>
  <c r="AG52" i="423"/>
  <c r="AF52" i="423"/>
  <c r="AI51" i="423"/>
  <c r="AC50" i="423"/>
  <c r="AC114" i="423" s="1"/>
  <c r="AB50" i="423"/>
  <c r="AB114" i="423" s="1"/>
  <c r="AA50" i="423"/>
  <c r="AA114" i="423" s="1"/>
  <c r="Z50" i="423"/>
  <c r="Z114" i="423" s="1"/>
  <c r="Y50" i="423"/>
  <c r="Y114" i="423" s="1"/>
  <c r="X50" i="423"/>
  <c r="X114" i="423" s="1"/>
  <c r="W50" i="423"/>
  <c r="W114" i="423" s="1"/>
  <c r="V50" i="423"/>
  <c r="V114" i="423" s="1"/>
  <c r="U50" i="423"/>
  <c r="U114" i="423" s="1"/>
  <c r="T50" i="423"/>
  <c r="T114" i="423" s="1"/>
  <c r="S50" i="423"/>
  <c r="S114" i="423" s="1"/>
  <c r="R50" i="423"/>
  <c r="R114" i="423" s="1"/>
  <c r="Q50" i="423"/>
  <c r="Q114" i="423" s="1"/>
  <c r="P50" i="423"/>
  <c r="P114" i="423" s="1"/>
  <c r="O50" i="423"/>
  <c r="O114" i="423" s="1"/>
  <c r="N50" i="423"/>
  <c r="N114" i="423" s="1"/>
  <c r="M50" i="423"/>
  <c r="M114" i="423" s="1"/>
  <c r="L50" i="423"/>
  <c r="L114" i="423" s="1"/>
  <c r="K50" i="423"/>
  <c r="K114" i="423" s="1"/>
  <c r="J50" i="423"/>
  <c r="J114" i="423" s="1"/>
  <c r="I50" i="423"/>
  <c r="I114" i="423" s="1"/>
  <c r="H50" i="423"/>
  <c r="H114" i="423" s="1"/>
  <c r="G50" i="423"/>
  <c r="G114" i="423" s="1"/>
  <c r="F50" i="423"/>
  <c r="F114" i="423" s="1"/>
  <c r="E50" i="423"/>
  <c r="D50" i="423"/>
  <c r="C50" i="423"/>
  <c r="B50" i="423"/>
  <c r="AH49" i="423"/>
  <c r="AG49" i="423"/>
  <c r="AF49" i="423"/>
  <c r="AI48" i="423"/>
  <c r="AC47" i="423"/>
  <c r="AC111" i="423" s="1"/>
  <c r="AB47" i="423"/>
  <c r="AB111" i="423" s="1"/>
  <c r="AA47" i="423"/>
  <c r="AA111" i="423" s="1"/>
  <c r="Z47" i="423"/>
  <c r="Z111" i="423" s="1"/>
  <c r="Y47" i="423"/>
  <c r="Y111" i="423" s="1"/>
  <c r="X47" i="423"/>
  <c r="X111" i="423" s="1"/>
  <c r="W47" i="423"/>
  <c r="W111" i="423" s="1"/>
  <c r="V47" i="423"/>
  <c r="V111" i="423" s="1"/>
  <c r="U47" i="423"/>
  <c r="U111" i="423" s="1"/>
  <c r="T47" i="423"/>
  <c r="T111" i="423" s="1"/>
  <c r="S47" i="423"/>
  <c r="S111" i="423" s="1"/>
  <c r="R47" i="423"/>
  <c r="R111" i="423" s="1"/>
  <c r="Q47" i="423"/>
  <c r="Q111" i="423" s="1"/>
  <c r="P47" i="423"/>
  <c r="P111" i="423" s="1"/>
  <c r="O47" i="423"/>
  <c r="O111" i="423" s="1"/>
  <c r="N47" i="423"/>
  <c r="N111" i="423" s="1"/>
  <c r="M47" i="423"/>
  <c r="M111" i="423" s="1"/>
  <c r="L47" i="423"/>
  <c r="L111" i="423" s="1"/>
  <c r="K47" i="423"/>
  <c r="K111" i="423" s="1"/>
  <c r="J47" i="423"/>
  <c r="J111" i="423" s="1"/>
  <c r="I47" i="423"/>
  <c r="I111" i="423" s="1"/>
  <c r="H47" i="423"/>
  <c r="H111" i="423" s="1"/>
  <c r="G47" i="423"/>
  <c r="G111" i="423" s="1"/>
  <c r="F47" i="423"/>
  <c r="F111" i="423" s="1"/>
  <c r="E47" i="423"/>
  <c r="D47" i="423"/>
  <c r="C47" i="423"/>
  <c r="B47" i="423"/>
  <c r="AH44" i="423"/>
  <c r="AG44" i="423"/>
  <c r="AF44" i="423"/>
  <c r="AI43" i="423"/>
  <c r="AH43" i="423"/>
  <c r="AG43" i="423"/>
  <c r="AF43" i="423"/>
  <c r="AI42" i="423"/>
  <c r="AH40" i="423"/>
  <c r="AG40" i="423"/>
  <c r="AF40" i="423"/>
  <c r="AI39" i="423"/>
  <c r="AH37" i="423"/>
  <c r="AG37" i="423"/>
  <c r="AF37" i="423"/>
  <c r="AH36" i="423"/>
  <c r="AG36" i="423"/>
  <c r="AF36" i="423"/>
  <c r="AH35" i="423"/>
  <c r="AG35" i="423"/>
  <c r="AF35" i="423"/>
  <c r="AI34" i="423"/>
  <c r="AC33" i="423"/>
  <c r="AC109" i="423" s="1"/>
  <c r="AB33" i="423"/>
  <c r="AB109" i="423" s="1"/>
  <c r="AA33" i="423"/>
  <c r="AA109" i="423" s="1"/>
  <c r="Z33" i="423"/>
  <c r="Z109" i="423" s="1"/>
  <c r="Y33" i="423"/>
  <c r="Y109" i="423" s="1"/>
  <c r="X109" i="423"/>
  <c r="W33" i="423"/>
  <c r="W109" i="423" s="1"/>
  <c r="V33" i="423"/>
  <c r="V109" i="423" s="1"/>
  <c r="U33" i="423"/>
  <c r="U109" i="423" s="1"/>
  <c r="T33" i="423"/>
  <c r="T109" i="423" s="1"/>
  <c r="S33" i="423"/>
  <c r="S109" i="423" s="1"/>
  <c r="R33" i="423"/>
  <c r="R109" i="423" s="1"/>
  <c r="Q33" i="423"/>
  <c r="Q109" i="423" s="1"/>
  <c r="P33" i="423"/>
  <c r="P109" i="423" s="1"/>
  <c r="O33" i="423"/>
  <c r="O109" i="423" s="1"/>
  <c r="N33" i="423"/>
  <c r="N109" i="423" s="1"/>
  <c r="M33" i="423"/>
  <c r="M109" i="423" s="1"/>
  <c r="L33" i="423"/>
  <c r="L109" i="423" s="1"/>
  <c r="K33" i="423"/>
  <c r="K109" i="423" s="1"/>
  <c r="J33" i="423"/>
  <c r="J109" i="423" s="1"/>
  <c r="I33" i="423"/>
  <c r="I109" i="423" s="1"/>
  <c r="H33" i="423"/>
  <c r="H109" i="423" s="1"/>
  <c r="G33" i="423"/>
  <c r="G109" i="423" s="1"/>
  <c r="F33" i="423"/>
  <c r="F109" i="423" s="1"/>
  <c r="E33" i="423"/>
  <c r="D33" i="423"/>
  <c r="C33" i="423"/>
  <c r="B33" i="423"/>
  <c r="AI18" i="423"/>
  <c r="AC17" i="423"/>
  <c r="AC107" i="423" s="1"/>
  <c r="AB17" i="423"/>
  <c r="AB107" i="423" s="1"/>
  <c r="AA17" i="423"/>
  <c r="AA107" i="423" s="1"/>
  <c r="Z17" i="423"/>
  <c r="Z107" i="423" s="1"/>
  <c r="Y17" i="423"/>
  <c r="Y107" i="423" s="1"/>
  <c r="X17" i="423"/>
  <c r="X107" i="423" s="1"/>
  <c r="W17" i="423"/>
  <c r="W107" i="423" s="1"/>
  <c r="V17" i="423"/>
  <c r="V107" i="423" s="1"/>
  <c r="U17" i="423"/>
  <c r="U107" i="423" s="1"/>
  <c r="T17" i="423"/>
  <c r="T107" i="423" s="1"/>
  <c r="S17" i="423"/>
  <c r="S107" i="423" s="1"/>
  <c r="R17" i="423"/>
  <c r="R107" i="423" s="1"/>
  <c r="Q17" i="423"/>
  <c r="Q107" i="423" s="1"/>
  <c r="P17" i="423"/>
  <c r="P107" i="423" s="1"/>
  <c r="O17" i="423"/>
  <c r="O107" i="423" s="1"/>
  <c r="N17" i="423"/>
  <c r="N107" i="423" s="1"/>
  <c r="M17" i="423"/>
  <c r="M107" i="423" s="1"/>
  <c r="L17" i="423"/>
  <c r="L107" i="423" s="1"/>
  <c r="K17" i="423"/>
  <c r="K107" i="423" s="1"/>
  <c r="J17" i="423"/>
  <c r="J107" i="423" s="1"/>
  <c r="I17" i="423"/>
  <c r="I107" i="423" s="1"/>
  <c r="H17" i="423"/>
  <c r="H107" i="423" s="1"/>
  <c r="G17" i="423"/>
  <c r="G107" i="423" s="1"/>
  <c r="F17" i="423"/>
  <c r="F107" i="423" s="1"/>
  <c r="E17" i="423"/>
  <c r="D17" i="423"/>
  <c r="C17" i="423"/>
  <c r="B17" i="423"/>
  <c r="AH16" i="423"/>
  <c r="AG16" i="423"/>
  <c r="AF16" i="423"/>
  <c r="AH15" i="423"/>
  <c r="AG15" i="423"/>
  <c r="AF15" i="423"/>
  <c r="AH14" i="423"/>
  <c r="AG14" i="423"/>
  <c r="AF14" i="423"/>
  <c r="AH13" i="423"/>
  <c r="AG13" i="423"/>
  <c r="AF13" i="423"/>
  <c r="AI12" i="423"/>
  <c r="L9" i="423" a="1"/>
  <c r="L9" i="423" s="1"/>
  <c r="AB145" i="422"/>
  <c r="AB144" i="422"/>
  <c r="AB143" i="422"/>
  <c r="AB141" i="422"/>
  <c r="AB140" i="422"/>
  <c r="AB139" i="422"/>
  <c r="AB137" i="422"/>
  <c r="AB146" i="422" s="1"/>
  <c r="AB33" i="422"/>
  <c r="AA145" i="422"/>
  <c r="AA144" i="422"/>
  <c r="AA143" i="422"/>
  <c r="AA141" i="422"/>
  <c r="AA140" i="422"/>
  <c r="AA139" i="422"/>
  <c r="AA147" i="422" s="1"/>
  <c r="AA137" i="422"/>
  <c r="F319" i="88"/>
  <c r="F320" i="88"/>
  <c r="F321" i="88"/>
  <c r="F322" i="88"/>
  <c r="Z145" i="422"/>
  <c r="Z144" i="422"/>
  <c r="Z143" i="422"/>
  <c r="Z141" i="422"/>
  <c r="Z140" i="422"/>
  <c r="Z139" i="422"/>
  <c r="Z137" i="422"/>
  <c r="F318" i="88"/>
  <c r="F323" i="88"/>
  <c r="F327" i="88"/>
  <c r="F324" i="88"/>
  <c r="Y145" i="422"/>
  <c r="Y144" i="422"/>
  <c r="Y143" i="422"/>
  <c r="Y141" i="422"/>
  <c r="Y140" i="422"/>
  <c r="Y139" i="422"/>
  <c r="Y137" i="422"/>
  <c r="Y146" i="422" s="1"/>
  <c r="F298" i="88"/>
  <c r="F297" i="88"/>
  <c r="X145" i="422"/>
  <c r="X144" i="422"/>
  <c r="X143" i="422"/>
  <c r="X141" i="422"/>
  <c r="X140" i="422"/>
  <c r="X139" i="422"/>
  <c r="X137" i="422"/>
  <c r="X146" i="422" s="1"/>
  <c r="F299" i="88"/>
  <c r="W80" i="422"/>
  <c r="W78" i="422"/>
  <c r="F301" i="88"/>
  <c r="F300" i="88"/>
  <c r="F302" i="88"/>
  <c r="F303" i="88"/>
  <c r="F317" i="88"/>
  <c r="F308" i="88"/>
  <c r="F309" i="88"/>
  <c r="F312" i="88"/>
  <c r="F310" i="88"/>
  <c r="W145" i="422"/>
  <c r="W144" i="422"/>
  <c r="W143" i="422"/>
  <c r="W141" i="422"/>
  <c r="W140" i="422"/>
  <c r="W139" i="422"/>
  <c r="W137" i="422"/>
  <c r="W146" i="422" s="1"/>
  <c r="F311" i="88"/>
  <c r="F313" i="88"/>
  <c r="F315" i="88"/>
  <c r="V145" i="422"/>
  <c r="V144" i="422"/>
  <c r="V143" i="422"/>
  <c r="V148" i="422" s="1"/>
  <c r="V141" i="422"/>
  <c r="V140" i="422"/>
  <c r="V139" i="422"/>
  <c r="V137" i="422"/>
  <c r="V146" i="422" s="1"/>
  <c r="V80" i="422"/>
  <c r="V99" i="422" s="1"/>
  <c r="V78" i="422"/>
  <c r="F306" i="88"/>
  <c r="U145" i="422"/>
  <c r="U144" i="422"/>
  <c r="U143" i="422"/>
  <c r="U141" i="422"/>
  <c r="U140" i="422"/>
  <c r="U139" i="422"/>
  <c r="U137" i="422"/>
  <c r="T80" i="422"/>
  <c r="T78" i="422"/>
  <c r="F291" i="88"/>
  <c r="F304" i="88"/>
  <c r="F274" i="88"/>
  <c r="T145" i="422"/>
  <c r="S145" i="422"/>
  <c r="R145" i="422"/>
  <c r="Q145" i="422"/>
  <c r="P145" i="422"/>
  <c r="O145" i="422"/>
  <c r="N145" i="422"/>
  <c r="M145" i="422"/>
  <c r="T144" i="422"/>
  <c r="S144" i="422"/>
  <c r="R144" i="422"/>
  <c r="Q144" i="422"/>
  <c r="P144" i="422"/>
  <c r="O144" i="422"/>
  <c r="N144" i="422"/>
  <c r="M144" i="422"/>
  <c r="T143" i="422"/>
  <c r="S143" i="422"/>
  <c r="R143" i="422"/>
  <c r="Q143" i="422"/>
  <c r="P143" i="422"/>
  <c r="O143" i="422"/>
  <c r="N143" i="422"/>
  <c r="M143" i="422"/>
  <c r="T141" i="422"/>
  <c r="S141" i="422"/>
  <c r="R141" i="422"/>
  <c r="R147" i="422" s="1"/>
  <c r="Q141" i="422"/>
  <c r="Q147" i="422" s="1"/>
  <c r="P141" i="422"/>
  <c r="O141" i="422"/>
  <c r="N141" i="422"/>
  <c r="M141" i="422"/>
  <c r="M147" i="422" s="1"/>
  <c r="T140" i="422"/>
  <c r="S140" i="422"/>
  <c r="R140" i="422"/>
  <c r="Q140" i="422"/>
  <c r="P140" i="422"/>
  <c r="P148" i="422" s="1"/>
  <c r="O140" i="422"/>
  <c r="O148" i="422" s="1"/>
  <c r="N140" i="422"/>
  <c r="N148" i="422" s="1"/>
  <c r="M140" i="422"/>
  <c r="M148" i="422" s="1"/>
  <c r="T139" i="422"/>
  <c r="S139" i="422"/>
  <c r="R139" i="422"/>
  <c r="Q139" i="422"/>
  <c r="P139" i="422"/>
  <c r="O139" i="422"/>
  <c r="N139" i="422"/>
  <c r="M139" i="422"/>
  <c r="T137" i="422"/>
  <c r="T146" i="422" s="1"/>
  <c r="S137" i="422"/>
  <c r="S146" i="422" s="1"/>
  <c r="R137" i="422"/>
  <c r="R146" i="422" s="1"/>
  <c r="Q137" i="422"/>
  <c r="Q146" i="422" s="1"/>
  <c r="P137" i="422"/>
  <c r="O137" i="422"/>
  <c r="N137" i="422"/>
  <c r="M137" i="422"/>
  <c r="F288" i="88"/>
  <c r="F305" i="88"/>
  <c r="F307" i="88"/>
  <c r="F296" i="88"/>
  <c r="F294" i="88"/>
  <c r="L141" i="422"/>
  <c r="L143" i="422"/>
  <c r="L144" i="422"/>
  <c r="L145" i="422"/>
  <c r="L140" i="422"/>
  <c r="L139" i="422"/>
  <c r="L137" i="422"/>
  <c r="F280" i="88"/>
  <c r="F279" i="88"/>
  <c r="F293" i="88"/>
  <c r="F292" i="88"/>
  <c r="K139" i="422"/>
  <c r="J139" i="422"/>
  <c r="K145" i="422"/>
  <c r="J145" i="422"/>
  <c r="K144" i="422"/>
  <c r="J144" i="422"/>
  <c r="K143" i="422"/>
  <c r="J143" i="422"/>
  <c r="K141" i="422"/>
  <c r="K147" i="422" s="1"/>
  <c r="J141" i="422"/>
  <c r="J147" i="422" s="1"/>
  <c r="K140" i="422"/>
  <c r="J140" i="422"/>
  <c r="K137" i="422"/>
  <c r="K146" i="422" s="1"/>
  <c r="J137" i="422"/>
  <c r="J146" i="422" s="1"/>
  <c r="I145" i="422"/>
  <c r="I144" i="422"/>
  <c r="I143" i="422"/>
  <c r="I141" i="422"/>
  <c r="I140" i="422"/>
  <c r="I139" i="422"/>
  <c r="I137" i="422"/>
  <c r="AC145" i="421"/>
  <c r="AB145" i="421"/>
  <c r="AC144" i="421"/>
  <c r="AB144" i="421"/>
  <c r="AC143" i="421"/>
  <c r="AB143" i="421"/>
  <c r="AC141" i="421"/>
  <c r="AB141" i="421"/>
  <c r="AC140" i="421"/>
  <c r="AB140" i="421"/>
  <c r="H145" i="422"/>
  <c r="G145" i="422"/>
  <c r="H144" i="422"/>
  <c r="G144" i="422"/>
  <c r="H143" i="422"/>
  <c r="G143" i="422"/>
  <c r="H141" i="422"/>
  <c r="G141" i="422"/>
  <c r="H140" i="422"/>
  <c r="G140" i="422"/>
  <c r="H139" i="422"/>
  <c r="H147" i="422" s="1"/>
  <c r="G139" i="422"/>
  <c r="G147" i="422" s="1"/>
  <c r="H137" i="422"/>
  <c r="H146" i="422" s="1"/>
  <c r="G137" i="422"/>
  <c r="G146" i="422" s="1"/>
  <c r="F145" i="422"/>
  <c r="F144" i="422"/>
  <c r="F143" i="422"/>
  <c r="F141" i="422"/>
  <c r="F140" i="422"/>
  <c r="F137" i="422"/>
  <c r="F146" i="422" s="1"/>
  <c r="F139" i="422"/>
  <c r="H79" i="422"/>
  <c r="H78" i="422"/>
  <c r="H121" i="422" s="1"/>
  <c r="F258" i="88"/>
  <c r="G79" i="422"/>
  <c r="G78" i="422"/>
  <c r="F275" i="88"/>
  <c r="F80" i="422"/>
  <c r="F78" i="422"/>
  <c r="F81" i="422" s="1"/>
  <c r="F117" i="422" s="1"/>
  <c r="F265" i="88"/>
  <c r="AB148" i="422"/>
  <c r="AA148" i="422"/>
  <c r="U148" i="422"/>
  <c r="H148" i="422"/>
  <c r="G148" i="422"/>
  <c r="F148" i="422"/>
  <c r="U147" i="422"/>
  <c r="T147" i="422"/>
  <c r="P147" i="422"/>
  <c r="O147" i="422"/>
  <c r="N147" i="422"/>
  <c r="AC146" i="422"/>
  <c r="AA146" i="422"/>
  <c r="Z146" i="422"/>
  <c r="U146" i="422"/>
  <c r="P146" i="422"/>
  <c r="O146" i="422"/>
  <c r="N146" i="422"/>
  <c r="M146" i="422"/>
  <c r="L146" i="422"/>
  <c r="I146" i="422"/>
  <c r="AC147" i="422"/>
  <c r="AB147" i="422"/>
  <c r="Z147" i="422"/>
  <c r="Y147" i="422"/>
  <c r="X147" i="422"/>
  <c r="W147" i="422"/>
  <c r="V147" i="422"/>
  <c r="S147" i="422"/>
  <c r="L147" i="422"/>
  <c r="I147" i="422"/>
  <c r="F147" i="422"/>
  <c r="AC126" i="422"/>
  <c r="AB126" i="422"/>
  <c r="AA126" i="422"/>
  <c r="Z126" i="422"/>
  <c r="Y126" i="422"/>
  <c r="X126" i="422"/>
  <c r="W126" i="422"/>
  <c r="V126" i="422"/>
  <c r="U126" i="422"/>
  <c r="T126" i="422"/>
  <c r="S126" i="422"/>
  <c r="R126" i="422"/>
  <c r="Q126" i="422"/>
  <c r="P126" i="422"/>
  <c r="O126" i="422"/>
  <c r="N126" i="422"/>
  <c r="M126" i="422"/>
  <c r="L126" i="422"/>
  <c r="K126" i="422"/>
  <c r="J126" i="422"/>
  <c r="F126" i="422"/>
  <c r="I126" i="422"/>
  <c r="H126" i="422"/>
  <c r="G126" i="422"/>
  <c r="W121" i="422"/>
  <c r="U121" i="422"/>
  <c r="T121" i="422"/>
  <c r="S121" i="422"/>
  <c r="R121" i="422"/>
  <c r="Q121" i="422"/>
  <c r="P121" i="422"/>
  <c r="O121" i="422"/>
  <c r="N121" i="422"/>
  <c r="M121" i="422"/>
  <c r="L121" i="422"/>
  <c r="K121" i="422"/>
  <c r="J121" i="422"/>
  <c r="G121" i="422"/>
  <c r="AC119" i="422"/>
  <c r="Z119" i="422"/>
  <c r="U119" i="422"/>
  <c r="U117" i="422"/>
  <c r="T117" i="422"/>
  <c r="S117" i="422"/>
  <c r="F116" i="422"/>
  <c r="N114" i="422"/>
  <c r="N111" i="422"/>
  <c r="Y99" i="422"/>
  <c r="W99" i="422"/>
  <c r="U99" i="422"/>
  <c r="T99" i="422"/>
  <c r="S99" i="422"/>
  <c r="R99" i="422"/>
  <c r="Q99" i="422"/>
  <c r="P99" i="422"/>
  <c r="O99" i="422"/>
  <c r="N99" i="422"/>
  <c r="M99" i="422"/>
  <c r="L99" i="422"/>
  <c r="K99" i="422"/>
  <c r="J99" i="422"/>
  <c r="G99" i="422"/>
  <c r="E99" i="422"/>
  <c r="D99" i="422"/>
  <c r="C99" i="422"/>
  <c r="B99" i="422"/>
  <c r="AC96" i="422"/>
  <c r="AB96" i="422"/>
  <c r="AB119" i="422" s="1"/>
  <c r="AA96" i="422"/>
  <c r="AA119" i="422" s="1"/>
  <c r="Y96" i="422"/>
  <c r="Y119" i="422" s="1"/>
  <c r="X96" i="422"/>
  <c r="X119" i="422" s="1"/>
  <c r="W96" i="422"/>
  <c r="W119" i="422" s="1"/>
  <c r="V96" i="422"/>
  <c r="V119" i="422" s="1"/>
  <c r="U96" i="422"/>
  <c r="T96" i="422"/>
  <c r="T119" i="422" s="1"/>
  <c r="S96" i="422"/>
  <c r="S119" i="422" s="1"/>
  <c r="R96" i="422"/>
  <c r="R119" i="422" s="1"/>
  <c r="Q96" i="422"/>
  <c r="Q119" i="422" s="1"/>
  <c r="P96" i="422"/>
  <c r="P119" i="422" s="1"/>
  <c r="O96" i="422"/>
  <c r="O119" i="422" s="1"/>
  <c r="N96" i="422"/>
  <c r="N119" i="422" s="1"/>
  <c r="M96" i="422"/>
  <c r="M119" i="422" s="1"/>
  <c r="L96" i="422"/>
  <c r="L119" i="422" s="1"/>
  <c r="K96" i="422"/>
  <c r="K119" i="422" s="1"/>
  <c r="J96" i="422"/>
  <c r="J119" i="422" s="1"/>
  <c r="I96" i="422"/>
  <c r="I119" i="422" s="1"/>
  <c r="H96" i="422"/>
  <c r="H119" i="422" s="1"/>
  <c r="G96" i="422"/>
  <c r="G119" i="422" s="1"/>
  <c r="F96" i="422"/>
  <c r="F119" i="422" s="1"/>
  <c r="E96" i="422"/>
  <c r="D96" i="422"/>
  <c r="C96" i="422"/>
  <c r="B96" i="422"/>
  <c r="AH95" i="422"/>
  <c r="AG95" i="422"/>
  <c r="AF95" i="422"/>
  <c r="AH94" i="422"/>
  <c r="AG94" i="422"/>
  <c r="AF94" i="422"/>
  <c r="AI93" i="422"/>
  <c r="AH91" i="422"/>
  <c r="AG91" i="422"/>
  <c r="AF91" i="422"/>
  <c r="AH90" i="422"/>
  <c r="AG90" i="422"/>
  <c r="AF90" i="422"/>
  <c r="AH89" i="422"/>
  <c r="AG89" i="422"/>
  <c r="AF89" i="422"/>
  <c r="AH88" i="422"/>
  <c r="AG88" i="422"/>
  <c r="AF88" i="422"/>
  <c r="AH87" i="422"/>
  <c r="AG87" i="422"/>
  <c r="AF87" i="422"/>
  <c r="AH86" i="422"/>
  <c r="AG86" i="422"/>
  <c r="AF86" i="422"/>
  <c r="AH85" i="422"/>
  <c r="AG85" i="422"/>
  <c r="AF85" i="422"/>
  <c r="AH84" i="422"/>
  <c r="AG84" i="422"/>
  <c r="AF84" i="422"/>
  <c r="AH83" i="422"/>
  <c r="AG83" i="422"/>
  <c r="AF83" i="422"/>
  <c r="AI82" i="422"/>
  <c r="X81" i="422"/>
  <c r="X117" i="422" s="1"/>
  <c r="W81" i="422"/>
  <c r="W117" i="422" s="1"/>
  <c r="U81" i="422"/>
  <c r="T81" i="422"/>
  <c r="S81" i="422"/>
  <c r="R81" i="422"/>
  <c r="R117" i="422" s="1"/>
  <c r="Q81" i="422"/>
  <c r="Q117" i="422" s="1"/>
  <c r="P81" i="422"/>
  <c r="P117" i="422" s="1"/>
  <c r="O81" i="422"/>
  <c r="O117" i="422" s="1"/>
  <c r="N81" i="422"/>
  <c r="N117" i="422" s="1"/>
  <c r="M81" i="422"/>
  <c r="M117" i="422" s="1"/>
  <c r="L81" i="422"/>
  <c r="L117" i="422" s="1"/>
  <c r="K81" i="422"/>
  <c r="K117" i="422" s="1"/>
  <c r="J81" i="422"/>
  <c r="J117" i="422" s="1"/>
  <c r="G81" i="422"/>
  <c r="G117" i="422" s="1"/>
  <c r="E81" i="422"/>
  <c r="D81" i="422"/>
  <c r="C81" i="422"/>
  <c r="B81" i="422"/>
  <c r="AC99" i="422"/>
  <c r="AB99" i="422"/>
  <c r="AA99" i="422"/>
  <c r="X99" i="422"/>
  <c r="AC121" i="422"/>
  <c r="AC127" i="422" s="1"/>
  <c r="AB121" i="422"/>
  <c r="AB127" i="422" s="1"/>
  <c r="AA121" i="422"/>
  <c r="Z121" i="422"/>
  <c r="Y121" i="422"/>
  <c r="Y127" i="422" s="1"/>
  <c r="I121" i="422"/>
  <c r="AC76" i="422"/>
  <c r="AC116" i="422" s="1"/>
  <c r="AB76" i="422"/>
  <c r="AB116" i="422" s="1"/>
  <c r="AA76" i="422"/>
  <c r="AA116" i="422" s="1"/>
  <c r="Z76" i="422"/>
  <c r="Z116" i="422" s="1"/>
  <c r="Y76" i="422"/>
  <c r="Y116" i="422" s="1"/>
  <c r="X76" i="422"/>
  <c r="X116" i="422" s="1"/>
  <c r="W76" i="422"/>
  <c r="W116" i="422" s="1"/>
  <c r="V76" i="422"/>
  <c r="V116" i="422" s="1"/>
  <c r="U76" i="422"/>
  <c r="U116" i="422" s="1"/>
  <c r="T76" i="422"/>
  <c r="T116" i="422" s="1"/>
  <c r="S76" i="422"/>
  <c r="S116" i="422" s="1"/>
  <c r="R76" i="422"/>
  <c r="R116" i="422" s="1"/>
  <c r="Q76" i="422"/>
  <c r="Q116" i="422" s="1"/>
  <c r="P76" i="422"/>
  <c r="P116" i="422" s="1"/>
  <c r="O76" i="422"/>
  <c r="O116" i="422" s="1"/>
  <c r="N76" i="422"/>
  <c r="N116" i="422" s="1"/>
  <c r="M76" i="422"/>
  <c r="M116" i="422" s="1"/>
  <c r="L76" i="422"/>
  <c r="L116" i="422" s="1"/>
  <c r="K76" i="422"/>
  <c r="K116" i="422" s="1"/>
  <c r="J76" i="422"/>
  <c r="J116" i="422" s="1"/>
  <c r="I76" i="422"/>
  <c r="I116" i="422" s="1"/>
  <c r="H76" i="422"/>
  <c r="H116" i="422" s="1"/>
  <c r="G76" i="422"/>
  <c r="G116" i="422" s="1"/>
  <c r="F76" i="422"/>
  <c r="E76" i="422"/>
  <c r="D76" i="422"/>
  <c r="C76" i="422"/>
  <c r="B76" i="422"/>
  <c r="AH75" i="422"/>
  <c r="AG75" i="422"/>
  <c r="AF75" i="422"/>
  <c r="AH74" i="422"/>
  <c r="AG74" i="422"/>
  <c r="AF74" i="422"/>
  <c r="AH73" i="422"/>
  <c r="AG73" i="422"/>
  <c r="AF73" i="422"/>
  <c r="AH72" i="422"/>
  <c r="AG72" i="422"/>
  <c r="AF72" i="422"/>
  <c r="AH71" i="422"/>
  <c r="AG71" i="422"/>
  <c r="AF71" i="422"/>
  <c r="AH68" i="422"/>
  <c r="AG68" i="422"/>
  <c r="AF68" i="422"/>
  <c r="AH67" i="422"/>
  <c r="AG67" i="422"/>
  <c r="AF67" i="422"/>
  <c r="AH66" i="422"/>
  <c r="AG66" i="422"/>
  <c r="AF66" i="422"/>
  <c r="AH65" i="422"/>
  <c r="AG65" i="422"/>
  <c r="AF65" i="422"/>
  <c r="AH64" i="422"/>
  <c r="AG64" i="422"/>
  <c r="AF64" i="422"/>
  <c r="AH63" i="422"/>
  <c r="AG63" i="422"/>
  <c r="AF63" i="422"/>
  <c r="AH62" i="422"/>
  <c r="AG62" i="422"/>
  <c r="AF62" i="422"/>
  <c r="AH61" i="422"/>
  <c r="AG61" i="422"/>
  <c r="AF61" i="422"/>
  <c r="AH60" i="422"/>
  <c r="AG60" i="422"/>
  <c r="AF60" i="422"/>
  <c r="AH59" i="422"/>
  <c r="AG59" i="422"/>
  <c r="AF59" i="422"/>
  <c r="AH58" i="422"/>
  <c r="AG58" i="422"/>
  <c r="AF58" i="422"/>
  <c r="AH57" i="422"/>
  <c r="AG57" i="422"/>
  <c r="AF57" i="422"/>
  <c r="AH56" i="422"/>
  <c r="AG56" i="422"/>
  <c r="AF56" i="422"/>
  <c r="AH55" i="422"/>
  <c r="AG55" i="422"/>
  <c r="AF55" i="422"/>
  <c r="AH54" i="422"/>
  <c r="AG54" i="422"/>
  <c r="AF54" i="422"/>
  <c r="AH53" i="422"/>
  <c r="AG53" i="422"/>
  <c r="AF53" i="422"/>
  <c r="AI52" i="422"/>
  <c r="AH52" i="422"/>
  <c r="AG52" i="422"/>
  <c r="AF52" i="422"/>
  <c r="AI51" i="422"/>
  <c r="AC50" i="422"/>
  <c r="AC114" i="422" s="1"/>
  <c r="AB50" i="422"/>
  <c r="AB114" i="422" s="1"/>
  <c r="AA50" i="422"/>
  <c r="AA114" i="422" s="1"/>
  <c r="Z50" i="422"/>
  <c r="Z114" i="422" s="1"/>
  <c r="Y50" i="422"/>
  <c r="Y114" i="422" s="1"/>
  <c r="X50" i="422"/>
  <c r="X114" i="422" s="1"/>
  <c r="W50" i="422"/>
  <c r="W114" i="422" s="1"/>
  <c r="V50" i="422"/>
  <c r="V114" i="422" s="1"/>
  <c r="U50" i="422"/>
  <c r="U114" i="422" s="1"/>
  <c r="T50" i="422"/>
  <c r="T114" i="422" s="1"/>
  <c r="S50" i="422"/>
  <c r="S114" i="422" s="1"/>
  <c r="R50" i="422"/>
  <c r="R114" i="422" s="1"/>
  <c r="Q50" i="422"/>
  <c r="Q114" i="422" s="1"/>
  <c r="P50" i="422"/>
  <c r="P114" i="422" s="1"/>
  <c r="O50" i="422"/>
  <c r="O114" i="422" s="1"/>
  <c r="N50" i="422"/>
  <c r="M50" i="422"/>
  <c r="M114" i="422" s="1"/>
  <c r="L50" i="422"/>
  <c r="L114" i="422" s="1"/>
  <c r="K50" i="422"/>
  <c r="K114" i="422" s="1"/>
  <c r="J50" i="422"/>
  <c r="J114" i="422" s="1"/>
  <c r="I50" i="422"/>
  <c r="I114" i="422" s="1"/>
  <c r="H50" i="422"/>
  <c r="H114" i="422" s="1"/>
  <c r="G50" i="422"/>
  <c r="G114" i="422" s="1"/>
  <c r="F50" i="422"/>
  <c r="F114" i="422" s="1"/>
  <c r="E50" i="422"/>
  <c r="D50" i="422"/>
  <c r="C50" i="422"/>
  <c r="B50" i="422"/>
  <c r="AH49" i="422"/>
  <c r="AG49" i="422"/>
  <c r="AF49" i="422"/>
  <c r="AI48" i="422"/>
  <c r="AC47" i="422"/>
  <c r="AC111" i="422" s="1"/>
  <c r="AB47" i="422"/>
  <c r="AB111" i="422" s="1"/>
  <c r="AA47" i="422"/>
  <c r="AA111" i="422" s="1"/>
  <c r="Z47" i="422"/>
  <c r="Z111" i="422" s="1"/>
  <c r="Y47" i="422"/>
  <c r="Y111" i="422" s="1"/>
  <c r="X47" i="422"/>
  <c r="X111" i="422" s="1"/>
  <c r="W47" i="422"/>
  <c r="W111" i="422" s="1"/>
  <c r="V47" i="422"/>
  <c r="V111" i="422" s="1"/>
  <c r="U47" i="422"/>
  <c r="U111" i="422" s="1"/>
  <c r="T47" i="422"/>
  <c r="T111" i="422" s="1"/>
  <c r="S47" i="422"/>
  <c r="S111" i="422" s="1"/>
  <c r="R47" i="422"/>
  <c r="R111" i="422" s="1"/>
  <c r="Q47" i="422"/>
  <c r="Q111" i="422" s="1"/>
  <c r="P47" i="422"/>
  <c r="P111" i="422" s="1"/>
  <c r="O47" i="422"/>
  <c r="O111" i="422" s="1"/>
  <c r="N47" i="422"/>
  <c r="M47" i="422"/>
  <c r="M111" i="422" s="1"/>
  <c r="L47" i="422"/>
  <c r="L111" i="422" s="1"/>
  <c r="K47" i="422"/>
  <c r="K111" i="422" s="1"/>
  <c r="J47" i="422"/>
  <c r="J111" i="422" s="1"/>
  <c r="I47" i="422"/>
  <c r="I111" i="422" s="1"/>
  <c r="H47" i="422"/>
  <c r="H111" i="422" s="1"/>
  <c r="G47" i="422"/>
  <c r="G111" i="422" s="1"/>
  <c r="F47" i="422"/>
  <c r="F111" i="422" s="1"/>
  <c r="E47" i="422"/>
  <c r="D47" i="422"/>
  <c r="C47" i="422"/>
  <c r="B47" i="422"/>
  <c r="AH44" i="422"/>
  <c r="AG44" i="422"/>
  <c r="AF44" i="422"/>
  <c r="AI43" i="422"/>
  <c r="AH43" i="422"/>
  <c r="AG43" i="422"/>
  <c r="AF43" i="422"/>
  <c r="AI42" i="422"/>
  <c r="AH40" i="422"/>
  <c r="AG40" i="422"/>
  <c r="AF40" i="422"/>
  <c r="AI39" i="422"/>
  <c r="AH37" i="422"/>
  <c r="AG37" i="422"/>
  <c r="AF37" i="422"/>
  <c r="AH36" i="422"/>
  <c r="AG36" i="422"/>
  <c r="AF36" i="422"/>
  <c r="AH35" i="422"/>
  <c r="AG35" i="422"/>
  <c r="AF35" i="422"/>
  <c r="AI34" i="422"/>
  <c r="AC33" i="422"/>
  <c r="AC109" i="422" s="1"/>
  <c r="AB109" i="422"/>
  <c r="AA33" i="422"/>
  <c r="AA109" i="422" s="1"/>
  <c r="Z33" i="422"/>
  <c r="Z109" i="422" s="1"/>
  <c r="Y33" i="422"/>
  <c r="Y109" i="422" s="1"/>
  <c r="X33" i="422"/>
  <c r="X109" i="422" s="1"/>
  <c r="W33" i="422"/>
  <c r="W109" i="422" s="1"/>
  <c r="V33" i="422"/>
  <c r="V109" i="422" s="1"/>
  <c r="U33" i="422"/>
  <c r="U109" i="422" s="1"/>
  <c r="T33" i="422"/>
  <c r="T109" i="422" s="1"/>
  <c r="S33" i="422"/>
  <c r="S109" i="422" s="1"/>
  <c r="R33" i="422"/>
  <c r="R109" i="422" s="1"/>
  <c r="Q33" i="422"/>
  <c r="Q109" i="422" s="1"/>
  <c r="P33" i="422"/>
  <c r="P109" i="422" s="1"/>
  <c r="O33" i="422"/>
  <c r="O109" i="422" s="1"/>
  <c r="N33" i="422"/>
  <c r="N109" i="422" s="1"/>
  <c r="M33" i="422"/>
  <c r="M109" i="422" s="1"/>
  <c r="L33" i="422"/>
  <c r="L109" i="422" s="1"/>
  <c r="K33" i="422"/>
  <c r="K109" i="422" s="1"/>
  <c r="J33" i="422"/>
  <c r="J109" i="422" s="1"/>
  <c r="I33" i="422"/>
  <c r="I109" i="422" s="1"/>
  <c r="H33" i="422"/>
  <c r="H109" i="422" s="1"/>
  <c r="G33" i="422"/>
  <c r="G109" i="422" s="1"/>
  <c r="F33" i="422"/>
  <c r="F109" i="422" s="1"/>
  <c r="E33" i="422"/>
  <c r="D33" i="422"/>
  <c r="C33" i="422"/>
  <c r="B33" i="422"/>
  <c r="AI18" i="422"/>
  <c r="AC17" i="422"/>
  <c r="AC107" i="422" s="1"/>
  <c r="AB17" i="422"/>
  <c r="AB107" i="422" s="1"/>
  <c r="AA17" i="422"/>
  <c r="AA107" i="422" s="1"/>
  <c r="Z17" i="422"/>
  <c r="Z107" i="422" s="1"/>
  <c r="Y17" i="422"/>
  <c r="Y107" i="422" s="1"/>
  <c r="X17" i="422"/>
  <c r="X107" i="422" s="1"/>
  <c r="W17" i="422"/>
  <c r="W107" i="422" s="1"/>
  <c r="V17" i="422"/>
  <c r="V107" i="422" s="1"/>
  <c r="U17" i="422"/>
  <c r="U107" i="422" s="1"/>
  <c r="T17" i="422"/>
  <c r="T107" i="422" s="1"/>
  <c r="S17" i="422"/>
  <c r="S107" i="422" s="1"/>
  <c r="R17" i="422"/>
  <c r="R107" i="422" s="1"/>
  <c r="Q17" i="422"/>
  <c r="Q107" i="422" s="1"/>
  <c r="P17" i="422"/>
  <c r="P107" i="422" s="1"/>
  <c r="O17" i="422"/>
  <c r="O107" i="422" s="1"/>
  <c r="N17" i="422"/>
  <c r="N107" i="422" s="1"/>
  <c r="M17" i="422"/>
  <c r="M107" i="422" s="1"/>
  <c r="L17" i="422"/>
  <c r="L107" i="422" s="1"/>
  <c r="K17" i="422"/>
  <c r="K107" i="422" s="1"/>
  <c r="J17" i="422"/>
  <c r="J107" i="422" s="1"/>
  <c r="I17" i="422"/>
  <c r="I107" i="422" s="1"/>
  <c r="H17" i="422"/>
  <c r="H107" i="422" s="1"/>
  <c r="G17" i="422"/>
  <c r="G107" i="422" s="1"/>
  <c r="F17" i="422"/>
  <c r="F107" i="422" s="1"/>
  <c r="E17" i="422"/>
  <c r="D17" i="422"/>
  <c r="C17" i="422"/>
  <c r="B17" i="422"/>
  <c r="AH16" i="422"/>
  <c r="AG16" i="422"/>
  <c r="AF16" i="422"/>
  <c r="AH15" i="422"/>
  <c r="AG15" i="422"/>
  <c r="AF15" i="422"/>
  <c r="AH14" i="422"/>
  <c r="AG14" i="422"/>
  <c r="AF14" i="422"/>
  <c r="AH13" i="422"/>
  <c r="AG13" i="422"/>
  <c r="AF13" i="422"/>
  <c r="AI12" i="422"/>
  <c r="L9" i="422" a="1"/>
  <c r="L9" i="422" s="1"/>
  <c r="AC139" i="421"/>
  <c r="AC80" i="421"/>
  <c r="AC78" i="421"/>
  <c r="AB139" i="421"/>
  <c r="AB80" i="421"/>
  <c r="AB78" i="421"/>
  <c r="F290" i="88"/>
  <c r="AB17" i="421"/>
  <c r="F289" i="88"/>
  <c r="AA33" i="421"/>
  <c r="AH102" i="423" l="1"/>
  <c r="K99" i="423"/>
  <c r="AA127" i="422"/>
  <c r="I99" i="423"/>
  <c r="I81" i="423"/>
  <c r="I117" i="423" s="1"/>
  <c r="AH79" i="423"/>
  <c r="AI77" i="423"/>
  <c r="L127" i="423"/>
  <c r="M148" i="423"/>
  <c r="N148" i="423"/>
  <c r="O148" i="423"/>
  <c r="S147" i="423"/>
  <c r="P148" i="423"/>
  <c r="T147" i="423"/>
  <c r="Q148" i="423"/>
  <c r="U147" i="423"/>
  <c r="R148" i="423"/>
  <c r="V147" i="423"/>
  <c r="S148" i="423"/>
  <c r="Z148" i="423"/>
  <c r="W147" i="423"/>
  <c r="R147" i="423"/>
  <c r="AF102" i="423"/>
  <c r="AA127" i="423"/>
  <c r="AB127" i="423"/>
  <c r="G147" i="423"/>
  <c r="AA147" i="423"/>
  <c r="X148" i="423"/>
  <c r="Y148" i="423"/>
  <c r="AC127" i="423"/>
  <c r="J127" i="423"/>
  <c r="J147" i="423"/>
  <c r="G148" i="423"/>
  <c r="AA148" i="423"/>
  <c r="I127" i="423"/>
  <c r="K147" i="423"/>
  <c r="H148" i="423"/>
  <c r="AB148" i="423"/>
  <c r="L147" i="423"/>
  <c r="I148" i="423"/>
  <c r="T148" i="423"/>
  <c r="V148" i="423"/>
  <c r="W148" i="423"/>
  <c r="F99" i="423"/>
  <c r="AH80" i="423"/>
  <c r="T121" i="423"/>
  <c r="T127" i="423" s="1"/>
  <c r="F81" i="423"/>
  <c r="F117" i="423" s="1"/>
  <c r="V121" i="423"/>
  <c r="V127" i="423" s="1"/>
  <c r="AF78" i="423"/>
  <c r="G81" i="423"/>
  <c r="G117" i="423" s="1"/>
  <c r="W121" i="423"/>
  <c r="W127" i="423" s="1"/>
  <c r="AG78" i="423"/>
  <c r="H81" i="423"/>
  <c r="H117" i="423" s="1"/>
  <c r="AF80" i="423"/>
  <c r="AG80" i="423"/>
  <c r="AH78" i="423"/>
  <c r="AF79" i="423"/>
  <c r="V99" i="423"/>
  <c r="AG79" i="423"/>
  <c r="W99" i="423"/>
  <c r="F148" i="423"/>
  <c r="T99" i="423"/>
  <c r="Z148" i="422"/>
  <c r="Z127" i="422"/>
  <c r="Y148" i="422"/>
  <c r="X148" i="422"/>
  <c r="AF102" i="422"/>
  <c r="W148" i="422"/>
  <c r="V121" i="422"/>
  <c r="V127" i="422" s="1"/>
  <c r="V81" i="422"/>
  <c r="V117" i="422" s="1"/>
  <c r="T148" i="422"/>
  <c r="S148" i="422"/>
  <c r="R148" i="422"/>
  <c r="Q148" i="422"/>
  <c r="L148" i="422"/>
  <c r="K148" i="422"/>
  <c r="J148" i="422"/>
  <c r="I148" i="422"/>
  <c r="K127" i="422"/>
  <c r="G127" i="422"/>
  <c r="F121" i="422"/>
  <c r="F127" i="422" s="1"/>
  <c r="F99" i="422"/>
  <c r="L127" i="422"/>
  <c r="N127" i="422"/>
  <c r="O127" i="422"/>
  <c r="P127" i="422"/>
  <c r="R127" i="422"/>
  <c r="T127" i="422"/>
  <c r="Q127" i="422"/>
  <c r="W127" i="422"/>
  <c r="M127" i="422"/>
  <c r="S127" i="422"/>
  <c r="U127" i="422"/>
  <c r="J127" i="422"/>
  <c r="H127" i="422"/>
  <c r="I127" i="422"/>
  <c r="AF80" i="422"/>
  <c r="AI77" i="422"/>
  <c r="AH80" i="422"/>
  <c r="AG80" i="422"/>
  <c r="Z99" i="422"/>
  <c r="AH102" i="422" s="1"/>
  <c r="AF78" i="422"/>
  <c r="AH78" i="422"/>
  <c r="Z81" i="422"/>
  <c r="Z117" i="422" s="1"/>
  <c r="H99" i="422"/>
  <c r="I99" i="422"/>
  <c r="AH79" i="422"/>
  <c r="AA81" i="422"/>
  <c r="AA117" i="422" s="1"/>
  <c r="I81" i="422"/>
  <c r="I117" i="422" s="1"/>
  <c r="AG78" i="422"/>
  <c r="Y81" i="422"/>
  <c r="Y117" i="422" s="1"/>
  <c r="AF79" i="422"/>
  <c r="H81" i="422"/>
  <c r="H117" i="422" s="1"/>
  <c r="AB81" i="422"/>
  <c r="AB117" i="422" s="1"/>
  <c r="X121" i="422"/>
  <c r="X127" i="422" s="1"/>
  <c r="AG79" i="422"/>
  <c r="AC81" i="422"/>
  <c r="AC117" i="422" s="1"/>
  <c r="AA80" i="421"/>
  <c r="AA78" i="421"/>
  <c r="Z80" i="421"/>
  <c r="Z78" i="421"/>
  <c r="F278" i="88"/>
  <c r="Y80" i="421"/>
  <c r="Y78" i="421"/>
  <c r="F277" i="88"/>
  <c r="F255" i="88"/>
  <c r="F254" i="88"/>
  <c r="AA139" i="421"/>
  <c r="Z139" i="421"/>
  <c r="Y139" i="421"/>
  <c r="X139" i="421"/>
  <c r="X80" i="421"/>
  <c r="X79" i="421"/>
  <c r="X125" i="421"/>
  <c r="W125" i="421"/>
  <c r="F276" i="88"/>
  <c r="W139" i="421"/>
  <c r="V139" i="421"/>
  <c r="U139" i="421"/>
  <c r="T139" i="421"/>
  <c r="S139" i="421"/>
  <c r="R139" i="421"/>
  <c r="T125" i="421"/>
  <c r="F248" i="88"/>
  <c r="S125" i="421"/>
  <c r="R125" i="421"/>
  <c r="F260" i="88"/>
  <c r="F267" i="88"/>
  <c r="Q139" i="421"/>
  <c r="P139" i="421"/>
  <c r="O139" i="421"/>
  <c r="N139" i="421"/>
  <c r="M139" i="421"/>
  <c r="L139" i="421"/>
  <c r="Q125" i="421"/>
  <c r="F262" i="88"/>
  <c r="F261" i="88"/>
  <c r="F270" i="88"/>
  <c r="F269" i="88"/>
  <c r="P125" i="421"/>
  <c r="F268" i="88"/>
  <c r="F272" i="88"/>
  <c r="F271" i="88"/>
  <c r="F273" i="88"/>
  <c r="O125" i="421"/>
  <c r="F259" i="88"/>
  <c r="F263" i="88"/>
  <c r="F266" i="88"/>
  <c r="F264" i="88"/>
  <c r="F252" i="88"/>
  <c r="F250" i="88"/>
  <c r="F251" i="88"/>
  <c r="F249" i="88"/>
  <c r="F257" i="88"/>
  <c r="F253" i="88"/>
  <c r="F256" i="88"/>
  <c r="N125" i="421"/>
  <c r="M125" i="421"/>
  <c r="L125" i="421"/>
  <c r="F244" i="88"/>
  <c r="F233" i="88"/>
  <c r="K139" i="421"/>
  <c r="J139" i="421"/>
  <c r="F247" i="88"/>
  <c r="I139" i="421"/>
  <c r="K125" i="421"/>
  <c r="J125" i="421"/>
  <c r="I125" i="421"/>
  <c r="H125" i="421"/>
  <c r="I80" i="421"/>
  <c r="I78" i="421"/>
  <c r="H139" i="421" l="1"/>
  <c r="H80" i="421"/>
  <c r="H78" i="421"/>
  <c r="F204" i="88"/>
  <c r="F246" i="88"/>
  <c r="F243" i="88"/>
  <c r="G139" i="421"/>
  <c r="G125" i="421"/>
  <c r="F139" i="421"/>
  <c r="F125" i="421"/>
  <c r="AC139" i="420"/>
  <c r="AC125" i="420"/>
  <c r="AC80" i="420"/>
  <c r="AC79" i="420"/>
  <c r="AC148" i="421"/>
  <c r="AB148" i="421"/>
  <c r="AA148" i="421"/>
  <c r="Z148" i="421"/>
  <c r="Y148" i="421"/>
  <c r="X148" i="421"/>
  <c r="W148" i="421"/>
  <c r="V148" i="421"/>
  <c r="U148" i="421"/>
  <c r="T148" i="421"/>
  <c r="S148" i="421"/>
  <c r="R148" i="421"/>
  <c r="Q148" i="421"/>
  <c r="P148" i="421"/>
  <c r="O148" i="421"/>
  <c r="N148" i="421"/>
  <c r="M148" i="421"/>
  <c r="K148" i="421"/>
  <c r="J148" i="421"/>
  <c r="AC147" i="421"/>
  <c r="AA147" i="421"/>
  <c r="Z147" i="421"/>
  <c r="Y147" i="421"/>
  <c r="X147" i="421"/>
  <c r="W147" i="421"/>
  <c r="V147" i="421"/>
  <c r="U147" i="421"/>
  <c r="T147" i="421"/>
  <c r="S147" i="421"/>
  <c r="R147" i="421"/>
  <c r="Q147" i="421"/>
  <c r="P147" i="421"/>
  <c r="O147" i="421"/>
  <c r="N147" i="421"/>
  <c r="M147" i="421"/>
  <c r="AC146" i="421"/>
  <c r="AB146" i="421"/>
  <c r="AA146" i="421"/>
  <c r="Z146" i="421"/>
  <c r="Y146" i="421"/>
  <c r="X146" i="421"/>
  <c r="W146" i="421"/>
  <c r="V146" i="421"/>
  <c r="U146" i="421"/>
  <c r="T146" i="421"/>
  <c r="S146" i="421"/>
  <c r="R146" i="421"/>
  <c r="Q146" i="421"/>
  <c r="P146" i="421"/>
  <c r="O146" i="421"/>
  <c r="N146" i="421"/>
  <c r="M146" i="421"/>
  <c r="G146" i="421"/>
  <c r="F146" i="421"/>
  <c r="AB147" i="421"/>
  <c r="L146" i="421"/>
  <c r="K146" i="421"/>
  <c r="J146" i="421"/>
  <c r="I146" i="421"/>
  <c r="H146" i="421"/>
  <c r="AC126" i="421"/>
  <c r="R126" i="421"/>
  <c r="Q126" i="421"/>
  <c r="P126" i="421"/>
  <c r="O126" i="421"/>
  <c r="G126" i="421"/>
  <c r="F126" i="421"/>
  <c r="AB126" i="421"/>
  <c r="AA126" i="421"/>
  <c r="Z126" i="421"/>
  <c r="Y126" i="421"/>
  <c r="X126" i="421"/>
  <c r="W126" i="421"/>
  <c r="V126" i="421"/>
  <c r="U126" i="421"/>
  <c r="T126" i="421"/>
  <c r="S126" i="421"/>
  <c r="N126" i="421"/>
  <c r="M126" i="421"/>
  <c r="L126" i="421"/>
  <c r="K126" i="421"/>
  <c r="J126" i="421"/>
  <c r="I126" i="421"/>
  <c r="H126" i="421"/>
  <c r="AC121" i="421"/>
  <c r="AC127" i="421" s="1"/>
  <c r="AB121" i="421"/>
  <c r="AA121" i="421"/>
  <c r="Z121" i="421"/>
  <c r="Y121" i="421"/>
  <c r="X121" i="421"/>
  <c r="W121" i="421"/>
  <c r="V121" i="421"/>
  <c r="U121" i="421"/>
  <c r="S121" i="421"/>
  <c r="R121" i="421"/>
  <c r="Q121" i="421"/>
  <c r="P121" i="421"/>
  <c r="O121" i="421"/>
  <c r="N121" i="421"/>
  <c r="M121" i="421"/>
  <c r="L121" i="421"/>
  <c r="K121" i="421"/>
  <c r="J121" i="421"/>
  <c r="J127" i="421" s="1"/>
  <c r="I121" i="421"/>
  <c r="I127" i="421" s="1"/>
  <c r="H121" i="421"/>
  <c r="X117" i="421"/>
  <c r="Q114" i="421"/>
  <c r="AC99" i="421"/>
  <c r="AB99" i="421"/>
  <c r="AA99" i="421"/>
  <c r="Z99" i="421"/>
  <c r="Y99" i="421"/>
  <c r="X99" i="421"/>
  <c r="U99" i="421"/>
  <c r="S99" i="421"/>
  <c r="R99" i="421"/>
  <c r="Q99" i="421"/>
  <c r="P99" i="421"/>
  <c r="O99" i="421"/>
  <c r="N99" i="421"/>
  <c r="M99" i="421"/>
  <c r="L99" i="421"/>
  <c r="K99" i="421"/>
  <c r="J99" i="421"/>
  <c r="I99" i="421"/>
  <c r="H99" i="421"/>
  <c r="E99" i="421"/>
  <c r="D99" i="421"/>
  <c r="C99" i="421"/>
  <c r="B99" i="421"/>
  <c r="AC96" i="421"/>
  <c r="AC119" i="421" s="1"/>
  <c r="AB96" i="421"/>
  <c r="AB119" i="421" s="1"/>
  <c r="AA96" i="421"/>
  <c r="AA119" i="421" s="1"/>
  <c r="Z119" i="421"/>
  <c r="Y96" i="421"/>
  <c r="Y119" i="421" s="1"/>
  <c r="X96" i="421"/>
  <c r="X119" i="421" s="1"/>
  <c r="W96" i="421"/>
  <c r="W119" i="421" s="1"/>
  <c r="V96" i="421"/>
  <c r="V119" i="421" s="1"/>
  <c r="U96" i="421"/>
  <c r="U119" i="421" s="1"/>
  <c r="T96" i="421"/>
  <c r="T119" i="421" s="1"/>
  <c r="S96" i="421"/>
  <c r="S119" i="421" s="1"/>
  <c r="R96" i="421"/>
  <c r="R119" i="421" s="1"/>
  <c r="Q96" i="421"/>
  <c r="Q119" i="421" s="1"/>
  <c r="P96" i="421"/>
  <c r="P119" i="421" s="1"/>
  <c r="O96" i="421"/>
  <c r="O119" i="421" s="1"/>
  <c r="N96" i="421"/>
  <c r="N119" i="421" s="1"/>
  <c r="M96" i="421"/>
  <c r="M119" i="421" s="1"/>
  <c r="L96" i="421"/>
  <c r="L119" i="421" s="1"/>
  <c r="K96" i="421"/>
  <c r="K119" i="421" s="1"/>
  <c r="J96" i="421"/>
  <c r="J119" i="421" s="1"/>
  <c r="I96" i="421"/>
  <c r="I119" i="421" s="1"/>
  <c r="H96" i="421"/>
  <c r="H119" i="421" s="1"/>
  <c r="G96" i="421"/>
  <c r="G119" i="421" s="1"/>
  <c r="F96" i="421"/>
  <c r="F119" i="421" s="1"/>
  <c r="E96" i="421"/>
  <c r="D96" i="421"/>
  <c r="C96" i="421"/>
  <c r="B96" i="421"/>
  <c r="AH95" i="421"/>
  <c r="AG95" i="421"/>
  <c r="AF95" i="421"/>
  <c r="AH94" i="421"/>
  <c r="AG94" i="421"/>
  <c r="AF94" i="421"/>
  <c r="AI93" i="421"/>
  <c r="AH91" i="421"/>
  <c r="AG91" i="421"/>
  <c r="AF91" i="421"/>
  <c r="AH90" i="421"/>
  <c r="AG90" i="421"/>
  <c r="AF90" i="421"/>
  <c r="AH89" i="421"/>
  <c r="AG89" i="421"/>
  <c r="AF89" i="421"/>
  <c r="AH88" i="421"/>
  <c r="AG88" i="421"/>
  <c r="AF88" i="421"/>
  <c r="AH87" i="421"/>
  <c r="AG87" i="421"/>
  <c r="AF87" i="421"/>
  <c r="AH86" i="421"/>
  <c r="AG86" i="421"/>
  <c r="AF86" i="421"/>
  <c r="AH85" i="421"/>
  <c r="AG85" i="421"/>
  <c r="AF85" i="421"/>
  <c r="AH84" i="421"/>
  <c r="AG84" i="421"/>
  <c r="AF84" i="421"/>
  <c r="AH83" i="421"/>
  <c r="AG83" i="421"/>
  <c r="AF83" i="421"/>
  <c r="AI82" i="421"/>
  <c r="AC81" i="421"/>
  <c r="AC117" i="421" s="1"/>
  <c r="AB81" i="421"/>
  <c r="AB117" i="421" s="1"/>
  <c r="AA81" i="421"/>
  <c r="AA117" i="421" s="1"/>
  <c r="Z81" i="421"/>
  <c r="Z117" i="421" s="1"/>
  <c r="Y81" i="421"/>
  <c r="Y117" i="421" s="1"/>
  <c r="X81" i="421"/>
  <c r="U81" i="421"/>
  <c r="U117" i="421" s="1"/>
  <c r="S81" i="421"/>
  <c r="S117" i="421" s="1"/>
  <c r="R81" i="421"/>
  <c r="R117" i="421" s="1"/>
  <c r="Q81" i="421"/>
  <c r="Q117" i="421" s="1"/>
  <c r="P81" i="421"/>
  <c r="P117" i="421" s="1"/>
  <c r="O81" i="421"/>
  <c r="O117" i="421" s="1"/>
  <c r="N81" i="421"/>
  <c r="N117" i="421" s="1"/>
  <c r="M81" i="421"/>
  <c r="M117" i="421" s="1"/>
  <c r="L81" i="421"/>
  <c r="L117" i="421" s="1"/>
  <c r="K81" i="421"/>
  <c r="K117" i="421" s="1"/>
  <c r="J81" i="421"/>
  <c r="J117" i="421" s="1"/>
  <c r="I81" i="421"/>
  <c r="I117" i="421" s="1"/>
  <c r="H81" i="421"/>
  <c r="H117" i="421" s="1"/>
  <c r="G81" i="421"/>
  <c r="G117" i="421" s="1"/>
  <c r="F81" i="421"/>
  <c r="F117" i="421" s="1"/>
  <c r="E81" i="421"/>
  <c r="D81" i="421"/>
  <c r="C81" i="421"/>
  <c r="B81" i="421"/>
  <c r="AG80" i="421"/>
  <c r="AF80" i="421"/>
  <c r="W81" i="421"/>
  <c r="W117" i="421" s="1"/>
  <c r="V99" i="421"/>
  <c r="T81" i="421"/>
  <c r="T117" i="421" s="1"/>
  <c r="G99" i="421"/>
  <c r="F121" i="421"/>
  <c r="AH78" i="421"/>
  <c r="AG78" i="421"/>
  <c r="AF78" i="421"/>
  <c r="V81" i="421"/>
  <c r="V117" i="421" s="1"/>
  <c r="T121" i="421"/>
  <c r="AC76" i="421"/>
  <c r="AC116" i="421" s="1"/>
  <c r="AB76" i="421"/>
  <c r="AB116" i="421" s="1"/>
  <c r="AA76" i="421"/>
  <c r="AA116" i="421" s="1"/>
  <c r="Z76" i="421"/>
  <c r="Z116" i="421" s="1"/>
  <c r="Y76" i="421"/>
  <c r="Y116" i="421" s="1"/>
  <c r="X76" i="421"/>
  <c r="X116" i="421" s="1"/>
  <c r="W76" i="421"/>
  <c r="W116" i="421" s="1"/>
  <c r="V76" i="421"/>
  <c r="V116" i="421" s="1"/>
  <c r="U76" i="421"/>
  <c r="U116" i="421" s="1"/>
  <c r="T76" i="421"/>
  <c r="T116" i="421" s="1"/>
  <c r="S76" i="421"/>
  <c r="S116" i="421" s="1"/>
  <c r="R76" i="421"/>
  <c r="R116" i="421" s="1"/>
  <c r="Q76" i="421"/>
  <c r="Q116" i="421" s="1"/>
  <c r="P76" i="421"/>
  <c r="P116" i="421" s="1"/>
  <c r="O76" i="421"/>
  <c r="O116" i="421" s="1"/>
  <c r="N76" i="421"/>
  <c r="N116" i="421" s="1"/>
  <c r="M76" i="421"/>
  <c r="M116" i="421" s="1"/>
  <c r="L76" i="421"/>
  <c r="L116" i="421" s="1"/>
  <c r="K76" i="421"/>
  <c r="K116" i="421" s="1"/>
  <c r="J76" i="421"/>
  <c r="J116" i="421" s="1"/>
  <c r="I76" i="421"/>
  <c r="I116" i="421" s="1"/>
  <c r="H76" i="421"/>
  <c r="H116" i="421" s="1"/>
  <c r="G76" i="421"/>
  <c r="G116" i="421" s="1"/>
  <c r="F76" i="421"/>
  <c r="F116" i="421" s="1"/>
  <c r="E76" i="421"/>
  <c r="D76" i="421"/>
  <c r="C76" i="421"/>
  <c r="B76" i="421"/>
  <c r="AH75" i="421"/>
  <c r="AG75" i="421"/>
  <c r="AF75" i="421"/>
  <c r="AH74" i="421"/>
  <c r="AG74" i="421"/>
  <c r="AF74" i="421"/>
  <c r="AH73" i="421"/>
  <c r="AG73" i="421"/>
  <c r="AF73" i="421"/>
  <c r="AH72" i="421"/>
  <c r="AG72" i="421"/>
  <c r="AF72" i="421"/>
  <c r="AH71" i="421"/>
  <c r="AG71" i="421"/>
  <c r="AF71" i="421"/>
  <c r="AH68" i="421"/>
  <c r="AG68" i="421"/>
  <c r="AF68" i="421"/>
  <c r="AH67" i="421"/>
  <c r="AG67" i="421"/>
  <c r="AF67" i="421"/>
  <c r="AH66" i="421"/>
  <c r="AG66" i="421"/>
  <c r="AF66" i="421"/>
  <c r="AH65" i="421"/>
  <c r="AG65" i="421"/>
  <c r="AF65" i="421"/>
  <c r="AH64" i="421"/>
  <c r="AG64" i="421"/>
  <c r="AF64" i="421"/>
  <c r="AH63" i="421"/>
  <c r="AG63" i="421"/>
  <c r="AF63" i="421"/>
  <c r="AH62" i="421"/>
  <c r="AG62" i="421"/>
  <c r="AF62" i="421"/>
  <c r="AH61" i="421"/>
  <c r="AG61" i="421"/>
  <c r="AF61" i="421"/>
  <c r="AH60" i="421"/>
  <c r="AG60" i="421"/>
  <c r="AF60" i="421"/>
  <c r="AH59" i="421"/>
  <c r="AG59" i="421"/>
  <c r="AF59" i="421"/>
  <c r="AH58" i="421"/>
  <c r="AG58" i="421"/>
  <c r="AF58" i="421"/>
  <c r="AH57" i="421"/>
  <c r="AG57" i="421"/>
  <c r="AF57" i="421"/>
  <c r="AH56" i="421"/>
  <c r="AG56" i="421"/>
  <c r="AF56" i="421"/>
  <c r="AH55" i="421"/>
  <c r="AG55" i="421"/>
  <c r="AF55" i="421"/>
  <c r="AH54" i="421"/>
  <c r="AG54" i="421"/>
  <c r="AF54" i="421"/>
  <c r="AH53" i="421"/>
  <c r="AG53" i="421"/>
  <c r="AF53" i="421"/>
  <c r="AI52" i="421"/>
  <c r="AH52" i="421"/>
  <c r="AG52" i="421"/>
  <c r="AF52" i="421"/>
  <c r="AI51" i="421"/>
  <c r="AC50" i="421"/>
  <c r="AC114" i="421" s="1"/>
  <c r="AB50" i="421"/>
  <c r="AB114" i="421" s="1"/>
  <c r="AA50" i="421"/>
  <c r="AA114" i="421" s="1"/>
  <c r="Z50" i="421"/>
  <c r="Z114" i="421" s="1"/>
  <c r="Y50" i="421"/>
  <c r="Y114" i="421" s="1"/>
  <c r="X50" i="421"/>
  <c r="X114" i="421" s="1"/>
  <c r="W50" i="421"/>
  <c r="W114" i="421" s="1"/>
  <c r="V50" i="421"/>
  <c r="V114" i="421" s="1"/>
  <c r="U50" i="421"/>
  <c r="U114" i="421" s="1"/>
  <c r="T50" i="421"/>
  <c r="T114" i="421" s="1"/>
  <c r="S50" i="421"/>
  <c r="S114" i="421" s="1"/>
  <c r="R50" i="421"/>
  <c r="R114" i="421" s="1"/>
  <c r="Q50" i="421"/>
  <c r="P50" i="421"/>
  <c r="P114" i="421" s="1"/>
  <c r="O50" i="421"/>
  <c r="O114" i="421" s="1"/>
  <c r="N50" i="421"/>
  <c r="N114" i="421" s="1"/>
  <c r="M50" i="421"/>
  <c r="M114" i="421" s="1"/>
  <c r="L50" i="421"/>
  <c r="L114" i="421" s="1"/>
  <c r="K50" i="421"/>
  <c r="K114" i="421" s="1"/>
  <c r="J50" i="421"/>
  <c r="J114" i="421" s="1"/>
  <c r="I50" i="421"/>
  <c r="I114" i="421" s="1"/>
  <c r="H50" i="421"/>
  <c r="H114" i="421" s="1"/>
  <c r="G50" i="421"/>
  <c r="G114" i="421" s="1"/>
  <c r="F50" i="421"/>
  <c r="F114" i="421" s="1"/>
  <c r="E50" i="421"/>
  <c r="D50" i="421"/>
  <c r="C50" i="421"/>
  <c r="B50" i="421"/>
  <c r="AH49" i="421"/>
  <c r="AG49" i="421"/>
  <c r="AF49" i="421"/>
  <c r="AI48" i="421"/>
  <c r="AC47" i="421"/>
  <c r="AC111" i="421" s="1"/>
  <c r="AB47" i="421"/>
  <c r="AB111" i="421" s="1"/>
  <c r="AA47" i="421"/>
  <c r="AA111" i="421" s="1"/>
  <c r="Z47" i="421"/>
  <c r="Z111" i="421" s="1"/>
  <c r="Y47" i="421"/>
  <c r="Y111" i="421" s="1"/>
  <c r="X47" i="421"/>
  <c r="X111" i="421" s="1"/>
  <c r="W47" i="421"/>
  <c r="W111" i="421" s="1"/>
  <c r="V47" i="421"/>
  <c r="V111" i="421" s="1"/>
  <c r="U47" i="421"/>
  <c r="U111" i="421" s="1"/>
  <c r="T47" i="421"/>
  <c r="T111" i="421" s="1"/>
  <c r="S47" i="421"/>
  <c r="S111" i="421" s="1"/>
  <c r="R47" i="421"/>
  <c r="R111" i="421" s="1"/>
  <c r="Q47" i="421"/>
  <c r="Q111" i="421" s="1"/>
  <c r="P47" i="421"/>
  <c r="P111" i="421" s="1"/>
  <c r="O47" i="421"/>
  <c r="O111" i="421" s="1"/>
  <c r="N47" i="421"/>
  <c r="N111" i="421" s="1"/>
  <c r="M47" i="421"/>
  <c r="M111" i="421" s="1"/>
  <c r="L47" i="421"/>
  <c r="L111" i="421" s="1"/>
  <c r="K47" i="421"/>
  <c r="K111" i="421" s="1"/>
  <c r="J47" i="421"/>
  <c r="J111" i="421" s="1"/>
  <c r="I47" i="421"/>
  <c r="I111" i="421" s="1"/>
  <c r="H47" i="421"/>
  <c r="H111" i="421" s="1"/>
  <c r="G47" i="421"/>
  <c r="G111" i="421" s="1"/>
  <c r="F47" i="421"/>
  <c r="F111" i="421" s="1"/>
  <c r="E47" i="421"/>
  <c r="D47" i="421"/>
  <c r="C47" i="421"/>
  <c r="B47" i="421"/>
  <c r="AH44" i="421"/>
  <c r="AG44" i="421"/>
  <c r="AF44" i="421"/>
  <c r="AI43" i="421"/>
  <c r="AH43" i="421"/>
  <c r="AG43" i="421"/>
  <c r="AF43" i="421"/>
  <c r="AI42" i="421"/>
  <c r="AH40" i="421"/>
  <c r="AG40" i="421"/>
  <c r="AF40" i="421"/>
  <c r="AI39" i="421"/>
  <c r="AH37" i="421"/>
  <c r="AG37" i="421"/>
  <c r="AF37" i="421"/>
  <c r="AH36" i="421"/>
  <c r="AG36" i="421"/>
  <c r="AF36" i="421"/>
  <c r="AH35" i="421"/>
  <c r="AG35" i="421"/>
  <c r="AF35" i="421"/>
  <c r="AI34" i="421"/>
  <c r="AC33" i="421"/>
  <c r="AC109" i="421" s="1"/>
  <c r="AB33" i="421"/>
  <c r="AB109" i="421" s="1"/>
  <c r="AA109" i="421"/>
  <c r="Z33" i="421"/>
  <c r="Z109" i="421" s="1"/>
  <c r="Y33" i="421"/>
  <c r="Y109" i="421" s="1"/>
  <c r="X33" i="421"/>
  <c r="X109" i="421" s="1"/>
  <c r="W33" i="421"/>
  <c r="W109" i="421" s="1"/>
  <c r="V33" i="421"/>
  <c r="V109" i="421" s="1"/>
  <c r="U33" i="421"/>
  <c r="U109" i="421" s="1"/>
  <c r="T33" i="421"/>
  <c r="T109" i="421" s="1"/>
  <c r="S33" i="421"/>
  <c r="S109" i="421" s="1"/>
  <c r="R33" i="421"/>
  <c r="R109" i="421" s="1"/>
  <c r="Q33" i="421"/>
  <c r="Q109" i="421" s="1"/>
  <c r="P33" i="421"/>
  <c r="P109" i="421" s="1"/>
  <c r="O33" i="421"/>
  <c r="O109" i="421" s="1"/>
  <c r="N33" i="421"/>
  <c r="N109" i="421" s="1"/>
  <c r="M33" i="421"/>
  <c r="M109" i="421" s="1"/>
  <c r="L33" i="421"/>
  <c r="L109" i="421" s="1"/>
  <c r="K33" i="421"/>
  <c r="K109" i="421" s="1"/>
  <c r="J33" i="421"/>
  <c r="J109" i="421" s="1"/>
  <c r="I33" i="421"/>
  <c r="I109" i="421" s="1"/>
  <c r="H33" i="421"/>
  <c r="H109" i="421" s="1"/>
  <c r="G33" i="421"/>
  <c r="G109" i="421" s="1"/>
  <c r="F33" i="421"/>
  <c r="F109" i="421" s="1"/>
  <c r="E33" i="421"/>
  <c r="D33" i="421"/>
  <c r="C33" i="421"/>
  <c r="B33" i="421"/>
  <c r="AI18" i="421"/>
  <c r="AC17" i="421"/>
  <c r="AC107" i="421" s="1"/>
  <c r="AB107" i="421"/>
  <c r="AA17" i="421"/>
  <c r="AA107" i="421" s="1"/>
  <c r="Z17" i="421"/>
  <c r="Z107" i="421" s="1"/>
  <c r="Y17" i="421"/>
  <c r="Y107" i="421" s="1"/>
  <c r="X17" i="421"/>
  <c r="X107" i="421" s="1"/>
  <c r="W17" i="421"/>
  <c r="W107" i="421" s="1"/>
  <c r="V17" i="421"/>
  <c r="V107" i="421" s="1"/>
  <c r="U17" i="421"/>
  <c r="U107" i="421" s="1"/>
  <c r="T17" i="421"/>
  <c r="T107" i="421" s="1"/>
  <c r="S17" i="421"/>
  <c r="S107" i="421" s="1"/>
  <c r="R17" i="421"/>
  <c r="R107" i="421" s="1"/>
  <c r="Q17" i="421"/>
  <c r="Q107" i="421" s="1"/>
  <c r="P17" i="421"/>
  <c r="P107" i="421" s="1"/>
  <c r="O17" i="421"/>
  <c r="O107" i="421" s="1"/>
  <c r="N17" i="421"/>
  <c r="N107" i="421" s="1"/>
  <c r="M17" i="421"/>
  <c r="M107" i="421" s="1"/>
  <c r="L17" i="421"/>
  <c r="L107" i="421" s="1"/>
  <c r="K17" i="421"/>
  <c r="K107" i="421" s="1"/>
  <c r="J17" i="421"/>
  <c r="J107" i="421" s="1"/>
  <c r="I17" i="421"/>
  <c r="I107" i="421" s="1"/>
  <c r="H17" i="421"/>
  <c r="H107" i="421" s="1"/>
  <c r="G17" i="421"/>
  <c r="G107" i="421" s="1"/>
  <c r="F17" i="421"/>
  <c r="F107" i="421" s="1"/>
  <c r="E17" i="421"/>
  <c r="D17" i="421"/>
  <c r="C17" i="421"/>
  <c r="B17" i="421"/>
  <c r="AH16" i="421"/>
  <c r="AG16" i="421"/>
  <c r="AF16" i="421"/>
  <c r="AH15" i="421"/>
  <c r="AG15" i="421"/>
  <c r="AF15" i="421"/>
  <c r="AH14" i="421"/>
  <c r="AG14" i="421"/>
  <c r="AF14" i="421"/>
  <c r="AH13" i="421"/>
  <c r="AG13" i="421"/>
  <c r="AF13" i="421"/>
  <c r="AI12" i="421"/>
  <c r="L9" i="421" a="1"/>
  <c r="L9" i="421" s="1"/>
  <c r="L125" i="420"/>
  <c r="AB139" i="420"/>
  <c r="AB125" i="420"/>
  <c r="F245" i="88"/>
  <c r="F232" i="88"/>
  <c r="AA125" i="420"/>
  <c r="Z125" i="420"/>
  <c r="Y125" i="420"/>
  <c r="F237" i="88"/>
  <c r="F236" i="88"/>
  <c r="F235" i="88"/>
  <c r="F238" i="88"/>
  <c r="F234" i="88"/>
  <c r="F241" i="88"/>
  <c r="F240" i="88"/>
  <c r="F239" i="88"/>
  <c r="F242" i="88"/>
  <c r="F231" i="88"/>
  <c r="F221" i="88"/>
  <c r="X125" i="420"/>
  <c r="W79" i="420"/>
  <c r="W78" i="420"/>
  <c r="W125" i="420"/>
  <c r="V79" i="420"/>
  <c r="V78" i="420"/>
  <c r="V125" i="420"/>
  <c r="U125" i="420"/>
  <c r="T79" i="420"/>
  <c r="T78" i="420"/>
  <c r="F214" i="88"/>
  <c r="F212" i="88"/>
  <c r="F211" i="88"/>
  <c r="F222" i="88"/>
  <c r="F213" i="88"/>
  <c r="F215" i="88"/>
  <c r="F224" i="88"/>
  <c r="F223" i="88"/>
  <c r="F226" i="88"/>
  <c r="F225" i="88"/>
  <c r="S125" i="420"/>
  <c r="T125" i="420"/>
  <c r="R125" i="420"/>
  <c r="Q125" i="420"/>
  <c r="F229" i="88"/>
  <c r="F219" i="88"/>
  <c r="F196" i="88"/>
  <c r="P125" i="420"/>
  <c r="O125" i="420"/>
  <c r="N125" i="420"/>
  <c r="F227" i="88"/>
  <c r="N99" i="420"/>
  <c r="F216" i="88"/>
  <c r="F218" i="88"/>
  <c r="M125" i="420"/>
  <c r="F220" i="88"/>
  <c r="F174" i="88"/>
  <c r="F217" i="88"/>
  <c r="AH102" i="421" l="1"/>
  <c r="S127" i="421"/>
  <c r="Q127" i="421"/>
  <c r="P127" i="421"/>
  <c r="O127" i="421"/>
  <c r="H127" i="421"/>
  <c r="V127" i="421"/>
  <c r="X127" i="421"/>
  <c r="Y127" i="421"/>
  <c r="Z127" i="421"/>
  <c r="AB127" i="421"/>
  <c r="W127" i="421"/>
  <c r="AA127" i="421"/>
  <c r="U127" i="421"/>
  <c r="F127" i="421"/>
  <c r="G147" i="421"/>
  <c r="I147" i="421"/>
  <c r="J147" i="421"/>
  <c r="K147" i="421"/>
  <c r="L147" i="421"/>
  <c r="L127" i="421"/>
  <c r="M127" i="421"/>
  <c r="N127" i="421"/>
  <c r="R127" i="421"/>
  <c r="H148" i="421"/>
  <c r="I148" i="421"/>
  <c r="AF102" i="421"/>
  <c r="H147" i="421"/>
  <c r="L148" i="421"/>
  <c r="F147" i="421"/>
  <c r="K127" i="421"/>
  <c r="T127" i="421"/>
  <c r="W99" i="421"/>
  <c r="AG79" i="421"/>
  <c r="AH79" i="421"/>
  <c r="F99" i="421"/>
  <c r="F148" i="421"/>
  <c r="AH80" i="421"/>
  <c r="G148" i="421"/>
  <c r="AI77" i="421"/>
  <c r="T99" i="421"/>
  <c r="G121" i="421"/>
  <c r="G127" i="421" s="1"/>
  <c r="AF79" i="421"/>
  <c r="L145" i="420"/>
  <c r="L144" i="420"/>
  <c r="L143" i="420"/>
  <c r="L141" i="420"/>
  <c r="L140" i="420"/>
  <c r="L139" i="420"/>
  <c r="L137" i="420"/>
  <c r="K145" i="420"/>
  <c r="K144" i="420"/>
  <c r="K143" i="420"/>
  <c r="K141" i="420"/>
  <c r="K140" i="420"/>
  <c r="K139" i="420"/>
  <c r="K137" i="420"/>
  <c r="K125" i="420"/>
  <c r="J145" i="420"/>
  <c r="J144" i="420"/>
  <c r="J143" i="420"/>
  <c r="J141" i="420"/>
  <c r="J140" i="420"/>
  <c r="J139" i="420"/>
  <c r="J137" i="420"/>
  <c r="J125" i="420" l="1"/>
  <c r="F210" i="88"/>
  <c r="F209" i="88"/>
  <c r="I137" i="420"/>
  <c r="I145" i="420"/>
  <c r="I144" i="420"/>
  <c r="I143" i="420"/>
  <c r="I141" i="420"/>
  <c r="I140" i="420"/>
  <c r="I139" i="420"/>
  <c r="I125" i="420"/>
  <c r="H125" i="420"/>
  <c r="H137" i="420"/>
  <c r="H139" i="420"/>
  <c r="H140" i="420"/>
  <c r="H141" i="420"/>
  <c r="H143" i="420"/>
  <c r="H144" i="420"/>
  <c r="H145" i="420"/>
  <c r="F208" i="88"/>
  <c r="F207" i="88"/>
  <c r="F206" i="88"/>
  <c r="F205" i="88"/>
  <c r="F170" i="88"/>
  <c r="G145" i="420"/>
  <c r="G144" i="420"/>
  <c r="G143" i="420"/>
  <c r="G141" i="420"/>
  <c r="G140" i="420"/>
  <c r="G139" i="420"/>
  <c r="G137" i="420"/>
  <c r="G80" i="420"/>
  <c r="G79" i="420"/>
  <c r="F80" i="420"/>
  <c r="F79" i="420"/>
  <c r="F134" i="88"/>
  <c r="F179" i="88"/>
  <c r="F199" i="88"/>
  <c r="AC145" i="419"/>
  <c r="AC144" i="419"/>
  <c r="AC143" i="419"/>
  <c r="AC141" i="419"/>
  <c r="AC140" i="419"/>
  <c r="AC139" i="419"/>
  <c r="AC137" i="419"/>
  <c r="AC80" i="419"/>
  <c r="AC79" i="419"/>
  <c r="AC148" i="420"/>
  <c r="AC147" i="420"/>
  <c r="AC146" i="420"/>
  <c r="F145" i="420"/>
  <c r="F144" i="420"/>
  <c r="F143" i="420"/>
  <c r="S147" i="420"/>
  <c r="R147" i="420"/>
  <c r="Q147" i="420"/>
  <c r="P147" i="420"/>
  <c r="O147" i="420"/>
  <c r="N147" i="420"/>
  <c r="L147" i="420"/>
  <c r="F141" i="420"/>
  <c r="T148" i="420"/>
  <c r="S148" i="420"/>
  <c r="R148" i="420"/>
  <c r="Q148" i="420"/>
  <c r="P148" i="420"/>
  <c r="O148" i="420"/>
  <c r="N148" i="420"/>
  <c r="M148" i="420"/>
  <c r="L148" i="420"/>
  <c r="J148" i="420"/>
  <c r="I148" i="420"/>
  <c r="F140" i="420"/>
  <c r="Y147" i="420"/>
  <c r="X147" i="420"/>
  <c r="W147" i="420"/>
  <c r="V147" i="420"/>
  <c r="U147" i="420"/>
  <c r="T147" i="420"/>
  <c r="M147" i="420"/>
  <c r="F139" i="420"/>
  <c r="AB146" i="420"/>
  <c r="AA146" i="420"/>
  <c r="Z146" i="420"/>
  <c r="Y146" i="420"/>
  <c r="X146" i="420"/>
  <c r="W146" i="420"/>
  <c r="V146" i="420"/>
  <c r="U146" i="420"/>
  <c r="T146" i="420"/>
  <c r="S146" i="420"/>
  <c r="R146" i="420"/>
  <c r="Q146" i="420"/>
  <c r="P146" i="420"/>
  <c r="O146" i="420"/>
  <c r="N146" i="420"/>
  <c r="M146" i="420"/>
  <c r="L146" i="420"/>
  <c r="K146" i="420"/>
  <c r="J146" i="420"/>
  <c r="I146" i="420"/>
  <c r="H146" i="420"/>
  <c r="G146" i="420"/>
  <c r="F137" i="420"/>
  <c r="F146" i="420" s="1"/>
  <c r="AC126" i="420"/>
  <c r="AB126" i="420"/>
  <c r="AA126" i="420"/>
  <c r="Z126" i="420"/>
  <c r="Y126" i="420"/>
  <c r="X126" i="420"/>
  <c r="W126" i="420"/>
  <c r="V126" i="420"/>
  <c r="U126" i="420"/>
  <c r="T126" i="420"/>
  <c r="S126" i="420"/>
  <c r="R126" i="420"/>
  <c r="Q126" i="420"/>
  <c r="P126" i="420"/>
  <c r="O126" i="420"/>
  <c r="N126" i="420"/>
  <c r="M126" i="420"/>
  <c r="L126" i="420"/>
  <c r="K126" i="420"/>
  <c r="J126" i="420"/>
  <c r="I126" i="420"/>
  <c r="H126" i="420"/>
  <c r="G126" i="420"/>
  <c r="F126" i="420"/>
  <c r="W121" i="420"/>
  <c r="V121" i="420"/>
  <c r="U121" i="420"/>
  <c r="T121" i="420"/>
  <c r="S121" i="420"/>
  <c r="R121" i="420"/>
  <c r="Q121" i="420"/>
  <c r="P121" i="420"/>
  <c r="O121" i="420"/>
  <c r="N121" i="420"/>
  <c r="M121" i="420"/>
  <c r="L121" i="420"/>
  <c r="K121" i="420"/>
  <c r="G121" i="420"/>
  <c r="F121" i="420"/>
  <c r="J117" i="420"/>
  <c r="I117" i="420"/>
  <c r="F116" i="420"/>
  <c r="AA109" i="420"/>
  <c r="T107" i="420"/>
  <c r="S107" i="420"/>
  <c r="AC99" i="420"/>
  <c r="W99" i="420"/>
  <c r="V99" i="420"/>
  <c r="U99" i="420"/>
  <c r="T99" i="420"/>
  <c r="S99" i="420"/>
  <c r="R99" i="420"/>
  <c r="Q99" i="420"/>
  <c r="P99" i="420"/>
  <c r="O99" i="420"/>
  <c r="M99" i="420"/>
  <c r="L99" i="420"/>
  <c r="K99" i="420"/>
  <c r="J99" i="420"/>
  <c r="I99" i="420"/>
  <c r="H99" i="420"/>
  <c r="G99" i="420"/>
  <c r="F99" i="420"/>
  <c r="E99" i="420"/>
  <c r="D99" i="420"/>
  <c r="C99" i="420"/>
  <c r="B99" i="420"/>
  <c r="AC96" i="420"/>
  <c r="AC119" i="420" s="1"/>
  <c r="AB96" i="420"/>
  <c r="AB119" i="420" s="1"/>
  <c r="AA96" i="420"/>
  <c r="AA119" i="420" s="1"/>
  <c r="Z96" i="420"/>
  <c r="Z119" i="420" s="1"/>
  <c r="Y96" i="420"/>
  <c r="Y119" i="420" s="1"/>
  <c r="X96" i="420"/>
  <c r="X119" i="420" s="1"/>
  <c r="W96" i="420"/>
  <c r="W119" i="420" s="1"/>
  <c r="V96" i="420"/>
  <c r="V119" i="420" s="1"/>
  <c r="U96" i="420"/>
  <c r="U119" i="420" s="1"/>
  <c r="T96" i="420"/>
  <c r="T119" i="420" s="1"/>
  <c r="S96" i="420"/>
  <c r="S119" i="420" s="1"/>
  <c r="R96" i="420"/>
  <c r="R119" i="420" s="1"/>
  <c r="Q96" i="420"/>
  <c r="Q119" i="420" s="1"/>
  <c r="P96" i="420"/>
  <c r="P119" i="420" s="1"/>
  <c r="O96" i="420"/>
  <c r="O119" i="420" s="1"/>
  <c r="N96" i="420"/>
  <c r="N119" i="420" s="1"/>
  <c r="M96" i="420"/>
  <c r="M119" i="420" s="1"/>
  <c r="L96" i="420"/>
  <c r="L119" i="420" s="1"/>
  <c r="K96" i="420"/>
  <c r="K119" i="420" s="1"/>
  <c r="J96" i="420"/>
  <c r="J119" i="420" s="1"/>
  <c r="I96" i="420"/>
  <c r="I119" i="420" s="1"/>
  <c r="H96" i="420"/>
  <c r="H119" i="420" s="1"/>
  <c r="G96" i="420"/>
  <c r="G119" i="420" s="1"/>
  <c r="F96" i="420"/>
  <c r="F119" i="420" s="1"/>
  <c r="E96" i="420"/>
  <c r="D96" i="420"/>
  <c r="C96" i="420"/>
  <c r="B96" i="420"/>
  <c r="AH95" i="420"/>
  <c r="AG95" i="420"/>
  <c r="AF95" i="420"/>
  <c r="AH94" i="420"/>
  <c r="AG94" i="420"/>
  <c r="AF94" i="420"/>
  <c r="AI93" i="420"/>
  <c r="AH91" i="420"/>
  <c r="AG91" i="420"/>
  <c r="AF91" i="420"/>
  <c r="AH90" i="420"/>
  <c r="AG90" i="420"/>
  <c r="AF90" i="420"/>
  <c r="AH89" i="420"/>
  <c r="AG89" i="420"/>
  <c r="AF89" i="420"/>
  <c r="AH88" i="420"/>
  <c r="AG88" i="420"/>
  <c r="AF88" i="420"/>
  <c r="AH87" i="420"/>
  <c r="AG87" i="420"/>
  <c r="AF87" i="420"/>
  <c r="AH86" i="420"/>
  <c r="AG86" i="420"/>
  <c r="AF86" i="420"/>
  <c r="AH85" i="420"/>
  <c r="AG85" i="420"/>
  <c r="AF85" i="420"/>
  <c r="AH84" i="420"/>
  <c r="AG84" i="420"/>
  <c r="AF84" i="420"/>
  <c r="AH83" i="420"/>
  <c r="AG83" i="420"/>
  <c r="AF83" i="420"/>
  <c r="AI82" i="420"/>
  <c r="W81" i="420"/>
  <c r="W117" i="420" s="1"/>
  <c r="V81" i="420"/>
  <c r="V117" i="420" s="1"/>
  <c r="U81" i="420"/>
  <c r="U117" i="420" s="1"/>
  <c r="T81" i="420"/>
  <c r="T117" i="420" s="1"/>
  <c r="S81" i="420"/>
  <c r="S117" i="420" s="1"/>
  <c r="R81" i="420"/>
  <c r="R117" i="420" s="1"/>
  <c r="Q81" i="420"/>
  <c r="Q117" i="420" s="1"/>
  <c r="P81" i="420"/>
  <c r="P117" i="420" s="1"/>
  <c r="O81" i="420"/>
  <c r="O117" i="420" s="1"/>
  <c r="N81" i="420"/>
  <c r="N117" i="420" s="1"/>
  <c r="M81" i="420"/>
  <c r="M117" i="420" s="1"/>
  <c r="L81" i="420"/>
  <c r="L117" i="420" s="1"/>
  <c r="J81" i="420"/>
  <c r="I81" i="420"/>
  <c r="H81" i="420"/>
  <c r="H117" i="420" s="1"/>
  <c r="G81" i="420"/>
  <c r="G117" i="420" s="1"/>
  <c r="F81" i="420"/>
  <c r="F117" i="420" s="1"/>
  <c r="E81" i="420"/>
  <c r="D81" i="420"/>
  <c r="C81" i="420"/>
  <c r="B81" i="420"/>
  <c r="AH80" i="420"/>
  <c r="AG80" i="420"/>
  <c r="AF80" i="420"/>
  <c r="AC81" i="420"/>
  <c r="AC117" i="420" s="1"/>
  <c r="AH78" i="420"/>
  <c r="AG78" i="420"/>
  <c r="AF78" i="420"/>
  <c r="J121" i="420"/>
  <c r="I121" i="420"/>
  <c r="H121" i="420"/>
  <c r="AC76" i="420"/>
  <c r="AC116" i="420" s="1"/>
  <c r="AB76" i="420"/>
  <c r="AB116" i="420" s="1"/>
  <c r="AA76" i="420"/>
  <c r="AA116" i="420" s="1"/>
  <c r="Z76" i="420"/>
  <c r="Z116" i="420" s="1"/>
  <c r="Y76" i="420"/>
  <c r="Y116" i="420" s="1"/>
  <c r="X76" i="420"/>
  <c r="X116" i="420" s="1"/>
  <c r="W76" i="420"/>
  <c r="W116" i="420" s="1"/>
  <c r="V76" i="420"/>
  <c r="V116" i="420" s="1"/>
  <c r="U76" i="420"/>
  <c r="U116" i="420" s="1"/>
  <c r="T76" i="420"/>
  <c r="T116" i="420" s="1"/>
  <c r="S76" i="420"/>
  <c r="S116" i="420" s="1"/>
  <c r="R76" i="420"/>
  <c r="R116" i="420" s="1"/>
  <c r="Q76" i="420"/>
  <c r="Q116" i="420" s="1"/>
  <c r="P76" i="420"/>
  <c r="P116" i="420" s="1"/>
  <c r="O76" i="420"/>
  <c r="O116" i="420" s="1"/>
  <c r="N76" i="420"/>
  <c r="N116" i="420" s="1"/>
  <c r="M76" i="420"/>
  <c r="M116" i="420" s="1"/>
  <c r="L76" i="420"/>
  <c r="L116" i="420" s="1"/>
  <c r="K76" i="420"/>
  <c r="K116" i="420" s="1"/>
  <c r="J76" i="420"/>
  <c r="J116" i="420" s="1"/>
  <c r="I76" i="420"/>
  <c r="I116" i="420" s="1"/>
  <c r="H76" i="420"/>
  <c r="H116" i="420" s="1"/>
  <c r="G76" i="420"/>
  <c r="G116" i="420" s="1"/>
  <c r="F76" i="420"/>
  <c r="E76" i="420"/>
  <c r="D76" i="420"/>
  <c r="C76" i="420"/>
  <c r="B76" i="420"/>
  <c r="AH75" i="420"/>
  <c r="AG75" i="420"/>
  <c r="AF75" i="420"/>
  <c r="AH74" i="420"/>
  <c r="AG74" i="420"/>
  <c r="AF74" i="420"/>
  <c r="AH73" i="420"/>
  <c r="AG73" i="420"/>
  <c r="AF73" i="420"/>
  <c r="AH72" i="420"/>
  <c r="AG72" i="420"/>
  <c r="AF72" i="420"/>
  <c r="AH71" i="420"/>
  <c r="AG71" i="420"/>
  <c r="AF71" i="420"/>
  <c r="AH68" i="420"/>
  <c r="AG68" i="420"/>
  <c r="AF68" i="420"/>
  <c r="AH67" i="420"/>
  <c r="AG67" i="420"/>
  <c r="AF67" i="420"/>
  <c r="AH66" i="420"/>
  <c r="AG66" i="420"/>
  <c r="AF66" i="420"/>
  <c r="AH65" i="420"/>
  <c r="AG65" i="420"/>
  <c r="AF65" i="420"/>
  <c r="AH64" i="420"/>
  <c r="AG64" i="420"/>
  <c r="AF64" i="420"/>
  <c r="AH63" i="420"/>
  <c r="AG63" i="420"/>
  <c r="AF63" i="420"/>
  <c r="AH62" i="420"/>
  <c r="AG62" i="420"/>
  <c r="AF62" i="420"/>
  <c r="AH61" i="420"/>
  <c r="AG61" i="420"/>
  <c r="AF61" i="420"/>
  <c r="AH60" i="420"/>
  <c r="AG60" i="420"/>
  <c r="AF60" i="420"/>
  <c r="AH59" i="420"/>
  <c r="AG59" i="420"/>
  <c r="AF59" i="420"/>
  <c r="AH58" i="420"/>
  <c r="AG58" i="420"/>
  <c r="AF58" i="420"/>
  <c r="AH57" i="420"/>
  <c r="AG57" i="420"/>
  <c r="AF57" i="420"/>
  <c r="AH56" i="420"/>
  <c r="AG56" i="420"/>
  <c r="AF56" i="420"/>
  <c r="AH55" i="420"/>
  <c r="AG55" i="420"/>
  <c r="AF55" i="420"/>
  <c r="AH54" i="420"/>
  <c r="AG54" i="420"/>
  <c r="AF54" i="420"/>
  <c r="AH53" i="420"/>
  <c r="AG53" i="420"/>
  <c r="AF53" i="420"/>
  <c r="AI52" i="420"/>
  <c r="AH52" i="420"/>
  <c r="AG52" i="420"/>
  <c r="AF52" i="420"/>
  <c r="AI51" i="420"/>
  <c r="AC50" i="420"/>
  <c r="AC114" i="420" s="1"/>
  <c r="AB50" i="420"/>
  <c r="AB114" i="420" s="1"/>
  <c r="AA50" i="420"/>
  <c r="AA114" i="420" s="1"/>
  <c r="Z50" i="420"/>
  <c r="Z114" i="420" s="1"/>
  <c r="Y50" i="420"/>
  <c r="Y114" i="420" s="1"/>
  <c r="X50" i="420"/>
  <c r="X114" i="420" s="1"/>
  <c r="W50" i="420"/>
  <c r="W114" i="420" s="1"/>
  <c r="V50" i="420"/>
  <c r="V114" i="420" s="1"/>
  <c r="U50" i="420"/>
  <c r="U114" i="420" s="1"/>
  <c r="T50" i="420"/>
  <c r="T114" i="420" s="1"/>
  <c r="S50" i="420"/>
  <c r="S114" i="420" s="1"/>
  <c r="R50" i="420"/>
  <c r="R114" i="420" s="1"/>
  <c r="Q50" i="420"/>
  <c r="Q114" i="420" s="1"/>
  <c r="P50" i="420"/>
  <c r="P114" i="420" s="1"/>
  <c r="O50" i="420"/>
  <c r="O114" i="420" s="1"/>
  <c r="N50" i="420"/>
  <c r="N114" i="420" s="1"/>
  <c r="M50" i="420"/>
  <c r="M114" i="420" s="1"/>
  <c r="L50" i="420"/>
  <c r="L114" i="420" s="1"/>
  <c r="K50" i="420"/>
  <c r="K114" i="420" s="1"/>
  <c r="J50" i="420"/>
  <c r="J114" i="420" s="1"/>
  <c r="I50" i="420"/>
  <c r="I114" i="420" s="1"/>
  <c r="H50" i="420"/>
  <c r="H114" i="420" s="1"/>
  <c r="G50" i="420"/>
  <c r="G114" i="420" s="1"/>
  <c r="F50" i="420"/>
  <c r="F114" i="420" s="1"/>
  <c r="E50" i="420"/>
  <c r="D50" i="420"/>
  <c r="C50" i="420"/>
  <c r="B50" i="420"/>
  <c r="AH49" i="420"/>
  <c r="AG49" i="420"/>
  <c r="AF49" i="420"/>
  <c r="AI48" i="420"/>
  <c r="AC47" i="420"/>
  <c r="AC111" i="420" s="1"/>
  <c r="AB47" i="420"/>
  <c r="AB111" i="420" s="1"/>
  <c r="AA47" i="420"/>
  <c r="AA111" i="420" s="1"/>
  <c r="Z47" i="420"/>
  <c r="Z111" i="420" s="1"/>
  <c r="Y47" i="420"/>
  <c r="Y111" i="420" s="1"/>
  <c r="X47" i="420"/>
  <c r="X111" i="420" s="1"/>
  <c r="W47" i="420"/>
  <c r="W111" i="420" s="1"/>
  <c r="V47" i="420"/>
  <c r="V111" i="420" s="1"/>
  <c r="U47" i="420"/>
  <c r="U111" i="420" s="1"/>
  <c r="T47" i="420"/>
  <c r="T111" i="420" s="1"/>
  <c r="S47" i="420"/>
  <c r="S111" i="420" s="1"/>
  <c r="R47" i="420"/>
  <c r="R111" i="420" s="1"/>
  <c r="Q47" i="420"/>
  <c r="Q111" i="420" s="1"/>
  <c r="P47" i="420"/>
  <c r="P111" i="420" s="1"/>
  <c r="O47" i="420"/>
  <c r="O111" i="420" s="1"/>
  <c r="N47" i="420"/>
  <c r="N111" i="420" s="1"/>
  <c r="M47" i="420"/>
  <c r="M111" i="420" s="1"/>
  <c r="L47" i="420"/>
  <c r="L111" i="420" s="1"/>
  <c r="K47" i="420"/>
  <c r="K111" i="420" s="1"/>
  <c r="J47" i="420"/>
  <c r="J111" i="420" s="1"/>
  <c r="I47" i="420"/>
  <c r="I111" i="420" s="1"/>
  <c r="H47" i="420"/>
  <c r="H111" i="420" s="1"/>
  <c r="G47" i="420"/>
  <c r="G111" i="420" s="1"/>
  <c r="F47" i="420"/>
  <c r="F111" i="420" s="1"/>
  <c r="E47" i="420"/>
  <c r="D47" i="420"/>
  <c r="C47" i="420"/>
  <c r="B47" i="420"/>
  <c r="AH44" i="420"/>
  <c r="AG44" i="420"/>
  <c r="AF44" i="420"/>
  <c r="AI43" i="420"/>
  <c r="AH43" i="420"/>
  <c r="AG43" i="420"/>
  <c r="AF43" i="420"/>
  <c r="AI42" i="420"/>
  <c r="AH40" i="420"/>
  <c r="AG40" i="420"/>
  <c r="AF40" i="420"/>
  <c r="AI39" i="420"/>
  <c r="AH37" i="420"/>
  <c r="AG37" i="420"/>
  <c r="AF37" i="420"/>
  <c r="AH36" i="420"/>
  <c r="AG36" i="420"/>
  <c r="AF36" i="420"/>
  <c r="AH35" i="420"/>
  <c r="AG35" i="420"/>
  <c r="AF35" i="420"/>
  <c r="AI34" i="420"/>
  <c r="AC33" i="420"/>
  <c r="AC109" i="420" s="1"/>
  <c r="AB33" i="420"/>
  <c r="AB109" i="420" s="1"/>
  <c r="AA33" i="420"/>
  <c r="Z33" i="420"/>
  <c r="Z109" i="420" s="1"/>
  <c r="Y33" i="420"/>
  <c r="Y109" i="420" s="1"/>
  <c r="X33" i="420"/>
  <c r="X109" i="420" s="1"/>
  <c r="W33" i="420"/>
  <c r="W109" i="420" s="1"/>
  <c r="V33" i="420"/>
  <c r="V109" i="420" s="1"/>
  <c r="U33" i="420"/>
  <c r="U109" i="420" s="1"/>
  <c r="T33" i="420"/>
  <c r="T109" i="420" s="1"/>
  <c r="S33" i="420"/>
  <c r="S109" i="420" s="1"/>
  <c r="R33" i="420"/>
  <c r="R109" i="420" s="1"/>
  <c r="Q33" i="420"/>
  <c r="Q109" i="420" s="1"/>
  <c r="P33" i="420"/>
  <c r="P109" i="420" s="1"/>
  <c r="O33" i="420"/>
  <c r="O109" i="420" s="1"/>
  <c r="N33" i="420"/>
  <c r="N109" i="420" s="1"/>
  <c r="M33" i="420"/>
  <c r="M109" i="420" s="1"/>
  <c r="L33" i="420"/>
  <c r="L109" i="420" s="1"/>
  <c r="K33" i="420"/>
  <c r="K109" i="420" s="1"/>
  <c r="J33" i="420"/>
  <c r="J109" i="420" s="1"/>
  <c r="I33" i="420"/>
  <c r="I109" i="420" s="1"/>
  <c r="H33" i="420"/>
  <c r="H109" i="420" s="1"/>
  <c r="G33" i="420"/>
  <c r="G109" i="420" s="1"/>
  <c r="F33" i="420"/>
  <c r="F109" i="420" s="1"/>
  <c r="E33" i="420"/>
  <c r="D33" i="420"/>
  <c r="C33" i="420"/>
  <c r="B33" i="420"/>
  <c r="AI18" i="420"/>
  <c r="AC17" i="420"/>
  <c r="AC107" i="420" s="1"/>
  <c r="AB17" i="420"/>
  <c r="AB107" i="420" s="1"/>
  <c r="AA17" i="420"/>
  <c r="AA107" i="420" s="1"/>
  <c r="Z17" i="420"/>
  <c r="Z107" i="420" s="1"/>
  <c r="Y17" i="420"/>
  <c r="Y107" i="420" s="1"/>
  <c r="X17" i="420"/>
  <c r="X107" i="420" s="1"/>
  <c r="W17" i="420"/>
  <c r="W107" i="420" s="1"/>
  <c r="V17" i="420"/>
  <c r="V107" i="420" s="1"/>
  <c r="U17" i="420"/>
  <c r="U107" i="420" s="1"/>
  <c r="T17" i="420"/>
  <c r="S17" i="420"/>
  <c r="R17" i="420"/>
  <c r="R107" i="420" s="1"/>
  <c r="Q17" i="420"/>
  <c r="Q107" i="420" s="1"/>
  <c r="P17" i="420"/>
  <c r="P107" i="420" s="1"/>
  <c r="O17" i="420"/>
  <c r="O107" i="420" s="1"/>
  <c r="N17" i="420"/>
  <c r="N107" i="420" s="1"/>
  <c r="M17" i="420"/>
  <c r="M107" i="420" s="1"/>
  <c r="L17" i="420"/>
  <c r="L107" i="420" s="1"/>
  <c r="K17" i="420"/>
  <c r="K107" i="420" s="1"/>
  <c r="J17" i="420"/>
  <c r="J107" i="420" s="1"/>
  <c r="I17" i="420"/>
  <c r="I107" i="420" s="1"/>
  <c r="H17" i="420"/>
  <c r="H107" i="420" s="1"/>
  <c r="G17" i="420"/>
  <c r="G107" i="420" s="1"/>
  <c r="F17" i="420"/>
  <c r="F107" i="420" s="1"/>
  <c r="E17" i="420"/>
  <c r="D17" i="420"/>
  <c r="C17" i="420"/>
  <c r="B17" i="420"/>
  <c r="AH16" i="420"/>
  <c r="AG16" i="420"/>
  <c r="AF16" i="420"/>
  <c r="AH15" i="420"/>
  <c r="AG15" i="420"/>
  <c r="AF15" i="420"/>
  <c r="AH14" i="420"/>
  <c r="AG14" i="420"/>
  <c r="AF14" i="420"/>
  <c r="AH13" i="420"/>
  <c r="AG13" i="420"/>
  <c r="AF13" i="420"/>
  <c r="AI12" i="420"/>
  <c r="L9" i="420" a="1"/>
  <c r="L9" i="420" s="1"/>
  <c r="F203" i="88"/>
  <c r="AC125" i="419"/>
  <c r="F114" i="88"/>
  <c r="AI42" i="419"/>
  <c r="AB145" i="419"/>
  <c r="AB144" i="419"/>
  <c r="AB143" i="419"/>
  <c r="AB141" i="419"/>
  <c r="AB140" i="419"/>
  <c r="AB139" i="419"/>
  <c r="AB137" i="419"/>
  <c r="AB80" i="419"/>
  <c r="AB79" i="419"/>
  <c r="F182" i="88"/>
  <c r="AA80" i="419"/>
  <c r="AA79" i="419"/>
  <c r="AA145" i="419"/>
  <c r="AA143" i="419"/>
  <c r="AA141" i="419"/>
  <c r="AA140" i="419"/>
  <c r="AA139" i="419"/>
  <c r="AA137" i="419"/>
  <c r="AA144" i="419"/>
  <c r="Z80" i="419"/>
  <c r="Z79" i="419"/>
  <c r="Z144" i="419" s="1"/>
  <c r="Z145" i="419"/>
  <c r="Z143" i="419"/>
  <c r="Z141" i="419"/>
  <c r="Z140" i="419"/>
  <c r="Z139" i="419"/>
  <c r="Z137" i="419"/>
  <c r="Y145" i="419"/>
  <c r="Y143" i="419"/>
  <c r="Y141" i="419"/>
  <c r="Y140" i="419"/>
  <c r="Y139" i="419"/>
  <c r="Y137" i="419"/>
  <c r="X145" i="419"/>
  <c r="X144" i="419"/>
  <c r="X143" i="419"/>
  <c r="X141" i="419"/>
  <c r="X140" i="419"/>
  <c r="X139" i="419"/>
  <c r="X137" i="419"/>
  <c r="Y80" i="419"/>
  <c r="Y79" i="419"/>
  <c r="Y144" i="419" s="1"/>
  <c r="F202" i="88"/>
  <c r="F201" i="88"/>
  <c r="F200" i="88"/>
  <c r="X80" i="419"/>
  <c r="X79" i="419"/>
  <c r="W145" i="419"/>
  <c r="W144" i="419"/>
  <c r="W143" i="419"/>
  <c r="W141" i="419"/>
  <c r="W140" i="419"/>
  <c r="W139" i="419"/>
  <c r="W137" i="419"/>
  <c r="F172" i="88"/>
  <c r="F183" i="88"/>
  <c r="F171" i="88"/>
  <c r="F184" i="88"/>
  <c r="F169" i="88"/>
  <c r="V139" i="419"/>
  <c r="V145" i="419"/>
  <c r="V144" i="419"/>
  <c r="V143" i="419"/>
  <c r="V141" i="419"/>
  <c r="V140" i="419"/>
  <c r="V137" i="419"/>
  <c r="U145" i="419"/>
  <c r="U144" i="419"/>
  <c r="U143" i="419"/>
  <c r="U141" i="419"/>
  <c r="U140" i="419"/>
  <c r="U139" i="419"/>
  <c r="U137" i="419"/>
  <c r="F185" i="88"/>
  <c r="F188" i="88"/>
  <c r="F187" i="88"/>
  <c r="F197" i="88"/>
  <c r="F198" i="88"/>
  <c r="F191" i="88"/>
  <c r="F186" i="88"/>
  <c r="S139" i="419"/>
  <c r="R139" i="419"/>
  <c r="Q139" i="419"/>
  <c r="T139" i="419"/>
  <c r="T145" i="419"/>
  <c r="T144" i="419"/>
  <c r="T143" i="419"/>
  <c r="T141" i="419"/>
  <c r="T140" i="419"/>
  <c r="T137" i="419"/>
  <c r="F160" i="88"/>
  <c r="F189" i="88"/>
  <c r="F195" i="88"/>
  <c r="F194" i="88"/>
  <c r="F190" i="88"/>
  <c r="F193" i="88"/>
  <c r="U127" i="420" l="1"/>
  <c r="T127" i="420"/>
  <c r="R127" i="420"/>
  <c r="Q127" i="420"/>
  <c r="P127" i="420"/>
  <c r="O127" i="420"/>
  <c r="I127" i="420"/>
  <c r="H127" i="420"/>
  <c r="F127" i="420"/>
  <c r="G127" i="420"/>
  <c r="W127" i="420"/>
  <c r="V127" i="420"/>
  <c r="N127" i="420"/>
  <c r="S127" i="420"/>
  <c r="F147" i="420"/>
  <c r="Z147" i="420"/>
  <c r="G147" i="420"/>
  <c r="AA147" i="420"/>
  <c r="H147" i="420"/>
  <c r="AB147" i="420"/>
  <c r="F148" i="420"/>
  <c r="J147" i="420"/>
  <c r="G148" i="420"/>
  <c r="I147" i="420"/>
  <c r="K147" i="420"/>
  <c r="H148" i="420"/>
  <c r="Z121" i="420"/>
  <c r="Z127" i="420" s="1"/>
  <c r="Z81" i="420"/>
  <c r="Z117" i="420" s="1"/>
  <c r="AA121" i="420"/>
  <c r="AA127" i="420" s="1"/>
  <c r="AA81" i="420"/>
  <c r="AA117" i="420" s="1"/>
  <c r="AB121" i="420"/>
  <c r="AB127" i="420" s="1"/>
  <c r="AB81" i="420"/>
  <c r="AB117" i="420" s="1"/>
  <c r="Y99" i="420"/>
  <c r="Z148" i="420"/>
  <c r="Z99" i="420"/>
  <c r="AA99" i="420"/>
  <c r="AB148" i="420"/>
  <c r="Y148" i="420"/>
  <c r="AA148" i="420"/>
  <c r="X99" i="420"/>
  <c r="X121" i="420"/>
  <c r="X127" i="420" s="1"/>
  <c r="AH79" i="420"/>
  <c r="AG79" i="420"/>
  <c r="AF79" i="420"/>
  <c r="AB99" i="420"/>
  <c r="V148" i="420"/>
  <c r="L127" i="420"/>
  <c r="M127" i="420"/>
  <c r="U148" i="420"/>
  <c r="J127" i="420"/>
  <c r="W148" i="420"/>
  <c r="X81" i="420"/>
  <c r="X117" i="420" s="1"/>
  <c r="Y121" i="420"/>
  <c r="Y127" i="420" s="1"/>
  <c r="Y81" i="420"/>
  <c r="Y117" i="420" s="1"/>
  <c r="K127" i="420"/>
  <c r="K81" i="420"/>
  <c r="K117" i="420" s="1"/>
  <c r="AI77" i="420"/>
  <c r="K148" i="420"/>
  <c r="X148" i="420"/>
  <c r="AC121" i="420"/>
  <c r="AC127" i="420" s="1"/>
  <c r="F192" i="88"/>
  <c r="F116" i="88"/>
  <c r="AK127" i="418"/>
  <c r="P137" i="419"/>
  <c r="Q137" i="419"/>
  <c r="R137" i="419"/>
  <c r="S137" i="419"/>
  <c r="P139" i="419"/>
  <c r="P140" i="419"/>
  <c r="Q140" i="419"/>
  <c r="R140" i="419"/>
  <c r="S140" i="419"/>
  <c r="P141" i="419"/>
  <c r="Q141" i="419"/>
  <c r="R141" i="419"/>
  <c r="S141" i="419"/>
  <c r="P143" i="419"/>
  <c r="Q143" i="419"/>
  <c r="R143" i="419"/>
  <c r="S143" i="419"/>
  <c r="P144" i="419"/>
  <c r="Q144" i="419"/>
  <c r="R144" i="419"/>
  <c r="S144" i="419"/>
  <c r="P145" i="419"/>
  <c r="Q145" i="419"/>
  <c r="R145" i="419"/>
  <c r="S145" i="419"/>
  <c r="O145" i="419"/>
  <c r="N145" i="419"/>
  <c r="O144" i="419"/>
  <c r="N144" i="419"/>
  <c r="O143" i="419"/>
  <c r="N143" i="419"/>
  <c r="O141" i="419"/>
  <c r="N141" i="419"/>
  <c r="O140" i="419"/>
  <c r="N140" i="419"/>
  <c r="O139" i="419"/>
  <c r="N139" i="419"/>
  <c r="O137" i="419"/>
  <c r="N137" i="419"/>
  <c r="F168" i="88"/>
  <c r="F175" i="88"/>
  <c r="F178" i="88"/>
  <c r="F181" i="88"/>
  <c r="F180" i="88"/>
  <c r="F176" i="88"/>
  <c r="F177" i="88"/>
  <c r="M145" i="419"/>
  <c r="M144" i="419"/>
  <c r="M143" i="419"/>
  <c r="M141" i="419"/>
  <c r="M140" i="419"/>
  <c r="M139" i="419"/>
  <c r="M137" i="419"/>
  <c r="F173" i="88"/>
  <c r="AH102" i="420" l="1"/>
  <c r="AF102" i="420"/>
  <c r="F158" i="88"/>
  <c r="L145" i="419"/>
  <c r="L144" i="419"/>
  <c r="L143" i="419"/>
  <c r="L141" i="419"/>
  <c r="L140" i="419"/>
  <c r="L139" i="419"/>
  <c r="L137" i="419"/>
  <c r="F161" i="88"/>
  <c r="K145" i="419"/>
  <c r="K143" i="419"/>
  <c r="K141" i="419"/>
  <c r="K140" i="419"/>
  <c r="K139" i="419"/>
  <c r="K137" i="419"/>
  <c r="K80" i="419"/>
  <c r="K78" i="419"/>
  <c r="K144" i="419" s="1"/>
  <c r="J145" i="419"/>
  <c r="I145" i="419"/>
  <c r="J143" i="419"/>
  <c r="I143" i="419"/>
  <c r="J141" i="419"/>
  <c r="I141" i="419"/>
  <c r="J140" i="419"/>
  <c r="I140" i="419"/>
  <c r="J139" i="419"/>
  <c r="I139" i="419"/>
  <c r="J137" i="419"/>
  <c r="I137" i="419"/>
  <c r="J80" i="419"/>
  <c r="J78" i="419"/>
  <c r="J144" i="419" s="1"/>
  <c r="I80" i="419"/>
  <c r="I78" i="419"/>
  <c r="I144" i="419" s="1"/>
  <c r="F167" i="88"/>
  <c r="F166" i="88"/>
  <c r="H80" i="419"/>
  <c r="H144" i="419" s="1"/>
  <c r="H78" i="419"/>
  <c r="H145" i="419"/>
  <c r="H143" i="419"/>
  <c r="H141" i="419"/>
  <c r="H140" i="419"/>
  <c r="H139" i="419"/>
  <c r="H137" i="419"/>
  <c r="F165" i="88"/>
  <c r="F33" i="88"/>
  <c r="G145" i="419"/>
  <c r="G144" i="419"/>
  <c r="G143" i="419"/>
  <c r="G141" i="419"/>
  <c r="G140" i="419"/>
  <c r="G139" i="419"/>
  <c r="G137" i="419"/>
  <c r="F145" i="419" l="1"/>
  <c r="F144" i="419"/>
  <c r="F143" i="419"/>
  <c r="F141" i="419"/>
  <c r="F140" i="419"/>
  <c r="F139" i="419"/>
  <c r="F137" i="419"/>
  <c r="R28" i="253"/>
  <c r="AC132" i="418"/>
  <c r="AB132" i="418"/>
  <c r="AA132" i="418"/>
  <c r="Z132" i="418"/>
  <c r="Y132" i="418"/>
  <c r="X132" i="418"/>
  <c r="W132" i="418"/>
  <c r="V132" i="418"/>
  <c r="U132" i="418"/>
  <c r="T132" i="418"/>
  <c r="S132" i="418"/>
  <c r="R132" i="418"/>
  <c r="Q132" i="418"/>
  <c r="P132" i="418"/>
  <c r="O132" i="418"/>
  <c r="N132" i="418"/>
  <c r="M132" i="418"/>
  <c r="L132" i="418"/>
  <c r="K132" i="418"/>
  <c r="J132" i="418"/>
  <c r="I132" i="418"/>
  <c r="H132" i="418"/>
  <c r="G132" i="418"/>
  <c r="F132" i="418"/>
  <c r="G132" i="413"/>
  <c r="H132" i="413"/>
  <c r="I132" i="413"/>
  <c r="J132" i="413"/>
  <c r="K132" i="413"/>
  <c r="L132" i="413"/>
  <c r="M132" i="413"/>
  <c r="N132" i="413"/>
  <c r="O132" i="413"/>
  <c r="P132" i="413"/>
  <c r="Q132" i="413"/>
  <c r="R132" i="413"/>
  <c r="S132" i="413"/>
  <c r="T132" i="413"/>
  <c r="U132" i="413"/>
  <c r="V132" i="413"/>
  <c r="W132" i="413"/>
  <c r="X132" i="413"/>
  <c r="Y132" i="413"/>
  <c r="Z132" i="413"/>
  <c r="AA132" i="413"/>
  <c r="AB132" i="413"/>
  <c r="AC132" i="413"/>
  <c r="F132" i="413"/>
  <c r="F164" i="88" l="1"/>
  <c r="AC145" i="418"/>
  <c r="AC144" i="418"/>
  <c r="AC143" i="418"/>
  <c r="AC141" i="418"/>
  <c r="AC140" i="418"/>
  <c r="AC139" i="418"/>
  <c r="AC137" i="418"/>
  <c r="F162" i="88"/>
  <c r="F163" i="88"/>
  <c r="F137" i="88" l="1"/>
  <c r="AC148" i="419"/>
  <c r="L148" i="419"/>
  <c r="K148" i="419"/>
  <c r="J148" i="419"/>
  <c r="AC147" i="419"/>
  <c r="Y147" i="419"/>
  <c r="O147" i="419"/>
  <c r="N147" i="419"/>
  <c r="AC146" i="419"/>
  <c r="AB146" i="419"/>
  <c r="R146" i="419"/>
  <c r="Q146" i="419"/>
  <c r="M146" i="419"/>
  <c r="H146" i="419"/>
  <c r="M147" i="419"/>
  <c r="J147" i="419"/>
  <c r="AA148" i="419"/>
  <c r="Z148" i="419"/>
  <c r="Y148" i="419"/>
  <c r="X148" i="419"/>
  <c r="W148" i="419"/>
  <c r="V148" i="419"/>
  <c r="U148" i="419"/>
  <c r="S148" i="419"/>
  <c r="R148" i="419"/>
  <c r="Q148" i="419"/>
  <c r="P148" i="419"/>
  <c r="O148" i="419"/>
  <c r="N148" i="419"/>
  <c r="M148" i="419"/>
  <c r="I148" i="419"/>
  <c r="H148" i="419"/>
  <c r="G148" i="419"/>
  <c r="F148" i="419"/>
  <c r="AB147" i="419"/>
  <c r="AA147" i="419"/>
  <c r="Z147" i="419"/>
  <c r="X147" i="419"/>
  <c r="W147" i="419"/>
  <c r="V147" i="419"/>
  <c r="U147" i="419"/>
  <c r="T147" i="419"/>
  <c r="S147" i="419"/>
  <c r="R147" i="419"/>
  <c r="Q147" i="419"/>
  <c r="P147" i="419"/>
  <c r="L147" i="419"/>
  <c r="K147" i="419"/>
  <c r="I147" i="419"/>
  <c r="H147" i="419"/>
  <c r="G147" i="419"/>
  <c r="F147" i="419"/>
  <c r="AA146" i="419"/>
  <c r="Z146" i="419"/>
  <c r="Y146" i="419"/>
  <c r="X146" i="419"/>
  <c r="W146" i="419"/>
  <c r="V146" i="419"/>
  <c r="U146" i="419"/>
  <c r="T146" i="419"/>
  <c r="S146" i="419"/>
  <c r="P146" i="419"/>
  <c r="O146" i="419"/>
  <c r="N146" i="419"/>
  <c r="L146" i="419"/>
  <c r="K146" i="419"/>
  <c r="J146" i="419"/>
  <c r="I146" i="419"/>
  <c r="G146" i="419"/>
  <c r="F146" i="419"/>
  <c r="AC126" i="419"/>
  <c r="AB126" i="419"/>
  <c r="AA126" i="419"/>
  <c r="Z126" i="419"/>
  <c r="Y126" i="419"/>
  <c r="X126" i="419"/>
  <c r="W126" i="419"/>
  <c r="V126" i="419"/>
  <c r="U126" i="419"/>
  <c r="T126" i="419"/>
  <c r="S126" i="419"/>
  <c r="R126" i="419"/>
  <c r="Q126" i="419"/>
  <c r="P126" i="419"/>
  <c r="O126" i="419"/>
  <c r="N126" i="419"/>
  <c r="M126" i="419"/>
  <c r="L126" i="419"/>
  <c r="K126" i="419"/>
  <c r="J126" i="419"/>
  <c r="I126" i="419"/>
  <c r="H126" i="419"/>
  <c r="G126" i="419"/>
  <c r="F126" i="419"/>
  <c r="AA121" i="419"/>
  <c r="Z121" i="419"/>
  <c r="Y121" i="419"/>
  <c r="X121" i="419"/>
  <c r="X127" i="419" s="1"/>
  <c r="W121" i="419"/>
  <c r="W127" i="419" s="1"/>
  <c r="V121" i="419"/>
  <c r="U121" i="419"/>
  <c r="S121" i="419"/>
  <c r="R121" i="419"/>
  <c r="R127" i="419" s="1"/>
  <c r="Q121" i="419"/>
  <c r="Q127" i="419" s="1"/>
  <c r="P121" i="419"/>
  <c r="P127" i="419" s="1"/>
  <c r="O121" i="419"/>
  <c r="O127" i="419" s="1"/>
  <c r="N121" i="419"/>
  <c r="M121" i="419"/>
  <c r="L121" i="419"/>
  <c r="K121" i="419"/>
  <c r="J121" i="419"/>
  <c r="I121" i="419"/>
  <c r="G121" i="419"/>
  <c r="G127" i="419" s="1"/>
  <c r="AB119" i="419"/>
  <c r="Y119" i="419"/>
  <c r="X119" i="419"/>
  <c r="J119" i="419"/>
  <c r="F119" i="419"/>
  <c r="AB116" i="419"/>
  <c r="AC99" i="419"/>
  <c r="AB99" i="419"/>
  <c r="AA99" i="419"/>
  <c r="Z99" i="419"/>
  <c r="Y99" i="419"/>
  <c r="X99" i="419"/>
  <c r="W99" i="419"/>
  <c r="S99" i="419"/>
  <c r="R99" i="419"/>
  <c r="Q99" i="419"/>
  <c r="P99" i="419"/>
  <c r="O99" i="419"/>
  <c r="N99" i="419"/>
  <c r="M99" i="419"/>
  <c r="L99" i="419"/>
  <c r="K99" i="419"/>
  <c r="J99" i="419"/>
  <c r="I99" i="419"/>
  <c r="H99" i="419"/>
  <c r="E99" i="419"/>
  <c r="D99" i="419"/>
  <c r="C99" i="419"/>
  <c r="B99" i="419"/>
  <c r="AC96" i="419"/>
  <c r="AC119" i="419" s="1"/>
  <c r="AB96" i="419"/>
  <c r="AA96" i="419"/>
  <c r="AA119" i="419" s="1"/>
  <c r="Z96" i="419"/>
  <c r="Z119" i="419" s="1"/>
  <c r="Y96" i="419"/>
  <c r="X96" i="419"/>
  <c r="W96" i="419"/>
  <c r="W119" i="419" s="1"/>
  <c r="V96" i="419"/>
  <c r="V119" i="419" s="1"/>
  <c r="U96" i="419"/>
  <c r="U119" i="419" s="1"/>
  <c r="T96" i="419"/>
  <c r="T119" i="419" s="1"/>
  <c r="S96" i="419"/>
  <c r="S119" i="419" s="1"/>
  <c r="R96" i="419"/>
  <c r="R119" i="419" s="1"/>
  <c r="Q96" i="419"/>
  <c r="Q119" i="419" s="1"/>
  <c r="P96" i="419"/>
  <c r="P119" i="419" s="1"/>
  <c r="O96" i="419"/>
  <c r="O119" i="419" s="1"/>
  <c r="N96" i="419"/>
  <c r="N119" i="419" s="1"/>
  <c r="M96" i="419"/>
  <c r="M119" i="419" s="1"/>
  <c r="L96" i="419"/>
  <c r="L119" i="419" s="1"/>
  <c r="K96" i="419"/>
  <c r="K119" i="419" s="1"/>
  <c r="J96" i="419"/>
  <c r="I96" i="419"/>
  <c r="I119" i="419" s="1"/>
  <c r="H96" i="419"/>
  <c r="H119" i="419" s="1"/>
  <c r="G96" i="419"/>
  <c r="G119" i="419" s="1"/>
  <c r="F96" i="419"/>
  <c r="E96" i="419"/>
  <c r="D96" i="419"/>
  <c r="C96" i="419"/>
  <c r="B96" i="419"/>
  <c r="AH95" i="419"/>
  <c r="AG95" i="419"/>
  <c r="AF95" i="419"/>
  <c r="AH94" i="419"/>
  <c r="AG94" i="419"/>
  <c r="AF94" i="419"/>
  <c r="AI93" i="419"/>
  <c r="AH91" i="419"/>
  <c r="AG91" i="419"/>
  <c r="AF91" i="419"/>
  <c r="AH90" i="419"/>
  <c r="AG90" i="419"/>
  <c r="AF90" i="419"/>
  <c r="AH89" i="419"/>
  <c r="AG89" i="419"/>
  <c r="AF89" i="419"/>
  <c r="AH88" i="419"/>
  <c r="AG88" i="419"/>
  <c r="AF88" i="419"/>
  <c r="AH87" i="419"/>
  <c r="AG87" i="419"/>
  <c r="AF87" i="419"/>
  <c r="AH86" i="419"/>
  <c r="AG86" i="419"/>
  <c r="AF86" i="419"/>
  <c r="AH85" i="419"/>
  <c r="AG85" i="419"/>
  <c r="AF85" i="419"/>
  <c r="AH84" i="419"/>
  <c r="AG84" i="419"/>
  <c r="AF84" i="419"/>
  <c r="AH83" i="419"/>
  <c r="AG83" i="419"/>
  <c r="AF83" i="419"/>
  <c r="AI82" i="419"/>
  <c r="AA81" i="419"/>
  <c r="AA117" i="419" s="1"/>
  <c r="Z81" i="419"/>
  <c r="Z117" i="419" s="1"/>
  <c r="Y81" i="419"/>
  <c r="Y117" i="419" s="1"/>
  <c r="X81" i="419"/>
  <c r="X117" i="419" s="1"/>
  <c r="W81" i="419"/>
  <c r="W117" i="419" s="1"/>
  <c r="V81" i="419"/>
  <c r="V117" i="419" s="1"/>
  <c r="U81" i="419"/>
  <c r="U117" i="419" s="1"/>
  <c r="S81" i="419"/>
  <c r="S117" i="419" s="1"/>
  <c r="R81" i="419"/>
  <c r="R117" i="419" s="1"/>
  <c r="Q81" i="419"/>
  <c r="Q117" i="419" s="1"/>
  <c r="P81" i="419"/>
  <c r="P117" i="419" s="1"/>
  <c r="O81" i="419"/>
  <c r="O117" i="419" s="1"/>
  <c r="N81" i="419"/>
  <c r="N117" i="419" s="1"/>
  <c r="M81" i="419"/>
  <c r="M117" i="419" s="1"/>
  <c r="L81" i="419"/>
  <c r="L117" i="419" s="1"/>
  <c r="K81" i="419"/>
  <c r="K117" i="419" s="1"/>
  <c r="J81" i="419"/>
  <c r="J117" i="419" s="1"/>
  <c r="I81" i="419"/>
  <c r="I117" i="419" s="1"/>
  <c r="H81" i="419"/>
  <c r="H117" i="419" s="1"/>
  <c r="G81" i="419"/>
  <c r="G117" i="419" s="1"/>
  <c r="E81" i="419"/>
  <c r="D81" i="419"/>
  <c r="C81" i="419"/>
  <c r="B81" i="419"/>
  <c r="AH80" i="419"/>
  <c r="AG80" i="419"/>
  <c r="AF80" i="419"/>
  <c r="H121" i="419"/>
  <c r="H127" i="419" s="1"/>
  <c r="G99" i="419"/>
  <c r="AG79" i="419"/>
  <c r="F99" i="419"/>
  <c r="AC121" i="419"/>
  <c r="AB121" i="419"/>
  <c r="T81" i="419"/>
  <c r="T117" i="419" s="1"/>
  <c r="AI77" i="419"/>
  <c r="AC76" i="419"/>
  <c r="AC116" i="419" s="1"/>
  <c r="AB76" i="419"/>
  <c r="AA76" i="419"/>
  <c r="AA116" i="419" s="1"/>
  <c r="Z76" i="419"/>
  <c r="Z116" i="419" s="1"/>
  <c r="Y76" i="419"/>
  <c r="Y116" i="419" s="1"/>
  <c r="X76" i="419"/>
  <c r="X116" i="419" s="1"/>
  <c r="W76" i="419"/>
  <c r="W116" i="419" s="1"/>
  <c r="V76" i="419"/>
  <c r="V116" i="419" s="1"/>
  <c r="U76" i="419"/>
  <c r="U116" i="419" s="1"/>
  <c r="T76" i="419"/>
  <c r="T116" i="419" s="1"/>
  <c r="S76" i="419"/>
  <c r="S116" i="419" s="1"/>
  <c r="R76" i="419"/>
  <c r="R116" i="419" s="1"/>
  <c r="Q76" i="419"/>
  <c r="Q116" i="419" s="1"/>
  <c r="P76" i="419"/>
  <c r="P116" i="419" s="1"/>
  <c r="O76" i="419"/>
  <c r="O116" i="419" s="1"/>
  <c r="N76" i="419"/>
  <c r="N116" i="419" s="1"/>
  <c r="M76" i="419"/>
  <c r="M116" i="419" s="1"/>
  <c r="L76" i="419"/>
  <c r="L116" i="419" s="1"/>
  <c r="K76" i="419"/>
  <c r="K116" i="419" s="1"/>
  <c r="J76" i="419"/>
  <c r="J116" i="419" s="1"/>
  <c r="I76" i="419"/>
  <c r="I116" i="419" s="1"/>
  <c r="H76" i="419"/>
  <c r="H116" i="419" s="1"/>
  <c r="G76" i="419"/>
  <c r="G116" i="419" s="1"/>
  <c r="F76" i="419"/>
  <c r="F116" i="419" s="1"/>
  <c r="E76" i="419"/>
  <c r="D76" i="419"/>
  <c r="C76" i="419"/>
  <c r="B76" i="419"/>
  <c r="AH75" i="419"/>
  <c r="AG75" i="419"/>
  <c r="AF75" i="419"/>
  <c r="AH74" i="419"/>
  <c r="AG74" i="419"/>
  <c r="AF74" i="419"/>
  <c r="AH73" i="419"/>
  <c r="AG73" i="419"/>
  <c r="AF73" i="419"/>
  <c r="AH72" i="419"/>
  <c r="AG72" i="419"/>
  <c r="AF72" i="419"/>
  <c r="AH71" i="419"/>
  <c r="AG71" i="419"/>
  <c r="AF71" i="419"/>
  <c r="AH68" i="419"/>
  <c r="AG68" i="419"/>
  <c r="AF68" i="419"/>
  <c r="AH67" i="419"/>
  <c r="AG67" i="419"/>
  <c r="AF67" i="419"/>
  <c r="AH66" i="419"/>
  <c r="AG66" i="419"/>
  <c r="AF66" i="419"/>
  <c r="AH65" i="419"/>
  <c r="AG65" i="419"/>
  <c r="AF65" i="419"/>
  <c r="AH64" i="419"/>
  <c r="AG64" i="419"/>
  <c r="AF64" i="419"/>
  <c r="AH63" i="419"/>
  <c r="AG63" i="419"/>
  <c r="AF63" i="419"/>
  <c r="AH62" i="419"/>
  <c r="AG62" i="419"/>
  <c r="AF62" i="419"/>
  <c r="AH61" i="419"/>
  <c r="AG61" i="419"/>
  <c r="AF61" i="419"/>
  <c r="AH60" i="419"/>
  <c r="AG60" i="419"/>
  <c r="AF60" i="419"/>
  <c r="AH59" i="419"/>
  <c r="AG59" i="419"/>
  <c r="AF59" i="419"/>
  <c r="AH58" i="419"/>
  <c r="AG58" i="419"/>
  <c r="AF58" i="419"/>
  <c r="AH57" i="419"/>
  <c r="AG57" i="419"/>
  <c r="AF57" i="419"/>
  <c r="AH56" i="419"/>
  <c r="AG56" i="419"/>
  <c r="AF56" i="419"/>
  <c r="AH55" i="419"/>
  <c r="AG55" i="419"/>
  <c r="AF55" i="419"/>
  <c r="AH54" i="419"/>
  <c r="AG54" i="419"/>
  <c r="AF54" i="419"/>
  <c r="AH53" i="419"/>
  <c r="AG53" i="419"/>
  <c r="AF53" i="419"/>
  <c r="AI52" i="419"/>
  <c r="AH52" i="419"/>
  <c r="AG52" i="419"/>
  <c r="AF52" i="419"/>
  <c r="AI51" i="419"/>
  <c r="AC50" i="419"/>
  <c r="AC114" i="419" s="1"/>
  <c r="AB50" i="419"/>
  <c r="AB114" i="419" s="1"/>
  <c r="AA50" i="419"/>
  <c r="AA114" i="419" s="1"/>
  <c r="Z50" i="419"/>
  <c r="Z114" i="419" s="1"/>
  <c r="Y50" i="419"/>
  <c r="Y114" i="419" s="1"/>
  <c r="X50" i="419"/>
  <c r="X114" i="419" s="1"/>
  <c r="W50" i="419"/>
  <c r="W114" i="419" s="1"/>
  <c r="V50" i="419"/>
  <c r="V114" i="419" s="1"/>
  <c r="U50" i="419"/>
  <c r="U114" i="419" s="1"/>
  <c r="T50" i="419"/>
  <c r="T114" i="419" s="1"/>
  <c r="S50" i="419"/>
  <c r="S114" i="419" s="1"/>
  <c r="R50" i="419"/>
  <c r="R114" i="419" s="1"/>
  <c r="Q50" i="419"/>
  <c r="Q114" i="419" s="1"/>
  <c r="P50" i="419"/>
  <c r="P114" i="419" s="1"/>
  <c r="O50" i="419"/>
  <c r="O114" i="419" s="1"/>
  <c r="N50" i="419"/>
  <c r="N114" i="419" s="1"/>
  <c r="M50" i="419"/>
  <c r="M114" i="419" s="1"/>
  <c r="L50" i="419"/>
  <c r="L114" i="419" s="1"/>
  <c r="K50" i="419"/>
  <c r="K114" i="419" s="1"/>
  <c r="J50" i="419"/>
  <c r="J114" i="419" s="1"/>
  <c r="I50" i="419"/>
  <c r="I114" i="419" s="1"/>
  <c r="H50" i="419"/>
  <c r="H114" i="419" s="1"/>
  <c r="G50" i="419"/>
  <c r="G114" i="419" s="1"/>
  <c r="F50" i="419"/>
  <c r="F114" i="419" s="1"/>
  <c r="E50" i="419"/>
  <c r="D50" i="419"/>
  <c r="C50" i="419"/>
  <c r="B50" i="419"/>
  <c r="AH49" i="419"/>
  <c r="AG49" i="419"/>
  <c r="AF49" i="419"/>
  <c r="AI48" i="419"/>
  <c r="AC47" i="419"/>
  <c r="AC111" i="419" s="1"/>
  <c r="AB47" i="419"/>
  <c r="AB111" i="419" s="1"/>
  <c r="AA47" i="419"/>
  <c r="AA111" i="419" s="1"/>
  <c r="Z47" i="419"/>
  <c r="Z111" i="419" s="1"/>
  <c r="Y47" i="419"/>
  <c r="Y111" i="419" s="1"/>
  <c r="X47" i="419"/>
  <c r="X111" i="419" s="1"/>
  <c r="W47" i="419"/>
  <c r="W111" i="419" s="1"/>
  <c r="V47" i="419"/>
  <c r="V111" i="419" s="1"/>
  <c r="U47" i="419"/>
  <c r="U111" i="419" s="1"/>
  <c r="T47" i="419"/>
  <c r="T111" i="419" s="1"/>
  <c r="S47" i="419"/>
  <c r="S111" i="419" s="1"/>
  <c r="R47" i="419"/>
  <c r="R111" i="419" s="1"/>
  <c r="Q47" i="419"/>
  <c r="Q111" i="419" s="1"/>
  <c r="P47" i="419"/>
  <c r="P111" i="419" s="1"/>
  <c r="O47" i="419"/>
  <c r="O111" i="419" s="1"/>
  <c r="N47" i="419"/>
  <c r="N111" i="419" s="1"/>
  <c r="M47" i="419"/>
  <c r="M111" i="419" s="1"/>
  <c r="L47" i="419"/>
  <c r="L111" i="419" s="1"/>
  <c r="K47" i="419"/>
  <c r="K111" i="419" s="1"/>
  <c r="J47" i="419"/>
  <c r="J111" i="419" s="1"/>
  <c r="I47" i="419"/>
  <c r="I111" i="419" s="1"/>
  <c r="H47" i="419"/>
  <c r="H111" i="419" s="1"/>
  <c r="G47" i="419"/>
  <c r="G111" i="419" s="1"/>
  <c r="F47" i="419"/>
  <c r="F111" i="419" s="1"/>
  <c r="E47" i="419"/>
  <c r="D47" i="419"/>
  <c r="C47" i="419"/>
  <c r="B47" i="419"/>
  <c r="AH44" i="419"/>
  <c r="AG44" i="419"/>
  <c r="AF44" i="419"/>
  <c r="AI43" i="419"/>
  <c r="AH43" i="419"/>
  <c r="AG43" i="419"/>
  <c r="AF43" i="419"/>
  <c r="AH40" i="419"/>
  <c r="AG40" i="419"/>
  <c r="AF40" i="419"/>
  <c r="AI39" i="419"/>
  <c r="AH37" i="419"/>
  <c r="AG37" i="419"/>
  <c r="AF37" i="419"/>
  <c r="AH36" i="419"/>
  <c r="AG36" i="419"/>
  <c r="AF36" i="419"/>
  <c r="AH35" i="419"/>
  <c r="AG35" i="419"/>
  <c r="AF35" i="419"/>
  <c r="AI34" i="419"/>
  <c r="AC33" i="419"/>
  <c r="AC109" i="419" s="1"/>
  <c r="AB33" i="419"/>
  <c r="AB109" i="419" s="1"/>
  <c r="AA33" i="419"/>
  <c r="AA109" i="419" s="1"/>
  <c r="Z33" i="419"/>
  <c r="Z109" i="419" s="1"/>
  <c r="Y33" i="419"/>
  <c r="Y109" i="419" s="1"/>
  <c r="X33" i="419"/>
  <c r="X109" i="419" s="1"/>
  <c r="W33" i="419"/>
  <c r="W109" i="419" s="1"/>
  <c r="V33" i="419"/>
  <c r="V109" i="419" s="1"/>
  <c r="U33" i="419"/>
  <c r="U109" i="419" s="1"/>
  <c r="T33" i="419"/>
  <c r="T109" i="419" s="1"/>
  <c r="S33" i="419"/>
  <c r="S109" i="419" s="1"/>
  <c r="R33" i="419"/>
  <c r="R109" i="419" s="1"/>
  <c r="Q33" i="419"/>
  <c r="Q109" i="419" s="1"/>
  <c r="P33" i="419"/>
  <c r="P109" i="419" s="1"/>
  <c r="O33" i="419"/>
  <c r="O109" i="419" s="1"/>
  <c r="N33" i="419"/>
  <c r="N109" i="419" s="1"/>
  <c r="M33" i="419"/>
  <c r="M109" i="419" s="1"/>
  <c r="L33" i="419"/>
  <c r="L109" i="419" s="1"/>
  <c r="K33" i="419"/>
  <c r="K109" i="419" s="1"/>
  <c r="J33" i="419"/>
  <c r="J109" i="419" s="1"/>
  <c r="I33" i="419"/>
  <c r="I109" i="419" s="1"/>
  <c r="H33" i="419"/>
  <c r="H109" i="419" s="1"/>
  <c r="G33" i="419"/>
  <c r="G109" i="419" s="1"/>
  <c r="F33" i="419"/>
  <c r="F109" i="419" s="1"/>
  <c r="E33" i="419"/>
  <c r="D33" i="419"/>
  <c r="C33" i="419"/>
  <c r="B33" i="419"/>
  <c r="AI18" i="419"/>
  <c r="AC17" i="419"/>
  <c r="AC107" i="419" s="1"/>
  <c r="AB17" i="419"/>
  <c r="AB107" i="419" s="1"/>
  <c r="AA17" i="419"/>
  <c r="AA107" i="419" s="1"/>
  <c r="Z17" i="419"/>
  <c r="Z107" i="419" s="1"/>
  <c r="Y17" i="419"/>
  <c r="Y107" i="419" s="1"/>
  <c r="X17" i="419"/>
  <c r="X107" i="419" s="1"/>
  <c r="W17" i="419"/>
  <c r="W107" i="419" s="1"/>
  <c r="V17" i="419"/>
  <c r="V107" i="419" s="1"/>
  <c r="U17" i="419"/>
  <c r="U107" i="419" s="1"/>
  <c r="T17" i="419"/>
  <c r="T107" i="419" s="1"/>
  <c r="S17" i="419"/>
  <c r="S107" i="419" s="1"/>
  <c r="R17" i="419"/>
  <c r="R107" i="419" s="1"/>
  <c r="Q17" i="419"/>
  <c r="Q107" i="419" s="1"/>
  <c r="P17" i="419"/>
  <c r="P107" i="419" s="1"/>
  <c r="O17" i="419"/>
  <c r="O107" i="419" s="1"/>
  <c r="N17" i="419"/>
  <c r="N107" i="419" s="1"/>
  <c r="M17" i="419"/>
  <c r="M107" i="419" s="1"/>
  <c r="L17" i="419"/>
  <c r="L107" i="419" s="1"/>
  <c r="K17" i="419"/>
  <c r="K107" i="419" s="1"/>
  <c r="J17" i="419"/>
  <c r="J107" i="419" s="1"/>
  <c r="I17" i="419"/>
  <c r="I107" i="419" s="1"/>
  <c r="H17" i="419"/>
  <c r="H107" i="419" s="1"/>
  <c r="G17" i="419"/>
  <c r="G107" i="419" s="1"/>
  <c r="F17" i="419"/>
  <c r="F107" i="419" s="1"/>
  <c r="E17" i="419"/>
  <c r="D17" i="419"/>
  <c r="C17" i="419"/>
  <c r="B17" i="419"/>
  <c r="AH16" i="419"/>
  <c r="AG16" i="419"/>
  <c r="AF16" i="419"/>
  <c r="AH15" i="419"/>
  <c r="AG15" i="419"/>
  <c r="AF15" i="419"/>
  <c r="AH14" i="419"/>
  <c r="AG14" i="419"/>
  <c r="AF14" i="419"/>
  <c r="AH13" i="419"/>
  <c r="AG13" i="419"/>
  <c r="AF13" i="419"/>
  <c r="AI12" i="419"/>
  <c r="L9" i="419" a="1"/>
  <c r="L9" i="419" s="1"/>
  <c r="AB145" i="418"/>
  <c r="AB144" i="418"/>
  <c r="AB143" i="418"/>
  <c r="AB141" i="418"/>
  <c r="AB140" i="418"/>
  <c r="AB139" i="418"/>
  <c r="AB137" i="418"/>
  <c r="AB80" i="418"/>
  <c r="AB78" i="418"/>
  <c r="AB125" i="418"/>
  <c r="F150" i="88"/>
  <c r="F159" i="88"/>
  <c r="F124" i="88"/>
  <c r="F145" i="88"/>
  <c r="F131" i="88"/>
  <c r="AA145" i="418"/>
  <c r="AA144" i="418"/>
  <c r="AA143" i="418"/>
  <c r="AA141" i="418"/>
  <c r="AA140" i="418"/>
  <c r="AA139" i="418"/>
  <c r="AA137" i="418"/>
  <c r="F129" i="88"/>
  <c r="F130" i="88"/>
  <c r="F128" i="88"/>
  <c r="F135" i="88"/>
  <c r="Z145" i="418"/>
  <c r="Z144" i="418"/>
  <c r="Z143" i="418"/>
  <c r="Z141" i="418"/>
  <c r="Z140" i="418"/>
  <c r="Z139" i="418"/>
  <c r="Z137" i="418"/>
  <c r="F154" i="88"/>
  <c r="F140" i="88"/>
  <c r="F153" i="88"/>
  <c r="F157" i="88"/>
  <c r="F156" i="88"/>
  <c r="F155" i="88"/>
  <c r="F127" i="88"/>
  <c r="F139" i="88"/>
  <c r="Y145" i="418"/>
  <c r="Y144" i="418"/>
  <c r="Y143" i="418"/>
  <c r="Y141" i="418"/>
  <c r="Y140" i="418"/>
  <c r="Y139" i="418"/>
  <c r="Y137" i="418"/>
  <c r="X145" i="418"/>
  <c r="X144" i="418"/>
  <c r="X143" i="418"/>
  <c r="X141" i="418"/>
  <c r="X140" i="418"/>
  <c r="X139" i="418"/>
  <c r="X137" i="418"/>
  <c r="F151" i="88"/>
  <c r="F147" i="88"/>
  <c r="F143" i="88"/>
  <c r="F146" i="88"/>
  <c r="F152" i="88"/>
  <c r="F148" i="88"/>
  <c r="W145" i="418"/>
  <c r="W144" i="418"/>
  <c r="W143" i="418"/>
  <c r="W141" i="418"/>
  <c r="W140" i="418"/>
  <c r="W139" i="418"/>
  <c r="W137" i="418"/>
  <c r="W146" i="418" s="1"/>
  <c r="F149" i="88"/>
  <c r="V80" i="418"/>
  <c r="V79" i="418"/>
  <c r="U80" i="418"/>
  <c r="U79" i="418"/>
  <c r="V145" i="418"/>
  <c r="V144" i="418"/>
  <c r="V143" i="418"/>
  <c r="V141" i="418"/>
  <c r="V140" i="418"/>
  <c r="V139" i="418"/>
  <c r="V137" i="418"/>
  <c r="U145" i="418"/>
  <c r="U144" i="418"/>
  <c r="U143" i="418"/>
  <c r="U141" i="418"/>
  <c r="U140" i="418"/>
  <c r="U139" i="418"/>
  <c r="U137" i="418"/>
  <c r="F138" i="88"/>
  <c r="F144" i="88"/>
  <c r="T145" i="418"/>
  <c r="T144" i="418"/>
  <c r="T143" i="418"/>
  <c r="T141" i="418"/>
  <c r="T140" i="418"/>
  <c r="T139" i="418"/>
  <c r="T137" i="418"/>
  <c r="T79" i="418"/>
  <c r="T78" i="418"/>
  <c r="F141" i="88"/>
  <c r="P140" i="418"/>
  <c r="Q140" i="418"/>
  <c r="R140" i="418"/>
  <c r="S140" i="418"/>
  <c r="P141" i="418"/>
  <c r="Q141" i="418"/>
  <c r="R141" i="418"/>
  <c r="S141" i="418"/>
  <c r="P143" i="418"/>
  <c r="Q143" i="418"/>
  <c r="R143" i="418"/>
  <c r="S143" i="418"/>
  <c r="P144" i="418"/>
  <c r="Q144" i="418"/>
  <c r="R144" i="418"/>
  <c r="S144" i="418"/>
  <c r="P145" i="418"/>
  <c r="Q145" i="418"/>
  <c r="R145" i="418"/>
  <c r="S145" i="418"/>
  <c r="S139" i="418"/>
  <c r="R139" i="418"/>
  <c r="Q139" i="418"/>
  <c r="P139" i="418"/>
  <c r="P137" i="418"/>
  <c r="Q137" i="418"/>
  <c r="R137" i="418"/>
  <c r="S137" i="418"/>
  <c r="F142" i="88"/>
  <c r="F120" i="88"/>
  <c r="F119" i="88"/>
  <c r="F136" i="88"/>
  <c r="O145" i="418"/>
  <c r="O144" i="418"/>
  <c r="O143" i="418"/>
  <c r="O141" i="418"/>
  <c r="O140" i="418"/>
  <c r="O139" i="418"/>
  <c r="O137" i="418"/>
  <c r="F133" i="88"/>
  <c r="F132" i="88"/>
  <c r="N127" i="419" l="1"/>
  <c r="V127" i="419"/>
  <c r="AH102" i="419"/>
  <c r="U127" i="419"/>
  <c r="AF102" i="419"/>
  <c r="I127" i="419"/>
  <c r="J127" i="419"/>
  <c r="K127" i="419"/>
  <c r="L127" i="419"/>
  <c r="M127" i="419"/>
  <c r="Z127" i="419"/>
  <c r="Y127" i="419"/>
  <c r="AA127" i="419"/>
  <c r="S127" i="419"/>
  <c r="AB127" i="419"/>
  <c r="AC127" i="419"/>
  <c r="T148" i="419"/>
  <c r="AB148" i="419"/>
  <c r="F81" i="419"/>
  <c r="F117" i="419" s="1"/>
  <c r="AB81" i="419"/>
  <c r="AB117" i="419" s="1"/>
  <c r="AG78" i="419"/>
  <c r="AH78" i="419"/>
  <c r="AF79" i="419"/>
  <c r="AC81" i="419"/>
  <c r="AC117" i="419" s="1"/>
  <c r="T99" i="419"/>
  <c r="F121" i="419"/>
  <c r="F127" i="419" s="1"/>
  <c r="U99" i="419"/>
  <c r="V99" i="419"/>
  <c r="AF78" i="419"/>
  <c r="AH79" i="419"/>
  <c r="T121" i="419"/>
  <c r="T127" i="419" s="1"/>
  <c r="N145" i="418"/>
  <c r="N144" i="418"/>
  <c r="N143" i="418"/>
  <c r="N141" i="418"/>
  <c r="N140" i="418"/>
  <c r="N139" i="418"/>
  <c r="N137" i="418"/>
  <c r="M145" i="418"/>
  <c r="L145" i="418"/>
  <c r="M144" i="418"/>
  <c r="L144" i="418"/>
  <c r="M143" i="418"/>
  <c r="L143" i="418"/>
  <c r="M141" i="418"/>
  <c r="L141" i="418"/>
  <c r="M140" i="418"/>
  <c r="L140" i="418"/>
  <c r="M139" i="418"/>
  <c r="L139" i="418"/>
  <c r="M137" i="418"/>
  <c r="L137" i="418"/>
  <c r="F123" i="88"/>
  <c r="F122" i="88"/>
  <c r="F126" i="88"/>
  <c r="F83" i="88"/>
  <c r="F121" i="88"/>
  <c r="F125" i="88"/>
  <c r="L125" i="418"/>
  <c r="K145" i="418" l="1"/>
  <c r="K144" i="418"/>
  <c r="K143" i="418"/>
  <c r="K141" i="418"/>
  <c r="K140" i="418"/>
  <c r="K139" i="418"/>
  <c r="K137" i="418"/>
  <c r="J145" i="418" l="1"/>
  <c r="J144" i="418"/>
  <c r="J143" i="418"/>
  <c r="J141" i="418"/>
  <c r="J140" i="418"/>
  <c r="J139" i="418"/>
  <c r="J137" i="418"/>
  <c r="F103" i="88"/>
  <c r="H78" i="418"/>
  <c r="G78" i="418"/>
  <c r="H80" i="418"/>
  <c r="G80" i="418"/>
  <c r="F80" i="418"/>
  <c r="F82" i="88"/>
  <c r="AC80" i="417"/>
  <c r="AB80" i="417"/>
  <c r="AA80" i="417"/>
  <c r="Z80" i="417"/>
  <c r="Y80" i="417"/>
  <c r="I145" i="418"/>
  <c r="I144" i="418"/>
  <c r="I143" i="418"/>
  <c r="I141" i="418"/>
  <c r="I140" i="418"/>
  <c r="I139" i="418"/>
  <c r="I137" i="418"/>
  <c r="C6" i="105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F139" i="418"/>
  <c r="G139" i="418"/>
  <c r="H139" i="418"/>
  <c r="H143" i="418"/>
  <c r="H144" i="418"/>
  <c r="H145" i="418"/>
  <c r="H141" i="418"/>
  <c r="H140" i="418"/>
  <c r="H137" i="418"/>
  <c r="G145" i="418"/>
  <c r="G144" i="418"/>
  <c r="G143" i="418"/>
  <c r="G141" i="418"/>
  <c r="G140" i="418"/>
  <c r="G137" i="418"/>
  <c r="F118" i="88"/>
  <c r="F117" i="88"/>
  <c r="F77" i="88"/>
  <c r="F79" i="418" l="1"/>
  <c r="F121" i="418"/>
  <c r="F127" i="418" s="1"/>
  <c r="F145" i="418"/>
  <c r="F144" i="418"/>
  <c r="F143" i="418"/>
  <c r="F141" i="418"/>
  <c r="F140" i="418"/>
  <c r="F137" i="418"/>
  <c r="F146" i="418" s="1"/>
  <c r="L146" i="418"/>
  <c r="AB147" i="418"/>
  <c r="AA147" i="418"/>
  <c r="Z147" i="418"/>
  <c r="Y147" i="418"/>
  <c r="X147" i="418"/>
  <c r="W147" i="418"/>
  <c r="V147" i="418"/>
  <c r="U147" i="418"/>
  <c r="T147" i="418"/>
  <c r="S147" i="418"/>
  <c r="R147" i="418"/>
  <c r="Q147" i="418"/>
  <c r="P147" i="418"/>
  <c r="O147" i="418"/>
  <c r="N147" i="418"/>
  <c r="M147" i="418"/>
  <c r="L147" i="418"/>
  <c r="K147" i="418"/>
  <c r="J147" i="418"/>
  <c r="I147" i="418"/>
  <c r="H147" i="418"/>
  <c r="G147" i="418"/>
  <c r="F147" i="418"/>
  <c r="AC148" i="418"/>
  <c r="AB148" i="418"/>
  <c r="R148" i="418"/>
  <c r="AC146" i="418"/>
  <c r="AB146" i="418"/>
  <c r="AA146" i="418"/>
  <c r="Z146" i="418"/>
  <c r="Y146" i="418"/>
  <c r="X146" i="418"/>
  <c r="V146" i="418"/>
  <c r="U146" i="418"/>
  <c r="T146" i="418"/>
  <c r="S146" i="418"/>
  <c r="R146" i="418"/>
  <c r="Q146" i="418"/>
  <c r="P146" i="418"/>
  <c r="O146" i="418"/>
  <c r="N146" i="418"/>
  <c r="M146" i="418"/>
  <c r="K146" i="418"/>
  <c r="J146" i="418"/>
  <c r="I146" i="418"/>
  <c r="H146" i="418"/>
  <c r="G146" i="418"/>
  <c r="AC126" i="418"/>
  <c r="AB126" i="418"/>
  <c r="AA126" i="418"/>
  <c r="Z126" i="418"/>
  <c r="Y126" i="418"/>
  <c r="X126" i="418"/>
  <c r="W126" i="418"/>
  <c r="V126" i="418"/>
  <c r="U126" i="418"/>
  <c r="T126" i="418"/>
  <c r="S126" i="418"/>
  <c r="R126" i="418"/>
  <c r="Q126" i="418"/>
  <c r="P126" i="418"/>
  <c r="O126" i="418"/>
  <c r="N126" i="418"/>
  <c r="M126" i="418"/>
  <c r="L126" i="418"/>
  <c r="K126" i="418"/>
  <c r="J126" i="418"/>
  <c r="I126" i="418"/>
  <c r="H126" i="418"/>
  <c r="G126" i="418"/>
  <c r="F126" i="418"/>
  <c r="AC121" i="418"/>
  <c r="AC127" i="418" s="1"/>
  <c r="W121" i="418"/>
  <c r="W127" i="418" s="1"/>
  <c r="V121" i="418"/>
  <c r="V127" i="418" s="1"/>
  <c r="U121" i="418"/>
  <c r="U127" i="418" s="1"/>
  <c r="T121" i="418"/>
  <c r="T127" i="418" s="1"/>
  <c r="S121" i="418"/>
  <c r="R121" i="418"/>
  <c r="Q121" i="418"/>
  <c r="P121" i="418"/>
  <c r="O121" i="418"/>
  <c r="N121" i="418"/>
  <c r="M121" i="418"/>
  <c r="L121" i="418"/>
  <c r="G121" i="418"/>
  <c r="G127" i="418" s="1"/>
  <c r="AA119" i="418"/>
  <c r="Y119" i="418"/>
  <c r="X119" i="418"/>
  <c r="W119" i="418"/>
  <c r="V119" i="418"/>
  <c r="I119" i="418"/>
  <c r="P111" i="418"/>
  <c r="AC109" i="418"/>
  <c r="AB99" i="418"/>
  <c r="W99" i="418"/>
  <c r="V99" i="418"/>
  <c r="U99" i="418"/>
  <c r="T99" i="418"/>
  <c r="S99" i="418"/>
  <c r="R99" i="418"/>
  <c r="Q99" i="418"/>
  <c r="P99" i="418"/>
  <c r="O99" i="418"/>
  <c r="N99" i="418"/>
  <c r="M99" i="418"/>
  <c r="L99" i="418"/>
  <c r="K99" i="418"/>
  <c r="J99" i="418"/>
  <c r="G99" i="418"/>
  <c r="E99" i="418"/>
  <c r="D99" i="418"/>
  <c r="C99" i="418"/>
  <c r="B99" i="418"/>
  <c r="AC96" i="418"/>
  <c r="AC119" i="418" s="1"/>
  <c r="AB96" i="418"/>
  <c r="AB119" i="418" s="1"/>
  <c r="AA96" i="418"/>
  <c r="Z96" i="418"/>
  <c r="Z119" i="418" s="1"/>
  <c r="Y96" i="418"/>
  <c r="X96" i="418"/>
  <c r="W96" i="418"/>
  <c r="V96" i="418"/>
  <c r="U96" i="418"/>
  <c r="U119" i="418" s="1"/>
  <c r="T96" i="418"/>
  <c r="T119" i="418" s="1"/>
  <c r="S96" i="418"/>
  <c r="S119" i="418" s="1"/>
  <c r="R96" i="418"/>
  <c r="R119" i="418" s="1"/>
  <c r="Q96" i="418"/>
  <c r="Q119" i="418" s="1"/>
  <c r="P96" i="418"/>
  <c r="P119" i="418" s="1"/>
  <c r="O96" i="418"/>
  <c r="O119" i="418" s="1"/>
  <c r="N96" i="418"/>
  <c r="N119" i="418" s="1"/>
  <c r="M96" i="418"/>
  <c r="M119" i="418" s="1"/>
  <c r="L96" i="418"/>
  <c r="L119" i="418" s="1"/>
  <c r="K96" i="418"/>
  <c r="K119" i="418" s="1"/>
  <c r="J96" i="418"/>
  <c r="J119" i="418" s="1"/>
  <c r="I96" i="418"/>
  <c r="H96" i="418"/>
  <c r="H119" i="418" s="1"/>
  <c r="G96" i="418"/>
  <c r="G119" i="418" s="1"/>
  <c r="F96" i="418"/>
  <c r="F119" i="418" s="1"/>
  <c r="E96" i="418"/>
  <c r="D96" i="418"/>
  <c r="C96" i="418"/>
  <c r="B96" i="418"/>
  <c r="AH95" i="418"/>
  <c r="AG95" i="418"/>
  <c r="AF95" i="418"/>
  <c r="AH94" i="418"/>
  <c r="AG94" i="418"/>
  <c r="AF94" i="418"/>
  <c r="AI93" i="418"/>
  <c r="AH91" i="418"/>
  <c r="AG91" i="418"/>
  <c r="AF91" i="418"/>
  <c r="AH90" i="418"/>
  <c r="AG90" i="418"/>
  <c r="AF90" i="418"/>
  <c r="AH89" i="418"/>
  <c r="AG89" i="418"/>
  <c r="AF89" i="418"/>
  <c r="AH88" i="418"/>
  <c r="AG88" i="418"/>
  <c r="AF88" i="418"/>
  <c r="AH87" i="418"/>
  <c r="AG87" i="418"/>
  <c r="AF87" i="418"/>
  <c r="AH86" i="418"/>
  <c r="AG86" i="418"/>
  <c r="AF86" i="418"/>
  <c r="AH85" i="418"/>
  <c r="AG85" i="418"/>
  <c r="AF85" i="418"/>
  <c r="AH84" i="418"/>
  <c r="AG84" i="418"/>
  <c r="AF84" i="418"/>
  <c r="AH83" i="418"/>
  <c r="AG83" i="418"/>
  <c r="AF83" i="418"/>
  <c r="AI82" i="418"/>
  <c r="AC81" i="418"/>
  <c r="AC117" i="418" s="1"/>
  <c r="AB81" i="418"/>
  <c r="AB117" i="418" s="1"/>
  <c r="AA81" i="418"/>
  <c r="AA117" i="418" s="1"/>
  <c r="Z81" i="418"/>
  <c r="Z117" i="418" s="1"/>
  <c r="Y81" i="418"/>
  <c r="Y117" i="418" s="1"/>
  <c r="X81" i="418"/>
  <c r="X117" i="418" s="1"/>
  <c r="W81" i="418"/>
  <c r="W117" i="418" s="1"/>
  <c r="V81" i="418"/>
  <c r="V117" i="418" s="1"/>
  <c r="U81" i="418"/>
  <c r="U117" i="418" s="1"/>
  <c r="T81" i="418"/>
  <c r="T117" i="418" s="1"/>
  <c r="S81" i="418"/>
  <c r="S117" i="418" s="1"/>
  <c r="R81" i="418"/>
  <c r="R117" i="418" s="1"/>
  <c r="Q81" i="418"/>
  <c r="Q117" i="418" s="1"/>
  <c r="P81" i="418"/>
  <c r="P117" i="418" s="1"/>
  <c r="O81" i="418"/>
  <c r="O117" i="418" s="1"/>
  <c r="N81" i="418"/>
  <c r="N117" i="418" s="1"/>
  <c r="M81" i="418"/>
  <c r="M117" i="418" s="1"/>
  <c r="L81" i="418"/>
  <c r="L117" i="418" s="1"/>
  <c r="G81" i="418"/>
  <c r="G117" i="418" s="1"/>
  <c r="E81" i="418"/>
  <c r="D81" i="418"/>
  <c r="C81" i="418"/>
  <c r="B81" i="418"/>
  <c r="AH80" i="418"/>
  <c r="AG80" i="418"/>
  <c r="AC99" i="418"/>
  <c r="Y99" i="418"/>
  <c r="K121" i="418"/>
  <c r="K127" i="418" s="1"/>
  <c r="I99" i="418"/>
  <c r="AH79" i="418"/>
  <c r="AB121" i="418"/>
  <c r="AA99" i="418"/>
  <c r="AF78" i="418"/>
  <c r="AG78" i="418"/>
  <c r="AC76" i="418"/>
  <c r="AC116" i="418" s="1"/>
  <c r="AB76" i="418"/>
  <c r="AB116" i="418" s="1"/>
  <c r="AA76" i="418"/>
  <c r="AA116" i="418" s="1"/>
  <c r="Z76" i="418"/>
  <c r="Z116" i="418" s="1"/>
  <c r="Y76" i="418"/>
  <c r="Y116" i="418" s="1"/>
  <c r="X76" i="418"/>
  <c r="X116" i="418" s="1"/>
  <c r="W76" i="418"/>
  <c r="W116" i="418" s="1"/>
  <c r="V76" i="418"/>
  <c r="V116" i="418" s="1"/>
  <c r="U76" i="418"/>
  <c r="U116" i="418" s="1"/>
  <c r="T76" i="418"/>
  <c r="T116" i="418" s="1"/>
  <c r="S76" i="418"/>
  <c r="S116" i="418" s="1"/>
  <c r="R76" i="418"/>
  <c r="R116" i="418" s="1"/>
  <c r="Q76" i="418"/>
  <c r="Q116" i="418" s="1"/>
  <c r="P76" i="418"/>
  <c r="P116" i="418" s="1"/>
  <c r="O76" i="418"/>
  <c r="O116" i="418" s="1"/>
  <c r="N76" i="418"/>
  <c r="N116" i="418" s="1"/>
  <c r="M76" i="418"/>
  <c r="M116" i="418" s="1"/>
  <c r="L76" i="418"/>
  <c r="L116" i="418" s="1"/>
  <c r="K76" i="418"/>
  <c r="K116" i="418" s="1"/>
  <c r="J76" i="418"/>
  <c r="J116" i="418" s="1"/>
  <c r="I76" i="418"/>
  <c r="I116" i="418" s="1"/>
  <c r="G76" i="418"/>
  <c r="G116" i="418" s="1"/>
  <c r="F76" i="418"/>
  <c r="F116" i="418" s="1"/>
  <c r="E76" i="418"/>
  <c r="D76" i="418"/>
  <c r="C76" i="418"/>
  <c r="B76" i="418"/>
  <c r="AH75" i="418"/>
  <c r="AG75" i="418"/>
  <c r="AF75" i="418"/>
  <c r="AH74" i="418"/>
  <c r="AG74" i="418"/>
  <c r="AF74" i="418"/>
  <c r="AH73" i="418"/>
  <c r="AG73" i="418"/>
  <c r="AF73" i="418"/>
  <c r="AH72" i="418"/>
  <c r="AG72" i="418"/>
  <c r="AF72" i="418"/>
  <c r="AH71" i="418"/>
  <c r="AG71" i="418"/>
  <c r="AF71" i="418"/>
  <c r="AH68" i="418"/>
  <c r="AG68" i="418"/>
  <c r="AF68" i="418"/>
  <c r="H99" i="418"/>
  <c r="AH66" i="418"/>
  <c r="AG66" i="418"/>
  <c r="AF66" i="418"/>
  <c r="AH65" i="418"/>
  <c r="AG65" i="418"/>
  <c r="AF65" i="418"/>
  <c r="AH64" i="418"/>
  <c r="AG64" i="418"/>
  <c r="AF64" i="418"/>
  <c r="AH62" i="418"/>
  <c r="AG62" i="418"/>
  <c r="AF62" i="418"/>
  <c r="AH61" i="418"/>
  <c r="AG61" i="418"/>
  <c r="AF61" i="418"/>
  <c r="AH60" i="418"/>
  <c r="AG60" i="418"/>
  <c r="AF60" i="418"/>
  <c r="AH59" i="418"/>
  <c r="AG59" i="418"/>
  <c r="AF59" i="418"/>
  <c r="AH58" i="418"/>
  <c r="AG58" i="418"/>
  <c r="AF58" i="418"/>
  <c r="AH57" i="418"/>
  <c r="AG57" i="418"/>
  <c r="AF57" i="418"/>
  <c r="AH56" i="418"/>
  <c r="AG56" i="418"/>
  <c r="AF56" i="418"/>
  <c r="AH55" i="418"/>
  <c r="AG55" i="418"/>
  <c r="AF55" i="418"/>
  <c r="AH54" i="418"/>
  <c r="AG54" i="418"/>
  <c r="AF54" i="418"/>
  <c r="AH53" i="418"/>
  <c r="AG53" i="418"/>
  <c r="AF53" i="418"/>
  <c r="AH52" i="418"/>
  <c r="AG52" i="418"/>
  <c r="AF52" i="418"/>
  <c r="AC50" i="418"/>
  <c r="AC114" i="418" s="1"/>
  <c r="AB50" i="418"/>
  <c r="AB114" i="418" s="1"/>
  <c r="AA50" i="418"/>
  <c r="AA114" i="418" s="1"/>
  <c r="Z50" i="418"/>
  <c r="Z114" i="418" s="1"/>
  <c r="Y50" i="418"/>
  <c r="Y114" i="418" s="1"/>
  <c r="X50" i="418"/>
  <c r="X114" i="418" s="1"/>
  <c r="W50" i="418"/>
  <c r="W114" i="418" s="1"/>
  <c r="V50" i="418"/>
  <c r="V114" i="418" s="1"/>
  <c r="U50" i="418"/>
  <c r="U114" i="418" s="1"/>
  <c r="T50" i="418"/>
  <c r="T114" i="418" s="1"/>
  <c r="S50" i="418"/>
  <c r="S114" i="418" s="1"/>
  <c r="R50" i="418"/>
  <c r="R114" i="418" s="1"/>
  <c r="Q50" i="418"/>
  <c r="Q114" i="418" s="1"/>
  <c r="P50" i="418"/>
  <c r="P114" i="418" s="1"/>
  <c r="O50" i="418"/>
  <c r="O114" i="418" s="1"/>
  <c r="N50" i="418"/>
  <c r="N114" i="418" s="1"/>
  <c r="M50" i="418"/>
  <c r="M114" i="418" s="1"/>
  <c r="L50" i="418"/>
  <c r="L114" i="418" s="1"/>
  <c r="K50" i="418"/>
  <c r="K114" i="418" s="1"/>
  <c r="J50" i="418"/>
  <c r="J114" i="418" s="1"/>
  <c r="I50" i="418"/>
  <c r="I114" i="418" s="1"/>
  <c r="H50" i="418"/>
  <c r="H114" i="418" s="1"/>
  <c r="G50" i="418"/>
  <c r="G114" i="418" s="1"/>
  <c r="F50" i="418"/>
  <c r="F114" i="418" s="1"/>
  <c r="E50" i="418"/>
  <c r="D50" i="418"/>
  <c r="C50" i="418"/>
  <c r="B50" i="418"/>
  <c r="AH49" i="418"/>
  <c r="AG49" i="418"/>
  <c r="AF49" i="418"/>
  <c r="AI48" i="418"/>
  <c r="AC47" i="418"/>
  <c r="AC111" i="418" s="1"/>
  <c r="AB47" i="418"/>
  <c r="AB111" i="418" s="1"/>
  <c r="AA47" i="418"/>
  <c r="AA111" i="418" s="1"/>
  <c r="Z47" i="418"/>
  <c r="Z111" i="418" s="1"/>
  <c r="Y47" i="418"/>
  <c r="Y111" i="418" s="1"/>
  <c r="X47" i="418"/>
  <c r="X111" i="418" s="1"/>
  <c r="W47" i="418"/>
  <c r="W111" i="418" s="1"/>
  <c r="V47" i="418"/>
  <c r="V111" i="418" s="1"/>
  <c r="U47" i="418"/>
  <c r="U111" i="418" s="1"/>
  <c r="T47" i="418"/>
  <c r="T111" i="418" s="1"/>
  <c r="S47" i="418"/>
  <c r="S111" i="418" s="1"/>
  <c r="R47" i="418"/>
  <c r="R111" i="418" s="1"/>
  <c r="Q47" i="418"/>
  <c r="Q111" i="418" s="1"/>
  <c r="P47" i="418"/>
  <c r="O47" i="418"/>
  <c r="O111" i="418" s="1"/>
  <c r="N47" i="418"/>
  <c r="N111" i="418" s="1"/>
  <c r="M47" i="418"/>
  <c r="M111" i="418" s="1"/>
  <c r="L47" i="418"/>
  <c r="L111" i="418" s="1"/>
  <c r="K47" i="418"/>
  <c r="K111" i="418" s="1"/>
  <c r="J47" i="418"/>
  <c r="J111" i="418" s="1"/>
  <c r="I47" i="418"/>
  <c r="I111" i="418" s="1"/>
  <c r="H47" i="418"/>
  <c r="H111" i="418" s="1"/>
  <c r="G47" i="418"/>
  <c r="G111" i="418" s="1"/>
  <c r="F47" i="418"/>
  <c r="F111" i="418" s="1"/>
  <c r="E47" i="418"/>
  <c r="D47" i="418"/>
  <c r="C47" i="418"/>
  <c r="B47" i="418"/>
  <c r="AH44" i="418"/>
  <c r="AG44" i="418"/>
  <c r="AF44" i="418"/>
  <c r="AI43" i="418"/>
  <c r="AH43" i="418"/>
  <c r="AG43" i="418"/>
  <c r="AF43" i="418"/>
  <c r="AI42" i="418"/>
  <c r="AH40" i="418"/>
  <c r="AG40" i="418"/>
  <c r="AF40" i="418"/>
  <c r="AI39" i="418"/>
  <c r="AH37" i="418"/>
  <c r="AG37" i="418"/>
  <c r="AF37" i="418"/>
  <c r="AH36" i="418"/>
  <c r="AG36" i="418"/>
  <c r="AF36" i="418"/>
  <c r="AH35" i="418"/>
  <c r="AG35" i="418"/>
  <c r="AF35" i="418"/>
  <c r="AI34" i="418"/>
  <c r="AC33" i="418"/>
  <c r="AB33" i="418"/>
  <c r="AB109" i="418" s="1"/>
  <c r="AA33" i="418"/>
  <c r="AA109" i="418" s="1"/>
  <c r="Z33" i="418"/>
  <c r="Z109" i="418" s="1"/>
  <c r="Y33" i="418"/>
  <c r="Y109" i="418" s="1"/>
  <c r="X33" i="418"/>
  <c r="X109" i="418" s="1"/>
  <c r="W33" i="418"/>
  <c r="W109" i="418" s="1"/>
  <c r="V33" i="418"/>
  <c r="V109" i="418" s="1"/>
  <c r="U33" i="418"/>
  <c r="U109" i="418" s="1"/>
  <c r="T33" i="418"/>
  <c r="T109" i="418" s="1"/>
  <c r="S33" i="418"/>
  <c r="S109" i="418" s="1"/>
  <c r="R33" i="418"/>
  <c r="R109" i="418" s="1"/>
  <c r="Q33" i="418"/>
  <c r="Q109" i="418" s="1"/>
  <c r="P33" i="418"/>
  <c r="P109" i="418" s="1"/>
  <c r="O33" i="418"/>
  <c r="O109" i="418" s="1"/>
  <c r="N33" i="418"/>
  <c r="N109" i="418" s="1"/>
  <c r="M33" i="418"/>
  <c r="M109" i="418" s="1"/>
  <c r="L33" i="418"/>
  <c r="L109" i="418" s="1"/>
  <c r="K33" i="418"/>
  <c r="K109" i="418" s="1"/>
  <c r="J33" i="418"/>
  <c r="J109" i="418" s="1"/>
  <c r="I33" i="418"/>
  <c r="I109" i="418" s="1"/>
  <c r="H33" i="418"/>
  <c r="H109" i="418" s="1"/>
  <c r="G33" i="418"/>
  <c r="G109" i="418" s="1"/>
  <c r="F33" i="418"/>
  <c r="F109" i="418" s="1"/>
  <c r="E33" i="418"/>
  <c r="D33" i="418"/>
  <c r="C33" i="418"/>
  <c r="B33" i="418"/>
  <c r="AI18" i="418"/>
  <c r="AC17" i="418"/>
  <c r="AC107" i="418" s="1"/>
  <c r="AB17" i="418"/>
  <c r="AB107" i="418" s="1"/>
  <c r="AA17" i="418"/>
  <c r="AA107" i="418" s="1"/>
  <c r="Z17" i="418"/>
  <c r="Z107" i="418" s="1"/>
  <c r="Y17" i="418"/>
  <c r="Y107" i="418" s="1"/>
  <c r="X17" i="418"/>
  <c r="X107" i="418" s="1"/>
  <c r="W17" i="418"/>
  <c r="W107" i="418" s="1"/>
  <c r="V17" i="418"/>
  <c r="V107" i="418" s="1"/>
  <c r="U17" i="418"/>
  <c r="U107" i="418" s="1"/>
  <c r="T17" i="418"/>
  <c r="T107" i="418" s="1"/>
  <c r="S17" i="418"/>
  <c r="S107" i="418" s="1"/>
  <c r="R17" i="418"/>
  <c r="R107" i="418" s="1"/>
  <c r="Q17" i="418"/>
  <c r="Q107" i="418" s="1"/>
  <c r="P17" i="418"/>
  <c r="P107" i="418" s="1"/>
  <c r="O17" i="418"/>
  <c r="O107" i="418" s="1"/>
  <c r="N17" i="418"/>
  <c r="N107" i="418" s="1"/>
  <c r="M17" i="418"/>
  <c r="M107" i="418" s="1"/>
  <c r="L17" i="418"/>
  <c r="L107" i="418" s="1"/>
  <c r="K17" i="418"/>
  <c r="K107" i="418" s="1"/>
  <c r="J17" i="418"/>
  <c r="J107" i="418" s="1"/>
  <c r="I17" i="418"/>
  <c r="I107" i="418" s="1"/>
  <c r="H17" i="418"/>
  <c r="H107" i="418" s="1"/>
  <c r="G17" i="418"/>
  <c r="G107" i="418" s="1"/>
  <c r="F17" i="418"/>
  <c r="F107" i="418" s="1"/>
  <c r="E17" i="418"/>
  <c r="D17" i="418"/>
  <c r="C17" i="418"/>
  <c r="B17" i="418"/>
  <c r="AH16" i="418"/>
  <c r="AG16" i="418"/>
  <c r="AF16" i="418"/>
  <c r="AH15" i="418"/>
  <c r="AG15" i="418"/>
  <c r="AF15" i="418"/>
  <c r="AH14" i="418"/>
  <c r="AG14" i="418"/>
  <c r="AF14" i="418"/>
  <c r="AH13" i="418"/>
  <c r="AG13" i="418"/>
  <c r="AF13" i="418"/>
  <c r="AI12" i="418"/>
  <c r="L9" i="418" a="1"/>
  <c r="L9" i="418" s="1"/>
  <c r="AC79" i="417"/>
  <c r="F92" i="88"/>
  <c r="AC139" i="417"/>
  <c r="AC145" i="417"/>
  <c r="AC144" i="417"/>
  <c r="AC143" i="417"/>
  <c r="AC141" i="417"/>
  <c r="AC140" i="417"/>
  <c r="AC137" i="417"/>
  <c r="F115" i="88"/>
  <c r="AB127" i="418" l="1"/>
  <c r="M127" i="418"/>
  <c r="F99" i="418"/>
  <c r="F81" i="418"/>
  <c r="F117" i="418" s="1"/>
  <c r="AH78" i="418"/>
  <c r="O127" i="418"/>
  <c r="P127" i="418"/>
  <c r="Q127" i="418"/>
  <c r="R127" i="418"/>
  <c r="S127" i="418"/>
  <c r="S148" i="418"/>
  <c r="L148" i="418"/>
  <c r="T148" i="418"/>
  <c r="M148" i="418"/>
  <c r="L127" i="418"/>
  <c r="U148" i="418"/>
  <c r="N148" i="418"/>
  <c r="V148" i="418"/>
  <c r="O148" i="418"/>
  <c r="N127" i="418"/>
  <c r="W148" i="418"/>
  <c r="P148" i="418"/>
  <c r="Q148" i="418"/>
  <c r="J148" i="418"/>
  <c r="AC147" i="418"/>
  <c r="F148" i="418"/>
  <c r="Z148" i="418"/>
  <c r="G148" i="418"/>
  <c r="AA148" i="418"/>
  <c r="X148" i="418"/>
  <c r="Y148" i="418"/>
  <c r="H148" i="418"/>
  <c r="AG67" i="418"/>
  <c r="I148" i="418"/>
  <c r="I81" i="418"/>
  <c r="I117" i="418" s="1"/>
  <c r="H76" i="418"/>
  <c r="H116" i="418" s="1"/>
  <c r="X121" i="418"/>
  <c r="X127" i="418" s="1"/>
  <c r="K81" i="418"/>
  <c r="K117" i="418" s="1"/>
  <c r="AH63" i="418"/>
  <c r="AI77" i="418"/>
  <c r="AF79" i="418"/>
  <c r="Z121" i="418"/>
  <c r="Z127" i="418" s="1"/>
  <c r="AF67" i="418"/>
  <c r="H81" i="418"/>
  <c r="H117" i="418" s="1"/>
  <c r="AF63" i="418"/>
  <c r="J81" i="418"/>
  <c r="J117" i="418" s="1"/>
  <c r="AG63" i="418"/>
  <c r="Y121" i="418"/>
  <c r="Y127" i="418" s="1"/>
  <c r="AG79" i="418"/>
  <c r="AA121" i="418"/>
  <c r="AA127" i="418" s="1"/>
  <c r="AI51" i="418"/>
  <c r="H121" i="418"/>
  <c r="H127" i="418" s="1"/>
  <c r="AH67" i="418"/>
  <c r="K148" i="418"/>
  <c r="X99" i="418"/>
  <c r="AF102" i="418" s="1"/>
  <c r="I121" i="418"/>
  <c r="I127" i="418" s="1"/>
  <c r="J121" i="418"/>
  <c r="J127" i="418" s="1"/>
  <c r="Z99" i="418"/>
  <c r="AH102" i="418" s="1"/>
  <c r="AI52" i="418"/>
  <c r="AF80" i="418"/>
  <c r="AB137" i="417"/>
  <c r="AB140" i="417"/>
  <c r="AB141" i="417"/>
  <c r="AB143" i="417"/>
  <c r="AB144" i="417"/>
  <c r="AB145" i="417"/>
  <c r="AB79" i="417"/>
  <c r="AA79" i="417"/>
  <c r="AA145" i="417"/>
  <c r="AA144" i="417"/>
  <c r="AA143" i="417"/>
  <c r="AA141" i="417"/>
  <c r="AA140" i="417"/>
  <c r="F95" i="88"/>
  <c r="F94" i="88"/>
  <c r="F81" i="88"/>
  <c r="F96" i="88"/>
  <c r="F79" i="88"/>
  <c r="F97" i="88"/>
  <c r="F93" i="88"/>
  <c r="F99" i="88"/>
  <c r="F98" i="88"/>
  <c r="F113" i="88"/>
  <c r="F112" i="88"/>
  <c r="F111" i="88"/>
  <c r="B11" i="105" s="1"/>
  <c r="F107" i="88"/>
  <c r="B10" i="105" s="1"/>
  <c r="F108" i="88"/>
  <c r="F20" i="88"/>
  <c r="F110" i="88"/>
  <c r="AA99" i="417"/>
  <c r="F147" i="417"/>
  <c r="Z145" i="417"/>
  <c r="Z144" i="417"/>
  <c r="Z143" i="417"/>
  <c r="Z141" i="417"/>
  <c r="Z140" i="417"/>
  <c r="Y145" i="417"/>
  <c r="Y144" i="417"/>
  <c r="Y143" i="417"/>
  <c r="Y141" i="417"/>
  <c r="Y140" i="417"/>
  <c r="Y137" i="417"/>
  <c r="X145" i="417"/>
  <c r="X144" i="417"/>
  <c r="X143" i="417"/>
  <c r="X141" i="417"/>
  <c r="X140" i="417"/>
  <c r="X137" i="417"/>
  <c r="X146" i="417" s="1"/>
  <c r="X148" i="417"/>
  <c r="AA148" i="417"/>
  <c r="Y79" i="417"/>
  <c r="Y81" i="417" s="1"/>
  <c r="Y117" i="417" s="1"/>
  <c r="Z79" i="417"/>
  <c r="F102" i="88"/>
  <c r="F109" i="88"/>
  <c r="F106" i="88"/>
  <c r="B9" i="105" s="1"/>
  <c r="X79" i="417"/>
  <c r="X78" i="417"/>
  <c r="F104" i="88"/>
  <c r="W145" i="417"/>
  <c r="W144" i="417"/>
  <c r="W143" i="417"/>
  <c r="W141" i="417"/>
  <c r="W140" i="417"/>
  <c r="W137" i="417"/>
  <c r="W146" i="417" s="1"/>
  <c r="F105" i="88"/>
  <c r="F100" i="88"/>
  <c r="V145" i="417"/>
  <c r="V144" i="417"/>
  <c r="V143" i="417"/>
  <c r="V148" i="417" s="1"/>
  <c r="V141" i="417"/>
  <c r="V140" i="417"/>
  <c r="V137" i="417"/>
  <c r="U145" i="417"/>
  <c r="U144" i="417"/>
  <c r="U143" i="417"/>
  <c r="U141" i="417"/>
  <c r="U140" i="417"/>
  <c r="U137" i="417"/>
  <c r="U146" i="417" s="1"/>
  <c r="T145" i="417"/>
  <c r="T144" i="417"/>
  <c r="T143" i="417"/>
  <c r="T148" i="417" s="1"/>
  <c r="T141" i="417"/>
  <c r="T140" i="417"/>
  <c r="T137" i="417"/>
  <c r="T146" i="417" s="1"/>
  <c r="F101" i="88"/>
  <c r="F67" i="88"/>
  <c r="S145" i="417"/>
  <c r="S148" i="417" s="1"/>
  <c r="S144" i="417"/>
  <c r="S143" i="417"/>
  <c r="S141" i="417"/>
  <c r="S140" i="417"/>
  <c r="S137" i="417"/>
  <c r="F84" i="88"/>
  <c r="F80" i="88"/>
  <c r="R145" i="417"/>
  <c r="R144" i="417"/>
  <c r="R143" i="417"/>
  <c r="R141" i="417"/>
  <c r="R140" i="417"/>
  <c r="R137" i="417"/>
  <c r="R146" i="417" s="1"/>
  <c r="F87" i="88"/>
  <c r="Q145" i="417"/>
  <c r="Q144" i="417"/>
  <c r="Q143" i="417"/>
  <c r="Q141" i="417"/>
  <c r="Q140" i="417"/>
  <c r="Q137" i="417"/>
  <c r="F78" i="88"/>
  <c r="F91" i="88"/>
  <c r="F89" i="88"/>
  <c r="F90" i="88"/>
  <c r="F88" i="88"/>
  <c r="P137" i="417"/>
  <c r="P140" i="417"/>
  <c r="P141" i="417"/>
  <c r="P143" i="417"/>
  <c r="P144" i="417"/>
  <c r="P145" i="417"/>
  <c r="O140" i="417"/>
  <c r="O141" i="417"/>
  <c r="O147" i="417" s="1"/>
  <c r="O143" i="417"/>
  <c r="O144" i="417"/>
  <c r="O145" i="417"/>
  <c r="O148" i="417"/>
  <c r="O137" i="417"/>
  <c r="F76" i="88"/>
  <c r="F86" i="88"/>
  <c r="F85" i="88"/>
  <c r="L143" i="417"/>
  <c r="M143" i="417"/>
  <c r="N143" i="417"/>
  <c r="L144" i="417"/>
  <c r="M144" i="417"/>
  <c r="N144" i="417"/>
  <c r="N148" i="417" s="1"/>
  <c r="L145" i="417"/>
  <c r="L148" i="417" s="1"/>
  <c r="M145" i="417"/>
  <c r="M148" i="417" s="1"/>
  <c r="N145" i="417"/>
  <c r="L141" i="417"/>
  <c r="M141" i="417"/>
  <c r="N141" i="417"/>
  <c r="N140" i="417"/>
  <c r="M140" i="417"/>
  <c r="L140" i="417"/>
  <c r="L137" i="417"/>
  <c r="M137" i="417"/>
  <c r="N137" i="417"/>
  <c r="K137" i="417"/>
  <c r="K146" i="417" s="1"/>
  <c r="F64" i="88"/>
  <c r="F65" i="88"/>
  <c r="F7" i="88"/>
  <c r="F73" i="88"/>
  <c r="F75" i="88"/>
  <c r="G143" i="417"/>
  <c r="G148" i="417" s="1"/>
  <c r="H143" i="417"/>
  <c r="I143" i="417"/>
  <c r="J143" i="417"/>
  <c r="J148" i="417" s="1"/>
  <c r="K143" i="417"/>
  <c r="G144" i="417"/>
  <c r="H144" i="417"/>
  <c r="H148" i="417" s="1"/>
  <c r="I144" i="417"/>
  <c r="I148" i="417" s="1"/>
  <c r="J144" i="417"/>
  <c r="K144" i="417"/>
  <c r="K148" i="417" s="1"/>
  <c r="G145" i="417"/>
  <c r="H145" i="417"/>
  <c r="I145" i="417"/>
  <c r="J145" i="417"/>
  <c r="K145" i="417"/>
  <c r="F143" i="417"/>
  <c r="F144" i="417"/>
  <c r="F145" i="417"/>
  <c r="G144" i="413"/>
  <c r="H144" i="413"/>
  <c r="I144" i="413"/>
  <c r="J144" i="413"/>
  <c r="K144" i="413"/>
  <c r="L144" i="413"/>
  <c r="M144" i="413"/>
  <c r="N144" i="413"/>
  <c r="O144" i="413"/>
  <c r="P144" i="413"/>
  <c r="Q144" i="413"/>
  <c r="R144" i="413"/>
  <c r="S144" i="413"/>
  <c r="T144" i="413"/>
  <c r="U144" i="413"/>
  <c r="V144" i="413"/>
  <c r="W144" i="413"/>
  <c r="X144" i="413"/>
  <c r="Y144" i="413"/>
  <c r="Z144" i="413"/>
  <c r="AA144" i="413"/>
  <c r="AB144" i="413"/>
  <c r="AC144" i="413"/>
  <c r="G145" i="413"/>
  <c r="H145" i="413"/>
  <c r="I145" i="413"/>
  <c r="J145" i="413"/>
  <c r="K145" i="413"/>
  <c r="K148" i="413" s="1"/>
  <c r="L145" i="413"/>
  <c r="M145" i="413"/>
  <c r="N145" i="413"/>
  <c r="O145" i="413"/>
  <c r="P145" i="413"/>
  <c r="Q145" i="413"/>
  <c r="R145" i="413"/>
  <c r="S145" i="413"/>
  <c r="T145" i="413"/>
  <c r="U145" i="413"/>
  <c r="V145" i="413"/>
  <c r="W145" i="413"/>
  <c r="X145" i="413"/>
  <c r="Y145" i="413"/>
  <c r="Z145" i="413"/>
  <c r="AA145" i="413"/>
  <c r="AB145" i="413"/>
  <c r="AC145" i="413"/>
  <c r="F145" i="413"/>
  <c r="F148" i="413" s="1"/>
  <c r="F144" i="413"/>
  <c r="G143" i="413"/>
  <c r="H143" i="413"/>
  <c r="I143" i="413"/>
  <c r="J143" i="413"/>
  <c r="K143" i="413"/>
  <c r="L143" i="413"/>
  <c r="L148" i="413" s="1"/>
  <c r="M143" i="413"/>
  <c r="M148" i="413" s="1"/>
  <c r="N143" i="413"/>
  <c r="N148" i="413" s="1"/>
  <c r="O143" i="413"/>
  <c r="O148" i="413" s="1"/>
  <c r="P143" i="413"/>
  <c r="P148" i="413" s="1"/>
  <c r="Q143" i="413"/>
  <c r="Q148" i="413" s="1"/>
  <c r="R143" i="413"/>
  <c r="R148" i="413" s="1"/>
  <c r="S143" i="413"/>
  <c r="T143" i="413"/>
  <c r="U143" i="413"/>
  <c r="V143" i="413"/>
  <c r="W143" i="413"/>
  <c r="X143" i="413"/>
  <c r="Y143" i="413"/>
  <c r="Z143" i="413"/>
  <c r="AA143" i="413"/>
  <c r="AB143" i="413"/>
  <c r="AC143" i="413"/>
  <c r="F143" i="413"/>
  <c r="F74" i="88"/>
  <c r="F72" i="88"/>
  <c r="AH80" i="417"/>
  <c r="K80" i="417"/>
  <c r="K79" i="417"/>
  <c r="K140" i="417"/>
  <c r="K141" i="417"/>
  <c r="F71" i="88"/>
  <c r="J137" i="417"/>
  <c r="J146" i="417" s="1"/>
  <c r="J140" i="417"/>
  <c r="J141" i="417"/>
  <c r="J80" i="417"/>
  <c r="J79" i="417"/>
  <c r="I140" i="417"/>
  <c r="I141" i="417"/>
  <c r="I137" i="417"/>
  <c r="I146" i="417" s="1"/>
  <c r="H113" i="417"/>
  <c r="I80" i="417"/>
  <c r="I79" i="417"/>
  <c r="F70" i="88"/>
  <c r="F69" i="88"/>
  <c r="I76" i="417"/>
  <c r="I116" i="417" s="1"/>
  <c r="H80" i="417"/>
  <c r="H79" i="417"/>
  <c r="H67" i="417"/>
  <c r="H63" i="417"/>
  <c r="F68" i="88"/>
  <c r="H141" i="417"/>
  <c r="H147" i="417" s="1"/>
  <c r="H140" i="417"/>
  <c r="H137" i="417"/>
  <c r="H146" i="417" s="1"/>
  <c r="L146" i="417"/>
  <c r="M146" i="417"/>
  <c r="N146" i="417"/>
  <c r="O146" i="417"/>
  <c r="P146" i="417"/>
  <c r="Q146" i="417"/>
  <c r="S146" i="417"/>
  <c r="V146" i="417"/>
  <c r="Y146" i="417"/>
  <c r="Z146" i="417"/>
  <c r="AA146" i="417"/>
  <c r="AB146" i="417"/>
  <c r="AC146" i="417"/>
  <c r="I147" i="417"/>
  <c r="J147" i="417"/>
  <c r="K147" i="417"/>
  <c r="L147" i="417"/>
  <c r="M147" i="417"/>
  <c r="N147" i="417"/>
  <c r="P147" i="417"/>
  <c r="Q147" i="417"/>
  <c r="R147" i="417"/>
  <c r="S147" i="417"/>
  <c r="T147" i="417"/>
  <c r="U147" i="417"/>
  <c r="V147" i="417"/>
  <c r="W147" i="417"/>
  <c r="X147" i="417"/>
  <c r="Y147" i="417"/>
  <c r="Z147" i="417"/>
  <c r="AA147" i="417"/>
  <c r="AB147" i="417"/>
  <c r="AC147" i="417"/>
  <c r="P148" i="417"/>
  <c r="Q148" i="417"/>
  <c r="R148" i="417"/>
  <c r="U148" i="417"/>
  <c r="W148" i="417"/>
  <c r="AB148" i="417"/>
  <c r="AC148" i="417"/>
  <c r="K139" i="413"/>
  <c r="J139" i="413"/>
  <c r="I139" i="413"/>
  <c r="H139" i="413"/>
  <c r="G139" i="413"/>
  <c r="F66" i="88"/>
  <c r="F50" i="88"/>
  <c r="F148" i="417"/>
  <c r="G147" i="417"/>
  <c r="F146" i="417"/>
  <c r="G141" i="417"/>
  <c r="G140" i="417"/>
  <c r="G137" i="417"/>
  <c r="G146" i="417" s="1"/>
  <c r="F141" i="417"/>
  <c r="F140" i="417"/>
  <c r="F137" i="417"/>
  <c r="G148" i="413"/>
  <c r="H148" i="413"/>
  <c r="I148" i="413"/>
  <c r="J148" i="413"/>
  <c r="AA148" i="413"/>
  <c r="AB148" i="413"/>
  <c r="AC148" i="413"/>
  <c r="G140" i="413"/>
  <c r="H140" i="413"/>
  <c r="I140" i="413"/>
  <c r="J140" i="413"/>
  <c r="K140" i="413"/>
  <c r="L140" i="413"/>
  <c r="M140" i="413"/>
  <c r="N140" i="413"/>
  <c r="O140" i="413"/>
  <c r="P140" i="413"/>
  <c r="Q140" i="413"/>
  <c r="R140" i="413"/>
  <c r="S140" i="413"/>
  <c r="T140" i="413"/>
  <c r="U140" i="413"/>
  <c r="V140" i="413"/>
  <c r="W140" i="413"/>
  <c r="X140" i="413"/>
  <c r="Y140" i="413"/>
  <c r="Z140" i="413"/>
  <c r="AA140" i="413"/>
  <c r="AB140" i="413"/>
  <c r="AC140" i="413"/>
  <c r="G141" i="413"/>
  <c r="G147" i="413" s="1"/>
  <c r="H141" i="413"/>
  <c r="H147" i="413" s="1"/>
  <c r="I141" i="413"/>
  <c r="I147" i="413" s="1"/>
  <c r="J141" i="413"/>
  <c r="J147" i="413" s="1"/>
  <c r="K141" i="413"/>
  <c r="K147" i="413" s="1"/>
  <c r="L141" i="413"/>
  <c r="L147" i="413" s="1"/>
  <c r="M141" i="413"/>
  <c r="M147" i="413" s="1"/>
  <c r="N141" i="413"/>
  <c r="N147" i="413" s="1"/>
  <c r="O141" i="413"/>
  <c r="O147" i="413" s="1"/>
  <c r="P141" i="413"/>
  <c r="P147" i="413" s="1"/>
  <c r="Q141" i="413"/>
  <c r="Q147" i="413" s="1"/>
  <c r="R141" i="413"/>
  <c r="R147" i="413" s="1"/>
  <c r="S141" i="413"/>
  <c r="S147" i="413" s="1"/>
  <c r="T141" i="413"/>
  <c r="T147" i="413" s="1"/>
  <c r="U141" i="413"/>
  <c r="U147" i="413" s="1"/>
  <c r="V141" i="413"/>
  <c r="V147" i="413" s="1"/>
  <c r="W141" i="413"/>
  <c r="W147" i="413" s="1"/>
  <c r="X141" i="413"/>
  <c r="X147" i="413" s="1"/>
  <c r="Y141" i="413"/>
  <c r="Y147" i="413" s="1"/>
  <c r="Z141" i="413"/>
  <c r="Z147" i="413" s="1"/>
  <c r="AA141" i="413"/>
  <c r="AA147" i="413" s="1"/>
  <c r="AB141" i="413"/>
  <c r="AB147" i="413" s="1"/>
  <c r="AC141" i="413"/>
  <c r="AC147" i="413" s="1"/>
  <c r="F141" i="413"/>
  <c r="F147" i="413" s="1"/>
  <c r="F140" i="413"/>
  <c r="F38" i="88"/>
  <c r="AC126" i="417"/>
  <c r="AB126" i="417"/>
  <c r="AA126" i="417"/>
  <c r="Z126" i="417"/>
  <c r="Y126" i="417"/>
  <c r="X126" i="417"/>
  <c r="W126" i="417"/>
  <c r="V126" i="417"/>
  <c r="U126" i="417"/>
  <c r="T126" i="417"/>
  <c r="S126" i="417"/>
  <c r="R126" i="417"/>
  <c r="Q126" i="417"/>
  <c r="P126" i="417"/>
  <c r="O126" i="417"/>
  <c r="N126" i="417"/>
  <c r="M126" i="417"/>
  <c r="L126" i="417"/>
  <c r="K126" i="417"/>
  <c r="J126" i="417"/>
  <c r="I126" i="417"/>
  <c r="H126" i="417"/>
  <c r="F126" i="417"/>
  <c r="G126" i="417"/>
  <c r="AC121" i="417"/>
  <c r="AC127" i="417" s="1"/>
  <c r="AB121" i="417"/>
  <c r="AB127" i="417" s="1"/>
  <c r="AA121" i="417"/>
  <c r="AA127" i="417" s="1"/>
  <c r="W121" i="417"/>
  <c r="V121" i="417"/>
  <c r="U121" i="417"/>
  <c r="T121" i="417"/>
  <c r="S121" i="417"/>
  <c r="S127" i="417" s="1"/>
  <c r="R121" i="417"/>
  <c r="Q121" i="417"/>
  <c r="P121" i="417"/>
  <c r="O121" i="417"/>
  <c r="O127" i="417" s="1"/>
  <c r="N121" i="417"/>
  <c r="N127" i="417" s="1"/>
  <c r="M121" i="417"/>
  <c r="M127" i="417" s="1"/>
  <c r="L121" i="417"/>
  <c r="J121" i="417"/>
  <c r="J127" i="417" s="1"/>
  <c r="I121" i="417"/>
  <c r="I127" i="417" s="1"/>
  <c r="H121" i="417"/>
  <c r="H127" i="417" s="1"/>
  <c r="G121" i="417"/>
  <c r="G127" i="417" s="1"/>
  <c r="F121" i="417"/>
  <c r="F127" i="417" s="1"/>
  <c r="S117" i="417"/>
  <c r="P117" i="417"/>
  <c r="O117" i="417"/>
  <c r="U116" i="417"/>
  <c r="Q116" i="417"/>
  <c r="Q114" i="417"/>
  <c r="J111" i="417"/>
  <c r="H111" i="417"/>
  <c r="G111" i="417"/>
  <c r="F111" i="417"/>
  <c r="AB107" i="417"/>
  <c r="AA107" i="417"/>
  <c r="AC99" i="417"/>
  <c r="X99" i="417"/>
  <c r="W99" i="417"/>
  <c r="V99" i="417"/>
  <c r="U99" i="417"/>
  <c r="T99" i="417"/>
  <c r="S99" i="417"/>
  <c r="R99" i="417"/>
  <c r="Q99" i="417"/>
  <c r="P99" i="417"/>
  <c r="O99" i="417"/>
  <c r="N99" i="417"/>
  <c r="M99" i="417"/>
  <c r="L99" i="417"/>
  <c r="F99" i="417"/>
  <c r="E99" i="417"/>
  <c r="D99" i="417"/>
  <c r="C99" i="417"/>
  <c r="B99" i="417"/>
  <c r="AC96" i="417"/>
  <c r="AC119" i="417" s="1"/>
  <c r="AB96" i="417"/>
  <c r="AB119" i="417" s="1"/>
  <c r="AA96" i="417"/>
  <c r="AA119" i="417" s="1"/>
  <c r="Z96" i="417"/>
  <c r="Z119" i="417" s="1"/>
  <c r="Y96" i="417"/>
  <c r="Y119" i="417" s="1"/>
  <c r="X96" i="417"/>
  <c r="X119" i="417" s="1"/>
  <c r="W96" i="417"/>
  <c r="W119" i="417" s="1"/>
  <c r="V96" i="417"/>
  <c r="V119" i="417" s="1"/>
  <c r="U96" i="417"/>
  <c r="U119" i="417" s="1"/>
  <c r="T96" i="417"/>
  <c r="T119" i="417" s="1"/>
  <c r="S96" i="417"/>
  <c r="S119" i="417" s="1"/>
  <c r="R96" i="417"/>
  <c r="R119" i="417" s="1"/>
  <c r="Q96" i="417"/>
  <c r="Q119" i="417" s="1"/>
  <c r="P96" i="417"/>
  <c r="P119" i="417" s="1"/>
  <c r="O96" i="417"/>
  <c r="O119" i="417" s="1"/>
  <c r="N96" i="417"/>
  <c r="N119" i="417" s="1"/>
  <c r="M96" i="417"/>
  <c r="M119" i="417" s="1"/>
  <c r="L96" i="417"/>
  <c r="L119" i="417" s="1"/>
  <c r="K96" i="417"/>
  <c r="K119" i="417" s="1"/>
  <c r="J96" i="417"/>
  <c r="J119" i="417" s="1"/>
  <c r="I96" i="417"/>
  <c r="I119" i="417" s="1"/>
  <c r="H96" i="417"/>
  <c r="H119" i="417" s="1"/>
  <c r="G96" i="417"/>
  <c r="G119" i="417" s="1"/>
  <c r="F96" i="417"/>
  <c r="F119" i="417" s="1"/>
  <c r="E96" i="417"/>
  <c r="D96" i="417"/>
  <c r="C96" i="417"/>
  <c r="B96" i="417"/>
  <c r="AH95" i="417"/>
  <c r="AG95" i="417"/>
  <c r="AF95" i="417"/>
  <c r="AH94" i="417"/>
  <c r="AG94" i="417"/>
  <c r="AF94" i="417"/>
  <c r="AI93" i="417"/>
  <c r="AH91" i="417"/>
  <c r="AG91" i="417"/>
  <c r="AF91" i="417"/>
  <c r="AH90" i="417"/>
  <c r="AG90" i="417"/>
  <c r="AF90" i="417"/>
  <c r="AH89" i="417"/>
  <c r="AG89" i="417"/>
  <c r="AF89" i="417"/>
  <c r="AH88" i="417"/>
  <c r="AG88" i="417"/>
  <c r="AF88" i="417"/>
  <c r="AH87" i="417"/>
  <c r="AG87" i="417"/>
  <c r="AF87" i="417"/>
  <c r="AH86" i="417"/>
  <c r="AG86" i="417"/>
  <c r="AF86" i="417"/>
  <c r="AH85" i="417"/>
  <c r="AG85" i="417"/>
  <c r="AF85" i="417"/>
  <c r="AH84" i="417"/>
  <c r="AG84" i="417"/>
  <c r="AF84" i="417"/>
  <c r="AH83" i="417"/>
  <c r="AG83" i="417"/>
  <c r="AF83" i="417"/>
  <c r="AI82" i="417"/>
  <c r="AC81" i="417"/>
  <c r="AC117" i="417" s="1"/>
  <c r="W81" i="417"/>
  <c r="W117" i="417" s="1"/>
  <c r="V81" i="417"/>
  <c r="V117" i="417" s="1"/>
  <c r="U81" i="417"/>
  <c r="U117" i="417" s="1"/>
  <c r="T81" i="417"/>
  <c r="T117" i="417" s="1"/>
  <c r="S81" i="417"/>
  <c r="R81" i="417"/>
  <c r="R117" i="417" s="1"/>
  <c r="Q81" i="417"/>
  <c r="Q117" i="417" s="1"/>
  <c r="P81" i="417"/>
  <c r="O81" i="417"/>
  <c r="N81" i="417"/>
  <c r="N117" i="417" s="1"/>
  <c r="M81" i="417"/>
  <c r="M117" i="417" s="1"/>
  <c r="L81" i="417"/>
  <c r="L117" i="417" s="1"/>
  <c r="F81" i="417"/>
  <c r="F117" i="417" s="1"/>
  <c r="E81" i="417"/>
  <c r="D81" i="417"/>
  <c r="C81" i="417"/>
  <c r="B81" i="417"/>
  <c r="AB99" i="417"/>
  <c r="Z99" i="417"/>
  <c r="AB81" i="417"/>
  <c r="AB117" i="417" s="1"/>
  <c r="AA81" i="417"/>
  <c r="AA117" i="417" s="1"/>
  <c r="X121" i="417"/>
  <c r="X127" i="417" s="1"/>
  <c r="K99" i="417"/>
  <c r="I81" i="417"/>
  <c r="I117" i="417" s="1"/>
  <c r="H81" i="417"/>
  <c r="H117" i="417" s="1"/>
  <c r="AH78" i="417"/>
  <c r="AC76" i="417"/>
  <c r="AC116" i="417" s="1"/>
  <c r="AB76" i="417"/>
  <c r="AB116" i="417" s="1"/>
  <c r="AA76" i="417"/>
  <c r="AA116" i="417" s="1"/>
  <c r="Z76" i="417"/>
  <c r="Z116" i="417" s="1"/>
  <c r="Y76" i="417"/>
  <c r="Y116" i="417" s="1"/>
  <c r="X76" i="417"/>
  <c r="X116" i="417" s="1"/>
  <c r="W76" i="417"/>
  <c r="W116" i="417" s="1"/>
  <c r="V76" i="417"/>
  <c r="V116" i="417" s="1"/>
  <c r="U76" i="417"/>
  <c r="T76" i="417"/>
  <c r="T116" i="417" s="1"/>
  <c r="S76" i="417"/>
  <c r="S116" i="417" s="1"/>
  <c r="R76" i="417"/>
  <c r="R116" i="417" s="1"/>
  <c r="Q76" i="417"/>
  <c r="P76" i="417"/>
  <c r="P116" i="417" s="1"/>
  <c r="O76" i="417"/>
  <c r="O116" i="417" s="1"/>
  <c r="N76" i="417"/>
  <c r="N116" i="417" s="1"/>
  <c r="M76" i="417"/>
  <c r="M116" i="417" s="1"/>
  <c r="L76" i="417"/>
  <c r="L116" i="417" s="1"/>
  <c r="K76" i="417"/>
  <c r="K116" i="417" s="1"/>
  <c r="J76" i="417"/>
  <c r="J116" i="417" s="1"/>
  <c r="H76" i="417"/>
  <c r="H116" i="417" s="1"/>
  <c r="G76" i="417"/>
  <c r="G116" i="417" s="1"/>
  <c r="F76" i="417"/>
  <c r="F116" i="417" s="1"/>
  <c r="E76" i="417"/>
  <c r="D76" i="417"/>
  <c r="C76" i="417"/>
  <c r="B76" i="417"/>
  <c r="AH75" i="417"/>
  <c r="AG75" i="417"/>
  <c r="AF75" i="417"/>
  <c r="AH74" i="417"/>
  <c r="AG74" i="417"/>
  <c r="AF74" i="417"/>
  <c r="AH73" i="417"/>
  <c r="AG73" i="417"/>
  <c r="AF73" i="417"/>
  <c r="AH72" i="417"/>
  <c r="AG72" i="417"/>
  <c r="AF72" i="417"/>
  <c r="AH71" i="417"/>
  <c r="AG71" i="417"/>
  <c r="AF71" i="417"/>
  <c r="AH68" i="417"/>
  <c r="AG68" i="417"/>
  <c r="AF68" i="417"/>
  <c r="AG67" i="417"/>
  <c r="AF67" i="417"/>
  <c r="AH66" i="417"/>
  <c r="AG66" i="417"/>
  <c r="AF66" i="417"/>
  <c r="AH65" i="417"/>
  <c r="AG65" i="417"/>
  <c r="AF65" i="417"/>
  <c r="AH64" i="417"/>
  <c r="AG64" i="417"/>
  <c r="AF64" i="417"/>
  <c r="AH63" i="417"/>
  <c r="AG63" i="417"/>
  <c r="AF63" i="417"/>
  <c r="AH62" i="417"/>
  <c r="AG62" i="417"/>
  <c r="AF62" i="417"/>
  <c r="AH61" i="417"/>
  <c r="AG61" i="417"/>
  <c r="AF61" i="417"/>
  <c r="AH60" i="417"/>
  <c r="AG60" i="417"/>
  <c r="AF60" i="417"/>
  <c r="AH59" i="417"/>
  <c r="AG59" i="417"/>
  <c r="AF59" i="417"/>
  <c r="AH58" i="417"/>
  <c r="AG58" i="417"/>
  <c r="AF58" i="417"/>
  <c r="AH57" i="417"/>
  <c r="AG57" i="417"/>
  <c r="AF57" i="417"/>
  <c r="AH56" i="417"/>
  <c r="AG56" i="417"/>
  <c r="AF56" i="417"/>
  <c r="AH55" i="417"/>
  <c r="AG55" i="417"/>
  <c r="AF55" i="417"/>
  <c r="AH54" i="417"/>
  <c r="AG54" i="417"/>
  <c r="AF54" i="417"/>
  <c r="AH53" i="417"/>
  <c r="AG53" i="417"/>
  <c r="AF53" i="417"/>
  <c r="AH52" i="417"/>
  <c r="AG52" i="417"/>
  <c r="AF52" i="417"/>
  <c r="AI51" i="417"/>
  <c r="AC50" i="417"/>
  <c r="AC114" i="417" s="1"/>
  <c r="AB50" i="417"/>
  <c r="AB114" i="417" s="1"/>
  <c r="AA50" i="417"/>
  <c r="AA114" i="417" s="1"/>
  <c r="Z50" i="417"/>
  <c r="Z114" i="417" s="1"/>
  <c r="Y50" i="417"/>
  <c r="Y114" i="417" s="1"/>
  <c r="X50" i="417"/>
  <c r="X114" i="417" s="1"/>
  <c r="W50" i="417"/>
  <c r="W114" i="417" s="1"/>
  <c r="V50" i="417"/>
  <c r="V114" i="417" s="1"/>
  <c r="U50" i="417"/>
  <c r="U114" i="417" s="1"/>
  <c r="T50" i="417"/>
  <c r="T114" i="417" s="1"/>
  <c r="S50" i="417"/>
  <c r="S114" i="417" s="1"/>
  <c r="R50" i="417"/>
  <c r="R114" i="417" s="1"/>
  <c r="Q50" i="417"/>
  <c r="P50" i="417"/>
  <c r="P114" i="417" s="1"/>
  <c r="O50" i="417"/>
  <c r="O114" i="417" s="1"/>
  <c r="N50" i="417"/>
  <c r="N114" i="417" s="1"/>
  <c r="M50" i="417"/>
  <c r="M114" i="417" s="1"/>
  <c r="L50" i="417"/>
  <c r="L114" i="417" s="1"/>
  <c r="K50" i="417"/>
  <c r="K114" i="417" s="1"/>
  <c r="J50" i="417"/>
  <c r="J114" i="417" s="1"/>
  <c r="I50" i="417"/>
  <c r="I114" i="417" s="1"/>
  <c r="H50" i="417"/>
  <c r="H114" i="417" s="1"/>
  <c r="G50" i="417"/>
  <c r="G114" i="417" s="1"/>
  <c r="F50" i="417"/>
  <c r="F114" i="417" s="1"/>
  <c r="E50" i="417"/>
  <c r="D50" i="417"/>
  <c r="C50" i="417"/>
  <c r="B50" i="417"/>
  <c r="AH49" i="417"/>
  <c r="AG49" i="417"/>
  <c r="AF49" i="417"/>
  <c r="AI48" i="417"/>
  <c r="AC47" i="417"/>
  <c r="AC111" i="417" s="1"/>
  <c r="AB47" i="417"/>
  <c r="AB111" i="417" s="1"/>
  <c r="AA47" i="417"/>
  <c r="AA111" i="417" s="1"/>
  <c r="Z47" i="417"/>
  <c r="Z111" i="417" s="1"/>
  <c r="Y47" i="417"/>
  <c r="Y111" i="417" s="1"/>
  <c r="X47" i="417"/>
  <c r="X111" i="417" s="1"/>
  <c r="W47" i="417"/>
  <c r="W111" i="417" s="1"/>
  <c r="V47" i="417"/>
  <c r="V111" i="417" s="1"/>
  <c r="U47" i="417"/>
  <c r="U111" i="417" s="1"/>
  <c r="T47" i="417"/>
  <c r="T111" i="417" s="1"/>
  <c r="S47" i="417"/>
  <c r="S111" i="417" s="1"/>
  <c r="R47" i="417"/>
  <c r="R111" i="417" s="1"/>
  <c r="Q47" i="417"/>
  <c r="Q111" i="417" s="1"/>
  <c r="P47" i="417"/>
  <c r="P111" i="417" s="1"/>
  <c r="O47" i="417"/>
  <c r="O111" i="417" s="1"/>
  <c r="N47" i="417"/>
  <c r="N111" i="417" s="1"/>
  <c r="M47" i="417"/>
  <c r="M111" i="417" s="1"/>
  <c r="L47" i="417"/>
  <c r="L111" i="417" s="1"/>
  <c r="K47" i="417"/>
  <c r="K111" i="417" s="1"/>
  <c r="J47" i="417"/>
  <c r="I47" i="417"/>
  <c r="I111" i="417" s="1"/>
  <c r="H47" i="417"/>
  <c r="G47" i="417"/>
  <c r="F47" i="417"/>
  <c r="E47" i="417"/>
  <c r="D47" i="417"/>
  <c r="C47" i="417"/>
  <c r="B47" i="417"/>
  <c r="AH44" i="417"/>
  <c r="AG44" i="417"/>
  <c r="AF44" i="417"/>
  <c r="AI43" i="417"/>
  <c r="AH43" i="417"/>
  <c r="AG43" i="417"/>
  <c r="AF43" i="417"/>
  <c r="AI42" i="417"/>
  <c r="AH40" i="417"/>
  <c r="AG40" i="417"/>
  <c r="AF40" i="417"/>
  <c r="AI39" i="417"/>
  <c r="AH37" i="417"/>
  <c r="AG37" i="417"/>
  <c r="AF37" i="417"/>
  <c r="AH36" i="417"/>
  <c r="AG36" i="417"/>
  <c r="AF36" i="417"/>
  <c r="AH35" i="417"/>
  <c r="AG35" i="417"/>
  <c r="AF35" i="417"/>
  <c r="AI34" i="417"/>
  <c r="AC33" i="417"/>
  <c r="AC109" i="417" s="1"/>
  <c r="AB33" i="417"/>
  <c r="AB109" i="417" s="1"/>
  <c r="AA33" i="417"/>
  <c r="AA109" i="417" s="1"/>
  <c r="Z33" i="417"/>
  <c r="Z109" i="417" s="1"/>
  <c r="Y33" i="417"/>
  <c r="Y109" i="417" s="1"/>
  <c r="X33" i="417"/>
  <c r="X109" i="417" s="1"/>
  <c r="W33" i="417"/>
  <c r="W109" i="417" s="1"/>
  <c r="V33" i="417"/>
  <c r="V109" i="417" s="1"/>
  <c r="U33" i="417"/>
  <c r="U109" i="417" s="1"/>
  <c r="T33" i="417"/>
  <c r="T109" i="417" s="1"/>
  <c r="S33" i="417"/>
  <c r="S109" i="417" s="1"/>
  <c r="R33" i="417"/>
  <c r="R109" i="417" s="1"/>
  <c r="Q33" i="417"/>
  <c r="Q109" i="417" s="1"/>
  <c r="P33" i="417"/>
  <c r="P109" i="417" s="1"/>
  <c r="O33" i="417"/>
  <c r="O109" i="417" s="1"/>
  <c r="N33" i="417"/>
  <c r="N109" i="417" s="1"/>
  <c r="M33" i="417"/>
  <c r="M109" i="417" s="1"/>
  <c r="L33" i="417"/>
  <c r="L109" i="417" s="1"/>
  <c r="K33" i="417"/>
  <c r="K109" i="417" s="1"/>
  <c r="J33" i="417"/>
  <c r="J109" i="417" s="1"/>
  <c r="I33" i="417"/>
  <c r="I109" i="417" s="1"/>
  <c r="H33" i="417"/>
  <c r="H109" i="417" s="1"/>
  <c r="G33" i="417"/>
  <c r="G109" i="417" s="1"/>
  <c r="F33" i="417"/>
  <c r="F109" i="417" s="1"/>
  <c r="E33" i="417"/>
  <c r="D33" i="417"/>
  <c r="C33" i="417"/>
  <c r="B33" i="417"/>
  <c r="AI18" i="417"/>
  <c r="AC17" i="417"/>
  <c r="AC107" i="417" s="1"/>
  <c r="AB17" i="417"/>
  <c r="AA17" i="417"/>
  <c r="Z17" i="417"/>
  <c r="Z107" i="417" s="1"/>
  <c r="Y17" i="417"/>
  <c r="Y107" i="417" s="1"/>
  <c r="X17" i="417"/>
  <c r="X107" i="417" s="1"/>
  <c r="W17" i="417"/>
  <c r="W107" i="417" s="1"/>
  <c r="V17" i="417"/>
  <c r="V107" i="417" s="1"/>
  <c r="U17" i="417"/>
  <c r="U107" i="417" s="1"/>
  <c r="T17" i="417"/>
  <c r="T107" i="417" s="1"/>
  <c r="S17" i="417"/>
  <c r="S107" i="417" s="1"/>
  <c r="R17" i="417"/>
  <c r="R107" i="417" s="1"/>
  <c r="Q17" i="417"/>
  <c r="Q107" i="417" s="1"/>
  <c r="P17" i="417"/>
  <c r="P107" i="417" s="1"/>
  <c r="O17" i="417"/>
  <c r="O107" i="417" s="1"/>
  <c r="N17" i="417"/>
  <c r="N107" i="417" s="1"/>
  <c r="M17" i="417"/>
  <c r="M107" i="417" s="1"/>
  <c r="L17" i="417"/>
  <c r="L107" i="417" s="1"/>
  <c r="K17" i="417"/>
  <c r="K107" i="417" s="1"/>
  <c r="J17" i="417"/>
  <c r="J107" i="417" s="1"/>
  <c r="I17" i="417"/>
  <c r="I107" i="417" s="1"/>
  <c r="H17" i="417"/>
  <c r="H107" i="417" s="1"/>
  <c r="G17" i="417"/>
  <c r="G107" i="417" s="1"/>
  <c r="F17" i="417"/>
  <c r="F107" i="417" s="1"/>
  <c r="E17" i="417"/>
  <c r="D17" i="417"/>
  <c r="C17" i="417"/>
  <c r="B17" i="417"/>
  <c r="AH16" i="417"/>
  <c r="AG16" i="417"/>
  <c r="AF16" i="417"/>
  <c r="AH15" i="417"/>
  <c r="AG15" i="417"/>
  <c r="AF15" i="417"/>
  <c r="AH14" i="417"/>
  <c r="AG14" i="417"/>
  <c r="AF14" i="417"/>
  <c r="AH13" i="417"/>
  <c r="AG13" i="417"/>
  <c r="AF13" i="417"/>
  <c r="AI12" i="417"/>
  <c r="L9" i="417" a="1"/>
  <c r="L9" i="417" s="1"/>
  <c r="V146" i="413"/>
  <c r="M146" i="413"/>
  <c r="O146" i="413"/>
  <c r="S146" i="413"/>
  <c r="T146" i="413"/>
  <c r="U146" i="413"/>
  <c r="Y146" i="413"/>
  <c r="AC137" i="413"/>
  <c r="AC146" i="413" s="1"/>
  <c r="AB137" i="413"/>
  <c r="AB146" i="413" s="1"/>
  <c r="AA137" i="413"/>
  <c r="AA146" i="413" s="1"/>
  <c r="Z137" i="413"/>
  <c r="Z146" i="413" s="1"/>
  <c r="X137" i="413"/>
  <c r="X146" i="413" s="1"/>
  <c r="W137" i="413"/>
  <c r="W146" i="413" s="1"/>
  <c r="U137" i="413"/>
  <c r="T137" i="413"/>
  <c r="S137" i="413"/>
  <c r="R137" i="413"/>
  <c r="R146" i="413" s="1"/>
  <c r="Q137" i="413"/>
  <c r="Q146" i="413" s="1"/>
  <c r="P137" i="413"/>
  <c r="P146" i="413" s="1"/>
  <c r="O137" i="413"/>
  <c r="N137" i="413"/>
  <c r="N146" i="413" s="1"/>
  <c r="M137" i="413"/>
  <c r="L137" i="413"/>
  <c r="L146" i="413" s="1"/>
  <c r="K137" i="413"/>
  <c r="K146" i="413" s="1"/>
  <c r="J137" i="413"/>
  <c r="J146" i="413" s="1"/>
  <c r="I137" i="413"/>
  <c r="I146" i="413" s="1"/>
  <c r="H137" i="413"/>
  <c r="H146" i="413" s="1"/>
  <c r="G137" i="413"/>
  <c r="G146" i="413" s="1"/>
  <c r="F137" i="413"/>
  <c r="F146" i="413" s="1"/>
  <c r="U21" i="253"/>
  <c r="T21" i="253"/>
  <c r="U20" i="253"/>
  <c r="T20" i="253"/>
  <c r="AI18" i="413"/>
  <c r="AB79" i="413"/>
  <c r="AB78" i="413"/>
  <c r="F51" i="88"/>
  <c r="F39" i="88"/>
  <c r="AA79" i="413"/>
  <c r="AA78" i="413"/>
  <c r="F34" i="88"/>
  <c r="F29" i="88"/>
  <c r="Z79" i="413"/>
  <c r="Z78" i="413"/>
  <c r="F40" i="88"/>
  <c r="F57" i="88"/>
  <c r="F54" i="88"/>
  <c r="F61" i="88"/>
  <c r="F62" i="88"/>
  <c r="F49" i="88"/>
  <c r="F48" i="88"/>
  <c r="F63" i="88"/>
  <c r="F47" i="88"/>
  <c r="Y79" i="413"/>
  <c r="Y78" i="413"/>
  <c r="F43" i="88"/>
  <c r="F60" i="88"/>
  <c r="F27" i="88"/>
  <c r="X80" i="413"/>
  <c r="X78" i="413"/>
  <c r="F26" i="88"/>
  <c r="F59" i="88"/>
  <c r="F58" i="88"/>
  <c r="F56" i="88"/>
  <c r="F46" i="88"/>
  <c r="F55" i="88"/>
  <c r="F53" i="88"/>
  <c r="F52" i="88"/>
  <c r="F25" i="88"/>
  <c r="F16" i="88"/>
  <c r="F42" i="88"/>
  <c r="F41" i="88"/>
  <c r="F44" i="88"/>
  <c r="F45" i="88"/>
  <c r="F19" i="88"/>
  <c r="F28" i="88"/>
  <c r="F21" i="88"/>
  <c r="F36" i="88"/>
  <c r="F35" i="88"/>
  <c r="F37" i="88"/>
  <c r="F23" i="88"/>
  <c r="F31" i="88"/>
  <c r="F30" i="88"/>
  <c r="F32" i="88"/>
  <c r="F11" i="88"/>
  <c r="F22" i="88"/>
  <c r="F6" i="88"/>
  <c r="F24" i="88"/>
  <c r="F12" i="88"/>
  <c r="F18" i="88"/>
  <c r="K79" i="413"/>
  <c r="K78" i="413"/>
  <c r="J78" i="413"/>
  <c r="J79" i="413"/>
  <c r="I78" i="413"/>
  <c r="I79" i="413"/>
  <c r="H79" i="413"/>
  <c r="H78" i="413"/>
  <c r="F33" i="413"/>
  <c r="G125" i="413"/>
  <c r="L9" i="413" a="1"/>
  <c r="L9" i="413" s="1"/>
  <c r="C3" i="177" a="1"/>
  <c r="W20" i="253" a="1"/>
  <c r="W42" i="253" a="1"/>
  <c r="B13" i="105" l="1"/>
  <c r="B7" i="105"/>
  <c r="C7" i="105"/>
  <c r="D7" i="105"/>
  <c r="B8" i="105"/>
  <c r="B12" i="105"/>
  <c r="Y148" i="417"/>
  <c r="B6" i="105"/>
  <c r="Z148" i="417"/>
  <c r="Y99" i="417"/>
  <c r="AF102" i="417" s="1"/>
  <c r="Y121" i="417"/>
  <c r="Y127" i="417" s="1"/>
  <c r="AH79" i="417"/>
  <c r="Z121" i="417"/>
  <c r="Z127" i="417" s="1"/>
  <c r="Z81" i="417"/>
  <c r="Z117" i="417" s="1"/>
  <c r="Q127" i="417"/>
  <c r="T127" i="417"/>
  <c r="P127" i="417"/>
  <c r="Z148" i="413"/>
  <c r="X148" i="413"/>
  <c r="V148" i="413"/>
  <c r="U148" i="413"/>
  <c r="W148" i="413"/>
  <c r="T148" i="413"/>
  <c r="Y148" i="413"/>
  <c r="S148" i="413"/>
  <c r="J81" i="417"/>
  <c r="J117" i="417" s="1"/>
  <c r="J99" i="417"/>
  <c r="AH67" i="417"/>
  <c r="AI52" i="417"/>
  <c r="L127" i="417"/>
  <c r="R127" i="417"/>
  <c r="W127" i="417"/>
  <c r="U127" i="417"/>
  <c r="V127" i="417"/>
  <c r="AH102" i="417"/>
  <c r="AI77" i="417"/>
  <c r="AF79" i="417"/>
  <c r="AG79" i="417"/>
  <c r="K121" i="417"/>
  <c r="K127" i="417" s="1"/>
  <c r="G99" i="417"/>
  <c r="AG80" i="417"/>
  <c r="I99" i="417"/>
  <c r="AF78" i="417"/>
  <c r="K81" i="417"/>
  <c r="K117" i="417" s="1"/>
  <c r="H99" i="417"/>
  <c r="G81" i="417"/>
  <c r="G117" i="417" s="1"/>
  <c r="AG78" i="417"/>
  <c r="X81" i="417"/>
  <c r="X117" i="417" s="1"/>
  <c r="AF80" i="417"/>
  <c r="H121" i="413"/>
  <c r="H99" i="413"/>
  <c r="W20" i="253"/>
  <c r="C3" i="177"/>
  <c r="W42" i="253"/>
  <c r="G79" i="413" l="1"/>
  <c r="G78" i="413"/>
  <c r="F9" i="88" l="1"/>
  <c r="F17" i="88"/>
  <c r="F14" i="88"/>
  <c r="F10" i="88"/>
  <c r="AC99" i="413"/>
  <c r="AB99" i="413"/>
  <c r="AA99" i="413"/>
  <c r="Z99" i="413"/>
  <c r="Y99" i="413"/>
  <c r="X99" i="413"/>
  <c r="W99" i="413"/>
  <c r="V99" i="413"/>
  <c r="U99" i="413"/>
  <c r="T99" i="413"/>
  <c r="S99" i="413"/>
  <c r="R99" i="413"/>
  <c r="Q99" i="413"/>
  <c r="P99" i="413"/>
  <c r="O99" i="413"/>
  <c r="N99" i="413"/>
  <c r="M99" i="413"/>
  <c r="L99" i="413"/>
  <c r="K99" i="413"/>
  <c r="J99" i="413"/>
  <c r="I99" i="413"/>
  <c r="G99" i="413"/>
  <c r="F99" i="413"/>
  <c r="G121" i="413"/>
  <c r="I121" i="413"/>
  <c r="J121" i="413"/>
  <c r="K121" i="413"/>
  <c r="L121" i="413"/>
  <c r="M121" i="413"/>
  <c r="N121" i="413"/>
  <c r="O121" i="413"/>
  <c r="P121" i="413"/>
  <c r="Q121" i="413"/>
  <c r="R121" i="413"/>
  <c r="S121" i="413"/>
  <c r="T121" i="413"/>
  <c r="U121" i="413"/>
  <c r="V121" i="413"/>
  <c r="W121" i="413"/>
  <c r="X121" i="413"/>
  <c r="Y121" i="413"/>
  <c r="Z121" i="413"/>
  <c r="AA121" i="413"/>
  <c r="AB121" i="413"/>
  <c r="AC121" i="413"/>
  <c r="F121" i="413"/>
  <c r="F15" i="88"/>
  <c r="B99" i="413"/>
  <c r="F8" i="88"/>
  <c r="F126" i="413" l="1"/>
  <c r="F127" i="413" s="1"/>
  <c r="C99" i="413"/>
  <c r="D99" i="413"/>
  <c r="E99" i="413"/>
  <c r="G126" i="413"/>
  <c r="H126" i="413"/>
  <c r="I126" i="413"/>
  <c r="J126" i="413"/>
  <c r="K126" i="413"/>
  <c r="L126" i="413"/>
  <c r="M126" i="413"/>
  <c r="N126" i="413"/>
  <c r="O126" i="413"/>
  <c r="P126" i="413"/>
  <c r="Q126" i="413"/>
  <c r="R126" i="413"/>
  <c r="S126" i="413"/>
  <c r="T126" i="413"/>
  <c r="U126" i="413"/>
  <c r="V126" i="413"/>
  <c r="W126" i="413"/>
  <c r="X126" i="413"/>
  <c r="Y126" i="413"/>
  <c r="Z126" i="413"/>
  <c r="AA126" i="413"/>
  <c r="AB126" i="413"/>
  <c r="AC126" i="413"/>
  <c r="A53" i="260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C96" i="413"/>
  <c r="D96" i="413"/>
  <c r="E96" i="413"/>
  <c r="F96" i="413"/>
  <c r="F119" i="413" s="1"/>
  <c r="G96" i="413"/>
  <c r="G119" i="413" s="1"/>
  <c r="H96" i="413"/>
  <c r="H119" i="413" s="1"/>
  <c r="I96" i="413"/>
  <c r="I119" i="413" s="1"/>
  <c r="J96" i="413"/>
  <c r="J119" i="413" s="1"/>
  <c r="K96" i="413"/>
  <c r="K119" i="413" s="1"/>
  <c r="L96" i="413"/>
  <c r="L119" i="413" s="1"/>
  <c r="M96" i="413"/>
  <c r="M119" i="413" s="1"/>
  <c r="N96" i="413"/>
  <c r="N119" i="413" s="1"/>
  <c r="O96" i="413"/>
  <c r="O119" i="413" s="1"/>
  <c r="P96" i="413"/>
  <c r="P119" i="413" s="1"/>
  <c r="Q96" i="413"/>
  <c r="Q119" i="413" s="1"/>
  <c r="R96" i="413"/>
  <c r="R119" i="413" s="1"/>
  <c r="S96" i="413"/>
  <c r="S119" i="413" s="1"/>
  <c r="T96" i="413"/>
  <c r="T119" i="413" s="1"/>
  <c r="U96" i="413"/>
  <c r="U119" i="413" s="1"/>
  <c r="V96" i="413"/>
  <c r="V119" i="413" s="1"/>
  <c r="W96" i="413"/>
  <c r="W119" i="413" s="1"/>
  <c r="X96" i="413"/>
  <c r="X119" i="413" s="1"/>
  <c r="Y96" i="413"/>
  <c r="Y119" i="413" s="1"/>
  <c r="Z96" i="413"/>
  <c r="Z119" i="413" s="1"/>
  <c r="AA96" i="413"/>
  <c r="AA119" i="413" s="1"/>
  <c r="AB96" i="413"/>
  <c r="AB119" i="413" s="1"/>
  <c r="AC96" i="413"/>
  <c r="AC119" i="413" s="1"/>
  <c r="C81" i="413"/>
  <c r="D81" i="413"/>
  <c r="E81" i="413"/>
  <c r="F81" i="413"/>
  <c r="F117" i="413" s="1"/>
  <c r="G81" i="413"/>
  <c r="G117" i="413" s="1"/>
  <c r="H81" i="413"/>
  <c r="H117" i="413" s="1"/>
  <c r="I81" i="413"/>
  <c r="I117" i="413" s="1"/>
  <c r="J81" i="413"/>
  <c r="J117" i="413" s="1"/>
  <c r="K81" i="413"/>
  <c r="K117" i="413" s="1"/>
  <c r="L81" i="413"/>
  <c r="L117" i="413" s="1"/>
  <c r="M81" i="413"/>
  <c r="M117" i="413" s="1"/>
  <c r="N81" i="413"/>
  <c r="N117" i="413" s="1"/>
  <c r="O81" i="413"/>
  <c r="O117" i="413" s="1"/>
  <c r="P81" i="413"/>
  <c r="P117" i="413" s="1"/>
  <c r="Q81" i="413"/>
  <c r="Q117" i="413" s="1"/>
  <c r="R81" i="413"/>
  <c r="R117" i="413" s="1"/>
  <c r="S81" i="413"/>
  <c r="S117" i="413" s="1"/>
  <c r="T81" i="413"/>
  <c r="T117" i="413" s="1"/>
  <c r="U81" i="413"/>
  <c r="U117" i="413" s="1"/>
  <c r="V81" i="413"/>
  <c r="V117" i="413" s="1"/>
  <c r="W81" i="413"/>
  <c r="W117" i="413" s="1"/>
  <c r="X81" i="413"/>
  <c r="X117" i="413" s="1"/>
  <c r="Y81" i="413"/>
  <c r="Y117" i="413" s="1"/>
  <c r="Z81" i="413"/>
  <c r="Z117" i="413" s="1"/>
  <c r="AA81" i="413"/>
  <c r="AA117" i="413" s="1"/>
  <c r="AB81" i="413"/>
  <c r="AB117" i="413" s="1"/>
  <c r="AC81" i="413"/>
  <c r="AC117" i="413" s="1"/>
  <c r="C76" i="413"/>
  <c r="D76" i="413"/>
  <c r="E76" i="413"/>
  <c r="F76" i="413"/>
  <c r="F116" i="413" s="1"/>
  <c r="G76" i="413"/>
  <c r="G116" i="413" s="1"/>
  <c r="H76" i="413"/>
  <c r="H116" i="413" s="1"/>
  <c r="I76" i="413"/>
  <c r="I116" i="413" s="1"/>
  <c r="J76" i="413"/>
  <c r="J116" i="413" s="1"/>
  <c r="K76" i="413"/>
  <c r="K116" i="413" s="1"/>
  <c r="L76" i="413"/>
  <c r="L116" i="413" s="1"/>
  <c r="M76" i="413"/>
  <c r="M116" i="413" s="1"/>
  <c r="N76" i="413"/>
  <c r="N116" i="413" s="1"/>
  <c r="O76" i="413"/>
  <c r="O116" i="413" s="1"/>
  <c r="P76" i="413"/>
  <c r="P116" i="413" s="1"/>
  <c r="Q76" i="413"/>
  <c r="Q116" i="413" s="1"/>
  <c r="R76" i="413"/>
  <c r="R116" i="413" s="1"/>
  <c r="S76" i="413"/>
  <c r="S116" i="413" s="1"/>
  <c r="T76" i="413"/>
  <c r="T116" i="413" s="1"/>
  <c r="U76" i="413"/>
  <c r="U116" i="413" s="1"/>
  <c r="V76" i="413"/>
  <c r="V116" i="413" s="1"/>
  <c r="W76" i="413"/>
  <c r="W116" i="413" s="1"/>
  <c r="X76" i="413"/>
  <c r="X116" i="413" s="1"/>
  <c r="Y76" i="413"/>
  <c r="Y116" i="413" s="1"/>
  <c r="Z76" i="413"/>
  <c r="Z116" i="413" s="1"/>
  <c r="AA76" i="413"/>
  <c r="AA116" i="413" s="1"/>
  <c r="AB76" i="413"/>
  <c r="AB116" i="413" s="1"/>
  <c r="AC76" i="413"/>
  <c r="AC116" i="413" s="1"/>
  <c r="C50" i="413"/>
  <c r="D50" i="413"/>
  <c r="E50" i="413"/>
  <c r="F50" i="413"/>
  <c r="F114" i="413" s="1"/>
  <c r="G50" i="413"/>
  <c r="G114" i="413" s="1"/>
  <c r="H50" i="413"/>
  <c r="H114" i="413" s="1"/>
  <c r="I50" i="413"/>
  <c r="I114" i="413" s="1"/>
  <c r="J50" i="413"/>
  <c r="J114" i="413" s="1"/>
  <c r="K50" i="413"/>
  <c r="K114" i="413" s="1"/>
  <c r="L50" i="413"/>
  <c r="L114" i="413" s="1"/>
  <c r="M50" i="413"/>
  <c r="M114" i="413" s="1"/>
  <c r="N50" i="413"/>
  <c r="N114" i="413" s="1"/>
  <c r="O50" i="413"/>
  <c r="O114" i="413" s="1"/>
  <c r="P50" i="413"/>
  <c r="P114" i="413" s="1"/>
  <c r="Q50" i="413"/>
  <c r="Q114" i="413" s="1"/>
  <c r="R50" i="413"/>
  <c r="R114" i="413" s="1"/>
  <c r="S50" i="413"/>
  <c r="S114" i="413" s="1"/>
  <c r="T50" i="413"/>
  <c r="T114" i="413" s="1"/>
  <c r="U50" i="413"/>
  <c r="U114" i="413" s="1"/>
  <c r="V50" i="413"/>
  <c r="V114" i="413" s="1"/>
  <c r="W50" i="413"/>
  <c r="W114" i="413" s="1"/>
  <c r="X50" i="413"/>
  <c r="X114" i="413" s="1"/>
  <c r="Y50" i="413"/>
  <c r="Y114" i="413" s="1"/>
  <c r="Z50" i="413"/>
  <c r="Z114" i="413" s="1"/>
  <c r="AA50" i="413"/>
  <c r="AA114" i="413" s="1"/>
  <c r="AB50" i="413"/>
  <c r="AB114" i="413" s="1"/>
  <c r="AC50" i="413"/>
  <c r="AC114" i="413" s="1"/>
  <c r="C47" i="413"/>
  <c r="D47" i="413"/>
  <c r="E47" i="413"/>
  <c r="F47" i="413"/>
  <c r="F111" i="413" s="1"/>
  <c r="G47" i="413"/>
  <c r="G111" i="413" s="1"/>
  <c r="H47" i="413"/>
  <c r="H111" i="413" s="1"/>
  <c r="I47" i="413"/>
  <c r="I111" i="413" s="1"/>
  <c r="J47" i="413"/>
  <c r="J111" i="413" s="1"/>
  <c r="K47" i="413"/>
  <c r="K111" i="413" s="1"/>
  <c r="L47" i="413"/>
  <c r="L111" i="413" s="1"/>
  <c r="M47" i="413"/>
  <c r="M111" i="413" s="1"/>
  <c r="N47" i="413"/>
  <c r="N111" i="413" s="1"/>
  <c r="O47" i="413"/>
  <c r="O111" i="413" s="1"/>
  <c r="P47" i="413"/>
  <c r="P111" i="413" s="1"/>
  <c r="Q47" i="413"/>
  <c r="Q111" i="413" s="1"/>
  <c r="R47" i="413"/>
  <c r="R111" i="413" s="1"/>
  <c r="S47" i="413"/>
  <c r="S111" i="413" s="1"/>
  <c r="T47" i="413"/>
  <c r="T111" i="413" s="1"/>
  <c r="U47" i="413"/>
  <c r="U111" i="413" s="1"/>
  <c r="V47" i="413"/>
  <c r="V111" i="413" s="1"/>
  <c r="W47" i="413"/>
  <c r="W111" i="413" s="1"/>
  <c r="X47" i="413"/>
  <c r="X111" i="413" s="1"/>
  <c r="Y47" i="413"/>
  <c r="Y111" i="413" s="1"/>
  <c r="Z47" i="413"/>
  <c r="Z111" i="413" s="1"/>
  <c r="AA47" i="413"/>
  <c r="AA111" i="413" s="1"/>
  <c r="AB47" i="413"/>
  <c r="AB111" i="413" s="1"/>
  <c r="AC47" i="413"/>
  <c r="AC111" i="413" s="1"/>
  <c r="C33" i="413"/>
  <c r="D33" i="413"/>
  <c r="E33" i="413"/>
  <c r="F109" i="413"/>
  <c r="G33" i="413"/>
  <c r="G109" i="413" s="1"/>
  <c r="H33" i="413"/>
  <c r="H109" i="413" s="1"/>
  <c r="I33" i="413"/>
  <c r="I109" i="413" s="1"/>
  <c r="J33" i="413"/>
  <c r="J109" i="413" s="1"/>
  <c r="K33" i="413"/>
  <c r="K109" i="413" s="1"/>
  <c r="L33" i="413"/>
  <c r="L109" i="413" s="1"/>
  <c r="M33" i="413"/>
  <c r="M109" i="413" s="1"/>
  <c r="N33" i="413"/>
  <c r="N109" i="413" s="1"/>
  <c r="O33" i="413"/>
  <c r="O109" i="413" s="1"/>
  <c r="P33" i="413"/>
  <c r="P109" i="413" s="1"/>
  <c r="Q33" i="413"/>
  <c r="Q109" i="413" s="1"/>
  <c r="R33" i="413"/>
  <c r="R109" i="413" s="1"/>
  <c r="S33" i="413"/>
  <c r="S109" i="413" s="1"/>
  <c r="T33" i="413"/>
  <c r="T109" i="413" s="1"/>
  <c r="U33" i="413"/>
  <c r="U109" i="413" s="1"/>
  <c r="V33" i="413"/>
  <c r="V109" i="413" s="1"/>
  <c r="W33" i="413"/>
  <c r="W109" i="413" s="1"/>
  <c r="X33" i="413"/>
  <c r="X109" i="413" s="1"/>
  <c r="Y33" i="413"/>
  <c r="Y109" i="413" s="1"/>
  <c r="Z33" i="413"/>
  <c r="Z109" i="413" s="1"/>
  <c r="AA33" i="413"/>
  <c r="AA109" i="413" s="1"/>
  <c r="AB33" i="413"/>
  <c r="AB109" i="413" s="1"/>
  <c r="AC33" i="413"/>
  <c r="AC109" i="413" s="1"/>
  <c r="C17" i="413"/>
  <c r="D17" i="413"/>
  <c r="E17" i="413"/>
  <c r="F17" i="413"/>
  <c r="F107" i="413" s="1"/>
  <c r="G17" i="413"/>
  <c r="G107" i="413" s="1"/>
  <c r="H17" i="413"/>
  <c r="H107" i="413" s="1"/>
  <c r="I17" i="413"/>
  <c r="I107" i="413" s="1"/>
  <c r="J17" i="413"/>
  <c r="J107" i="413" s="1"/>
  <c r="K17" i="413"/>
  <c r="K107" i="413" s="1"/>
  <c r="L17" i="413"/>
  <c r="L107" i="413" s="1"/>
  <c r="M17" i="413"/>
  <c r="M107" i="413" s="1"/>
  <c r="N17" i="413"/>
  <c r="N107" i="413" s="1"/>
  <c r="O17" i="413"/>
  <c r="O107" i="413" s="1"/>
  <c r="P17" i="413"/>
  <c r="P107" i="413" s="1"/>
  <c r="Q17" i="413"/>
  <c r="Q107" i="413" s="1"/>
  <c r="R17" i="413"/>
  <c r="R107" i="413" s="1"/>
  <c r="S17" i="413"/>
  <c r="S107" i="413" s="1"/>
  <c r="T17" i="413"/>
  <c r="T107" i="413" s="1"/>
  <c r="U17" i="413"/>
  <c r="U107" i="413" s="1"/>
  <c r="V17" i="413"/>
  <c r="V107" i="413" s="1"/>
  <c r="W17" i="413"/>
  <c r="W107" i="413" s="1"/>
  <c r="X17" i="413"/>
  <c r="X107" i="413" s="1"/>
  <c r="Y17" i="413"/>
  <c r="Y107" i="413" s="1"/>
  <c r="Z17" i="413"/>
  <c r="Z107" i="413" s="1"/>
  <c r="AA17" i="413"/>
  <c r="AA107" i="413" s="1"/>
  <c r="AB17" i="413"/>
  <c r="AB107" i="413" s="1"/>
  <c r="AC17" i="413"/>
  <c r="AC107" i="413" s="1"/>
  <c r="B96" i="413"/>
  <c r="B81" i="413"/>
  <c r="B76" i="413"/>
  <c r="B50" i="413"/>
  <c r="B47" i="413"/>
  <c r="B33" i="413"/>
  <c r="B17" i="413"/>
  <c r="AI93" i="413"/>
  <c r="AI77" i="413"/>
  <c r="AI51" i="413"/>
  <c r="AI48" i="413"/>
  <c r="AI43" i="413"/>
  <c r="AI42" i="413"/>
  <c r="AI39" i="413"/>
  <c r="AI34" i="413"/>
  <c r="AI12" i="413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S641" i="79"/>
  <c r="AR641" i="79"/>
  <c r="AQ641" i="79"/>
  <c r="AS580" i="79"/>
  <c r="AR580" i="79"/>
  <c r="AQ580" i="79"/>
  <c r="AG501" i="79"/>
  <c r="AF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AH102" i="413"/>
  <c r="AF102" i="413"/>
  <c r="AH95" i="413"/>
  <c r="AG95" i="413"/>
  <c r="AF95" i="413"/>
  <c r="AH94" i="413"/>
  <c r="AG94" i="413"/>
  <c r="AF94" i="413"/>
  <c r="AH91" i="413"/>
  <c r="AG91" i="413"/>
  <c r="AF91" i="413"/>
  <c r="AH90" i="413"/>
  <c r="AG90" i="413"/>
  <c r="AF90" i="413"/>
  <c r="AH89" i="413"/>
  <c r="AG89" i="413"/>
  <c r="AF89" i="413"/>
  <c r="AH88" i="413"/>
  <c r="AG88" i="413"/>
  <c r="AF88" i="413"/>
  <c r="AH87" i="413"/>
  <c r="AG87" i="413"/>
  <c r="AF87" i="413"/>
  <c r="AH86" i="413"/>
  <c r="AG86" i="413"/>
  <c r="AF86" i="413"/>
  <c r="AH85" i="413"/>
  <c r="AG85" i="413"/>
  <c r="AF85" i="413"/>
  <c r="AH84" i="413"/>
  <c r="AG84" i="413"/>
  <c r="AF84" i="413"/>
  <c r="AH83" i="413"/>
  <c r="AG83" i="413"/>
  <c r="AF83" i="413"/>
  <c r="AI82" i="413"/>
  <c r="AH80" i="413"/>
  <c r="AG80" i="413"/>
  <c r="AF80" i="413"/>
  <c r="AH79" i="413"/>
  <c r="AG79" i="413"/>
  <c r="AF79" i="413"/>
  <c r="AH78" i="413"/>
  <c r="AG78" i="413"/>
  <c r="AF78" i="413"/>
  <c r="AH75" i="413"/>
  <c r="AG75" i="413"/>
  <c r="AF75" i="413"/>
  <c r="AH74" i="413"/>
  <c r="AG74" i="413"/>
  <c r="AF74" i="413"/>
  <c r="AH73" i="413"/>
  <c r="AG73" i="413"/>
  <c r="AF73" i="413"/>
  <c r="AH72" i="413"/>
  <c r="AG72" i="413"/>
  <c r="AF72" i="413"/>
  <c r="AH71" i="413"/>
  <c r="AG71" i="413"/>
  <c r="AF71" i="413"/>
  <c r="AH68" i="413"/>
  <c r="AG68" i="413"/>
  <c r="AF68" i="413"/>
  <c r="AH67" i="413"/>
  <c r="AG67" i="413"/>
  <c r="AF67" i="413"/>
  <c r="AH66" i="413"/>
  <c r="AG66" i="413"/>
  <c r="AF66" i="413"/>
  <c r="AH65" i="413"/>
  <c r="AG65" i="413"/>
  <c r="AF65" i="413"/>
  <c r="AH64" i="413"/>
  <c r="AG64" i="413"/>
  <c r="AF64" i="413"/>
  <c r="AH63" i="413"/>
  <c r="AG63" i="413"/>
  <c r="AF63" i="413"/>
  <c r="AH62" i="413"/>
  <c r="AG62" i="413"/>
  <c r="AF62" i="413"/>
  <c r="AH61" i="413"/>
  <c r="AG61" i="413"/>
  <c r="AF61" i="413"/>
  <c r="AH60" i="413"/>
  <c r="AG60" i="413"/>
  <c r="AF60" i="413"/>
  <c r="AH59" i="413"/>
  <c r="AG59" i="413"/>
  <c r="AF59" i="413"/>
  <c r="AH58" i="413"/>
  <c r="AG58" i="413"/>
  <c r="AF58" i="413"/>
  <c r="AH57" i="413"/>
  <c r="AG57" i="413"/>
  <c r="AF57" i="413"/>
  <c r="AH56" i="413"/>
  <c r="AG56" i="413"/>
  <c r="AF56" i="413"/>
  <c r="AH55" i="413"/>
  <c r="AG55" i="413"/>
  <c r="AF55" i="413"/>
  <c r="AH54" i="413"/>
  <c r="AG54" i="413"/>
  <c r="AF54" i="413"/>
  <c r="AH53" i="413"/>
  <c r="AG53" i="413"/>
  <c r="AF53" i="413"/>
  <c r="AI52" i="413"/>
  <c r="AH52" i="413"/>
  <c r="AG52" i="413"/>
  <c r="AF52" i="413"/>
  <c r="AH49" i="413"/>
  <c r="AG49" i="413"/>
  <c r="AF49" i="413"/>
  <c r="AH44" i="413"/>
  <c r="AG44" i="413"/>
  <c r="AF44" i="413"/>
  <c r="AH43" i="413"/>
  <c r="AG43" i="413"/>
  <c r="AF43" i="413"/>
  <c r="AH40" i="413"/>
  <c r="AG40" i="413"/>
  <c r="AF40" i="413"/>
  <c r="AH37" i="413"/>
  <c r="AG37" i="413"/>
  <c r="AF37" i="413"/>
  <c r="AH36" i="413"/>
  <c r="AG36" i="413"/>
  <c r="AF36" i="413"/>
  <c r="AH35" i="413"/>
  <c r="AG35" i="413"/>
  <c r="AF35" i="413"/>
  <c r="AH16" i="413"/>
  <c r="AG16" i="413"/>
  <c r="AF16" i="413"/>
  <c r="AH15" i="413"/>
  <c r="AG15" i="413"/>
  <c r="AF15" i="413"/>
  <c r="AH14" i="413"/>
  <c r="AG14" i="413"/>
  <c r="AF14" i="413"/>
  <c r="AH13" i="413"/>
  <c r="AG13" i="413"/>
  <c r="AF13" i="413"/>
  <c r="H56" i="177" a="1"/>
  <c r="AZ49" i="260" a="1"/>
  <c r="O60" i="177" a="1"/>
  <c r="J21" i="177" a="1"/>
  <c r="BQ25" i="260" a="1"/>
  <c r="F60" i="177" a="1"/>
  <c r="Z4" i="177" a="1"/>
  <c r="N54" i="177" a="1"/>
  <c r="BQ13" i="260" a="1"/>
  <c r="AR6" i="260" a="1"/>
  <c r="C28" i="177" a="1"/>
  <c r="AZ23" i="260" a="1"/>
  <c r="W60" i="177" a="1"/>
  <c r="Z17" i="177" a="1"/>
  <c r="F14" i="177" a="1"/>
  <c r="P28" i="177" a="1"/>
  <c r="J32" i="177" a="1"/>
  <c r="BJ7" i="260" a="1"/>
  <c r="H14" i="177" a="1"/>
  <c r="AU23" i="260" a="1"/>
  <c r="H16" i="177" a="1"/>
  <c r="J18" i="177" a="1"/>
  <c r="U5" i="177" a="1"/>
  <c r="J22" i="260" a="1"/>
  <c r="N22" i="177" a="1"/>
  <c r="Z9" i="177" a="1"/>
  <c r="L58" i="177" a="1"/>
  <c r="P45" i="177" a="1"/>
  <c r="BD20" i="260" a="1"/>
  <c r="Z36" i="177" a="1"/>
  <c r="AZ20" i="260" a="1"/>
  <c r="T25" i="177" a="1"/>
  <c r="N10" i="177" a="1"/>
  <c r="BD11" i="260" a="1"/>
  <c r="I41" i="177" a="1"/>
  <c r="G47" i="177" a="1"/>
  <c r="K65" i="177" a="1"/>
  <c r="R59" i="177" a="1"/>
  <c r="H50" i="177" a="1"/>
  <c r="P40" i="177" a="1"/>
  <c r="E11" i="177" a="1"/>
  <c r="T9" i="177" a="1"/>
  <c r="F33" i="177" a="1"/>
  <c r="Y18" i="177" a="1"/>
  <c r="W62" i="177" a="1"/>
  <c r="BJ14" i="260" a="1"/>
  <c r="C18" i="177" a="1"/>
  <c r="BD26" i="260" a="1"/>
  <c r="J48" i="177" a="1"/>
  <c r="W27" i="260" a="1"/>
  <c r="Q27" i="177" a="1"/>
  <c r="J11" i="260" a="1"/>
  <c r="D57" i="177" a="1"/>
  <c r="J23" i="177" a="1"/>
  <c r="N53" i="177" a="1"/>
  <c r="N49" i="260" a="1"/>
  <c r="E45" i="177" a="1"/>
  <c r="N6" i="177" a="1"/>
  <c r="Z3" i="177" a="1"/>
  <c r="I61" i="177" a="1"/>
  <c r="F26" i="177" a="1"/>
  <c r="BU25" i="260" a="1"/>
  <c r="S24" i="177" a="1"/>
  <c r="E21" i="177" a="1"/>
  <c r="Y21" i="177" a="1"/>
  <c r="AZ13" i="260" a="1"/>
  <c r="F32" i="177" a="1"/>
  <c r="D47" i="177" a="1"/>
  <c r="E54" i="177" a="1"/>
  <c r="V44" i="177" a="1"/>
  <c r="U41" i="251" a="1"/>
  <c r="S58" i="177" a="1"/>
  <c r="AZ12" i="260" a="1"/>
  <c r="R37" i="177" a="1"/>
  <c r="AH15" i="260" a="1"/>
  <c r="BJ27" i="260" a="1"/>
  <c r="Z26" i="177" a="1"/>
  <c r="N17" i="260" a="1"/>
  <c r="X19" i="177" a="1"/>
  <c r="O51" i="177" a="1"/>
  <c r="D31" i="177" a="1"/>
  <c r="Z17" i="260" a="1"/>
  <c r="R10" i="260" a="1"/>
  <c r="Z18" i="260" a="1"/>
  <c r="O27" i="177" a="1"/>
  <c r="K60" i="177" a="1"/>
  <c r="W20" i="177" a="1"/>
  <c r="Q41" i="177" a="1"/>
  <c r="G63" i="177" a="1"/>
  <c r="S7" i="177" a="1"/>
  <c r="AR18" i="260" a="1"/>
  <c r="F58" i="177" a="1"/>
  <c r="F44" i="177" a="1"/>
  <c r="H36" i="177" a="1"/>
  <c r="BU7" i="260" a="1"/>
  <c r="C37" i="177" a="1"/>
  <c r="O37" i="177" a="1"/>
  <c r="F53" i="177" a="1"/>
  <c r="L5" i="177" a="1"/>
  <c r="BN9" i="260" a="1"/>
  <c r="BU27" i="260" a="1"/>
  <c r="AZ5" i="260" a="1"/>
  <c r="BY23" i="260" a="1"/>
  <c r="U39" i="102" a="1"/>
  <c r="W45" i="177" a="1"/>
  <c r="P43" i="177" a="1"/>
  <c r="U13" i="177" a="1"/>
  <c r="P54" i="177" a="1"/>
  <c r="BJ12" i="260" a="1"/>
  <c r="I26" i="177" a="1"/>
  <c r="Z42" i="177" a="1"/>
  <c r="AL23" i="260" a="1"/>
  <c r="BU5" i="260" a="1"/>
  <c r="G48" i="177" a="1"/>
  <c r="H31" i="177" a="1"/>
  <c r="G38" i="177" a="1"/>
  <c r="X45" i="177" a="1"/>
  <c r="P53" i="177" a="1"/>
  <c r="T44" i="177" a="1"/>
  <c r="J41" i="177" a="1"/>
  <c r="L39" i="177" a="1"/>
  <c r="Z19" i="177" a="1"/>
  <c r="M63" i="177" a="1"/>
  <c r="G28" i="177" a="1"/>
  <c r="K51" i="177" a="1"/>
  <c r="BU16" i="260" a="1"/>
  <c r="G64" i="177" a="1"/>
  <c r="P64" i="177" a="1"/>
  <c r="G40" i="177" a="1"/>
  <c r="M27" i="177" a="1"/>
  <c r="BQ49" i="260" a="1"/>
  <c r="K21" i="177" a="1"/>
  <c r="F19" i="177" a="1"/>
  <c r="H39" i="177" a="1"/>
  <c r="D16" i="177" a="1"/>
  <c r="E43" i="177" a="1"/>
  <c r="T21" i="177" a="1"/>
  <c r="E6" i="177" a="1"/>
  <c r="K58" i="177" a="1"/>
  <c r="F27" i="177" a="1"/>
  <c r="T49" i="177" a="1"/>
  <c r="AU15" i="260" a="1"/>
  <c r="Q14" i="177" a="1"/>
  <c r="S33" i="177" a="1"/>
  <c r="T22" i="177" a="1"/>
  <c r="J46" i="177" a="1"/>
  <c r="M21" i="177" a="1"/>
  <c r="I6" i="177" a="1"/>
  <c r="N52" i="177" a="1"/>
  <c r="H49" i="177" a="1"/>
  <c r="O62" i="177" a="1"/>
  <c r="AU10" i="260" a="1"/>
  <c r="X21" i="177" a="1"/>
  <c r="W33" i="177" a="1"/>
  <c r="G25" i="260" a="1"/>
  <c r="N25" i="260" a="1"/>
  <c r="C58" i="177" a="1"/>
  <c r="H57" i="177" a="1"/>
  <c r="R41" i="177" a="1"/>
  <c r="M12" i="177" a="1"/>
  <c r="C27" i="177" a="1"/>
  <c r="D53" i="177" a="1"/>
  <c r="Z15" i="260" a="1"/>
  <c r="J29" i="177" a="1"/>
  <c r="Z27" i="260" a="1"/>
  <c r="R33" i="177" a="1"/>
  <c r="O55" i="177" a="1"/>
  <c r="N56" i="177" a="1"/>
  <c r="K24" i="177" a="1"/>
  <c r="M33" i="177" a="1"/>
  <c r="K37" i="177" a="1"/>
  <c r="Q43" i="177" a="1"/>
  <c r="J15" i="260" a="1"/>
  <c r="AZ27" i="260" a="1"/>
  <c r="O17" i="177" a="1"/>
  <c r="Z12" i="260" a="1"/>
  <c r="C25" i="177" a="1"/>
  <c r="F54" i="177" a="1"/>
  <c r="AH8" i="260" a="1"/>
  <c r="AU27" i="260" a="1"/>
  <c r="BN8" i="260" a="1"/>
  <c r="T13" i="177" a="1"/>
  <c r="U61" i="177" a="1"/>
  <c r="N23" i="177" a="1"/>
  <c r="V12" i="177" a="1"/>
  <c r="J27" i="177" a="1"/>
  <c r="H47" i="177" a="1"/>
  <c r="V36" i="177" a="1"/>
  <c r="T62" i="177" a="1"/>
  <c r="V4" i="177" a="1"/>
  <c r="G12" i="177" a="1"/>
  <c r="C46" i="177" a="1"/>
  <c r="R24" i="177" a="1"/>
  <c r="G32" i="177" a="1"/>
  <c r="V20" i="177" a="1"/>
  <c r="V63" i="177" a="1"/>
  <c r="M8" i="177" a="1"/>
  <c r="O50" i="177" a="1"/>
  <c r="Y15" i="177" a="1"/>
  <c r="H63" i="177" a="1"/>
  <c r="BN11" i="260" a="1"/>
  <c r="Z43" i="177" a="1"/>
  <c r="S40" i="177" a="1"/>
  <c r="X3" i="177" a="1"/>
  <c r="BQ20" i="260" a="1"/>
  <c r="D41" i="177" a="1"/>
  <c r="BU17" i="260" a="1"/>
  <c r="T32" i="177" a="1"/>
  <c r="F39" i="177" a="1"/>
  <c r="BY5" i="260" a="1"/>
  <c r="Y51" i="177" a="1"/>
  <c r="N57" i="177" a="1"/>
  <c r="K23" i="177" a="1"/>
  <c r="AZ17" i="260" a="1"/>
  <c r="W6" i="260" a="1"/>
  <c r="J10" i="177" a="1"/>
  <c r="U44" i="177" a="1"/>
  <c r="T51" i="177" a="1"/>
  <c r="E30" i="177" a="1"/>
  <c r="E62" i="177" a="1"/>
  <c r="AD9" i="260" a="1"/>
  <c r="N43" i="177" a="1"/>
  <c r="O7" i="177" a="1"/>
  <c r="J18" i="260" a="1"/>
  <c r="BU10" i="260" a="1"/>
  <c r="E4" i="177" a="1"/>
  <c r="M28" i="177" a="1"/>
  <c r="BU12" i="260" a="1"/>
  <c r="BY15" i="260" a="1"/>
  <c r="Q5" i="177" a="1"/>
  <c r="U26" i="177" a="1"/>
  <c r="N25" i="177" a="1"/>
  <c r="Z22" i="260" a="1"/>
  <c r="J5" i="260" a="1"/>
  <c r="BY16" i="260" a="1"/>
  <c r="E64" i="177" a="1"/>
  <c r="N41" i="177" a="1"/>
  <c r="BY26" i="260" a="1"/>
  <c r="N16" i="260" a="1"/>
  <c r="M50" i="177" a="1"/>
  <c r="K38" i="177" a="1"/>
  <c r="R9" i="177" a="1"/>
  <c r="BJ18" i="260" a="1"/>
  <c r="U45" i="177" a="1"/>
  <c r="U9" i="177" a="1"/>
  <c r="G10" i="177" a="1"/>
  <c r="BU15" i="260" a="1"/>
  <c r="M23" i="177" a="1"/>
  <c r="BJ28" i="260" a="1"/>
  <c r="P33" i="177" a="1"/>
  <c r="S60" i="177" a="1"/>
  <c r="U30" i="251" a="1"/>
  <c r="Z44" i="177" a="1"/>
  <c r="T33" i="177" a="1"/>
  <c r="AH12" i="260" a="1"/>
  <c r="N33" i="177" a="1"/>
  <c r="S65" i="177" a="1"/>
  <c r="W13" i="177" a="1"/>
  <c r="O54" i="177" a="1"/>
  <c r="Z6" i="260" a="1"/>
  <c r="H62" i="177" a="1"/>
  <c r="E31" i="177" a="1"/>
  <c r="W19" i="260" a="1"/>
  <c r="S23" i="177" a="1"/>
  <c r="C43" i="177" a="1"/>
  <c r="BY21" i="260" a="1"/>
  <c r="W18" i="177" a="1"/>
  <c r="Y60" i="177" a="1"/>
  <c r="F40" i="177" a="1"/>
  <c r="W49" i="260" a="1"/>
  <c r="W61" i="177" a="1"/>
  <c r="BJ15" i="260" a="1"/>
  <c r="Q57" i="177" a="1"/>
  <c r="Q47" i="177" a="1"/>
  <c r="X28" i="177" a="1"/>
  <c r="H27" i="177" a="1"/>
  <c r="BJ11" i="260" a="1"/>
  <c r="Q52" i="177" a="1"/>
  <c r="Z28" i="260" a="1"/>
  <c r="W39" i="253" a="1"/>
  <c r="K5" i="177" a="1"/>
  <c r="S13" i="177" a="1"/>
  <c r="L57" i="177" a="1"/>
  <c r="L27" i="177" a="1"/>
  <c r="C13" i="177" a="1"/>
  <c r="Q31" i="177" a="1"/>
  <c r="P46" i="177" a="1"/>
  <c r="M61" i="177" a="1"/>
  <c r="X4" i="177" a="1"/>
  <c r="BD8" i="260" a="1"/>
  <c r="C64" i="177" a="1"/>
  <c r="U12" i="177" a="1"/>
  <c r="AU19" i="260" a="1"/>
  <c r="G11" i="260" a="1"/>
  <c r="Z22" i="177" a="1"/>
  <c r="Q59" i="177" a="1"/>
  <c r="E3" i="177" a="1"/>
  <c r="W29" i="253" a="1"/>
  <c r="L65" i="177" a="1"/>
  <c r="K63" i="177" a="1"/>
  <c r="M15" i="177" a="1"/>
  <c r="S14" i="177" a="1"/>
  <c r="W21" i="177" a="1"/>
  <c r="Z14" i="260" a="1"/>
  <c r="X23" i="177" a="1"/>
  <c r="X33" i="177" a="1"/>
  <c r="K7" i="177" a="1"/>
  <c r="Y10" i="177" a="1"/>
  <c r="P27" i="177" a="1"/>
  <c r="J12" i="260" a="1"/>
  <c r="W24" i="260" a="1"/>
  <c r="H41" i="177" a="1"/>
  <c r="C21" i="177" a="1"/>
  <c r="Y47" i="177" a="1"/>
  <c r="F61" i="177" a="1"/>
  <c r="J3" i="177" a="1"/>
  <c r="AH27" i="260" a="1"/>
  <c r="E51" i="177" a="1"/>
  <c r="K31" i="177" a="1"/>
  <c r="M64" i="177" a="1"/>
  <c r="BN12" i="260" a="1"/>
  <c r="F31" i="177" a="1"/>
  <c r="Z28" i="177" a="1"/>
  <c r="V60" i="177" a="1"/>
  <c r="G65" i="177" a="1"/>
  <c r="V46" i="177" a="1"/>
  <c r="O23" i="177" a="1"/>
  <c r="N9" i="177" a="1"/>
  <c r="AU5" i="260" a="1"/>
  <c r="AU11" i="260" a="1"/>
  <c r="BD14" i="260" a="1"/>
  <c r="G7" i="177" a="1"/>
  <c r="Y7" i="177" a="1"/>
  <c r="X41" i="177" a="1"/>
  <c r="G20" i="260" a="1"/>
  <c r="H21" i="177" a="1"/>
  <c r="R28" i="177" a="1"/>
  <c r="AZ8" i="260" a="1"/>
  <c r="I16" i="177" a="1"/>
  <c r="S5" i="177" a="1"/>
  <c r="G52" i="177" a="1"/>
  <c r="I59" i="177" a="1"/>
  <c r="F22" i="177" a="1"/>
  <c r="U15" i="177" a="1"/>
  <c r="T42" i="177" a="1"/>
  <c r="C19" i="177" a="1"/>
  <c r="V51" i="177" a="1"/>
  <c r="AL16" i="260" a="1"/>
  <c r="N62" i="177" a="1"/>
  <c r="S38" i="177" a="1"/>
  <c r="AR49" i="260" a="1"/>
  <c r="D12" i="177" a="1"/>
  <c r="R44" i="177" a="1"/>
  <c r="E39" i="177" a="1"/>
  <c r="L19" i="177" a="1"/>
  <c r="W65" i="177" a="1"/>
  <c r="BD17" i="260" a="1"/>
  <c r="S27" i="177" a="1"/>
  <c r="U41" i="177" a="1"/>
  <c r="K57" i="177" a="1"/>
  <c r="X54" i="177" a="1"/>
  <c r="X18" i="177" a="1"/>
  <c r="AL8" i="260" a="1"/>
  <c r="J28" i="260" a="1"/>
  <c r="I38" i="177" a="1"/>
  <c r="M6" i="177" a="1"/>
  <c r="V19" i="177" a="1"/>
  <c r="Z38" i="177" a="1"/>
  <c r="BD19" i="260" a="1"/>
  <c r="R7" i="260" a="1"/>
  <c r="W63" i="177" a="1"/>
  <c r="Q26" i="177" a="1"/>
  <c r="O8" i="177" a="1"/>
  <c r="L3" i="177" a="1"/>
  <c r="E46" i="177" a="1"/>
  <c r="Y44" i="177" a="1"/>
  <c r="V14" i="177" a="1"/>
  <c r="G25" i="177" a="1"/>
  <c r="J44" i="177" a="1"/>
  <c r="L49" i="177" a="1"/>
  <c r="Z26" i="260" a="1"/>
  <c r="U30" i="102" a="1"/>
  <c r="T20" i="177" a="1"/>
  <c r="L37" i="177" a="1"/>
  <c r="I28" i="177" a="1"/>
  <c r="H8" i="177" a="1"/>
  <c r="D27" i="177" a="1"/>
  <c r="Z15" i="177" a="1"/>
  <c r="J61" i="177" a="1"/>
  <c r="O14" i="177" a="1"/>
  <c r="I21" i="177" a="1"/>
  <c r="L28" i="177" a="1"/>
  <c r="U46" i="177" a="1"/>
  <c r="I46" i="177" a="1"/>
  <c r="S52" i="177" a="1"/>
  <c r="U42" i="177" a="1"/>
  <c r="V26" i="177" a="1"/>
  <c r="M26" i="177" a="1"/>
  <c r="V18" i="177" a="1"/>
  <c r="W38" i="177" a="1"/>
  <c r="Y55" i="177" a="1"/>
  <c r="P11" i="177" a="1"/>
  <c r="R17" i="260" a="1"/>
  <c r="K61" i="177" a="1"/>
  <c r="K39" i="177" a="1"/>
  <c r="S56" i="177" a="1"/>
  <c r="X56" i="177" a="1"/>
  <c r="X5" i="177" a="1"/>
  <c r="T8" i="177" a="1"/>
  <c r="AR14" i="260" a="1"/>
  <c r="W16" i="260" a="1"/>
  <c r="S41" i="177" a="1"/>
  <c r="T24" i="177" a="1"/>
  <c r="O41" i="177" a="1"/>
  <c r="G61" i="177" a="1"/>
  <c r="Y40" i="177" a="1"/>
  <c r="J27" i="260" a="1"/>
  <c r="H20" i="177" a="1"/>
  <c r="L56" i="177" a="1"/>
  <c r="V31" i="177" a="1"/>
  <c r="Z63" i="177" a="1"/>
  <c r="D18" i="177" a="1"/>
  <c r="BU22" i="260" a="1"/>
  <c r="BU24" i="260" a="1"/>
  <c r="K28" i="177" a="1"/>
  <c r="R48" i="177" a="1"/>
  <c r="J24" i="260" a="1"/>
  <c r="BU13" i="260" a="1"/>
  <c r="L60" i="177" a="1"/>
  <c r="P6" i="177" a="1"/>
  <c r="AH5" i="260" a="1"/>
  <c r="V17" i="177" a="1"/>
  <c r="BJ20" i="260" a="1"/>
  <c r="N3" i="177" a="1"/>
  <c r="C5" i="177" a="1"/>
  <c r="U52" i="177" a="1"/>
  <c r="F3" i="177" a="1"/>
  <c r="Q62" i="177" a="1"/>
  <c r="AD6" i="260" a="1"/>
  <c r="Y26" i="177" a="1"/>
  <c r="T29" i="177" a="1"/>
  <c r="Y23" i="177" a="1"/>
  <c r="AD5" i="260" a="1"/>
  <c r="P36" i="177" a="1"/>
  <c r="I44" i="177" a="1"/>
  <c r="M19" i="177" a="1"/>
  <c r="R40" i="177" a="1"/>
  <c r="AU25" i="260" a="1"/>
  <c r="G37" i="177" a="1"/>
  <c r="Z48" i="177" a="1"/>
  <c r="O56" i="177" a="1"/>
  <c r="BN13" i="260" a="1"/>
  <c r="E29" i="177" a="1"/>
  <c r="X16" i="177" a="1"/>
  <c r="D33" i="177" a="1"/>
  <c r="C30" i="177" a="1"/>
  <c r="H6" i="177" a="1"/>
  <c r="K45" i="177" a="1"/>
  <c r="W11" i="177" a="1"/>
  <c r="P60" i="177" a="1"/>
  <c r="T28" i="177" a="1"/>
  <c r="U7" i="177" a="1"/>
  <c r="N20" i="260" a="1"/>
  <c r="AR22" i="260" a="1"/>
  <c r="I48" i="177" a="1"/>
  <c r="L43" i="177" a="1"/>
  <c r="L40" i="177" a="1"/>
  <c r="X12" i="177" a="1"/>
  <c r="X40" i="177" a="1"/>
  <c r="W15" i="177" a="1"/>
  <c r="U62" i="177" a="1"/>
  <c r="P62" i="177" a="1"/>
  <c r="Q11" i="177" a="1"/>
  <c r="N12" i="177" a="1"/>
  <c r="N32" i="177" a="1"/>
  <c r="U22" i="177" a="1"/>
  <c r="G15" i="177" a="1"/>
  <c r="E20" i="177" a="1"/>
  <c r="T58" i="177" a="1"/>
  <c r="N50" i="177" a="1"/>
  <c r="T48" i="177" a="1"/>
  <c r="J53" i="177" a="1"/>
  <c r="Q56" i="177" a="1"/>
  <c r="H4" i="177" a="1"/>
  <c r="AH10" i="260" a="1"/>
  <c r="S12" i="177" a="1"/>
  <c r="D24" i="177" a="1"/>
  <c r="W58" i="177" a="1"/>
  <c r="X11" i="177" a="1"/>
  <c r="G8" i="260" a="1"/>
  <c r="Q64" i="177" a="1"/>
  <c r="I24" i="177" a="1"/>
  <c r="H5" i="177" a="1"/>
  <c r="C53" i="177" a="1"/>
  <c r="V45" i="177" a="1"/>
  <c r="F59" i="177" a="1"/>
  <c r="Y6" i="177" a="1"/>
  <c r="P10" i="177" a="1"/>
  <c r="W41" i="177" a="1"/>
  <c r="Y39" i="177" a="1"/>
  <c r="J8" i="260" a="1"/>
  <c r="Z49" i="260" a="1"/>
  <c r="J9" i="177" a="1"/>
  <c r="M42" i="177" a="1"/>
  <c r="V23" i="177" a="1"/>
  <c r="Y56" i="177" a="1"/>
  <c r="U53" i="177" a="1"/>
  <c r="AD25" i="260" a="1"/>
  <c r="AD22" i="260" a="1"/>
  <c r="H44" i="177" a="1"/>
  <c r="BQ18" i="260" a="1"/>
  <c r="J14" i="260" a="1"/>
  <c r="Q17" i="177" a="1"/>
  <c r="Z5" i="177" a="1"/>
  <c r="Z25" i="177" a="1"/>
  <c r="V13" i="177" a="1"/>
  <c r="R42" i="177" a="1"/>
  <c r="U56" i="177" a="1"/>
  <c r="D48" i="177" a="1"/>
  <c r="X44" i="177" a="1"/>
  <c r="BQ7" i="260" a="1"/>
  <c r="AL19" i="260" a="1"/>
  <c r="BD10" i="260" a="1"/>
  <c r="X32" i="177" a="1"/>
  <c r="G62" i="177" a="1"/>
  <c r="N14" i="177" a="1"/>
  <c r="W36" i="177" a="1"/>
  <c r="D28" i="177" a="1"/>
  <c r="G26" i="177" a="1"/>
  <c r="BU14" i="260" a="1"/>
  <c r="BD12" i="260" a="1"/>
  <c r="C22" i="177" a="1"/>
  <c r="D29" i="177" a="1"/>
  <c r="X22" i="177" a="1"/>
  <c r="J47" i="177" a="1"/>
  <c r="H24" i="177" a="1"/>
  <c r="Z5" i="260" a="1"/>
  <c r="P57" i="177" a="1"/>
  <c r="F55" i="177" a="1"/>
  <c r="BQ26" i="260" a="1"/>
  <c r="F25" i="177" a="1"/>
  <c r="J60" i="177" a="1"/>
  <c r="J58" i="177" a="1"/>
  <c r="Q46" i="177" a="1"/>
  <c r="W18" i="260" a="1"/>
  <c r="AL25" i="260" a="1"/>
  <c r="J43" i="177" a="1"/>
  <c r="R58" i="177" a="1"/>
  <c r="J33" i="177" a="1"/>
  <c r="V38" i="177" a="1"/>
  <c r="N40" i="177" a="1"/>
  <c r="AZ26" i="260" a="1"/>
  <c r="S36" i="177" a="1"/>
  <c r="P55" i="177" a="1"/>
  <c r="BU6" i="260" a="1"/>
  <c r="Y49" i="177" a="1"/>
  <c r="R14" i="177" a="1"/>
  <c r="Z7" i="177" a="1"/>
  <c r="D25" i="177" a="1"/>
  <c r="W25" i="177" a="1"/>
  <c r="Y16" i="177" a="1"/>
  <c r="N5" i="177" a="1"/>
  <c r="M20" i="177" a="1"/>
  <c r="O10" i="177" a="1"/>
  <c r="O33" i="177" a="1"/>
  <c r="C8" i="177" a="1"/>
  <c r="J40" i="177" a="1"/>
  <c r="R30" i="177" a="1"/>
  <c r="Y50" i="177" a="1"/>
  <c r="G27" i="260" a="1"/>
  <c r="T57" i="177" a="1"/>
  <c r="G8" i="177" a="1"/>
  <c r="U64" i="177" a="1"/>
  <c r="M10" i="177" a="1"/>
  <c r="O30" i="177" a="1"/>
  <c r="P12" i="177" a="1"/>
  <c r="R57" i="177" a="1"/>
  <c r="C52" i="177" a="1"/>
  <c r="R15" i="177" a="1"/>
  <c r="I25" i="177" a="1"/>
  <c r="R24" i="260" a="1"/>
  <c r="U59" i="177" a="1"/>
  <c r="L14" i="177" a="1"/>
  <c r="M31" i="177" a="1"/>
  <c r="U6" i="177" a="1"/>
  <c r="I4" i="177" a="1"/>
  <c r="Q18" i="177" a="1"/>
  <c r="L29" i="177" a="1"/>
  <c r="Y28" i="177" a="1"/>
  <c r="AU8" i="260" a="1"/>
  <c r="K15" i="177" a="1"/>
  <c r="AH23" i="260" a="1"/>
  <c r="AR28" i="260" a="1"/>
  <c r="P51" i="177" a="1"/>
  <c r="G22" i="177" a="1"/>
  <c r="Z20" i="177" a="1"/>
  <c r="S26" i="177" a="1"/>
  <c r="N27" i="260" a="1"/>
  <c r="V37" i="177" a="1"/>
  <c r="P20" i="177" a="1"/>
  <c r="O57" i="177" a="1"/>
  <c r="D30" i="177" a="1"/>
  <c r="O46" i="177" a="1"/>
  <c r="M22" i="177" a="1"/>
  <c r="W23" i="177" a="1"/>
  <c r="AL49" i="260" a="1"/>
  <c r="Z45" i="177" a="1"/>
  <c r="R26" i="177" a="1"/>
  <c r="AZ14" i="260" a="1"/>
  <c r="G16" i="260" a="1"/>
  <c r="AL5" i="260" a="1"/>
  <c r="O24" i="177" a="1"/>
  <c r="H38" i="177" a="1"/>
  <c r="G13" i="260" a="1"/>
  <c r="V42" i="177" a="1"/>
  <c r="Q29" i="177" a="1"/>
  <c r="K53" i="177" a="1"/>
  <c r="R49" i="177" a="1"/>
  <c r="R6" i="177" a="1"/>
  <c r="D38" i="177" a="1"/>
  <c r="AD16" i="260" a="1"/>
  <c r="P19" i="177" a="1"/>
  <c r="V59" i="177" a="1"/>
  <c r="W40" i="253" a="1"/>
  <c r="J30" i="177" a="1"/>
  <c r="E8" i="177" a="1"/>
  <c r="L20" i="177" a="1"/>
  <c r="S61" i="177" a="1"/>
  <c r="X14" i="177" a="1"/>
  <c r="I55" i="177" a="1"/>
  <c r="S10" i="177" a="1"/>
  <c r="U17" i="177" a="1"/>
  <c r="X47" i="177" a="1"/>
  <c r="AL18" i="260" a="1"/>
  <c r="Z65" i="177" a="1"/>
  <c r="E49" i="177" a="1"/>
  <c r="T50" i="177" a="1"/>
  <c r="R7" i="177" a="1"/>
  <c r="P21" i="177" a="1"/>
  <c r="V56" i="177" a="1"/>
  <c r="Z58" i="177" a="1"/>
  <c r="V55" i="177" a="1"/>
  <c r="N16" i="177" a="1"/>
  <c r="U29" i="177" a="1"/>
  <c r="Z31" i="177" a="1"/>
  <c r="BJ49" i="260" a="1"/>
  <c r="I20" i="177" a="1"/>
  <c r="G6" i="260" a="1"/>
  <c r="AR16" i="260" a="1"/>
  <c r="W3" i="177" a="1"/>
  <c r="N28" i="177" a="1"/>
  <c r="Q48" i="177" a="1"/>
  <c r="Z11" i="177" a="1"/>
  <c r="X58" i="177" a="1"/>
  <c r="H53" i="177" a="1"/>
  <c r="U38" i="177" a="1"/>
  <c r="M52" i="177" a="1"/>
  <c r="W12" i="177" a="1"/>
  <c r="N39" i="177" a="1"/>
  <c r="J10" i="260" a="1"/>
  <c r="AD7" i="260" a="1"/>
  <c r="G19" i="177" a="1"/>
  <c r="AH11" i="260" a="1"/>
  <c r="J49" i="177" a="1"/>
  <c r="N36" i="177" a="1"/>
  <c r="O38" i="177" a="1"/>
  <c r="AH25" i="260" a="1"/>
  <c r="T61" i="177" a="1"/>
  <c r="S22" i="177" a="1"/>
  <c r="R39" i="177" a="1"/>
  <c r="F6" i="177" a="1"/>
  <c r="L12" i="177" a="1"/>
  <c r="AL21" i="260" a="1"/>
  <c r="D45" i="177" a="1"/>
  <c r="J5" i="177" a="1"/>
  <c r="R4" i="177" a="1"/>
  <c r="AR10" i="260" a="1"/>
  <c r="S50" i="177" a="1"/>
  <c r="U27" i="177" a="1"/>
  <c r="H52" i="177" a="1"/>
  <c r="K30" i="177" a="1"/>
  <c r="S62" i="177" a="1"/>
  <c r="G53" i="177" a="1"/>
  <c r="J38" i="177" a="1"/>
  <c r="I13" i="177" a="1"/>
  <c r="AR15" i="260" a="1"/>
  <c r="G55" i="177" a="1"/>
  <c r="Y14" i="177" a="1"/>
  <c r="AR11" i="260" a="1"/>
  <c r="E28" i="177" a="1"/>
  <c r="G24" i="177" a="1"/>
  <c r="G21" i="260" a="1"/>
  <c r="BQ6" i="260" a="1"/>
  <c r="BQ27" i="260" a="1"/>
  <c r="AR12" i="260" a="1"/>
  <c r="W7" i="177" a="1"/>
  <c r="J14" i="177" a="1"/>
  <c r="J26" i="260" a="1"/>
  <c r="R8" i="260" a="1"/>
  <c r="T46" i="177" a="1"/>
  <c r="J26" i="177" a="1"/>
  <c r="M59" i="177" a="1"/>
  <c r="F24" i="177" a="1"/>
  <c r="AR24" i="260" a="1"/>
  <c r="J19" i="177" a="1"/>
  <c r="O31" i="177" a="1"/>
  <c r="Q51" i="177" a="1"/>
  <c r="T12" i="177" a="1"/>
  <c r="W17" i="177" a="1"/>
  <c r="U24" i="177" a="1"/>
  <c r="D26" i="177" a="1"/>
  <c r="U50" i="177" a="1"/>
  <c r="X8" i="177" a="1"/>
  <c r="C10" i="177" a="1"/>
  <c r="I42" i="177" a="1"/>
  <c r="R13" i="177" a="1"/>
  <c r="L30" i="177" a="1"/>
  <c r="BY17" i="260" a="1"/>
  <c r="P25" i="177" a="1"/>
  <c r="C51" i="177" a="1"/>
  <c r="P48" i="177" a="1"/>
  <c r="R17" i="177" a="1"/>
  <c r="I29" i="177" a="1"/>
  <c r="G17" i="177" a="1"/>
  <c r="O9" i="177" a="1"/>
  <c r="N63" i="177" a="1"/>
  <c r="C20" i="177" a="1"/>
  <c r="I33" i="177" a="1"/>
  <c r="AL6" i="260" a="1"/>
  <c r="Q42" i="177" a="1"/>
  <c r="J6" i="177" a="1"/>
  <c r="W41" i="253" a="1"/>
  <c r="G44" i="177" a="1"/>
  <c r="Z37" i="177" a="1"/>
  <c r="O29" i="177" a="1"/>
  <c r="X39" i="177" a="1"/>
  <c r="W20" i="260" a="1"/>
  <c r="S32" i="177" a="1"/>
  <c r="N49" i="177" a="1"/>
  <c r="L54" i="177" a="1"/>
  <c r="G16" i="177" a="1"/>
  <c r="M46" i="177" a="1"/>
  <c r="H54" i="177" a="1"/>
  <c r="G24" i="260" a="1"/>
  <c r="N10" i="260" a="1"/>
  <c r="H46" i="177" a="1"/>
  <c r="O13" i="177" a="1"/>
  <c r="BN19" i="260" a="1"/>
  <c r="D61" i="177" a="1"/>
  <c r="V50" i="177" a="1"/>
  <c r="H19" i="177" a="1"/>
  <c r="BQ10" i="260" a="1"/>
  <c r="J19" i="260" a="1"/>
  <c r="N20" i="177" a="1"/>
  <c r="BY12" i="260" a="1"/>
  <c r="R10" i="177" a="1"/>
  <c r="M29" i="177" a="1"/>
  <c r="N14" i="260" a="1"/>
  <c r="AZ11" i="260" a="1"/>
  <c r="G10" i="260" a="1"/>
  <c r="BU11" i="260" a="1"/>
  <c r="K20" i="177" a="1"/>
  <c r="J37" i="177" a="1"/>
  <c r="C54" i="177" a="1"/>
  <c r="C14" i="177" a="1"/>
  <c r="W43" i="177" a="1"/>
  <c r="AL15" i="260" a="1"/>
  <c r="T14" i="177" a="1"/>
  <c r="K25" i="177" a="1"/>
  <c r="C56" i="177" a="1"/>
  <c r="R14" i="260" a="1"/>
  <c r="X24" i="177" a="1"/>
  <c r="W7" i="260" a="1"/>
  <c r="R52" i="177" a="1"/>
  <c r="X49" i="177" a="1"/>
  <c r="AD8" i="260" a="1"/>
  <c r="E38" i="177" a="1"/>
  <c r="U14" i="177" a="1"/>
  <c r="W25" i="260" a="1"/>
  <c r="P56" i="177" a="1"/>
  <c r="N29" i="177" a="1"/>
  <c r="K36" i="177" a="1"/>
  <c r="Z47" i="177" a="1"/>
  <c r="Z30" i="177" a="1"/>
  <c r="Z14" i="177" a="1"/>
  <c r="R28" i="260" a="1"/>
  <c r="G31" i="177" a="1"/>
  <c r="N24" i="177" a="1"/>
  <c r="D6" i="177" a="1"/>
  <c r="O43" i="177" a="1"/>
  <c r="L61" i="177" a="1"/>
  <c r="K18" i="177" a="1"/>
  <c r="T17" i="177" a="1"/>
  <c r="J7" i="177" a="1"/>
  <c r="D46" i="177" a="1"/>
  <c r="M9" i="177" a="1"/>
  <c r="C41" i="177" a="1"/>
  <c r="M62" i="177" a="1"/>
  <c r="X15" i="177" a="1"/>
  <c r="D63" i="177" a="1"/>
  <c r="O25" i="177" a="1"/>
  <c r="T15" i="177" a="1"/>
  <c r="E24" i="177" a="1"/>
  <c r="G17" i="260" a="1"/>
  <c r="X64" i="177" a="1"/>
  <c r="T64" i="177" a="1"/>
  <c r="G27" i="177" a="1"/>
  <c r="K59" i="177" a="1"/>
  <c r="L6" i="177" a="1"/>
  <c r="BN10" i="260" a="1"/>
  <c r="BJ19" i="260" a="1"/>
  <c r="K42" i="177" a="1"/>
  <c r="V25" i="177" a="1"/>
  <c r="T60" i="177" a="1"/>
  <c r="I31" i="177" a="1"/>
  <c r="D42" i="177" a="1"/>
  <c r="M11" i="177" a="1"/>
  <c r="BY19" i="260" a="1"/>
  <c r="O42" i="177" a="1"/>
  <c r="P30" i="177" a="1"/>
  <c r="D51" i="177" a="1"/>
  <c r="N31" i="177" a="1"/>
  <c r="Y3" i="177" a="1"/>
  <c r="I37" i="177" a="1"/>
  <c r="V58" i="177" a="1"/>
  <c r="P44" i="177" a="1"/>
  <c r="C29" i="177" a="1"/>
  <c r="Y8" i="177" a="1"/>
  <c r="D52" i="177" a="1"/>
  <c r="T43" i="177" a="1"/>
  <c r="O49" i="177" a="1"/>
  <c r="D39" i="177" a="1"/>
  <c r="BY10" i="260" a="1"/>
  <c r="AU18" i="260" a="1"/>
  <c r="Q60" i="177" a="1"/>
  <c r="Z61" i="177" a="1"/>
  <c r="E16" i="177" a="1"/>
  <c r="C31" i="177" a="1"/>
  <c r="L18" i="177" a="1"/>
  <c r="U31" i="102" a="1"/>
  <c r="L7" i="177" a="1"/>
  <c r="I30" i="177" a="1"/>
  <c r="Z13" i="260" a="1"/>
  <c r="AD21" i="260" a="1"/>
  <c r="W8" i="260" a="1"/>
  <c r="AU9" i="260" a="1"/>
  <c r="M32" i="177" a="1"/>
  <c r="AD13" i="260" a="1"/>
  <c r="J12" i="177" a="1"/>
  <c r="Y27" i="177" a="1"/>
  <c r="U30" i="177" a="1"/>
  <c r="C48" i="177" a="1"/>
  <c r="V27" i="177" a="1"/>
  <c r="V49" i="177" a="1"/>
  <c r="W30" i="177" a="1"/>
  <c r="R51" i="177" a="1"/>
  <c r="C47" i="177" a="1"/>
  <c r="BN24" i="260" a="1"/>
  <c r="BJ24" i="260" a="1"/>
  <c r="Y20" i="177" a="1"/>
  <c r="BD6" i="260" a="1"/>
  <c r="P24" i="177" a="1"/>
  <c r="W24" i="177" a="1"/>
  <c r="Z7" i="260" a="1"/>
  <c r="K52" i="177" a="1"/>
  <c r="G4" i="177" a="1"/>
  <c r="H59" i="177" a="1"/>
  <c r="X59" i="177" a="1"/>
  <c r="W31" i="253" a="1"/>
  <c r="Q13" i="177" a="1"/>
  <c r="J62" i="177" a="1"/>
  <c r="O65" i="177" a="1"/>
  <c r="P58" i="177" a="1"/>
  <c r="W57" i="177" a="1"/>
  <c r="Y43" i="177" a="1"/>
  <c r="C57" i="177" a="1"/>
  <c r="S29" i="177" a="1"/>
  <c r="L8" i="177" a="1"/>
  <c r="C7" i="177" a="1"/>
  <c r="M7" i="177" a="1"/>
  <c r="S17" i="177" a="1"/>
  <c r="S18" i="177" a="1"/>
  <c r="R12" i="177" a="1"/>
  <c r="BU18" i="260" a="1"/>
  <c r="X43" i="177" a="1"/>
  <c r="I14" i="177" a="1"/>
  <c r="AD28" i="260" a="1"/>
  <c r="J50" i="177" a="1"/>
  <c r="J39" i="177" a="1"/>
  <c r="F12" i="177" a="1"/>
  <c r="V65" i="177" a="1"/>
  <c r="Z21" i="260" a="1"/>
  <c r="AU17" i="260" a="1"/>
  <c r="P49" i="177" a="1"/>
  <c r="U31" i="177" a="1"/>
  <c r="R13" i="260" a="1"/>
  <c r="Y42" i="177" a="1"/>
  <c r="X52" i="177" a="1"/>
  <c r="Y32" i="177" a="1"/>
  <c r="AD19" i="260" a="1"/>
  <c r="G46" i="177" a="1"/>
  <c r="N18" i="260" a="1"/>
  <c r="BQ21" i="260" a="1"/>
  <c r="P3" i="177" a="1"/>
  <c r="V28" i="177" a="1"/>
  <c r="H7" i="177" a="1"/>
  <c r="I40" i="177" a="1"/>
  <c r="J20" i="177" a="1"/>
  <c r="U40" i="251" a="1"/>
  <c r="AL26" i="260" a="1"/>
  <c r="Z50" i="177" a="1"/>
  <c r="AZ6" i="260" a="1"/>
  <c r="C12" i="177" a="1"/>
  <c r="L21" i="177" a="1"/>
  <c r="E12" i="177" a="1"/>
  <c r="Z8" i="260" a="1"/>
  <c r="S64" i="177" a="1"/>
  <c r="G14" i="177" a="1"/>
  <c r="J9" i="260" a="1"/>
  <c r="G29" i="177" a="1"/>
  <c r="Z6" i="177" a="1"/>
  <c r="E56" i="177" a="1"/>
  <c r="C40" i="177" a="1"/>
  <c r="AL7" i="260" a="1"/>
  <c r="K64" i="177" a="1"/>
  <c r="T10" i="177" a="1"/>
  <c r="G58" i="177" a="1"/>
  <c r="Q54" i="177" a="1"/>
  <c r="AH26" i="260" a="1"/>
  <c r="K43" i="177" a="1"/>
  <c r="AH28" i="260" a="1"/>
  <c r="Z18" i="177" a="1"/>
  <c r="AR9" i="260" a="1"/>
  <c r="D62" i="177" a="1"/>
  <c r="Q63" i="177" a="1"/>
  <c r="AR8" i="260" a="1"/>
  <c r="F52" i="177" a="1"/>
  <c r="BD5" i="260" a="1"/>
  <c r="Z23" i="177" a="1"/>
  <c r="U28" i="251" a="1"/>
  <c r="C38" i="177" a="1"/>
  <c r="V9" i="177" a="1"/>
  <c r="H13" i="177" a="1"/>
  <c r="F41" i="177" a="1"/>
  <c r="Q10" i="177" a="1"/>
  <c r="D37" i="177" a="1"/>
  <c r="J6" i="260" a="1"/>
  <c r="E9" i="177" a="1"/>
  <c r="U39" i="177" a="1"/>
  <c r="BD7" i="260" a="1"/>
  <c r="M58" i="177" a="1"/>
  <c r="BN7" i="260" a="1"/>
  <c r="F23" i="177" a="1"/>
  <c r="G14" i="260" a="1"/>
  <c r="L10" i="177" a="1"/>
  <c r="Z20" i="260" a="1"/>
  <c r="P16" i="177" a="1"/>
  <c r="H28" i="177" a="1"/>
  <c r="N26" i="177" a="1"/>
  <c r="Z16" i="177" a="1"/>
  <c r="J55" i="177" a="1"/>
  <c r="W28" i="253" a="1"/>
  <c r="G60" i="177" a="1"/>
  <c r="Q40" i="177" a="1"/>
  <c r="W9" i="253" a="1"/>
  <c r="M53" i="177" a="1"/>
  <c r="R62" i="177" a="1"/>
  <c r="F64" i="177" a="1"/>
  <c r="Z16" i="260" a="1"/>
  <c r="P32" i="177" a="1"/>
  <c r="U18" i="177" a="1"/>
  <c r="S6" i="177" a="1"/>
  <c r="W59" i="177" a="1"/>
  <c r="Z52" i="177" a="1"/>
  <c r="Z25" i="260" a="1"/>
  <c r="BN23" i="260" a="1"/>
  <c r="C50" i="177" a="1"/>
  <c r="E26" i="177" a="1"/>
  <c r="E5" i="177" a="1"/>
  <c r="K62" i="177" a="1"/>
  <c r="BD18" i="260" a="1"/>
  <c r="I64" i="177" a="1"/>
  <c r="U29" i="102" a="1"/>
  <c r="M44" i="177" a="1"/>
  <c r="R16" i="177" a="1"/>
  <c r="BD21" i="260" a="1"/>
  <c r="O12" i="177" a="1"/>
  <c r="E58" i="177" a="1"/>
  <c r="C60" i="177" a="1"/>
  <c r="T5" i="177" a="1"/>
  <c r="P4" i="177" a="1"/>
  <c r="L4" i="177" a="1"/>
  <c r="N17" i="177" a="1"/>
  <c r="I3" i="177" a="1"/>
  <c r="T47" i="177" a="1"/>
  <c r="U3" i="177" a="1"/>
  <c r="R11" i="177" a="1"/>
  <c r="BY9" i="260" a="1"/>
  <c r="M13" i="177" a="1"/>
  <c r="Y45" i="177" a="1"/>
  <c r="N58" i="177" a="1"/>
  <c r="R31" i="177" a="1"/>
  <c r="P42" i="177" a="1"/>
  <c r="X42" i="177" a="1"/>
  <c r="AD12" i="260" a="1"/>
  <c r="X62" i="177" a="1"/>
  <c r="BN25" i="260" a="1"/>
  <c r="L52" i="177" a="1"/>
  <c r="U33" i="177" a="1"/>
  <c r="U28" i="102" a="1"/>
  <c r="AZ22" i="260" a="1"/>
  <c r="N37" i="177" a="1"/>
  <c r="V33" i="177" a="1"/>
  <c r="AD23" i="260" a="1"/>
  <c r="Q22" i="177" a="1"/>
  <c r="I8" i="177" a="1"/>
  <c r="Z13" i="177" a="1"/>
  <c r="E44" i="177" a="1"/>
  <c r="N15" i="260" a="1"/>
  <c r="F13" i="177" a="1"/>
  <c r="W26" i="260" a="1"/>
  <c r="K46" i="177" a="1"/>
  <c r="V30" i="177" a="1"/>
  <c r="Z33" i="177" a="1"/>
  <c r="K13" i="177" a="1"/>
  <c r="Y9" i="177" a="1"/>
  <c r="L42" i="177" a="1"/>
  <c r="D11" i="177" a="1"/>
  <c r="I22" i="177" a="1"/>
  <c r="H45" i="177" a="1"/>
  <c r="D20" i="177" a="1"/>
  <c r="Z51" i="177" a="1"/>
  <c r="Z12" i="177" a="1"/>
  <c r="AH17" i="260" a="1"/>
  <c r="T56" i="177" a="1"/>
  <c r="AD11" i="260" a="1"/>
  <c r="R20" i="177" a="1"/>
  <c r="BJ17" i="260" a="1"/>
  <c r="Y30" i="177" a="1"/>
  <c r="R11" i="260" a="1"/>
  <c r="K10" i="177" a="1"/>
  <c r="F51" i="177" a="1"/>
  <c r="P50" i="177" a="1"/>
  <c r="K22" i="177" a="1"/>
  <c r="AR23" i="260" a="1"/>
  <c r="C4" i="177" a="1"/>
  <c r="H30" i="177" a="1"/>
  <c r="I60" i="177" a="1"/>
  <c r="H9" i="177" a="1"/>
  <c r="D3" i="177" a="1"/>
  <c r="E65" i="177" a="1"/>
  <c r="T52" i="177" a="1"/>
  <c r="W54" i="177" a="1"/>
  <c r="K3" i="177" a="1"/>
  <c r="Q37" i="177" a="1"/>
  <c r="F30" i="177" a="1"/>
  <c r="BY11" i="260" a="1"/>
  <c r="R20" i="260" a="1"/>
  <c r="I32" i="177" a="1"/>
  <c r="N8" i="177" a="1"/>
  <c r="U19" i="177" a="1"/>
  <c r="G51" i="177" a="1"/>
  <c r="M41" i="177" a="1"/>
  <c r="I18" i="177" a="1"/>
  <c r="D4" i="177" a="1"/>
  <c r="Q58" i="177" a="1"/>
  <c r="M48" i="177" a="1"/>
  <c r="G20" i="177" a="1"/>
  <c r="H18" i="177" a="1"/>
  <c r="O26" i="177" a="1"/>
  <c r="D15" i="177" a="1"/>
  <c r="T40" i="177" a="1"/>
  <c r="S37" i="177" a="1"/>
  <c r="AU13" i="260" a="1"/>
  <c r="R65" i="177" a="1"/>
  <c r="D50" i="177" a="1"/>
  <c r="U4" i="177" a="1"/>
  <c r="I65" i="177" a="1"/>
  <c r="C44" i="177" a="1"/>
  <c r="R23" i="177" a="1"/>
  <c r="I12" i="177" a="1"/>
  <c r="V10" i="177" a="1"/>
  <c r="W64" i="177" a="1"/>
  <c r="X10" i="177" a="1"/>
  <c r="Y62" i="177" a="1"/>
  <c r="E60" i="177" a="1"/>
  <c r="Q24" i="177" a="1"/>
  <c r="H58" i="177" a="1"/>
  <c r="J16" i="177" a="1"/>
  <c r="C11" i="177" a="1"/>
  <c r="S48" i="177" a="1"/>
  <c r="Q25" i="177" a="1"/>
  <c r="S49" i="177" a="1"/>
  <c r="F4" i="177" a="1"/>
  <c r="S63" i="177" a="1"/>
  <c r="Z39" i="177" a="1"/>
  <c r="E10" i="177" a="1"/>
  <c r="V41" i="177" a="1"/>
  <c r="AH14" i="260" a="1"/>
  <c r="R53" i="177" a="1"/>
  <c r="W19" i="177" a="1"/>
  <c r="AL28" i="260" a="1"/>
  <c r="K26" i="177" a="1"/>
  <c r="AD15" i="260" a="1"/>
  <c r="N13" i="177" a="1"/>
  <c r="M37" i="177" a="1"/>
  <c r="X37" i="177" a="1"/>
  <c r="P29" i="177" a="1"/>
  <c r="G21" i="177" a="1"/>
  <c r="W44" i="177" a="1"/>
  <c r="Q6" i="177" a="1"/>
  <c r="I52" i="177" a="1"/>
  <c r="U60" i="177" a="1"/>
  <c r="K8" i="177" a="1"/>
  <c r="N8" i="260" a="1"/>
  <c r="I39" i="177" a="1"/>
  <c r="T19" i="177" a="1"/>
  <c r="W42" i="177" a="1"/>
  <c r="Y12" i="177" a="1"/>
  <c r="S46" i="177" a="1"/>
  <c r="Y4" i="177" a="1"/>
  <c r="X65" i="177" a="1"/>
  <c r="AU20" i="260" a="1"/>
  <c r="BJ21" i="260" a="1"/>
  <c r="W9" i="260" a="1"/>
  <c r="M56" i="177" a="1"/>
  <c r="H32" i="177" a="1"/>
  <c r="AL9" i="260" a="1"/>
  <c r="K54" i="177" a="1"/>
  <c r="G12" i="260" a="1"/>
  <c r="BY18" i="260" a="1"/>
  <c r="V54" i="177" a="1"/>
  <c r="F49" i="177" a="1"/>
  <c r="P23" i="177" a="1"/>
  <c r="S54" i="177" a="1"/>
  <c r="AD26" i="260" a="1"/>
  <c r="G5" i="177" a="1"/>
  <c r="BQ28" i="260" a="1"/>
  <c r="Q65" i="177" a="1"/>
  <c r="T54" i="177" a="1"/>
  <c r="Z59" i="177" a="1"/>
  <c r="BN5" i="260" a="1"/>
  <c r="Q9" i="177" a="1"/>
  <c r="E25" i="177" a="1"/>
  <c r="W6" i="177" a="1"/>
  <c r="L38" i="177" a="1"/>
  <c r="C45" i="177" a="1"/>
  <c r="F48" i="177" a="1"/>
  <c r="Q28" i="177" a="1"/>
  <c r="S47" i="177" a="1"/>
  <c r="D56" i="177" a="1"/>
  <c r="F16" i="177" a="1"/>
  <c r="W32" i="177" a="1"/>
  <c r="BN17" i="260" a="1"/>
  <c r="Y61" i="177" a="1"/>
  <c r="AR5" i="260" a="1"/>
  <c r="Q45" i="177" a="1"/>
  <c r="N15" i="177" a="1"/>
  <c r="S30" i="177" a="1"/>
  <c r="S28" i="177" a="1"/>
  <c r="BN49" i="260" a="1"/>
  <c r="Q36" i="177" a="1"/>
  <c r="U32" i="177" a="1"/>
  <c r="F21" i="177" a="1"/>
  <c r="AZ28" i="260" a="1"/>
  <c r="N27" i="177" a="1"/>
  <c r="N44" i="177" a="1"/>
  <c r="N23" i="260" a="1"/>
  <c r="J11" i="177" a="1"/>
  <c r="C36" i="177" a="1"/>
  <c r="Z19" i="260" a="1"/>
  <c r="Y22" i="177" a="1"/>
  <c r="E53" i="177" a="1"/>
  <c r="O11" i="177" a="1"/>
  <c r="I43" i="177" a="1"/>
  <c r="M55" i="177" a="1"/>
  <c r="P61" i="177" a="1"/>
  <c r="S8" i="177" a="1"/>
  <c r="BD15" i="260" a="1"/>
  <c r="Q19" i="177" a="1"/>
  <c r="N55" i="177" a="1"/>
  <c r="F18" i="177" a="1"/>
  <c r="AU7" i="260" a="1"/>
  <c r="I45" i="177" a="1"/>
  <c r="L9" i="177" a="1"/>
  <c r="R45" i="177" a="1"/>
  <c r="U9" i="102" a="1"/>
  <c r="L16" i="177" a="1"/>
  <c r="O36" i="177" a="1"/>
  <c r="M57" i="177" a="1"/>
  <c r="F20" i="177" a="1"/>
  <c r="BD23" i="260" a="1"/>
  <c r="N24" i="260" a="1"/>
  <c r="K6" i="177" a="1"/>
  <c r="Y24" i="177" a="1"/>
  <c r="Y46" i="177" a="1"/>
  <c r="Q32" i="177" a="1"/>
  <c r="X26" i="177" a="1"/>
  <c r="Z10" i="177" a="1"/>
  <c r="BY22" i="260" a="1"/>
  <c r="Q38" i="177" a="1"/>
  <c r="BD22" i="260" a="1"/>
  <c r="F7" i="177" a="1"/>
  <c r="AZ15" i="260" a="1"/>
  <c r="G6" i="177" a="1"/>
  <c r="F45" i="177" a="1"/>
  <c r="V62" i="177" a="1"/>
  <c r="Z9" i="260" a="1"/>
  <c r="AH49" i="260" a="1"/>
  <c r="M25" i="177" a="1"/>
  <c r="J64" i="177" a="1"/>
  <c r="P65" i="177" a="1"/>
  <c r="W17" i="260" a="1"/>
  <c r="Z60" i="177" a="1"/>
  <c r="N6" i="260" a="1"/>
  <c r="C42" i="177" a="1"/>
  <c r="H64" i="177" a="1"/>
  <c r="F36" i="177" a="1"/>
  <c r="O52" i="177" a="1"/>
  <c r="M47" i="177" a="1"/>
  <c r="D8" i="177" a="1"/>
  <c r="D64" i="177" a="1"/>
  <c r="Y17" i="177" a="1"/>
  <c r="BD16" i="260" a="1"/>
  <c r="W53" i="177" a="1"/>
  <c r="S25" i="177" a="1"/>
  <c r="Y58" i="177" a="1"/>
  <c r="J28" i="177" a="1"/>
  <c r="R55" i="177" a="1"/>
  <c r="F11" i="177" a="1"/>
  <c r="N26" i="260" a="1"/>
  <c r="O39" i="177" a="1"/>
  <c r="W50" i="177" a="1"/>
  <c r="V6" i="177" a="1"/>
  <c r="F47" i="177" a="1"/>
  <c r="S21" i="177" a="1"/>
  <c r="R54" i="177" a="1"/>
  <c r="N65" i="177" a="1"/>
  <c r="W39" i="177" a="1"/>
  <c r="E13" i="177" a="1"/>
  <c r="BN22" i="260" a="1"/>
  <c r="N22" i="260" a="1"/>
  <c r="J57" i="177" a="1"/>
  <c r="H65" i="177" a="1"/>
  <c r="V22" i="177" a="1"/>
  <c r="BJ16" i="260" a="1"/>
  <c r="E14" i="177" a="1"/>
  <c r="Z8" i="177" a="1"/>
  <c r="C9" i="177" a="1"/>
  <c r="Q21" i="177" a="1"/>
  <c r="L50" i="177" a="1"/>
  <c r="P9" i="177" a="1"/>
  <c r="W14" i="177" a="1"/>
  <c r="K32" i="177" a="1"/>
  <c r="W14" i="260" a="1"/>
  <c r="G7" i="260" a="1"/>
  <c r="D17" i="177" a="1"/>
  <c r="N19" i="177" a="1"/>
  <c r="J56" i="177" a="1"/>
  <c r="V61" i="177" a="1"/>
  <c r="U21" i="102" a="1"/>
  <c r="Y57" i="177" a="1"/>
  <c r="J7" i="260" a="1"/>
  <c r="BQ5" i="260" a="1"/>
  <c r="U47" i="177" a="1"/>
  <c r="X55" i="177" a="1"/>
  <c r="U28" i="177" a="1"/>
  <c r="Z21" i="177" a="1"/>
  <c r="Y48" i="177" a="1"/>
  <c r="I23" i="177" a="1"/>
  <c r="D43" i="177" a="1"/>
  <c r="M30" i="177" a="1"/>
  <c r="Z62" i="177" a="1"/>
  <c r="V43" i="177" a="1"/>
  <c r="R22" i="260" a="1"/>
  <c r="Q12" i="177" a="1"/>
  <c r="BQ24" i="260" a="1"/>
  <c r="Y59" i="177" a="1"/>
  <c r="Z56" i="177" a="1"/>
  <c r="C26" i="177" a="1"/>
  <c r="V32" i="177" a="1"/>
  <c r="O58" i="177" a="1"/>
  <c r="U48" i="177" a="1"/>
  <c r="R5" i="177" a="1"/>
  <c r="L32" i="177" a="1"/>
  <c r="AR19" i="260" a="1"/>
  <c r="E19" i="177" a="1"/>
  <c r="O59" i="177" a="1"/>
  <c r="J25" i="260" a="1"/>
  <c r="R22" i="177" a="1"/>
  <c r="Y64" i="177" a="1"/>
  <c r="AZ18" i="260" a="1"/>
  <c r="E27" i="177" a="1"/>
  <c r="R19" i="260" a="1"/>
  <c r="AU21" i="260" a="1"/>
  <c r="N18" i="177" a="1"/>
  <c r="S20" i="177" a="1"/>
  <c r="AZ24" i="260" a="1"/>
  <c r="G56" i="177" a="1"/>
  <c r="E22" i="177" a="1"/>
  <c r="M51" i="177" a="1"/>
  <c r="H61" i="177" a="1"/>
  <c r="BU26" i="260" a="1"/>
  <c r="W52" i="177" a="1"/>
  <c r="R29" i="177" a="1"/>
  <c r="P18" i="177" a="1"/>
  <c r="Z29" i="177" a="1"/>
  <c r="Y19" i="177" a="1"/>
  <c r="J51" i="177" a="1"/>
  <c r="G23" i="177" a="1"/>
  <c r="BN26" i="260" a="1"/>
  <c r="I19" i="177" a="1"/>
  <c r="D65" i="177" a="1"/>
  <c r="S51" i="177" a="1"/>
  <c r="W46" i="177" a="1"/>
  <c r="AU28" i="260" a="1"/>
  <c r="T26" i="177" a="1"/>
  <c r="F9" i="177" a="1"/>
  <c r="C17" i="177" a="1"/>
  <c r="J15" i="177" a="1"/>
  <c r="J13" i="260" a="1"/>
  <c r="J36" i="177" a="1"/>
  <c r="N7" i="260" a="1"/>
  <c r="C33" i="177" a="1"/>
  <c r="D54" i="177" a="1"/>
  <c r="L64" i="177" a="1"/>
  <c r="V40" i="177" a="1"/>
  <c r="AL20" i="260" a="1"/>
  <c r="E50" i="177" a="1"/>
  <c r="N21" i="260" a="1"/>
  <c r="K49" i="177" a="1"/>
  <c r="T39" i="177" a="1"/>
  <c r="V8" i="177" a="1"/>
  <c r="W51" i="177" a="1"/>
  <c r="J31" i="177" a="1"/>
  <c r="Q8" i="177" a="1"/>
  <c r="U10" i="177" a="1"/>
  <c r="G15" i="260" a="1"/>
  <c r="BJ5" i="260" a="1"/>
  <c r="J20" i="260" a="1"/>
  <c r="G9" i="260" a="1"/>
  <c r="H51" i="177" a="1"/>
  <c r="L44" i="177" a="1"/>
  <c r="I10" i="177" a="1"/>
  <c r="BD24" i="260" a="1"/>
  <c r="E63" i="177" a="1"/>
  <c r="Q4" i="177" a="1"/>
  <c r="Z10" i="260" a="1"/>
  <c r="W27" i="177" a="1"/>
  <c r="V5" i="177" a="1"/>
  <c r="R27" i="260" a="1"/>
  <c r="P26" i="177" a="1"/>
  <c r="AL12" i="260" a="1"/>
  <c r="O32" i="177" a="1"/>
  <c r="BJ25" i="260" a="1"/>
  <c r="W21" i="260" a="1"/>
  <c r="V48" i="177" a="1"/>
  <c r="X6" i="177" a="1"/>
  <c r="N28" i="260" a="1"/>
  <c r="R18" i="260" a="1"/>
  <c r="R43" i="177" a="1"/>
  <c r="W13" i="260" a="1"/>
  <c r="I57" i="177" a="1"/>
  <c r="E7" i="177" a="1"/>
  <c r="G18" i="177" a="1"/>
  <c r="P63" i="177" a="1"/>
  <c r="J17" i="177" a="1"/>
  <c r="O47" i="177" a="1"/>
  <c r="L17" i="177" a="1"/>
  <c r="BY28" i="260" a="1"/>
  <c r="S16" i="177" a="1"/>
  <c r="BY6" i="260" a="1"/>
  <c r="O40" i="177" a="1"/>
  <c r="P5" i="177" a="1"/>
  <c r="E59" i="177" a="1"/>
  <c r="G43" i="177" a="1"/>
  <c r="K14" i="177" a="1"/>
  <c r="O22" i="177" a="1"/>
  <c r="H12" i="177" a="1"/>
  <c r="L13" i="177" a="1"/>
  <c r="O61" i="177" a="1"/>
  <c r="R18" i="177" a="1"/>
  <c r="Q44" i="177" a="1"/>
  <c r="P31" i="177" a="1"/>
  <c r="L45" i="177" a="1"/>
  <c r="G18" i="260" a="1"/>
  <c r="D44" i="177" a="1"/>
  <c r="AZ7" i="260" a="1"/>
  <c r="U65" i="177" a="1"/>
  <c r="M3" i="177" a="1"/>
  <c r="T23" i="177" a="1"/>
  <c r="AR27" i="260" a="1"/>
  <c r="S53" i="177" a="1"/>
  <c r="BN27" i="260" a="1"/>
  <c r="U31" i="251" a="1"/>
  <c r="E17" i="177" a="1"/>
  <c r="G59" i="177" a="1"/>
  <c r="I9" i="177" a="1"/>
  <c r="K29" i="177" a="1"/>
  <c r="G30" i="177" a="1"/>
  <c r="T11" i="177" a="1"/>
  <c r="BQ11" i="260" a="1"/>
  <c r="V39" i="177" a="1"/>
  <c r="U55" i="177" a="1"/>
  <c r="N11" i="260" a="1"/>
  <c r="G49" i="177" a="1"/>
  <c r="AZ19" i="260" a="1"/>
  <c r="R3" i="177" a="1"/>
  <c r="V11" i="177" a="1"/>
  <c r="O21" i="177" a="1"/>
  <c r="K50" i="177" a="1"/>
  <c r="Z53" i="177" a="1"/>
  <c r="I51" i="177" a="1"/>
  <c r="Q7" i="177" a="1"/>
  <c r="G9" i="177" a="1"/>
  <c r="F42" i="177" a="1"/>
  <c r="AR17" i="260" a="1"/>
  <c r="BY20" i="260" a="1"/>
  <c r="E36" i="177" a="1"/>
  <c r="C15" i="177" a="1"/>
  <c r="W37" i="177" a="1"/>
  <c r="BQ14" i="260" a="1"/>
  <c r="BD13" i="260" a="1"/>
  <c r="R50" i="177" a="1"/>
  <c r="AU22" i="260" a="1"/>
  <c r="T53" i="177" a="1"/>
  <c r="H40" i="177" a="1"/>
  <c r="BQ19" i="260" a="1"/>
  <c r="T38" i="177" a="1"/>
  <c r="Q23" i="177" a="1"/>
  <c r="H29" i="177" a="1"/>
  <c r="N19" i="260" a="1"/>
  <c r="P41" i="177" a="1"/>
  <c r="S31" i="177" a="1"/>
  <c r="AZ21" i="260" a="1"/>
  <c r="N30" i="177" a="1"/>
  <c r="K44" i="177" a="1"/>
  <c r="H10" i="177" a="1"/>
  <c r="P47" i="177" a="1"/>
  <c r="E37" i="177" a="1"/>
  <c r="Q16" i="177" a="1"/>
  <c r="S44" i="177" a="1"/>
  <c r="I53" i="177" a="1"/>
  <c r="AH21" i="260" a="1"/>
  <c r="T18" i="177" a="1"/>
  <c r="G54" i="177" a="1"/>
  <c r="U29" i="251" a="1"/>
  <c r="P37" i="177" a="1"/>
  <c r="S43" i="177" a="1"/>
  <c r="W5" i="177" a="1"/>
  <c r="AD18" i="260" a="1"/>
  <c r="BD49" i="260" a="1"/>
  <c r="H23" i="177" a="1"/>
  <c r="C62" i="177" a="1"/>
  <c r="D23" i="177" a="1"/>
  <c r="C16" i="177" a="1"/>
  <c r="L24" i="177" a="1"/>
  <c r="S11" i="177" a="1"/>
  <c r="R19" i="177" a="1"/>
  <c r="Z24" i="260" a="1"/>
  <c r="N42" i="177" a="1"/>
  <c r="Q20" i="177" a="1"/>
  <c r="AL27" i="260" a="1"/>
  <c r="BJ6" i="260" a="1"/>
  <c r="N11" i="177" a="1"/>
  <c r="R21" i="177" a="1"/>
  <c r="J45" i="177" a="1"/>
  <c r="J25" i="177" a="1"/>
  <c r="V52" i="177" a="1"/>
  <c r="O48" i="177" a="1"/>
  <c r="K4" i="177" a="1"/>
  <c r="AH19" i="260" a="1"/>
  <c r="AD10" i="260" a="1"/>
  <c r="C39" i="177" a="1"/>
  <c r="V3" i="177" a="1"/>
  <c r="W31" i="177" a="1"/>
  <c r="O15" i="177" a="1"/>
  <c r="N59" i="177" a="1"/>
  <c r="N64" i="177" a="1"/>
  <c r="K17" i="177" a="1"/>
  <c r="L33" i="177" a="1"/>
  <c r="F10" i="177" a="1"/>
  <c r="M17" i="177" a="1"/>
  <c r="L31" i="177" a="1"/>
  <c r="I63" i="177" a="1"/>
  <c r="P38" i="177" a="1"/>
  <c r="N60" i="177" a="1"/>
  <c r="R27" i="177" a="1"/>
  <c r="S19" i="177" a="1"/>
  <c r="BU20" i="260" a="1"/>
  <c r="D19" i="177" a="1"/>
  <c r="T63" i="177" a="1"/>
  <c r="H48" i="177" a="1"/>
  <c r="AH13" i="260" a="1"/>
  <c r="J63" i="177" a="1"/>
  <c r="AH24" i="260" a="1"/>
  <c r="V21" i="177" a="1"/>
  <c r="O63" i="177" a="1"/>
  <c r="U25" i="177" a="1"/>
  <c r="Y11" i="177" a="1"/>
  <c r="D22" i="177" a="1"/>
  <c r="E52" i="177" a="1"/>
  <c r="I27" i="177" a="1"/>
  <c r="N9" i="260" a="1"/>
  <c r="BN15" i="260" a="1"/>
  <c r="AH22" i="260" a="1"/>
  <c r="L63" i="177" a="1"/>
  <c r="BY7" i="260" a="1"/>
  <c r="I47" i="177" a="1"/>
  <c r="BY25" i="260" a="1"/>
  <c r="AD27" i="260" a="1"/>
  <c r="G33" i="177" a="1"/>
  <c r="BQ8" i="260" a="1"/>
  <c r="O3" i="177" a="1"/>
  <c r="BJ26" i="260" a="1"/>
  <c r="H42" i="177" a="1"/>
  <c r="W10" i="260" a="1"/>
  <c r="U58" i="177" a="1"/>
  <c r="Q39" i="177" a="1"/>
  <c r="S59" i="177" a="1"/>
  <c r="K56" i="177" a="1"/>
  <c r="L23" i="177" a="1"/>
  <c r="M43" i="177" a="1"/>
  <c r="M16" i="177" a="1"/>
  <c r="Q53" i="177" a="1"/>
  <c r="X63" i="177" a="1"/>
  <c r="E32" i="177" a="1"/>
  <c r="L59" i="177" a="1"/>
  <c r="H60" i="177" a="1"/>
  <c r="BQ15" i="260" a="1"/>
  <c r="AZ16" i="260" a="1"/>
  <c r="D32" i="177" a="1"/>
  <c r="M49" i="177" a="1"/>
  <c r="D40" i="177" a="1"/>
  <c r="BD28" i="260" a="1"/>
  <c r="E42" i="177" a="1"/>
  <c r="Z23" i="260" a="1"/>
  <c r="U54" i="177" a="1"/>
  <c r="W29" i="177" a="1"/>
  <c r="P52" i="177" a="1"/>
  <c r="R38" i="177" a="1"/>
  <c r="F46" i="177" a="1"/>
  <c r="O44" i="177" a="1"/>
  <c r="Z40" i="177" a="1"/>
  <c r="M40" i="177" a="1"/>
  <c r="T41" i="177" a="1"/>
  <c r="W40" i="177" a="1"/>
  <c r="Z54" i="177" a="1"/>
  <c r="Y53" i="177" a="1"/>
  <c r="Y38" i="177" a="1"/>
  <c r="L15" i="177" a="1"/>
  <c r="BJ22" i="260" a="1"/>
  <c r="X50" i="177" a="1"/>
  <c r="J65" i="177" a="1"/>
  <c r="T45" i="177" a="1"/>
  <c r="M24" i="177" a="1"/>
  <c r="W10" i="177" a="1"/>
  <c r="W16" i="177" a="1"/>
  <c r="X36" i="177" a="1"/>
  <c r="K27" i="177" a="1"/>
  <c r="AH7" i="260" a="1"/>
  <c r="I58" i="177" a="1"/>
  <c r="G26" i="260" a="1"/>
  <c r="F28" i="177" a="1"/>
  <c r="H26" i="177" a="1"/>
  <c r="R64" i="177" a="1"/>
  <c r="T30" i="177" a="1"/>
  <c r="P14" i="177" a="1"/>
  <c r="BN14" i="260" a="1"/>
  <c r="Z27" i="177" a="1"/>
  <c r="X48" i="177" a="1"/>
  <c r="BQ17" i="260" a="1"/>
  <c r="Q61" i="177" a="1"/>
  <c r="N5" i="260" a="1"/>
  <c r="I11" i="177" a="1"/>
  <c r="Z32" i="177" a="1"/>
  <c r="P13" i="177" a="1"/>
  <c r="F5" i="177" a="1"/>
  <c r="R21" i="260" a="1"/>
  <c r="BN16" i="260" a="1"/>
  <c r="J17" i="260" a="1"/>
  <c r="R6" i="260" a="1"/>
  <c r="T4" i="177" a="1"/>
  <c r="F62" i="177" a="1"/>
  <c r="U21" i="177" a="1"/>
  <c r="U36" i="177" a="1"/>
  <c r="R60" i="177" a="1"/>
  <c r="Q55" i="177" a="1"/>
  <c r="X7" i="177" a="1"/>
  <c r="M38" i="177" a="1"/>
  <c r="AH6" i="260" a="1"/>
  <c r="H33" i="177" a="1"/>
  <c r="O5" i="177" a="1"/>
  <c r="BY24" i="260" a="1"/>
  <c r="G45" i="177" a="1"/>
  <c r="X13" i="177" a="1"/>
  <c r="L26" i="177" a="1"/>
  <c r="N7" i="177" a="1"/>
  <c r="BD27" i="260" a="1"/>
  <c r="T36" i="177" a="1"/>
  <c r="D5" i="177" a="1"/>
  <c r="Z64" i="177" a="1"/>
  <c r="O4" i="177" a="1"/>
  <c r="X29" i="177" a="1"/>
  <c r="AD24" i="260" a="1"/>
  <c r="L41" i="177" a="1"/>
  <c r="R23" i="260" a="1"/>
  <c r="U37" i="177" a="1"/>
  <c r="C24" i="177" a="1"/>
  <c r="Y13" i="177" a="1"/>
  <c r="F29" i="177" a="1"/>
  <c r="W49" i="177" a="1"/>
  <c r="Y65" i="177" a="1"/>
  <c r="X61" i="177" a="1"/>
  <c r="F38" i="177" a="1"/>
  <c r="X25" i="177" a="1"/>
  <c r="Z41" i="177" a="1"/>
  <c r="O19" i="177" a="1"/>
  <c r="L46" i="177" a="1"/>
  <c r="Q30" i="177" a="1"/>
  <c r="X20" i="177" a="1"/>
  <c r="AZ25" i="260" a="1"/>
  <c r="Y63" i="177" a="1"/>
  <c r="U20" i="102" a="1"/>
  <c r="M5" i="177" a="1"/>
  <c r="U63" i="177" a="1"/>
  <c r="E48" i="177" a="1"/>
  <c r="W28" i="260" a="1"/>
  <c r="M39" i="177" a="1"/>
  <c r="M45" i="177" a="1"/>
  <c r="G19" i="260" a="1"/>
  <c r="I36" i="177" a="1"/>
  <c r="L25" i="177" a="1"/>
  <c r="U20" i="251" a="1"/>
  <c r="E41" i="177" a="1"/>
  <c r="C55" i="177" a="1"/>
  <c r="AL24" i="260" a="1"/>
  <c r="O20" i="177" a="1"/>
  <c r="R61" i="177" a="1"/>
  <c r="U9" i="251" a="1"/>
  <c r="G23" i="260" a="1"/>
  <c r="D14" i="177" a="1"/>
  <c r="S57" i="177" a="1"/>
  <c r="W23" i="260" a="1"/>
  <c r="BY13" i="260" a="1"/>
  <c r="U16" i="177" a="1"/>
  <c r="I15" i="177" a="1"/>
  <c r="AR25" i="260" a="1"/>
  <c r="W48" i="177" a="1"/>
  <c r="BU28" i="260" a="1"/>
  <c r="P59" i="177" a="1"/>
  <c r="BD9" i="260" a="1"/>
  <c r="O64" i="177" a="1"/>
  <c r="H37" i="177" a="1"/>
  <c r="G50" i="177" a="1"/>
  <c r="L48" i="177" a="1"/>
  <c r="BQ12" i="260" a="1"/>
  <c r="BJ10" i="260" a="1"/>
  <c r="S45" i="177" a="1"/>
  <c r="G41" i="177" a="1"/>
  <c r="BJ23" i="260" a="1"/>
  <c r="N51" i="177" a="1"/>
  <c r="H55" i="177" a="1"/>
  <c r="K9" i="177" a="1"/>
  <c r="V64" i="177" a="1"/>
  <c r="X38" i="177" a="1"/>
  <c r="I7" i="177" a="1"/>
  <c r="T65" i="177" a="1"/>
  <c r="Y29" i="177" a="1"/>
  <c r="L55" i="177" a="1"/>
  <c r="J59" i="177" a="1"/>
  <c r="AL22" i="260" a="1"/>
  <c r="X53" i="177" a="1"/>
  <c r="V24" i="177" a="1"/>
  <c r="H3" i="177" a="1"/>
  <c r="BN28" i="260" a="1"/>
  <c r="J16" i="260" a="1"/>
  <c r="I5" i="177" a="1"/>
  <c r="E55" i="177" a="1"/>
  <c r="N45" i="177" a="1"/>
  <c r="H43" i="177" a="1"/>
  <c r="S55" i="177" a="1"/>
  <c r="F37" i="177" a="1"/>
  <c r="BN6" i="260" a="1"/>
  <c r="L22" i="177" a="1"/>
  <c r="BJ9" i="260" a="1"/>
  <c r="AH9" i="260" a="1"/>
  <c r="AL13" i="260" a="1"/>
  <c r="U43" i="177" a="1"/>
  <c r="P39" i="177" a="1"/>
  <c r="U49" i="177" a="1"/>
  <c r="G39" i="177" a="1"/>
  <c r="L62" i="177" a="1"/>
  <c r="AD20" i="260" a="1"/>
  <c r="S3" i="177" a="1"/>
  <c r="F17" i="177" a="1"/>
  <c r="C59" i="177" a="1"/>
  <c r="J54" i="177" a="1"/>
  <c r="K12" i="177" a="1"/>
  <c r="R15" i="260" a="1"/>
  <c r="BD25" i="260" a="1"/>
  <c r="AR13" i="260" a="1"/>
  <c r="J23" i="260" a="1"/>
  <c r="I17" i="177" a="1"/>
  <c r="E15" i="177" a="1"/>
  <c r="Q3" i="177" a="1"/>
  <c r="BY27" i="260" a="1"/>
  <c r="V57" i="177" a="1"/>
  <c r="F63" i="177" a="1"/>
  <c r="F50" i="177" a="1"/>
  <c r="P8" i="177" a="1"/>
  <c r="BJ13" i="260" a="1"/>
  <c r="W55" i="177" a="1"/>
  <c r="G22" i="260" a="1"/>
  <c r="D10" i="177" a="1"/>
  <c r="BQ22" i="260" a="1"/>
  <c r="W5" i="260" a="1"/>
  <c r="BQ16" i="260" a="1"/>
  <c r="AL17" i="260" a="1"/>
  <c r="I56" i="177" a="1"/>
  <c r="T6" i="177" a="1"/>
  <c r="K19" i="177" a="1"/>
  <c r="M36" i="177" a="1"/>
  <c r="D60" i="177" a="1"/>
  <c r="V29" i="177" a="1"/>
  <c r="AL14" i="260" a="1"/>
  <c r="W8" i="177" a="1"/>
  <c r="W28" i="177" a="1"/>
  <c r="N13" i="260" a="1"/>
  <c r="AL10" i="260" a="1"/>
  <c r="V47" i="177" a="1"/>
  <c r="BY49" i="260" a="1"/>
  <c r="U40" i="177" a="1"/>
  <c r="U57" i="177" a="1"/>
  <c r="I50" i="177" a="1"/>
  <c r="H11" i="177" a="1"/>
  <c r="Z24" i="177" a="1"/>
  <c r="J8" i="177" a="1"/>
  <c r="F57" i="177" a="1"/>
  <c r="BY14" i="260" a="1"/>
  <c r="K48" i="177" a="1"/>
  <c r="O16" i="177" a="1"/>
  <c r="Y54" i="177" a="1"/>
  <c r="W12" i="260" a="1"/>
  <c r="BJ8" i="260" a="1"/>
  <c r="I54" i="177" a="1"/>
  <c r="Y36" i="177" a="1"/>
  <c r="C23" i="177" a="1"/>
  <c r="E40" i="177" a="1"/>
  <c r="S9" i="177" a="1"/>
  <c r="G36" i="177" a="1"/>
  <c r="X30" i="177" a="1"/>
  <c r="S4" i="177" a="1"/>
  <c r="C32" i="177" a="1"/>
  <c r="E47" i="177" a="1"/>
  <c r="W11" i="260" a="1"/>
  <c r="O18" i="177" a="1"/>
  <c r="AH16" i="260" a="1"/>
  <c r="Q15" i="177" a="1"/>
  <c r="C65" i="177" a="1"/>
  <c r="X57" i="177" a="1"/>
  <c r="Q33" i="177" a="1"/>
  <c r="L11" i="177" a="1"/>
  <c r="D7" i="177" a="1"/>
  <c r="W26" i="177" a="1"/>
  <c r="M54" i="177" a="1"/>
  <c r="T31" i="177" a="1"/>
  <c r="N47" i="177" a="1"/>
  <c r="Y31" i="177" a="1"/>
  <c r="L47" i="177" a="1"/>
  <c r="U21" i="251" a="1"/>
  <c r="J24" i="177" a="1"/>
  <c r="AZ9" i="260" a="1"/>
  <c r="AU16" i="260" a="1"/>
  <c r="N12" i="260" a="1"/>
  <c r="M18" i="177" a="1"/>
  <c r="J13" i="177" a="1"/>
  <c r="T59" i="177" a="1"/>
  <c r="J21" i="260" a="1"/>
  <c r="BN21" i="260" a="1"/>
  <c r="P22" i="177" a="1"/>
  <c r="G28" i="260" a="1"/>
  <c r="R25" i="260" a="1"/>
  <c r="N61" i="177" a="1"/>
  <c r="C61" i="177" a="1"/>
  <c r="R8" i="177" a="1"/>
  <c r="BN20" i="260" a="1"/>
  <c r="X9" i="177" a="1"/>
  <c r="Y25" i="177" a="1"/>
  <c r="AU12" i="260" a="1"/>
  <c r="J42" i="177" a="1"/>
  <c r="M60" i="177" a="1"/>
  <c r="R5" i="260" a="1"/>
  <c r="W22" i="177" a="1"/>
  <c r="T37" i="177" a="1"/>
  <c r="D9" i="177" a="1"/>
  <c r="T3" i="177" a="1"/>
  <c r="E57" i="177" a="1"/>
  <c r="D59" i="177" a="1"/>
  <c r="AR20" i="260" a="1"/>
  <c r="L36" i="177" a="1"/>
  <c r="Z46" i="177" a="1"/>
  <c r="C6" i="177" a="1"/>
  <c r="E18" i="177" a="1"/>
  <c r="R63" i="177" a="1"/>
  <c r="W9" i="177" a="1"/>
  <c r="U23" i="177" a="1"/>
  <c r="V7" i="177" a="1"/>
  <c r="G5" i="260" a="1"/>
  <c r="K41" i="177" a="1"/>
  <c r="J52" i="177" a="1"/>
  <c r="N4" i="177" a="1"/>
  <c r="V53" i="177" a="1"/>
  <c r="W47" i="177" a="1"/>
  <c r="R25" i="177" a="1"/>
  <c r="D58" i="177" a="1"/>
  <c r="Y52" i="177" a="1"/>
  <c r="F43" i="177" a="1"/>
  <c r="AH18" i="260" a="1"/>
  <c r="K55" i="177" a="1"/>
  <c r="U40" i="102" a="1"/>
  <c r="Y41" i="177" a="1"/>
  <c r="W4" i="177" a="1"/>
  <c r="F65" i="177" a="1"/>
  <c r="R36" i="177" a="1"/>
  <c r="AZ10" i="260" a="1"/>
  <c r="F8" i="177" a="1"/>
  <c r="N46" i="177" a="1"/>
  <c r="R56" i="177" a="1"/>
  <c r="X31" i="177" a="1"/>
  <c r="AU6" i="260" a="1"/>
  <c r="R9" i="260" a="1"/>
  <c r="G13" i="177" a="1"/>
  <c r="K11" i="177" a="1"/>
  <c r="X46" i="177" a="1"/>
  <c r="M65" i="177" a="1"/>
  <c r="N38" i="177" a="1"/>
  <c r="U20" i="177" a="1"/>
  <c r="F15" i="177" a="1"/>
  <c r="AR7" i="260" a="1"/>
  <c r="S42" i="177" a="1"/>
  <c r="AU14" i="260" a="1"/>
  <c r="Z55" i="177" a="1"/>
  <c r="L51" i="177" a="1"/>
  <c r="H22" i="177" a="1"/>
  <c r="T55" i="177" a="1"/>
  <c r="X60" i="177" a="1"/>
  <c r="X51" i="177" a="1"/>
  <c r="W56" i="177" a="1"/>
  <c r="BY8" i="260" a="1"/>
  <c r="D21" i="177" a="1"/>
  <c r="Y5" i="177" a="1"/>
  <c r="U51" i="177" a="1"/>
  <c r="V15" i="177" a="1"/>
  <c r="K33" i="177" a="1"/>
  <c r="AL11" i="260" a="1"/>
  <c r="BN18" i="260" a="1"/>
  <c r="R46" i="177" a="1"/>
  <c r="L53" i="177" a="1"/>
  <c r="G11" i="177" a="1"/>
  <c r="R32" i="177" a="1"/>
  <c r="R26" i="260" a="1"/>
  <c r="AR21" i="260" a="1"/>
  <c r="U8" i="177" a="1"/>
  <c r="G42" i="177" a="1"/>
  <c r="M4" i="177" a="1"/>
  <c r="J4" i="177" a="1"/>
  <c r="C63" i="177" a="1"/>
  <c r="P17" i="177" a="1"/>
  <c r="R49" i="260" a="1"/>
  <c r="AH20" i="260" a="1"/>
  <c r="R47" i="177" a="1"/>
  <c r="Z11" i="260" a="1"/>
  <c r="W22" i="260" a="1"/>
  <c r="K47" i="177" a="1"/>
  <c r="X17" i="177" a="1"/>
  <c r="S15" i="177" a="1"/>
  <c r="Z57" i="177" a="1"/>
  <c r="P15" i="177" a="1"/>
  <c r="R12" i="260" a="1"/>
  <c r="Q49" i="177" a="1"/>
  <c r="O6" i="177" a="1"/>
  <c r="E33" i="177" a="1"/>
  <c r="T7" i="177" a="1"/>
  <c r="J22" i="177" a="1"/>
  <c r="BU23" i="260" a="1"/>
  <c r="AU26" i="260" a="1"/>
  <c r="K40" i="177" a="1"/>
  <c r="AD14" i="260" a="1"/>
  <c r="D36" i="177" a="1"/>
  <c r="N48" i="177" a="1"/>
  <c r="O45" i="177" a="1"/>
  <c r="D49" i="177" a="1"/>
  <c r="BU19" i="260" a="1"/>
  <c r="Y37" i="177" a="1"/>
  <c r="W21" i="253" a="1"/>
  <c r="P7" i="177" a="1"/>
  <c r="R16" i="260" a="1"/>
  <c r="T16" i="177" a="1"/>
  <c r="C49" i="177" a="1"/>
  <c r="S39" i="177" a="1"/>
  <c r="T27" i="177" a="1"/>
  <c r="H25" i="177" a="1"/>
  <c r="AR26" i="260" a="1"/>
  <c r="BU9" i="260" a="1"/>
  <c r="I62" i="177" a="1"/>
  <c r="K16" i="177" a="1"/>
  <c r="X27" i="177" a="1"/>
  <c r="H17" i="177" a="1"/>
  <c r="W15" i="260" a="1"/>
  <c r="V16" i="177" a="1"/>
  <c r="Z49" i="177" a="1"/>
  <c r="AD17" i="260" a="1"/>
  <c r="D13" i="177" a="1"/>
  <c r="E61" i="177" a="1"/>
  <c r="Q50" i="177" a="1"/>
  <c r="M14" i="177" a="1"/>
  <c r="O28" i="177" a="1"/>
  <c r="U11" i="177" a="1"/>
  <c r="G57" i="177" a="1"/>
  <c r="D55" i="177" a="1"/>
  <c r="H15" i="177" a="1"/>
  <c r="BU8" i="260" a="1"/>
  <c r="Y33" i="177" a="1"/>
  <c r="N21" i="177" a="1"/>
  <c r="BQ23" i="260" a="1"/>
  <c r="E23" i="177" a="1"/>
  <c r="BQ9" i="260" a="1"/>
  <c r="AU24" i="260" a="1"/>
  <c r="G3" i="177" a="1"/>
  <c r="F56" i="177" a="1"/>
  <c r="O53" i="177" a="1"/>
  <c r="I49" i="177" a="1"/>
  <c r="BU21" i="260" a="1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T641" i="79"/>
  <c r="C20" i="79"/>
  <c r="A22" i="79"/>
  <c r="AT580" i="79"/>
  <c r="A21" i="79"/>
  <c r="C19" i="79"/>
  <c r="N127" i="413"/>
  <c r="S127" i="413"/>
  <c r="R127" i="413"/>
  <c r="M127" i="413"/>
  <c r="L127" i="413"/>
  <c r="AC127" i="413"/>
  <c r="AB127" i="413"/>
  <c r="AA127" i="413"/>
  <c r="G127" i="413"/>
  <c r="Q127" i="413"/>
  <c r="P127" i="413"/>
  <c r="O127" i="413"/>
  <c r="I127" i="413"/>
  <c r="T127" i="413"/>
  <c r="H127" i="413"/>
  <c r="AZ49" i="260"/>
  <c r="BY49" i="260"/>
  <c r="N49" i="260"/>
  <c r="R49" i="260"/>
  <c r="Z49" i="260"/>
  <c r="W49" i="260"/>
  <c r="AH49" i="260"/>
  <c r="AL49" i="260"/>
  <c r="BD49" i="260"/>
  <c r="BJ49" i="260"/>
  <c r="BN49" i="260"/>
  <c r="BQ49" i="260"/>
  <c r="AR49" i="260"/>
  <c r="BU6" i="260"/>
  <c r="AU8" i="260"/>
  <c r="R20" i="260"/>
  <c r="J22" i="260"/>
  <c r="AD24" i="260"/>
  <c r="AD26" i="260"/>
  <c r="BJ10" i="260"/>
  <c r="AR12" i="260"/>
  <c r="AH14" i="260"/>
  <c r="R16" i="260"/>
  <c r="G7" i="260"/>
  <c r="Z18" i="260"/>
  <c r="W20" i="260"/>
  <c r="AH24" i="260"/>
  <c r="J7" i="260"/>
  <c r="J9" i="260"/>
  <c r="BN10" i="260"/>
  <c r="BD12" i="260"/>
  <c r="AL14" i="260"/>
  <c r="AH18" i="260"/>
  <c r="AH22" i="260"/>
  <c r="BN26" i="260"/>
  <c r="AD7" i="260"/>
  <c r="AZ16" i="260"/>
  <c r="AL20" i="260"/>
  <c r="AR22" i="260"/>
  <c r="N9" i="260"/>
  <c r="J11" i="260"/>
  <c r="BN12" i="260"/>
  <c r="AL18" i="260"/>
  <c r="BU24" i="260"/>
  <c r="BU26" i="260"/>
  <c r="AH7" i="260"/>
  <c r="BU14" i="260"/>
  <c r="BD16" i="260"/>
  <c r="AR20" i="260"/>
  <c r="AD9" i="260"/>
  <c r="N11" i="260"/>
  <c r="BD18" i="260"/>
  <c r="G25" i="260"/>
  <c r="Z27" i="260"/>
  <c r="AR7" i="260"/>
  <c r="W13" i="260"/>
  <c r="G15" i="260"/>
  <c r="BU16" i="260"/>
  <c r="BU20" i="260"/>
  <c r="G23" i="260"/>
  <c r="BD7" i="260"/>
  <c r="BJ18" i="260"/>
  <c r="AR11" i="260"/>
  <c r="Z13" i="260"/>
  <c r="W15" i="260"/>
  <c r="G17" i="260"/>
  <c r="J21" i="260"/>
  <c r="AD25" i="260"/>
  <c r="AL9" i="260"/>
  <c r="N23" i="260"/>
  <c r="BN7" i="260"/>
  <c r="R19" i="260"/>
  <c r="Z23" i="260"/>
  <c r="AD27" i="260"/>
  <c r="R6" i="260"/>
  <c r="AL25" i="260"/>
  <c r="BQ9" i="260"/>
  <c r="AZ11" i="260"/>
  <c r="AU13" i="260"/>
  <c r="AD15" i="260"/>
  <c r="N21" i="260"/>
  <c r="BQ27" i="260"/>
  <c r="W6" i="260"/>
  <c r="AH17" i="260"/>
  <c r="Z19" i="260"/>
  <c r="AH21" i="260"/>
  <c r="AH23" i="260"/>
  <c r="R8" i="260"/>
  <c r="BU9" i="260"/>
  <c r="BU11" i="260"/>
  <c r="BD13" i="260"/>
  <c r="BU27" i="260"/>
  <c r="AZ6" i="260"/>
  <c r="BJ15" i="260"/>
  <c r="AR17" i="260"/>
  <c r="AL21" i="260"/>
  <c r="BU25" i="260"/>
  <c r="Z8" i="260"/>
  <c r="W10" i="260"/>
  <c r="G12" i="260"/>
  <c r="AZ19" i="260"/>
  <c r="BQ23" i="260"/>
  <c r="J26" i="260"/>
  <c r="Z28" i="260"/>
  <c r="BN15" i="260"/>
  <c r="J14" i="260"/>
  <c r="BN17" i="260"/>
  <c r="AH28" i="260"/>
  <c r="AR8" i="260"/>
  <c r="Z10" i="260"/>
  <c r="BD19" i="260"/>
  <c r="G22" i="260"/>
  <c r="G24" i="260"/>
  <c r="W26" i="260"/>
  <c r="BD6" i="260"/>
  <c r="BJ6" i="260"/>
  <c r="AH12" i="260"/>
  <c r="R14" i="260"/>
  <c r="N16" i="260"/>
  <c r="BQ17" i="260"/>
  <c r="J20" i="260"/>
  <c r="AL28" i="260"/>
  <c r="AH8" i="260"/>
  <c r="R9" i="260"/>
  <c r="J10" i="260"/>
  <c r="BQ10" i="260"/>
  <c r="BD11" i="260"/>
  <c r="AU12" i="260"/>
  <c r="AH13" i="260"/>
  <c r="Z14" i="260"/>
  <c r="J15" i="260"/>
  <c r="BU15" i="260"/>
  <c r="BJ16" i="260"/>
  <c r="AU17" i="260"/>
  <c r="AD19" i="260"/>
  <c r="Z20" i="260"/>
  <c r="N22" i="260"/>
  <c r="R23" i="260"/>
  <c r="J25" i="260"/>
  <c r="N26" i="260"/>
  <c r="G28" i="260"/>
  <c r="J6" i="260"/>
  <c r="AU7" i="260"/>
  <c r="AR18" i="260"/>
  <c r="W21" i="260"/>
  <c r="R24" i="260"/>
  <c r="N27" i="260"/>
  <c r="BN6" i="260"/>
  <c r="AZ7" i="260"/>
  <c r="AL8" i="260"/>
  <c r="Z9" i="260"/>
  <c r="R10" i="260"/>
  <c r="BU10" i="260"/>
  <c r="BN11" i="260"/>
  <c r="AZ12" i="260"/>
  <c r="AL13" i="260"/>
  <c r="AD14" i="260"/>
  <c r="R15" i="260"/>
  <c r="J16" i="260"/>
  <c r="BN16" i="260"/>
  <c r="BD17" i="260"/>
  <c r="AL19" i="260"/>
  <c r="AD20" i="260"/>
  <c r="AD21" i="260"/>
  <c r="W22" i="260"/>
  <c r="W23" i="260"/>
  <c r="Z24" i="260"/>
  <c r="R25" i="260"/>
  <c r="R26" i="260"/>
  <c r="W27" i="260"/>
  <c r="N28" i="260"/>
  <c r="N6" i="260"/>
  <c r="AU18" i="260"/>
  <c r="AU19" i="260"/>
  <c r="BQ7" i="260"/>
  <c r="BD8" i="260"/>
  <c r="AU9" i="260"/>
  <c r="AD10" i="260"/>
  <c r="W11" i="260"/>
  <c r="J12" i="260"/>
  <c r="BQ12" i="260"/>
  <c r="BJ13" i="260"/>
  <c r="AU14" i="260"/>
  <c r="AL15" i="260"/>
  <c r="W16" i="260"/>
  <c r="N17" i="260"/>
  <c r="BU17" i="260"/>
  <c r="AZ20" i="260"/>
  <c r="AR21" i="260"/>
  <c r="AU22" i="260"/>
  <c r="AL24" i="260"/>
  <c r="AR25" i="260"/>
  <c r="AH27" i="260"/>
  <c r="AD6" i="260"/>
  <c r="N7" i="260"/>
  <c r="BQ18" i="260"/>
  <c r="BJ19" i="260"/>
  <c r="BJ20" i="260"/>
  <c r="AU23" i="260"/>
  <c r="AR26" i="260"/>
  <c r="AR28" i="260"/>
  <c r="BU7" i="260"/>
  <c r="BJ8" i="260"/>
  <c r="AZ9" i="260"/>
  <c r="AL10" i="260"/>
  <c r="AD11" i="260"/>
  <c r="N12" i="260"/>
  <c r="G13" i="260"/>
  <c r="BN13" i="260"/>
  <c r="AZ14" i="260"/>
  <c r="AR15" i="260"/>
  <c r="AD16" i="260"/>
  <c r="W17" i="260"/>
  <c r="G18" i="260"/>
  <c r="G19" i="260"/>
  <c r="AZ21" i="260"/>
  <c r="AZ22" i="260"/>
  <c r="BD23" i="260"/>
  <c r="AU24" i="260"/>
  <c r="AU25" i="260"/>
  <c r="AZ26" i="260"/>
  <c r="AR27" i="260"/>
  <c r="AH6" i="260"/>
  <c r="W7" i="260"/>
  <c r="BQ19" i="260"/>
  <c r="BN20" i="260"/>
  <c r="AU28" i="260"/>
  <c r="AL6" i="260"/>
  <c r="G8" i="260"/>
  <c r="BQ8" i="260"/>
  <c r="BD9" i="260"/>
  <c r="AR10" i="260"/>
  <c r="AH11" i="260"/>
  <c r="W12" i="260"/>
  <c r="N13" i="260"/>
  <c r="BQ13" i="260"/>
  <c r="BJ14" i="260"/>
  <c r="AU15" i="260"/>
  <c r="AH16" i="260"/>
  <c r="Z17" i="260"/>
  <c r="N18" i="260"/>
  <c r="J19" i="260"/>
  <c r="BD22" i="260"/>
  <c r="BJ23" i="260"/>
  <c r="AZ25" i="260"/>
  <c r="BD26" i="260"/>
  <c r="Z7" i="260"/>
  <c r="BU19" i="260"/>
  <c r="BQ20" i="260"/>
  <c r="BN21" i="260"/>
  <c r="BJ24" i="260"/>
  <c r="BD27" i="260"/>
  <c r="BD28" i="260"/>
  <c r="AR6" i="260"/>
  <c r="N8" i="260"/>
  <c r="G9" i="260"/>
  <c r="BJ9" i="260"/>
  <c r="AZ10" i="260"/>
  <c r="AL11" i="260"/>
  <c r="Z12" i="260"/>
  <c r="R13" i="260"/>
  <c r="G14" i="260"/>
  <c r="BQ14" i="260"/>
  <c r="AZ15" i="260"/>
  <c r="AR16" i="260"/>
  <c r="AD17" i="260"/>
  <c r="R18" i="260"/>
  <c r="N19" i="260"/>
  <c r="BU21" i="260"/>
  <c r="BN22" i="260"/>
  <c r="BN23" i="260"/>
  <c r="BQ24" i="260"/>
  <c r="BJ25" i="260"/>
  <c r="BJ26" i="260"/>
  <c r="BN27" i="260"/>
  <c r="Z6" i="260"/>
  <c r="BQ6" i="260"/>
  <c r="AL7" i="260"/>
  <c r="J8" i="260"/>
  <c r="AZ8" i="260"/>
  <c r="W9" i="260"/>
  <c r="BN9" i="260"/>
  <c r="AH10" i="260"/>
  <c r="G11" i="260"/>
  <c r="AU11" i="260"/>
  <c r="R12" i="260"/>
  <c r="BJ12" i="260"/>
  <c r="AD13" i="260"/>
  <c r="BU13" i="260"/>
  <c r="AR14" i="260"/>
  <c r="N15" i="260"/>
  <c r="BD15" i="260"/>
  <c r="Z16" i="260"/>
  <c r="BQ16" i="260"/>
  <c r="AL17" i="260"/>
  <c r="J18" i="260"/>
  <c r="AZ18" i="260"/>
  <c r="W19" i="260"/>
  <c r="BN19" i="260"/>
  <c r="AH20" i="260"/>
  <c r="G21" i="260"/>
  <c r="AU21" i="260"/>
  <c r="R22" i="260"/>
  <c r="BJ22" i="260"/>
  <c r="AD23" i="260"/>
  <c r="BU23" i="260"/>
  <c r="AR24" i="260"/>
  <c r="N25" i="260"/>
  <c r="BD25" i="260"/>
  <c r="Z26" i="260"/>
  <c r="BQ26" i="260"/>
  <c r="AL27" i="260"/>
  <c r="J28" i="260"/>
  <c r="AZ28" i="260"/>
  <c r="BD21" i="260"/>
  <c r="Z22" i="260"/>
  <c r="BQ22" i="260"/>
  <c r="AL23" i="260"/>
  <c r="J24" i="260"/>
  <c r="AZ24" i="260"/>
  <c r="W25" i="260"/>
  <c r="BN25" i="260"/>
  <c r="AH26" i="260"/>
  <c r="G27" i="260"/>
  <c r="AU27" i="260"/>
  <c r="R28" i="260"/>
  <c r="BJ28" i="260"/>
  <c r="W8" i="260"/>
  <c r="BN8" i="260"/>
  <c r="AH9" i="260"/>
  <c r="G10" i="260"/>
  <c r="AU10" i="260"/>
  <c r="R11" i="260"/>
  <c r="BJ11" i="260"/>
  <c r="AD12" i="260"/>
  <c r="BU12" i="260"/>
  <c r="AR13" i="260"/>
  <c r="N14" i="260"/>
  <c r="BD14" i="260"/>
  <c r="Z15" i="260"/>
  <c r="BQ15" i="260"/>
  <c r="AL16" i="260"/>
  <c r="J17" i="260"/>
  <c r="AZ17" i="260"/>
  <c r="W18" i="260"/>
  <c r="BN18" i="260"/>
  <c r="AH19" i="260"/>
  <c r="G20" i="260"/>
  <c r="AU20" i="260"/>
  <c r="R21" i="260"/>
  <c r="BJ21" i="260"/>
  <c r="AD22" i="260"/>
  <c r="BU22" i="260"/>
  <c r="AR23" i="260"/>
  <c r="N24" i="260"/>
  <c r="BD24" i="260"/>
  <c r="Z25" i="260"/>
  <c r="BQ25" i="260"/>
  <c r="AL26" i="260"/>
  <c r="J27" i="260"/>
  <c r="AZ27" i="260"/>
  <c r="W28" i="260"/>
  <c r="BN28" i="260"/>
  <c r="BQ28" i="260"/>
  <c r="G6" i="260"/>
  <c r="AU6" i="260"/>
  <c r="R7" i="260"/>
  <c r="BJ7" i="260"/>
  <c r="AD8" i="260"/>
  <c r="BU8" i="260"/>
  <c r="AR9" i="260"/>
  <c r="N10" i="260"/>
  <c r="BD10" i="260"/>
  <c r="Z11" i="260"/>
  <c r="BQ11" i="260"/>
  <c r="AL12" i="260"/>
  <c r="J13" i="260"/>
  <c r="AZ13" i="260"/>
  <c r="W14" i="260"/>
  <c r="BN14" i="260"/>
  <c r="AH15" i="260"/>
  <c r="G16" i="260"/>
  <c r="AU16" i="260"/>
  <c r="R17" i="260"/>
  <c r="BJ17" i="260"/>
  <c r="AD18" i="260"/>
  <c r="BU18" i="260"/>
  <c r="AR19" i="260"/>
  <c r="N20" i="260"/>
  <c r="BD20" i="260"/>
  <c r="Z21" i="260"/>
  <c r="BQ21" i="260"/>
  <c r="AL22" i="260"/>
  <c r="J23" i="260"/>
  <c r="AZ23" i="260"/>
  <c r="W24" i="260"/>
  <c r="BN24" i="260"/>
  <c r="AH25" i="260"/>
  <c r="G26" i="260"/>
  <c r="AU26" i="260"/>
  <c r="R27" i="260"/>
  <c r="BJ27" i="260"/>
  <c r="AD28" i="260"/>
  <c r="BU28" i="260"/>
  <c r="BQ5" i="260"/>
  <c r="BU5" i="260"/>
  <c r="BN5" i="260"/>
  <c r="BD5" i="260"/>
  <c r="BJ5" i="260"/>
  <c r="AZ5" i="260"/>
  <c r="AR5" i="260"/>
  <c r="AU5" i="260"/>
  <c r="Z5" i="260"/>
  <c r="AD5" i="260"/>
  <c r="AH5" i="260"/>
  <c r="AL5" i="260"/>
  <c r="W5" i="260"/>
  <c r="R5" i="260"/>
  <c r="Z127" i="413"/>
  <c r="Y127" i="413"/>
  <c r="U127" i="413"/>
  <c r="X127" i="413"/>
  <c r="W127" i="413"/>
  <c r="V127" i="413"/>
  <c r="J127" i="413"/>
  <c r="K127" i="413"/>
  <c r="I17" i="253"/>
  <c r="I25" i="251"/>
  <c r="I25" i="253"/>
  <c r="I9" i="253"/>
  <c r="I37" i="251"/>
  <c r="Y22" i="177"/>
  <c r="N5" i="177"/>
  <c r="Q6" i="177"/>
  <c r="U8" i="177"/>
  <c r="V9" i="177"/>
  <c r="M12" i="177"/>
  <c r="V13" i="177"/>
  <c r="F15" i="177"/>
  <c r="Z17" i="177"/>
  <c r="P19" i="177"/>
  <c r="H21" i="177"/>
  <c r="C23" i="177"/>
  <c r="D25" i="177"/>
  <c r="W27" i="177"/>
  <c r="J43" i="177"/>
  <c r="E50" i="177"/>
  <c r="X56" i="177"/>
  <c r="E64" i="177"/>
  <c r="Q7" i="177"/>
  <c r="M3" i="177"/>
  <c r="M4" i="177"/>
  <c r="R6" i="177"/>
  <c r="X9" i="177"/>
  <c r="W13" i="177"/>
  <c r="J21" i="177"/>
  <c r="H25" i="177"/>
  <c r="R31" i="177"/>
  <c r="C44" i="177"/>
  <c r="J50" i="177"/>
  <c r="K4" i="177"/>
  <c r="U9" i="177"/>
  <c r="N19" i="177"/>
  <c r="E31" i="177"/>
  <c r="Q5" i="177"/>
  <c r="Y9" i="177"/>
  <c r="S16" i="177"/>
  <c r="M21" i="177"/>
  <c r="L25" i="177"/>
  <c r="G44" i="177"/>
  <c r="N3" i="177"/>
  <c r="R5" i="177"/>
  <c r="T6" i="177"/>
  <c r="V7" i="177"/>
  <c r="X8" i="177"/>
  <c r="C10" i="177"/>
  <c r="H11" i="177"/>
  <c r="P12" i="177"/>
  <c r="Z13" i="177"/>
  <c r="U19" i="177"/>
  <c r="O21" i="177"/>
  <c r="M23" i="177"/>
  <c r="X31" i="177"/>
  <c r="O50" i="177"/>
  <c r="W65" i="177"/>
  <c r="K3" i="177"/>
  <c r="N6" i="177"/>
  <c r="J12" i="177"/>
  <c r="E37" i="177"/>
  <c r="O4" i="177"/>
  <c r="F11" i="177"/>
  <c r="D18" i="177"/>
  <c r="J28" i="177"/>
  <c r="S37" i="177"/>
  <c r="S5" i="177"/>
  <c r="Y8" i="177"/>
  <c r="D10" i="177"/>
  <c r="E14" i="177"/>
  <c r="N15" i="177"/>
  <c r="V16" i="177"/>
  <c r="V19" i="177"/>
  <c r="O23" i="177"/>
  <c r="R25" i="177"/>
  <c r="P28" i="177"/>
  <c r="P38" i="177"/>
  <c r="D51" i="177"/>
  <c r="P58" i="177"/>
  <c r="Y65" i="177"/>
  <c r="Y7" i="177"/>
  <c r="P32" i="177"/>
  <c r="R3" i="177"/>
  <c r="S4" i="177"/>
  <c r="E9" i="177"/>
  <c r="F10" i="177"/>
  <c r="K11" i="177"/>
  <c r="V12" i="177"/>
  <c r="L18" i="177"/>
  <c r="S21" i="177"/>
  <c r="Q23" i="177"/>
  <c r="V25" i="177"/>
  <c r="Z32" i="177"/>
  <c r="C52" i="177"/>
  <c r="U4" i="177"/>
  <c r="W5" i="177"/>
  <c r="H10" i="177"/>
  <c r="X12" i="177"/>
  <c r="H14" i="177"/>
  <c r="R15" i="177"/>
  <c r="N18" i="177"/>
  <c r="F20" i="177"/>
  <c r="U45" i="177"/>
  <c r="Q52" i="177"/>
  <c r="I59" i="177"/>
  <c r="V6" i="177"/>
  <c r="P23" i="177"/>
  <c r="T3" i="177"/>
  <c r="X5" i="177"/>
  <c r="E8" i="177"/>
  <c r="I10" i="177"/>
  <c r="F17" i="177"/>
  <c r="H20" i="177"/>
  <c r="O59" i="177"/>
  <c r="J10" i="177"/>
  <c r="Z12" i="177"/>
  <c r="G17" i="177"/>
  <c r="Q18" i="177"/>
  <c r="I26" i="177"/>
  <c r="M29" i="177"/>
  <c r="M46" i="177"/>
  <c r="U52" i="177"/>
  <c r="O15" i="177"/>
  <c r="X38" i="177"/>
  <c r="W4" i="177"/>
  <c r="Z6" i="177"/>
  <c r="G9" i="177"/>
  <c r="U15" i="177"/>
  <c r="Y23" i="177"/>
  <c r="E33" i="177"/>
  <c r="W3" i="177"/>
  <c r="Y4" i="177"/>
  <c r="Z5" i="177"/>
  <c r="I9" i="177"/>
  <c r="L10" i="177"/>
  <c r="S11" i="177"/>
  <c r="C13" i="177"/>
  <c r="N14" i="177"/>
  <c r="S18" i="177"/>
  <c r="K20" i="177"/>
  <c r="E22" i="177"/>
  <c r="N29" i="177"/>
  <c r="Z60" i="177"/>
  <c r="BY22" i="260"/>
  <c r="P3" i="177"/>
  <c r="J11" i="177"/>
  <c r="G22" i="177"/>
  <c r="Y3" i="177"/>
  <c r="C5" i="177"/>
  <c r="F6" i="177"/>
  <c r="J8" i="177"/>
  <c r="L9" i="177"/>
  <c r="V11" i="177"/>
  <c r="M17" i="177"/>
  <c r="X18" i="177"/>
  <c r="O20" i="177"/>
  <c r="J22" i="177"/>
  <c r="I24" i="177"/>
  <c r="S40" i="177"/>
  <c r="D3" i="177"/>
  <c r="C4" i="177"/>
  <c r="E5" i="177"/>
  <c r="G6" i="177"/>
  <c r="K8" i="177"/>
  <c r="M9" i="177"/>
  <c r="R14" i="177"/>
  <c r="Y18" i="177"/>
  <c r="R20" i="177"/>
  <c r="L22" i="177"/>
  <c r="L24" i="177"/>
  <c r="D41" i="177"/>
  <c r="W47" i="177"/>
  <c r="E6" i="177"/>
  <c r="J9" i="177"/>
  <c r="X15" i="177"/>
  <c r="U18" i="177"/>
  <c r="R26" i="177"/>
  <c r="W53" i="177"/>
  <c r="J7" i="177"/>
  <c r="P10" i="177"/>
  <c r="K13" i="177"/>
  <c r="S14" i="177"/>
  <c r="D19" i="177"/>
  <c r="S20" i="177"/>
  <c r="N24" i="177"/>
  <c r="Y26" i="177"/>
  <c r="J30" i="177"/>
  <c r="Q54" i="177"/>
  <c r="Y44" i="177"/>
  <c r="F7" i="177"/>
  <c r="P14" i="177"/>
  <c r="J17" i="177"/>
  <c r="M20" i="177"/>
  <c r="O29" i="177"/>
  <c r="Q46" i="177"/>
  <c r="F5" i="177"/>
  <c r="F16" i="177"/>
  <c r="F3" i="177"/>
  <c r="F4" i="177"/>
  <c r="G5" i="177"/>
  <c r="J6" i="177"/>
  <c r="M8" i="177"/>
  <c r="S10" i="177"/>
  <c r="H16" i="177"/>
  <c r="P17" i="177"/>
  <c r="G19" i="177"/>
  <c r="V20" i="177"/>
  <c r="P22" i="177"/>
  <c r="J27" i="177"/>
  <c r="Y41" i="177"/>
  <c r="O48" i="177"/>
  <c r="E55" i="177"/>
  <c r="Q28" i="177"/>
  <c r="H3" i="177"/>
  <c r="G4" i="177"/>
  <c r="I5" i="177"/>
  <c r="Q9" i="177"/>
  <c r="U10" i="177"/>
  <c r="F12" i="177"/>
  <c r="N13" i="177"/>
  <c r="T17" i="177"/>
  <c r="Y20" i="177"/>
  <c r="T22" i="177"/>
  <c r="S24" i="177"/>
  <c r="L27" i="177"/>
  <c r="L30" i="177"/>
  <c r="K42" i="177"/>
  <c r="P48" i="177"/>
  <c r="C63" i="177"/>
  <c r="I3" i="177"/>
  <c r="K5" i="177"/>
  <c r="N7" i="177"/>
  <c r="Q8" i="177"/>
  <c r="G12" i="177"/>
  <c r="J16" i="177"/>
  <c r="V17" i="177"/>
  <c r="Z20" i="177"/>
  <c r="W22" i="177"/>
  <c r="X24" i="177"/>
  <c r="O30" i="177"/>
  <c r="S42" i="177"/>
  <c r="S48" i="177"/>
  <c r="G63" i="177"/>
  <c r="U5" i="177"/>
  <c r="I4" i="177"/>
  <c r="P7" i="177"/>
  <c r="T9" i="177"/>
  <c r="C15" i="177"/>
  <c r="K16" i="177"/>
  <c r="C21" i="177"/>
  <c r="Z24" i="177"/>
  <c r="R27" i="177"/>
  <c r="U30" i="177"/>
  <c r="T42" i="177"/>
  <c r="Q63" i="177"/>
  <c r="X10" i="177"/>
  <c r="J3" i="177"/>
  <c r="H4" i="177"/>
  <c r="S6" i="177"/>
  <c r="R7" i="177"/>
  <c r="F8" i="177"/>
  <c r="R8" i="177"/>
  <c r="F9" i="177"/>
  <c r="E10" i="177"/>
  <c r="G11" i="177"/>
  <c r="H12" i="177"/>
  <c r="W12" i="177"/>
  <c r="X13" i="177"/>
  <c r="O14" i="177"/>
  <c r="P15" i="177"/>
  <c r="G16" i="177"/>
  <c r="H17" i="177"/>
  <c r="Z18" i="177"/>
  <c r="G20" i="177"/>
  <c r="T20" i="177"/>
  <c r="L21" i="177"/>
  <c r="Q22" i="177"/>
  <c r="K23" i="177"/>
  <c r="P25" i="177"/>
  <c r="N26" i="177"/>
  <c r="K27" i="177"/>
  <c r="I28" i="177"/>
  <c r="F30" i="177"/>
  <c r="I31" i="177"/>
  <c r="Y36" i="177"/>
  <c r="D42" i="177"/>
  <c r="Y45" i="177"/>
  <c r="W49" i="177"/>
  <c r="X51" i="177"/>
  <c r="H54" i="177"/>
  <c r="N58" i="177"/>
  <c r="M60" i="177"/>
  <c r="U3" i="177"/>
  <c r="T4" i="177"/>
  <c r="H5" i="177"/>
  <c r="T5" i="177"/>
  <c r="H6" i="177"/>
  <c r="G7" i="177"/>
  <c r="S7" i="177"/>
  <c r="G8" i="177"/>
  <c r="S8" i="177"/>
  <c r="R9" i="177"/>
  <c r="R10" i="177"/>
  <c r="T11" i="177"/>
  <c r="L13" i="177"/>
  <c r="D15" i="177"/>
  <c r="T16" i="177"/>
  <c r="X17" i="177"/>
  <c r="M18" i="177"/>
  <c r="R19" i="177"/>
  <c r="C22" i="177"/>
  <c r="S22" i="177"/>
  <c r="L23" i="177"/>
  <c r="D24" i="177"/>
  <c r="O26" i="177"/>
  <c r="F29" i="177"/>
  <c r="K31" i="177"/>
  <c r="Y32" i="177"/>
  <c r="L40" i="177"/>
  <c r="F44" i="177"/>
  <c r="Y47" i="177"/>
  <c r="Y51" i="177"/>
  <c r="P60" i="177"/>
  <c r="V3" i="177"/>
  <c r="I6" i="177"/>
  <c r="H7" i="177"/>
  <c r="T7" i="177"/>
  <c r="H8" i="177"/>
  <c r="T8" i="177"/>
  <c r="S9" i="177"/>
  <c r="G10" i="177"/>
  <c r="U11" i="177"/>
  <c r="M13" i="177"/>
  <c r="E15" i="177"/>
  <c r="U16" i="177"/>
  <c r="Y17" i="177"/>
  <c r="S19" i="177"/>
  <c r="N21" i="177"/>
  <c r="D22" i="177"/>
  <c r="N23" i="177"/>
  <c r="F24" i="177"/>
  <c r="P26" i="177"/>
  <c r="J29" i="177"/>
  <c r="C37" i="177"/>
  <c r="O42" i="177"/>
  <c r="H50" i="177"/>
  <c r="G52" i="177"/>
  <c r="L54" i="177"/>
  <c r="T56" i="177"/>
  <c r="Q65" i="177"/>
  <c r="L3" i="177"/>
  <c r="J4" i="177"/>
  <c r="V4" i="177"/>
  <c r="J5" i="177"/>
  <c r="V5" i="177"/>
  <c r="U6" i="177"/>
  <c r="I7" i="177"/>
  <c r="U7" i="177"/>
  <c r="I8" i="177"/>
  <c r="H9" i="177"/>
  <c r="T10" i="177"/>
  <c r="I11" i="177"/>
  <c r="L12" i="177"/>
  <c r="Y12" i="177"/>
  <c r="D14" i="177"/>
  <c r="Q14" i="177"/>
  <c r="T15" i="177"/>
  <c r="I16" i="177"/>
  <c r="L17" i="177"/>
  <c r="O18" i="177"/>
  <c r="F19" i="177"/>
  <c r="T19" i="177"/>
  <c r="I20" i="177"/>
  <c r="X20" i="177"/>
  <c r="V22" i="177"/>
  <c r="T25" i="177"/>
  <c r="N27" i="177"/>
  <c r="N28" i="177"/>
  <c r="K30" i="177"/>
  <c r="P31" i="177"/>
  <c r="C33" i="177"/>
  <c r="W38" i="177"/>
  <c r="G48" i="177"/>
  <c r="I50" i="177"/>
  <c r="U56" i="177"/>
  <c r="R58" i="177"/>
  <c r="E61" i="177"/>
  <c r="X3" i="177"/>
  <c r="L4" i="177"/>
  <c r="X4" i="177"/>
  <c r="L5" i="177"/>
  <c r="K6" i="177"/>
  <c r="W6" i="177"/>
  <c r="K7" i="177"/>
  <c r="W7" i="177"/>
  <c r="V8" i="177"/>
  <c r="V10" i="177"/>
  <c r="X11" i="177"/>
  <c r="N12" i="177"/>
  <c r="P13" i="177"/>
  <c r="F14" i="177"/>
  <c r="H15" i="177"/>
  <c r="V15" i="177"/>
  <c r="X16" i="177"/>
  <c r="N17" i="177"/>
  <c r="C18" i="177"/>
  <c r="H19" i="177"/>
  <c r="P21" i="177"/>
  <c r="H22" i="177"/>
  <c r="X22" i="177"/>
  <c r="C25" i="177"/>
  <c r="S26" i="177"/>
  <c r="T27" i="177"/>
  <c r="G33" i="177"/>
  <c r="I37" i="177"/>
  <c r="C39" i="177"/>
  <c r="T52" i="177"/>
  <c r="H59" i="177"/>
  <c r="M5" i="177"/>
  <c r="X6" i="177"/>
  <c r="X7" i="177"/>
  <c r="W8" i="177"/>
  <c r="W9" i="177"/>
  <c r="W10" i="177"/>
  <c r="O12" i="177"/>
  <c r="G14" i="177"/>
  <c r="W15" i="177"/>
  <c r="O17" i="177"/>
  <c r="I19" i="177"/>
  <c r="Q21" i="177"/>
  <c r="Z22" i="177"/>
  <c r="Y25" i="177"/>
  <c r="U27" i="177"/>
  <c r="Y31" i="177"/>
  <c r="Q37" i="177"/>
  <c r="E41" i="177"/>
  <c r="W42" i="177"/>
  <c r="T46" i="177"/>
  <c r="T48" i="177"/>
  <c r="Y63" i="177"/>
  <c r="L6" i="177"/>
  <c r="L7" i="177"/>
  <c r="K9" i="177"/>
  <c r="K10" i="177"/>
  <c r="Z11" i="177"/>
  <c r="R13" i="177"/>
  <c r="J15" i="177"/>
  <c r="Z16" i="177"/>
  <c r="V26" i="177"/>
  <c r="E3" i="177"/>
  <c r="O3" i="177"/>
  <c r="Z3" i="177"/>
  <c r="N4" i="177"/>
  <c r="Z4" i="177"/>
  <c r="Y5" i="177"/>
  <c r="M6" i="177"/>
  <c r="Y6" i="177"/>
  <c r="M7" i="177"/>
  <c r="L8" i="177"/>
  <c r="L11" i="177"/>
  <c r="C12" i="177"/>
  <c r="D13" i="177"/>
  <c r="S13" i="177"/>
  <c r="T14" i="177"/>
  <c r="K15" i="177"/>
  <c r="L16" i="177"/>
  <c r="C17" i="177"/>
  <c r="E18" i="177"/>
  <c r="J19" i="177"/>
  <c r="W19" i="177"/>
  <c r="D21" i="177"/>
  <c r="S23" i="177"/>
  <c r="E25" i="177"/>
  <c r="Z25" i="177"/>
  <c r="S28" i="177"/>
  <c r="Q29" i="177"/>
  <c r="Z31" i="177"/>
  <c r="F39" i="177"/>
  <c r="G41" i="177"/>
  <c r="Z44" i="177"/>
  <c r="D47" i="177"/>
  <c r="W48" i="177"/>
  <c r="Y50" i="177"/>
  <c r="D53" i="177"/>
  <c r="H55" i="177"/>
  <c r="M59" i="177"/>
  <c r="T13" i="177"/>
  <c r="D17" i="177"/>
  <c r="Y19" i="177"/>
  <c r="V30" i="177"/>
  <c r="E51" i="177"/>
  <c r="O64" i="177"/>
  <c r="N11" i="177"/>
  <c r="V14" i="177"/>
  <c r="G18" i="177"/>
  <c r="K19" i="177"/>
  <c r="E21" i="177"/>
  <c r="D23" i="177"/>
  <c r="T29" i="177"/>
  <c r="R33" i="177"/>
  <c r="D4" i="177"/>
  <c r="P4" i="177"/>
  <c r="O5" i="177"/>
  <c r="C6" i="177"/>
  <c r="O6" i="177"/>
  <c r="C7" i="177"/>
  <c r="Z7" i="177"/>
  <c r="M10" i="177"/>
  <c r="Y10" i="177"/>
  <c r="Q12" i="177"/>
  <c r="I14" i="177"/>
  <c r="Y15" i="177"/>
  <c r="Q17" i="177"/>
  <c r="V18" i="177"/>
  <c r="V21" i="177"/>
  <c r="M22" i="177"/>
  <c r="O24" i="177"/>
  <c r="J25" i="177"/>
  <c r="C27" i="177"/>
  <c r="X27" i="177"/>
  <c r="X28" i="177"/>
  <c r="E32" i="177"/>
  <c r="S33" i="177"/>
  <c r="Q39" i="177"/>
  <c r="H47" i="177"/>
  <c r="K55" i="177"/>
  <c r="Q57" i="177"/>
  <c r="F13" i="177"/>
  <c r="N16" i="177"/>
  <c r="T21" i="177"/>
  <c r="U23" i="177"/>
  <c r="E26" i="177"/>
  <c r="C32" i="177"/>
  <c r="G3" i="177"/>
  <c r="E4" i="177"/>
  <c r="O7" i="177"/>
  <c r="N8" i="177"/>
  <c r="N9" i="177"/>
  <c r="P11" i="177"/>
  <c r="U13" i="177"/>
  <c r="X14" i="177"/>
  <c r="E17" i="177"/>
  <c r="I18" i="177"/>
  <c r="L19" i="177"/>
  <c r="Q20" i="177"/>
  <c r="F21" i="177"/>
  <c r="E23" i="177"/>
  <c r="W23" i="177"/>
  <c r="F26" i="177"/>
  <c r="D27" i="177"/>
  <c r="V29" i="177"/>
  <c r="W30" i="177"/>
  <c r="U33" i="177"/>
  <c r="K36" i="177"/>
  <c r="X37" i="177"/>
  <c r="N43" i="177"/>
  <c r="J49" i="177"/>
  <c r="I51" i="177"/>
  <c r="M53" i="177"/>
  <c r="T57" i="177"/>
  <c r="E60" i="177"/>
  <c r="Q64" i="177"/>
  <c r="D12" i="177"/>
  <c r="L15" i="177"/>
  <c r="P20" i="177"/>
  <c r="U28" i="177"/>
  <c r="Q3" i="177"/>
  <c r="D5" i="177"/>
  <c r="Z8" i="177"/>
  <c r="Z9" i="177"/>
  <c r="E12" i="177"/>
  <c r="H13" i="177"/>
  <c r="M15" i="177"/>
  <c r="P16" i="177"/>
  <c r="R17" i="177"/>
  <c r="C20" i="177"/>
  <c r="C62" i="177"/>
  <c r="Q4" i="177"/>
  <c r="P5" i="177"/>
  <c r="D6" i="177"/>
  <c r="P6" i="177"/>
  <c r="D7" i="177"/>
  <c r="C8" i="177"/>
  <c r="O8" i="177"/>
  <c r="C9" i="177"/>
  <c r="O9" i="177"/>
  <c r="N10" i="177"/>
  <c r="Z10" i="177"/>
  <c r="Q11" i="177"/>
  <c r="R12" i="177"/>
  <c r="I13" i="177"/>
  <c r="J14" i="177"/>
  <c r="Y14" i="177"/>
  <c r="Z15" i="177"/>
  <c r="Q16" i="177"/>
  <c r="J18" i="177"/>
  <c r="W18" i="177"/>
  <c r="D20" i="177"/>
  <c r="X21" i="177"/>
  <c r="N22" i="177"/>
  <c r="G23" i="177"/>
  <c r="X23" i="177"/>
  <c r="P24" i="177"/>
  <c r="Y27" i="177"/>
  <c r="Z28" i="177"/>
  <c r="X29" i="177"/>
  <c r="W33" i="177"/>
  <c r="M36" i="177"/>
  <c r="C38" i="177"/>
  <c r="T39" i="177"/>
  <c r="W55" i="177"/>
  <c r="F60" i="177"/>
  <c r="H62" i="177"/>
  <c r="G26" i="177"/>
  <c r="E27" i="177"/>
  <c r="N32" i="177"/>
  <c r="N36" i="177"/>
  <c r="P43" i="177"/>
  <c r="P45" i="177"/>
  <c r="M47" i="177"/>
  <c r="L49" i="177"/>
  <c r="T51" i="177"/>
  <c r="J62" i="177"/>
  <c r="S3" i="177"/>
  <c r="R4" i="177"/>
  <c r="E7" i="177"/>
  <c r="D8" i="177"/>
  <c r="P8" i="177"/>
  <c r="D9" i="177"/>
  <c r="P9" i="177"/>
  <c r="O10" i="177"/>
  <c r="D11" i="177"/>
  <c r="R11" i="177"/>
  <c r="T12" i="177"/>
  <c r="J13" i="177"/>
  <c r="L14" i="177"/>
  <c r="Z14" i="177"/>
  <c r="D16" i="177"/>
  <c r="R16" i="177"/>
  <c r="K18" i="177"/>
  <c r="E20" i="177"/>
  <c r="Y21" i="177"/>
  <c r="O22" i="177"/>
  <c r="I23" i="177"/>
  <c r="Z23" i="177"/>
  <c r="F28" i="177"/>
  <c r="D29" i="177"/>
  <c r="Z29" i="177"/>
  <c r="D31" i="177"/>
  <c r="Z33" i="177"/>
  <c r="O36" i="177"/>
  <c r="G38" i="177"/>
  <c r="V39" i="177"/>
  <c r="W41" i="177"/>
  <c r="U47" i="177"/>
  <c r="V51" i="177"/>
  <c r="S53" i="177"/>
  <c r="C58" i="177"/>
  <c r="G60" i="177"/>
  <c r="T64" i="177"/>
  <c r="Z21" i="177"/>
  <c r="C24" i="177"/>
  <c r="V24" i="177"/>
  <c r="O25" i="177"/>
  <c r="H28" i="177"/>
  <c r="E29" i="177"/>
  <c r="H31" i="177"/>
  <c r="J38" i="177"/>
  <c r="I40" i="177"/>
  <c r="W45" i="177"/>
  <c r="T49" i="177"/>
  <c r="W51" i="177"/>
  <c r="C54" i="177"/>
  <c r="D56" i="177"/>
  <c r="M58" i="177"/>
  <c r="I60" i="177"/>
  <c r="U62" i="177"/>
  <c r="Y64" i="177"/>
  <c r="M24" i="177"/>
  <c r="Y24" i="177"/>
  <c r="M25" i="177"/>
  <c r="H30" i="177"/>
  <c r="W31" i="177"/>
  <c r="U32" i="177"/>
  <c r="T33" i="177"/>
  <c r="U36" i="177"/>
  <c r="I41" i="177"/>
  <c r="V43" i="177"/>
  <c r="P47" i="177"/>
  <c r="G50" i="177"/>
  <c r="J54" i="177"/>
  <c r="R55" i="177"/>
  <c r="V59" i="177"/>
  <c r="N25" i="177"/>
  <c r="D26" i="177"/>
  <c r="Q26" i="177"/>
  <c r="H27" i="177"/>
  <c r="V27" i="177"/>
  <c r="K28" i="177"/>
  <c r="C29" i="177"/>
  <c r="P29" i="177"/>
  <c r="X30" i="177"/>
  <c r="V32" i="177"/>
  <c r="Z38" i="177"/>
  <c r="E40" i="177"/>
  <c r="C45" i="177"/>
  <c r="L46" i="177"/>
  <c r="Q47" i="177"/>
  <c r="N51" i="177"/>
  <c r="W52" i="177"/>
  <c r="S55" i="177"/>
  <c r="C57" i="177"/>
  <c r="O58" i="177"/>
  <c r="I61" i="177"/>
  <c r="V62" i="177"/>
  <c r="S65" i="177"/>
  <c r="S17" i="177"/>
  <c r="P18" i="177"/>
  <c r="M19" i="177"/>
  <c r="J20" i="177"/>
  <c r="G21" i="177"/>
  <c r="R21" i="177"/>
  <c r="F22" i="177"/>
  <c r="R22" i="177"/>
  <c r="F23" i="177"/>
  <c r="E24" i="177"/>
  <c r="Q24" i="177"/>
  <c r="F25" i="177"/>
  <c r="S25" i="177"/>
  <c r="W29" i="177"/>
  <c r="M30" i="177"/>
  <c r="G32" i="177"/>
  <c r="F33" i="177"/>
  <c r="E36" i="177"/>
  <c r="F37" i="177"/>
  <c r="I38" i="177"/>
  <c r="I44" i="177"/>
  <c r="V46" i="177"/>
  <c r="C48" i="177"/>
  <c r="K49" i="177"/>
  <c r="R50" i="177"/>
  <c r="N53" i="177"/>
  <c r="U54" i="177"/>
  <c r="F56" i="177"/>
  <c r="R57" i="177"/>
  <c r="J60" i="177"/>
  <c r="X61" i="177"/>
  <c r="K63" i="177"/>
  <c r="Q10" i="177"/>
  <c r="C11" i="177"/>
  <c r="M11" i="177"/>
  <c r="W11" i="177"/>
  <c r="I12" i="177"/>
  <c r="S12" i="177"/>
  <c r="E13" i="177"/>
  <c r="O13" i="177"/>
  <c r="Y13" i="177"/>
  <c r="K14" i="177"/>
  <c r="U14" i="177"/>
  <c r="G15" i="177"/>
  <c r="Q15" i="177"/>
  <c r="C16" i="177"/>
  <c r="M16" i="177"/>
  <c r="W16" i="177"/>
  <c r="I17" i="177"/>
  <c r="F18" i="177"/>
  <c r="C19" i="177"/>
  <c r="X19" i="177"/>
  <c r="U20" i="177"/>
  <c r="R23" i="177"/>
  <c r="R24" i="177"/>
  <c r="H26" i="177"/>
  <c r="X26" i="177"/>
  <c r="M27" i="177"/>
  <c r="D28" i="177"/>
  <c r="R28" i="177"/>
  <c r="G29" i="177"/>
  <c r="J31" i="177"/>
  <c r="K39" i="177"/>
  <c r="P40" i="177"/>
  <c r="X41" i="177"/>
  <c r="R45" i="177"/>
  <c r="W46" i="177"/>
  <c r="C59" i="177"/>
  <c r="Y61" i="177"/>
  <c r="U64" i="177"/>
  <c r="U17" i="177"/>
  <c r="R18" i="177"/>
  <c r="O19" i="177"/>
  <c r="L20" i="177"/>
  <c r="I21" i="177"/>
  <c r="H23" i="177"/>
  <c r="G24" i="177"/>
  <c r="T24" i="177"/>
  <c r="I25" i="177"/>
  <c r="U25" i="177"/>
  <c r="Y29" i="177"/>
  <c r="Q30" i="177"/>
  <c r="M32" i="177"/>
  <c r="K33" i="177"/>
  <c r="L38" i="177"/>
  <c r="C42" i="177"/>
  <c r="K43" i="177"/>
  <c r="K48" i="177"/>
  <c r="R53" i="177"/>
  <c r="S60" i="177"/>
  <c r="R63" i="177"/>
  <c r="F65" i="177"/>
  <c r="BY7" i="260"/>
  <c r="E11" i="177"/>
  <c r="O11" i="177"/>
  <c r="Y11" i="177"/>
  <c r="K12" i="177"/>
  <c r="U12" i="177"/>
  <c r="G13" i="177"/>
  <c r="Q13" i="177"/>
  <c r="C14" i="177"/>
  <c r="M14" i="177"/>
  <c r="W14" i="177"/>
  <c r="I15" i="177"/>
  <c r="S15" i="177"/>
  <c r="E16" i="177"/>
  <c r="O16" i="177"/>
  <c r="Y16" i="177"/>
  <c r="K17" i="177"/>
  <c r="H18" i="177"/>
  <c r="E19" i="177"/>
  <c r="Z19" i="177"/>
  <c r="W20" i="177"/>
  <c r="U21" i="177"/>
  <c r="I22" i="177"/>
  <c r="U22" i="177"/>
  <c r="T23" i="177"/>
  <c r="H24" i="177"/>
  <c r="L26" i="177"/>
  <c r="Z26" i="177"/>
  <c r="O27" i="177"/>
  <c r="G28" i="177"/>
  <c r="T28" i="177"/>
  <c r="L29" i="177"/>
  <c r="S30" i="177"/>
  <c r="M31" i="177"/>
  <c r="L36" i="177"/>
  <c r="R39" i="177"/>
  <c r="X40" i="177"/>
  <c r="L43" i="177"/>
  <c r="Q44" i="177"/>
  <c r="V45" i="177"/>
  <c r="F47" i="177"/>
  <c r="Z50" i="177"/>
  <c r="K52" i="177"/>
  <c r="O56" i="177"/>
  <c r="W57" i="177"/>
  <c r="L59" i="177"/>
  <c r="BY18" i="260"/>
  <c r="BY23" i="260"/>
  <c r="U63" i="177"/>
  <c r="J65" i="177"/>
  <c r="BY5" i="260"/>
  <c r="W21" i="253"/>
  <c r="W17" i="177"/>
  <c r="T18" i="177"/>
  <c r="Q19" i="177"/>
  <c r="N20" i="177"/>
  <c r="K21" i="177"/>
  <c r="W21" i="177"/>
  <c r="K22" i="177"/>
  <c r="J23" i="177"/>
  <c r="V23" i="177"/>
  <c r="J24" i="177"/>
  <c r="W24" i="177"/>
  <c r="K25" i="177"/>
  <c r="W25" i="177"/>
  <c r="C30" i="177"/>
  <c r="Q33" i="177"/>
  <c r="R37" i="177"/>
  <c r="S38" i="177"/>
  <c r="O43" i="177"/>
  <c r="F51" i="177"/>
  <c r="Z53" i="177"/>
  <c r="I55" i="177"/>
  <c r="V56" i="177"/>
  <c r="N59" i="177"/>
  <c r="D61" i="177"/>
  <c r="M62" i="177"/>
  <c r="W63" i="177"/>
  <c r="M65" i="177"/>
  <c r="G31" i="177"/>
  <c r="T31" i="177"/>
  <c r="J32" i="177"/>
  <c r="X32" i="177"/>
  <c r="I36" i="177"/>
  <c r="O37" i="177"/>
  <c r="U38" i="177"/>
  <c r="Z40" i="177"/>
  <c r="N42" i="177"/>
  <c r="Z43" i="177"/>
  <c r="S44" i="177"/>
  <c r="M48" i="177"/>
  <c r="H49" i="177"/>
  <c r="O52" i="177"/>
  <c r="G54" i="177"/>
  <c r="Y54" i="177"/>
  <c r="U55" i="177"/>
  <c r="S56" i="177"/>
  <c r="U61" i="177"/>
  <c r="R62" i="177"/>
  <c r="P63" i="177"/>
  <c r="I65" i="177"/>
  <c r="I30" i="177"/>
  <c r="T30" i="177"/>
  <c r="U31" i="177"/>
  <c r="O33" i="177"/>
  <c r="F38" i="177"/>
  <c r="H40" i="177"/>
  <c r="C41" i="177"/>
  <c r="U41" i="177"/>
  <c r="U44" i="177"/>
  <c r="N45" i="177"/>
  <c r="I46" i="177"/>
  <c r="T47" i="177"/>
  <c r="I49" i="177"/>
  <c r="C50" i="177"/>
  <c r="X50" i="177"/>
  <c r="K53" i="177"/>
  <c r="O57" i="177"/>
  <c r="Y60" i="177"/>
  <c r="V61" i="177"/>
  <c r="S62" i="177"/>
  <c r="L64" i="177"/>
  <c r="W39" i="253"/>
  <c r="N30" i="177"/>
  <c r="Y30" i="177"/>
  <c r="N31" i="177"/>
  <c r="H37" i="177"/>
  <c r="W37" i="177"/>
  <c r="N38" i="177"/>
  <c r="Q40" i="177"/>
  <c r="L41" i="177"/>
  <c r="L44" i="177"/>
  <c r="E45" i="177"/>
  <c r="X45" i="177"/>
  <c r="R46" i="177"/>
  <c r="K47" i="177"/>
  <c r="E48" i="177"/>
  <c r="S49" i="177"/>
  <c r="M50" i="177"/>
  <c r="E52" i="177"/>
  <c r="Y52" i="177"/>
  <c r="R54" i="177"/>
  <c r="M55" i="177"/>
  <c r="Z57" i="177"/>
  <c r="U58" i="177"/>
  <c r="Q59" i="177"/>
  <c r="O60" i="177"/>
  <c r="E63" i="177"/>
  <c r="W64" i="177"/>
  <c r="X25" i="177"/>
  <c r="J26" i="177"/>
  <c r="T26" i="177"/>
  <c r="F27" i="177"/>
  <c r="P27" i="177"/>
  <c r="Z27" i="177"/>
  <c r="L28" i="177"/>
  <c r="V28" i="177"/>
  <c r="H29" i="177"/>
  <c r="R29" i="177"/>
  <c r="D30" i="177"/>
  <c r="O31" i="177"/>
  <c r="D32" i="177"/>
  <c r="V33" i="177"/>
  <c r="R36" i="177"/>
  <c r="G39" i="177"/>
  <c r="M44" i="177"/>
  <c r="F45" i="177"/>
  <c r="X48" i="177"/>
  <c r="V53" i="177"/>
  <c r="S54" i="177"/>
  <c r="O55" i="177"/>
  <c r="J56" i="177"/>
  <c r="F57" i="177"/>
  <c r="W58" i="177"/>
  <c r="I62" i="177"/>
  <c r="D64" i="177"/>
  <c r="U20" i="102"/>
  <c r="U20" i="251"/>
  <c r="K26" i="177"/>
  <c r="U26" i="177"/>
  <c r="G27" i="177"/>
  <c r="Q27" i="177"/>
  <c r="C28" i="177"/>
  <c r="M28" i="177"/>
  <c r="W28" i="177"/>
  <c r="I29" i="177"/>
  <c r="S29" i="177"/>
  <c r="E30" i="177"/>
  <c r="C31" i="177"/>
  <c r="T32" i="177"/>
  <c r="J33" i="177"/>
  <c r="D36" i="177"/>
  <c r="J37" i="177"/>
  <c r="I39" i="177"/>
  <c r="C40" i="177"/>
  <c r="Z42" i="177"/>
  <c r="T43" i="177"/>
  <c r="I45" i="177"/>
  <c r="N47" i="177"/>
  <c r="Z48" i="177"/>
  <c r="U49" i="177"/>
  <c r="P50" i="177"/>
  <c r="T54" i="177"/>
  <c r="Q55" i="177"/>
  <c r="K56" i="177"/>
  <c r="H57" i="177"/>
  <c r="T59" i="177"/>
  <c r="N61" i="177"/>
  <c r="H63" i="177"/>
  <c r="P30" i="177"/>
  <c r="Q31" i="177"/>
  <c r="F32" i="177"/>
  <c r="T36" i="177"/>
  <c r="K37" i="177"/>
  <c r="Z37" i="177"/>
  <c r="D40" i="177"/>
  <c r="U40" i="177"/>
  <c r="O41" i="177"/>
  <c r="I42" i="177"/>
  <c r="C43" i="177"/>
  <c r="O44" i="177"/>
  <c r="Z45" i="177"/>
  <c r="U46" i="177"/>
  <c r="V49" i="177"/>
  <c r="M51" i="177"/>
  <c r="I52" i="177"/>
  <c r="E53" i="177"/>
  <c r="E58" i="177"/>
  <c r="O61" i="177"/>
  <c r="L62" i="177"/>
  <c r="G64" i="177"/>
  <c r="BY13" i="260"/>
  <c r="K24" i="177"/>
  <c r="U24" i="177"/>
  <c r="G25" i="177"/>
  <c r="Q25" i="177"/>
  <c r="C26" i="177"/>
  <c r="M26" i="177"/>
  <c r="W26" i="177"/>
  <c r="I27" i="177"/>
  <c r="S27" i="177"/>
  <c r="E28" i="177"/>
  <c r="O28" i="177"/>
  <c r="Y28" i="177"/>
  <c r="K29" i="177"/>
  <c r="U29" i="177"/>
  <c r="G30" i="177"/>
  <c r="F31" i="177"/>
  <c r="S31" i="177"/>
  <c r="I32" i="177"/>
  <c r="W32" i="177"/>
  <c r="V36" i="177"/>
  <c r="M37" i="177"/>
  <c r="T38" i="177"/>
  <c r="Q41" i="177"/>
  <c r="F43" i="177"/>
  <c r="X43" i="177"/>
  <c r="L48" i="177"/>
  <c r="T50" i="177"/>
  <c r="O51" i="177"/>
  <c r="H53" i="177"/>
  <c r="W54" i="177"/>
  <c r="T55" i="177"/>
  <c r="P56" i="177"/>
  <c r="L57" i="177"/>
  <c r="G58" i="177"/>
  <c r="T60" i="177"/>
  <c r="S61" i="177"/>
  <c r="O62" i="177"/>
  <c r="M63" i="177"/>
  <c r="J64" i="177"/>
  <c r="N5" i="260"/>
  <c r="BY8" i="260"/>
  <c r="BY12" i="260"/>
  <c r="BY19" i="260"/>
  <c r="R30" i="177"/>
  <c r="M33" i="177"/>
  <c r="H36" i="177"/>
  <c r="E38" i="177"/>
  <c r="M39" i="177"/>
  <c r="F40" i="177"/>
  <c r="Y40" i="177"/>
  <c r="M42" i="177"/>
  <c r="M45" i="177"/>
  <c r="G46" i="177"/>
  <c r="X46" i="177"/>
  <c r="S47" i="177"/>
  <c r="G49" i="177"/>
  <c r="X49" i="177"/>
  <c r="Q51" i="177"/>
  <c r="M57" i="177"/>
  <c r="I58" i="177"/>
  <c r="D59" i="177"/>
  <c r="Y59" i="177"/>
  <c r="BY24" i="260"/>
  <c r="W9" i="253"/>
  <c r="O32" i="177"/>
  <c r="L33" i="177"/>
  <c r="Q36" i="177"/>
  <c r="N37" i="177"/>
  <c r="K38" i="177"/>
  <c r="H39" i="177"/>
  <c r="S39" i="177"/>
  <c r="R40" i="177"/>
  <c r="E42" i="177"/>
  <c r="Q42" i="177"/>
  <c r="E43" i="177"/>
  <c r="P44" i="177"/>
  <c r="O45" i="177"/>
  <c r="N46" i="177"/>
  <c r="Z47" i="177"/>
  <c r="Y48" i="177"/>
  <c r="Y49" i="177"/>
  <c r="N50" i="177"/>
  <c r="R52" i="177"/>
  <c r="G53" i="177"/>
  <c r="I54" i="177"/>
  <c r="J55" i="177"/>
  <c r="M56" i="177"/>
  <c r="Z56" i="177"/>
  <c r="D58" i="177"/>
  <c r="E59" i="177"/>
  <c r="S59" i="177"/>
  <c r="H60" i="177"/>
  <c r="U60" i="177"/>
  <c r="L61" i="177"/>
  <c r="I64" i="177"/>
  <c r="V64" i="177"/>
  <c r="K65" i="177"/>
  <c r="BY9" i="260"/>
  <c r="BY20" i="260"/>
  <c r="U29" i="102"/>
  <c r="U29" i="251"/>
  <c r="G36" i="177"/>
  <c r="D37" i="177"/>
  <c r="Y37" i="177"/>
  <c r="V38" i="177"/>
  <c r="G40" i="177"/>
  <c r="R41" i="177"/>
  <c r="F42" i="177"/>
  <c r="R42" i="177"/>
  <c r="Q43" i="177"/>
  <c r="E44" i="177"/>
  <c r="D45" i="177"/>
  <c r="C46" i="177"/>
  <c r="O46" i="177"/>
  <c r="O47" i="177"/>
  <c r="N48" i="177"/>
  <c r="M49" i="177"/>
  <c r="F52" i="177"/>
  <c r="U53" i="177"/>
  <c r="V54" i="177"/>
  <c r="N56" i="177"/>
  <c r="P57" i="177"/>
  <c r="Q58" i="177"/>
  <c r="W60" i="177"/>
  <c r="M61" i="177"/>
  <c r="Z61" i="177"/>
  <c r="Q62" i="177"/>
  <c r="F63" i="177"/>
  <c r="S63" i="177"/>
  <c r="U21" i="251"/>
  <c r="Q32" i="177"/>
  <c r="Y33" i="177"/>
  <c r="S36" i="177"/>
  <c r="P37" i="177"/>
  <c r="M38" i="177"/>
  <c r="J39" i="177"/>
  <c r="U39" i="177"/>
  <c r="H41" i="177"/>
  <c r="T41" i="177"/>
  <c r="H42" i="177"/>
  <c r="G43" i="177"/>
  <c r="S43" i="177"/>
  <c r="R44" i="177"/>
  <c r="Q45" i="177"/>
  <c r="E46" i="177"/>
  <c r="E47" i="177"/>
  <c r="D48" i="177"/>
  <c r="C49" i="177"/>
  <c r="O49" i="177"/>
  <c r="S51" i="177"/>
  <c r="I53" i="177"/>
  <c r="K54" i="177"/>
  <c r="C56" i="177"/>
  <c r="E57" i="177"/>
  <c r="F58" i="177"/>
  <c r="U59" i="177"/>
  <c r="E62" i="177"/>
  <c r="K64" i="177"/>
  <c r="X64" i="177"/>
  <c r="W40" i="253"/>
  <c r="Z30" i="177"/>
  <c r="L31" i="177"/>
  <c r="V31" i="177"/>
  <c r="S32" i="177"/>
  <c r="P33" i="177"/>
  <c r="J36" i="177"/>
  <c r="G37" i="177"/>
  <c r="D38" i="177"/>
  <c r="Y38" i="177"/>
  <c r="V41" i="177"/>
  <c r="U42" i="177"/>
  <c r="I43" i="177"/>
  <c r="H44" i="177"/>
  <c r="S46" i="177"/>
  <c r="R47" i="177"/>
  <c r="Q48" i="177"/>
  <c r="E49" i="177"/>
  <c r="F50" i="177"/>
  <c r="G51" i="177"/>
  <c r="V52" i="177"/>
  <c r="X53" i="177"/>
  <c r="M54" i="177"/>
  <c r="P55" i="177"/>
  <c r="Q56" i="177"/>
  <c r="S57" i="177"/>
  <c r="C61" i="177"/>
  <c r="G62" i="177"/>
  <c r="T62" i="177"/>
  <c r="I63" i="177"/>
  <c r="M64" i="177"/>
  <c r="BY15" i="260"/>
  <c r="BY28" i="260"/>
  <c r="O38" i="177"/>
  <c r="L39" i="177"/>
  <c r="W39" i="177"/>
  <c r="K40" i="177"/>
  <c r="W40" i="177"/>
  <c r="K41" i="177"/>
  <c r="J42" i="177"/>
  <c r="U43" i="177"/>
  <c r="T44" i="177"/>
  <c r="H45" i="177"/>
  <c r="H46" i="177"/>
  <c r="G47" i="177"/>
  <c r="F48" i="177"/>
  <c r="R49" i="177"/>
  <c r="S50" i="177"/>
  <c r="J52" i="177"/>
  <c r="L53" i="177"/>
  <c r="D55" i="177"/>
  <c r="E56" i="177"/>
  <c r="G57" i="177"/>
  <c r="V58" i="177"/>
  <c r="K59" i="177"/>
  <c r="X59" i="177"/>
  <c r="Q61" i="177"/>
  <c r="X63" i="177"/>
  <c r="E65" i="177"/>
  <c r="R65" i="177"/>
  <c r="BY27" i="260"/>
  <c r="U31" i="102"/>
  <c r="W41" i="253"/>
  <c r="U39" i="102"/>
  <c r="K32" i="177"/>
  <c r="H33" i="177"/>
  <c r="W36" i="177"/>
  <c r="T37" i="177"/>
  <c r="Q38" i="177"/>
  <c r="O39" i="177"/>
  <c r="Z39" i="177"/>
  <c r="N40" i="177"/>
  <c r="M41" i="177"/>
  <c r="X42" i="177"/>
  <c r="W43" i="177"/>
  <c r="K44" i="177"/>
  <c r="W44" i="177"/>
  <c r="K45" i="177"/>
  <c r="J46" i="177"/>
  <c r="I47" i="177"/>
  <c r="U50" i="177"/>
  <c r="K51" i="177"/>
  <c r="L52" i="177"/>
  <c r="F55" i="177"/>
  <c r="G56" i="177"/>
  <c r="I57" i="177"/>
  <c r="V57" i="177"/>
  <c r="L58" i="177"/>
  <c r="Y58" i="177"/>
  <c r="C60" i="177"/>
  <c r="F61" i="177"/>
  <c r="G65" i="177"/>
  <c r="T65" i="177"/>
  <c r="BY17" i="260"/>
  <c r="W28" i="253"/>
  <c r="U28" i="102"/>
  <c r="U41" i="251"/>
  <c r="L32" i="177"/>
  <c r="I33" i="177"/>
  <c r="C36" i="177"/>
  <c r="X36" i="177"/>
  <c r="U37" i="177"/>
  <c r="E39" i="177"/>
  <c r="P39" i="177"/>
  <c r="O40" i="177"/>
  <c r="N41" i="177"/>
  <c r="Y42" i="177"/>
  <c r="L45" i="177"/>
  <c r="K46" i="177"/>
  <c r="J47" i="177"/>
  <c r="J48" i="177"/>
  <c r="V48" i="177"/>
  <c r="L51" i="177"/>
  <c r="M52" i="177"/>
  <c r="C53" i="177"/>
  <c r="P53" i="177"/>
  <c r="E54" i="177"/>
  <c r="G55" i="177"/>
  <c r="I56" i="177"/>
  <c r="Z58" i="177"/>
  <c r="R60" i="177"/>
  <c r="G61" i="177"/>
  <c r="Y62" i="177"/>
  <c r="O63" i="177"/>
  <c r="S64" i="177"/>
  <c r="H65" i="177"/>
  <c r="U65" i="177"/>
  <c r="U28" i="251"/>
  <c r="Y39" i="177"/>
  <c r="V40" i="177"/>
  <c r="S41" i="177"/>
  <c r="P42" i="177"/>
  <c r="M43" i="177"/>
  <c r="J44" i="177"/>
  <c r="G45" i="177"/>
  <c r="D46" i="177"/>
  <c r="Y46" i="177"/>
  <c r="I48" i="177"/>
  <c r="F49" i="177"/>
  <c r="Q49" i="177"/>
  <c r="D50" i="177"/>
  <c r="C51" i="177"/>
  <c r="Z51" i="177"/>
  <c r="Z52" i="177"/>
  <c r="Y53" i="177"/>
  <c r="X54" i="177"/>
  <c r="X55" i="177"/>
  <c r="K57" i="177"/>
  <c r="K58" i="177"/>
  <c r="J59" i="177"/>
  <c r="K61" i="177"/>
  <c r="W61" i="177"/>
  <c r="K62" i="177"/>
  <c r="W62" i="177"/>
  <c r="Z65" i="177"/>
  <c r="BY11" i="260"/>
  <c r="G5" i="260"/>
  <c r="BY16" i="260"/>
  <c r="BY26" i="260"/>
  <c r="U21" i="102"/>
  <c r="M40" i="177"/>
  <c r="J41" i="177"/>
  <c r="G42" i="177"/>
  <c r="D43" i="177"/>
  <c r="Y43" i="177"/>
  <c r="V44" i="177"/>
  <c r="S45" i="177"/>
  <c r="C47" i="177"/>
  <c r="X47" i="177"/>
  <c r="U48" i="177"/>
  <c r="Q50" i="177"/>
  <c r="P51" i="177"/>
  <c r="P52" i="177"/>
  <c r="O53" i="177"/>
  <c r="N54" i="177"/>
  <c r="Z55" i="177"/>
  <c r="Y56" i="177"/>
  <c r="Y57" i="177"/>
  <c r="X58" i="177"/>
  <c r="W59" i="177"/>
  <c r="K60" i="177"/>
  <c r="N63" i="177"/>
  <c r="Z63" i="177"/>
  <c r="N64" i="177"/>
  <c r="P65" i="177"/>
  <c r="J5" i="260"/>
  <c r="U31" i="251"/>
  <c r="H32" i="177"/>
  <c r="R32" i="177"/>
  <c r="D33" i="177"/>
  <c r="N33" i="177"/>
  <c r="X33" i="177"/>
  <c r="F36" i="177"/>
  <c r="P36" i="177"/>
  <c r="Z36" i="177"/>
  <c r="L37" i="177"/>
  <c r="V37" i="177"/>
  <c r="H38" i="177"/>
  <c r="R38" i="177"/>
  <c r="D39" i="177"/>
  <c r="N39" i="177"/>
  <c r="X39" i="177"/>
  <c r="J40" i="177"/>
  <c r="T40" i="177"/>
  <c r="F41" i="177"/>
  <c r="P41" i="177"/>
  <c r="Z41" i="177"/>
  <c r="L42" i="177"/>
  <c r="V42" i="177"/>
  <c r="H43" i="177"/>
  <c r="R43" i="177"/>
  <c r="D44" i="177"/>
  <c r="N44" i="177"/>
  <c r="X44" i="177"/>
  <c r="J45" i="177"/>
  <c r="T45" i="177"/>
  <c r="F46" i="177"/>
  <c r="P46" i="177"/>
  <c r="Z46" i="177"/>
  <c r="L47" i="177"/>
  <c r="V47" i="177"/>
  <c r="H48" i="177"/>
  <c r="R48" i="177"/>
  <c r="D49" i="177"/>
  <c r="N49" i="177"/>
  <c r="K50" i="177"/>
  <c r="W50" i="177"/>
  <c r="J51" i="177"/>
  <c r="U51" i="177"/>
  <c r="H52" i="177"/>
  <c r="S52" i="177"/>
  <c r="F53" i="177"/>
  <c r="Q53" i="177"/>
  <c r="D54" i="177"/>
  <c r="O54" i="177"/>
  <c r="C55" i="177"/>
  <c r="N55" i="177"/>
  <c r="Y55" i="177"/>
  <c r="L56" i="177"/>
  <c r="W56" i="177"/>
  <c r="J57" i="177"/>
  <c r="U57" i="177"/>
  <c r="H58" i="177"/>
  <c r="S58" i="177"/>
  <c r="G59" i="177"/>
  <c r="R59" i="177"/>
  <c r="Q60" i="177"/>
  <c r="P61" i="177"/>
  <c r="D63" i="177"/>
  <c r="C64" i="177"/>
  <c r="C65" i="177"/>
  <c r="O65" i="177"/>
  <c r="BY6" i="260"/>
  <c r="BY10" i="260"/>
  <c r="BY14" i="260"/>
  <c r="W29" i="253"/>
  <c r="P49" i="177"/>
  <c r="Z49" i="177"/>
  <c r="L50" i="177"/>
  <c r="V50" i="177"/>
  <c r="H51" i="177"/>
  <c r="R51" i="177"/>
  <c r="D52" i="177"/>
  <c r="N52" i="177"/>
  <c r="X52" i="177"/>
  <c r="J53" i="177"/>
  <c r="T53" i="177"/>
  <c r="F54" i="177"/>
  <c r="P54" i="177"/>
  <c r="Z54" i="177"/>
  <c r="L55" i="177"/>
  <c r="V55" i="177"/>
  <c r="H56" i="177"/>
  <c r="R56" i="177"/>
  <c r="D57" i="177"/>
  <c r="N57" i="177"/>
  <c r="X57" i="177"/>
  <c r="J58" i="177"/>
  <c r="T58" i="177"/>
  <c r="F59" i="177"/>
  <c r="P59" i="177"/>
  <c r="Z59" i="177"/>
  <c r="L60" i="177"/>
  <c r="V60" i="177"/>
  <c r="H61" i="177"/>
  <c r="R61" i="177"/>
  <c r="D62" i="177"/>
  <c r="N62" i="177"/>
  <c r="X62" i="177"/>
  <c r="J63" i="177"/>
  <c r="T63" i="177"/>
  <c r="F64" i="177"/>
  <c r="P64" i="177"/>
  <c r="Z64" i="177"/>
  <c r="L65" i="177"/>
  <c r="V65" i="177"/>
  <c r="U9" i="251"/>
  <c r="U9" i="102"/>
  <c r="U40" i="251"/>
  <c r="BY21" i="260"/>
  <c r="BY25" i="260"/>
  <c r="W31" i="253"/>
  <c r="D60" i="177"/>
  <c r="N60" i="177"/>
  <c r="X60" i="177"/>
  <c r="J61" i="177"/>
  <c r="T61" i="177"/>
  <c r="F62" i="177"/>
  <c r="P62" i="177"/>
  <c r="Z62" i="177"/>
  <c r="L63" i="177"/>
  <c r="V63" i="177"/>
  <c r="H64" i="177"/>
  <c r="R64" i="177"/>
  <c r="D65" i="177"/>
  <c r="N65" i="177"/>
  <c r="X65" i="177"/>
  <c r="U30" i="102"/>
  <c r="U40" i="102"/>
  <c r="U30" i="251"/>
  <c r="I36" i="253"/>
  <c r="I25" i="102"/>
  <c r="I17" i="102"/>
  <c r="I36" i="102"/>
  <c r="I17" i="251"/>
  <c r="I9" i="251"/>
  <c r="Z32" i="260" a="1"/>
  <c r="BQ50" i="260" a="1"/>
  <c r="AZ32" i="260" a="1"/>
  <c r="R31" i="260" a="1"/>
  <c r="BQ53" i="260" a="1"/>
  <c r="BQ40" i="260" a="1"/>
  <c r="BU45" i="260" a="1"/>
  <c r="G33" i="260" a="1"/>
  <c r="BJ47" i="260" a="1"/>
  <c r="AU30" i="260" a="1"/>
  <c r="BD37" i="260" a="1"/>
  <c r="Z44" i="260" a="1"/>
  <c r="BJ51" i="260" a="1"/>
  <c r="BJ43" i="260" a="1"/>
  <c r="AU34" i="260" a="1"/>
  <c r="J45" i="260" a="1"/>
  <c r="BN53" i="260" a="1"/>
  <c r="S35" i="177" a="1"/>
  <c r="AL36" i="260" a="1"/>
  <c r="AU43" i="260" a="1"/>
  <c r="BJ53" i="260" a="1"/>
  <c r="H35" i="177" a="1"/>
  <c r="AR33" i="260" a="1"/>
  <c r="W51" i="260" a="1"/>
  <c r="BY32" i="260" a="1"/>
  <c r="BY35" i="260" a="1"/>
  <c r="BJ48" i="260" a="1"/>
  <c r="BY31" i="260" a="1"/>
  <c r="AD30" i="260" a="1"/>
  <c r="AD43" i="260" a="1"/>
  <c r="BJ37" i="260" a="1"/>
  <c r="AH41" i="260" a="1"/>
  <c r="Z74" i="260" a="1"/>
  <c r="BJ32" i="260" a="1"/>
  <c r="BJ34" i="260" a="1"/>
  <c r="AR52" i="260" a="1"/>
  <c r="AD40" i="260" a="1"/>
  <c r="BY30" i="260" a="1"/>
  <c r="BU47" i="260" a="1"/>
  <c r="R34" i="260" a="1"/>
  <c r="AZ38" i="260" a="1"/>
  <c r="W37" i="260" a="1"/>
  <c r="W52" i="260" a="1"/>
  <c r="Z48" i="260" a="1"/>
  <c r="BQ74" i="260" a="1"/>
  <c r="R37" i="260" a="1"/>
  <c r="BU39" i="260" a="1"/>
  <c r="AL37" i="260" a="1"/>
  <c r="L35" i="177" a="1"/>
  <c r="N38" i="260" a="1"/>
  <c r="BN46" i="260" a="1"/>
  <c r="AU52" i="260" a="1"/>
  <c r="Z33" i="260" a="1"/>
  <c r="BQ38" i="260" a="1"/>
  <c r="AU74" i="260" a="1"/>
  <c r="Z45" i="260" a="1"/>
  <c r="R52" i="260" a="1"/>
  <c r="AD49" i="260" a="1"/>
  <c r="BU49" i="260" a="1"/>
  <c r="BQ41" i="260" a="1"/>
  <c r="BJ35" i="260" a="1"/>
  <c r="J40" i="260" a="1"/>
  <c r="AL47" i="260" a="1"/>
  <c r="Z30" i="260" a="1"/>
  <c r="G51" i="260" a="1"/>
  <c r="G50" i="260" a="1"/>
  <c r="BQ52" i="260" a="1"/>
  <c r="W36" i="260" a="1"/>
  <c r="AZ41" i="260" a="1"/>
  <c r="BQ42" i="260" a="1"/>
  <c r="BN45" i="260" a="1"/>
  <c r="AU45" i="260" a="1"/>
  <c r="AZ40" i="260" a="1"/>
  <c r="BN42" i="260" a="1"/>
  <c r="Z31" i="260" a="1"/>
  <c r="AZ52" i="260" a="1"/>
  <c r="V35" i="177" a="1"/>
  <c r="M35" i="177" a="1"/>
  <c r="BY33" i="260" a="1"/>
  <c r="AH44" i="260" a="1"/>
  <c r="G30" i="260" a="1"/>
  <c r="AL52" i="260" a="1"/>
  <c r="BQ43" i="260" a="1"/>
  <c r="AR34" i="260" a="1"/>
  <c r="R35" i="177" a="1"/>
  <c r="Z37" i="260" a="1"/>
  <c r="E35" i="177" a="1"/>
  <c r="AU42" i="260" a="1"/>
  <c r="BJ41" i="260" a="1"/>
  <c r="J35" i="260" a="1"/>
  <c r="AH50" i="260" a="1"/>
  <c r="BY46" i="260" a="1"/>
  <c r="AD36" i="260" a="1"/>
  <c r="AZ36" i="260" a="1"/>
  <c r="AL30" i="260" a="1"/>
  <c r="AL41" i="260" a="1"/>
  <c r="AL40" i="260" a="1"/>
  <c r="AH32" i="260" a="1"/>
  <c r="N36" i="260" a="1"/>
  <c r="BN47" i="260" a="1"/>
  <c r="R35" i="260" a="1"/>
  <c r="BU38" i="260" a="1"/>
  <c r="AH33" i="260" a="1"/>
  <c r="AR38" i="260" a="1"/>
  <c r="BU37" i="260" a="1"/>
  <c r="BN51" i="260" a="1"/>
  <c r="AR32" i="260" a="1"/>
  <c r="R46" i="260" a="1"/>
  <c r="AD31" i="260" a="1"/>
  <c r="AL43" i="260" a="1"/>
  <c r="BY52" i="260" a="1"/>
  <c r="AZ74" i="260" a="1"/>
  <c r="R41" i="260" a="1"/>
  <c r="AU53" i="260" a="1"/>
  <c r="G42" i="260" a="1"/>
  <c r="Q35" i="177" a="1"/>
  <c r="G39" i="260" a="1"/>
  <c r="AR43" i="260" a="1"/>
  <c r="AR48" i="260" a="1"/>
  <c r="AD46" i="260" a="1"/>
  <c r="AR45" i="260" a="1"/>
  <c r="BN38" i="260" a="1"/>
  <c r="BJ39" i="260" a="1"/>
  <c r="AL42" i="260" a="1"/>
  <c r="R42" i="260" a="1"/>
  <c r="N35" i="260" a="1"/>
  <c r="BY34" i="260" a="1"/>
  <c r="AU38" i="260" a="1"/>
  <c r="N47" i="260" a="1"/>
  <c r="T35" i="177" a="1"/>
  <c r="AD53" i="260" a="1"/>
  <c r="AH46" i="260" a="1"/>
  <c r="AD51" i="260" a="1"/>
  <c r="BQ46" i="260" a="1"/>
  <c r="K35" i="177" a="1"/>
  <c r="AR44" i="260" a="1"/>
  <c r="AR42" i="260" a="1"/>
  <c r="N52" i="260" a="1"/>
  <c r="AZ37" i="260" a="1"/>
  <c r="AZ34" i="260" a="1"/>
  <c r="BN32" i="260" a="1"/>
  <c r="BU40" i="260" a="1"/>
  <c r="AL44" i="260" a="1"/>
  <c r="W41" i="260" a="1"/>
  <c r="AD50" i="260" a="1"/>
  <c r="BD31" i="260" a="1"/>
  <c r="N31" i="260" a="1"/>
  <c r="Z50" i="260" a="1"/>
  <c r="N42" i="260" a="1"/>
  <c r="G41" i="260" a="1"/>
  <c r="BD45" i="260" a="1"/>
  <c r="AR37" i="260" a="1"/>
  <c r="W30" i="260" a="1"/>
  <c r="J42" i="260" a="1"/>
  <c r="G52" i="260" a="1"/>
  <c r="AZ45" i="260" a="1"/>
  <c r="AU50" i="260" a="1"/>
  <c r="W38" i="260" a="1"/>
  <c r="N33" i="260" a="1"/>
  <c r="Z36" i="260" a="1"/>
  <c r="BQ47" i="260" a="1"/>
  <c r="BD46" i="260" a="1"/>
  <c r="J48" i="260" a="1"/>
  <c r="BD41" i="260" a="1"/>
  <c r="BU33" i="260" a="1"/>
  <c r="BY45" i="260" a="1"/>
  <c r="BD33" i="260" a="1"/>
  <c r="BU35" i="260" a="1"/>
  <c r="BD42" i="260" a="1"/>
  <c r="AL35" i="260" a="1"/>
  <c r="AL39" i="260" a="1"/>
  <c r="BJ40" i="260" a="1"/>
  <c r="BN74" i="260" a="1"/>
  <c r="W48" i="260" a="1"/>
  <c r="G53" i="260" a="1"/>
  <c r="BY38" i="260" a="1"/>
  <c r="BJ46" i="260" a="1"/>
  <c r="J30" i="260" a="1"/>
  <c r="AD34" i="260" a="1"/>
  <c r="BY53" i="260" a="1"/>
  <c r="AD47" i="260" a="1"/>
  <c r="N45" i="260" a="1"/>
  <c r="BU44" i="260" a="1"/>
  <c r="BY48" i="260" a="1"/>
  <c r="W32" i="260" a="1"/>
  <c r="AU46" i="260" a="1"/>
  <c r="AD32" i="260" a="1"/>
  <c r="N40" i="260" a="1"/>
  <c r="N39" i="260" a="1"/>
  <c r="BD52" i="260" a="1"/>
  <c r="BQ30" i="260" a="1"/>
  <c r="BY74" i="260" a="1"/>
  <c r="BN37" i="260" a="1"/>
  <c r="BU36" i="260" a="1"/>
  <c r="G34" i="260" a="1"/>
  <c r="R30" i="260" a="1"/>
  <c r="AZ39" i="260" a="1"/>
  <c r="AH30" i="260" a="1"/>
  <c r="BJ42" i="260" a="1"/>
  <c r="R44" i="260" a="1"/>
  <c r="AH47" i="260" a="1"/>
  <c r="AU33" i="260" a="1"/>
  <c r="AU39" i="260" a="1"/>
  <c r="Z39" i="260" a="1"/>
  <c r="G35" i="260" a="1"/>
  <c r="BN35" i="260" a="1"/>
  <c r="BY51" i="260" a="1"/>
  <c r="BJ30" i="260" a="1"/>
  <c r="R45" i="260" a="1"/>
  <c r="BD44" i="260" a="1"/>
  <c r="BN48" i="260" a="1"/>
  <c r="N30" i="260" a="1"/>
  <c r="BN30" i="260" a="1"/>
  <c r="U35" i="177" a="1"/>
  <c r="J31" i="260" a="1"/>
  <c r="BY41" i="260" a="1"/>
  <c r="J50" i="260" a="1"/>
  <c r="AD44" i="260" a="1"/>
  <c r="BQ31" i="260" a="1"/>
  <c r="J52" i="260" a="1"/>
  <c r="BQ37" i="260" a="1"/>
  <c r="D35" i="177" a="1"/>
  <c r="AZ47" i="260" a="1"/>
  <c r="BN40" i="260" a="1"/>
  <c r="R33" i="260" a="1"/>
  <c r="BN52" i="260" a="1"/>
  <c r="BN50" i="260" a="1"/>
  <c r="AD41" i="260" a="1"/>
  <c r="AH40" i="260" a="1"/>
  <c r="N51" i="260" a="1"/>
  <c r="AZ35" i="260" a="1"/>
  <c r="G36" i="260" a="1"/>
  <c r="W43" i="260" a="1"/>
  <c r="R36" i="260" a="1"/>
  <c r="N46" i="260" a="1"/>
  <c r="AZ48" i="260" a="1"/>
  <c r="BU30" i="260" a="1"/>
  <c r="Z41" i="260" a="1"/>
  <c r="BJ36" i="260" a="1"/>
  <c r="J34" i="260" a="1"/>
  <c r="BQ33" i="260" a="1"/>
  <c r="Z40" i="260" a="1"/>
  <c r="R51" i="260" a="1"/>
  <c r="AL31" i="260" a="1"/>
  <c r="BN39" i="260" a="1"/>
  <c r="AD52" i="260" a="1"/>
  <c r="BU74" i="260" a="1"/>
  <c r="W47" i="260" a="1"/>
  <c r="W46" i="260" a="1"/>
  <c r="W34" i="260" a="1"/>
  <c r="J74" i="260" a="1"/>
  <c r="AL32" i="260" a="1"/>
  <c r="BN43" i="260" a="1"/>
  <c r="G43" i="260" a="1"/>
  <c r="AD48" i="260" a="1"/>
  <c r="R48" i="260" a="1"/>
  <c r="AR41" i="260" a="1"/>
  <c r="BN34" i="260" a="1"/>
  <c r="AD45" i="260" a="1"/>
  <c r="G49" i="260" a="1"/>
  <c r="AU31" i="260" a="1"/>
  <c r="N43" i="260" a="1"/>
  <c r="W45" i="260" a="1"/>
  <c r="C35" i="177" a="1"/>
  <c r="AU41" i="260" a="1"/>
  <c r="AL45" i="260" a="1"/>
  <c r="AD74" i="260" a="1"/>
  <c r="G46" i="260" a="1"/>
  <c r="AL38" i="260" a="1"/>
  <c r="AH48" i="260" a="1"/>
  <c r="N53" i="260" a="1"/>
  <c r="AR46" i="260" a="1"/>
  <c r="R50" i="260" a="1"/>
  <c r="N44" i="260" a="1"/>
  <c r="BD32" i="260" a="1"/>
  <c r="Z46" i="260" a="1"/>
  <c r="N48" i="260" a="1"/>
  <c r="BQ36" i="260" a="1"/>
  <c r="BU48" i="260" a="1"/>
  <c r="AH51" i="260" a="1"/>
  <c r="AU47" i="260" a="1"/>
  <c r="BU51" i="260" a="1"/>
  <c r="AZ43" i="260" a="1"/>
  <c r="AZ42" i="260" a="1"/>
  <c r="BD48" i="260" a="1"/>
  <c r="W53" i="260" a="1"/>
  <c r="AZ46" i="260" a="1"/>
  <c r="BQ39" i="260" a="1"/>
  <c r="AZ44" i="260" a="1"/>
  <c r="BQ51" i="260" a="1"/>
  <c r="AU40" i="260" a="1"/>
  <c r="AZ51" i="260" a="1"/>
  <c r="BD35" i="260" a="1"/>
  <c r="R40" i="260" a="1"/>
  <c r="O35" i="177" a="1"/>
  <c r="AH36" i="260" a="1"/>
  <c r="Z34" i="260" a="1"/>
  <c r="BU32" i="260" a="1"/>
  <c r="BY39" i="260" a="1"/>
  <c r="N37" i="260" a="1"/>
  <c r="AD38" i="260" a="1"/>
  <c r="AU51" i="260" a="1"/>
  <c r="AZ33" i="260" a="1"/>
  <c r="BN44" i="260" a="1"/>
  <c r="Z51" i="260" a="1"/>
  <c r="BY42" i="260" a="1"/>
  <c r="R53" i="260" a="1"/>
  <c r="AD39" i="260" a="1"/>
  <c r="Z35" i="260" a="1"/>
  <c r="Z38" i="260" a="1"/>
  <c r="BQ34" i="260" a="1"/>
  <c r="G35" i="177" a="1"/>
  <c r="W42" i="260" a="1"/>
  <c r="BD36" i="260" a="1"/>
  <c r="BD51" i="260" a="1"/>
  <c r="BU31" i="260" a="1"/>
  <c r="BY43" i="260" a="1"/>
  <c r="AD42" i="260" a="1"/>
  <c r="BJ33" i="260" a="1"/>
  <c r="BU42" i="260" a="1"/>
  <c r="BJ45" i="260" a="1"/>
  <c r="BU50" i="260" a="1"/>
  <c r="W33" i="260" a="1"/>
  <c r="AH35" i="260" a="1"/>
  <c r="Z43" i="260" a="1"/>
  <c r="BD38" i="260" a="1"/>
  <c r="AL50" i="260" a="1"/>
  <c r="F35" i="177" a="1"/>
  <c r="J46" i="260" a="1"/>
  <c r="BJ44" i="260" a="1"/>
  <c r="AH39" i="260" a="1"/>
  <c r="AU44" i="260" a="1"/>
  <c r="AH38" i="260" a="1"/>
  <c r="G47" i="260" a="1"/>
  <c r="BD74" i="260" a="1"/>
  <c r="J49" i="260" a="1"/>
  <c r="AH53" i="260" a="1"/>
  <c r="J37" i="260" a="1"/>
  <c r="R38" i="260" a="1"/>
  <c r="N34" i="260" a="1"/>
  <c r="AZ50" i="260" a="1"/>
  <c r="R39" i="260" a="1"/>
  <c r="BY37" i="260" a="1"/>
  <c r="R47" i="260" a="1"/>
  <c r="BN31" i="260" a="1"/>
  <c r="X35" i="177" a="1"/>
  <c r="Z47" i="260" a="1"/>
  <c r="AU35" i="260" a="1"/>
  <c r="Z53" i="260" a="1"/>
  <c r="G44" i="260" a="1"/>
  <c r="BD43" i="260" a="1"/>
  <c r="AR31" i="260" a="1"/>
  <c r="AU32" i="260" a="1"/>
  <c r="AZ30" i="260" a="1"/>
  <c r="AL48" i="260" a="1"/>
  <c r="Z42" i="260" a="1"/>
  <c r="AD33" i="260" a="1"/>
  <c r="BQ44" i="260" a="1"/>
  <c r="N74" i="260" a="1"/>
  <c r="BY50" i="260" a="1"/>
  <c r="AH52" i="260" a="1"/>
  <c r="I35" i="177" a="1"/>
  <c r="AL51" i="260" a="1"/>
  <c r="N50" i="260" a="1"/>
  <c r="AR47" i="260" a="1"/>
  <c r="AU49" i="260" a="1"/>
  <c r="AH74" i="260" a="1"/>
  <c r="G37" i="260" a="1"/>
  <c r="J39" i="260" a="1"/>
  <c r="BY36" i="260" a="1"/>
  <c r="AR50" i="260" a="1"/>
  <c r="W40" i="260" a="1"/>
  <c r="BU46" i="260" a="1"/>
  <c r="J38" i="260" a="1"/>
  <c r="BN36" i="260" a="1"/>
  <c r="J43" i="260" a="1"/>
  <c r="AL33" i="260" a="1"/>
  <c r="BQ35" i="260" a="1"/>
  <c r="G38" i="260" a="1"/>
  <c r="BD34" i="260" a="1"/>
  <c r="BY40" i="260" a="1"/>
  <c r="BN33" i="260" a="1"/>
  <c r="G45" i="260" a="1"/>
  <c r="BQ32" i="260" a="1"/>
  <c r="AR53" i="260" a="1"/>
  <c r="AR51" i="260" a="1"/>
  <c r="AU48" i="260" a="1"/>
  <c r="BD53" i="260" a="1"/>
  <c r="G48" i="260" a="1"/>
  <c r="J51" i="260" a="1"/>
  <c r="AH31" i="260" a="1"/>
  <c r="AR36" i="260" a="1"/>
  <c r="G32" i="260" a="1"/>
  <c r="J44" i="260" a="1"/>
  <c r="BJ74" i="260" a="1"/>
  <c r="AD37" i="260" a="1"/>
  <c r="N35" i="177" a="1"/>
  <c r="AL53" i="260" a="1"/>
  <c r="AR40" i="260" a="1"/>
  <c r="Z35" i="177" a="1"/>
  <c r="W74" i="260" a="1"/>
  <c r="J41" i="260" a="1"/>
  <c r="BJ31" i="260" a="1"/>
  <c r="AU37" i="260" a="1"/>
  <c r="BD50" i="260" a="1"/>
  <c r="AH42" i="260" a="1"/>
  <c r="BU34" i="260" a="1"/>
  <c r="W50" i="260" a="1"/>
  <c r="G40" i="260" a="1"/>
  <c r="W44" i="260" a="1"/>
  <c r="BD30" i="260" a="1"/>
  <c r="Y35" i="177" a="1"/>
  <c r="J32" i="260" a="1"/>
  <c r="AL74" i="260" a="1"/>
  <c r="BQ48" i="260" a="1"/>
  <c r="AR39" i="260" a="1"/>
  <c r="BQ45" i="260" a="1"/>
  <c r="J33" i="260" a="1"/>
  <c r="W35" i="177" a="1"/>
  <c r="BU43" i="260" a="1"/>
  <c r="AR30" i="260" a="1"/>
  <c r="AL34" i="260" a="1"/>
  <c r="BU41" i="260" a="1"/>
  <c r="AU36" i="260" a="1"/>
  <c r="N32" i="260" a="1"/>
  <c r="BN41" i="260" a="1"/>
  <c r="BY44" i="260" a="1"/>
  <c r="AL46" i="260" a="1"/>
  <c r="AZ53" i="260" a="1"/>
  <c r="G31" i="260" a="1"/>
  <c r="BJ50" i="260" a="1"/>
  <c r="Z52" i="260" a="1"/>
  <c r="BJ38" i="260" a="1"/>
  <c r="J47" i="260" a="1"/>
  <c r="J35" i="177" a="1"/>
  <c r="J53" i="260" a="1"/>
  <c r="BD47" i="260" a="1"/>
  <c r="G74" i="260" a="1"/>
  <c r="J36" i="260" a="1"/>
  <c r="BY47" i="260" a="1"/>
  <c r="W31" i="260" a="1"/>
  <c r="P35" i="177" a="1"/>
  <c r="AR74" i="260" a="1"/>
  <c r="W35" i="260" a="1"/>
  <c r="AZ31" i="260" a="1"/>
  <c r="AH43" i="260" a="1"/>
  <c r="AH34" i="260" a="1"/>
  <c r="AH45" i="260" a="1"/>
  <c r="AD35" i="260" a="1"/>
  <c r="R32" i="260" a="1"/>
  <c r="BJ52" i="260" a="1"/>
  <c r="BU53" i="260" a="1"/>
  <c r="AH37" i="260" a="1"/>
  <c r="N41" i="260" a="1"/>
  <c r="W39" i="260" a="1"/>
  <c r="R74" i="260" a="1"/>
  <c r="BU52" i="260" a="1"/>
  <c r="AR35" i="260" a="1"/>
  <c r="BD39" i="260" a="1"/>
  <c r="R43" i="260" a="1"/>
  <c r="BD40" i="260" a="1"/>
  <c r="AL36" i="260" l="1"/>
  <c r="BU36" i="260"/>
  <c r="AD36" i="260"/>
  <c r="BN36" i="260"/>
  <c r="BD36" i="260"/>
  <c r="W36" i="260"/>
  <c r="BJ36" i="260"/>
  <c r="BQ36" i="260"/>
  <c r="R36" i="260"/>
  <c r="BY36" i="260"/>
  <c r="Z36" i="260"/>
  <c r="AH36" i="260"/>
  <c r="AR36" i="260"/>
  <c r="BU30" i="260"/>
  <c r="BQ30" i="260"/>
  <c r="AD30" i="260"/>
  <c r="AR30" i="260"/>
  <c r="AL30" i="260"/>
  <c r="BY74" i="260"/>
  <c r="W74" i="260"/>
  <c r="Z74" i="260"/>
  <c r="J74" i="260"/>
  <c r="AD74" i="260"/>
  <c r="BD74" i="260"/>
  <c r="AL74" i="260"/>
  <c r="BJ74" i="260"/>
  <c r="AH74" i="260"/>
  <c r="BQ74" i="260"/>
  <c r="R74" i="260"/>
  <c r="N74" i="260"/>
  <c r="BN74" i="260"/>
  <c r="G74" i="260"/>
  <c r="BU74" i="260"/>
  <c r="AU74" i="260"/>
  <c r="AR74" i="260"/>
  <c r="AZ74" i="260"/>
  <c r="AL35" i="260"/>
  <c r="AH35" i="260"/>
  <c r="N35" i="260"/>
  <c r="W35" i="260"/>
  <c r="BY35" i="260"/>
  <c r="R35" i="260"/>
  <c r="BJ35" i="260"/>
  <c r="AU35" i="260"/>
  <c r="J35" i="260"/>
  <c r="AR35" i="260"/>
  <c r="BU35" i="260"/>
  <c r="AD35" i="260"/>
  <c r="BD35" i="260"/>
  <c r="BN35" i="260"/>
  <c r="AZ35" i="260"/>
  <c r="BD34" i="260"/>
  <c r="BN34" i="260"/>
  <c r="AL48" i="260"/>
  <c r="J48" i="260"/>
  <c r="BD48" i="260"/>
  <c r="BY48" i="260"/>
  <c r="Z48" i="260"/>
  <c r="AH48" i="260"/>
  <c r="R48" i="260"/>
  <c r="BU48" i="260"/>
  <c r="AU48" i="260"/>
  <c r="BN48" i="260"/>
  <c r="AZ48" i="260"/>
  <c r="N48" i="260"/>
  <c r="BQ48" i="260"/>
  <c r="W48" i="260"/>
  <c r="AD48" i="260"/>
  <c r="BJ48" i="260"/>
  <c r="N47" i="260"/>
  <c r="AU47" i="260"/>
  <c r="Z47" i="260"/>
  <c r="AZ47" i="260"/>
  <c r="BD47" i="260"/>
  <c r="G47" i="260"/>
  <c r="AR47" i="260"/>
  <c r="W47" i="260"/>
  <c r="BN47" i="260"/>
  <c r="BN33" i="260"/>
  <c r="G33" i="260"/>
  <c r="AU33" i="260"/>
  <c r="BJ33" i="260"/>
  <c r="BJ46" i="260"/>
  <c r="N46" i="260"/>
  <c r="R46" i="260"/>
  <c r="W53" i="260"/>
  <c r="W52" i="260"/>
  <c r="AL45" i="260"/>
  <c r="BQ45" i="260"/>
  <c r="BU45" i="260"/>
  <c r="AH45" i="260"/>
  <c r="BD45" i="260"/>
  <c r="AZ45" i="260"/>
  <c r="N45" i="260"/>
  <c r="J45" i="260"/>
  <c r="BY45" i="260"/>
  <c r="AD45" i="260"/>
  <c r="AR45" i="260"/>
  <c r="AU40" i="260"/>
  <c r="BN40" i="260"/>
  <c r="AZ40" i="260"/>
  <c r="BJ40" i="260"/>
  <c r="AR40" i="260"/>
  <c r="W40" i="260"/>
  <c r="R40" i="260"/>
  <c r="BD32" i="260"/>
  <c r="AL32" i="260"/>
  <c r="BY32" i="260"/>
  <c r="AH32" i="260"/>
  <c r="AR44" i="260"/>
  <c r="AU44" i="260"/>
  <c r="BY44" i="260"/>
  <c r="AD44" i="260"/>
  <c r="BU44" i="260"/>
  <c r="AH44" i="260"/>
  <c r="Z44" i="260"/>
  <c r="G44" i="260"/>
  <c r="BJ39" i="260"/>
  <c r="BY39" i="260"/>
  <c r="N39" i="260"/>
  <c r="R39" i="260"/>
  <c r="AU39" i="260"/>
  <c r="AR39" i="260"/>
  <c r="BD39" i="260"/>
  <c r="AH39" i="260"/>
  <c r="G39" i="260"/>
  <c r="W51" i="260"/>
  <c r="G51" i="260"/>
  <c r="BY51" i="260"/>
  <c r="AD43" i="260"/>
  <c r="BN43" i="260"/>
  <c r="Z43" i="260"/>
  <c r="BU43" i="260"/>
  <c r="BJ43" i="260"/>
  <c r="AR43" i="260"/>
  <c r="BD43" i="260"/>
  <c r="BQ43" i="260"/>
  <c r="AL43" i="260"/>
  <c r="R43" i="260"/>
  <c r="W43" i="260"/>
  <c r="AU38" i="260"/>
  <c r="AZ38" i="260"/>
  <c r="AL38" i="260"/>
  <c r="AR38" i="260"/>
  <c r="W38" i="260"/>
  <c r="BD38" i="260"/>
  <c r="BN38" i="260"/>
  <c r="BY38" i="260"/>
  <c r="J38" i="260"/>
  <c r="Z38" i="260"/>
  <c r="R38" i="260"/>
  <c r="N38" i="260"/>
  <c r="AD38" i="260"/>
  <c r="G38" i="260"/>
  <c r="BJ38" i="260"/>
  <c r="BU38" i="260"/>
  <c r="AH38" i="260"/>
  <c r="BQ38" i="260"/>
  <c r="AU31" i="260"/>
  <c r="BQ31" i="260"/>
  <c r="BU31" i="260"/>
  <c r="BY31" i="260"/>
  <c r="G31" i="260"/>
  <c r="BU42" i="260"/>
  <c r="AZ42" i="260"/>
  <c r="N42" i="260"/>
  <c r="AL42" i="260"/>
  <c r="BJ42" i="260"/>
  <c r="Z42" i="260"/>
  <c r="W42" i="260"/>
  <c r="BN42" i="260"/>
  <c r="BQ42" i="260"/>
  <c r="BD42" i="260"/>
  <c r="BY42" i="260"/>
  <c r="AH42" i="260"/>
  <c r="AR42" i="260"/>
  <c r="R42" i="260"/>
  <c r="AD42" i="260"/>
  <c r="BU37" i="260"/>
  <c r="BY37" i="260"/>
  <c r="BN37" i="260"/>
  <c r="Z37" i="260"/>
  <c r="BQ37" i="260"/>
  <c r="AU37" i="260"/>
  <c r="W37" i="260"/>
  <c r="AR37" i="260"/>
  <c r="W50" i="260"/>
  <c r="BD41" i="260"/>
  <c r="AL41" i="260"/>
  <c r="AD41" i="260"/>
  <c r="G41" i="260"/>
  <c r="N41" i="260"/>
  <c r="BY41" i="260"/>
  <c r="R41" i="260"/>
  <c r="J41" i="260"/>
  <c r="AZ41" i="260"/>
  <c r="BU41" i="260"/>
  <c r="BJ41" i="260"/>
  <c r="AU41" i="260"/>
  <c r="AH41" i="260"/>
  <c r="BN41" i="260"/>
  <c r="BQ41" i="260"/>
  <c r="AR41" i="260"/>
  <c r="Z41" i="260"/>
  <c r="A86" i="260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U36" i="102"/>
  <c r="W17" i="253"/>
  <c r="U25" i="251"/>
  <c r="U17" i="251"/>
  <c r="U17" i="102"/>
  <c r="U37" i="251"/>
  <c r="U25" i="102"/>
  <c r="W25" i="253"/>
  <c r="W36" i="253"/>
  <c r="I35" i="177"/>
  <c r="P35" i="177"/>
  <c r="Q35" i="177"/>
  <c r="F35" i="177"/>
  <c r="Z35" i="177"/>
  <c r="J35" i="177"/>
  <c r="K35" i="177"/>
  <c r="L35" i="177"/>
  <c r="M35" i="177"/>
  <c r="N35" i="177"/>
  <c r="C35" i="177"/>
  <c r="S35" i="177"/>
  <c r="T35" i="177"/>
  <c r="U35" i="177"/>
  <c r="R35" i="177"/>
  <c r="V35" i="177"/>
  <c r="W35" i="177"/>
  <c r="E35" i="177"/>
  <c r="D35" i="177"/>
  <c r="X35" i="177"/>
  <c r="H35" i="177"/>
  <c r="Y35" i="177"/>
  <c r="G35" i="177"/>
  <c r="O35" i="177"/>
  <c r="AU49" i="260"/>
  <c r="Z35" i="260"/>
  <c r="Z46" i="260"/>
  <c r="BD44" i="260"/>
  <c r="AH31" i="260"/>
  <c r="AL52" i="260"/>
  <c r="AL53" i="260"/>
  <c r="R30" i="260"/>
  <c r="AD51" i="260"/>
  <c r="BQ34" i="260"/>
  <c r="R52" i="260"/>
  <c r="Z53" i="260"/>
  <c r="G49" i="260"/>
  <c r="BN53" i="260"/>
  <c r="BQ46" i="260"/>
  <c r="R44" i="260"/>
  <c r="AR52" i="260"/>
  <c r="AL50" i="260"/>
  <c r="AH51" i="260"/>
  <c r="BJ30" i="260"/>
  <c r="AR46" i="260"/>
  <c r="R34" i="260"/>
  <c r="BJ52" i="260"/>
  <c r="BQ53" i="260"/>
  <c r="BN45" i="260"/>
  <c r="BY52" i="260"/>
  <c r="AD46" i="260"/>
  <c r="BJ44" i="260"/>
  <c r="AR50" i="260"/>
  <c r="N40" i="260"/>
  <c r="AU46" i="260"/>
  <c r="Z51" i="260"/>
  <c r="J34" i="260"/>
  <c r="BJ34" i="260"/>
  <c r="AD53" i="260"/>
  <c r="W45" i="260"/>
  <c r="BU50" i="260"/>
  <c r="BU46" i="260"/>
  <c r="W44" i="260"/>
  <c r="W33" i="260"/>
  <c r="BD40" i="260"/>
  <c r="N34" i="260"/>
  <c r="AL46" i="260"/>
  <c r="J32" i="260"/>
  <c r="AD34" i="260"/>
  <c r="BN52" i="260"/>
  <c r="BU53" i="260"/>
  <c r="AZ43" i="260"/>
  <c r="J47" i="260"/>
  <c r="AH46" i="260"/>
  <c r="BN44" i="260"/>
  <c r="AR53" i="260"/>
  <c r="Z40" i="260"/>
  <c r="N32" i="260"/>
  <c r="G34" i="260"/>
  <c r="R53" i="260"/>
  <c r="BU34" i="260"/>
  <c r="Z52" i="260"/>
  <c r="AH53" i="260"/>
  <c r="J43" i="260"/>
  <c r="AL39" i="260"/>
  <c r="BY46" i="260"/>
  <c r="AD37" i="260"/>
  <c r="AL51" i="260"/>
  <c r="BQ40" i="260"/>
  <c r="Z31" i="260"/>
  <c r="N33" i="260"/>
  <c r="Z50" i="260"/>
  <c r="AH34" i="260"/>
  <c r="BQ52" i="260"/>
  <c r="BY53" i="260"/>
  <c r="AU36" i="260"/>
  <c r="AZ33" i="260"/>
  <c r="BD52" i="260"/>
  <c r="AU34" i="260"/>
  <c r="BD46" i="260"/>
  <c r="AD40" i="260"/>
  <c r="BD33" i="260"/>
  <c r="G32" i="260"/>
  <c r="BY34" i="260"/>
  <c r="AD52" i="260"/>
  <c r="G36" i="260"/>
  <c r="AZ31" i="260"/>
  <c r="BQ51" i="260"/>
  <c r="AR32" i="260"/>
  <c r="BQ44" i="260"/>
  <c r="BU40" i="260"/>
  <c r="AH52" i="260"/>
  <c r="Z33" i="260"/>
  <c r="AU32" i="260"/>
  <c r="AL34" i="260"/>
  <c r="BU52" i="260"/>
  <c r="G48" i="260"/>
  <c r="BJ45" i="260"/>
  <c r="BN30" i="260"/>
  <c r="BQ47" i="260"/>
  <c r="G40" i="260"/>
  <c r="AH40" i="260"/>
  <c r="AD50" i="260"/>
  <c r="BQ33" i="260"/>
  <c r="R32" i="260"/>
  <c r="AR34" i="260"/>
  <c r="AH50" i="260"/>
  <c r="J42" i="260"/>
  <c r="R45" i="260"/>
  <c r="BU51" i="260"/>
  <c r="R47" i="260"/>
  <c r="AZ53" i="260"/>
  <c r="J39" i="260"/>
  <c r="BY40" i="260"/>
  <c r="J33" i="260"/>
  <c r="AD33" i="260"/>
  <c r="BJ32" i="260"/>
  <c r="J52" i="260"/>
  <c r="BY50" i="260"/>
  <c r="N36" i="260"/>
  <c r="AU43" i="260"/>
  <c r="G46" i="260"/>
  <c r="BJ47" i="260"/>
  <c r="AZ51" i="260"/>
  <c r="AZ39" i="260"/>
  <c r="AL40" i="260"/>
  <c r="J31" i="260"/>
  <c r="BU33" i="260"/>
  <c r="W32" i="260"/>
  <c r="AR51" i="260"/>
  <c r="G50" i="260"/>
  <c r="J49" i="260"/>
  <c r="G43" i="260"/>
  <c r="AH37" i="260"/>
  <c r="AD47" i="260"/>
  <c r="BN50" i="260"/>
  <c r="W39" i="260"/>
  <c r="AL37" i="260"/>
  <c r="W30" i="260"/>
  <c r="AH33" i="260"/>
  <c r="BN32" i="260"/>
  <c r="N51" i="260"/>
  <c r="AU50" i="260"/>
  <c r="Z45" i="260"/>
  <c r="BU49" i="260"/>
  <c r="AZ34" i="260"/>
  <c r="BU47" i="260"/>
  <c r="AR33" i="260"/>
  <c r="BN39" i="260"/>
  <c r="J37" i="260"/>
  <c r="AH30" i="260"/>
  <c r="BY33" i="260"/>
  <c r="BQ32" i="260"/>
  <c r="BD51" i="260"/>
  <c r="J50" i="260"/>
  <c r="N43" i="260"/>
  <c r="AD49" i="260"/>
  <c r="AZ32" i="260"/>
  <c r="AH47" i="260"/>
  <c r="AL31" i="260"/>
  <c r="Z39" i="260"/>
  <c r="AZ37" i="260"/>
  <c r="BY30" i="260"/>
  <c r="AR31" i="260"/>
  <c r="Z32" i="260"/>
  <c r="R51" i="260"/>
  <c r="AZ50" i="260"/>
  <c r="G35" i="260"/>
  <c r="AU45" i="260"/>
  <c r="BJ53" i="260"/>
  <c r="BY47" i="260"/>
  <c r="AZ52" i="260"/>
  <c r="BQ39" i="260"/>
  <c r="N37" i="260"/>
  <c r="G30" i="260"/>
  <c r="N31" i="260"/>
  <c r="AD32" i="260"/>
  <c r="BJ51" i="260"/>
  <c r="N50" i="260"/>
  <c r="AR48" i="260"/>
  <c r="G45" i="260"/>
  <c r="BQ50" i="260"/>
  <c r="AL47" i="260"/>
  <c r="AU53" i="260"/>
  <c r="AD39" i="260"/>
  <c r="BD37" i="260"/>
  <c r="AU30" i="260"/>
  <c r="BD31" i="260"/>
  <c r="BU32" i="260"/>
  <c r="BD50" i="260"/>
  <c r="AU42" i="260"/>
  <c r="BY43" i="260"/>
  <c r="J46" i="260"/>
  <c r="AL44" i="260"/>
  <c r="AU51" i="260"/>
  <c r="BU39" i="260"/>
  <c r="R37" i="260"/>
  <c r="J30" i="260"/>
  <c r="R31" i="260"/>
  <c r="N52" i="260"/>
  <c r="BN51" i="260"/>
  <c r="R50" i="260"/>
  <c r="G42" i="260"/>
  <c r="AH43" i="260"/>
  <c r="AZ46" i="260"/>
  <c r="J44" i="260"/>
  <c r="J40" i="260"/>
  <c r="G37" i="260"/>
  <c r="BJ37" i="260"/>
  <c r="AZ30" i="260"/>
  <c r="BJ31" i="260"/>
  <c r="J53" i="260"/>
  <c r="G53" i="260"/>
  <c r="BJ50" i="260"/>
  <c r="AZ36" i="260"/>
  <c r="W41" i="260"/>
  <c r="W46" i="260"/>
  <c r="AZ44" i="260"/>
  <c r="Z34" i="260"/>
  <c r="W34" i="260"/>
  <c r="R33" i="260"/>
  <c r="N30" i="260"/>
  <c r="W31" i="260"/>
  <c r="J51" i="260"/>
  <c r="G52" i="260"/>
  <c r="N53" i="260"/>
  <c r="J36" i="260"/>
  <c r="BQ35" i="260"/>
  <c r="BN46" i="260"/>
  <c r="N44" i="260"/>
  <c r="AL33" i="260"/>
  <c r="AD31" i="260"/>
  <c r="Z30" i="260"/>
  <c r="BD30" i="260"/>
  <c r="BN31" i="260"/>
  <c r="AU52" i="260"/>
  <c r="BD53" i="260"/>
  <c r="AU62" i="260" a="1"/>
  <c r="BQ75" i="260" a="1"/>
  <c r="AU57" i="260" a="1"/>
  <c r="R77" i="260" a="1"/>
  <c r="G75" i="260" a="1"/>
  <c r="BJ78" i="260" a="1"/>
  <c r="AH60" i="260" a="1"/>
  <c r="BN61" i="260" a="1"/>
  <c r="R66" i="260" a="1"/>
  <c r="Z75" i="260" a="1"/>
  <c r="AU68" i="260" a="1"/>
  <c r="AD68" i="260" a="1"/>
  <c r="BQ55" i="260" a="1"/>
  <c r="AH57" i="260" a="1"/>
  <c r="BJ69" i="260" a="1"/>
  <c r="N60" i="260" a="1"/>
  <c r="G62" i="260" a="1"/>
  <c r="BJ59" i="260" a="1"/>
  <c r="AL76" i="260" a="1"/>
  <c r="BY58" i="260" a="1"/>
  <c r="AH78" i="260" a="1"/>
  <c r="Z55" i="260" a="1"/>
  <c r="AH69" i="260" a="1"/>
  <c r="R57" i="260" a="1"/>
  <c r="G70" i="260" a="1"/>
  <c r="N68" i="260" a="1"/>
  <c r="BJ58" i="260" a="1"/>
  <c r="AD76" i="260" a="1"/>
  <c r="J69" i="260" a="1"/>
  <c r="BN56" i="260" a="1"/>
  <c r="G99" i="260" a="1"/>
  <c r="AL55" i="260" a="1"/>
  <c r="W57" i="260" a="1"/>
  <c r="AR75" i="260" a="1"/>
  <c r="Z78" i="260" a="1"/>
  <c r="Z58" i="260" a="1"/>
  <c r="N67" i="260" a="1"/>
  <c r="G78" i="260" a="1"/>
  <c r="BU71" i="260" a="1"/>
  <c r="AU59" i="260" a="1"/>
  <c r="BQ71" i="260" a="1"/>
  <c r="AD78" i="260" a="1"/>
  <c r="BQ63" i="260" a="1"/>
  <c r="BD58" i="260" a="1"/>
  <c r="AL99" i="260" a="1"/>
  <c r="BU57" i="260" a="1"/>
  <c r="AU55" i="260" a="1"/>
  <c r="AU66" i="260" a="1"/>
  <c r="AH73" i="260" a="1"/>
  <c r="AL69" i="260" a="1"/>
  <c r="W56" i="260" a="1"/>
  <c r="Z70" i="260" a="1"/>
  <c r="BJ62" i="260" a="1"/>
  <c r="G55" i="260" a="1"/>
  <c r="R56" i="260" a="1"/>
  <c r="BY71" i="260" a="1"/>
  <c r="J76" i="260" a="1"/>
  <c r="R69" i="260" a="1"/>
  <c r="AH61" i="260" a="1"/>
  <c r="AR56" i="260" a="1"/>
  <c r="BN99" i="260" a="1"/>
  <c r="BN58" i="260" a="1"/>
  <c r="AL75" i="260" a="1"/>
  <c r="N73" i="260" a="1"/>
  <c r="W65" i="260" a="1"/>
  <c r="BU68" i="260" a="1"/>
  <c r="BY78" i="260" a="1"/>
  <c r="AR99" i="260" a="1"/>
  <c r="AL70" i="260" a="1"/>
  <c r="AL71" i="260" a="1"/>
  <c r="AD60" i="260" a="1"/>
  <c r="BN65" i="260" a="1"/>
  <c r="AD72" i="260" a="1"/>
  <c r="BY68" i="260" a="1"/>
  <c r="J63" i="260" a="1"/>
  <c r="Z65" i="260" a="1"/>
  <c r="BY55" i="260" a="1"/>
  <c r="AH72" i="260" a="1"/>
  <c r="BY99" i="260" a="1"/>
  <c r="AR77" i="260" a="1"/>
  <c r="BN55" i="260" a="1"/>
  <c r="BU75" i="260" a="1"/>
  <c r="BY76" i="260" a="1"/>
  <c r="AD99" i="260" a="1"/>
  <c r="G64" i="260" a="1"/>
  <c r="AR71" i="260" a="1"/>
  <c r="AH55" i="260" a="1"/>
  <c r="BU60" i="260" a="1"/>
  <c r="AZ59" i="260" a="1"/>
  <c r="BD62" i="260" a="1"/>
  <c r="BY60" i="260" a="1"/>
  <c r="N65" i="260" a="1"/>
  <c r="N61" i="260" a="1"/>
  <c r="Z68" i="260" a="1"/>
  <c r="BY66" i="260" a="1"/>
  <c r="AR67" i="260" a="1"/>
  <c r="AU75" i="260" a="1"/>
  <c r="BD68" i="260" a="1"/>
  <c r="AH63" i="260" a="1"/>
  <c r="AR59" i="260" a="1"/>
  <c r="G72" i="260" a="1"/>
  <c r="BU99" i="260" a="1"/>
  <c r="AL58" i="260" a="1"/>
  <c r="AR72" i="260" a="1"/>
  <c r="J67" i="260" a="1"/>
  <c r="BJ66" i="260" a="1"/>
  <c r="BQ70" i="260" a="1"/>
  <c r="AZ73" i="260" a="1"/>
  <c r="AU77" i="260" a="1"/>
  <c r="BD77" i="260" a="1"/>
  <c r="BD55" i="260" a="1"/>
  <c r="BJ72" i="260" a="1"/>
  <c r="AZ63" i="260" a="1"/>
  <c r="BN57" i="260" a="1"/>
  <c r="BQ62" i="260" a="1"/>
  <c r="Z62" i="260" a="1"/>
  <c r="AU73" i="260" a="1"/>
  <c r="BY72" i="260" a="1"/>
  <c r="Z71" i="260" a="1"/>
  <c r="BN68" i="260" a="1"/>
  <c r="BY61" i="260" a="1"/>
  <c r="Z77" i="260" a="1"/>
  <c r="BY77" i="260" a="1"/>
  <c r="BQ72" i="260" a="1"/>
  <c r="AR63" i="260" a="1"/>
  <c r="W68" i="260" a="1"/>
  <c r="BN59" i="260" a="1"/>
  <c r="W66" i="260" a="1"/>
  <c r="R71" i="260" a="1"/>
  <c r="N77" i="260" a="1"/>
  <c r="AD67" i="260" a="1"/>
  <c r="AD77" i="260" a="1"/>
  <c r="BY67" i="260" a="1"/>
  <c r="R78" i="260" a="1"/>
  <c r="AZ55" i="260" a="1"/>
  <c r="BD73" i="260" a="1"/>
  <c r="BY56" i="260" a="1"/>
  <c r="R73" i="260" a="1"/>
  <c r="BD56" i="260" a="1"/>
  <c r="AL62" i="260" a="1"/>
  <c r="BU70" i="260" a="1"/>
  <c r="N99" i="260" a="1"/>
  <c r="AH64" i="260" a="1"/>
  <c r="BQ57" i="260" a="1"/>
  <c r="BN73" i="260" a="1"/>
  <c r="BJ73" i="260" a="1"/>
  <c r="BU67" i="260" a="1"/>
  <c r="AU64" i="260" a="1"/>
  <c r="AU76" i="260" a="1"/>
  <c r="AZ60" i="260" a="1"/>
  <c r="AD56" i="260" a="1"/>
  <c r="AZ57" i="260" a="1"/>
  <c r="W64" i="260" a="1"/>
  <c r="BJ61" i="260" a="1"/>
  <c r="AZ61" i="260" a="1"/>
  <c r="AD62" i="260" a="1"/>
  <c r="AH76" i="260" a="1"/>
  <c r="BU64" i="260" a="1"/>
  <c r="BQ76" i="260" a="1"/>
  <c r="J78" i="260" a="1"/>
  <c r="AD70" i="260" a="1"/>
  <c r="BD64" i="260" a="1"/>
  <c r="R70" i="260" a="1"/>
  <c r="J59" i="260" a="1"/>
  <c r="N71" i="260" a="1"/>
  <c r="J75" i="260" a="1"/>
  <c r="AL72" i="260" a="1"/>
  <c r="J72" i="260" a="1"/>
  <c r="BJ55" i="260" a="1"/>
  <c r="BJ67" i="260" a="1"/>
  <c r="R61" i="260" a="1"/>
  <c r="R67" i="260" a="1"/>
  <c r="J64" i="260" a="1"/>
  <c r="AR65" i="260" a="1"/>
  <c r="AU65" i="260" a="1"/>
  <c r="BJ63" i="260" a="1"/>
  <c r="AD58" i="260" a="1"/>
  <c r="BJ65" i="260" a="1"/>
  <c r="AL73" i="260" a="1"/>
  <c r="BY63" i="260" a="1"/>
  <c r="BU63" i="260" a="1"/>
  <c r="AU63" i="260" a="1"/>
  <c r="BQ66" i="260" a="1"/>
  <c r="G58" i="260" a="1"/>
  <c r="AU72" i="260" a="1"/>
  <c r="BD76" i="260" a="1"/>
  <c r="BQ69" i="260" a="1"/>
  <c r="Z60" i="260" a="1"/>
  <c r="J71" i="260" a="1"/>
  <c r="BJ70" i="260" a="1"/>
  <c r="AR73" i="260" a="1"/>
  <c r="R75" i="260" a="1"/>
  <c r="W75" i="260" a="1"/>
  <c r="AR69" i="260" a="1"/>
  <c r="AH58" i="260" a="1"/>
  <c r="W62" i="260" a="1"/>
  <c r="R62" i="260" a="1"/>
  <c r="AH77" i="260" a="1"/>
  <c r="BQ73" i="260" a="1"/>
  <c r="J73" i="260" a="1"/>
  <c r="BJ60" i="260" a="1"/>
  <c r="AZ66" i="260" a="1"/>
  <c r="W59" i="260" a="1"/>
  <c r="AR58" i="260" a="1"/>
  <c r="BN78" i="260" a="1"/>
  <c r="AU58" i="260" a="1"/>
  <c r="Z61" i="260" a="1"/>
  <c r="BY69" i="260" a="1"/>
  <c r="AH70" i="260" a="1"/>
  <c r="BQ67" i="260" a="1"/>
  <c r="AU60" i="260" a="1"/>
  <c r="BN66" i="260" a="1"/>
  <c r="BD65" i="260" a="1"/>
  <c r="BU59" i="260" a="1"/>
  <c r="AU61" i="260" a="1"/>
  <c r="AR57" i="260" a="1"/>
  <c r="W72" i="260" a="1"/>
  <c r="G59" i="260" a="1"/>
  <c r="AD71" i="260" a="1"/>
  <c r="J99" i="260" a="1"/>
  <c r="J56" i="260" a="1"/>
  <c r="W67" i="260" a="1"/>
  <c r="J66" i="260" a="1"/>
  <c r="G65" i="260" a="1"/>
  <c r="N64" i="260" a="1"/>
  <c r="AD61" i="260" a="1"/>
  <c r="R55" i="260" a="1"/>
  <c r="AL66" i="260" a="1"/>
  <c r="BD69" i="260" a="1"/>
  <c r="AL65" i="260" a="1"/>
  <c r="J60" i="260" a="1"/>
  <c r="AH56" i="260" a="1"/>
  <c r="AH75" i="260" a="1"/>
  <c r="AL59" i="260" a="1"/>
  <c r="AH68" i="260" a="1"/>
  <c r="BY73" i="260" a="1"/>
  <c r="AR55" i="260" a="1"/>
  <c r="BQ77" i="260" a="1"/>
  <c r="AU56" i="260" a="1"/>
  <c r="AD59" i="260" a="1"/>
  <c r="N58" i="260" a="1"/>
  <c r="BY62" i="260" a="1"/>
  <c r="BU73" i="260" a="1"/>
  <c r="BN63" i="260" a="1"/>
  <c r="AZ78" i="260" a="1"/>
  <c r="G57" i="260" a="1"/>
  <c r="Z64" i="260" a="1"/>
  <c r="AH62" i="260" a="1"/>
  <c r="R59" i="260" a="1"/>
  <c r="Z73" i="260" a="1"/>
  <c r="R63" i="260" a="1"/>
  <c r="AR66" i="260" a="1"/>
  <c r="G76" i="260" a="1"/>
  <c r="BN75" i="260" a="1"/>
  <c r="BU72" i="260" a="1"/>
  <c r="BJ71" i="260" a="1"/>
  <c r="R60" i="260" a="1"/>
  <c r="BY57" i="260" a="1"/>
  <c r="BJ64" i="260" a="1"/>
  <c r="AL61" i="260" a="1"/>
  <c r="AD66" i="260" a="1"/>
  <c r="G56" i="260" a="1"/>
  <c r="AR68" i="260" a="1"/>
  <c r="N63" i="260" a="1"/>
  <c r="BU66" i="260" a="1"/>
  <c r="J55" i="260" a="1"/>
  <c r="BQ56" i="260" a="1"/>
  <c r="BD61" i="260" a="1"/>
  <c r="BQ68" i="260" a="1"/>
  <c r="N69" i="260" a="1"/>
  <c r="BJ77" i="260" a="1"/>
  <c r="BJ57" i="260" a="1"/>
  <c r="BY64" i="260" a="1"/>
  <c r="AR61" i="260" a="1"/>
  <c r="AD69" i="260" a="1"/>
  <c r="BJ99" i="260" a="1"/>
  <c r="AZ77" i="260" a="1"/>
  <c r="BD57" i="260" a="1"/>
  <c r="AZ58" i="260" a="1"/>
  <c r="AL78" i="260" a="1"/>
  <c r="BN77" i="260" a="1"/>
  <c r="J58" i="260" a="1"/>
  <c r="BJ68" i="260" a="1"/>
  <c r="AR60" i="260" a="1"/>
  <c r="AZ68" i="260" a="1"/>
  <c r="BU69" i="260" a="1"/>
  <c r="BD78" i="260" a="1"/>
  <c r="AZ72" i="260" a="1"/>
  <c r="BY65" i="260" a="1"/>
  <c r="AU69" i="260" a="1"/>
  <c r="BU55" i="260" a="1"/>
  <c r="G71" i="260" a="1"/>
  <c r="W99" i="260" a="1"/>
  <c r="G68" i="260" a="1"/>
  <c r="AU71" i="260" a="1"/>
  <c r="N72" i="260" a="1"/>
  <c r="W63" i="260" a="1"/>
  <c r="BY59" i="260" a="1"/>
  <c r="BN72" i="260" a="1"/>
  <c r="N70" i="260" a="1"/>
  <c r="AZ75" i="260" a="1"/>
  <c r="BQ65" i="260" a="1"/>
  <c r="J61" i="260" a="1"/>
  <c r="AZ62" i="260" a="1"/>
  <c r="G63" i="260" a="1"/>
  <c r="BQ99" i="260" a="1"/>
  <c r="AZ99" i="260" a="1"/>
  <c r="G61" i="260" a="1"/>
  <c r="AH59" i="260" a="1"/>
  <c r="AD73" i="260" a="1"/>
  <c r="AU99" i="260" a="1"/>
  <c r="N78" i="260" a="1"/>
  <c r="AL60" i="260" a="1"/>
  <c r="AZ64" i="260" a="1"/>
  <c r="N56" i="260" a="1"/>
  <c r="BD99" i="260" a="1"/>
  <c r="BN76" i="260" a="1"/>
  <c r="AZ71" i="260" a="1"/>
  <c r="BD60" i="260" a="1"/>
  <c r="W77" i="260" a="1"/>
  <c r="AD64" i="260" a="1"/>
  <c r="BU62" i="260" a="1"/>
  <c r="BU78" i="260" a="1"/>
  <c r="W61" i="260" a="1"/>
  <c r="J62" i="260" a="1"/>
  <c r="Z72" i="260" a="1"/>
  <c r="BN64" i="260" a="1"/>
  <c r="BD72" i="260" a="1"/>
  <c r="BD75" i="260" a="1"/>
  <c r="N66" i="260" a="1"/>
  <c r="R68" i="260" a="1"/>
  <c r="J70" i="260" a="1"/>
  <c r="AZ70" i="260" a="1"/>
  <c r="G77" i="260" a="1"/>
  <c r="J57" i="260" a="1"/>
  <c r="J68" i="260" a="1"/>
  <c r="BQ59" i="260" a="1"/>
  <c r="BU65" i="260" a="1"/>
  <c r="BY70" i="260" a="1"/>
  <c r="Z76" i="260" a="1"/>
  <c r="BD66" i="260" a="1"/>
  <c r="AZ56" i="260" a="1"/>
  <c r="AD65" i="260" a="1"/>
  <c r="BD63" i="260" a="1"/>
  <c r="W55" i="260" a="1"/>
  <c r="BQ61" i="260" a="1"/>
  <c r="AL64" i="260" a="1"/>
  <c r="AR70" i="260" a="1"/>
  <c r="AD75" i="260" a="1"/>
  <c r="Z59" i="260" a="1"/>
  <c r="W70" i="260" a="1"/>
  <c r="J65" i="260" a="1"/>
  <c r="W58" i="260" a="1"/>
  <c r="BQ64" i="260" a="1"/>
  <c r="BD71" i="260" a="1"/>
  <c r="G73" i="260" a="1"/>
  <c r="Z56" i="260" a="1"/>
  <c r="AU70" i="260" a="1"/>
  <c r="W60" i="260" a="1"/>
  <c r="BU61" i="260" a="1"/>
  <c r="AZ65" i="260" a="1"/>
  <c r="Z69" i="260" a="1"/>
  <c r="BQ78" i="260" a="1"/>
  <c r="AZ69" i="260" a="1"/>
  <c r="N55" i="260" a="1"/>
  <c r="R64" i="260" a="1"/>
  <c r="BJ56" i="260" a="1"/>
  <c r="BD70" i="260" a="1"/>
  <c r="AU78" i="260" a="1"/>
  <c r="AL77" i="260" a="1"/>
  <c r="G60" i="260" a="1"/>
  <c r="W76" i="260" a="1"/>
  <c r="AH67" i="260" a="1"/>
  <c r="AR64" i="260" a="1"/>
  <c r="R76" i="260" a="1"/>
  <c r="G69" i="260" a="1"/>
  <c r="AH99" i="260" a="1"/>
  <c r="N75" i="260" a="1"/>
  <c r="W78" i="260" a="1"/>
  <c r="BD67" i="260" a="1"/>
  <c r="G66" i="260" a="1"/>
  <c r="BJ76" i="260" a="1"/>
  <c r="J77" i="260" a="1"/>
  <c r="Z66" i="260" a="1"/>
  <c r="R72" i="260" a="1"/>
  <c r="R58" i="260" a="1"/>
  <c r="AR62" i="260" a="1"/>
  <c r="AD63" i="260" a="1"/>
  <c r="BJ75" i="260" a="1"/>
  <c r="AH65" i="260" a="1"/>
  <c r="W71" i="260" a="1"/>
  <c r="BU77" i="260" a="1"/>
  <c r="AL57" i="260" a="1"/>
  <c r="Z63" i="260" a="1"/>
  <c r="Z99" i="260" a="1"/>
  <c r="BU56" i="260" a="1"/>
  <c r="AL56" i="260" a="1"/>
  <c r="W69" i="260" a="1"/>
  <c r="BU76" i="260" a="1"/>
  <c r="BN71" i="260" a="1"/>
  <c r="W73" i="260" a="1"/>
  <c r="BN69" i="260" a="1"/>
  <c r="AL68" i="260" a="1"/>
  <c r="BN62" i="260" a="1"/>
  <c r="N57" i="260" a="1"/>
  <c r="AR78" i="260" a="1"/>
  <c r="N76" i="260" a="1"/>
  <c r="AZ67" i="260" a="1"/>
  <c r="AH71" i="260" a="1"/>
  <c r="AD55" i="260" a="1"/>
  <c r="Z67" i="260" a="1"/>
  <c r="R65" i="260" a="1"/>
  <c r="BQ60" i="260" a="1"/>
  <c r="BD59" i="260" a="1"/>
  <c r="BN70" i="260" a="1"/>
  <c r="AU67" i="260" a="1"/>
  <c r="AD57" i="260" a="1"/>
  <c r="BN60" i="260" a="1"/>
  <c r="AZ76" i="260" a="1"/>
  <c r="BN67" i="260" a="1"/>
  <c r="N62" i="260" a="1"/>
  <c r="BQ58" i="260" a="1"/>
  <c r="G67" i="260" a="1"/>
  <c r="AR76" i="260" a="1"/>
  <c r="N59" i="260" a="1"/>
  <c r="Z57" i="260" a="1"/>
  <c r="AL63" i="260" a="1"/>
  <c r="BU58" i="260" a="1"/>
  <c r="AL67" i="260" a="1"/>
  <c r="BY75" i="260" a="1"/>
  <c r="AH66" i="260" a="1"/>
  <c r="R99" i="260" a="1"/>
  <c r="R72" i="260" l="1"/>
  <c r="Z72" i="260"/>
  <c r="AU72" i="260"/>
  <c r="AH72" i="260"/>
  <c r="W72" i="260"/>
  <c r="BY72" i="260"/>
  <c r="BN72" i="260"/>
  <c r="BQ72" i="260"/>
  <c r="AD72" i="260"/>
  <c r="N72" i="260"/>
  <c r="AL72" i="260"/>
  <c r="BU72" i="260"/>
  <c r="BD72" i="260"/>
  <c r="BJ72" i="260"/>
  <c r="J72" i="260"/>
  <c r="AR72" i="260"/>
  <c r="AZ72" i="260"/>
  <c r="G72" i="260"/>
  <c r="W68" i="260"/>
  <c r="BU68" i="260"/>
  <c r="AU68" i="260"/>
  <c r="AR68" i="260"/>
  <c r="BJ68" i="260"/>
  <c r="AZ68" i="260"/>
  <c r="G68" i="260"/>
  <c r="Z68" i="260"/>
  <c r="BY68" i="260"/>
  <c r="AL68" i="260"/>
  <c r="BQ68" i="260"/>
  <c r="N68" i="260"/>
  <c r="R68" i="260"/>
  <c r="BD68" i="260"/>
  <c r="J68" i="260"/>
  <c r="AD68" i="260"/>
  <c r="BN68" i="260"/>
  <c r="AH68" i="260"/>
  <c r="G76" i="260"/>
  <c r="N76" i="260"/>
  <c r="BY76" i="260"/>
  <c r="AR76" i="260"/>
  <c r="W76" i="260"/>
  <c r="BD76" i="260"/>
  <c r="R76" i="260"/>
  <c r="AL76" i="260"/>
  <c r="BJ76" i="260"/>
  <c r="BQ76" i="260"/>
  <c r="AH76" i="260"/>
  <c r="AD76" i="260"/>
  <c r="AZ76" i="260"/>
  <c r="Z76" i="260"/>
  <c r="BN76" i="260"/>
  <c r="BU76" i="260"/>
  <c r="J76" i="260"/>
  <c r="AU76" i="260"/>
  <c r="W78" i="260"/>
  <c r="G78" i="260"/>
  <c r="AU78" i="260"/>
  <c r="BJ78" i="260"/>
  <c r="R78" i="260"/>
  <c r="BY78" i="260"/>
  <c r="BD78" i="260"/>
  <c r="BN78" i="260"/>
  <c r="AH78" i="260"/>
  <c r="BU78" i="260"/>
  <c r="AD78" i="260"/>
  <c r="AZ78" i="260"/>
  <c r="AR78" i="260"/>
  <c r="J78" i="260"/>
  <c r="BQ78" i="260"/>
  <c r="AL78" i="260"/>
  <c r="Z78" i="260"/>
  <c r="N78" i="260"/>
  <c r="AR56" i="260"/>
  <c r="AU56" i="260"/>
  <c r="AZ56" i="260"/>
  <c r="W56" i="260"/>
  <c r="BU56" i="260"/>
  <c r="R56" i="260"/>
  <c r="J56" i="260"/>
  <c r="BQ56" i="260"/>
  <c r="N56" i="260"/>
  <c r="BN56" i="260"/>
  <c r="AD56" i="260"/>
  <c r="AH56" i="260"/>
  <c r="BY56" i="260"/>
  <c r="G56" i="260"/>
  <c r="BD56" i="260"/>
  <c r="BJ56" i="260"/>
  <c r="AL56" i="260"/>
  <c r="Z56" i="260"/>
  <c r="Z69" i="260"/>
  <c r="AR69" i="260"/>
  <c r="AL69" i="260"/>
  <c r="AD69" i="260"/>
  <c r="BD69" i="260"/>
  <c r="AZ69" i="260"/>
  <c r="BQ69" i="260"/>
  <c r="N69" i="260"/>
  <c r="BU69" i="260"/>
  <c r="G69" i="260"/>
  <c r="AH69" i="260"/>
  <c r="BJ69" i="260"/>
  <c r="W69" i="260"/>
  <c r="AU69" i="260"/>
  <c r="BN69" i="260"/>
  <c r="BY69" i="260"/>
  <c r="J69" i="260"/>
  <c r="R69" i="260"/>
  <c r="BQ59" i="260"/>
  <c r="BY59" i="260"/>
  <c r="BJ59" i="260"/>
  <c r="BN59" i="260"/>
  <c r="BD59" i="260"/>
  <c r="AH59" i="260"/>
  <c r="R59" i="260"/>
  <c r="Z59" i="260"/>
  <c r="AR59" i="260"/>
  <c r="BU59" i="260"/>
  <c r="N59" i="260"/>
  <c r="AU59" i="260"/>
  <c r="W59" i="260"/>
  <c r="G59" i="260"/>
  <c r="J59" i="260"/>
  <c r="AZ59" i="260"/>
  <c r="AL59" i="260"/>
  <c r="AD59" i="260"/>
  <c r="BN67" i="260"/>
  <c r="AZ67" i="260"/>
  <c r="BD67" i="260"/>
  <c r="AR67" i="260"/>
  <c r="R67" i="260"/>
  <c r="BU67" i="260"/>
  <c r="BY67" i="260"/>
  <c r="BJ67" i="260"/>
  <c r="AU67" i="260"/>
  <c r="J67" i="260"/>
  <c r="Z67" i="260"/>
  <c r="AH67" i="260"/>
  <c r="AD67" i="260"/>
  <c r="W67" i="260"/>
  <c r="N67" i="260"/>
  <c r="AL67" i="260"/>
  <c r="BQ67" i="260"/>
  <c r="G67" i="260"/>
  <c r="AD64" i="260"/>
  <c r="R64" i="260"/>
  <c r="AL64" i="260"/>
  <c r="J64" i="260"/>
  <c r="BJ64" i="260"/>
  <c r="Z64" i="260"/>
  <c r="BU64" i="260"/>
  <c r="N64" i="260"/>
  <c r="AZ64" i="260"/>
  <c r="AU64" i="260"/>
  <c r="BQ64" i="260"/>
  <c r="BD64" i="260"/>
  <c r="G64" i="260"/>
  <c r="AH64" i="260"/>
  <c r="BN64" i="260"/>
  <c r="AR64" i="260"/>
  <c r="BY64" i="260"/>
  <c r="W64" i="260"/>
  <c r="AL73" i="260"/>
  <c r="BY73" i="260"/>
  <c r="G73" i="260"/>
  <c r="J73" i="260"/>
  <c r="W73" i="260"/>
  <c r="BJ73" i="260"/>
  <c r="BU73" i="260"/>
  <c r="AH73" i="260"/>
  <c r="AD73" i="260"/>
  <c r="AZ73" i="260"/>
  <c r="AR73" i="260"/>
  <c r="BQ73" i="260"/>
  <c r="BN73" i="260"/>
  <c r="N73" i="260"/>
  <c r="AU73" i="260"/>
  <c r="Z73" i="260"/>
  <c r="BD73" i="260"/>
  <c r="R73" i="260"/>
  <c r="BD66" i="260"/>
  <c r="N66" i="260"/>
  <c r="G66" i="260"/>
  <c r="AD66" i="260"/>
  <c r="Z66" i="260"/>
  <c r="BN66" i="260"/>
  <c r="BU66" i="260"/>
  <c r="R66" i="260"/>
  <c r="AR66" i="260"/>
  <c r="AU66" i="260"/>
  <c r="AH66" i="260"/>
  <c r="AL66" i="260"/>
  <c r="BY66" i="260"/>
  <c r="J66" i="260"/>
  <c r="BQ66" i="260"/>
  <c r="W66" i="260"/>
  <c r="BJ66" i="260"/>
  <c r="AZ66" i="260"/>
  <c r="BY57" i="260"/>
  <c r="W57" i="260"/>
  <c r="BN57" i="260"/>
  <c r="BU57" i="260"/>
  <c r="BQ57" i="260"/>
  <c r="J57" i="260"/>
  <c r="Z57" i="260"/>
  <c r="BJ57" i="260"/>
  <c r="N57" i="260"/>
  <c r="AU57" i="260"/>
  <c r="AD57" i="260"/>
  <c r="R57" i="260"/>
  <c r="BD57" i="260"/>
  <c r="G57" i="260"/>
  <c r="AH57" i="260"/>
  <c r="AZ57" i="260"/>
  <c r="AL57" i="260"/>
  <c r="AR57" i="260"/>
  <c r="BJ60" i="260"/>
  <c r="BD60" i="260"/>
  <c r="AZ60" i="260"/>
  <c r="AU60" i="260"/>
  <c r="BQ60" i="260"/>
  <c r="AR60" i="260"/>
  <c r="J60" i="260"/>
  <c r="AD60" i="260"/>
  <c r="AH60" i="260"/>
  <c r="BN60" i="260"/>
  <c r="Z60" i="260"/>
  <c r="BY60" i="260"/>
  <c r="BU60" i="260"/>
  <c r="AL60" i="260"/>
  <c r="R60" i="260"/>
  <c r="N60" i="260"/>
  <c r="W60" i="260"/>
  <c r="G60" i="260"/>
  <c r="BJ75" i="260"/>
  <c r="AR75" i="260"/>
  <c r="AH75" i="260"/>
  <c r="AD75" i="260"/>
  <c r="Z75" i="260"/>
  <c r="BY75" i="260"/>
  <c r="BN75" i="260"/>
  <c r="AZ75" i="260"/>
  <c r="BD75" i="260"/>
  <c r="BQ75" i="260"/>
  <c r="BU75" i="260"/>
  <c r="AU75" i="260"/>
  <c r="R75" i="260"/>
  <c r="W75" i="260"/>
  <c r="G75" i="260"/>
  <c r="J75" i="260"/>
  <c r="N75" i="260"/>
  <c r="AL75" i="260"/>
  <c r="N65" i="260"/>
  <c r="BJ65" i="260"/>
  <c r="AH65" i="260"/>
  <c r="BQ65" i="260"/>
  <c r="AU65" i="260"/>
  <c r="AL65" i="260"/>
  <c r="G65" i="260"/>
  <c r="AD65" i="260"/>
  <c r="BN65" i="260"/>
  <c r="Z65" i="260"/>
  <c r="BU65" i="260"/>
  <c r="AR65" i="260"/>
  <c r="R65" i="260"/>
  <c r="AZ65" i="260"/>
  <c r="W65" i="260"/>
  <c r="J65" i="260"/>
  <c r="BY65" i="260"/>
  <c r="BD65" i="260"/>
  <c r="AR99" i="260"/>
  <c r="AH99" i="260"/>
  <c r="AL99" i="260"/>
  <c r="BY99" i="260"/>
  <c r="Z99" i="260"/>
  <c r="N99" i="260"/>
  <c r="W99" i="260"/>
  <c r="AZ99" i="260"/>
  <c r="BN99" i="260"/>
  <c r="BQ99" i="260"/>
  <c r="BD99" i="260"/>
  <c r="AD99" i="260"/>
  <c r="R99" i="260"/>
  <c r="BU99" i="260"/>
  <c r="G99" i="260"/>
  <c r="AU99" i="260"/>
  <c r="BJ99" i="260"/>
  <c r="J99" i="260"/>
  <c r="N62" i="260"/>
  <c r="AD62" i="260"/>
  <c r="AU62" i="260"/>
  <c r="G62" i="260"/>
  <c r="AL62" i="260"/>
  <c r="BD62" i="260"/>
  <c r="AH62" i="260"/>
  <c r="BN62" i="260"/>
  <c r="Z62" i="260"/>
  <c r="BJ62" i="260"/>
  <c r="BY62" i="260"/>
  <c r="J62" i="260"/>
  <c r="AZ62" i="260"/>
  <c r="R62" i="260"/>
  <c r="W62" i="260"/>
  <c r="BQ62" i="260"/>
  <c r="AR62" i="260"/>
  <c r="BU62" i="260"/>
  <c r="BJ70" i="260"/>
  <c r="W70" i="260"/>
  <c r="AD70" i="260"/>
  <c r="AR70" i="260"/>
  <c r="BU70" i="260"/>
  <c r="BQ70" i="260"/>
  <c r="AU70" i="260"/>
  <c r="BY70" i="260"/>
  <c r="R70" i="260"/>
  <c r="AH70" i="260"/>
  <c r="G70" i="260"/>
  <c r="BN70" i="260"/>
  <c r="AZ70" i="260"/>
  <c r="N70" i="260"/>
  <c r="J70" i="260"/>
  <c r="AL70" i="260"/>
  <c r="BD70" i="260"/>
  <c r="Z70" i="260"/>
  <c r="BU55" i="260"/>
  <c r="BY55" i="260"/>
  <c r="Z55" i="260"/>
  <c r="AZ55" i="260"/>
  <c r="BJ55" i="260"/>
  <c r="BD55" i="260"/>
  <c r="AR55" i="260"/>
  <c r="AU55" i="260"/>
  <c r="AD55" i="260"/>
  <c r="BN55" i="260"/>
  <c r="AL55" i="260"/>
  <c r="G55" i="260"/>
  <c r="J55" i="260"/>
  <c r="R55" i="260"/>
  <c r="BQ55" i="260"/>
  <c r="N55" i="260"/>
  <c r="AH55" i="260"/>
  <c r="W55" i="260"/>
  <c r="BN61" i="260"/>
  <c r="Z61" i="260"/>
  <c r="BJ61" i="260"/>
  <c r="AD61" i="260"/>
  <c r="AH61" i="260"/>
  <c r="W61" i="260"/>
  <c r="BY61" i="260"/>
  <c r="AR61" i="260"/>
  <c r="BU61" i="260"/>
  <c r="AU61" i="260"/>
  <c r="BQ61" i="260"/>
  <c r="J61" i="260"/>
  <c r="G61" i="260"/>
  <c r="AL61" i="260"/>
  <c r="R61" i="260"/>
  <c r="AZ61" i="260"/>
  <c r="N61" i="260"/>
  <c r="BD61" i="260"/>
  <c r="AZ77" i="260"/>
  <c r="R77" i="260"/>
  <c r="BU77" i="260"/>
  <c r="AR77" i="260"/>
  <c r="AU77" i="260"/>
  <c r="AD77" i="260"/>
  <c r="BQ77" i="260"/>
  <c r="BN77" i="260"/>
  <c r="N77" i="260"/>
  <c r="BD77" i="260"/>
  <c r="AH77" i="260"/>
  <c r="AL77" i="260"/>
  <c r="J77" i="260"/>
  <c r="G77" i="260"/>
  <c r="BY77" i="260"/>
  <c r="W77" i="260"/>
  <c r="BJ77" i="260"/>
  <c r="Z77" i="260"/>
  <c r="BQ71" i="260"/>
  <c r="N71" i="260"/>
  <c r="BY71" i="260"/>
  <c r="BD71" i="260"/>
  <c r="AH71" i="260"/>
  <c r="AZ71" i="260"/>
  <c r="R71" i="260"/>
  <c r="Z71" i="260"/>
  <c r="BU71" i="260"/>
  <c r="AR71" i="260"/>
  <c r="BJ71" i="260"/>
  <c r="J71" i="260"/>
  <c r="AU71" i="260"/>
  <c r="BN71" i="260"/>
  <c r="AL71" i="260"/>
  <c r="AD71" i="260"/>
  <c r="G71" i="260"/>
  <c r="W71" i="260"/>
  <c r="G58" i="260"/>
  <c r="AR58" i="260"/>
  <c r="BU58" i="260"/>
  <c r="AZ58" i="260"/>
  <c r="N58" i="260"/>
  <c r="R58" i="260"/>
  <c r="BD58" i="260"/>
  <c r="BY58" i="260"/>
  <c r="BJ58" i="260"/>
  <c r="AH58" i="260"/>
  <c r="BN58" i="260"/>
  <c r="BQ58" i="260"/>
  <c r="Z58" i="260"/>
  <c r="AD58" i="260"/>
  <c r="W58" i="260"/>
  <c r="AU58" i="260"/>
  <c r="AL58" i="260"/>
  <c r="J58" i="260"/>
  <c r="BD63" i="260"/>
  <c r="BY63" i="260"/>
  <c r="BQ63" i="260"/>
  <c r="W63" i="260"/>
  <c r="Z63" i="260"/>
  <c r="R63" i="260"/>
  <c r="AD63" i="260"/>
  <c r="J63" i="260"/>
  <c r="AU63" i="260"/>
  <c r="AR63" i="260"/>
  <c r="BN63" i="260"/>
  <c r="BJ63" i="260"/>
  <c r="N63" i="260"/>
  <c r="AZ63" i="260"/>
  <c r="G63" i="260"/>
  <c r="BU63" i="260"/>
  <c r="AL63" i="260"/>
  <c r="AH63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AZ91" i="260" a="1"/>
  <c r="W92" i="260" a="1"/>
  <c r="Z124" i="260" a="1"/>
  <c r="Z88" i="260" a="1"/>
  <c r="G88" i="260" a="1"/>
  <c r="BD90" i="260" a="1"/>
  <c r="R86" i="260" a="1"/>
  <c r="Z103" i="260" a="1"/>
  <c r="BU86" i="260" a="1"/>
  <c r="W83" i="260" a="1"/>
  <c r="N101" i="260" a="1"/>
  <c r="Z96" i="260" a="1"/>
  <c r="AH124" i="260" a="1"/>
  <c r="BQ86" i="260" a="1"/>
  <c r="AR103" i="260" a="1"/>
  <c r="BU83" i="260" a="1"/>
  <c r="AR91" i="260" a="1"/>
  <c r="BJ84" i="260" a="1"/>
  <c r="BD84" i="260" a="1"/>
  <c r="BQ103" i="260" a="1"/>
  <c r="AD101" i="260" a="1"/>
  <c r="AR94" i="260" a="1"/>
  <c r="AR83" i="260" a="1"/>
  <c r="AR97" i="260" a="1"/>
  <c r="BQ85" i="260" a="1"/>
  <c r="AH103" i="260" a="1"/>
  <c r="R97" i="260" a="1"/>
  <c r="G89" i="260" a="1"/>
  <c r="Z90" i="260" a="1"/>
  <c r="AD124" i="260" a="1"/>
  <c r="AH102" i="260" a="1"/>
  <c r="BY87" i="260" a="1"/>
  <c r="BD96" i="260" a="1"/>
  <c r="BU95" i="260" a="1"/>
  <c r="N102" i="260" a="1"/>
  <c r="BN97" i="260" a="1"/>
  <c r="G84" i="260" a="1"/>
  <c r="AR93" i="260" a="1"/>
  <c r="AH101" i="260" a="1"/>
  <c r="AZ86" i="260" a="1"/>
  <c r="AU89" i="260" a="1"/>
  <c r="W90" i="260" a="1"/>
  <c r="BD103" i="260" a="1"/>
  <c r="R85" i="260" a="1"/>
  <c r="N97" i="260" a="1"/>
  <c r="G102" i="260" a="1"/>
  <c r="BD101" i="260" a="1"/>
  <c r="AH92" i="260" a="1"/>
  <c r="AD87" i="260" a="1"/>
  <c r="AD91" i="260" a="1"/>
  <c r="R84" i="260" a="1"/>
  <c r="AZ93" i="260" a="1"/>
  <c r="BQ102" i="260" a="1"/>
  <c r="AH91" i="260" a="1"/>
  <c r="BY97" i="260" a="1"/>
  <c r="AZ97" i="260" a="1"/>
  <c r="BY102" i="260" a="1"/>
  <c r="J91" i="260" a="1"/>
  <c r="BJ85" i="260" a="1"/>
  <c r="W86" i="260" a="1"/>
  <c r="AU81" i="260" a="1"/>
  <c r="BD124" i="260" a="1"/>
  <c r="J83" i="260" a="1"/>
  <c r="AD100" i="260" a="1"/>
  <c r="G94" i="260" a="1"/>
  <c r="R91" i="260" a="1"/>
  <c r="BY100" i="260" a="1"/>
  <c r="BN94" i="260" a="1"/>
  <c r="N80" i="260" a="1"/>
  <c r="BQ94" i="260" a="1"/>
  <c r="J84" i="260" a="1"/>
  <c r="AL102" i="260" a="1"/>
  <c r="R98" i="260" a="1"/>
  <c r="AU91" i="260" a="1"/>
  <c r="R90" i="260" a="1"/>
  <c r="Z95" i="260" a="1"/>
  <c r="G124" i="260" a="1"/>
  <c r="AL96" i="260" a="1"/>
  <c r="AU87" i="260" a="1"/>
  <c r="AL94" i="260" a="1"/>
  <c r="J97" i="260" a="1"/>
  <c r="Z100" i="260" a="1"/>
  <c r="AR100" i="260" a="1"/>
  <c r="N84" i="260" a="1"/>
  <c r="AL100" i="260" a="1"/>
  <c r="W85" i="260" a="1"/>
  <c r="AU101" i="260" a="1"/>
  <c r="AH88" i="260" a="1"/>
  <c r="BY81" i="260" a="1"/>
  <c r="J100" i="260" a="1"/>
  <c r="W103" i="260" a="1"/>
  <c r="AU85" i="260" a="1"/>
  <c r="BY101" i="260" a="1"/>
  <c r="Z89" i="260" a="1"/>
  <c r="R92" i="260" a="1"/>
  <c r="G103" i="260" a="1"/>
  <c r="AL95" i="260" a="1"/>
  <c r="R81" i="260" a="1"/>
  <c r="BY86" i="260" a="1"/>
  <c r="AR81" i="260" a="1"/>
  <c r="J86" i="260" a="1"/>
  <c r="AZ85" i="260" a="1"/>
  <c r="BQ97" i="260" a="1"/>
  <c r="BU124" i="260" a="1"/>
  <c r="AZ80" i="260" a="1"/>
  <c r="BN86" i="260" a="1"/>
  <c r="BD100" i="260" a="1"/>
  <c r="BN80" i="260" a="1"/>
  <c r="AZ101" i="260" a="1"/>
  <c r="W84" i="260" a="1"/>
  <c r="W95" i="260" a="1"/>
  <c r="J89" i="260" a="1"/>
  <c r="J90" i="260" a="1"/>
  <c r="AL97" i="260" a="1"/>
  <c r="W91" i="260" a="1"/>
  <c r="W93" i="260" a="1"/>
  <c r="J124" i="260" a="1"/>
  <c r="AD88" i="260" a="1"/>
  <c r="BJ88" i="260" a="1"/>
  <c r="G91" i="260" a="1"/>
  <c r="W97" i="260" a="1"/>
  <c r="BD80" i="260" a="1"/>
  <c r="BJ91" i="260" a="1"/>
  <c r="AZ124" i="260" a="1"/>
  <c r="BY93" i="260" a="1"/>
  <c r="BD102" i="260" a="1"/>
  <c r="N103" i="260" a="1"/>
  <c r="AL91" i="260" a="1"/>
  <c r="BY84" i="260" a="1"/>
  <c r="AZ98" i="260" a="1"/>
  <c r="BN96" i="260" a="1"/>
  <c r="R124" i="260" a="1"/>
  <c r="BU82" i="260" a="1"/>
  <c r="BU96" i="260" a="1"/>
  <c r="BN98" i="260" a="1"/>
  <c r="AR80" i="260" a="1"/>
  <c r="AZ89" i="260" a="1"/>
  <c r="BN84" i="260" a="1"/>
  <c r="AR124" i="260" a="1"/>
  <c r="BQ80" i="260" a="1"/>
  <c r="AL92" i="260" a="1"/>
  <c r="W102" i="260" a="1"/>
  <c r="N93" i="260" a="1"/>
  <c r="AL101" i="260" a="1"/>
  <c r="G96" i="260" a="1"/>
  <c r="BD93" i="260" a="1"/>
  <c r="BU85" i="260" a="1"/>
  <c r="N91" i="260" a="1"/>
  <c r="AU93" i="260" a="1"/>
  <c r="AU97" i="260" a="1"/>
  <c r="BQ88" i="260" a="1"/>
  <c r="J80" i="260" a="1"/>
  <c r="AU86" i="260" a="1"/>
  <c r="BD81" i="260" a="1"/>
  <c r="AU124" i="260" a="1"/>
  <c r="Z92" i="260" a="1"/>
  <c r="BU100" i="260" a="1"/>
  <c r="BD94" i="260" a="1"/>
  <c r="BD91" i="260" a="1"/>
  <c r="W82" i="260" a="1"/>
  <c r="AH90" i="260" a="1"/>
  <c r="R94" i="260" a="1"/>
  <c r="AR102" i="260" a="1"/>
  <c r="BN91" i="260" a="1"/>
  <c r="N124" i="260" a="1"/>
  <c r="BY91" i="260" a="1"/>
  <c r="BU90" i="260" a="1"/>
  <c r="BN82" i="260" a="1"/>
  <c r="AU103" i="260" a="1"/>
  <c r="J92" i="260" a="1"/>
  <c r="AR88" i="260" a="1"/>
  <c r="AR89" i="260" a="1"/>
  <c r="AZ95" i="260" a="1"/>
  <c r="AR101" i="260" a="1"/>
  <c r="BJ98" i="260" a="1"/>
  <c r="BQ124" i="260" a="1"/>
  <c r="BN87" i="260" a="1"/>
  <c r="AH95" i="260" a="1"/>
  <c r="BN100" i="260" a="1"/>
  <c r="AR86" i="260" a="1"/>
  <c r="BQ90" i="260" a="1"/>
  <c r="R82" i="260" a="1"/>
  <c r="AL88" i="260" a="1"/>
  <c r="AZ81" i="260" a="1"/>
  <c r="AD96" i="260" a="1"/>
  <c r="BD89" i="260" a="1"/>
  <c r="BJ92" i="260" a="1"/>
  <c r="BN83" i="260" a="1"/>
  <c r="AD95" i="260" a="1"/>
  <c r="G97" i="260" a="1"/>
  <c r="BY95" i="260" a="1"/>
  <c r="G90" i="260" a="1"/>
  <c r="BJ103" i="260" a="1"/>
  <c r="BQ87" i="260" a="1"/>
  <c r="BY82" i="260" a="1"/>
  <c r="W89" i="260" a="1"/>
  <c r="AZ102" i="260" a="1"/>
  <c r="BY88" i="260" a="1"/>
  <c r="BD87" i="260" a="1"/>
  <c r="BJ87" i="260" a="1"/>
  <c r="G81" i="260" a="1"/>
  <c r="AU92" i="260" a="1"/>
  <c r="BQ96" i="260" a="1"/>
  <c r="N88" i="260" a="1"/>
  <c r="BQ81" i="260" a="1"/>
  <c r="R83" i="260" a="1"/>
  <c r="BN90" i="260" a="1"/>
  <c r="BN88" i="260" a="1"/>
  <c r="BQ82" i="260" a="1"/>
  <c r="AZ83" i="260" a="1"/>
  <c r="BJ96" i="260" a="1"/>
  <c r="G83" i="260" a="1"/>
  <c r="AH100" i="260" a="1"/>
  <c r="BD88" i="260" a="1"/>
  <c r="BU102" i="260" a="1"/>
  <c r="AL98" i="260" a="1"/>
  <c r="AH87" i="260" a="1"/>
  <c r="BY103" i="260" a="1"/>
  <c r="AZ94" i="260" a="1"/>
  <c r="AU102" i="260" a="1"/>
  <c r="W101" i="260" a="1"/>
  <c r="BU98" i="260" a="1"/>
  <c r="R87" i="260" a="1"/>
  <c r="AU98" i="260" a="1"/>
  <c r="W80" i="260" a="1"/>
  <c r="BU94" i="260" a="1"/>
  <c r="N86" i="260" a="1"/>
  <c r="BY90" i="260" a="1"/>
  <c r="AL87" i="260" a="1"/>
  <c r="AR82" i="260" a="1"/>
  <c r="Z98" i="260" a="1"/>
  <c r="BN124" i="260" a="1"/>
  <c r="AR92" i="260" a="1"/>
  <c r="R89" i="260" a="1"/>
  <c r="BU97" i="260" a="1"/>
  <c r="BY94" i="260" a="1"/>
  <c r="R103" i="260" a="1"/>
  <c r="BY96" i="260" a="1"/>
  <c r="BJ82" i="260" a="1"/>
  <c r="R80" i="260" a="1"/>
  <c r="J88" i="260" a="1"/>
  <c r="AR85" i="260" a="1"/>
  <c r="BY83" i="260" a="1"/>
  <c r="J94" i="260" a="1"/>
  <c r="BN93" i="260" a="1"/>
  <c r="BU81" i="260" a="1"/>
  <c r="AU100" i="260" a="1"/>
  <c r="G92" i="260" a="1"/>
  <c r="BU89" i="260" a="1"/>
  <c r="AZ92" i="260" a="1"/>
  <c r="AZ88" i="260" a="1"/>
  <c r="N85" i="260" a="1"/>
  <c r="AU82" i="260" a="1"/>
  <c r="W98" i="260" a="1"/>
  <c r="AL89" i="260" a="1"/>
  <c r="N92" i="260" a="1"/>
  <c r="AR87" i="260" a="1"/>
  <c r="N95" i="260" a="1"/>
  <c r="G100" i="260" a="1"/>
  <c r="R96" i="260" a="1"/>
  <c r="BQ83" i="260" a="1"/>
  <c r="BY98" i="260" a="1"/>
  <c r="AD93" i="260" a="1"/>
  <c r="BJ95" i="260" a="1"/>
  <c r="BU92" i="260" a="1"/>
  <c r="BY85" i="260" a="1"/>
  <c r="AD102" i="260" a="1"/>
  <c r="BQ95" i="260" a="1"/>
  <c r="AD98" i="260" a="1"/>
  <c r="BU91" i="260" a="1"/>
  <c r="G98" i="260" a="1"/>
  <c r="BD85" i="260" a="1"/>
  <c r="AR95" i="260" a="1"/>
  <c r="BD95" i="260" a="1"/>
  <c r="AL124" i="260" a="1"/>
  <c r="G101" i="260" a="1"/>
  <c r="J95" i="260" a="1"/>
  <c r="N87" i="260" a="1"/>
  <c r="G95" i="260" a="1"/>
  <c r="BJ86" i="260" a="1"/>
  <c r="AU96" i="260" a="1"/>
  <c r="J102" i="260" a="1"/>
  <c r="BQ101" i="260" a="1"/>
  <c r="BN85" i="260" a="1"/>
  <c r="AD92" i="260" a="1"/>
  <c r="J103" i="260" a="1"/>
  <c r="BN95" i="260" a="1"/>
  <c r="BN89" i="260" a="1"/>
  <c r="Z101" i="260" a="1"/>
  <c r="AH89" i="260" a="1"/>
  <c r="N89" i="260" a="1"/>
  <c r="BD82" i="260" a="1"/>
  <c r="AR84" i="260" a="1"/>
  <c r="G80" i="260" a="1"/>
  <c r="AD94" i="260" a="1"/>
  <c r="Z93" i="260" a="1"/>
  <c r="G82" i="260" a="1"/>
  <c r="J98" i="260" a="1"/>
  <c r="W87" i="260" a="1"/>
  <c r="BY124" i="260" a="1"/>
  <c r="AL93" i="260" a="1"/>
  <c r="N96" i="260" a="1"/>
  <c r="AZ96" i="260" a="1"/>
  <c r="BJ93" i="260" a="1"/>
  <c r="AH98" i="260" a="1"/>
  <c r="BJ83" i="260" a="1"/>
  <c r="Z102" i="260" a="1"/>
  <c r="AU83" i="260" a="1"/>
  <c r="BJ102" i="260" a="1"/>
  <c r="AU84" i="260" a="1"/>
  <c r="BD98" i="260" a="1"/>
  <c r="N81" i="260" a="1"/>
  <c r="AL103" i="260" a="1"/>
  <c r="AH94" i="260" a="1"/>
  <c r="BJ81" i="260" a="1"/>
  <c r="W94" i="260" a="1"/>
  <c r="N100" i="260" a="1"/>
  <c r="AZ100" i="260" a="1"/>
  <c r="BD86" i="260" a="1"/>
  <c r="BU101" i="260" a="1"/>
  <c r="J87" i="260" a="1"/>
  <c r="J96" i="260" a="1"/>
  <c r="BJ94" i="260" a="1"/>
  <c r="G87" i="260" a="1"/>
  <c r="N98" i="260" a="1"/>
  <c r="W88" i="260" a="1"/>
  <c r="BN101" i="260" a="1"/>
  <c r="BU103" i="260" a="1"/>
  <c r="AD97" i="260" a="1"/>
  <c r="J93" i="260" a="1"/>
  <c r="BQ100" i="260" a="1"/>
  <c r="AU90" i="260" a="1"/>
  <c r="AD90" i="260" a="1"/>
  <c r="Z91" i="260" a="1"/>
  <c r="AL90" i="260" a="1"/>
  <c r="J85" i="260" a="1"/>
  <c r="AH93" i="260" a="1"/>
  <c r="AR96" i="260" a="1"/>
  <c r="BN102" i="260" a="1"/>
  <c r="BQ84" i="260" a="1"/>
  <c r="BY80" i="260" a="1"/>
  <c r="W124" i="260" a="1"/>
  <c r="G86" i="260" a="1"/>
  <c r="AZ84" i="260" a="1"/>
  <c r="N83" i="260" a="1"/>
  <c r="J101" i="260" a="1"/>
  <c r="AR98" i="260" a="1"/>
  <c r="BJ90" i="260" a="1"/>
  <c r="R88" i="260" a="1"/>
  <c r="J82" i="260" a="1"/>
  <c r="R100" i="260" a="1"/>
  <c r="BQ93" i="260" a="1"/>
  <c r="BN81" i="260" a="1"/>
  <c r="BQ92" i="260" a="1"/>
  <c r="Z97" i="260" a="1"/>
  <c r="BD97" i="260" a="1"/>
  <c r="BJ101" i="260" a="1"/>
  <c r="N82" i="260" a="1"/>
  <c r="BJ80" i="260" a="1"/>
  <c r="BU93" i="260" a="1"/>
  <c r="BY92" i="260" a="1"/>
  <c r="BU88" i="260" a="1"/>
  <c r="AD89" i="260" a="1"/>
  <c r="BJ100" i="260" a="1"/>
  <c r="BN92" i="260" a="1"/>
  <c r="AU95" i="260" a="1"/>
  <c r="R93" i="260" a="1"/>
  <c r="BY89" i="260" a="1"/>
  <c r="BU87" i="260" a="1"/>
  <c r="W100" i="260" a="1"/>
  <c r="G85" i="260" a="1"/>
  <c r="AZ82" i="260" a="1"/>
  <c r="Z87" i="260" a="1"/>
  <c r="AU94" i="260" a="1"/>
  <c r="BJ97" i="260" a="1"/>
  <c r="W96" i="260" a="1"/>
  <c r="Z94" i="260" a="1"/>
  <c r="BQ89" i="260" a="1"/>
  <c r="N90" i="260" a="1"/>
  <c r="AH97" i="260" a="1"/>
  <c r="AZ87" i="260" a="1"/>
  <c r="BU84" i="260" a="1"/>
  <c r="AZ103" i="260" a="1"/>
  <c r="R101" i="260" a="1"/>
  <c r="J81" i="260" a="1"/>
  <c r="BJ89" i="260" a="1"/>
  <c r="AZ90" i="260" a="1"/>
  <c r="BU80" i="260" a="1"/>
  <c r="BQ91" i="260" a="1"/>
  <c r="AU88" i="260" a="1"/>
  <c r="R102" i="260" a="1"/>
  <c r="W81" i="260" a="1"/>
  <c r="BQ98" i="260" a="1"/>
  <c r="AH96" i="260" a="1"/>
  <c r="AR90" i="260" a="1"/>
  <c r="BJ124" i="260" a="1"/>
  <c r="BD92" i="260" a="1"/>
  <c r="N94" i="260" a="1"/>
  <c r="R95" i="260" a="1"/>
  <c r="AU80" i="260" a="1"/>
  <c r="BN103" i="260" a="1"/>
  <c r="AD103" i="260" a="1"/>
  <c r="BD83" i="260" a="1"/>
  <c r="G93" i="260" a="1"/>
  <c r="BJ83" i="260" l="1"/>
  <c r="AU83" i="260"/>
  <c r="BQ83" i="260"/>
  <c r="G83" i="260"/>
  <c r="W83" i="260"/>
  <c r="AR83" i="260"/>
  <c r="J83" i="260"/>
  <c r="AZ83" i="260"/>
  <c r="BN83" i="260"/>
  <c r="BY83" i="260"/>
  <c r="BU83" i="260"/>
  <c r="N83" i="260"/>
  <c r="R83" i="260"/>
  <c r="BD83" i="260"/>
  <c r="BY100" i="260"/>
  <c r="AD100" i="260"/>
  <c r="J100" i="260"/>
  <c r="Z100" i="260"/>
  <c r="BN100" i="260"/>
  <c r="AR100" i="260"/>
  <c r="N100" i="260"/>
  <c r="R100" i="260"/>
  <c r="AZ100" i="260"/>
  <c r="BJ100" i="260"/>
  <c r="G100" i="260"/>
  <c r="BQ100" i="260"/>
  <c r="BU100" i="260"/>
  <c r="W100" i="260"/>
  <c r="AL100" i="260"/>
  <c r="AH100" i="260"/>
  <c r="BD100" i="260"/>
  <c r="AU100" i="260"/>
  <c r="AH103" i="260"/>
  <c r="BQ103" i="260"/>
  <c r="BD103" i="260"/>
  <c r="BN103" i="260"/>
  <c r="N103" i="260"/>
  <c r="AR103" i="260"/>
  <c r="BJ103" i="260"/>
  <c r="J103" i="260"/>
  <c r="R103" i="260"/>
  <c r="G103" i="260"/>
  <c r="BY103" i="260"/>
  <c r="W103" i="260"/>
  <c r="AD103" i="260"/>
  <c r="BU103" i="260"/>
  <c r="Z103" i="260"/>
  <c r="AU103" i="260"/>
  <c r="AL103" i="260"/>
  <c r="AZ103" i="260"/>
  <c r="BD85" i="260"/>
  <c r="AU85" i="260"/>
  <c r="BY85" i="260"/>
  <c r="AZ85" i="260"/>
  <c r="R85" i="260"/>
  <c r="BN85" i="260"/>
  <c r="J85" i="260"/>
  <c r="W85" i="260"/>
  <c r="BU85" i="260"/>
  <c r="G85" i="260"/>
  <c r="BJ85" i="260"/>
  <c r="BQ85" i="260"/>
  <c r="AR85" i="260"/>
  <c r="N85" i="260"/>
  <c r="AL90" i="260"/>
  <c r="W90" i="260"/>
  <c r="BQ90" i="260"/>
  <c r="N90" i="260"/>
  <c r="AD90" i="260"/>
  <c r="J90" i="260"/>
  <c r="BN90" i="260"/>
  <c r="AH90" i="260"/>
  <c r="Z90" i="260"/>
  <c r="BD90" i="260"/>
  <c r="AZ90" i="260"/>
  <c r="BY90" i="260"/>
  <c r="AU90" i="260"/>
  <c r="G90" i="260"/>
  <c r="BJ90" i="260"/>
  <c r="R90" i="260"/>
  <c r="AR90" i="260"/>
  <c r="BU90" i="260"/>
  <c r="BN96" i="260"/>
  <c r="J96" i="260"/>
  <c r="BJ96" i="260"/>
  <c r="BD96" i="260"/>
  <c r="AH96" i="260"/>
  <c r="AZ96" i="260"/>
  <c r="N96" i="260"/>
  <c r="AL96" i="260"/>
  <c r="BY96" i="260"/>
  <c r="AU96" i="260"/>
  <c r="BU96" i="260"/>
  <c r="AR96" i="260"/>
  <c r="W96" i="260"/>
  <c r="AD96" i="260"/>
  <c r="Z96" i="260"/>
  <c r="BQ96" i="260"/>
  <c r="G96" i="260"/>
  <c r="R96" i="260"/>
  <c r="G93" i="260"/>
  <c r="BN93" i="260"/>
  <c r="N93" i="260"/>
  <c r="J93" i="260"/>
  <c r="AZ93" i="260"/>
  <c r="AU93" i="260"/>
  <c r="BU93" i="260"/>
  <c r="BY93" i="260"/>
  <c r="BD93" i="260"/>
  <c r="AR93" i="260"/>
  <c r="BJ93" i="260"/>
  <c r="R93" i="260"/>
  <c r="BQ93" i="260"/>
  <c r="AH93" i="260"/>
  <c r="Z93" i="260"/>
  <c r="W93" i="260"/>
  <c r="AD93" i="260"/>
  <c r="AL93" i="260"/>
  <c r="AR92" i="260"/>
  <c r="BN92" i="260"/>
  <c r="BY92" i="260"/>
  <c r="Z92" i="260"/>
  <c r="R92" i="260"/>
  <c r="AD92" i="260"/>
  <c r="BU92" i="260"/>
  <c r="G92" i="260"/>
  <c r="AL92" i="260"/>
  <c r="AU92" i="260"/>
  <c r="BJ92" i="260"/>
  <c r="N92" i="260"/>
  <c r="J92" i="260"/>
  <c r="BD92" i="260"/>
  <c r="BQ92" i="260"/>
  <c r="AH92" i="260"/>
  <c r="AZ92" i="260"/>
  <c r="W92" i="260"/>
  <c r="W82" i="260"/>
  <c r="N82" i="260"/>
  <c r="BY82" i="260"/>
  <c r="AR82" i="260"/>
  <c r="R82" i="260"/>
  <c r="BD82" i="260"/>
  <c r="AZ82" i="260"/>
  <c r="AU82" i="260"/>
  <c r="J82" i="260"/>
  <c r="BN82" i="260"/>
  <c r="BQ82" i="260"/>
  <c r="G82" i="260"/>
  <c r="BU82" i="260"/>
  <c r="BJ82" i="260"/>
  <c r="R98" i="260"/>
  <c r="AU98" i="260"/>
  <c r="N98" i="260"/>
  <c r="BD98" i="260"/>
  <c r="BU98" i="260"/>
  <c r="BJ98" i="260"/>
  <c r="AZ98" i="260"/>
  <c r="W98" i="260"/>
  <c r="AH98" i="260"/>
  <c r="BY98" i="260"/>
  <c r="AL98" i="260"/>
  <c r="BQ98" i="260"/>
  <c r="BN98" i="260"/>
  <c r="AR98" i="260"/>
  <c r="G98" i="260"/>
  <c r="J98" i="260"/>
  <c r="Z98" i="260"/>
  <c r="AD98" i="260"/>
  <c r="BY102" i="260"/>
  <c r="AZ102" i="260"/>
  <c r="AR102" i="260"/>
  <c r="AU102" i="260"/>
  <c r="AL102" i="260"/>
  <c r="Z102" i="260"/>
  <c r="BQ102" i="260"/>
  <c r="W102" i="260"/>
  <c r="J102" i="260"/>
  <c r="BU102" i="260"/>
  <c r="G102" i="260"/>
  <c r="R102" i="260"/>
  <c r="AD102" i="260"/>
  <c r="BD102" i="260"/>
  <c r="N102" i="260"/>
  <c r="BJ102" i="260"/>
  <c r="BN102" i="260"/>
  <c r="AH102" i="260"/>
  <c r="AU95" i="260"/>
  <c r="AZ95" i="260"/>
  <c r="R95" i="260"/>
  <c r="W95" i="260"/>
  <c r="AD95" i="260"/>
  <c r="N95" i="260"/>
  <c r="BU95" i="260"/>
  <c r="BQ95" i="260"/>
  <c r="BN95" i="260"/>
  <c r="BJ95" i="260"/>
  <c r="Z95" i="260"/>
  <c r="J95" i="260"/>
  <c r="AL95" i="260"/>
  <c r="G95" i="260"/>
  <c r="BD95" i="260"/>
  <c r="AH95" i="260"/>
  <c r="BY95" i="260"/>
  <c r="AR95" i="260"/>
  <c r="R91" i="260"/>
  <c r="BN91" i="260"/>
  <c r="AZ91" i="260"/>
  <c r="BU91" i="260"/>
  <c r="BY91" i="260"/>
  <c r="G91" i="260"/>
  <c r="BJ91" i="260"/>
  <c r="BD91" i="260"/>
  <c r="AU91" i="260"/>
  <c r="AL91" i="260"/>
  <c r="Z91" i="260"/>
  <c r="J91" i="260"/>
  <c r="AR91" i="260"/>
  <c r="BQ91" i="260"/>
  <c r="W91" i="260"/>
  <c r="N91" i="260"/>
  <c r="AH91" i="260"/>
  <c r="AD91" i="260"/>
  <c r="R89" i="260"/>
  <c r="BN89" i="260"/>
  <c r="BU89" i="260"/>
  <c r="AU89" i="260"/>
  <c r="BJ89" i="260"/>
  <c r="AR89" i="260"/>
  <c r="AH89" i="260"/>
  <c r="BQ89" i="260"/>
  <c r="Z89" i="260"/>
  <c r="AL89" i="260"/>
  <c r="BY89" i="260"/>
  <c r="AZ89" i="260"/>
  <c r="BD89" i="260"/>
  <c r="G89" i="260"/>
  <c r="AD89" i="260"/>
  <c r="W89" i="260"/>
  <c r="N89" i="260"/>
  <c r="J89" i="260"/>
  <c r="AU101" i="260"/>
  <c r="AL101" i="260"/>
  <c r="Z101" i="260"/>
  <c r="BU101" i="260"/>
  <c r="W101" i="260"/>
  <c r="AR101" i="260"/>
  <c r="AD101" i="260"/>
  <c r="G101" i="260"/>
  <c r="N101" i="260"/>
  <c r="J101" i="260"/>
  <c r="BJ101" i="260"/>
  <c r="BD101" i="260"/>
  <c r="R101" i="260"/>
  <c r="BN101" i="260"/>
  <c r="AH101" i="260"/>
  <c r="AZ101" i="260"/>
  <c r="BQ101" i="260"/>
  <c r="BY101" i="260"/>
  <c r="BU97" i="260"/>
  <c r="W97" i="260"/>
  <c r="R97" i="260"/>
  <c r="AD97" i="260"/>
  <c r="BJ97" i="260"/>
  <c r="BN97" i="260"/>
  <c r="Z97" i="260"/>
  <c r="BD97" i="260"/>
  <c r="AH97" i="260"/>
  <c r="BY97" i="260"/>
  <c r="AL97" i="260"/>
  <c r="AU97" i="260"/>
  <c r="G97" i="260"/>
  <c r="J97" i="260"/>
  <c r="AZ97" i="260"/>
  <c r="N97" i="260"/>
  <c r="BQ97" i="260"/>
  <c r="AR97" i="260"/>
  <c r="BD86" i="260"/>
  <c r="AZ86" i="260"/>
  <c r="J86" i="260"/>
  <c r="N86" i="260"/>
  <c r="G86" i="260"/>
  <c r="BN86" i="260"/>
  <c r="BY86" i="260"/>
  <c r="W86" i="260"/>
  <c r="R86" i="260"/>
  <c r="BU86" i="260"/>
  <c r="BJ86" i="260"/>
  <c r="AR86" i="260"/>
  <c r="BQ86" i="260"/>
  <c r="AU86" i="260"/>
  <c r="AD124" i="260"/>
  <c r="W124" i="260"/>
  <c r="AU124" i="260"/>
  <c r="J124" i="260"/>
  <c r="BN124" i="260"/>
  <c r="Z124" i="260"/>
  <c r="AR124" i="260"/>
  <c r="AL124" i="260"/>
  <c r="BU124" i="260"/>
  <c r="BY124" i="260"/>
  <c r="AZ124" i="260"/>
  <c r="AH124" i="260"/>
  <c r="R124" i="260"/>
  <c r="G124" i="260"/>
  <c r="N124" i="260"/>
  <c r="BQ124" i="260"/>
  <c r="BD124" i="260"/>
  <c r="BJ124" i="260"/>
  <c r="R88" i="260"/>
  <c r="W88" i="260"/>
  <c r="AR88" i="260"/>
  <c r="BU88" i="260"/>
  <c r="Z88" i="260"/>
  <c r="BQ88" i="260"/>
  <c r="BN88" i="260"/>
  <c r="N88" i="260"/>
  <c r="BD88" i="260"/>
  <c r="AU88" i="260"/>
  <c r="BJ88" i="260"/>
  <c r="J88" i="260"/>
  <c r="BY88" i="260"/>
  <c r="AZ88" i="260"/>
  <c r="G88" i="260"/>
  <c r="AL88" i="260"/>
  <c r="AH88" i="260"/>
  <c r="AD88" i="260"/>
  <c r="BU87" i="260"/>
  <c r="AD87" i="260"/>
  <c r="AZ87" i="260"/>
  <c r="BQ87" i="260"/>
  <c r="AH87" i="260"/>
  <c r="AR87" i="260"/>
  <c r="BY87" i="260"/>
  <c r="AL87" i="260"/>
  <c r="W87" i="260"/>
  <c r="Z87" i="260"/>
  <c r="AU87" i="260"/>
  <c r="R87" i="260"/>
  <c r="J87" i="260"/>
  <c r="BN87" i="260"/>
  <c r="BD87" i="260"/>
  <c r="BJ87" i="260"/>
  <c r="N87" i="260"/>
  <c r="G87" i="260"/>
  <c r="AZ80" i="260"/>
  <c r="W80" i="260"/>
  <c r="BN80" i="260"/>
  <c r="AU80" i="260"/>
  <c r="BU80" i="260"/>
  <c r="AR80" i="260"/>
  <c r="BJ80" i="260"/>
  <c r="R80" i="260"/>
  <c r="BQ80" i="260"/>
  <c r="N80" i="260"/>
  <c r="BY80" i="260"/>
  <c r="J80" i="260"/>
  <c r="G80" i="260"/>
  <c r="BD80" i="260"/>
  <c r="R84" i="260"/>
  <c r="BN84" i="260"/>
  <c r="W84" i="260"/>
  <c r="BQ84" i="260"/>
  <c r="N84" i="260"/>
  <c r="BJ84" i="260"/>
  <c r="BD84" i="260"/>
  <c r="BY84" i="260"/>
  <c r="J84" i="260"/>
  <c r="AR84" i="260"/>
  <c r="AZ84" i="260"/>
  <c r="AU84" i="260"/>
  <c r="G84" i="260"/>
  <c r="BU84" i="260"/>
  <c r="Z94" i="260"/>
  <c r="AR94" i="260"/>
  <c r="AU94" i="260"/>
  <c r="BN94" i="260"/>
  <c r="AZ94" i="260"/>
  <c r="N94" i="260"/>
  <c r="BQ94" i="260"/>
  <c r="BY94" i="260"/>
  <c r="AH94" i="260"/>
  <c r="BU94" i="260"/>
  <c r="W94" i="260"/>
  <c r="J94" i="260"/>
  <c r="G94" i="260"/>
  <c r="BJ94" i="260"/>
  <c r="R94" i="260"/>
  <c r="BD94" i="260"/>
  <c r="AL94" i="260"/>
  <c r="AD94" i="260"/>
  <c r="N81" i="260"/>
  <c r="BD81" i="260"/>
  <c r="R81" i="260"/>
  <c r="BN81" i="260"/>
  <c r="W81" i="260"/>
  <c r="BJ81" i="260"/>
  <c r="AR81" i="260"/>
  <c r="G81" i="260"/>
  <c r="BQ81" i="260"/>
  <c r="AZ81" i="260"/>
  <c r="BU81" i="260"/>
  <c r="BY81" i="260"/>
  <c r="J81" i="260"/>
  <c r="AU81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BN110" i="260" a="1"/>
  <c r="BU112" i="260" a="1"/>
  <c r="BJ126" i="260" a="1"/>
  <c r="BQ128" i="260" a="1"/>
  <c r="AZ122" i="260" a="1"/>
  <c r="BQ116" i="260" a="1"/>
  <c r="N126" i="260" a="1"/>
  <c r="AZ114" i="260" a="1"/>
  <c r="AU120" i="260" a="1"/>
  <c r="AL115" i="260" a="1"/>
  <c r="BU110" i="260" a="1"/>
  <c r="AR119" i="260" a="1"/>
  <c r="R126" i="260" a="1"/>
  <c r="AR115" i="260" a="1"/>
  <c r="AL121" i="260" a="1"/>
  <c r="AR105" i="260" a="1"/>
  <c r="Z122" i="260" a="1"/>
  <c r="AU107" i="260" a="1"/>
  <c r="N113" i="260" a="1"/>
  <c r="BU107" i="260" a="1"/>
  <c r="BJ114" i="260" a="1"/>
  <c r="AU118" i="260" a="1"/>
  <c r="Z115" i="260" a="1"/>
  <c r="W106" i="260" a="1"/>
  <c r="BU111" i="260" a="1"/>
  <c r="BD106" i="260" a="1"/>
  <c r="AR106" i="260" a="1"/>
  <c r="BQ117" i="260" a="1"/>
  <c r="AU105" i="260" a="1"/>
  <c r="J116" i="260" a="1"/>
  <c r="AZ108" i="260" a="1"/>
  <c r="AL149" i="260" a="1"/>
  <c r="AR118" i="260" a="1"/>
  <c r="AD121" i="260" a="1"/>
  <c r="BJ116" i="260" a="1"/>
  <c r="BU122" i="260" a="1"/>
  <c r="AZ112" i="260" a="1"/>
  <c r="BY107" i="260" a="1"/>
  <c r="J127" i="260" a="1"/>
  <c r="W112" i="260" a="1"/>
  <c r="N107" i="260" a="1"/>
  <c r="BJ107" i="260" a="1"/>
  <c r="BY105" i="260" a="1"/>
  <c r="BU113" i="260" a="1"/>
  <c r="BJ109" i="260" a="1"/>
  <c r="AZ111" i="260" a="1"/>
  <c r="BN126" i="260" a="1"/>
  <c r="BD114" i="260" a="1"/>
  <c r="G120" i="260" a="1"/>
  <c r="AR114" i="260" a="1"/>
  <c r="N114" i="260" a="1"/>
  <c r="J121" i="260" a="1"/>
  <c r="Z112" i="260" a="1"/>
  <c r="AZ126" i="260" a="1"/>
  <c r="BQ126" i="260" a="1"/>
  <c r="BU106" i="260" a="1"/>
  <c r="BQ107" i="260" a="1"/>
  <c r="BU119" i="260" a="1"/>
  <c r="BJ119" i="260" a="1"/>
  <c r="BJ110" i="260" a="1"/>
  <c r="N120" i="260" a="1"/>
  <c r="AD115" i="260" a="1"/>
  <c r="AD126" i="260" a="1"/>
  <c r="BD123" i="260" a="1"/>
  <c r="Z116" i="260" a="1"/>
  <c r="AR123" i="260" a="1"/>
  <c r="BU117" i="260" a="1"/>
  <c r="BY122" i="260" a="1"/>
  <c r="AD112" i="260" a="1"/>
  <c r="AD120" i="260" a="1"/>
  <c r="J117" i="260" a="1"/>
  <c r="BN121" i="260" a="1"/>
  <c r="G111" i="260" a="1"/>
  <c r="BD119" i="260" a="1"/>
  <c r="J113" i="260" a="1"/>
  <c r="Z118" i="260" a="1"/>
  <c r="AR107" i="260" a="1"/>
  <c r="N112" i="260" a="1"/>
  <c r="AL125" i="260" a="1"/>
  <c r="BD110" i="260" a="1"/>
  <c r="AD127" i="260" a="1"/>
  <c r="BD125" i="260" a="1"/>
  <c r="W118" i="260" a="1"/>
  <c r="BQ120" i="260" a="1"/>
  <c r="BJ105" i="260" a="1"/>
  <c r="BY149" i="260" a="1"/>
  <c r="W119" i="260" a="1"/>
  <c r="J114" i="260" a="1"/>
  <c r="W122" i="260" a="1"/>
  <c r="AL113" i="260" a="1"/>
  <c r="G116" i="260" a="1"/>
  <c r="AH117" i="260" a="1"/>
  <c r="AZ128" i="260" a="1"/>
  <c r="G117" i="260" a="1"/>
  <c r="R110" i="260" a="1"/>
  <c r="BD112" i="260" a="1"/>
  <c r="AZ127" i="260" a="1"/>
  <c r="AR108" i="260" a="1"/>
  <c r="G122" i="260" a="1"/>
  <c r="BQ123" i="260" a="1"/>
  <c r="G125" i="260" a="1"/>
  <c r="BJ111" i="260" a="1"/>
  <c r="N105" i="260" a="1"/>
  <c r="BU109" i="260" a="1"/>
  <c r="AD125" i="260" a="1"/>
  <c r="G110" i="260" a="1"/>
  <c r="BJ115" i="260" a="1"/>
  <c r="BD109" i="260" a="1"/>
  <c r="G118" i="260" a="1"/>
  <c r="W111" i="260" a="1"/>
  <c r="AU110" i="260" a="1"/>
  <c r="AR126" i="260" a="1"/>
  <c r="Z113" i="260" a="1"/>
  <c r="AU113" i="260" a="1"/>
  <c r="R149" i="260" a="1"/>
  <c r="AZ106" i="260" a="1"/>
  <c r="BU115" i="260" a="1"/>
  <c r="BJ121" i="260" a="1"/>
  <c r="AL114" i="260" a="1"/>
  <c r="W128" i="260" a="1"/>
  <c r="BN122" i="260" a="1"/>
  <c r="BN117" i="260" a="1"/>
  <c r="AL127" i="260" a="1"/>
  <c r="BJ127" i="260" a="1"/>
  <c r="BN108" i="260" a="1"/>
  <c r="AD114" i="260" a="1"/>
  <c r="N109" i="260" a="1"/>
  <c r="G126" i="260" a="1"/>
  <c r="W121" i="260" a="1"/>
  <c r="AH121" i="260" a="1"/>
  <c r="G121" i="260" a="1"/>
  <c r="BU120" i="260" a="1"/>
  <c r="BY119" i="260" a="1"/>
  <c r="N128" i="260" a="1"/>
  <c r="AZ117" i="260" a="1"/>
  <c r="Z121" i="260" a="1"/>
  <c r="BY126" i="260" a="1"/>
  <c r="BU114" i="260" a="1"/>
  <c r="W114" i="260" a="1"/>
  <c r="AR120" i="260" a="1"/>
  <c r="AH119" i="260" a="1"/>
  <c r="BD118" i="260" a="1"/>
  <c r="BY111" i="260" a="1"/>
  <c r="N123" i="260" a="1"/>
  <c r="AL118" i="260" a="1"/>
  <c r="BD116" i="260" a="1"/>
  <c r="BY115" i="260" a="1"/>
  <c r="AH112" i="260" a="1"/>
  <c r="AH113" i="260" a="1"/>
  <c r="G109" i="260" a="1"/>
  <c r="N122" i="260" a="1"/>
  <c r="BJ122" i="260" a="1"/>
  <c r="AH125" i="260" a="1"/>
  <c r="R116" i="260" a="1"/>
  <c r="G107" i="260" a="1"/>
  <c r="AU119" i="260" a="1"/>
  <c r="AR117" i="260" a="1"/>
  <c r="BN106" i="260" a="1"/>
  <c r="BJ123" i="260" a="1"/>
  <c r="BU127" i="260" a="1"/>
  <c r="N117" i="260" a="1"/>
  <c r="Z120" i="260" a="1"/>
  <c r="BD149" i="260" a="1"/>
  <c r="AR121" i="260" a="1"/>
  <c r="N119" i="260" a="1"/>
  <c r="AH128" i="260" a="1"/>
  <c r="AD123" i="260" a="1"/>
  <c r="AU116" i="260" a="1"/>
  <c r="AR113" i="260" a="1"/>
  <c r="BQ108" i="260" a="1"/>
  <c r="J119" i="260" a="1"/>
  <c r="J126" i="260" a="1"/>
  <c r="AD118" i="260" a="1"/>
  <c r="G112" i="260" a="1"/>
  <c r="AH120" i="260" a="1"/>
  <c r="BN105" i="260" a="1"/>
  <c r="BU121" i="260" a="1"/>
  <c r="AU126" i="260" a="1"/>
  <c r="AL117" i="260" a="1"/>
  <c r="R118" i="260" a="1"/>
  <c r="BJ113" i="260" a="1"/>
  <c r="R114" i="260" a="1"/>
  <c r="BJ149" i="260" a="1"/>
  <c r="R109" i="260" a="1"/>
  <c r="R122" i="260" a="1"/>
  <c r="J109" i="260" a="1"/>
  <c r="BY121" i="260" a="1"/>
  <c r="R120" i="260" a="1"/>
  <c r="W120" i="260" a="1"/>
  <c r="N127" i="260" a="1"/>
  <c r="BU128" i="260" a="1"/>
  <c r="W125" i="260" a="1"/>
  <c r="BD128" i="260" a="1"/>
  <c r="BQ105" i="260" a="1"/>
  <c r="W116" i="260" a="1"/>
  <c r="AZ121" i="260" a="1"/>
  <c r="AR122" i="260" a="1"/>
  <c r="BN125" i="260" a="1"/>
  <c r="BY108" i="260" a="1"/>
  <c r="G119" i="260" a="1"/>
  <c r="BQ110" i="260" a="1"/>
  <c r="AZ109" i="260" a="1"/>
  <c r="J112" i="260" a="1"/>
  <c r="BN112" i="260" a="1"/>
  <c r="BJ117" i="260" a="1"/>
  <c r="AH127" i="260" a="1"/>
  <c r="W117" i="260" a="1"/>
  <c r="J110" i="260" a="1"/>
  <c r="AL123" i="260" a="1"/>
  <c r="AR110" i="260" a="1"/>
  <c r="G115" i="260" a="1"/>
  <c r="BU118" i="260" a="1"/>
  <c r="W110" i="260" a="1"/>
  <c r="Z123" i="260" a="1"/>
  <c r="AH115" i="260" a="1"/>
  <c r="N108" i="260" a="1"/>
  <c r="BQ149" i="260" a="1"/>
  <c r="N110" i="260" a="1"/>
  <c r="R125" i="260" a="1"/>
  <c r="BQ109" i="260" a="1"/>
  <c r="AD117" i="260" a="1"/>
  <c r="BN149" i="260" a="1"/>
  <c r="BY125" i="260" a="1"/>
  <c r="AU128" i="260" a="1"/>
  <c r="BN109" i="260" a="1"/>
  <c r="BY109" i="260" a="1"/>
  <c r="AZ120" i="260" a="1"/>
  <c r="AU122" i="260" a="1"/>
  <c r="AR111" i="260" a="1"/>
  <c r="AZ110" i="260" a="1"/>
  <c r="Z117" i="260" a="1"/>
  <c r="G127" i="260" a="1"/>
  <c r="J106" i="260" a="1"/>
  <c r="J107" i="260" a="1"/>
  <c r="AZ105" i="260" a="1"/>
  <c r="Z114" i="260" a="1"/>
  <c r="BQ106" i="260" a="1"/>
  <c r="AL119" i="260" a="1"/>
  <c r="W107" i="260" a="1"/>
  <c r="N106" i="260" a="1"/>
  <c r="BQ115" i="260" a="1"/>
  <c r="BD127" i="260" a="1"/>
  <c r="Z128" i="260" a="1"/>
  <c r="AL120" i="260" a="1"/>
  <c r="G105" i="260" a="1"/>
  <c r="W149" i="260" a="1"/>
  <c r="J149" i="260" a="1"/>
  <c r="AU125" i="260" a="1"/>
  <c r="R128" i="260" a="1"/>
  <c r="BJ120" i="260" a="1"/>
  <c r="BU108" i="260" a="1"/>
  <c r="AL126" i="260" a="1"/>
  <c r="BQ119" i="260" a="1"/>
  <c r="Z125" i="260" a="1"/>
  <c r="G108" i="260" a="1"/>
  <c r="AD149" i="260" a="1"/>
  <c r="BU149" i="260" a="1"/>
  <c r="BD122" i="260" a="1"/>
  <c r="BY110" i="260" a="1"/>
  <c r="W126" i="260" a="1"/>
  <c r="N111" i="260" a="1"/>
  <c r="BY106" i="260" a="1"/>
  <c r="R117" i="260" a="1"/>
  <c r="AR127" i="260" a="1"/>
  <c r="BY128" i="260" a="1"/>
  <c r="N149" i="260" a="1"/>
  <c r="BU125" i="260" a="1"/>
  <c r="BN111" i="260" a="1"/>
  <c r="G123" i="260" a="1"/>
  <c r="AZ113" i="260" a="1"/>
  <c r="AZ125" i="260" a="1"/>
  <c r="AH123" i="260" a="1"/>
  <c r="AU112" i="260" a="1"/>
  <c r="AR112" i="260" a="1"/>
  <c r="BY112" i="260" a="1"/>
  <c r="AU108" i="260" a="1"/>
  <c r="BD107" i="260" a="1"/>
  <c r="AR149" i="260" a="1"/>
  <c r="AU149" i="260" a="1"/>
  <c r="BN118" i="260" a="1"/>
  <c r="R106" i="260" a="1"/>
  <c r="AH126" i="260" a="1"/>
  <c r="BJ118" i="260" a="1"/>
  <c r="N115" i="260" a="1"/>
  <c r="BQ112" i="260" a="1"/>
  <c r="AR116" i="260" a="1"/>
  <c r="BY127" i="260" a="1"/>
  <c r="AU115" i="260" a="1"/>
  <c r="BU123" i="260" a="1"/>
  <c r="W105" i="260" a="1"/>
  <c r="BD105" i="260" a="1"/>
  <c r="J111" i="260" a="1"/>
  <c r="BJ125" i="260" a="1"/>
  <c r="BJ112" i="260" a="1"/>
  <c r="AD122" i="260" a="1"/>
  <c r="AL116" i="260" a="1"/>
  <c r="BD111" i="260" a="1"/>
  <c r="AL112" i="260" a="1"/>
  <c r="J123" i="260" a="1"/>
  <c r="BY118" i="260" a="1"/>
  <c r="R108" i="260" a="1"/>
  <c r="BD117" i="260" a="1"/>
  <c r="BQ122" i="260" a="1"/>
  <c r="Z126" i="260" a="1"/>
  <c r="BJ128" i="260" a="1"/>
  <c r="AU106" i="260" a="1"/>
  <c r="W109" i="260" a="1"/>
  <c r="BY123" i="260" a="1"/>
  <c r="AH149" i="260" a="1"/>
  <c r="R121" i="260" a="1"/>
  <c r="BD113" i="260" a="1"/>
  <c r="BQ111" i="260" a="1"/>
  <c r="N121" i="260" a="1"/>
  <c r="R105" i="260" a="1"/>
  <c r="AD116" i="260" a="1"/>
  <c r="BN114" i="260" a="1"/>
  <c r="AU111" i="260" a="1"/>
  <c r="R113" i="260" a="1"/>
  <c r="AZ149" i="260" a="1"/>
  <c r="N116" i="260" a="1"/>
  <c r="J115" i="260" a="1"/>
  <c r="BN119" i="260" a="1"/>
  <c r="BQ118" i="260" a="1"/>
  <c r="AD119" i="260" a="1"/>
  <c r="BY114" i="260" a="1"/>
  <c r="AZ118" i="260" a="1"/>
  <c r="BD115" i="260" a="1"/>
  <c r="AZ123" i="260" a="1"/>
  <c r="AZ107" i="260" a="1"/>
  <c r="J118" i="260" a="1"/>
  <c r="BN127" i="260" a="1"/>
  <c r="AU109" i="260" a="1"/>
  <c r="AU114" i="260" a="1"/>
  <c r="Z149" i="260" a="1"/>
  <c r="AL128" i="260" a="1"/>
  <c r="R127" i="260" a="1"/>
  <c r="W127" i="260" a="1"/>
  <c r="J128" i="260" a="1"/>
  <c r="G114" i="260" a="1"/>
  <c r="AR128" i="260" a="1"/>
  <c r="W123" i="260" a="1"/>
  <c r="BN128" i="260" a="1"/>
  <c r="AD128" i="260" a="1"/>
  <c r="AU127" i="260" a="1"/>
  <c r="J105" i="260" a="1"/>
  <c r="W115" i="260" a="1"/>
  <c r="R119" i="260" a="1"/>
  <c r="BJ108" i="260" a="1"/>
  <c r="AZ116" i="260" a="1"/>
  <c r="BD108" i="260" a="1"/>
  <c r="BY120" i="260" a="1"/>
  <c r="BJ106" i="260" a="1"/>
  <c r="BY113" i="260" a="1"/>
  <c r="R107" i="260" a="1"/>
  <c r="AL122" i="260" a="1"/>
  <c r="R123" i="260" a="1"/>
  <c r="AR109" i="260" a="1"/>
  <c r="W108" i="260" a="1"/>
  <c r="AR125" i="260" a="1"/>
  <c r="AH118" i="260" a="1"/>
  <c r="BQ114" i="260" a="1"/>
  <c r="AH116" i="260" a="1"/>
  <c r="BQ121" i="260" a="1"/>
  <c r="BU116" i="260" a="1"/>
  <c r="N125" i="260" a="1"/>
  <c r="W113" i="260" a="1"/>
  <c r="BN116" i="260" a="1"/>
  <c r="AH114" i="260" a="1"/>
  <c r="G128" i="260" a="1"/>
  <c r="R111" i="260" a="1"/>
  <c r="BD126" i="260" a="1"/>
  <c r="BN113" i="260" a="1"/>
  <c r="AU117" i="260" a="1"/>
  <c r="BN120" i="260" a="1"/>
  <c r="BQ125" i="260" a="1"/>
  <c r="AZ115" i="260" a="1"/>
  <c r="AU123" i="260" a="1"/>
  <c r="Z127" i="260" a="1"/>
  <c r="R115" i="260" a="1"/>
  <c r="G113" i="260" a="1"/>
  <c r="R112" i="260" a="1"/>
  <c r="BN123" i="260" a="1"/>
  <c r="BN115" i="260" a="1"/>
  <c r="AU121" i="260" a="1"/>
  <c r="J125" i="260" a="1"/>
  <c r="BU126" i="260" a="1"/>
  <c r="BD120" i="260" a="1"/>
  <c r="N118" i="260" a="1"/>
  <c r="BU105" i="260" a="1"/>
  <c r="J122" i="260" a="1"/>
  <c r="BY116" i="260" a="1"/>
  <c r="J120" i="260" a="1"/>
  <c r="J108" i="260" a="1"/>
  <c r="G106" i="260" a="1"/>
  <c r="AD113" i="260" a="1"/>
  <c r="AH122" i="260" a="1"/>
  <c r="AZ119" i="260" a="1"/>
  <c r="G149" i="260" a="1"/>
  <c r="Z119" i="260" a="1"/>
  <c r="BD121" i="260" a="1"/>
  <c r="BY117" i="260" a="1"/>
  <c r="BN107" i="260" a="1"/>
  <c r="BQ127" i="260" a="1"/>
  <c r="BQ113" i="260" a="1"/>
  <c r="AL114" i="260" l="1"/>
  <c r="J114" i="260"/>
  <c r="AU114" i="260"/>
  <c r="AH114" i="260"/>
  <c r="AZ114" i="260"/>
  <c r="BJ114" i="260"/>
  <c r="BD114" i="260"/>
  <c r="BN114" i="260"/>
  <c r="AR114" i="260"/>
  <c r="AD114" i="260"/>
  <c r="W114" i="260"/>
  <c r="N114" i="260"/>
  <c r="R114" i="260"/>
  <c r="BY114" i="260"/>
  <c r="Z114" i="260"/>
  <c r="BU114" i="260"/>
  <c r="G114" i="260"/>
  <c r="BQ114" i="260"/>
  <c r="AU118" i="260"/>
  <c r="BJ118" i="260"/>
  <c r="R118" i="260"/>
  <c r="Z118" i="260"/>
  <c r="AL118" i="260"/>
  <c r="W118" i="260"/>
  <c r="N118" i="260"/>
  <c r="J118" i="260"/>
  <c r="AZ118" i="260"/>
  <c r="BN118" i="260"/>
  <c r="AR118" i="260"/>
  <c r="AD118" i="260"/>
  <c r="AH118" i="260"/>
  <c r="G118" i="260"/>
  <c r="BY118" i="260"/>
  <c r="BQ118" i="260"/>
  <c r="BU118" i="260"/>
  <c r="BD118" i="260"/>
  <c r="BJ119" i="260"/>
  <c r="BQ119" i="260"/>
  <c r="AU119" i="260"/>
  <c r="AL119" i="260"/>
  <c r="AR119" i="260"/>
  <c r="AD119" i="260"/>
  <c r="R119" i="260"/>
  <c r="AZ119" i="260"/>
  <c r="G119" i="260"/>
  <c r="BY119" i="260"/>
  <c r="N119" i="260"/>
  <c r="W119" i="260"/>
  <c r="BD119" i="260"/>
  <c r="AH119" i="260"/>
  <c r="Z119" i="260"/>
  <c r="BN119" i="260"/>
  <c r="BU119" i="260"/>
  <c r="J119" i="260"/>
  <c r="AZ117" i="260"/>
  <c r="AR117" i="260"/>
  <c r="AH117" i="260"/>
  <c r="AL117" i="260"/>
  <c r="AU117" i="260"/>
  <c r="W117" i="260"/>
  <c r="BD117" i="260"/>
  <c r="BN117" i="260"/>
  <c r="BQ117" i="260"/>
  <c r="R117" i="260"/>
  <c r="Z117" i="260"/>
  <c r="BJ117" i="260"/>
  <c r="BU117" i="260"/>
  <c r="J117" i="260"/>
  <c r="G117" i="260"/>
  <c r="N117" i="260"/>
  <c r="BY117" i="260"/>
  <c r="AD117" i="260"/>
  <c r="BD126" i="260"/>
  <c r="AZ126" i="260"/>
  <c r="AD126" i="260"/>
  <c r="AU126" i="260"/>
  <c r="AR126" i="260"/>
  <c r="BY126" i="260"/>
  <c r="G126" i="260"/>
  <c r="BU126" i="260"/>
  <c r="BQ126" i="260"/>
  <c r="J126" i="260"/>
  <c r="R126" i="260"/>
  <c r="BN126" i="260"/>
  <c r="Z126" i="260"/>
  <c r="AH126" i="260"/>
  <c r="BJ126" i="260"/>
  <c r="N126" i="260"/>
  <c r="W126" i="260"/>
  <c r="AL126" i="260"/>
  <c r="BN106" i="260"/>
  <c r="R106" i="260"/>
  <c r="BD106" i="260"/>
  <c r="W106" i="260"/>
  <c r="BY106" i="260"/>
  <c r="BJ106" i="260"/>
  <c r="BU106" i="260"/>
  <c r="N106" i="260"/>
  <c r="AR106" i="260"/>
  <c r="AU106" i="260"/>
  <c r="AZ106" i="260"/>
  <c r="BQ106" i="260"/>
  <c r="G106" i="260"/>
  <c r="J106" i="260"/>
  <c r="AH123" i="260"/>
  <c r="AD123" i="260"/>
  <c r="J123" i="260"/>
  <c r="W123" i="260"/>
  <c r="BQ123" i="260"/>
  <c r="BD123" i="260"/>
  <c r="N123" i="260"/>
  <c r="BU123" i="260"/>
  <c r="AR123" i="260"/>
  <c r="AU123" i="260"/>
  <c r="BN123" i="260"/>
  <c r="G123" i="260"/>
  <c r="Z123" i="260"/>
  <c r="AZ123" i="260"/>
  <c r="AL123" i="260"/>
  <c r="R123" i="260"/>
  <c r="BY123" i="260"/>
  <c r="BJ123" i="260"/>
  <c r="BY121" i="260"/>
  <c r="Z121" i="260"/>
  <c r="N121" i="260"/>
  <c r="AH121" i="260"/>
  <c r="BN121" i="260"/>
  <c r="BU121" i="260"/>
  <c r="R121" i="260"/>
  <c r="BQ121" i="260"/>
  <c r="AL121" i="260"/>
  <c r="BJ121" i="260"/>
  <c r="AU121" i="260"/>
  <c r="W121" i="260"/>
  <c r="BD121" i="260"/>
  <c r="AZ121" i="260"/>
  <c r="G121" i="260"/>
  <c r="AR121" i="260"/>
  <c r="AD121" i="260"/>
  <c r="J121" i="260"/>
  <c r="W111" i="260"/>
  <c r="BN111" i="260"/>
  <c r="R111" i="260"/>
  <c r="BD111" i="260"/>
  <c r="BU111" i="260"/>
  <c r="N111" i="260"/>
  <c r="G111" i="260"/>
  <c r="AZ111" i="260"/>
  <c r="AR111" i="260"/>
  <c r="BQ111" i="260"/>
  <c r="BY111" i="260"/>
  <c r="BJ111" i="260"/>
  <c r="J111" i="260"/>
  <c r="AU111" i="260"/>
  <c r="W112" i="260"/>
  <c r="BQ112" i="260"/>
  <c r="BU112" i="260"/>
  <c r="BY112" i="260"/>
  <c r="R112" i="260"/>
  <c r="BN112" i="260"/>
  <c r="AL112" i="260"/>
  <c r="AR112" i="260"/>
  <c r="AD112" i="260"/>
  <c r="G112" i="260"/>
  <c r="AU112" i="260"/>
  <c r="AH112" i="260"/>
  <c r="Z112" i="260"/>
  <c r="N112" i="260"/>
  <c r="AZ112" i="260"/>
  <c r="BJ112" i="260"/>
  <c r="J112" i="260"/>
  <c r="BD112" i="260"/>
  <c r="BY120" i="260"/>
  <c r="G120" i="260"/>
  <c r="BN120" i="260"/>
  <c r="R120" i="260"/>
  <c r="AH120" i="260"/>
  <c r="BJ120" i="260"/>
  <c r="AZ120" i="260"/>
  <c r="AU120" i="260"/>
  <c r="J120" i="260"/>
  <c r="AD120" i="260"/>
  <c r="BD120" i="260"/>
  <c r="W120" i="260"/>
  <c r="AL120" i="260"/>
  <c r="N120" i="260"/>
  <c r="Z120" i="260"/>
  <c r="BQ120" i="260"/>
  <c r="BU120" i="260"/>
  <c r="AR120" i="260"/>
  <c r="BU113" i="260"/>
  <c r="BJ113" i="260"/>
  <c r="BN113" i="260"/>
  <c r="BQ113" i="260"/>
  <c r="AZ113" i="260"/>
  <c r="AH113" i="260"/>
  <c r="J113" i="260"/>
  <c r="BD113" i="260"/>
  <c r="N113" i="260"/>
  <c r="AU113" i="260"/>
  <c r="AD113" i="260"/>
  <c r="W113" i="260"/>
  <c r="BY113" i="260"/>
  <c r="R113" i="260"/>
  <c r="G113" i="260"/>
  <c r="AR113" i="260"/>
  <c r="Z113" i="260"/>
  <c r="AL113" i="260"/>
  <c r="R108" i="260"/>
  <c r="BJ108" i="260"/>
  <c r="AR108" i="260"/>
  <c r="BD108" i="260"/>
  <c r="BY108" i="260"/>
  <c r="AU108" i="260"/>
  <c r="BU108" i="260"/>
  <c r="BN108" i="260"/>
  <c r="G108" i="260"/>
  <c r="W108" i="260"/>
  <c r="AZ108" i="260"/>
  <c r="N108" i="260"/>
  <c r="J108" i="260"/>
  <c r="BQ108" i="260"/>
  <c r="AZ128" i="260"/>
  <c r="BD128" i="260"/>
  <c r="AU128" i="260"/>
  <c r="W128" i="260"/>
  <c r="N128" i="260"/>
  <c r="J128" i="260"/>
  <c r="AR128" i="260"/>
  <c r="AL128" i="260"/>
  <c r="AD128" i="260"/>
  <c r="BN128" i="260"/>
  <c r="AH128" i="260"/>
  <c r="BQ128" i="260"/>
  <c r="G128" i="260"/>
  <c r="Z128" i="260"/>
  <c r="R128" i="260"/>
  <c r="BJ128" i="260"/>
  <c r="BY128" i="260"/>
  <c r="BU128" i="260"/>
  <c r="BD116" i="260"/>
  <c r="BY116" i="260"/>
  <c r="BU116" i="260"/>
  <c r="AR116" i="260"/>
  <c r="BQ116" i="260"/>
  <c r="R116" i="260"/>
  <c r="AD116" i="260"/>
  <c r="BN116" i="260"/>
  <c r="J116" i="260"/>
  <c r="AH116" i="260"/>
  <c r="N116" i="260"/>
  <c r="AL116" i="260"/>
  <c r="AZ116" i="260"/>
  <c r="W116" i="260"/>
  <c r="G116" i="260"/>
  <c r="Z116" i="260"/>
  <c r="AU116" i="260"/>
  <c r="BJ116" i="260"/>
  <c r="BJ122" i="260"/>
  <c r="BN122" i="260"/>
  <c r="AZ122" i="260"/>
  <c r="AD122" i="260"/>
  <c r="Z122" i="260"/>
  <c r="R122" i="260"/>
  <c r="AU122" i="260"/>
  <c r="J122" i="260"/>
  <c r="BY122" i="260"/>
  <c r="G122" i="260"/>
  <c r="BU122" i="260"/>
  <c r="N122" i="260"/>
  <c r="AR122" i="260"/>
  <c r="W122" i="260"/>
  <c r="AH122" i="260"/>
  <c r="BQ122" i="260"/>
  <c r="BD122" i="260"/>
  <c r="AL122" i="260"/>
  <c r="AH149" i="260"/>
  <c r="G149" i="260"/>
  <c r="BU149" i="260"/>
  <c r="BY149" i="260"/>
  <c r="W149" i="260"/>
  <c r="AR149" i="260"/>
  <c r="BQ149" i="260"/>
  <c r="AL149" i="260"/>
  <c r="J149" i="260"/>
  <c r="AD149" i="260"/>
  <c r="BJ149" i="260"/>
  <c r="BD149" i="260"/>
  <c r="BN149" i="260"/>
  <c r="Z149" i="260"/>
  <c r="N149" i="260"/>
  <c r="AZ149" i="260"/>
  <c r="AU149" i="260"/>
  <c r="R149" i="260"/>
  <c r="BY115" i="260"/>
  <c r="AH115" i="260"/>
  <c r="G115" i="260"/>
  <c r="BQ115" i="260"/>
  <c r="W115" i="260"/>
  <c r="Z115" i="260"/>
  <c r="AR115" i="260"/>
  <c r="R115" i="260"/>
  <c r="N115" i="260"/>
  <c r="BU115" i="260"/>
  <c r="BD115" i="260"/>
  <c r="BJ115" i="260"/>
  <c r="AL115" i="260"/>
  <c r="BN115" i="260"/>
  <c r="AZ115" i="260"/>
  <c r="AU115" i="260"/>
  <c r="AD115" i="260"/>
  <c r="J115" i="260"/>
  <c r="AH127" i="260"/>
  <c r="AR127" i="260"/>
  <c r="AL127" i="260"/>
  <c r="N127" i="260"/>
  <c r="W127" i="260"/>
  <c r="BJ127" i="260"/>
  <c r="BQ127" i="260"/>
  <c r="AU127" i="260"/>
  <c r="BN127" i="260"/>
  <c r="BY127" i="260"/>
  <c r="AD127" i="260"/>
  <c r="BU127" i="260"/>
  <c r="R127" i="260"/>
  <c r="AZ127" i="260"/>
  <c r="J127" i="260"/>
  <c r="G127" i="260"/>
  <c r="BD127" i="260"/>
  <c r="Z127" i="260"/>
  <c r="N125" i="260"/>
  <c r="AL125" i="260"/>
  <c r="BN125" i="260"/>
  <c r="BD125" i="260"/>
  <c r="AR125" i="260"/>
  <c r="BJ125" i="260"/>
  <c r="BU125" i="260"/>
  <c r="BQ125" i="260"/>
  <c r="W125" i="260"/>
  <c r="AU125" i="260"/>
  <c r="AH125" i="260"/>
  <c r="R125" i="260"/>
  <c r="BY125" i="260"/>
  <c r="Z125" i="260"/>
  <c r="G125" i="260"/>
  <c r="J125" i="260"/>
  <c r="AZ125" i="260"/>
  <c r="AD125" i="260"/>
  <c r="BJ109" i="260"/>
  <c r="BQ109" i="260"/>
  <c r="BY109" i="260"/>
  <c r="AZ109" i="260"/>
  <c r="AR109" i="260"/>
  <c r="W109" i="260"/>
  <c r="G109" i="260"/>
  <c r="BD109" i="260"/>
  <c r="AU109" i="260"/>
  <c r="R109" i="260"/>
  <c r="N109" i="260"/>
  <c r="J109" i="260"/>
  <c r="BU109" i="260"/>
  <c r="BN109" i="260"/>
  <c r="BY105" i="260"/>
  <c r="G105" i="260"/>
  <c r="BQ105" i="260"/>
  <c r="N105" i="260"/>
  <c r="BN105" i="260"/>
  <c r="BJ105" i="260"/>
  <c r="J105" i="260"/>
  <c r="BU105" i="260"/>
  <c r="AU105" i="260"/>
  <c r="W105" i="260"/>
  <c r="AZ105" i="260"/>
  <c r="AR105" i="260"/>
  <c r="R105" i="260"/>
  <c r="BD105" i="260"/>
  <c r="BU110" i="260"/>
  <c r="AR110" i="260"/>
  <c r="R110" i="260"/>
  <c r="AZ110" i="260"/>
  <c r="BJ110" i="260"/>
  <c r="BD110" i="260"/>
  <c r="W110" i="260"/>
  <c r="BY110" i="260"/>
  <c r="J110" i="260"/>
  <c r="BN110" i="260"/>
  <c r="AU110" i="260"/>
  <c r="BQ110" i="260"/>
  <c r="N110" i="260"/>
  <c r="G110" i="260"/>
  <c r="BN107" i="260"/>
  <c r="BQ107" i="260"/>
  <c r="BJ107" i="260"/>
  <c r="W107" i="260"/>
  <c r="BD107" i="260"/>
  <c r="AZ107" i="260"/>
  <c r="R107" i="260"/>
  <c r="N107" i="260"/>
  <c r="AU107" i="260"/>
  <c r="J107" i="260"/>
  <c r="G107" i="260"/>
  <c r="AR107" i="260"/>
  <c r="BU107" i="260"/>
  <c r="BY107" i="260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AR135" i="260" a="1"/>
  <c r="BD130" i="260" a="1"/>
  <c r="BJ134" i="260" a="1"/>
  <c r="BJ131" i="260" a="1"/>
  <c r="BD148" i="260" a="1"/>
  <c r="AZ130" i="260" a="1"/>
  <c r="AR136" i="260" a="1"/>
  <c r="BY151" i="260" a="1"/>
  <c r="AL139" i="260" a="1"/>
  <c r="G153" i="260" a="1"/>
  <c r="AZ134" i="260" a="1"/>
  <c r="W150" i="260" a="1"/>
  <c r="AD148" i="260" a="1"/>
  <c r="BJ132" i="260" a="1"/>
  <c r="J132" i="260" a="1"/>
  <c r="AD144" i="260" a="1"/>
  <c r="N130" i="260" a="1"/>
  <c r="AD140" i="260" a="1"/>
  <c r="BN150" i="260" a="1"/>
  <c r="BQ150" i="260" a="1"/>
  <c r="BU135" i="260" a="1"/>
  <c r="BU151" i="260" a="1"/>
  <c r="G141" i="260" a="1"/>
  <c r="BQ153" i="260" a="1"/>
  <c r="J144" i="260" a="1"/>
  <c r="BQ131" i="260" a="1"/>
  <c r="N135" i="260" a="1"/>
  <c r="R137" i="260" a="1"/>
  <c r="BQ142" i="260" a="1"/>
  <c r="BD135" i="260" a="1"/>
  <c r="G130" i="260" a="1"/>
  <c r="AR138" i="260" a="1"/>
  <c r="AU150" i="260" a="1"/>
  <c r="BU130" i="260" a="1"/>
  <c r="BJ140" i="260" a="1"/>
  <c r="AU174" i="260" a="1"/>
  <c r="N140" i="260" a="1"/>
  <c r="AR133" i="260" a="1"/>
  <c r="BJ142" i="260" a="1"/>
  <c r="AU133" i="260" a="1"/>
  <c r="R144" i="260" a="1"/>
  <c r="BJ146" i="260" a="1"/>
  <c r="J137" i="260" a="1"/>
  <c r="BD141" i="260" a="1"/>
  <c r="AD139" i="260" a="1"/>
  <c r="J145" i="260" a="1"/>
  <c r="AL148" i="260" a="1"/>
  <c r="AU153" i="260" a="1"/>
  <c r="AU147" i="260" a="1"/>
  <c r="N152" i="260" a="1"/>
  <c r="AD137" i="260" a="1"/>
  <c r="BN135" i="260" a="1"/>
  <c r="BJ152" i="260" a="1"/>
  <c r="BU131" i="260" a="1"/>
  <c r="R152" i="260" a="1"/>
  <c r="BY137" i="260" a="1"/>
  <c r="AU139" i="260" a="1"/>
  <c r="N142" i="260" a="1"/>
  <c r="R133" i="260" a="1"/>
  <c r="BJ144" i="260" a="1"/>
  <c r="AZ145" i="260" a="1"/>
  <c r="N146" i="260" a="1"/>
  <c r="AH137" i="260" a="1"/>
  <c r="AU148" i="260" a="1"/>
  <c r="BY150" i="260" a="1"/>
  <c r="R135" i="260" a="1"/>
  <c r="BN147" i="260" a="1"/>
  <c r="AH152" i="260" a="1"/>
  <c r="AR147" i="260" a="1"/>
  <c r="N148" i="260" a="1"/>
  <c r="AD174" i="260" a="1"/>
  <c r="BQ143" i="260" a="1"/>
  <c r="BU140" i="260" a="1"/>
  <c r="BU134" i="260" a="1"/>
  <c r="Z144" i="260" a="1"/>
  <c r="AZ153" i="260" a="1"/>
  <c r="AU136" i="260" a="1"/>
  <c r="J143" i="260" a="1"/>
  <c r="BN146" i="260" a="1"/>
  <c r="Z151" i="260" a="1"/>
  <c r="R174" i="260" a="1"/>
  <c r="BY139" i="260" a="1"/>
  <c r="G134" i="260" a="1"/>
  <c r="BN132" i="260" a="1"/>
  <c r="AU131" i="260" a="1"/>
  <c r="AD150" i="260" a="1"/>
  <c r="BY153" i="260" a="1"/>
  <c r="AU135" i="260" a="1"/>
  <c r="G142" i="260" a="1"/>
  <c r="R146" i="260" a="1"/>
  <c r="AH140" i="260" a="1"/>
  <c r="BD142" i="260" a="1"/>
  <c r="AD151" i="260" a="1"/>
  <c r="W148" i="260" a="1"/>
  <c r="R145" i="260" a="1"/>
  <c r="BD136" i="260" a="1"/>
  <c r="AU140" i="260" a="1"/>
  <c r="J135" i="260" a="1"/>
  <c r="BJ147" i="260" a="1"/>
  <c r="W139" i="260" a="1"/>
  <c r="N145" i="260" a="1"/>
  <c r="J133" i="260" a="1"/>
  <c r="G145" i="260" a="1"/>
  <c r="N137" i="260" a="1"/>
  <c r="BN138" i="260" a="1"/>
  <c r="J138" i="260" a="1"/>
  <c r="AZ137" i="260" a="1"/>
  <c r="BU142" i="260" a="1"/>
  <c r="AD142" i="260" a="1"/>
  <c r="AL141" i="260" a="1"/>
  <c r="G140" i="260" a="1"/>
  <c r="BD152" i="260" a="1"/>
  <c r="AR132" i="260" a="1"/>
  <c r="R141" i="260" a="1"/>
  <c r="AR142" i="260" a="1"/>
  <c r="AZ174" i="260" a="1"/>
  <c r="AD152" i="260" a="1"/>
  <c r="BJ137" i="260" a="1"/>
  <c r="N138" i="260" a="1"/>
  <c r="G131" i="260" a="1"/>
  <c r="BD139" i="260" a="1"/>
  <c r="AL144" i="260" a="1"/>
  <c r="BQ174" i="260" a="1"/>
  <c r="R132" i="260" a="1"/>
  <c r="BY152" i="260" a="1"/>
  <c r="N174" i="260" a="1"/>
  <c r="BN136" i="260" a="1"/>
  <c r="AH145" i="260" a="1"/>
  <c r="BN143" i="260" a="1"/>
  <c r="AH141" i="260" a="1"/>
  <c r="BY132" i="260" a="1"/>
  <c r="G136" i="260" a="1"/>
  <c r="AZ141" i="260" a="1"/>
  <c r="AH151" i="260" a="1"/>
  <c r="AU144" i="260" a="1"/>
  <c r="AR140" i="260" a="1"/>
  <c r="BD144" i="260" a="1"/>
  <c r="W141" i="260" a="1"/>
  <c r="BY136" i="260" a="1"/>
  <c r="Z153" i="260" a="1"/>
  <c r="AH174" i="260" a="1"/>
  <c r="W152" i="260" a="1"/>
  <c r="BN137" i="260" a="1"/>
  <c r="BY131" i="260" a="1"/>
  <c r="BU138" i="260" a="1"/>
  <c r="N150" i="260" a="1"/>
  <c r="BJ138" i="260" a="1"/>
  <c r="BD153" i="260" a="1"/>
  <c r="W151" i="260" a="1"/>
  <c r="BN130" i="260" a="1"/>
  <c r="AH147" i="260" a="1"/>
  <c r="BY148" i="260" a="1"/>
  <c r="AD146" i="260" a="1"/>
  <c r="AU151" i="260" a="1"/>
  <c r="AD153" i="260" a="1"/>
  <c r="AD145" i="260" a="1"/>
  <c r="AZ150" i="260" a="1"/>
  <c r="AR151" i="260" a="1"/>
  <c r="BJ153" i="260" a="1"/>
  <c r="BD131" i="260" a="1"/>
  <c r="W174" i="260" a="1"/>
  <c r="Z147" i="260" a="1"/>
  <c r="BY140" i="260" a="1"/>
  <c r="G146" i="260" a="1"/>
  <c r="AU130" i="260" a="1"/>
  <c r="G135" i="260" a="1"/>
  <c r="BN134" i="260" a="1"/>
  <c r="BU132" i="260" a="1"/>
  <c r="J147" i="260" a="1"/>
  <c r="AU137" i="260" a="1"/>
  <c r="G147" i="260" a="1"/>
  <c r="R153" i="260" a="1"/>
  <c r="AU141" i="260" a="1"/>
  <c r="BJ139" i="260" a="1"/>
  <c r="AZ151" i="260" a="1"/>
  <c r="G174" i="260" a="1"/>
  <c r="AH139" i="260" a="1"/>
  <c r="BN140" i="260" a="1"/>
  <c r="AR131" i="260" a="1"/>
  <c r="BQ141" i="260" a="1"/>
  <c r="BJ174" i="260" a="1"/>
  <c r="AU132" i="260" a="1"/>
  <c r="AL142" i="260" a="1"/>
  <c r="G143" i="260" a="1"/>
  <c r="BQ135" i="260" a="1"/>
  <c r="AU143" i="260" a="1"/>
  <c r="AR130" i="260" a="1"/>
  <c r="AZ147" i="260" a="1"/>
  <c r="BY134" i="260" a="1"/>
  <c r="J146" i="260" a="1"/>
  <c r="BY174" i="260" a="1"/>
  <c r="W135" i="260" a="1"/>
  <c r="BU146" i="260" a="1"/>
  <c r="Z174" i="260" a="1"/>
  <c r="BY144" i="260" a="1"/>
  <c r="BD137" i="260" a="1"/>
  <c r="Z152" i="260" a="1"/>
  <c r="AH138" i="260" a="1"/>
  <c r="W146" i="260" a="1"/>
  <c r="BY146" i="260" a="1"/>
  <c r="W142" i="260" a="1"/>
  <c r="BN131" i="260" a="1"/>
  <c r="R130" i="260" a="1"/>
  <c r="BD147" i="260" a="1"/>
  <c r="W132" i="260" a="1"/>
  <c r="BN133" i="260" a="1"/>
  <c r="G138" i="260" a="1"/>
  <c r="AR137" i="260" a="1"/>
  <c r="BQ147" i="260" a="1"/>
  <c r="AL150" i="260" a="1"/>
  <c r="AR150" i="260" a="1"/>
  <c r="N139" i="260" a="1"/>
  <c r="BN145" i="260" a="1"/>
  <c r="J139" i="260" a="1"/>
  <c r="BY145" i="260" a="1"/>
  <c r="BY130" i="260" a="1"/>
  <c r="BQ139" i="260" a="1"/>
  <c r="N132" i="260" a="1"/>
  <c r="BY135" i="260" a="1"/>
  <c r="R151" i="260" a="1"/>
  <c r="BU174" i="260" a="1"/>
  <c r="G139" i="260" a="1"/>
  <c r="AL151" i="260" a="1"/>
  <c r="AR153" i="260" a="1"/>
  <c r="BD134" i="260" a="1"/>
  <c r="BN139" i="260" a="1"/>
  <c r="G148" i="260" a="1"/>
  <c r="W131" i="260" a="1"/>
  <c r="BQ140" i="260" a="1"/>
  <c r="N131" i="260" a="1"/>
  <c r="AL137" i="260" a="1"/>
  <c r="BD146" i="260" a="1"/>
  <c r="J130" i="260" a="1"/>
  <c r="R148" i="260" a="1"/>
  <c r="BN142" i="260" a="1"/>
  <c r="AR146" i="260" a="1"/>
  <c r="BN141" i="260" a="1"/>
  <c r="BQ133" i="260" a="1"/>
  <c r="BQ146" i="260" a="1"/>
  <c r="BQ137" i="260" a="1"/>
  <c r="AH150" i="260" a="1"/>
  <c r="R147" i="260" a="1"/>
  <c r="BJ136" i="260" a="1"/>
  <c r="BY147" i="260" a="1"/>
  <c r="AZ152" i="260" a="1"/>
  <c r="N136" i="260" a="1"/>
  <c r="Z139" i="260" a="1"/>
  <c r="AU146" i="260" a="1"/>
  <c r="AL174" i="260" a="1"/>
  <c r="AL140" i="260" a="1"/>
  <c r="W144" i="260" a="1"/>
  <c r="AR145" i="260" a="1"/>
  <c r="J153" i="260" a="1"/>
  <c r="BY142" i="260" a="1"/>
  <c r="W145" i="260" a="1"/>
  <c r="BQ132" i="260" a="1"/>
  <c r="AL153" i="260" a="1"/>
  <c r="BY133" i="260" a="1"/>
  <c r="BU133" i="260" a="1"/>
  <c r="G150" i="260" a="1"/>
  <c r="BQ148" i="260" a="1"/>
  <c r="AU138" i="260" a="1"/>
  <c r="AZ139" i="260" a="1"/>
  <c r="BU141" i="260" a="1"/>
  <c r="R131" i="260" a="1"/>
  <c r="BQ144" i="260" a="1"/>
  <c r="AZ135" i="260" a="1"/>
  <c r="N143" i="260" a="1"/>
  <c r="J142" i="260" a="1"/>
  <c r="N147" i="260" a="1"/>
  <c r="Z143" i="260" a="1"/>
  <c r="BU139" i="260" a="1"/>
  <c r="J141" i="260" a="1"/>
  <c r="G152" i="260" a="1"/>
  <c r="AU152" i="260" a="1"/>
  <c r="Z146" i="260" a="1"/>
  <c r="BY141" i="260" a="1"/>
  <c r="N144" i="260" a="1"/>
  <c r="G137" i="260" a="1"/>
  <c r="R136" i="260" a="1"/>
  <c r="BN174" i="260" a="1"/>
  <c r="N151" i="260" a="1"/>
  <c r="BJ135" i="260" a="1"/>
  <c r="BN153" i="260" a="1"/>
  <c r="AZ140" i="260" a="1"/>
  <c r="W134" i="260" a="1"/>
  <c r="AD147" i="260" a="1"/>
  <c r="BQ151" i="260" a="1"/>
  <c r="BU136" i="260" a="1"/>
  <c r="BJ141" i="260" a="1"/>
  <c r="AL145" i="260" a="1"/>
  <c r="BD143" i="260" a="1"/>
  <c r="BD145" i="260" a="1"/>
  <c r="AH144" i="260" a="1"/>
  <c r="R143" i="260" a="1"/>
  <c r="AR148" i="260" a="1"/>
  <c r="AR139" i="260" a="1"/>
  <c r="W140" i="260" a="1"/>
  <c r="BD150" i="260" a="1"/>
  <c r="AL147" i="260" a="1"/>
  <c r="Z137" i="260" a="1"/>
  <c r="Z145" i="260" a="1"/>
  <c r="J131" i="260" a="1"/>
  <c r="W147" i="260" a="1"/>
  <c r="W130" i="260" a="1"/>
  <c r="AR134" i="260" a="1"/>
  <c r="AZ136" i="260" a="1"/>
  <c r="W153" i="260" a="1"/>
  <c r="BY143" i="260" a="1"/>
  <c r="BU152" i="260" a="1"/>
  <c r="G151" i="260" a="1"/>
  <c r="BU147" i="260" a="1"/>
  <c r="AZ131" i="260" a="1"/>
  <c r="AH146" i="260" a="1"/>
  <c r="AL152" i="260" a="1"/>
  <c r="AH153" i="260" a="1"/>
  <c r="W143" i="260" a="1"/>
  <c r="AU142" i="260" a="1"/>
  <c r="BD138" i="260" a="1"/>
  <c r="BQ138" i="260" a="1"/>
  <c r="AU145" i="260" a="1"/>
  <c r="AD138" i="260" a="1"/>
  <c r="AZ148" i="260" a="1"/>
  <c r="J174" i="260" a="1"/>
  <c r="W138" i="260" a="1"/>
  <c r="R134" i="260" a="1"/>
  <c r="R150" i="260" a="1"/>
  <c r="J148" i="260" a="1"/>
  <c r="W136" i="260" a="1"/>
  <c r="W137" i="260" a="1"/>
  <c r="R138" i="260" a="1"/>
  <c r="AZ142" i="260" a="1"/>
  <c r="Z148" i="260" a="1"/>
  <c r="AL146" i="260" a="1"/>
  <c r="N133" i="260" a="1"/>
  <c r="AH148" i="260" a="1"/>
  <c r="BU150" i="260" a="1"/>
  <c r="G144" i="260" a="1"/>
  <c r="Z140" i="260" a="1"/>
  <c r="Z150" i="260" a="1"/>
  <c r="R139" i="260" a="1"/>
  <c r="BD174" i="260" a="1"/>
  <c r="AL138" i="260" a="1"/>
  <c r="Z142" i="260" a="1"/>
  <c r="BJ150" i="260" a="1"/>
  <c r="R142" i="260" a="1"/>
  <c r="AR144" i="260" a="1"/>
  <c r="BN152" i="260" a="1"/>
  <c r="J136" i="260" a="1"/>
  <c r="AR141" i="260" a="1"/>
  <c r="J150" i="260" a="1"/>
  <c r="BU137" i="260" a="1"/>
  <c r="AZ143" i="260" a="1"/>
  <c r="BJ151" i="260" a="1"/>
  <c r="BU145" i="260" a="1"/>
  <c r="BJ143" i="260" a="1"/>
  <c r="AZ144" i="260" a="1"/>
  <c r="N141" i="260" a="1"/>
  <c r="AR174" i="260" a="1"/>
  <c r="W133" i="260" a="1"/>
  <c r="AR143" i="260" a="1"/>
  <c r="BD140" i="260" a="1"/>
  <c r="BU148" i="260" a="1"/>
  <c r="BD133" i="260" a="1"/>
  <c r="G132" i="260" a="1"/>
  <c r="AD143" i="260" a="1"/>
  <c r="BD132" i="260" a="1"/>
  <c r="Z138" i="260" a="1"/>
  <c r="BN144" i="260" a="1"/>
  <c r="AZ146" i="260" a="1"/>
  <c r="BU153" i="260" a="1"/>
  <c r="BQ136" i="260" a="1"/>
  <c r="AD141" i="260" a="1"/>
  <c r="BJ145" i="260" a="1"/>
  <c r="BU144" i="260" a="1"/>
  <c r="AH143" i="260" a="1"/>
  <c r="AZ133" i="260" a="1"/>
  <c r="BJ148" i="260" a="1"/>
  <c r="AH142" i="260" a="1"/>
  <c r="BY138" i="260" a="1"/>
  <c r="J151" i="260" a="1"/>
  <c r="J140" i="260" a="1"/>
  <c r="BN151" i="260" a="1"/>
  <c r="N153" i="260" a="1"/>
  <c r="J134" i="260" a="1"/>
  <c r="J152" i="260" a="1"/>
  <c r="BQ145" i="260" a="1"/>
  <c r="AL143" i="260" a="1"/>
  <c r="BQ130" i="260" a="1"/>
  <c r="N134" i="260" a="1"/>
  <c r="AU134" i="260" a="1"/>
  <c r="BJ133" i="260" a="1"/>
  <c r="BN148" i="260" a="1"/>
  <c r="BQ152" i="260" a="1"/>
  <c r="AZ138" i="260" a="1"/>
  <c r="BJ130" i="260" a="1"/>
  <c r="G133" i="260" a="1"/>
  <c r="Z141" i="260" a="1"/>
  <c r="R140" i="260" a="1"/>
  <c r="AR152" i="260" a="1"/>
  <c r="AZ132" i="260" a="1"/>
  <c r="BU143" i="260" a="1"/>
  <c r="BD151" i="260" a="1"/>
  <c r="BQ134" i="260" a="1"/>
  <c r="W147" i="260" l="1"/>
  <c r="R147" i="260"/>
  <c r="Z147" i="260"/>
  <c r="BU147" i="260"/>
  <c r="BD147" i="260"/>
  <c r="AL147" i="260"/>
  <c r="BJ147" i="260"/>
  <c r="BY147" i="260"/>
  <c r="BN147" i="260"/>
  <c r="AD147" i="260"/>
  <c r="AH147" i="260"/>
  <c r="AR147" i="260"/>
  <c r="N147" i="260"/>
  <c r="AU147" i="260"/>
  <c r="BQ147" i="260"/>
  <c r="J147" i="260"/>
  <c r="G147" i="260"/>
  <c r="AZ147" i="260"/>
  <c r="R137" i="260"/>
  <c r="AL137" i="260"/>
  <c r="BY137" i="260"/>
  <c r="BD137" i="260"/>
  <c r="W137" i="260"/>
  <c r="BU137" i="260"/>
  <c r="BN137" i="260"/>
  <c r="Z137" i="260"/>
  <c r="N137" i="260"/>
  <c r="AU137" i="260"/>
  <c r="G137" i="260"/>
  <c r="AZ137" i="260"/>
  <c r="BQ137" i="260"/>
  <c r="AD137" i="260"/>
  <c r="BJ137" i="260"/>
  <c r="AH137" i="260"/>
  <c r="AR137" i="260"/>
  <c r="J137" i="260"/>
  <c r="AR144" i="260"/>
  <c r="G144" i="260"/>
  <c r="AL144" i="260"/>
  <c r="AH144" i="260"/>
  <c r="BU144" i="260"/>
  <c r="BN144" i="260"/>
  <c r="Z144" i="260"/>
  <c r="BQ144" i="260"/>
  <c r="N144" i="260"/>
  <c r="J144" i="260"/>
  <c r="R144" i="260"/>
  <c r="BJ144" i="260"/>
  <c r="AU144" i="260"/>
  <c r="BD144" i="260"/>
  <c r="W144" i="260"/>
  <c r="AZ144" i="260"/>
  <c r="BY144" i="260"/>
  <c r="AD144" i="260"/>
  <c r="BQ148" i="260"/>
  <c r="BN148" i="260"/>
  <c r="R148" i="260"/>
  <c r="W148" i="260"/>
  <c r="AH148" i="260"/>
  <c r="AL148" i="260"/>
  <c r="BJ148" i="260"/>
  <c r="G148" i="260"/>
  <c r="AR148" i="260"/>
  <c r="BU148" i="260"/>
  <c r="Z148" i="260"/>
  <c r="AD148" i="260"/>
  <c r="N148" i="260"/>
  <c r="BD148" i="260"/>
  <c r="BY148" i="260"/>
  <c r="AU148" i="260"/>
  <c r="AZ148" i="260"/>
  <c r="J148" i="260"/>
  <c r="AZ136" i="260"/>
  <c r="BN136" i="260"/>
  <c r="AU136" i="260"/>
  <c r="R136" i="260"/>
  <c r="BD136" i="260"/>
  <c r="W136" i="260"/>
  <c r="BY136" i="260"/>
  <c r="BJ136" i="260"/>
  <c r="G136" i="260"/>
  <c r="BU136" i="260"/>
  <c r="J136" i="260"/>
  <c r="N136" i="260"/>
  <c r="BQ136" i="260"/>
  <c r="AR136" i="260"/>
  <c r="BU130" i="260"/>
  <c r="BN130" i="260"/>
  <c r="BQ130" i="260"/>
  <c r="N130" i="260"/>
  <c r="R130" i="260"/>
  <c r="BD130" i="260"/>
  <c r="AZ130" i="260"/>
  <c r="G130" i="260"/>
  <c r="BJ130" i="260"/>
  <c r="W130" i="260"/>
  <c r="J130" i="260"/>
  <c r="AU130" i="260"/>
  <c r="BY130" i="260"/>
  <c r="AR130" i="260"/>
  <c r="BY139" i="260"/>
  <c r="BU139" i="260"/>
  <c r="BJ139" i="260"/>
  <c r="BQ139" i="260"/>
  <c r="BN139" i="260"/>
  <c r="BD139" i="260"/>
  <c r="AD139" i="260"/>
  <c r="AU139" i="260"/>
  <c r="AL139" i="260"/>
  <c r="AZ139" i="260"/>
  <c r="AR139" i="260"/>
  <c r="AH139" i="260"/>
  <c r="W139" i="260"/>
  <c r="G139" i="260"/>
  <c r="Z139" i="260"/>
  <c r="R139" i="260"/>
  <c r="J139" i="260"/>
  <c r="N139" i="260"/>
  <c r="N151" i="260"/>
  <c r="R151" i="260"/>
  <c r="J151" i="260"/>
  <c r="AR151" i="260"/>
  <c r="Z151" i="260"/>
  <c r="AH151" i="260"/>
  <c r="AU151" i="260"/>
  <c r="BQ151" i="260"/>
  <c r="BD151" i="260"/>
  <c r="BU151" i="260"/>
  <c r="BJ151" i="260"/>
  <c r="AZ151" i="260"/>
  <c r="AL151" i="260"/>
  <c r="AD151" i="260"/>
  <c r="W151" i="260"/>
  <c r="BN151" i="260"/>
  <c r="G151" i="260"/>
  <c r="BY151" i="260"/>
  <c r="J150" i="260"/>
  <c r="BY150" i="260"/>
  <c r="AZ150" i="260"/>
  <c r="AD150" i="260"/>
  <c r="Z150" i="260"/>
  <c r="BN150" i="260"/>
  <c r="BD150" i="260"/>
  <c r="BU150" i="260"/>
  <c r="W150" i="260"/>
  <c r="N150" i="260"/>
  <c r="AH150" i="260"/>
  <c r="G150" i="260"/>
  <c r="BJ150" i="260"/>
  <c r="R150" i="260"/>
  <c r="BQ150" i="260"/>
  <c r="AU150" i="260"/>
  <c r="AR150" i="260"/>
  <c r="AL150" i="260"/>
  <c r="BD153" i="260"/>
  <c r="BN153" i="260"/>
  <c r="AR153" i="260"/>
  <c r="G153" i="260"/>
  <c r="J153" i="260"/>
  <c r="AL153" i="260"/>
  <c r="W153" i="260"/>
  <c r="BY153" i="260"/>
  <c r="AU153" i="260"/>
  <c r="BU153" i="260"/>
  <c r="AH153" i="260"/>
  <c r="AZ153" i="260"/>
  <c r="R153" i="260"/>
  <c r="N153" i="260"/>
  <c r="AD153" i="260"/>
  <c r="Z153" i="260"/>
  <c r="BQ153" i="260"/>
  <c r="BJ153" i="260"/>
  <c r="AD145" i="260"/>
  <c r="Z145" i="260"/>
  <c r="G145" i="260"/>
  <c r="BQ145" i="260"/>
  <c r="N145" i="260"/>
  <c r="BN145" i="260"/>
  <c r="AU145" i="260"/>
  <c r="BU145" i="260"/>
  <c r="BD145" i="260"/>
  <c r="W145" i="260"/>
  <c r="R145" i="260"/>
  <c r="J145" i="260"/>
  <c r="AZ145" i="260"/>
  <c r="BJ145" i="260"/>
  <c r="BY145" i="260"/>
  <c r="AR145" i="260"/>
  <c r="AH145" i="260"/>
  <c r="AL145" i="260"/>
  <c r="R143" i="260"/>
  <c r="BD143" i="260"/>
  <c r="BN143" i="260"/>
  <c r="AZ143" i="260"/>
  <c r="BJ143" i="260"/>
  <c r="AL143" i="260"/>
  <c r="G143" i="260"/>
  <c r="AR143" i="260"/>
  <c r="AU143" i="260"/>
  <c r="N143" i="260"/>
  <c r="Z143" i="260"/>
  <c r="AH143" i="260"/>
  <c r="BY143" i="260"/>
  <c r="J143" i="260"/>
  <c r="BU143" i="260"/>
  <c r="BQ143" i="260"/>
  <c r="W143" i="260"/>
  <c r="AD143" i="260"/>
  <c r="N146" i="260"/>
  <c r="W146" i="260"/>
  <c r="BU146" i="260"/>
  <c r="AZ146" i="260"/>
  <c r="R146" i="260"/>
  <c r="BY146" i="260"/>
  <c r="BQ146" i="260"/>
  <c r="AH146" i="260"/>
  <c r="BJ146" i="260"/>
  <c r="AD146" i="260"/>
  <c r="Z146" i="260"/>
  <c r="J146" i="260"/>
  <c r="BN146" i="260"/>
  <c r="AL146" i="260"/>
  <c r="AU146" i="260"/>
  <c r="AR146" i="260"/>
  <c r="G146" i="260"/>
  <c r="BD146" i="260"/>
  <c r="J142" i="260"/>
  <c r="BY142" i="260"/>
  <c r="AR142" i="260"/>
  <c r="N142" i="260"/>
  <c r="AD142" i="260"/>
  <c r="BU142" i="260"/>
  <c r="AL142" i="260"/>
  <c r="BQ142" i="260"/>
  <c r="G142" i="260"/>
  <c r="W142" i="260"/>
  <c r="BN142" i="260"/>
  <c r="AZ142" i="260"/>
  <c r="BD142" i="260"/>
  <c r="AU142" i="260"/>
  <c r="AH142" i="260"/>
  <c r="R142" i="260"/>
  <c r="BJ142" i="260"/>
  <c r="Z142" i="260"/>
  <c r="G132" i="260"/>
  <c r="BD132" i="260"/>
  <c r="R132" i="260"/>
  <c r="N132" i="260"/>
  <c r="J132" i="260"/>
  <c r="BN132" i="260"/>
  <c r="BY132" i="260"/>
  <c r="BU132" i="260"/>
  <c r="AU132" i="260"/>
  <c r="AR132" i="260"/>
  <c r="W132" i="260"/>
  <c r="BQ132" i="260"/>
  <c r="AZ132" i="260"/>
  <c r="BJ132" i="260"/>
  <c r="Z174" i="260"/>
  <c r="BN174" i="260"/>
  <c r="J174" i="260"/>
  <c r="BQ174" i="260"/>
  <c r="AH174" i="260"/>
  <c r="BY174" i="260"/>
  <c r="AD174" i="260"/>
  <c r="N174" i="260"/>
  <c r="AR174" i="260"/>
  <c r="BJ174" i="260"/>
  <c r="AU174" i="260"/>
  <c r="AL174" i="260"/>
  <c r="AZ174" i="260"/>
  <c r="BD174" i="260"/>
  <c r="BU174" i="260"/>
  <c r="W174" i="260"/>
  <c r="R174" i="260"/>
  <c r="G174" i="260"/>
  <c r="Z140" i="260"/>
  <c r="BQ140" i="260"/>
  <c r="AD140" i="260"/>
  <c r="BY140" i="260"/>
  <c r="J140" i="260"/>
  <c r="AR140" i="260"/>
  <c r="AU140" i="260"/>
  <c r="BU140" i="260"/>
  <c r="G140" i="260"/>
  <c r="AZ140" i="260"/>
  <c r="AH140" i="260"/>
  <c r="W140" i="260"/>
  <c r="BD140" i="260"/>
  <c r="R140" i="260"/>
  <c r="BJ140" i="260"/>
  <c r="N140" i="260"/>
  <c r="AL140" i="260"/>
  <c r="BN140" i="260"/>
  <c r="AU135" i="260"/>
  <c r="AR135" i="260"/>
  <c r="BU135" i="260"/>
  <c r="BY135" i="260"/>
  <c r="AZ135" i="260"/>
  <c r="R135" i="260"/>
  <c r="W135" i="260"/>
  <c r="G135" i="260"/>
  <c r="BD135" i="260"/>
  <c r="J135" i="260"/>
  <c r="BQ135" i="260"/>
  <c r="N135" i="260"/>
  <c r="BJ135" i="260"/>
  <c r="BN135" i="260"/>
  <c r="BD133" i="260"/>
  <c r="AR133" i="260"/>
  <c r="R133" i="260"/>
  <c r="BJ133" i="260"/>
  <c r="G133" i="260"/>
  <c r="AU133" i="260"/>
  <c r="W133" i="260"/>
  <c r="BY133" i="260"/>
  <c r="BN133" i="260"/>
  <c r="N133" i="260"/>
  <c r="AZ133" i="260"/>
  <c r="BU133" i="260"/>
  <c r="BQ133" i="260"/>
  <c r="J133" i="260"/>
  <c r="AU152" i="260"/>
  <c r="N152" i="260"/>
  <c r="AR152" i="260"/>
  <c r="AZ152" i="260"/>
  <c r="R152" i="260"/>
  <c r="BD152" i="260"/>
  <c r="BY152" i="260"/>
  <c r="AH152" i="260"/>
  <c r="BN152" i="260"/>
  <c r="BJ152" i="260"/>
  <c r="BU152" i="260"/>
  <c r="BQ152" i="260"/>
  <c r="AD152" i="260"/>
  <c r="Z152" i="260"/>
  <c r="J152" i="260"/>
  <c r="W152" i="260"/>
  <c r="G152" i="260"/>
  <c r="AL152" i="260"/>
  <c r="N141" i="260"/>
  <c r="BU141" i="260"/>
  <c r="BN141" i="260"/>
  <c r="AD141" i="260"/>
  <c r="BY141" i="260"/>
  <c r="W141" i="260"/>
  <c r="AH141" i="260"/>
  <c r="AL141" i="260"/>
  <c r="R141" i="260"/>
  <c r="BJ141" i="260"/>
  <c r="AZ141" i="260"/>
  <c r="G141" i="260"/>
  <c r="BQ141" i="260"/>
  <c r="AR141" i="260"/>
  <c r="BD141" i="260"/>
  <c r="J141" i="260"/>
  <c r="Z141" i="260"/>
  <c r="AU141" i="260"/>
  <c r="BQ138" i="260"/>
  <c r="BN138" i="260"/>
  <c r="AD138" i="260"/>
  <c r="AH138" i="260"/>
  <c r="W138" i="260"/>
  <c r="BD138" i="260"/>
  <c r="AL138" i="260"/>
  <c r="BJ138" i="260"/>
  <c r="AR138" i="260"/>
  <c r="BY138" i="260"/>
  <c r="N138" i="260"/>
  <c r="BU138" i="260"/>
  <c r="AZ138" i="260"/>
  <c r="AU138" i="260"/>
  <c r="G138" i="260"/>
  <c r="R138" i="260"/>
  <c r="Z138" i="260"/>
  <c r="J138" i="260"/>
  <c r="AZ134" i="260"/>
  <c r="BJ134" i="260"/>
  <c r="BU134" i="260"/>
  <c r="BQ134" i="260"/>
  <c r="AU134" i="260"/>
  <c r="G134" i="260"/>
  <c r="BN134" i="260"/>
  <c r="BY134" i="260"/>
  <c r="R134" i="260"/>
  <c r="J134" i="260"/>
  <c r="AR134" i="260"/>
  <c r="W134" i="260"/>
  <c r="BD134" i="260"/>
  <c r="N134" i="260"/>
  <c r="AZ131" i="260"/>
  <c r="R131" i="260"/>
  <c r="BY131" i="260"/>
  <c r="AU131" i="260"/>
  <c r="BU131" i="260"/>
  <c r="AR131" i="260"/>
  <c r="N131" i="260"/>
  <c r="W131" i="260"/>
  <c r="BD131" i="260"/>
  <c r="BN131" i="260"/>
  <c r="BQ131" i="260"/>
  <c r="G131" i="260"/>
  <c r="J131" i="260"/>
  <c r="BJ131" i="260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BD160" i="260" a="1"/>
  <c r="AR165" i="260" a="1"/>
  <c r="BN168" i="260" a="1"/>
  <c r="BQ172" i="260" a="1"/>
  <c r="J162" i="260" a="1"/>
  <c r="W159" i="260" a="1"/>
  <c r="J199" i="260" a="1"/>
  <c r="R178" i="260" a="1"/>
  <c r="BJ170" i="260" a="1"/>
  <c r="Z199" i="260" a="1"/>
  <c r="Z162" i="260" a="1"/>
  <c r="R167" i="260" a="1"/>
  <c r="AU156" i="260" a="1"/>
  <c r="BD167" i="260" a="1"/>
  <c r="BJ199" i="260" a="1"/>
  <c r="AD166" i="260" a="1"/>
  <c r="AL173" i="260" a="1"/>
  <c r="AZ162" i="260" a="1"/>
  <c r="AZ168" i="260" a="1"/>
  <c r="BQ159" i="260" a="1"/>
  <c r="W178" i="260" a="1"/>
  <c r="R177" i="260" a="1"/>
  <c r="Z172" i="260" a="1"/>
  <c r="AL162" i="260" a="1"/>
  <c r="AU173" i="260" a="1"/>
  <c r="W157" i="260" a="1"/>
  <c r="AL163" i="260" a="1"/>
  <c r="AU168" i="260" a="1"/>
  <c r="BQ160" i="260" a="1"/>
  <c r="AU175" i="260" a="1"/>
  <c r="BY177" i="260" a="1"/>
  <c r="AH168" i="260" a="1"/>
  <c r="AZ177" i="260" a="1"/>
  <c r="J158" i="260" a="1"/>
  <c r="BQ162" i="260" a="1"/>
  <c r="BD176" i="260" a="1"/>
  <c r="W170" i="260" a="1"/>
  <c r="AD199" i="260" a="1"/>
  <c r="AL170" i="260" a="1"/>
  <c r="W167" i="260" a="1"/>
  <c r="W173" i="260" a="1"/>
  <c r="G169" i="260" a="1"/>
  <c r="AZ164" i="260" a="1"/>
  <c r="AH169" i="260" a="1"/>
  <c r="BU165" i="260" a="1"/>
  <c r="AR173" i="260" a="1"/>
  <c r="G172" i="260" a="1"/>
  <c r="AZ160" i="260" a="1"/>
  <c r="G176" i="260" a="1"/>
  <c r="BD166" i="260" a="1"/>
  <c r="N161" i="260" a="1"/>
  <c r="G175" i="260" a="1"/>
  <c r="BD177" i="260" a="1"/>
  <c r="BD199" i="260" a="1"/>
  <c r="BD163" i="260" a="1"/>
  <c r="W160" i="260" a="1"/>
  <c r="AD163" i="260" a="1"/>
  <c r="BN155" i="260" a="1"/>
  <c r="G158" i="260" a="1"/>
  <c r="AD165" i="260" a="1"/>
  <c r="AU163" i="260" a="1"/>
  <c r="N173" i="260" a="1"/>
  <c r="Z169" i="260" a="1"/>
  <c r="BD175" i="260" a="1"/>
  <c r="AZ158" i="260" a="1"/>
  <c r="BY171" i="260" a="1"/>
  <c r="J178" i="260" a="1"/>
  <c r="BY165" i="260" a="1"/>
  <c r="BQ166" i="260" a="1"/>
  <c r="BJ178" i="260" a="1"/>
  <c r="BJ176" i="260" a="1"/>
  <c r="BJ161" i="260" a="1"/>
  <c r="R172" i="260" a="1"/>
  <c r="G157" i="260" a="1"/>
  <c r="BJ155" i="260" a="1"/>
  <c r="BJ156" i="260" a="1"/>
  <c r="AH176" i="260" a="1"/>
  <c r="AL178" i="260" a="1"/>
  <c r="J168" i="260" a="1"/>
  <c r="BU161" i="260" a="1"/>
  <c r="G167" i="260" a="1"/>
  <c r="N164" i="260" a="1"/>
  <c r="BY155" i="260" a="1"/>
  <c r="AH171" i="260" a="1"/>
  <c r="N166" i="260" a="1"/>
  <c r="BY163" i="260" a="1"/>
  <c r="BY169" i="260" a="1"/>
  <c r="AH199" i="260" a="1"/>
  <c r="AD171" i="260" a="1"/>
  <c r="AD168" i="260" a="1"/>
  <c r="BD157" i="260" a="1"/>
  <c r="BQ169" i="260" a="1"/>
  <c r="J165" i="260" a="1"/>
  <c r="BU155" i="260" a="1"/>
  <c r="BU166" i="260" a="1"/>
  <c r="AU172" i="260" a="1"/>
  <c r="BU176" i="260" a="1"/>
  <c r="BN199" i="260" a="1"/>
  <c r="BN156" i="260" a="1"/>
  <c r="R171" i="260" a="1"/>
  <c r="R159" i="260" a="1"/>
  <c r="W177" i="260" a="1"/>
  <c r="BJ168" i="260" a="1"/>
  <c r="AR167" i="260" a="1"/>
  <c r="J156" i="260" a="1"/>
  <c r="AZ169" i="260" a="1"/>
  <c r="AH178" i="260" a="1"/>
  <c r="BJ159" i="260" a="1"/>
  <c r="J170" i="260" a="1"/>
  <c r="AR168" i="260" a="1"/>
  <c r="W164" i="260" a="1"/>
  <c r="BJ157" i="260" a="1"/>
  <c r="AR162" i="260" a="1"/>
  <c r="G199" i="260" a="1"/>
  <c r="BU170" i="260" a="1"/>
  <c r="BD158" i="260" a="1"/>
  <c r="Z166" i="260" a="1"/>
  <c r="N199" i="260" a="1"/>
  <c r="BJ160" i="260" a="1"/>
  <c r="AL199" i="260" a="1"/>
  <c r="BD169" i="260" a="1"/>
  <c r="AR158" i="260" a="1"/>
  <c r="BU168" i="260" a="1"/>
  <c r="N175" i="260" a="1"/>
  <c r="AU167" i="260" a="1"/>
  <c r="J155" i="260" a="1"/>
  <c r="AD177" i="260" a="1"/>
  <c r="G178" i="260" a="1"/>
  <c r="BQ171" i="260" a="1"/>
  <c r="AZ159" i="260" a="1"/>
  <c r="W172" i="260" a="1"/>
  <c r="Z165" i="260" a="1"/>
  <c r="BJ177" i="260" a="1"/>
  <c r="BN158" i="260" a="1"/>
  <c r="N160" i="260" a="1"/>
  <c r="N177" i="260" a="1"/>
  <c r="BY168" i="260" a="1"/>
  <c r="AZ165" i="260" a="1"/>
  <c r="BU199" i="260" a="1"/>
  <c r="AH173" i="260" a="1"/>
  <c r="AH172" i="260" a="1"/>
  <c r="AL169" i="260" a="1"/>
  <c r="N167" i="260" a="1"/>
  <c r="BY162" i="260" a="1"/>
  <c r="AU158" i="260" a="1"/>
  <c r="BY175" i="260" a="1"/>
  <c r="BN165" i="260" a="1"/>
  <c r="BD155" i="260" a="1"/>
  <c r="BJ175" i="260" a="1"/>
  <c r="AU165" i="260" a="1"/>
  <c r="R156" i="260" a="1"/>
  <c r="BQ158" i="260" a="1"/>
  <c r="BN177" i="260" a="1"/>
  <c r="AH166" i="260" a="1"/>
  <c r="BU157" i="260" a="1"/>
  <c r="BU159" i="260" a="1"/>
  <c r="BN160" i="260" a="1"/>
  <c r="N172" i="260" a="1"/>
  <c r="BJ169" i="260" a="1"/>
  <c r="BU177" i="260" a="1"/>
  <c r="AR170" i="260" a="1"/>
  <c r="BD168" i="260" a="1"/>
  <c r="BN159" i="260" a="1"/>
  <c r="AR169" i="260" a="1"/>
  <c r="W175" i="260" a="1"/>
  <c r="AH163" i="260" a="1"/>
  <c r="J171" i="260" a="1"/>
  <c r="BY164" i="260" a="1"/>
  <c r="AZ167" i="260" a="1"/>
  <c r="AU160" i="260" a="1"/>
  <c r="R155" i="260" a="1"/>
  <c r="J160" i="260" a="1"/>
  <c r="BY161" i="260" a="1"/>
  <c r="BN162" i="260" a="1"/>
  <c r="AU155" i="260" a="1"/>
  <c r="N176" i="260" a="1"/>
  <c r="BY166" i="260" a="1"/>
  <c r="W161" i="260" a="1"/>
  <c r="R166" i="260" a="1"/>
  <c r="AR163" i="260" a="1"/>
  <c r="Z177" i="260" a="1"/>
  <c r="BU164" i="260" a="1"/>
  <c r="AH165" i="260" a="1"/>
  <c r="BN170" i="260" a="1"/>
  <c r="AL167" i="260" a="1"/>
  <c r="BQ199" i="260" a="1"/>
  <c r="Z178" i="260" a="1"/>
  <c r="AR160" i="260" a="1"/>
  <c r="BQ176" i="260" a="1"/>
  <c r="BN166" i="260" a="1"/>
  <c r="AZ166" i="260" a="1"/>
  <c r="AL171" i="260" a="1"/>
  <c r="R175" i="260" a="1"/>
  <c r="R176" i="260" a="1"/>
  <c r="J159" i="260" a="1"/>
  <c r="G156" i="260" a="1"/>
  <c r="Z171" i="260" a="1"/>
  <c r="N165" i="260" a="1"/>
  <c r="BN173" i="260" a="1"/>
  <c r="G166" i="260" a="1"/>
  <c r="AR199" i="260" a="1"/>
  <c r="AU176" i="260" a="1"/>
  <c r="BQ173" i="260" a="1"/>
  <c r="W163" i="260" a="1"/>
  <c r="BQ164" i="260" a="1"/>
  <c r="AZ175" i="260" a="1"/>
  <c r="W168" i="260" a="1"/>
  <c r="G162" i="260" a="1"/>
  <c r="AZ176" i="260" a="1"/>
  <c r="J169" i="260" a="1"/>
  <c r="W155" i="260" a="1"/>
  <c r="BY199" i="260" a="1"/>
  <c r="W162" i="260" a="1"/>
  <c r="BY158" i="260" a="1"/>
  <c r="G163" i="260" a="1"/>
  <c r="AU162" i="260" a="1"/>
  <c r="AZ178" i="260" a="1"/>
  <c r="BQ177" i="260" a="1"/>
  <c r="J176" i="260" a="1"/>
  <c r="AD173" i="260" a="1"/>
  <c r="BD172" i="260" a="1"/>
  <c r="AR172" i="260" a="1"/>
  <c r="G165" i="260" a="1"/>
  <c r="AU164" i="260" a="1"/>
  <c r="BY159" i="260" a="1"/>
  <c r="N162" i="260" a="1"/>
  <c r="AL166" i="260" a="1"/>
  <c r="J175" i="260" a="1"/>
  <c r="AU169" i="260" a="1"/>
  <c r="AH162" i="260" a="1"/>
  <c r="W158" i="260" a="1"/>
  <c r="BU173" i="260" a="1"/>
  <c r="Z176" i="260" a="1"/>
  <c r="R168" i="260" a="1"/>
  <c r="AU161" i="260" a="1"/>
  <c r="AZ171" i="260" a="1"/>
  <c r="J157" i="260" a="1"/>
  <c r="W156" i="260" a="1"/>
  <c r="BJ173" i="260" a="1"/>
  <c r="BJ158" i="260" a="1"/>
  <c r="BU175" i="260" a="1"/>
  <c r="BU171" i="260" a="1"/>
  <c r="BQ156" i="260" a="1"/>
  <c r="BJ167" i="260" a="1"/>
  <c r="BY172" i="260" a="1"/>
  <c r="G177" i="260" a="1"/>
  <c r="BN164" i="260" a="1"/>
  <c r="R163" i="260" a="1"/>
  <c r="AZ173" i="260" a="1"/>
  <c r="BJ172" i="260" a="1"/>
  <c r="BJ162" i="260" a="1"/>
  <c r="W176" i="260" a="1"/>
  <c r="G155" i="260" a="1"/>
  <c r="AZ157" i="260" a="1"/>
  <c r="R164" i="260" a="1"/>
  <c r="BU169" i="260" a="1"/>
  <c r="Z168" i="260" a="1"/>
  <c r="AU199" i="260" a="1"/>
  <c r="AZ161" i="260" a="1"/>
  <c r="BQ163" i="260" a="1"/>
  <c r="W169" i="260" a="1"/>
  <c r="Z164" i="260" a="1"/>
  <c r="BY167" i="260" a="1"/>
  <c r="AH170" i="260" a="1"/>
  <c r="AU166" i="260" a="1"/>
  <c r="AR175" i="260" a="1"/>
  <c r="N157" i="260" a="1"/>
  <c r="G171" i="260" a="1"/>
  <c r="AU178" i="260" a="1"/>
  <c r="BY176" i="260" a="1"/>
  <c r="AU159" i="260" a="1"/>
  <c r="BD171" i="260" a="1"/>
  <c r="R157" i="260" a="1"/>
  <c r="J173" i="260" a="1"/>
  <c r="G164" i="260" a="1"/>
  <c r="AL175" i="260" a="1"/>
  <c r="BQ175" i="260" a="1"/>
  <c r="BN176" i="260" a="1"/>
  <c r="AU157" i="260" a="1"/>
  <c r="AD175" i="260" a="1"/>
  <c r="AZ163" i="260" a="1"/>
  <c r="N158" i="260" a="1"/>
  <c r="BQ165" i="260" a="1"/>
  <c r="BN167" i="260" a="1"/>
  <c r="Z163" i="260" a="1"/>
  <c r="AR176" i="260" a="1"/>
  <c r="BY173" i="260" a="1"/>
  <c r="AU170" i="260" a="1"/>
  <c r="AD164" i="260" a="1"/>
  <c r="R160" i="260" a="1"/>
  <c r="AH167" i="260" a="1"/>
  <c r="AD176" i="260" a="1"/>
  <c r="BU162" i="260" a="1"/>
  <c r="Z167" i="260" a="1"/>
  <c r="AD162" i="260" a="1"/>
  <c r="J164" i="260" a="1"/>
  <c r="AL177" i="260" a="1"/>
  <c r="BD170" i="260" a="1"/>
  <c r="BN163" i="260" a="1"/>
  <c r="BJ166" i="260" a="1"/>
  <c r="BQ167" i="260" a="1"/>
  <c r="BN175" i="260" a="1"/>
  <c r="AR177" i="260" a="1"/>
  <c r="AD167" i="260" a="1"/>
  <c r="AZ170" i="260" a="1"/>
  <c r="AL172" i="260" a="1"/>
  <c r="N169" i="260" a="1"/>
  <c r="AR156" i="260" a="1"/>
  <c r="AL168" i="260" a="1"/>
  <c r="AR178" i="260" a="1"/>
  <c r="G160" i="260" a="1"/>
  <c r="AU171" i="260" a="1"/>
  <c r="AR155" i="260" a="1"/>
  <c r="BU158" i="260" a="1"/>
  <c r="BD173" i="260" a="1"/>
  <c r="R158" i="260" a="1"/>
  <c r="BY157" i="260" a="1"/>
  <c r="R173" i="260" a="1"/>
  <c r="J177" i="260" a="1"/>
  <c r="AL176" i="260" a="1"/>
  <c r="J166" i="260" a="1"/>
  <c r="BU156" i="260" a="1"/>
  <c r="BU172" i="260" a="1"/>
  <c r="R161" i="260" a="1"/>
  <c r="AL165" i="260" a="1"/>
  <c r="BN157" i="260" a="1"/>
  <c r="N168" i="260" a="1"/>
  <c r="BD161" i="260" a="1"/>
  <c r="BY160" i="260" a="1"/>
  <c r="AH175" i="260" a="1"/>
  <c r="J172" i="260" a="1"/>
  <c r="BQ155" i="260" a="1"/>
  <c r="N156" i="260" a="1"/>
  <c r="BJ163" i="260" a="1"/>
  <c r="G161" i="260" a="1"/>
  <c r="AR171" i="260" a="1"/>
  <c r="BQ178" i="260" a="1"/>
  <c r="BD162" i="260" a="1"/>
  <c r="BN161" i="260" a="1"/>
  <c r="BD156" i="260" a="1"/>
  <c r="BY156" i="260" a="1"/>
  <c r="BJ171" i="260" a="1"/>
  <c r="N155" i="260" a="1"/>
  <c r="N178" i="260" a="1"/>
  <c r="AZ199" i="260" a="1"/>
  <c r="J167" i="260" a="1"/>
  <c r="BN178" i="260" a="1"/>
  <c r="Z173" i="260" a="1"/>
  <c r="G168" i="260" a="1"/>
  <c r="Z170" i="260" a="1"/>
  <c r="BQ157" i="260" a="1"/>
  <c r="AD169" i="260" a="1"/>
  <c r="BU167" i="260" a="1"/>
  <c r="G173" i="260" a="1"/>
  <c r="AZ156" i="260" a="1"/>
  <c r="BQ168" i="260" a="1"/>
  <c r="BU160" i="260" a="1"/>
  <c r="AH164" i="260" a="1"/>
  <c r="N171" i="260" a="1"/>
  <c r="BY178" i="260" a="1"/>
  <c r="AR159" i="260" a="1"/>
  <c r="BU178" i="260" a="1"/>
  <c r="R165" i="260" a="1"/>
  <c r="BD178" i="260" a="1"/>
  <c r="N170" i="260" a="1"/>
  <c r="N163" i="260" a="1"/>
  <c r="BD164" i="260" a="1"/>
  <c r="R162" i="260" a="1"/>
  <c r="BD159" i="260" a="1"/>
  <c r="BN172" i="260" a="1"/>
  <c r="W171" i="260" a="1"/>
  <c r="J163" i="260" a="1"/>
  <c r="BN169" i="260" a="1"/>
  <c r="R170" i="260" a="1"/>
  <c r="AD178" i="260" a="1"/>
  <c r="BJ164" i="260" a="1"/>
  <c r="AH177" i="260" a="1"/>
  <c r="N159" i="260" a="1"/>
  <c r="BY170" i="260" a="1"/>
  <c r="J161" i="260" a="1"/>
  <c r="AR161" i="260" a="1"/>
  <c r="G159" i="260" a="1"/>
  <c r="AU177" i="260" a="1"/>
  <c r="BU163" i="260" a="1"/>
  <c r="R169" i="260" a="1"/>
  <c r="AR157" i="260" a="1"/>
  <c r="BD165" i="260" a="1"/>
  <c r="R199" i="260" a="1"/>
  <c r="AZ155" i="260" a="1"/>
  <c r="AZ172" i="260" a="1"/>
  <c r="W165" i="260" a="1"/>
  <c r="AD170" i="260" a="1"/>
  <c r="AR166" i="260" a="1"/>
  <c r="BN171" i="260" a="1"/>
  <c r="BQ161" i="260" a="1"/>
  <c r="BQ170" i="260" a="1"/>
  <c r="BJ165" i="260" a="1"/>
  <c r="W166" i="260" a="1"/>
  <c r="Z175" i="260" a="1"/>
  <c r="AR164" i="260" a="1"/>
  <c r="AL164" i="260" a="1"/>
  <c r="AD172" i="260" a="1"/>
  <c r="W199" i="260" a="1"/>
  <c r="G170" i="260" a="1"/>
  <c r="C224" i="260" l="1"/>
  <c r="A249" i="260"/>
  <c r="AR167" i="260"/>
  <c r="J167" i="260"/>
  <c r="AZ167" i="260"/>
  <c r="BY167" i="260"/>
  <c r="AH167" i="260"/>
  <c r="BJ167" i="260"/>
  <c r="N167" i="260"/>
  <c r="AL167" i="260"/>
  <c r="AD167" i="260"/>
  <c r="AU167" i="260"/>
  <c r="R167" i="260"/>
  <c r="Z167" i="260"/>
  <c r="G167" i="260"/>
  <c r="BD167" i="260"/>
  <c r="W167" i="260"/>
  <c r="BQ167" i="260"/>
  <c r="BN167" i="260"/>
  <c r="BU167" i="260"/>
  <c r="Z173" i="260"/>
  <c r="AZ173" i="260"/>
  <c r="J173" i="260"/>
  <c r="AR173" i="260"/>
  <c r="BJ173" i="260"/>
  <c r="W173" i="260"/>
  <c r="AD173" i="260"/>
  <c r="AL173" i="260"/>
  <c r="BN173" i="260"/>
  <c r="BU173" i="260"/>
  <c r="R173" i="260"/>
  <c r="G173" i="260"/>
  <c r="AU173" i="260"/>
  <c r="AH173" i="260"/>
  <c r="N173" i="260"/>
  <c r="BD173" i="260"/>
  <c r="BY173" i="260"/>
  <c r="BQ173" i="260"/>
  <c r="R177" i="260"/>
  <c r="N177" i="260"/>
  <c r="AU177" i="260"/>
  <c r="AR177" i="260"/>
  <c r="W177" i="260"/>
  <c r="BU177" i="260"/>
  <c r="AH177" i="260"/>
  <c r="BD177" i="260"/>
  <c r="BJ177" i="260"/>
  <c r="AD177" i="260"/>
  <c r="G177" i="260"/>
  <c r="Z177" i="260"/>
  <c r="AZ177" i="260"/>
  <c r="J177" i="260"/>
  <c r="BQ177" i="260"/>
  <c r="BY177" i="260"/>
  <c r="BN177" i="260"/>
  <c r="AL177" i="260"/>
  <c r="BN176" i="260"/>
  <c r="BD176" i="260"/>
  <c r="AH176" i="260"/>
  <c r="AL176" i="260"/>
  <c r="AD176" i="260"/>
  <c r="N176" i="260"/>
  <c r="J176" i="260"/>
  <c r="W176" i="260"/>
  <c r="BY176" i="260"/>
  <c r="BQ176" i="260"/>
  <c r="G176" i="260"/>
  <c r="BU176" i="260"/>
  <c r="AR176" i="260"/>
  <c r="BJ176" i="260"/>
  <c r="AU176" i="260"/>
  <c r="R176" i="260"/>
  <c r="Z176" i="260"/>
  <c r="AZ176" i="260"/>
  <c r="G155" i="260"/>
  <c r="N155" i="260"/>
  <c r="AR155" i="260"/>
  <c r="BQ155" i="260"/>
  <c r="J155" i="260"/>
  <c r="AU155" i="260"/>
  <c r="AZ155" i="260"/>
  <c r="BU155" i="260"/>
  <c r="R155" i="260"/>
  <c r="BY155" i="260"/>
  <c r="BJ155" i="260"/>
  <c r="W155" i="260"/>
  <c r="BN155" i="260"/>
  <c r="BD155" i="260"/>
  <c r="BD164" i="260"/>
  <c r="BU164" i="260"/>
  <c r="W164" i="260"/>
  <c r="R164" i="260"/>
  <c r="AL164" i="260"/>
  <c r="AU164" i="260"/>
  <c r="AR164" i="260"/>
  <c r="Z164" i="260"/>
  <c r="J164" i="260"/>
  <c r="BN164" i="260"/>
  <c r="BQ164" i="260"/>
  <c r="BY164" i="260"/>
  <c r="AD164" i="260"/>
  <c r="AH164" i="260"/>
  <c r="G164" i="260"/>
  <c r="AZ164" i="260"/>
  <c r="N164" i="260"/>
  <c r="BJ164" i="260"/>
  <c r="BY172" i="260"/>
  <c r="BJ172" i="260"/>
  <c r="Z172" i="260"/>
  <c r="AH172" i="260"/>
  <c r="BN172" i="260"/>
  <c r="AD172" i="260"/>
  <c r="J172" i="260"/>
  <c r="N172" i="260"/>
  <c r="BD172" i="260"/>
  <c r="BQ172" i="260"/>
  <c r="W172" i="260"/>
  <c r="R172" i="260"/>
  <c r="AZ172" i="260"/>
  <c r="G172" i="260"/>
  <c r="AU172" i="260"/>
  <c r="AR172" i="260"/>
  <c r="AL172" i="260"/>
  <c r="BU172" i="260"/>
  <c r="BN163" i="260"/>
  <c r="BJ163" i="260"/>
  <c r="W163" i="260"/>
  <c r="BU163" i="260"/>
  <c r="J163" i="260"/>
  <c r="AZ163" i="260"/>
  <c r="AR163" i="260"/>
  <c r="Z163" i="260"/>
  <c r="R163" i="260"/>
  <c r="BD163" i="260"/>
  <c r="AD163" i="260"/>
  <c r="AH163" i="260"/>
  <c r="AU163" i="260"/>
  <c r="AL163" i="260"/>
  <c r="BY163" i="260"/>
  <c r="N163" i="260"/>
  <c r="BQ163" i="260"/>
  <c r="G163" i="260"/>
  <c r="G156" i="260"/>
  <c r="J156" i="260"/>
  <c r="BQ156" i="260"/>
  <c r="R156" i="260"/>
  <c r="AR156" i="260"/>
  <c r="BD156" i="260"/>
  <c r="BN156" i="260"/>
  <c r="AZ156" i="260"/>
  <c r="W156" i="260"/>
  <c r="BU156" i="260"/>
  <c r="BJ156" i="260"/>
  <c r="BY156" i="260"/>
  <c r="AU156" i="260"/>
  <c r="N156" i="260"/>
  <c r="Z168" i="260"/>
  <c r="W168" i="260"/>
  <c r="AD168" i="260"/>
  <c r="AZ168" i="260"/>
  <c r="R168" i="260"/>
  <c r="BJ168" i="260"/>
  <c r="BD168" i="260"/>
  <c r="AH168" i="260"/>
  <c r="AU168" i="260"/>
  <c r="AR168" i="260"/>
  <c r="AL168" i="260"/>
  <c r="J168" i="260"/>
  <c r="BU168" i="260"/>
  <c r="BY168" i="260"/>
  <c r="N168" i="260"/>
  <c r="BQ168" i="260"/>
  <c r="G168" i="260"/>
  <c r="BN168" i="260"/>
  <c r="W158" i="260"/>
  <c r="BY158" i="260"/>
  <c r="BN158" i="260"/>
  <c r="BJ158" i="260"/>
  <c r="N158" i="260"/>
  <c r="AZ158" i="260"/>
  <c r="R158" i="260"/>
  <c r="AR158" i="260"/>
  <c r="BQ158" i="260"/>
  <c r="G158" i="260"/>
  <c r="J158" i="260"/>
  <c r="BD158" i="260"/>
  <c r="BU158" i="260"/>
  <c r="AU158" i="260"/>
  <c r="BU171" i="260"/>
  <c r="BJ171" i="260"/>
  <c r="AR171" i="260"/>
  <c r="R171" i="260"/>
  <c r="W171" i="260"/>
  <c r="AZ171" i="260"/>
  <c r="BY171" i="260"/>
  <c r="N171" i="260"/>
  <c r="BD171" i="260"/>
  <c r="AL171" i="260"/>
  <c r="AD171" i="260"/>
  <c r="Z171" i="260"/>
  <c r="BQ171" i="260"/>
  <c r="G171" i="260"/>
  <c r="AH171" i="260"/>
  <c r="J171" i="260"/>
  <c r="AU171" i="260"/>
  <c r="BN171" i="260"/>
  <c r="BJ159" i="260"/>
  <c r="BN159" i="260"/>
  <c r="BD159" i="260"/>
  <c r="AU159" i="260"/>
  <c r="BY159" i="260"/>
  <c r="J159" i="260"/>
  <c r="BQ159" i="260"/>
  <c r="W159" i="260"/>
  <c r="G159" i="260"/>
  <c r="AZ159" i="260"/>
  <c r="R159" i="260"/>
  <c r="N159" i="260"/>
  <c r="BU159" i="260"/>
  <c r="AR159" i="260"/>
  <c r="BY161" i="260"/>
  <c r="W161" i="260"/>
  <c r="AU161" i="260"/>
  <c r="AR161" i="260"/>
  <c r="BU161" i="260"/>
  <c r="G161" i="260"/>
  <c r="J161" i="260"/>
  <c r="N161" i="260"/>
  <c r="BN161" i="260"/>
  <c r="BQ161" i="260"/>
  <c r="BJ161" i="260"/>
  <c r="BD161" i="260"/>
  <c r="AZ161" i="260"/>
  <c r="R161" i="260"/>
  <c r="BD166" i="260"/>
  <c r="AD166" i="260"/>
  <c r="W166" i="260"/>
  <c r="BN166" i="260"/>
  <c r="Z166" i="260"/>
  <c r="G166" i="260"/>
  <c r="AL166" i="260"/>
  <c r="AR166" i="260"/>
  <c r="BU166" i="260"/>
  <c r="AZ166" i="260"/>
  <c r="BQ166" i="260"/>
  <c r="J166" i="260"/>
  <c r="BY166" i="260"/>
  <c r="AH166" i="260"/>
  <c r="AU166" i="260"/>
  <c r="R166" i="260"/>
  <c r="N166" i="260"/>
  <c r="BJ166" i="260"/>
  <c r="BJ170" i="260"/>
  <c r="BD170" i="260"/>
  <c r="N170" i="260"/>
  <c r="AZ170" i="260"/>
  <c r="BQ170" i="260"/>
  <c r="R170" i="260"/>
  <c r="AH170" i="260"/>
  <c r="AD170" i="260"/>
  <c r="Z170" i="260"/>
  <c r="BU170" i="260"/>
  <c r="BY170" i="260"/>
  <c r="J170" i="260"/>
  <c r="BN170" i="260"/>
  <c r="AR170" i="260"/>
  <c r="W170" i="260"/>
  <c r="G170" i="260"/>
  <c r="AU170" i="260"/>
  <c r="AL170" i="260"/>
  <c r="BY160" i="260"/>
  <c r="W160" i="260"/>
  <c r="BQ160" i="260"/>
  <c r="BD160" i="260"/>
  <c r="AU160" i="260"/>
  <c r="J160" i="260"/>
  <c r="BU160" i="260"/>
  <c r="AZ160" i="260"/>
  <c r="BN160" i="260"/>
  <c r="BJ160" i="260"/>
  <c r="R160" i="260"/>
  <c r="AR160" i="260"/>
  <c r="G160" i="260"/>
  <c r="N160" i="260"/>
  <c r="BY175" i="260"/>
  <c r="AL175" i="260"/>
  <c r="J175" i="260"/>
  <c r="Z175" i="260"/>
  <c r="BQ175" i="260"/>
  <c r="AZ175" i="260"/>
  <c r="G175" i="260"/>
  <c r="BU175" i="260"/>
  <c r="R175" i="260"/>
  <c r="AU175" i="260"/>
  <c r="BJ175" i="260"/>
  <c r="AH175" i="260"/>
  <c r="W175" i="260"/>
  <c r="BD175" i="260"/>
  <c r="AR175" i="260"/>
  <c r="AD175" i="260"/>
  <c r="BN175" i="260"/>
  <c r="N175" i="260"/>
  <c r="AH165" i="260"/>
  <c r="R165" i="260"/>
  <c r="BY165" i="260"/>
  <c r="AL165" i="260"/>
  <c r="BQ165" i="260"/>
  <c r="J165" i="260"/>
  <c r="Z165" i="260"/>
  <c r="AZ165" i="260"/>
  <c r="AD165" i="260"/>
  <c r="AU165" i="260"/>
  <c r="N165" i="260"/>
  <c r="AR165" i="260"/>
  <c r="BN165" i="260"/>
  <c r="G165" i="260"/>
  <c r="BU165" i="260"/>
  <c r="W165" i="260"/>
  <c r="BJ165" i="260"/>
  <c r="BD165" i="260"/>
  <c r="BN162" i="260"/>
  <c r="BJ162" i="260"/>
  <c r="W162" i="260"/>
  <c r="AR162" i="260"/>
  <c r="G162" i="260"/>
  <c r="Z162" i="260"/>
  <c r="AD162" i="260"/>
  <c r="N162" i="260"/>
  <c r="BY162" i="260"/>
  <c r="BQ162" i="260"/>
  <c r="J162" i="260"/>
  <c r="AZ162" i="260"/>
  <c r="AH162" i="260"/>
  <c r="BD162" i="260"/>
  <c r="AL162" i="260"/>
  <c r="R162" i="260"/>
  <c r="AU162" i="260"/>
  <c r="BU162" i="260"/>
  <c r="W199" i="260"/>
  <c r="AR199" i="260"/>
  <c r="BQ199" i="260"/>
  <c r="R199" i="260"/>
  <c r="AH199" i="260"/>
  <c r="BN199" i="260"/>
  <c r="BD199" i="260"/>
  <c r="BY199" i="260"/>
  <c r="Z199" i="260"/>
  <c r="BU199" i="260"/>
  <c r="BJ199" i="260"/>
  <c r="J199" i="260"/>
  <c r="AL199" i="260"/>
  <c r="G199" i="260"/>
  <c r="N199" i="260"/>
  <c r="AD199" i="260"/>
  <c r="AU199" i="260"/>
  <c r="AZ199" i="260"/>
  <c r="AU178" i="260"/>
  <c r="G178" i="260"/>
  <c r="R178" i="260"/>
  <c r="AD178" i="260"/>
  <c r="N178" i="260"/>
  <c r="AL178" i="260"/>
  <c r="BD178" i="260"/>
  <c r="W178" i="260"/>
  <c r="J178" i="260"/>
  <c r="BJ178" i="260"/>
  <c r="AZ178" i="260"/>
  <c r="AR178" i="260"/>
  <c r="BQ178" i="260"/>
  <c r="AH178" i="260"/>
  <c r="BU178" i="260"/>
  <c r="BY178" i="260"/>
  <c r="Z178" i="260"/>
  <c r="BN178" i="260"/>
  <c r="BY157" i="260"/>
  <c r="BJ157" i="260"/>
  <c r="R157" i="260"/>
  <c r="BU157" i="260"/>
  <c r="AU157" i="260"/>
  <c r="BD157" i="260"/>
  <c r="AZ157" i="260"/>
  <c r="W157" i="260"/>
  <c r="BN157" i="260"/>
  <c r="AR157" i="260"/>
  <c r="BQ157" i="260"/>
  <c r="N157" i="260"/>
  <c r="J157" i="260"/>
  <c r="G157" i="260"/>
  <c r="BY169" i="260"/>
  <c r="BQ169" i="260"/>
  <c r="AL169" i="260"/>
  <c r="BD169" i="260"/>
  <c r="R169" i="260"/>
  <c r="AR169" i="260"/>
  <c r="BJ169" i="260"/>
  <c r="AH169" i="260"/>
  <c r="W169" i="260"/>
  <c r="AZ169" i="260"/>
  <c r="J169" i="260"/>
  <c r="BN169" i="260"/>
  <c r="BU169" i="260"/>
  <c r="AU169" i="260"/>
  <c r="N169" i="260"/>
  <c r="Z169" i="260"/>
  <c r="G169" i="260"/>
  <c r="AD16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G194" i="260" a="1"/>
  <c r="AL203" i="260" a="1"/>
  <c r="BD201" i="260" a="1"/>
  <c r="N189" i="260" a="1"/>
  <c r="J190" i="260" a="1"/>
  <c r="R192" i="260" a="1"/>
  <c r="AL191" i="260" a="1"/>
  <c r="AU202" i="260" a="1"/>
  <c r="Z198" i="260" a="1"/>
  <c r="BN184" i="260" a="1"/>
  <c r="AL187" i="260" a="1"/>
  <c r="N203" i="260" a="1"/>
  <c r="R224" i="260" a="1"/>
  <c r="BU201" i="260" a="1"/>
  <c r="N195" i="260" a="1"/>
  <c r="J202" i="260" a="1"/>
  <c r="BD189" i="260" a="1"/>
  <c r="BD184" i="260" a="1"/>
  <c r="AD195" i="260" a="1"/>
  <c r="BU186" i="260" a="1"/>
  <c r="W224" i="260" a="1"/>
  <c r="BY201" i="260" a="1"/>
  <c r="BJ198" i="260" a="1"/>
  <c r="AZ195" i="260" a="1"/>
  <c r="AL197" i="260" a="1"/>
  <c r="BU190" i="260" a="1"/>
  <c r="AR180" i="260" a="1"/>
  <c r="AL224" i="260" a="1"/>
  <c r="R202" i="260" a="1"/>
  <c r="W189" i="260" a="1"/>
  <c r="BY187" i="260" a="1"/>
  <c r="AU190" i="260" a="1"/>
  <c r="R190" i="260" a="1"/>
  <c r="AU193" i="260" a="1"/>
  <c r="Z224" i="260" a="1"/>
  <c r="BY198" i="260" a="1"/>
  <c r="Z202" i="260" a="1"/>
  <c r="AZ186" i="260" a="1"/>
  <c r="BQ224" i="260" a="1"/>
  <c r="BU198" i="260" a="1"/>
  <c r="Z196" i="260" a="1"/>
  <c r="AD194" i="260" a="1"/>
  <c r="AL201" i="260" a="1"/>
  <c r="AU200" i="260" a="1"/>
  <c r="BJ185" i="260" a="1"/>
  <c r="BD192" i="260" a="1"/>
  <c r="AH203" i="260" a="1"/>
  <c r="J203" i="260" a="1"/>
  <c r="W184" i="260" a="1"/>
  <c r="BQ191" i="260" a="1"/>
  <c r="BJ180" i="260" a="1"/>
  <c r="AH190" i="260" a="1"/>
  <c r="Z195" i="260" a="1"/>
  <c r="AL198" i="260" a="1"/>
  <c r="BJ187" i="260" a="1"/>
  <c r="BN202" i="260" a="1"/>
  <c r="G203" i="260" a="1"/>
  <c r="AZ194" i="260" a="1"/>
  <c r="BD180" i="260" a="1"/>
  <c r="Z203" i="260" a="1"/>
  <c r="W181" i="260" a="1"/>
  <c r="Z200" i="260" a="1"/>
  <c r="BU191" i="260" a="1"/>
  <c r="G190" i="260" a="1"/>
  <c r="BU196" i="260" a="1"/>
  <c r="BY191" i="260" a="1"/>
  <c r="AZ197" i="260" a="1"/>
  <c r="BD191" i="260" a="1"/>
  <c r="BY190" i="260" a="1"/>
  <c r="N181" i="260" a="1"/>
  <c r="BJ195" i="260" a="1"/>
  <c r="AR194" i="260" a="1"/>
  <c r="W203" i="260" a="1"/>
  <c r="AZ201" i="260" a="1"/>
  <c r="AU188" i="260" a="1"/>
  <c r="BN192" i="260" a="1"/>
  <c r="BD194" i="260" a="1"/>
  <c r="BU202" i="260" a="1"/>
  <c r="BU183" i="260" a="1"/>
  <c r="AD196" i="260" a="1"/>
  <c r="Z201" i="260" a="1"/>
  <c r="AU182" i="260" a="1"/>
  <c r="BY194" i="260" a="1"/>
  <c r="BN181" i="260" a="1"/>
  <c r="J184" i="260" a="1"/>
  <c r="N201" i="260" a="1"/>
  <c r="BD203" i="260" a="1"/>
  <c r="J195" i="260" a="1"/>
  <c r="AD201" i="260" a="1"/>
  <c r="BY203" i="260" a="1"/>
  <c r="N197" i="260" a="1"/>
  <c r="AZ224" i="260" a="1"/>
  <c r="G183" i="260" a="1"/>
  <c r="AR181" i="260" a="1"/>
  <c r="R200" i="260" a="1"/>
  <c r="AR191" i="260" a="1"/>
  <c r="AL196" i="260" a="1"/>
  <c r="BJ192" i="260" a="1"/>
  <c r="W195" i="260" a="1"/>
  <c r="AZ187" i="260" a="1"/>
  <c r="BN191" i="260" a="1"/>
  <c r="Z187" i="260" a="1"/>
  <c r="AR185" i="260" a="1"/>
  <c r="BY192" i="260" a="1"/>
  <c r="G180" i="260" a="1"/>
  <c r="BN180" i="260" a="1"/>
  <c r="BD224" i="260" a="1"/>
  <c r="R180" i="260" a="1"/>
  <c r="AR224" i="260" a="1"/>
  <c r="BD202" i="260" a="1"/>
  <c r="AR184" i="260" a="1"/>
  <c r="W191" i="260" a="1"/>
  <c r="BU193" i="260" a="1"/>
  <c r="W193" i="260" a="1"/>
  <c r="BN224" i="260" a="1"/>
  <c r="BN190" i="260" a="1"/>
  <c r="AH195" i="260" a="1"/>
  <c r="AZ188" i="260" a="1"/>
  <c r="J197" i="260" a="1"/>
  <c r="AU189" i="260" a="1"/>
  <c r="N180" i="260" a="1"/>
  <c r="AZ185" i="260" a="1"/>
  <c r="AU186" i="260" a="1"/>
  <c r="W185" i="260" a="1"/>
  <c r="AR187" i="260" a="1"/>
  <c r="BJ181" i="260" a="1"/>
  <c r="AR189" i="260" a="1"/>
  <c r="R203" i="260" a="1"/>
  <c r="R191" i="260" a="1"/>
  <c r="R195" i="260" a="1"/>
  <c r="N184" i="260" a="1"/>
  <c r="R182" i="260" a="1"/>
  <c r="G182" i="260" a="1"/>
  <c r="R185" i="260" a="1"/>
  <c r="BN194" i="260" a="1"/>
  <c r="R196" i="260" a="1"/>
  <c r="BJ189" i="260" a="1"/>
  <c r="G198" i="260" a="1"/>
  <c r="AR198" i="260" a="1"/>
  <c r="AH198" i="260" a="1"/>
  <c r="BQ189" i="260" a="1"/>
  <c r="AD200" i="260" a="1"/>
  <c r="BQ195" i="260" a="1"/>
  <c r="AU197" i="260" a="1"/>
  <c r="BD193" i="260" a="1"/>
  <c r="AL189" i="260" a="1"/>
  <c r="G181" i="260" a="1"/>
  <c r="BJ196" i="260" a="1"/>
  <c r="G224" i="260" a="1"/>
  <c r="AU181" i="260" a="1"/>
  <c r="BN185" i="260" a="1"/>
  <c r="BQ196" i="260" a="1"/>
  <c r="AH200" i="260" a="1"/>
  <c r="BJ190" i="260" a="1"/>
  <c r="J189" i="260" a="1"/>
  <c r="W200" i="260" a="1"/>
  <c r="BD181" i="260" a="1"/>
  <c r="W194" i="260" a="1"/>
  <c r="AD202" i="260" a="1"/>
  <c r="AL202" i="260" a="1"/>
  <c r="AR192" i="260" a="1"/>
  <c r="AR196" i="260" a="1"/>
  <c r="AU192" i="260" a="1"/>
  <c r="AD224" i="260" a="1"/>
  <c r="N200" i="260" a="1"/>
  <c r="BN188" i="260" a="1"/>
  <c r="J185" i="260" a="1"/>
  <c r="W188" i="260" a="1"/>
  <c r="BQ188" i="260" a="1"/>
  <c r="AL194" i="260" a="1"/>
  <c r="R187" i="260" a="1"/>
  <c r="BQ180" i="260" a="1"/>
  <c r="BY182" i="260" a="1"/>
  <c r="BY200" i="260" a="1"/>
  <c r="AH193" i="260" a="1"/>
  <c r="BJ186" i="260" a="1"/>
  <c r="BU192" i="260" a="1"/>
  <c r="R193" i="260" a="1"/>
  <c r="BD187" i="260" a="1"/>
  <c r="AR190" i="260" a="1"/>
  <c r="N196" i="260" a="1"/>
  <c r="BJ193" i="260" a="1"/>
  <c r="W197" i="260" a="1"/>
  <c r="AU183" i="260" a="1"/>
  <c r="Z194" i="260" a="1"/>
  <c r="Z192" i="260" a="1"/>
  <c r="BU224" i="260" a="1"/>
  <c r="J191" i="260" a="1"/>
  <c r="BQ187" i="260" a="1"/>
  <c r="BD197" i="260" a="1"/>
  <c r="AZ191" i="260" a="1"/>
  <c r="W190" i="260" a="1"/>
  <c r="AR183" i="260" a="1"/>
  <c r="G201" i="260" a="1"/>
  <c r="AZ192" i="260" a="1"/>
  <c r="AU191" i="260" a="1"/>
  <c r="AH194" i="260" a="1"/>
  <c r="W198" i="260" a="1"/>
  <c r="Z197" i="260" a="1"/>
  <c r="BQ190" i="260" a="1"/>
  <c r="BN197" i="260" a="1"/>
  <c r="BU184" i="260" a="1"/>
  <c r="J181" i="260" a="1"/>
  <c r="BJ188" i="260" a="1"/>
  <c r="BN193" i="260" a="1"/>
  <c r="BJ202" i="260" a="1"/>
  <c r="AU196" i="260" a="1"/>
  <c r="BY202" i="260" a="1"/>
  <c r="BQ181" i="260" a="1"/>
  <c r="G187" i="260" a="1"/>
  <c r="Z193" i="260" a="1"/>
  <c r="AR195" i="260" a="1"/>
  <c r="BQ193" i="260" a="1"/>
  <c r="BQ194" i="260" a="1"/>
  <c r="BQ182" i="260" a="1"/>
  <c r="BN186" i="260" a="1"/>
  <c r="Z190" i="260" a="1"/>
  <c r="AU203" i="260" a="1"/>
  <c r="N186" i="260" a="1"/>
  <c r="AL200" i="260" a="1"/>
  <c r="BJ191" i="260" a="1"/>
  <c r="R184" i="260" a="1"/>
  <c r="BD182" i="260" a="1"/>
  <c r="N224" i="260" a="1"/>
  <c r="AH224" i="260" a="1"/>
  <c r="AZ181" i="260" a="1"/>
  <c r="G202" i="260" a="1"/>
  <c r="AD190" i="260" a="1"/>
  <c r="AL188" i="260" a="1"/>
  <c r="J193" i="260" a="1"/>
  <c r="BY196" i="260" a="1"/>
  <c r="G188" i="260" a="1"/>
  <c r="J187" i="260" a="1"/>
  <c r="N183" i="260" a="1"/>
  <c r="AR202" i="260" a="1"/>
  <c r="BD200" i="260" a="1"/>
  <c r="BD188" i="260" a="1"/>
  <c r="BU185" i="260" a="1"/>
  <c r="AZ203" i="260" a="1"/>
  <c r="AD197" i="260" a="1"/>
  <c r="AD193" i="260" a="1"/>
  <c r="BU182" i="260" a="1"/>
  <c r="AR188" i="260" a="1"/>
  <c r="N192" i="260" a="1"/>
  <c r="AZ182" i="260" a="1"/>
  <c r="AZ180" i="260" a="1"/>
  <c r="BU197" i="260" a="1"/>
  <c r="BJ182" i="260" a="1"/>
  <c r="W187" i="260" a="1"/>
  <c r="AR193" i="260" a="1"/>
  <c r="Z189" i="260" a="1"/>
  <c r="W202" i="260" a="1"/>
  <c r="J194" i="260" a="1"/>
  <c r="J180" i="260" a="1"/>
  <c r="BU195" i="260" a="1"/>
  <c r="J186" i="260" a="1"/>
  <c r="BU188" i="260" a="1"/>
  <c r="AR197" i="260" a="1"/>
  <c r="AR201" i="260" a="1"/>
  <c r="BY189" i="260" a="1"/>
  <c r="AD203" i="260" a="1"/>
  <c r="BY188" i="260" a="1"/>
  <c r="BD186" i="260" a="1"/>
  <c r="BY180" i="260" a="1"/>
  <c r="G191" i="260" a="1"/>
  <c r="AD191" i="260" a="1"/>
  <c r="R186" i="260" a="1"/>
  <c r="W192" i="260" a="1"/>
  <c r="AH201" i="260" a="1"/>
  <c r="G186" i="260" a="1"/>
  <c r="J192" i="260" a="1"/>
  <c r="BQ203" i="260" a="1"/>
  <c r="W196" i="260" a="1"/>
  <c r="AR203" i="260" a="1"/>
  <c r="J198" i="260" a="1"/>
  <c r="AZ189" i="260" a="1"/>
  <c r="BN183" i="260" a="1"/>
  <c r="BQ198" i="260" a="1"/>
  <c r="AH191" i="260" a="1"/>
  <c r="AZ193" i="260" a="1"/>
  <c r="AL193" i="260" a="1"/>
  <c r="BJ200" i="260" a="1"/>
  <c r="AZ183" i="260" a="1"/>
  <c r="BD190" i="260" a="1"/>
  <c r="BD196" i="260" a="1"/>
  <c r="AH189" i="260" a="1"/>
  <c r="BY193" i="260" a="1"/>
  <c r="AU180" i="260" a="1"/>
  <c r="AD187" i="260" a="1"/>
  <c r="W183" i="260" a="1"/>
  <c r="BQ184" i="260" a="1"/>
  <c r="N188" i="260" a="1"/>
  <c r="J196" i="260" a="1"/>
  <c r="J224" i="260" a="1"/>
  <c r="G195" i="260" a="1"/>
  <c r="AD198" i="260" a="1"/>
  <c r="R197" i="260" a="1"/>
  <c r="W186" i="260" a="1"/>
  <c r="G193" i="260" a="1"/>
  <c r="BY185" i="260" a="1"/>
  <c r="AL195" i="260" a="1"/>
  <c r="AR186" i="260" a="1"/>
  <c r="AD192" i="260" a="1"/>
  <c r="BQ183" i="260" a="1"/>
  <c r="BN198" i="260" a="1"/>
  <c r="BY197" i="260" a="1"/>
  <c r="AU187" i="260" a="1"/>
  <c r="BU187" i="260" a="1"/>
  <c r="AH202" i="260" a="1"/>
  <c r="BU189" i="260" a="1"/>
  <c r="BU194" i="260" a="1"/>
  <c r="AU195" i="260" a="1"/>
  <c r="AH187" i="260" a="1"/>
  <c r="BN189" i="260" a="1"/>
  <c r="BD195" i="260" a="1"/>
  <c r="N193" i="260" a="1"/>
  <c r="N198" i="260" a="1"/>
  <c r="BN182" i="260" a="1"/>
  <c r="BD198" i="260" a="1"/>
  <c r="G196" i="260" a="1"/>
  <c r="Z188" i="260" a="1"/>
  <c r="BJ224" i="260" a="1"/>
  <c r="BY183" i="260" a="1"/>
  <c r="BN187" i="260" a="1"/>
  <c r="BN203" i="260" a="1"/>
  <c r="BU180" i="260" a="1"/>
  <c r="R181" i="260" a="1"/>
  <c r="BQ201" i="260" a="1"/>
  <c r="BJ201" i="260" a="1"/>
  <c r="BQ202" i="260" a="1"/>
  <c r="AD188" i="260" a="1"/>
  <c r="N190" i="260" a="1"/>
  <c r="W182" i="260" a="1"/>
  <c r="N191" i="260" a="1"/>
  <c r="J201" i="260" a="1"/>
  <c r="Z191" i="260" a="1"/>
  <c r="G185" i="260" a="1"/>
  <c r="AD189" i="260" a="1"/>
  <c r="J188" i="260" a="1"/>
  <c r="AZ196" i="260" a="1"/>
  <c r="R188" i="260" a="1"/>
  <c r="R201" i="260" a="1"/>
  <c r="AZ198" i="260" a="1"/>
  <c r="AL192" i="260" a="1"/>
  <c r="AU194" i="260" a="1"/>
  <c r="J183" i="260" a="1"/>
  <c r="BJ203" i="260" a="1"/>
  <c r="BJ183" i="260" a="1"/>
  <c r="BQ200" i="260" a="1"/>
  <c r="AH197" i="260" a="1"/>
  <c r="BN201" i="260" a="1"/>
  <c r="AZ190" i="260" a="1"/>
  <c r="W201" i="260" a="1"/>
  <c r="BY186" i="260" a="1"/>
  <c r="BD185" i="260" a="1"/>
  <c r="N185" i="260" a="1"/>
  <c r="BQ192" i="260" a="1"/>
  <c r="BQ197" i="260" a="1"/>
  <c r="G192" i="260" a="1"/>
  <c r="AU185" i="260" a="1"/>
  <c r="AU184" i="260" a="1"/>
  <c r="N187" i="260" a="1"/>
  <c r="BJ184" i="260" a="1"/>
  <c r="W180" i="260" a="1"/>
  <c r="BN195" i="260" a="1"/>
  <c r="BN196" i="260" a="1"/>
  <c r="G184" i="260" a="1"/>
  <c r="R183" i="260" a="1"/>
  <c r="J182" i="260" a="1"/>
  <c r="BN200" i="260" a="1"/>
  <c r="BY184" i="260" a="1"/>
  <c r="BJ194" i="260" a="1"/>
  <c r="N202" i="260" a="1"/>
  <c r="BU181" i="260" a="1"/>
  <c r="N194" i="260" a="1"/>
  <c r="G197" i="260" a="1"/>
  <c r="R189" i="260" a="1"/>
  <c r="AR200" i="260" a="1"/>
  <c r="BU200" i="260" a="1"/>
  <c r="BY195" i="260" a="1"/>
  <c r="AL190" i="260" a="1"/>
  <c r="AH196" i="260" a="1"/>
  <c r="G200" i="260" a="1"/>
  <c r="AZ202" i="260" a="1"/>
  <c r="BY181" i="260" a="1"/>
  <c r="BQ185" i="260" a="1"/>
  <c r="BQ186" i="260" a="1"/>
  <c r="AU224" i="260" a="1"/>
  <c r="AU201" i="260" a="1"/>
  <c r="AR182" i="260" a="1"/>
  <c r="BD183" i="260" a="1"/>
  <c r="AU198" i="260" a="1"/>
  <c r="R194" i="260" a="1"/>
  <c r="G189" i="260" a="1"/>
  <c r="N182" i="260" a="1"/>
  <c r="AZ200" i="260" a="1"/>
  <c r="J200" i="260" a="1"/>
  <c r="AH188" i="260" a="1"/>
  <c r="AH192" i="260" a="1"/>
  <c r="BJ197" i="260" a="1"/>
  <c r="BU203" i="260" a="1"/>
  <c r="R198" i="260" a="1"/>
  <c r="AZ184" i="260" a="1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BD194" i="260"/>
  <c r="BJ194" i="260"/>
  <c r="BY194" i="260"/>
  <c r="AH194" i="260"/>
  <c r="AZ194" i="260"/>
  <c r="N194" i="260"/>
  <c r="Z194" i="260"/>
  <c r="BU194" i="260"/>
  <c r="AR194" i="260"/>
  <c r="J194" i="260"/>
  <c r="BN194" i="260"/>
  <c r="BQ194" i="260"/>
  <c r="AD194" i="260"/>
  <c r="R194" i="260"/>
  <c r="W194" i="260"/>
  <c r="AU194" i="260"/>
  <c r="G194" i="260"/>
  <c r="AL194" i="260"/>
  <c r="N224" i="260"/>
  <c r="W224" i="260"/>
  <c r="N197" i="260"/>
  <c r="R197" i="260"/>
  <c r="BD197" i="260"/>
  <c r="AH197" i="260"/>
  <c r="AU197" i="260"/>
  <c r="W197" i="260"/>
  <c r="J197" i="260"/>
  <c r="BQ197" i="260"/>
  <c r="Z197" i="260"/>
  <c r="BU197" i="260"/>
  <c r="BY197" i="260"/>
  <c r="BN197" i="260"/>
  <c r="AL197" i="260"/>
  <c r="BJ197" i="260"/>
  <c r="G197" i="260"/>
  <c r="AD197" i="260"/>
  <c r="AZ197" i="260"/>
  <c r="AR197" i="260"/>
  <c r="AD224" i="260"/>
  <c r="Z224" i="260"/>
  <c r="AR203" i="260"/>
  <c r="Z203" i="260"/>
  <c r="G203" i="260"/>
  <c r="AZ203" i="260"/>
  <c r="AD203" i="260"/>
  <c r="R203" i="260"/>
  <c r="N203" i="260"/>
  <c r="BQ203" i="260"/>
  <c r="AH203" i="260"/>
  <c r="J203" i="260"/>
  <c r="W203" i="260"/>
  <c r="AL203" i="260"/>
  <c r="BU203" i="260"/>
  <c r="BJ203" i="260"/>
  <c r="BY203" i="260"/>
  <c r="BD203" i="260"/>
  <c r="AU203" i="260"/>
  <c r="BN203" i="260"/>
  <c r="AZ188" i="260"/>
  <c r="G188" i="260"/>
  <c r="R188" i="260"/>
  <c r="BD188" i="260"/>
  <c r="AR188" i="260"/>
  <c r="BU188" i="260"/>
  <c r="BQ188" i="260"/>
  <c r="AU188" i="260"/>
  <c r="AH188" i="260"/>
  <c r="W188" i="260"/>
  <c r="BJ188" i="260"/>
  <c r="N188" i="260"/>
  <c r="BY188" i="260"/>
  <c r="AL188" i="260"/>
  <c r="BN188" i="260"/>
  <c r="J188" i="260"/>
  <c r="Z188" i="260"/>
  <c r="AD188" i="260"/>
  <c r="BQ224" i="260"/>
  <c r="BU183" i="260"/>
  <c r="BN183" i="260"/>
  <c r="AZ183" i="260"/>
  <c r="R183" i="260"/>
  <c r="AU183" i="260"/>
  <c r="N183" i="260"/>
  <c r="W183" i="260"/>
  <c r="BJ183" i="260"/>
  <c r="J183" i="260"/>
  <c r="BD183" i="260"/>
  <c r="BQ183" i="260"/>
  <c r="G183" i="260"/>
  <c r="AR183" i="260"/>
  <c r="BY183" i="260"/>
  <c r="AL224" i="260"/>
  <c r="BU193" i="260"/>
  <c r="R193" i="260"/>
  <c r="N193" i="260"/>
  <c r="AR193" i="260"/>
  <c r="BY193" i="260"/>
  <c r="AL193" i="260"/>
  <c r="AD193" i="260"/>
  <c r="BQ193" i="260"/>
  <c r="BD193" i="260"/>
  <c r="AZ193" i="260"/>
  <c r="W193" i="260"/>
  <c r="BJ193" i="260"/>
  <c r="BN193" i="260"/>
  <c r="AU193" i="260"/>
  <c r="AH193" i="260"/>
  <c r="J193" i="260"/>
  <c r="G193" i="260"/>
  <c r="Z193" i="260"/>
  <c r="R196" i="260"/>
  <c r="BD196" i="260"/>
  <c r="W196" i="260"/>
  <c r="BY196" i="260"/>
  <c r="AZ196" i="260"/>
  <c r="AU196" i="260"/>
  <c r="N196" i="260"/>
  <c r="AD196" i="260"/>
  <c r="BJ196" i="260"/>
  <c r="G196" i="260"/>
  <c r="BQ196" i="260"/>
  <c r="AL196" i="260"/>
  <c r="AH196" i="260"/>
  <c r="Z196" i="260"/>
  <c r="BU196" i="260"/>
  <c r="AR196" i="260"/>
  <c r="BN196" i="260"/>
  <c r="J196" i="260"/>
  <c r="G224" i="260"/>
  <c r="BD181" i="260"/>
  <c r="BJ181" i="260"/>
  <c r="BU181" i="260"/>
  <c r="N181" i="260"/>
  <c r="G181" i="260"/>
  <c r="AZ181" i="260"/>
  <c r="J181" i="260"/>
  <c r="R181" i="260"/>
  <c r="BQ181" i="260"/>
  <c r="AR181" i="260"/>
  <c r="AU181" i="260"/>
  <c r="W181" i="260"/>
  <c r="BN181" i="260"/>
  <c r="BY181" i="260"/>
  <c r="BD224" i="260"/>
  <c r="AR198" i="260"/>
  <c r="N198" i="260"/>
  <c r="BD198" i="260"/>
  <c r="AU198" i="260"/>
  <c r="BQ198" i="260"/>
  <c r="J198" i="260"/>
  <c r="W198" i="260"/>
  <c r="AH198" i="260"/>
  <c r="Z198" i="260"/>
  <c r="BJ198" i="260"/>
  <c r="AZ198" i="260"/>
  <c r="BN198" i="260"/>
  <c r="AD198" i="260"/>
  <c r="AL198" i="260"/>
  <c r="BU198" i="260"/>
  <c r="R198" i="260"/>
  <c r="BY198" i="260"/>
  <c r="G198" i="260"/>
  <c r="W185" i="260"/>
  <c r="BJ185" i="260"/>
  <c r="N185" i="260"/>
  <c r="AR185" i="260"/>
  <c r="R185" i="260"/>
  <c r="BU185" i="260"/>
  <c r="AZ185" i="260"/>
  <c r="BD185" i="260"/>
  <c r="G185" i="260"/>
  <c r="BN185" i="260"/>
  <c r="J185" i="260"/>
  <c r="AU185" i="260"/>
  <c r="BY185" i="260"/>
  <c r="BQ185" i="260"/>
  <c r="J224" i="260"/>
  <c r="R224" i="260"/>
  <c r="AR224" i="260"/>
  <c r="N192" i="260"/>
  <c r="AU192" i="260"/>
  <c r="AR192" i="260"/>
  <c r="BN192" i="260"/>
  <c r="R192" i="260"/>
  <c r="BQ192" i="260"/>
  <c r="Z192" i="260"/>
  <c r="J192" i="260"/>
  <c r="G192" i="260"/>
  <c r="BD192" i="260"/>
  <c r="BU192" i="260"/>
  <c r="AH192" i="260"/>
  <c r="W192" i="260"/>
  <c r="AZ192" i="260"/>
  <c r="BY192" i="260"/>
  <c r="AL192" i="260"/>
  <c r="BJ192" i="260"/>
  <c r="AD192" i="260"/>
  <c r="AU224" i="260"/>
  <c r="AZ224" i="260"/>
  <c r="R189" i="260"/>
  <c r="BY189" i="260"/>
  <c r="BJ189" i="260"/>
  <c r="Z189" i="260"/>
  <c r="AU189" i="260"/>
  <c r="AL189" i="260"/>
  <c r="BD189" i="260"/>
  <c r="G189" i="260"/>
  <c r="BQ189" i="260"/>
  <c r="N189" i="260"/>
  <c r="AR189" i="260"/>
  <c r="AD189" i="260"/>
  <c r="AZ189" i="260"/>
  <c r="AH189" i="260"/>
  <c r="BN189" i="260"/>
  <c r="BU189" i="260"/>
  <c r="W189" i="260"/>
  <c r="J189" i="260"/>
  <c r="BJ201" i="260"/>
  <c r="BD201" i="260"/>
  <c r="AD201" i="260"/>
  <c r="AU201" i="260"/>
  <c r="W201" i="260"/>
  <c r="J201" i="260"/>
  <c r="R201" i="260"/>
  <c r="AL201" i="260"/>
  <c r="AR201" i="260"/>
  <c r="BN201" i="260"/>
  <c r="N201" i="260"/>
  <c r="BU201" i="260"/>
  <c r="Z201" i="260"/>
  <c r="BQ201" i="260"/>
  <c r="BY201" i="260"/>
  <c r="AZ201" i="260"/>
  <c r="AH201" i="260"/>
  <c r="G201" i="260"/>
  <c r="BU202" i="260"/>
  <c r="BJ202" i="260"/>
  <c r="Z202" i="260"/>
  <c r="AH202" i="260"/>
  <c r="AU202" i="260"/>
  <c r="J202" i="260"/>
  <c r="R202" i="260"/>
  <c r="AD202" i="260"/>
  <c r="BD202" i="260"/>
  <c r="BQ202" i="260"/>
  <c r="AR202" i="260"/>
  <c r="G202" i="260"/>
  <c r="AZ202" i="260"/>
  <c r="W202" i="260"/>
  <c r="BY202" i="260"/>
  <c r="N202" i="260"/>
  <c r="BN202" i="260"/>
  <c r="AL202" i="260"/>
  <c r="BD195" i="260"/>
  <c r="AZ195" i="260"/>
  <c r="AR195" i="260"/>
  <c r="AU195" i="260"/>
  <c r="Z195" i="260"/>
  <c r="AD195" i="260"/>
  <c r="N195" i="260"/>
  <c r="BY195" i="260"/>
  <c r="R195" i="260"/>
  <c r="AH195" i="260"/>
  <c r="BQ195" i="260"/>
  <c r="BJ195" i="260"/>
  <c r="AL195" i="260"/>
  <c r="BU195" i="260"/>
  <c r="G195" i="260"/>
  <c r="J195" i="260"/>
  <c r="W195" i="260"/>
  <c r="BN195" i="260"/>
  <c r="BJ224" i="260"/>
  <c r="BN182" i="260"/>
  <c r="AZ182" i="260"/>
  <c r="AU182" i="260"/>
  <c r="W182" i="260"/>
  <c r="BU182" i="260"/>
  <c r="R182" i="260"/>
  <c r="G182" i="260"/>
  <c r="BJ182" i="260"/>
  <c r="BD182" i="260"/>
  <c r="N182" i="260"/>
  <c r="BY182" i="260"/>
  <c r="AR182" i="260"/>
  <c r="BQ182" i="260"/>
  <c r="J182" i="260"/>
  <c r="N186" i="260"/>
  <c r="AZ186" i="260"/>
  <c r="W186" i="260"/>
  <c r="BY186" i="260"/>
  <c r="AR186" i="260"/>
  <c r="R186" i="260"/>
  <c r="G186" i="260"/>
  <c r="BD186" i="260"/>
  <c r="BJ186" i="260"/>
  <c r="AU186" i="260"/>
  <c r="BU186" i="260"/>
  <c r="J186" i="260"/>
  <c r="BQ186" i="260"/>
  <c r="BN186" i="260"/>
  <c r="BU184" i="260"/>
  <c r="BJ184" i="260"/>
  <c r="AR184" i="260"/>
  <c r="BN184" i="260"/>
  <c r="W184" i="260"/>
  <c r="BY184" i="260"/>
  <c r="AZ184" i="260"/>
  <c r="R184" i="260"/>
  <c r="AU184" i="260"/>
  <c r="BD184" i="260"/>
  <c r="G184" i="260"/>
  <c r="N184" i="260"/>
  <c r="BQ184" i="260"/>
  <c r="J184" i="260"/>
  <c r="R200" i="260"/>
  <c r="BY200" i="260"/>
  <c r="AU200" i="260"/>
  <c r="AZ200" i="260"/>
  <c r="Z200" i="260"/>
  <c r="AD200" i="260"/>
  <c r="N200" i="260"/>
  <c r="AH200" i="260"/>
  <c r="AL200" i="260"/>
  <c r="BD200" i="260"/>
  <c r="BJ200" i="260"/>
  <c r="J200" i="260"/>
  <c r="G200" i="260"/>
  <c r="BQ200" i="260"/>
  <c r="W200" i="260"/>
  <c r="BN200" i="260"/>
  <c r="AR200" i="260"/>
  <c r="BU200" i="260"/>
  <c r="BY187" i="260"/>
  <c r="BD187" i="260"/>
  <c r="BJ187" i="260"/>
  <c r="AU187" i="260"/>
  <c r="W187" i="260"/>
  <c r="G187" i="260"/>
  <c r="BN187" i="260"/>
  <c r="R187" i="260"/>
  <c r="AR187" i="260"/>
  <c r="Z187" i="260"/>
  <c r="N187" i="260"/>
  <c r="J187" i="260"/>
  <c r="AD187" i="260"/>
  <c r="BU187" i="260"/>
  <c r="AH187" i="260"/>
  <c r="AZ187" i="260"/>
  <c r="BQ187" i="260"/>
  <c r="AL187" i="260"/>
  <c r="AH224" i="260"/>
  <c r="BN224" i="260"/>
  <c r="BU191" i="260"/>
  <c r="AZ191" i="260"/>
  <c r="N191" i="260"/>
  <c r="AL191" i="260"/>
  <c r="R191" i="260"/>
  <c r="AR191" i="260"/>
  <c r="BJ191" i="260"/>
  <c r="AH191" i="260"/>
  <c r="W191" i="260"/>
  <c r="J191" i="260"/>
  <c r="BY191" i="260"/>
  <c r="BD191" i="260"/>
  <c r="BN191" i="260"/>
  <c r="AU191" i="260"/>
  <c r="AD191" i="260"/>
  <c r="G191" i="260"/>
  <c r="Z191" i="260"/>
  <c r="BQ191" i="260"/>
  <c r="BU224" i="260"/>
  <c r="N190" i="260"/>
  <c r="BJ190" i="260"/>
  <c r="AU190" i="260"/>
  <c r="AD190" i="260"/>
  <c r="BU190" i="260"/>
  <c r="AZ190" i="260"/>
  <c r="G190" i="260"/>
  <c r="AL190" i="260"/>
  <c r="R190" i="260"/>
  <c r="BN190" i="260"/>
  <c r="Z190" i="260"/>
  <c r="W190" i="260"/>
  <c r="BY190" i="260"/>
  <c r="J190" i="260"/>
  <c r="BD190" i="260"/>
  <c r="AR190" i="260"/>
  <c r="AH190" i="260"/>
  <c r="BQ190" i="260"/>
  <c r="BJ180" i="260"/>
  <c r="BY180" i="260"/>
  <c r="AZ180" i="260"/>
  <c r="AR180" i="260"/>
  <c r="W180" i="260"/>
  <c r="R180" i="260"/>
  <c r="BU180" i="260"/>
  <c r="BN180" i="260"/>
  <c r="AU180" i="260"/>
  <c r="BQ180" i="260"/>
  <c r="G180" i="260"/>
  <c r="BD180" i="260"/>
  <c r="N180" i="260"/>
  <c r="J180" i="260"/>
  <c r="A35" i="79"/>
  <c r="C33" i="79"/>
  <c r="A36" i="79"/>
  <c r="C34" i="79"/>
  <c r="BD210" i="260" a="1"/>
  <c r="BU223" i="260" a="1"/>
  <c r="AU219" i="260" a="1"/>
  <c r="G208" i="260" a="1"/>
  <c r="AL216" i="260" a="1"/>
  <c r="R216" i="260" a="1"/>
  <c r="W206" i="260" a="1"/>
  <c r="BQ223" i="260" a="1"/>
  <c r="N207" i="260" a="1"/>
  <c r="W219" i="260" a="1"/>
  <c r="BJ213" i="260" a="1"/>
  <c r="BJ211" i="260" a="1"/>
  <c r="G212" i="260" a="1"/>
  <c r="N216" i="260" a="1"/>
  <c r="BD215" i="260" a="1"/>
  <c r="AZ210" i="260" a="1"/>
  <c r="AD220" i="260" a="1"/>
  <c r="N211" i="260" a="1"/>
  <c r="R219" i="260" a="1"/>
  <c r="J222" i="260" a="1"/>
  <c r="BN216" i="260" a="1"/>
  <c r="AH228" i="260" a="1"/>
  <c r="BN214" i="260" a="1"/>
  <c r="Z228" i="260" a="1"/>
  <c r="G217" i="260" a="1"/>
  <c r="N228" i="260" a="1"/>
  <c r="N223" i="260" a="1"/>
  <c r="Z226" i="260" a="1"/>
  <c r="AL249" i="260" a="1"/>
  <c r="BN219" i="260" a="1"/>
  <c r="BN220" i="260" a="1"/>
  <c r="W226" i="260" a="1"/>
  <c r="BN249" i="260" a="1"/>
  <c r="R206" i="260" a="1"/>
  <c r="AH249" i="260" a="1"/>
  <c r="G226" i="260" a="1"/>
  <c r="J218" i="260" a="1"/>
  <c r="AR223" i="260" a="1"/>
  <c r="AU223" i="260" a="1"/>
  <c r="AH223" i="260" a="1"/>
  <c r="AL228" i="260" a="1"/>
  <c r="AZ214" i="260" a="1"/>
  <c r="AR211" i="260" a="1"/>
  <c r="AD213" i="260" a="1"/>
  <c r="AL212" i="260" a="1"/>
  <c r="AZ216" i="260" a="1"/>
  <c r="N208" i="260" a="1"/>
  <c r="AR227" i="260" a="1"/>
  <c r="BJ206" i="260" a="1"/>
  <c r="AZ225" i="260" a="1"/>
  <c r="BQ205" i="260" a="1"/>
  <c r="BD227" i="260" a="1"/>
  <c r="AD227" i="260" a="1"/>
  <c r="AH212" i="260" a="1"/>
  <c r="R214" i="260" a="1"/>
  <c r="BU220" i="260" a="1"/>
  <c r="AZ207" i="260" a="1"/>
  <c r="AU222" i="260" a="1"/>
  <c r="G219" i="260" a="1"/>
  <c r="R207" i="260" a="1"/>
  <c r="AR208" i="260" a="1"/>
  <c r="BQ209" i="260" a="1"/>
  <c r="W249" i="260" a="1"/>
  <c r="BQ213" i="260" a="1"/>
  <c r="BN228" i="260" a="1"/>
  <c r="BD249" i="260" a="1"/>
  <c r="Z218" i="260" a="1"/>
  <c r="BN207" i="260" a="1"/>
  <c r="R217" i="260" a="1"/>
  <c r="AZ228" i="260" a="1"/>
  <c r="AD249" i="260" a="1"/>
  <c r="BU217" i="260" a="1"/>
  <c r="R222" i="260" a="1"/>
  <c r="G225" i="260" a="1"/>
  <c r="Z221" i="260" a="1"/>
  <c r="AZ221" i="260" a="1"/>
  <c r="G209" i="260" a="1"/>
  <c r="N227" i="260" a="1"/>
  <c r="BN212" i="260" a="1"/>
  <c r="AU208" i="260" a="1"/>
  <c r="BU215" i="260" a="1"/>
  <c r="R223" i="260" a="1"/>
  <c r="AU228" i="260" a="1"/>
  <c r="J228" i="260" a="1"/>
  <c r="R205" i="260" a="1"/>
  <c r="BN226" i="260" a="1"/>
  <c r="BN225" i="260" a="1"/>
  <c r="AR219" i="260" a="1"/>
  <c r="G207" i="260" a="1"/>
  <c r="AH220" i="260" a="1"/>
  <c r="AR210" i="260" a="1"/>
  <c r="J214" i="260" a="1"/>
  <c r="AH218" i="260" a="1"/>
  <c r="AZ217" i="260" a="1"/>
  <c r="N213" i="260" a="1"/>
  <c r="BD222" i="260" a="1"/>
  <c r="AD216" i="260" a="1"/>
  <c r="R220" i="260" a="1"/>
  <c r="AD226" i="260" a="1"/>
  <c r="N210" i="260" a="1"/>
  <c r="BQ218" i="260" a="1"/>
  <c r="BJ226" i="260" a="1"/>
  <c r="AU211" i="260" a="1"/>
  <c r="N249" i="260" a="1"/>
  <c r="R218" i="260" a="1"/>
  <c r="W212" i="260" a="1"/>
  <c r="BJ220" i="260" a="1"/>
  <c r="BQ249" i="260" a="1"/>
  <c r="R212" i="260" a="1"/>
  <c r="AU213" i="260" a="1"/>
  <c r="BQ206" i="260" a="1"/>
  <c r="AZ206" i="260" a="1"/>
  <c r="AU218" i="260" a="1"/>
  <c r="BN210" i="260" a="1"/>
  <c r="AR213" i="260" a="1"/>
  <c r="BD218" i="260" a="1"/>
  <c r="BQ216" i="260" a="1"/>
  <c r="BN208" i="260" a="1"/>
  <c r="R228" i="260" a="1"/>
  <c r="BD216" i="260" a="1"/>
  <c r="W211" i="260" a="1"/>
  <c r="BQ215" i="260" a="1"/>
  <c r="BQ220" i="260" a="1"/>
  <c r="AL217" i="260" a="1"/>
  <c r="N219" i="260" a="1"/>
  <c r="BJ221" i="260" a="1"/>
  <c r="AR228" i="260" a="1"/>
  <c r="Z215" i="260" a="1"/>
  <c r="Z213" i="260" a="1"/>
  <c r="AL225" i="260" a="1"/>
  <c r="AU210" i="260" a="1"/>
  <c r="BN215" i="260" a="1"/>
  <c r="J217" i="260" a="1"/>
  <c r="W205" i="260" a="1"/>
  <c r="N212" i="260" a="1"/>
  <c r="G218" i="260" a="1"/>
  <c r="N214" i="260" a="1"/>
  <c r="AU226" i="260" a="1"/>
  <c r="AZ213" i="260" a="1"/>
  <c r="J212" i="260" a="1"/>
  <c r="BJ216" i="260" a="1"/>
  <c r="BU213" i="260" a="1"/>
  <c r="BJ249" i="260" a="1"/>
  <c r="BD219" i="260" a="1"/>
  <c r="AR214" i="260" a="1"/>
  <c r="AR205" i="260" a="1"/>
  <c r="W221" i="260" a="1"/>
  <c r="BU227" i="260" a="1"/>
  <c r="AR220" i="260" a="1"/>
  <c r="BU212" i="260" a="1"/>
  <c r="BD223" i="260" a="1"/>
  <c r="BJ225" i="260" a="1"/>
  <c r="W216" i="260" a="1"/>
  <c r="BD209" i="260" a="1"/>
  <c r="AU209" i="260" a="1"/>
  <c r="BQ226" i="260" a="1"/>
  <c r="N225" i="260" a="1"/>
  <c r="J211" i="260" a="1"/>
  <c r="W215" i="260" a="1"/>
  <c r="AL215" i="260" a="1"/>
  <c r="BJ208" i="260" a="1"/>
  <c r="BJ227" i="260" a="1"/>
  <c r="BD225" i="260" a="1"/>
  <c r="BQ211" i="260" a="1"/>
  <c r="R209" i="260" a="1"/>
  <c r="BN223" i="260" a="1"/>
  <c r="BU218" i="260" a="1"/>
  <c r="G222" i="260" a="1"/>
  <c r="BQ228" i="260" a="1"/>
  <c r="AU214" i="260" a="1"/>
  <c r="BJ212" i="260" a="1"/>
  <c r="AL222" i="260" a="1"/>
  <c r="Z219" i="260" a="1"/>
  <c r="J220" i="260" a="1"/>
  <c r="AD217" i="260" a="1"/>
  <c r="BD208" i="260" a="1"/>
  <c r="BU207" i="260" a="1"/>
  <c r="AZ220" i="260" a="1"/>
  <c r="BU222" i="260" a="1"/>
  <c r="N215" i="260" a="1"/>
  <c r="BD214" i="260" a="1"/>
  <c r="G205" i="260" a="1"/>
  <c r="Z222" i="260" a="1"/>
  <c r="AR249" i="260" a="1"/>
  <c r="W227" i="260" a="1"/>
  <c r="N218" i="260" a="1"/>
  <c r="N209" i="260" a="1"/>
  <c r="J249" i="260" a="1"/>
  <c r="BJ219" i="260" a="1"/>
  <c r="AZ215" i="260" a="1"/>
  <c r="AH214" i="260" a="1"/>
  <c r="BQ210" i="260" a="1"/>
  <c r="BU249" i="260" a="1"/>
  <c r="Z212" i="260" a="1"/>
  <c r="J215" i="260" a="1"/>
  <c r="BJ209" i="260" a="1"/>
  <c r="BN218" i="260" a="1"/>
  <c r="N205" i="260" a="1"/>
  <c r="BJ223" i="260" a="1"/>
  <c r="AL227" i="260" a="1"/>
  <c r="W214" i="260" a="1"/>
  <c r="AD212" i="260" a="1"/>
  <c r="BN211" i="260" a="1"/>
  <c r="AD218" i="260" a="1"/>
  <c r="BJ207" i="260" a="1"/>
  <c r="AD222" i="260" a="1"/>
  <c r="BU219" i="260" a="1"/>
  <c r="BD221" i="260" a="1"/>
  <c r="BD212" i="260" a="1"/>
  <c r="BU216" i="260" a="1"/>
  <c r="BQ227" i="260" a="1"/>
  <c r="BQ222" i="260" a="1"/>
  <c r="Z225" i="260" a="1"/>
  <c r="AD214" i="260" a="1"/>
  <c r="Z217" i="260" a="1"/>
  <c r="AU205" i="260" a="1"/>
  <c r="AR209" i="260" a="1"/>
  <c r="AZ218" i="260" a="1"/>
  <c r="W225" i="260" a="1"/>
  <c r="AD228" i="260" a="1"/>
  <c r="G213" i="260" a="1"/>
  <c r="BN217" i="260" a="1"/>
  <c r="BU226" i="260" a="1"/>
  <c r="AR222" i="260" a="1"/>
  <c r="R211" i="260" a="1"/>
  <c r="BJ210" i="260" a="1"/>
  <c r="AU212" i="260" a="1"/>
  <c r="BU221" i="260" a="1"/>
  <c r="AZ223" i="260" a="1"/>
  <c r="BQ217" i="260" a="1"/>
  <c r="J206" i="260" a="1"/>
  <c r="AU207" i="260" a="1"/>
  <c r="AL220" i="260" a="1"/>
  <c r="BD207" i="260" a="1"/>
  <c r="BQ214" i="260" a="1"/>
  <c r="G227" i="260" a="1"/>
  <c r="BN205" i="260" a="1"/>
  <c r="BU210" i="260" a="1"/>
  <c r="AD219" i="260" a="1"/>
  <c r="N206" i="260" a="1"/>
  <c r="Z214" i="260" a="1"/>
  <c r="BJ214" i="260" a="1"/>
  <c r="AR217" i="260" a="1"/>
  <c r="Z220" i="260" a="1"/>
  <c r="AD215" i="260" a="1"/>
  <c r="W218" i="260" a="1"/>
  <c r="Z227" i="260" a="1"/>
  <c r="AH221" i="260" a="1"/>
  <c r="BU205" i="260" a="1"/>
  <c r="W220" i="260" a="1"/>
  <c r="G249" i="260" a="1"/>
  <c r="W223" i="260" a="1"/>
  <c r="AZ249" i="260" a="1"/>
  <c r="BJ215" i="260" a="1"/>
  <c r="G221" i="260" a="1"/>
  <c r="J219" i="260" a="1"/>
  <c r="AU206" i="260" a="1"/>
  <c r="AR225" i="260" a="1"/>
  <c r="W207" i="260" a="1"/>
  <c r="BN213" i="260" a="1"/>
  <c r="AU215" i="260" a="1"/>
  <c r="J210" i="260" a="1"/>
  <c r="W210" i="260" a="1"/>
  <c r="AL226" i="260" a="1"/>
  <c r="AR221" i="260" a="1"/>
  <c r="AH222" i="260" a="1"/>
  <c r="AU225" i="260" a="1"/>
  <c r="J221" i="260" a="1"/>
  <c r="G211" i="260" a="1"/>
  <c r="R215" i="260" a="1"/>
  <c r="AH225" i="260" a="1"/>
  <c r="R249" i="260" a="1"/>
  <c r="R213" i="260" a="1"/>
  <c r="AU227" i="260" a="1"/>
  <c r="J226" i="260" a="1"/>
  <c r="Z249" i="260" a="1"/>
  <c r="R208" i="260" a="1"/>
  <c r="BD220" i="260" a="1"/>
  <c r="BU225" i="260" a="1"/>
  <c r="BU214" i="260" a="1"/>
  <c r="N221" i="260" a="1"/>
  <c r="J223" i="260" a="1"/>
  <c r="BJ218" i="260" a="1"/>
  <c r="BJ217" i="260" a="1"/>
  <c r="BU209" i="260" a="1"/>
  <c r="BN206" i="260" a="1"/>
  <c r="AR216" i="260" a="1"/>
  <c r="BD226" i="260" a="1"/>
  <c r="AL213" i="260" a="1"/>
  <c r="BJ222" i="260" a="1"/>
  <c r="AR207" i="260" a="1"/>
  <c r="W208" i="260" a="1"/>
  <c r="R225" i="260" a="1"/>
  <c r="AU249" i="260" a="1"/>
  <c r="BU206" i="260" a="1"/>
  <c r="AZ211" i="260" a="1"/>
  <c r="N222" i="260" a="1"/>
  <c r="AU221" i="260" a="1"/>
  <c r="AL221" i="260" a="1"/>
  <c r="BN209" i="260" a="1"/>
  <c r="AZ209" i="260" a="1"/>
  <c r="AR226" i="260" a="1"/>
  <c r="AL218" i="260" a="1"/>
  <c r="AH227" i="260" a="1"/>
  <c r="G206" i="260" a="1"/>
  <c r="BU211" i="260" a="1"/>
  <c r="AH226" i="260" a="1"/>
  <c r="BQ219" i="260" a="1"/>
  <c r="J216" i="260" a="1"/>
  <c r="BN227" i="260" a="1"/>
  <c r="N226" i="260" a="1"/>
  <c r="AL214" i="260" a="1"/>
  <c r="AU220" i="260" a="1"/>
  <c r="AZ222" i="260" a="1"/>
  <c r="AZ226" i="260" a="1"/>
  <c r="BD213" i="260" a="1"/>
  <c r="AZ219" i="260" a="1"/>
  <c r="J208" i="260" a="1"/>
  <c r="J205" i="260" a="1"/>
  <c r="AZ208" i="260" a="1"/>
  <c r="AZ212" i="260" a="1"/>
  <c r="BN222" i="260" a="1"/>
  <c r="W222" i="260" a="1"/>
  <c r="AR212" i="260" a="1"/>
  <c r="G223" i="260" a="1"/>
  <c r="BD205" i="260" a="1"/>
  <c r="BD217" i="260" a="1"/>
  <c r="N220" i="260" a="1"/>
  <c r="N217" i="260" a="1"/>
  <c r="AR218" i="260" a="1"/>
  <c r="BJ228" i="260" a="1"/>
  <c r="J209" i="260" a="1"/>
  <c r="R221" i="260" a="1"/>
  <c r="AD221" i="260" a="1"/>
  <c r="W209" i="260" a="1"/>
  <c r="AZ227" i="260" a="1"/>
  <c r="R210" i="260" a="1"/>
  <c r="BD228" i="260" a="1"/>
  <c r="AL219" i="260" a="1"/>
  <c r="J213" i="260" a="1"/>
  <c r="G216" i="260" a="1"/>
  <c r="G228" i="260" a="1"/>
  <c r="AR206" i="260" a="1"/>
  <c r="R226" i="260" a="1"/>
  <c r="W217" i="260" a="1"/>
  <c r="AD225" i="260" a="1"/>
  <c r="BQ225" i="260" a="1"/>
  <c r="AH215" i="260" a="1"/>
  <c r="AD223" i="260" a="1"/>
  <c r="AH216" i="260" a="1"/>
  <c r="J225" i="260" a="1"/>
  <c r="BQ208" i="260" a="1"/>
  <c r="AH213" i="260" a="1"/>
  <c r="Z223" i="260" a="1"/>
  <c r="W213" i="260" a="1"/>
  <c r="AL223" i="260" a="1"/>
  <c r="BU208" i="260" a="1"/>
  <c r="AH219" i="260" a="1"/>
  <c r="Z216" i="260" a="1"/>
  <c r="BN221" i="260" a="1"/>
  <c r="G214" i="260" a="1"/>
  <c r="BQ221" i="260" a="1"/>
  <c r="BQ207" i="260" a="1"/>
  <c r="BU228" i="260" a="1"/>
  <c r="AU216" i="260" a="1"/>
  <c r="R227" i="260" a="1"/>
  <c r="BJ205" i="260" a="1"/>
  <c r="G210" i="260" a="1"/>
  <c r="BD206" i="260" a="1"/>
  <c r="BQ212" i="260" a="1"/>
  <c r="G220" i="260" a="1"/>
  <c r="AH217" i="260" a="1"/>
  <c r="AZ205" i="260" a="1"/>
  <c r="AR215" i="260" a="1"/>
  <c r="AU217" i="260" a="1"/>
  <c r="J207" i="260" a="1"/>
  <c r="BD211" i="260" a="1"/>
  <c r="J227" i="260" a="1"/>
  <c r="G215" i="260" a="1"/>
  <c r="W228" i="260" a="1"/>
  <c r="BU249" i="260" l="1"/>
  <c r="AL249" i="260"/>
  <c r="BJ249" i="260"/>
  <c r="W249" i="260"/>
  <c r="AR249" i="260"/>
  <c r="AD249" i="260"/>
  <c r="BQ249" i="260"/>
  <c r="R249" i="260"/>
  <c r="N249" i="260"/>
  <c r="BN249" i="260"/>
  <c r="AZ249" i="260"/>
  <c r="J249" i="260"/>
  <c r="AU249" i="260"/>
  <c r="Z249" i="260"/>
  <c r="AH249" i="260"/>
  <c r="BD249" i="260"/>
  <c r="G249" i="260"/>
  <c r="C241" i="260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R215" i="260"/>
  <c r="BJ205" i="260"/>
  <c r="N220" i="260"/>
  <c r="R216" i="260"/>
  <c r="R225" i="260"/>
  <c r="G223" i="260"/>
  <c r="J213" i="260"/>
  <c r="AL228" i="260"/>
  <c r="AR215" i="260"/>
  <c r="AU205" i="260"/>
  <c r="AL225" i="260"/>
  <c r="W212" i="260"/>
  <c r="AH219" i="260"/>
  <c r="AU220" i="260"/>
  <c r="BQ209" i="260"/>
  <c r="AD214" i="260"/>
  <c r="AL218" i="260"/>
  <c r="G227" i="260"/>
  <c r="AU206" i="260"/>
  <c r="AU223" i="260"/>
  <c r="AU221" i="260"/>
  <c r="BU208" i="260"/>
  <c r="AZ210" i="260"/>
  <c r="BU222" i="260"/>
  <c r="R213" i="260"/>
  <c r="AR228" i="260"/>
  <c r="J215" i="260"/>
  <c r="J216" i="260"/>
  <c r="Z225" i="260"/>
  <c r="R212" i="260"/>
  <c r="BD219" i="260"/>
  <c r="AZ220" i="260"/>
  <c r="R209" i="260"/>
  <c r="AH214" i="260"/>
  <c r="AR218" i="260"/>
  <c r="AZ226" i="260"/>
  <c r="BD206" i="260"/>
  <c r="N223" i="260"/>
  <c r="G217" i="260"/>
  <c r="AR208" i="260"/>
  <c r="BU210" i="260"/>
  <c r="AL222" i="260"/>
  <c r="AD213" i="260"/>
  <c r="BJ228" i="260"/>
  <c r="BD205" i="260"/>
  <c r="BN207" i="260"/>
  <c r="BD225" i="260"/>
  <c r="R218" i="260"/>
  <c r="AU218" i="260"/>
  <c r="BD223" i="260"/>
  <c r="AZ208" i="260"/>
  <c r="AU210" i="260"/>
  <c r="AR222" i="260"/>
  <c r="BJ213" i="260"/>
  <c r="AD228" i="260"/>
  <c r="AR209" i="260"/>
  <c r="AH218" i="260"/>
  <c r="W219" i="260"/>
  <c r="AD222" i="260"/>
  <c r="G218" i="260"/>
  <c r="BD210" i="260"/>
  <c r="J222" i="260"/>
  <c r="AZ213" i="260"/>
  <c r="AU228" i="260"/>
  <c r="BQ215" i="260"/>
  <c r="G216" i="260"/>
  <c r="AL219" i="260"/>
  <c r="N225" i="260"/>
  <c r="AD215" i="260"/>
  <c r="J209" i="260"/>
  <c r="N208" i="260"/>
  <c r="BJ225" i="260"/>
  <c r="BJ220" i="260"/>
  <c r="BN214" i="260"/>
  <c r="R208" i="260"/>
  <c r="BJ210" i="260"/>
  <c r="AZ222" i="260"/>
  <c r="BQ213" i="260"/>
  <c r="AZ228" i="260"/>
  <c r="AR225" i="260"/>
  <c r="J225" i="260"/>
  <c r="AU216" i="260"/>
  <c r="N216" i="260"/>
  <c r="AL215" i="260"/>
  <c r="G215" i="260"/>
  <c r="W214" i="260"/>
  <c r="BU206" i="260"/>
  <c r="W216" i="260"/>
  <c r="W226" i="260"/>
  <c r="AR214" i="260"/>
  <c r="J210" i="260"/>
  <c r="N211" i="260"/>
  <c r="BU213" i="260"/>
  <c r="G228" i="260"/>
  <c r="Z218" i="260"/>
  <c r="BN209" i="260"/>
  <c r="N210" i="260"/>
  <c r="AU212" i="260"/>
  <c r="BN215" i="260"/>
  <c r="AR211" i="260"/>
  <c r="AD219" i="260"/>
  <c r="AR212" i="260"/>
  <c r="BN205" i="260"/>
  <c r="J205" i="260"/>
  <c r="R220" i="260"/>
  <c r="BQ227" i="260"/>
  <c r="Z212" i="260"/>
  <c r="BJ206" i="260"/>
  <c r="N215" i="260"/>
  <c r="J219" i="260"/>
  <c r="AH226" i="260"/>
  <c r="AR221" i="260"/>
  <c r="BD215" i="260"/>
  <c r="BQ225" i="260"/>
  <c r="AU209" i="260"/>
  <c r="AZ227" i="260"/>
  <c r="BQ206" i="260"/>
  <c r="W215" i="260"/>
  <c r="BD207" i="260"/>
  <c r="R227" i="260"/>
  <c r="BD217" i="260"/>
  <c r="AD216" i="260"/>
  <c r="R219" i="260"/>
  <c r="BU207" i="260"/>
  <c r="AD218" i="260"/>
  <c r="BJ227" i="260"/>
  <c r="BU221" i="260"/>
  <c r="BQ210" i="260"/>
  <c r="BD212" i="260"/>
  <c r="BJ219" i="260"/>
  <c r="BU220" i="260"/>
  <c r="G207" i="260"/>
  <c r="BU214" i="260"/>
  <c r="N218" i="260"/>
  <c r="N226" i="260"/>
  <c r="W227" i="260"/>
  <c r="AD223" i="260"/>
  <c r="N221" i="260"/>
  <c r="BQ217" i="260"/>
  <c r="G208" i="260"/>
  <c r="G222" i="260"/>
  <c r="BJ211" i="260"/>
  <c r="W213" i="260"/>
  <c r="N228" i="260"/>
  <c r="BN216" i="260"/>
  <c r="AL212" i="260"/>
  <c r="J214" i="260"/>
  <c r="BJ215" i="260"/>
  <c r="G212" i="260"/>
  <c r="BU226" i="260"/>
  <c r="AZ215" i="260"/>
  <c r="BD214" i="260"/>
  <c r="N217" i="260"/>
  <c r="W209" i="260"/>
  <c r="J227" i="260"/>
  <c r="W208" i="260"/>
  <c r="AZ216" i="260"/>
  <c r="W220" i="260"/>
  <c r="AL226" i="260"/>
  <c r="AU217" i="260"/>
  <c r="G225" i="260"/>
  <c r="BN220" i="260"/>
  <c r="G226" i="260"/>
  <c r="BN208" i="260"/>
  <c r="AH212" i="260"/>
  <c r="BQ214" i="260"/>
  <c r="AU226" i="260"/>
  <c r="BN213" i="260"/>
  <c r="AR205" i="260"/>
  <c r="AD225" i="260"/>
  <c r="AL216" i="260"/>
  <c r="BJ212" i="260"/>
  <c r="Z219" i="260"/>
  <c r="N207" i="260"/>
  <c r="N214" i="260"/>
  <c r="BD218" i="260"/>
  <c r="BD226" i="260"/>
  <c r="BN227" i="260"/>
  <c r="AZ223" i="260"/>
  <c r="R221" i="260"/>
  <c r="Z217" i="260"/>
  <c r="AU208" i="260"/>
  <c r="AU222" i="260"/>
  <c r="G211" i="260"/>
  <c r="Z213" i="260"/>
  <c r="BD228" i="260"/>
  <c r="AR220" i="260"/>
  <c r="Z215" i="260"/>
  <c r="W205" i="260"/>
  <c r="G221" i="260"/>
  <c r="BN219" i="260"/>
  <c r="Z227" i="260"/>
  <c r="AH216" i="260"/>
  <c r="G220" i="260"/>
  <c r="J206" i="260"/>
  <c r="AL217" i="260"/>
  <c r="N212" i="260"/>
  <c r="J218" i="260"/>
  <c r="BD221" i="260"/>
  <c r="BU216" i="260"/>
  <c r="N219" i="260"/>
  <c r="BU218" i="260"/>
  <c r="J223" i="260"/>
  <c r="BJ221" i="260"/>
  <c r="BU225" i="260"/>
  <c r="AD220" i="260"/>
  <c r="Z223" i="260"/>
  <c r="BU228" i="260"/>
  <c r="AZ205" i="260"/>
  <c r="AH225" i="260"/>
  <c r="AH220" i="260"/>
  <c r="AU215" i="260"/>
  <c r="G205" i="260"/>
  <c r="AR216" i="260"/>
  <c r="AU225" i="260"/>
  <c r="AD212" i="260"/>
  <c r="BQ219" i="260"/>
  <c r="AZ207" i="260"/>
  <c r="Z214" i="260"/>
  <c r="W218" i="260"/>
  <c r="R226" i="260"/>
  <c r="AD227" i="260"/>
  <c r="BJ223" i="260"/>
  <c r="BN221" i="260"/>
  <c r="AH217" i="260"/>
  <c r="BD208" i="260"/>
  <c r="BQ222" i="260"/>
  <c r="BD211" i="260"/>
  <c r="AL213" i="260"/>
  <c r="W228" i="260"/>
  <c r="N205" i="260"/>
  <c r="AL214" i="260"/>
  <c r="BN218" i="260"/>
  <c r="BJ226" i="260"/>
  <c r="BU227" i="260"/>
  <c r="BU223" i="260"/>
  <c r="J221" i="260"/>
  <c r="AR217" i="260"/>
  <c r="BJ208" i="260"/>
  <c r="W222" i="260"/>
  <c r="AZ211" i="260"/>
  <c r="AH213" i="260"/>
  <c r="BN228" i="260"/>
  <c r="AU214" i="260"/>
  <c r="Z226" i="260"/>
  <c r="G206" i="260"/>
  <c r="AL223" i="260"/>
  <c r="W221" i="260"/>
  <c r="J217" i="260"/>
  <c r="J208" i="260"/>
  <c r="BJ222" i="260"/>
  <c r="BN211" i="260"/>
  <c r="Z228" i="260"/>
  <c r="AZ209" i="260"/>
  <c r="BQ226" i="260"/>
  <c r="N206" i="260"/>
  <c r="BN223" i="260"/>
  <c r="AD221" i="260"/>
  <c r="AZ217" i="260"/>
  <c r="BQ208" i="260"/>
  <c r="BN222" i="260"/>
  <c r="BU211" i="260"/>
  <c r="AR213" i="260"/>
  <c r="BQ228" i="260"/>
  <c r="AL227" i="260"/>
  <c r="R206" i="260"/>
  <c r="BQ223" i="260"/>
  <c r="AZ221" i="260"/>
  <c r="R217" i="260"/>
  <c r="G210" i="260"/>
  <c r="BD222" i="260"/>
  <c r="J211" i="260"/>
  <c r="G213" i="260"/>
  <c r="AH228" i="260"/>
  <c r="G214" i="260"/>
  <c r="BU205" i="260"/>
  <c r="AZ212" i="260"/>
  <c r="Z220" i="260"/>
  <c r="G209" i="260"/>
  <c r="BQ207" i="260"/>
  <c r="AZ214" i="260"/>
  <c r="AU227" i="260"/>
  <c r="AR206" i="260"/>
  <c r="R223" i="260"/>
  <c r="Z221" i="260"/>
  <c r="BJ217" i="260"/>
  <c r="W210" i="260"/>
  <c r="BQ211" i="260"/>
  <c r="AU213" i="260"/>
  <c r="BU219" i="260"/>
  <c r="J207" i="260"/>
  <c r="W225" i="260"/>
  <c r="G219" i="260"/>
  <c r="AL220" i="260"/>
  <c r="N209" i="260"/>
  <c r="R214" i="260"/>
  <c r="J226" i="260"/>
  <c r="BD227" i="260"/>
  <c r="AZ206" i="260"/>
  <c r="W223" i="260"/>
  <c r="BQ221" i="260"/>
  <c r="W217" i="260"/>
  <c r="AR210" i="260"/>
  <c r="R222" i="260"/>
  <c r="R211" i="260"/>
  <c r="N213" i="260"/>
  <c r="BJ207" i="260"/>
  <c r="J212" i="260"/>
  <c r="BJ216" i="260"/>
  <c r="BN225" i="260"/>
  <c r="AU219" i="260"/>
  <c r="J220" i="260"/>
  <c r="BD209" i="260"/>
  <c r="R207" i="260"/>
  <c r="BJ214" i="260"/>
  <c r="AD226" i="260"/>
  <c r="N227" i="260"/>
  <c r="AH223" i="260"/>
  <c r="AH221" i="260"/>
  <c r="BN217" i="260"/>
  <c r="BN210" i="260"/>
  <c r="N222" i="260"/>
  <c r="BD213" i="260"/>
  <c r="BU212" i="260"/>
  <c r="BQ218" i="260"/>
  <c r="BD216" i="260"/>
  <c r="R205" i="260"/>
  <c r="Z216" i="260"/>
  <c r="BN212" i="260"/>
  <c r="AR219" i="260"/>
  <c r="BQ220" i="260"/>
  <c r="BJ209" i="260"/>
  <c r="W207" i="260"/>
  <c r="AZ218" i="260"/>
  <c r="AR226" i="260"/>
  <c r="AH227" i="260"/>
  <c r="W206" i="260"/>
  <c r="AD217" i="260"/>
  <c r="R210" i="260"/>
  <c r="Z222" i="260"/>
  <c r="W211" i="260"/>
  <c r="J228" i="260"/>
  <c r="AR207" i="260"/>
  <c r="AZ225" i="260"/>
  <c r="AH215" i="260"/>
  <c r="BQ205" i="260"/>
  <c r="BU215" i="260"/>
  <c r="BQ216" i="260"/>
  <c r="BQ212" i="260"/>
  <c r="AZ219" i="260"/>
  <c r="BD220" i="260"/>
  <c r="BU209" i="260"/>
  <c r="AU207" i="260"/>
  <c r="BJ218" i="260"/>
  <c r="BN226" i="260"/>
  <c r="AR227" i="260"/>
  <c r="BN206" i="260"/>
  <c r="AR223" i="260"/>
  <c r="AL221" i="260"/>
  <c r="BU217" i="260"/>
  <c r="AH222" i="260"/>
  <c r="AU211" i="260"/>
  <c r="R228" i="260"/>
  <c r="C35" i="79"/>
  <c r="A37" i="79"/>
  <c r="A38" i="79"/>
  <c r="C36" i="79"/>
  <c r="AU274" i="260" a="1"/>
  <c r="G247" i="260" a="1"/>
  <c r="R231" i="260" a="1"/>
  <c r="BN237" i="260" a="1"/>
  <c r="R274" i="260" a="1"/>
  <c r="BU253" i="260" a="1"/>
  <c r="N240" i="260" a="1"/>
  <c r="BD245" i="260" a="1"/>
  <c r="G243" i="260" a="1"/>
  <c r="BJ241" i="260" a="1"/>
  <c r="AU248" i="260" a="1"/>
  <c r="BN235" i="260" a="1"/>
  <c r="W246" i="260" a="1"/>
  <c r="W230" i="260" a="1"/>
  <c r="BU231" i="260" a="1"/>
  <c r="AD251" i="260" a="1"/>
  <c r="AU243" i="260" a="1"/>
  <c r="AH253" i="260" a="1"/>
  <c r="BU240" i="260" a="1"/>
  <c r="AZ245" i="260" a="1"/>
  <c r="BN247" i="260" a="1"/>
  <c r="J237" i="260" a="1"/>
  <c r="G231" i="260" a="1"/>
  <c r="N233" i="260" a="1"/>
  <c r="AZ241" i="260" a="1"/>
  <c r="W240" i="260" a="1"/>
  <c r="BQ247" i="260" a="1"/>
  <c r="AH242" i="260" a="1"/>
  <c r="BQ242" i="260" a="1"/>
  <c r="AR238" i="260" a="1"/>
  <c r="BD242" i="260" a="1"/>
  <c r="G239" i="260" a="1"/>
  <c r="BQ243" i="260" a="1"/>
  <c r="G244" i="260" a="1"/>
  <c r="AD238" i="260" a="1"/>
  <c r="AZ274" i="260" a="1"/>
  <c r="AH239" i="260" a="1"/>
  <c r="BU250" i="260" a="1"/>
  <c r="AU237" i="260" a="1"/>
  <c r="BU243" i="260" a="1"/>
  <c r="N245" i="260" a="1"/>
  <c r="BD237" i="260" a="1"/>
  <c r="AH238" i="260" a="1"/>
  <c r="BN251" i="260" a="1"/>
  <c r="J232" i="260" a="1"/>
  <c r="W243" i="260" a="1"/>
  <c r="N247" i="260" a="1"/>
  <c r="BN233" i="260" a="1"/>
  <c r="BD240" i="260" a="1"/>
  <c r="J248" i="260" a="1"/>
  <c r="N231" i="260" a="1"/>
  <c r="AL242" i="260" a="1"/>
  <c r="BQ274" i="260" a="1"/>
  <c r="R250" i="260" a="1"/>
  <c r="R251" i="260" a="1"/>
  <c r="BQ252" i="260" a="1"/>
  <c r="W247" i="260" a="1"/>
  <c r="BU246" i="260" a="1"/>
  <c r="AD250" i="260" a="1"/>
  <c r="J245" i="260" a="1"/>
  <c r="AZ239" i="260" a="1"/>
  <c r="BU235" i="260" a="1"/>
  <c r="BQ246" i="260" a="1"/>
  <c r="BU230" i="260" a="1"/>
  <c r="BD244" i="260" a="1"/>
  <c r="BJ245" i="260" a="1"/>
  <c r="N274" i="260" a="1"/>
  <c r="BJ238" i="260" a="1"/>
  <c r="AR246" i="260" a="1"/>
  <c r="R247" i="260" a="1"/>
  <c r="G241" i="260" a="1"/>
  <c r="BD243" i="260" a="1"/>
  <c r="BN230" i="260" a="1"/>
  <c r="Z237" i="260" a="1"/>
  <c r="J251" i="260" a="1"/>
  <c r="BU274" i="260" a="1"/>
  <c r="AD241" i="260" a="1"/>
  <c r="G234" i="260" a="1"/>
  <c r="BQ248" i="260" a="1"/>
  <c r="BJ242" i="260" a="1"/>
  <c r="W237" i="260" a="1"/>
  <c r="BU242" i="260" a="1"/>
  <c r="BJ274" i="260" a="1"/>
  <c r="J236" i="260" a="1"/>
  <c r="BJ250" i="260" a="1"/>
  <c r="AD245" i="260" a="1"/>
  <c r="AZ230" i="260" a="1"/>
  <c r="AL239" i="260" a="1"/>
  <c r="BN248" i="260" a="1"/>
  <c r="AR234" i="260" a="1"/>
  <c r="AL250" i="260" a="1"/>
  <c r="AD237" i="260" a="1"/>
  <c r="AD240" i="260" a="1"/>
  <c r="W239" i="260" a="1"/>
  <c r="BN231" i="260" a="1"/>
  <c r="BN253" i="260" a="1"/>
  <c r="BJ233" i="260" a="1"/>
  <c r="J231" i="260" a="1"/>
  <c r="J246" i="260" a="1"/>
  <c r="R237" i="260" a="1"/>
  <c r="BD274" i="260" a="1"/>
  <c r="BN242" i="260" a="1"/>
  <c r="BU247" i="260" a="1"/>
  <c r="BJ232" i="260" a="1"/>
  <c r="AD247" i="260" a="1"/>
  <c r="AZ240" i="260" a="1"/>
  <c r="AD248" i="260" a="1"/>
  <c r="BQ234" i="260" a="1"/>
  <c r="R232" i="260" a="1"/>
  <c r="N232" i="260" a="1"/>
  <c r="AH237" i="260" a="1"/>
  <c r="BU251" i="260" a="1"/>
  <c r="AH247" i="260" a="1"/>
  <c r="G242" i="260" a="1"/>
  <c r="AU233" i="260" a="1"/>
  <c r="AD244" i="260" a="1"/>
  <c r="J243" i="260" a="1"/>
  <c r="W241" i="260" a="1"/>
  <c r="AL238" i="260" a="1"/>
  <c r="BQ230" i="260" a="1"/>
  <c r="AH251" i="260" a="1"/>
  <c r="BN246" i="260" a="1"/>
  <c r="AU232" i="260" a="1"/>
  <c r="J233" i="260" a="1"/>
  <c r="BU248" i="260" a="1"/>
  <c r="Z247" i="260" a="1"/>
  <c r="AU235" i="260" a="1"/>
  <c r="Z251" i="260" a="1"/>
  <c r="AU245" i="260" a="1"/>
  <c r="AZ242" i="260" a="1"/>
  <c r="R248" i="260" a="1"/>
  <c r="G248" i="260" a="1"/>
  <c r="AZ253" i="260" a="1"/>
  <c r="J244" i="260" a="1"/>
  <c r="BU239" i="260" a="1"/>
  <c r="W244" i="260" a="1"/>
  <c r="BD233" i="260" a="1"/>
  <c r="J253" i="260" a="1"/>
  <c r="AZ246" i="260" a="1"/>
  <c r="BQ239" i="260" a="1"/>
  <c r="BN243" i="260" a="1"/>
  <c r="AD274" i="260" a="1"/>
  <c r="AL253" i="260" a="1"/>
  <c r="W245" i="260" a="1"/>
  <c r="AL243" i="260" a="1"/>
  <c r="BQ245" i="260" a="1"/>
  <c r="BD241" i="260" a="1"/>
  <c r="Z238" i="260" a="1"/>
  <c r="N253" i="260" a="1"/>
  <c r="BD236" i="260" a="1"/>
  <c r="BN232" i="260" a="1"/>
  <c r="J274" i="260" a="1"/>
  <c r="BQ237" i="260" a="1"/>
  <c r="N241" i="260" a="1"/>
  <c r="BQ241" i="260" a="1"/>
  <c r="R245" i="260" a="1"/>
  <c r="BD248" i="260" a="1"/>
  <c r="R234" i="260" a="1"/>
  <c r="W233" i="260" a="1"/>
  <c r="BD239" i="260" a="1"/>
  <c r="G233" i="260" a="1"/>
  <c r="G251" i="260" a="1"/>
  <c r="AU230" i="260" a="1"/>
  <c r="G230" i="260" a="1"/>
  <c r="AR241" i="260" a="1"/>
  <c r="AL246" i="260" a="1"/>
  <c r="AZ237" i="260" a="1"/>
  <c r="BQ236" i="260" a="1"/>
  <c r="N236" i="260" a="1"/>
  <c r="BU232" i="260" a="1"/>
  <c r="AL248" i="260" a="1"/>
  <c r="Z245" i="260" a="1"/>
  <c r="BD230" i="260" a="1"/>
  <c r="BN250" i="260" a="1"/>
  <c r="G238" i="260" a="1"/>
  <c r="BU252" i="260" a="1"/>
  <c r="Z241" i="260" a="1"/>
  <c r="R246" i="260" a="1"/>
  <c r="BD251" i="260" a="1"/>
  <c r="BN241" i="260" a="1"/>
  <c r="AL237" i="260" a="1"/>
  <c r="AZ243" i="260" a="1"/>
  <c r="AH244" i="260" a="1"/>
  <c r="R244" i="260" a="1"/>
  <c r="Z240" i="260" a="1"/>
  <c r="W238" i="260" a="1"/>
  <c r="BN240" i="260" a="1"/>
  <c r="BJ236" i="260" a="1"/>
  <c r="Z250" i="260" a="1"/>
  <c r="Z246" i="260" a="1"/>
  <c r="BQ231" i="260" a="1"/>
  <c r="BJ239" i="260" a="1"/>
  <c r="AH246" i="260" a="1"/>
  <c r="AZ247" i="260" a="1"/>
  <c r="W234" i="260" a="1"/>
  <c r="AU251" i="260" a="1"/>
  <c r="AD253" i="260" a="1"/>
  <c r="BD253" i="260" a="1"/>
  <c r="J230" i="260" a="1"/>
  <c r="N248" i="260" a="1"/>
  <c r="BN245" i="260" a="1"/>
  <c r="AR240" i="260" a="1"/>
  <c r="AR230" i="260" a="1"/>
  <c r="G237" i="260" a="1"/>
  <c r="BQ232" i="260" a="1"/>
  <c r="AZ251" i="260" a="1"/>
  <c r="AZ233" i="260" a="1"/>
  <c r="W235" i="260" a="1"/>
  <c r="AL274" i="260" a="1"/>
  <c r="J247" i="260" a="1"/>
  <c r="W242" i="260" a="1"/>
  <c r="AH245" i="260" a="1"/>
  <c r="N237" i="260" a="1"/>
  <c r="BJ252" i="260" a="1"/>
  <c r="Z252" i="260" a="1"/>
  <c r="BD247" i="260" a="1"/>
  <c r="AR274" i="260" a="1"/>
  <c r="J235" i="260" a="1"/>
  <c r="BD231" i="260" a="1"/>
  <c r="BQ238" i="260" a="1"/>
  <c r="AR245" i="260" a="1"/>
  <c r="AL251" i="260" a="1"/>
  <c r="W274" i="260" a="1"/>
  <c r="R242" i="260" a="1"/>
  <c r="AU246" i="260" a="1"/>
  <c r="BJ248" i="260" a="1"/>
  <c r="AH243" i="260" a="1"/>
  <c r="AR252" i="260" a="1"/>
  <c r="W232" i="260" a="1"/>
  <c r="J241" i="260" a="1"/>
  <c r="G253" i="260" a="1"/>
  <c r="BQ235" i="260" a="1"/>
  <c r="J238" i="260" a="1"/>
  <c r="BN239" i="260" a="1"/>
  <c r="BN274" i="260" a="1"/>
  <c r="R230" i="260" a="1"/>
  <c r="AL244" i="260" a="1"/>
  <c r="J250" i="260" a="1"/>
  <c r="AR250" i="260" a="1"/>
  <c r="AU236" i="260" a="1"/>
  <c r="BD252" i="260" a="1"/>
  <c r="AZ236" i="260" a="1"/>
  <c r="BQ240" i="260" a="1"/>
  <c r="W248" i="260" a="1"/>
  <c r="AU253" i="260" a="1"/>
  <c r="BN252" i="260" a="1"/>
  <c r="AZ234" i="260" a="1"/>
  <c r="BN238" i="260" a="1"/>
  <c r="G245" i="260" a="1"/>
  <c r="AU250" i="260" a="1"/>
  <c r="AZ238" i="260" a="1"/>
  <c r="BQ253" i="260" a="1"/>
  <c r="N246" i="260" a="1"/>
  <c r="BU241" i="260" a="1"/>
  <c r="G236" i="260" a="1"/>
  <c r="W251" i="260" a="1"/>
  <c r="AU238" i="260" a="1"/>
  <c r="BU234" i="260" a="1"/>
  <c r="BU244" i="260" a="1"/>
  <c r="G240" i="260" a="1"/>
  <c r="R236" i="260" a="1"/>
  <c r="AH274" i="260" a="1"/>
  <c r="Z248" i="260" a="1"/>
  <c r="AU242" i="260" a="1"/>
  <c r="AU252" i="260" a="1"/>
  <c r="BJ244" i="260" a="1"/>
  <c r="AL247" i="260" a="1"/>
  <c r="BU237" i="260" a="1"/>
  <c r="AZ231" i="260" a="1"/>
  <c r="R239" i="260" a="1"/>
  <c r="W253" i="260" a="1"/>
  <c r="AH248" i="260" a="1"/>
  <c r="N235" i="260" a="1"/>
  <c r="BJ243" i="260" a="1"/>
  <c r="BQ250" i="260" a="1"/>
  <c r="G235" i="260" a="1"/>
  <c r="AR239" i="260" a="1"/>
  <c r="BJ246" i="260" a="1"/>
  <c r="BQ233" i="260" a="1"/>
  <c r="AZ250" i="260" a="1"/>
  <c r="AZ235" i="260" a="1"/>
  <c r="W231" i="260" a="1"/>
  <c r="J239" i="260" a="1"/>
  <c r="AD243" i="260" a="1"/>
  <c r="AZ232" i="260" a="1"/>
  <c r="AZ252" i="260" a="1"/>
  <c r="N244" i="260" a="1"/>
  <c r="AU239" i="260" a="1"/>
  <c r="BN234" i="260" a="1"/>
  <c r="BJ234" i="260" a="1"/>
  <c r="AD252" i="260" a="1"/>
  <c r="J240" i="260" a="1"/>
  <c r="BJ235" i="260" a="1"/>
  <c r="N239" i="260" a="1"/>
  <c r="N238" i="260" a="1"/>
  <c r="AU234" i="260" a="1"/>
  <c r="AZ244" i="260" a="1"/>
  <c r="BJ240" i="260" a="1"/>
  <c r="J252" i="260" a="1"/>
  <c r="BD250" i="260" a="1"/>
  <c r="R241" i="260" a="1"/>
  <c r="Z274" i="260" a="1"/>
  <c r="W236" i="260" a="1"/>
  <c r="R233" i="260" a="1"/>
  <c r="AH250" i="260" a="1"/>
  <c r="AR243" i="260" a="1"/>
  <c r="R253" i="260" a="1"/>
  <c r="G232" i="260" a="1"/>
  <c r="G274" i="260" a="1"/>
  <c r="BQ251" i="260" a="1"/>
  <c r="AR236" i="260" a="1"/>
  <c r="AU231" i="260" a="1"/>
  <c r="R243" i="260" a="1"/>
  <c r="AH241" i="260" a="1"/>
  <c r="G246" i="260" a="1"/>
  <c r="R252" i="260" a="1"/>
  <c r="BJ237" i="260" a="1"/>
  <c r="AD246" i="260" a="1"/>
  <c r="AU240" i="260" a="1"/>
  <c r="N252" i="260" a="1"/>
  <c r="AR242" i="260" a="1"/>
  <c r="BU238" i="260" a="1"/>
  <c r="J242" i="260" a="1"/>
  <c r="J234" i="260" a="1"/>
  <c r="N234" i="260" a="1"/>
  <c r="BJ251" i="260" a="1"/>
  <c r="AU241" i="260" a="1"/>
  <c r="AH240" i="260" a="1"/>
  <c r="G250" i="260" a="1"/>
  <c r="BU245" i="260" a="1"/>
  <c r="AR232" i="260" a="1"/>
  <c r="Z243" i="260" a="1"/>
  <c r="AR248" i="260" a="1"/>
  <c r="BN244" i="260" a="1"/>
  <c r="AR251" i="260" a="1"/>
  <c r="W252" i="260" a="1"/>
  <c r="Z253" i="260" a="1"/>
  <c r="AU247" i="260" a="1"/>
  <c r="AL241" i="260" a="1"/>
  <c r="AL252" i="260" a="1"/>
  <c r="BJ230" i="260" a="1"/>
  <c r="R238" i="260" a="1"/>
  <c r="AR233" i="260" a="1"/>
  <c r="AH252" i="260" a="1"/>
  <c r="AD239" i="260" a="1"/>
  <c r="N230" i="260" a="1"/>
  <c r="BD234" i="260" a="1"/>
  <c r="N251" i="260" a="1"/>
  <c r="R240" i="260" a="1"/>
  <c r="AR235" i="260" a="1"/>
  <c r="R235" i="260" a="1"/>
  <c r="BJ253" i="260" a="1"/>
  <c r="Z242" i="260" a="1"/>
  <c r="AD242" i="260" a="1"/>
  <c r="W250" i="260" a="1"/>
  <c r="AR231" i="260" a="1"/>
  <c r="AL245" i="260" a="1"/>
  <c r="AR244" i="260" a="1"/>
  <c r="BN236" i="260" a="1"/>
  <c r="AL240" i="260" a="1"/>
  <c r="BJ247" i="260" a="1"/>
  <c r="BU233" i="260" a="1"/>
  <c r="BD235" i="260" a="1"/>
  <c r="AR237" i="260" a="1"/>
  <c r="AU244" i="260" a="1"/>
  <c r="N243" i="260" a="1"/>
  <c r="AZ248" i="260" a="1"/>
  <c r="BU236" i="260" a="1"/>
  <c r="N242" i="260" a="1"/>
  <c r="BD232" i="260" a="1"/>
  <c r="AR253" i="260" a="1"/>
  <c r="AR247" i="260" a="1"/>
  <c r="BD238" i="260" a="1"/>
  <c r="BQ244" i="260" a="1"/>
  <c r="G252" i="260" a="1"/>
  <c r="BJ231" i="260" a="1"/>
  <c r="Z244" i="260" a="1"/>
  <c r="N250" i="260" a="1"/>
  <c r="BD246" i="260" a="1"/>
  <c r="Z239" i="260" a="1"/>
  <c r="W245" i="260" l="1"/>
  <c r="AD245" i="260"/>
  <c r="BD245" i="260"/>
  <c r="R245" i="260"/>
  <c r="N245" i="260"/>
  <c r="BJ245" i="260"/>
  <c r="AZ245" i="260"/>
  <c r="BN245" i="260"/>
  <c r="AU245" i="260"/>
  <c r="G245" i="260"/>
  <c r="BQ245" i="260"/>
  <c r="AH245" i="260"/>
  <c r="Z245" i="260"/>
  <c r="BU245" i="260"/>
  <c r="AR245" i="260"/>
  <c r="AL245" i="260"/>
  <c r="J245" i="260"/>
  <c r="BQ233" i="260"/>
  <c r="BU233" i="260"/>
  <c r="AU233" i="260"/>
  <c r="N233" i="260"/>
  <c r="BN233" i="260"/>
  <c r="AZ233" i="260"/>
  <c r="R233" i="260"/>
  <c r="BJ233" i="260"/>
  <c r="G233" i="260"/>
  <c r="J233" i="260"/>
  <c r="W233" i="260"/>
  <c r="AR233" i="260"/>
  <c r="BD233" i="260"/>
  <c r="BQ252" i="260"/>
  <c r="BU252" i="260"/>
  <c r="AU252" i="260"/>
  <c r="Z252" i="260"/>
  <c r="J252" i="260"/>
  <c r="AR252" i="260"/>
  <c r="N252" i="260"/>
  <c r="BJ252" i="260"/>
  <c r="AD252" i="260"/>
  <c r="R252" i="260"/>
  <c r="AH252" i="260"/>
  <c r="W252" i="260"/>
  <c r="AZ252" i="260"/>
  <c r="BD252" i="260"/>
  <c r="BN252" i="260"/>
  <c r="G252" i="260"/>
  <c r="AL252" i="260"/>
  <c r="Z241" i="260"/>
  <c r="BQ241" i="260"/>
  <c r="AL241" i="260"/>
  <c r="BU241" i="260"/>
  <c r="BJ241" i="260"/>
  <c r="BN241" i="260"/>
  <c r="AD241" i="260"/>
  <c r="W241" i="260"/>
  <c r="AU241" i="260"/>
  <c r="R241" i="260"/>
  <c r="N241" i="260"/>
  <c r="AR241" i="260"/>
  <c r="G241" i="260"/>
  <c r="J241" i="260"/>
  <c r="AH241" i="260"/>
  <c r="BD241" i="260"/>
  <c r="AZ241" i="260"/>
  <c r="BJ247" i="260"/>
  <c r="AD247" i="260"/>
  <c r="BQ247" i="260"/>
  <c r="N247" i="260"/>
  <c r="BN247" i="260"/>
  <c r="G247" i="260"/>
  <c r="AZ247" i="260"/>
  <c r="Z247" i="260"/>
  <c r="J247" i="260"/>
  <c r="BU247" i="260"/>
  <c r="AU247" i="260"/>
  <c r="AL247" i="260"/>
  <c r="R247" i="260"/>
  <c r="AH247" i="260"/>
  <c r="BD247" i="260"/>
  <c r="W247" i="260"/>
  <c r="AR247" i="260"/>
  <c r="G239" i="260"/>
  <c r="BJ239" i="260"/>
  <c r="AH239" i="260"/>
  <c r="R239" i="260"/>
  <c r="AZ239" i="260"/>
  <c r="AR239" i="260"/>
  <c r="AD239" i="260"/>
  <c r="AL239" i="260"/>
  <c r="W239" i="260"/>
  <c r="Z239" i="260"/>
  <c r="BD239" i="260"/>
  <c r="N239" i="260"/>
  <c r="BQ239" i="260"/>
  <c r="BU239" i="260"/>
  <c r="BN239" i="260"/>
  <c r="AU239" i="260"/>
  <c r="J239" i="260"/>
  <c r="N243" i="260"/>
  <c r="BJ243" i="260"/>
  <c r="AU243" i="260"/>
  <c r="AH243" i="260"/>
  <c r="R243" i="260"/>
  <c r="AZ243" i="260"/>
  <c r="BU243" i="260"/>
  <c r="AD243" i="260"/>
  <c r="BN243" i="260"/>
  <c r="AR243" i="260"/>
  <c r="Z243" i="260"/>
  <c r="BD243" i="260"/>
  <c r="BQ243" i="260"/>
  <c r="W243" i="260"/>
  <c r="G243" i="260"/>
  <c r="AL243" i="260"/>
  <c r="J243" i="260"/>
  <c r="W230" i="260"/>
  <c r="G230" i="260"/>
  <c r="N230" i="260"/>
  <c r="AR230" i="260"/>
  <c r="J230" i="260"/>
  <c r="BU230" i="260"/>
  <c r="BJ230" i="260"/>
  <c r="AU230" i="260"/>
  <c r="BD230" i="260"/>
  <c r="AZ230" i="260"/>
  <c r="BQ230" i="260"/>
  <c r="BN230" i="260"/>
  <c r="R230" i="260"/>
  <c r="AR244" i="260"/>
  <c r="W244" i="260"/>
  <c r="AU244" i="260"/>
  <c r="BD244" i="260"/>
  <c r="N244" i="260"/>
  <c r="AZ244" i="260"/>
  <c r="BN244" i="260"/>
  <c r="R244" i="260"/>
  <c r="BJ244" i="260"/>
  <c r="J244" i="260"/>
  <c r="BQ244" i="260"/>
  <c r="G244" i="260"/>
  <c r="AH244" i="260"/>
  <c r="AD244" i="260"/>
  <c r="BU244" i="260"/>
  <c r="AL244" i="260"/>
  <c r="Z244" i="260"/>
  <c r="BU253" i="260"/>
  <c r="Z253" i="260"/>
  <c r="R253" i="260"/>
  <c r="G253" i="260"/>
  <c r="AD253" i="260"/>
  <c r="J253" i="260"/>
  <c r="AL253" i="260"/>
  <c r="BN253" i="260"/>
  <c r="N253" i="260"/>
  <c r="BJ253" i="260"/>
  <c r="AH253" i="260"/>
  <c r="BD253" i="260"/>
  <c r="AR253" i="260"/>
  <c r="W253" i="260"/>
  <c r="AZ253" i="260"/>
  <c r="AU253" i="260"/>
  <c r="BQ253" i="260"/>
  <c r="AL246" i="260"/>
  <c r="Z246" i="260"/>
  <c r="R246" i="260"/>
  <c r="W246" i="260"/>
  <c r="BQ246" i="260"/>
  <c r="BJ246" i="260"/>
  <c r="BU246" i="260"/>
  <c r="BN246" i="260"/>
  <c r="AD246" i="260"/>
  <c r="J246" i="260"/>
  <c r="BD246" i="260"/>
  <c r="AZ246" i="260"/>
  <c r="AU246" i="260"/>
  <c r="G246" i="260"/>
  <c r="N246" i="260"/>
  <c r="AH246" i="260"/>
  <c r="AR246" i="260"/>
  <c r="BQ274" i="260"/>
  <c r="Z274" i="260"/>
  <c r="BU274" i="260"/>
  <c r="AL274" i="260"/>
  <c r="BD274" i="260"/>
  <c r="W274" i="260"/>
  <c r="R274" i="260"/>
  <c r="N274" i="260"/>
  <c r="AZ274" i="260"/>
  <c r="AD274" i="260"/>
  <c r="G274" i="260"/>
  <c r="J274" i="260"/>
  <c r="BJ274" i="260"/>
  <c r="BN274" i="260"/>
  <c r="AH274" i="260"/>
  <c r="AU274" i="260"/>
  <c r="AR274" i="260"/>
  <c r="AH237" i="260"/>
  <c r="Z237" i="260"/>
  <c r="AU237" i="260"/>
  <c r="AD237" i="260"/>
  <c r="AL237" i="260"/>
  <c r="BQ237" i="260"/>
  <c r="BU237" i="260"/>
  <c r="R237" i="260"/>
  <c r="N237" i="260"/>
  <c r="BN237" i="260"/>
  <c r="G237" i="260"/>
  <c r="W237" i="260"/>
  <c r="AR237" i="260"/>
  <c r="J237" i="260"/>
  <c r="BJ237" i="260"/>
  <c r="BD237" i="260"/>
  <c r="AZ237" i="260"/>
  <c r="G248" i="260"/>
  <c r="BD248" i="260"/>
  <c r="Z248" i="260"/>
  <c r="AZ248" i="260"/>
  <c r="R248" i="260"/>
  <c r="BQ248" i="260"/>
  <c r="J248" i="260"/>
  <c r="AR248" i="260"/>
  <c r="AL248" i="260"/>
  <c r="BU248" i="260"/>
  <c r="BN248" i="260"/>
  <c r="AU248" i="260"/>
  <c r="W248" i="260"/>
  <c r="AD248" i="260"/>
  <c r="N248" i="260"/>
  <c r="BJ248" i="260"/>
  <c r="AH248" i="260"/>
  <c r="AU232" i="260"/>
  <c r="W232" i="260"/>
  <c r="BD232" i="260"/>
  <c r="AZ232" i="260"/>
  <c r="BN232" i="260"/>
  <c r="AR232" i="260"/>
  <c r="J232" i="260"/>
  <c r="N232" i="260"/>
  <c r="BQ232" i="260"/>
  <c r="G232" i="260"/>
  <c r="BJ232" i="260"/>
  <c r="BU232" i="260"/>
  <c r="R232" i="260"/>
  <c r="AL238" i="260"/>
  <c r="AR238" i="260"/>
  <c r="AH238" i="260"/>
  <c r="AU238" i="260"/>
  <c r="BD238" i="260"/>
  <c r="W238" i="260"/>
  <c r="BU238" i="260"/>
  <c r="AD238" i="260"/>
  <c r="BJ238" i="260"/>
  <c r="BQ238" i="260"/>
  <c r="AZ238" i="260"/>
  <c r="R238" i="260"/>
  <c r="G238" i="260"/>
  <c r="Z238" i="260"/>
  <c r="J238" i="260"/>
  <c r="N238" i="260"/>
  <c r="BN238" i="260"/>
  <c r="AZ234" i="260"/>
  <c r="BD234" i="260"/>
  <c r="AR234" i="260"/>
  <c r="W234" i="260"/>
  <c r="BN234" i="260"/>
  <c r="G234" i="260"/>
  <c r="AU234" i="260"/>
  <c r="J234" i="260"/>
  <c r="BQ234" i="260"/>
  <c r="R234" i="260"/>
  <c r="BU234" i="260"/>
  <c r="N234" i="260"/>
  <c r="BJ234" i="260"/>
  <c r="AZ240" i="260"/>
  <c r="AD240" i="260"/>
  <c r="N240" i="260"/>
  <c r="BJ240" i="260"/>
  <c r="R240" i="260"/>
  <c r="J240" i="260"/>
  <c r="BD240" i="260"/>
  <c r="BN240" i="260"/>
  <c r="W240" i="260"/>
  <c r="AR240" i="260"/>
  <c r="Z240" i="260"/>
  <c r="AU240" i="260"/>
  <c r="BU240" i="260"/>
  <c r="BQ240" i="260"/>
  <c r="G240" i="260"/>
  <c r="AH240" i="260"/>
  <c r="AL240" i="260"/>
  <c r="AR236" i="260"/>
  <c r="BQ236" i="260"/>
  <c r="W236" i="260"/>
  <c r="AZ236" i="260"/>
  <c r="BJ236" i="260"/>
  <c r="N236" i="260"/>
  <c r="AU236" i="260"/>
  <c r="BN236" i="260"/>
  <c r="J236" i="260"/>
  <c r="G236" i="260"/>
  <c r="R236" i="260"/>
  <c r="BD236" i="260"/>
  <c r="BU236" i="260"/>
  <c r="BJ231" i="260"/>
  <c r="BU231" i="260"/>
  <c r="W231" i="260"/>
  <c r="N231" i="260"/>
  <c r="J231" i="260"/>
  <c r="BN231" i="260"/>
  <c r="BQ231" i="260"/>
  <c r="AU231" i="260"/>
  <c r="G231" i="260"/>
  <c r="R231" i="260"/>
  <c r="AZ231" i="260"/>
  <c r="AR231" i="260"/>
  <c r="BD231" i="260"/>
  <c r="BQ251" i="260"/>
  <c r="BN251" i="260"/>
  <c r="BJ251" i="260"/>
  <c r="AL251" i="260"/>
  <c r="AH251" i="260"/>
  <c r="BU251" i="260"/>
  <c r="J251" i="260"/>
  <c r="N251" i="260"/>
  <c r="AR251" i="260"/>
  <c r="AZ251" i="260"/>
  <c r="R251" i="260"/>
  <c r="AU251" i="260"/>
  <c r="BD251" i="260"/>
  <c r="G251" i="260"/>
  <c r="W251" i="260"/>
  <c r="Z251" i="260"/>
  <c r="AD251" i="260"/>
  <c r="BD235" i="260"/>
  <c r="J235" i="260"/>
  <c r="BN235" i="260"/>
  <c r="N235" i="260"/>
  <c r="BJ235" i="260"/>
  <c r="AZ235" i="260"/>
  <c r="R235" i="260"/>
  <c r="W235" i="260"/>
  <c r="AR235" i="260"/>
  <c r="BQ235" i="260"/>
  <c r="G235" i="260"/>
  <c r="AU235" i="260"/>
  <c r="BU235" i="260"/>
  <c r="AZ250" i="260"/>
  <c r="AD250" i="260"/>
  <c r="BJ250" i="260"/>
  <c r="BD250" i="260"/>
  <c r="BU250" i="260"/>
  <c r="Z250" i="260"/>
  <c r="N250" i="260"/>
  <c r="AL250" i="260"/>
  <c r="G250" i="260"/>
  <c r="AR250" i="260"/>
  <c r="R250" i="260"/>
  <c r="AH250" i="260"/>
  <c r="W250" i="260"/>
  <c r="J250" i="260"/>
  <c r="BN250" i="260"/>
  <c r="AU250" i="260"/>
  <c r="BQ250" i="260"/>
  <c r="AL242" i="260"/>
  <c r="BU242" i="260"/>
  <c r="AD242" i="260"/>
  <c r="BQ242" i="260"/>
  <c r="AU242" i="260"/>
  <c r="Z242" i="260"/>
  <c r="AH242" i="260"/>
  <c r="BN242" i="260"/>
  <c r="BJ242" i="260"/>
  <c r="AZ242" i="260"/>
  <c r="AR242" i="260"/>
  <c r="W242" i="260"/>
  <c r="BD242" i="260"/>
  <c r="N242" i="260"/>
  <c r="J242" i="260"/>
  <c r="G242" i="260"/>
  <c r="R242" i="260"/>
  <c r="C267" i="260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R273" i="260" a="1"/>
  <c r="AD278" i="260" a="1"/>
  <c r="R299" i="260" a="1"/>
  <c r="BD272" i="260" a="1"/>
  <c r="AH277" i="260" a="1"/>
  <c r="AD263" i="260" a="1"/>
  <c r="BQ257" i="260" a="1"/>
  <c r="AZ262" i="260" a="1"/>
  <c r="W267" i="260" a="1"/>
  <c r="AR272" i="260" a="1"/>
  <c r="BD260" i="260" a="1"/>
  <c r="R256" i="260" a="1"/>
  <c r="BQ268" i="260" a="1"/>
  <c r="J260" i="260" a="1"/>
  <c r="W256" i="260" a="1"/>
  <c r="BQ275" i="260" a="1"/>
  <c r="AL267" i="260" a="1"/>
  <c r="J276" i="260" a="1"/>
  <c r="AR275" i="260" a="1"/>
  <c r="BJ278" i="260" a="1"/>
  <c r="BJ270" i="260" a="1"/>
  <c r="AH299" i="260" a="1"/>
  <c r="R264" i="260" a="1"/>
  <c r="BD261" i="260" a="1"/>
  <c r="G271" i="260" a="1"/>
  <c r="AZ265" i="260" a="1"/>
  <c r="Z272" i="260" a="1"/>
  <c r="BQ273" i="260" a="1"/>
  <c r="AZ258" i="260" a="1"/>
  <c r="BU277" i="260" a="1"/>
  <c r="AU263" i="260" a="1"/>
  <c r="G267" i="260" a="1"/>
  <c r="G255" i="260" a="1"/>
  <c r="BD278" i="260" a="1"/>
  <c r="AL276" i="260" a="1"/>
  <c r="BU264" i="260" a="1"/>
  <c r="N260" i="260" a="1"/>
  <c r="AZ299" i="260" a="1"/>
  <c r="AU276" i="260" a="1"/>
  <c r="BD256" i="260" a="1"/>
  <c r="W257" i="260" a="1"/>
  <c r="AU278" i="260" a="1"/>
  <c r="BJ257" i="260" a="1"/>
  <c r="J261" i="260" a="1"/>
  <c r="Z265" i="260" a="1"/>
  <c r="AU265" i="260" a="1"/>
  <c r="AD272" i="260" a="1"/>
  <c r="AR255" i="260" a="1"/>
  <c r="R275" i="260" a="1"/>
  <c r="AD269" i="260" a="1"/>
  <c r="AR257" i="260" a="1"/>
  <c r="BU261" i="260" a="1"/>
  <c r="AU269" i="260" a="1"/>
  <c r="AU256" i="260" a="1"/>
  <c r="AR262" i="260" a="1"/>
  <c r="AD266" i="260" a="1"/>
  <c r="G273" i="260" a="1"/>
  <c r="N269" i="260" a="1"/>
  <c r="BN261" i="260" a="1"/>
  <c r="BD258" i="260" a="1"/>
  <c r="BU257" i="260" a="1"/>
  <c r="N276" i="260" a="1"/>
  <c r="AZ268" i="260" a="1"/>
  <c r="BJ276" i="260" a="1"/>
  <c r="G275" i="260" a="1"/>
  <c r="BN299" i="260" a="1"/>
  <c r="G260" i="260" a="1"/>
  <c r="AL266" i="260" a="1"/>
  <c r="AZ256" i="260" a="1"/>
  <c r="AL278" i="260" a="1"/>
  <c r="Z275" i="260" a="1"/>
  <c r="BD299" i="260" a="1"/>
  <c r="J270" i="260" a="1"/>
  <c r="BN270" i="260" a="1"/>
  <c r="J266" i="260" a="1"/>
  <c r="AH275" i="260" a="1"/>
  <c r="BJ256" i="260" a="1"/>
  <c r="AH264" i="260" a="1"/>
  <c r="BD267" i="260" a="1"/>
  <c r="R268" i="260" a="1"/>
  <c r="J258" i="260" a="1"/>
  <c r="AR270" i="260" a="1"/>
  <c r="BQ260" i="260" a="1"/>
  <c r="AH271" i="260" a="1"/>
  <c r="J277" i="260" a="1"/>
  <c r="AH270" i="260" a="1"/>
  <c r="AD265" i="260" a="1"/>
  <c r="AR268" i="260" a="1"/>
  <c r="G299" i="260" a="1"/>
  <c r="BU270" i="260" a="1"/>
  <c r="R270" i="260" a="1"/>
  <c r="BU269" i="260" a="1"/>
  <c r="AH268" i="260" a="1"/>
  <c r="N267" i="260" a="1"/>
  <c r="R259" i="260" a="1"/>
  <c r="AZ267" i="260" a="1"/>
  <c r="BD266" i="260" a="1"/>
  <c r="AU266" i="260" a="1"/>
  <c r="J275" i="260" a="1"/>
  <c r="AL264" i="260" a="1"/>
  <c r="AZ255" i="260" a="1"/>
  <c r="AR261" i="260" a="1"/>
  <c r="AH265" i="260" a="1"/>
  <c r="AZ266" i="260" a="1"/>
  <c r="AR259" i="260" a="1"/>
  <c r="AD264" i="260" a="1"/>
  <c r="AR267" i="260" a="1"/>
  <c r="J255" i="260" a="1"/>
  <c r="AZ261" i="260" a="1"/>
  <c r="N271" i="260" a="1"/>
  <c r="W299" i="260" a="1"/>
  <c r="AL269" i="260" a="1"/>
  <c r="Z277" i="260" a="1"/>
  <c r="AZ269" i="260" a="1"/>
  <c r="AZ263" i="260" a="1"/>
  <c r="G269" i="260" a="1"/>
  <c r="BD269" i="260" a="1"/>
  <c r="BU265" i="260" a="1"/>
  <c r="J268" i="260" a="1"/>
  <c r="AL263" i="260" a="1"/>
  <c r="AU277" i="260" a="1"/>
  <c r="BJ258" i="260" a="1"/>
  <c r="AR273" i="260" a="1"/>
  <c r="W270" i="260" a="1"/>
  <c r="BN275" i="260" a="1"/>
  <c r="AL265" i="260" a="1"/>
  <c r="BN258" i="260" a="1"/>
  <c r="BN277" i="260" a="1"/>
  <c r="BQ259" i="260" a="1"/>
  <c r="BU262" i="260" a="1"/>
  <c r="G262" i="260" a="1"/>
  <c r="BJ267" i="260" a="1"/>
  <c r="N268" i="260" a="1"/>
  <c r="BJ263" i="260" a="1"/>
  <c r="AR271" i="260" a="1"/>
  <c r="BU278" i="260" a="1"/>
  <c r="BN266" i="260" a="1"/>
  <c r="BN262" i="260" a="1"/>
  <c r="G258" i="260" a="1"/>
  <c r="AD270" i="260" a="1"/>
  <c r="BU276" i="260" a="1"/>
  <c r="AU264" i="260" a="1"/>
  <c r="G268" i="260" a="1"/>
  <c r="BU255" i="260" a="1"/>
  <c r="AR269" i="260" a="1"/>
  <c r="J256" i="260" a="1"/>
  <c r="BQ277" i="260" a="1"/>
  <c r="AD262" i="260" a="1"/>
  <c r="AZ275" i="260" a="1"/>
  <c r="BU260" i="260" a="1"/>
  <c r="BN278" i="260" a="1"/>
  <c r="AL272" i="260" a="1"/>
  <c r="R255" i="260" a="1"/>
  <c r="Z271" i="260" a="1"/>
  <c r="AD299" i="260" a="1"/>
  <c r="AL275" i="260" a="1"/>
  <c r="J265" i="260" a="1"/>
  <c r="AU259" i="260" a="1"/>
  <c r="R265" i="260" a="1"/>
  <c r="BQ276" i="260" a="1"/>
  <c r="BN263" i="260" a="1"/>
  <c r="AR263" i="260" a="1"/>
  <c r="AD273" i="260" a="1"/>
  <c r="BJ272" i="260" a="1"/>
  <c r="J264" i="260" a="1"/>
  <c r="R266" i="260" a="1"/>
  <c r="R258" i="260" a="1"/>
  <c r="AL277" i="260" a="1"/>
  <c r="BN256" i="260" a="1"/>
  <c r="AH273" i="260" a="1"/>
  <c r="W262" i="260" a="1"/>
  <c r="AR258" i="260" a="1"/>
  <c r="R257" i="260" a="1"/>
  <c r="W260" i="260" a="1"/>
  <c r="W258" i="260" a="1"/>
  <c r="W275" i="260" a="1"/>
  <c r="G263" i="260" a="1"/>
  <c r="BQ270" i="260" a="1"/>
  <c r="J263" i="260" a="1"/>
  <c r="AD268" i="260" a="1"/>
  <c r="AL299" i="260" a="1"/>
  <c r="W276" i="260" a="1"/>
  <c r="BJ260" i="260" a="1"/>
  <c r="AD276" i="260" a="1"/>
  <c r="AD275" i="260" a="1"/>
  <c r="AD267" i="260" a="1"/>
  <c r="BJ275" i="260" a="1"/>
  <c r="BU258" i="260" a="1"/>
  <c r="J299" i="260" a="1"/>
  <c r="BN272" i="260" a="1"/>
  <c r="BQ263" i="260" a="1"/>
  <c r="G277" i="260" a="1"/>
  <c r="AU262" i="260" a="1"/>
  <c r="N264" i="260" a="1"/>
  <c r="BD259" i="260" a="1"/>
  <c r="N258" i="260" a="1"/>
  <c r="AR278" i="260" a="1"/>
  <c r="AL273" i="260" a="1"/>
  <c r="BU263" i="260" a="1"/>
  <c r="BJ269" i="260" a="1"/>
  <c r="AU268" i="260" a="1"/>
  <c r="BJ277" i="260" a="1"/>
  <c r="BU267" i="260" a="1"/>
  <c r="Z266" i="260" a="1"/>
  <c r="BD255" i="260" a="1"/>
  <c r="Z270" i="260" a="1"/>
  <c r="AU273" i="260" a="1"/>
  <c r="BJ271" i="260" a="1"/>
  <c r="Z263" i="260" a="1"/>
  <c r="BD268" i="260" a="1"/>
  <c r="AR266" i="260" a="1"/>
  <c r="BQ267" i="260" a="1"/>
  <c r="N263" i="260" a="1"/>
  <c r="W265" i="260" a="1"/>
  <c r="BQ261" i="260" a="1"/>
  <c r="W268" i="260" a="1"/>
  <c r="N273" i="260" a="1"/>
  <c r="Z299" i="260" a="1"/>
  <c r="N261" i="260" a="1"/>
  <c r="R278" i="260" a="1"/>
  <c r="BQ256" i="260" a="1"/>
  <c r="AR264" i="260" a="1"/>
  <c r="BU256" i="260" a="1"/>
  <c r="W272" i="260" a="1"/>
  <c r="AU261" i="260" a="1"/>
  <c r="Z262" i="260" a="1"/>
  <c r="BN271" i="260" a="1"/>
  <c r="BD277" i="260" a="1"/>
  <c r="AR260" i="260" a="1"/>
  <c r="J273" i="260" a="1"/>
  <c r="AD271" i="260" a="1"/>
  <c r="G264" i="260" a="1"/>
  <c r="AZ273" i="260" a="1"/>
  <c r="AR256" i="260" a="1"/>
  <c r="AU258" i="260" a="1"/>
  <c r="J262" i="260" a="1"/>
  <c r="W271" i="260" a="1"/>
  <c r="BQ266" i="260" a="1"/>
  <c r="W263" i="260" a="1"/>
  <c r="R267" i="260" a="1"/>
  <c r="G270" i="260" a="1"/>
  <c r="R261" i="260" a="1"/>
  <c r="AH269" i="260" a="1"/>
  <c r="BJ264" i="260" a="1"/>
  <c r="AL262" i="260" a="1"/>
  <c r="BD265" i="260" a="1"/>
  <c r="J278" i="260" a="1"/>
  <c r="BQ271" i="260" a="1"/>
  <c r="BQ258" i="260" a="1"/>
  <c r="BQ272" i="260" a="1"/>
  <c r="W269" i="260" a="1"/>
  <c r="N266" i="260" a="1"/>
  <c r="BU299" i="260" a="1"/>
  <c r="N255" i="260" a="1"/>
  <c r="AU299" i="260" a="1"/>
  <c r="AZ270" i="260" a="1"/>
  <c r="BU268" i="260" a="1"/>
  <c r="G272" i="260" a="1"/>
  <c r="W259" i="260" a="1"/>
  <c r="BJ299" i="260" a="1"/>
  <c r="Z273" i="260" a="1"/>
  <c r="R271" i="260" a="1"/>
  <c r="BU272" i="260" a="1"/>
  <c r="AU255" i="260" a="1"/>
  <c r="AZ277" i="260" a="1"/>
  <c r="AR277" i="260" a="1"/>
  <c r="G265" i="260" a="1"/>
  <c r="N257" i="260" a="1"/>
  <c r="BD264" i="260" a="1"/>
  <c r="BQ255" i="260" a="1"/>
  <c r="R260" i="260" a="1"/>
  <c r="G278" i="260" a="1"/>
  <c r="BD273" i="260" a="1"/>
  <c r="AZ276" i="260" a="1"/>
  <c r="AL270" i="260" a="1"/>
  <c r="AH278" i="260" a="1"/>
  <c r="N265" i="260" a="1"/>
  <c r="BD275" i="260" a="1"/>
  <c r="BQ299" i="260" a="1"/>
  <c r="Z267" i="260" a="1"/>
  <c r="G257" i="260" a="1"/>
  <c r="BU273" i="260" a="1"/>
  <c r="R276" i="260" a="1"/>
  <c r="N262" i="260" a="1"/>
  <c r="J267" i="260" a="1"/>
  <c r="BD263" i="260" a="1"/>
  <c r="G276" i="260" a="1"/>
  <c r="AU272" i="260" a="1"/>
  <c r="BN269" i="260" a="1"/>
  <c r="R272" i="260" a="1"/>
  <c r="BN259" i="260" a="1"/>
  <c r="N277" i="260" a="1"/>
  <c r="BJ262" i="260" a="1"/>
  <c r="AR299" i="260" a="1"/>
  <c r="AU270" i="260" a="1"/>
  <c r="AZ264" i="260" a="1"/>
  <c r="R269" i="260" a="1"/>
  <c r="G266" i="260" a="1"/>
  <c r="BD257" i="260" a="1"/>
  <c r="BU259" i="260" a="1"/>
  <c r="AZ260" i="260" a="1"/>
  <c r="G259" i="260" a="1"/>
  <c r="W273" i="260" a="1"/>
  <c r="G261" i="260" a="1"/>
  <c r="BD270" i="260" a="1"/>
  <c r="N256" i="260" a="1"/>
  <c r="BJ268" i="260" a="1"/>
  <c r="J257" i="260" a="1"/>
  <c r="BD271" i="260" a="1"/>
  <c r="R263" i="260" a="1"/>
  <c r="BQ278" i="260" a="1"/>
  <c r="Z278" i="260" a="1"/>
  <c r="AU275" i="260" a="1"/>
  <c r="BN265" i="260" a="1"/>
  <c r="BU266" i="260" a="1"/>
  <c r="AH263" i="260" a="1"/>
  <c r="W261" i="260" a="1"/>
  <c r="BN273" i="260" a="1"/>
  <c r="G256" i="260" a="1"/>
  <c r="W278" i="260" a="1"/>
  <c r="AH262" i="260" a="1"/>
  <c r="BQ264" i="260" a="1"/>
  <c r="W266" i="260" a="1"/>
  <c r="J272" i="260" a="1"/>
  <c r="BN255" i="260" a="1"/>
  <c r="W264" i="260" a="1"/>
  <c r="AZ257" i="260" a="1"/>
  <c r="AL268" i="260" a="1"/>
  <c r="BQ265" i="260" a="1"/>
  <c r="BD276" i="260" a="1"/>
  <c r="BN267" i="260" a="1"/>
  <c r="AZ271" i="260" a="1"/>
  <c r="AH267" i="260" a="1"/>
  <c r="W255" i="260" a="1"/>
  <c r="AL271" i="260" a="1"/>
  <c r="N299" i="260" a="1"/>
  <c r="BJ259" i="260" a="1"/>
  <c r="N272" i="260" a="1"/>
  <c r="AZ278" i="260" a="1"/>
  <c r="AH272" i="260" a="1"/>
  <c r="BU271" i="260" a="1"/>
  <c r="AH276" i="260" a="1"/>
  <c r="BJ273" i="260" a="1"/>
  <c r="AH266" i="260" a="1"/>
  <c r="BQ269" i="260" a="1"/>
  <c r="N275" i="260" a="1"/>
  <c r="AZ272" i="260" a="1"/>
  <c r="BN257" i="260" a="1"/>
  <c r="BJ266" i="260" a="1"/>
  <c r="BN264" i="260" a="1"/>
  <c r="N259" i="260" a="1"/>
  <c r="AR276" i="260" a="1"/>
  <c r="BU275" i="260" a="1"/>
  <c r="J259" i="260" a="1"/>
  <c r="Z264" i="260" a="1"/>
  <c r="Z268" i="260" a="1"/>
  <c r="AU271" i="260" a="1"/>
  <c r="Z269" i="260" a="1"/>
  <c r="AU267" i="260" a="1"/>
  <c r="AD277" i="260" a="1"/>
  <c r="J271" i="260" a="1"/>
  <c r="AR265" i="260" a="1"/>
  <c r="BQ262" i="260" a="1"/>
  <c r="BJ255" i="260" a="1"/>
  <c r="R277" i="260" a="1"/>
  <c r="N270" i="260" a="1"/>
  <c r="AU260" i="260" a="1"/>
  <c r="BN268" i="260" a="1"/>
  <c r="BJ261" i="260" a="1"/>
  <c r="AZ259" i="260" a="1"/>
  <c r="BN260" i="260" a="1"/>
  <c r="BN276" i="260" a="1"/>
  <c r="R262" i="260" a="1"/>
  <c r="Z276" i="260" a="1"/>
  <c r="BD262" i="260" a="1"/>
  <c r="W277" i="260" a="1"/>
  <c r="J269" i="260" a="1"/>
  <c r="BD271" i="260" l="1"/>
  <c r="W271" i="260"/>
  <c r="AD271" i="260"/>
  <c r="AL271" i="260"/>
  <c r="R271" i="260"/>
  <c r="G271" i="260"/>
  <c r="Z271" i="260"/>
  <c r="BJ271" i="260"/>
  <c r="BU271" i="260"/>
  <c r="AR271" i="260"/>
  <c r="AU271" i="260"/>
  <c r="AH271" i="260"/>
  <c r="BQ271" i="260"/>
  <c r="N271" i="260"/>
  <c r="BN271" i="260"/>
  <c r="J271" i="260"/>
  <c r="AZ271" i="260"/>
  <c r="J278" i="260"/>
  <c r="G278" i="260"/>
  <c r="AU278" i="260"/>
  <c r="AL278" i="260"/>
  <c r="AH278" i="260"/>
  <c r="AZ278" i="260"/>
  <c r="W278" i="260"/>
  <c r="AR278" i="260"/>
  <c r="BQ278" i="260"/>
  <c r="BJ278" i="260"/>
  <c r="BD278" i="260"/>
  <c r="BU278" i="260"/>
  <c r="Z278" i="260"/>
  <c r="R278" i="260"/>
  <c r="AD278" i="260"/>
  <c r="BN278" i="260"/>
  <c r="BU265" i="260"/>
  <c r="BQ265" i="260"/>
  <c r="R265" i="260"/>
  <c r="AZ265" i="260"/>
  <c r="N265" i="260"/>
  <c r="AD265" i="260"/>
  <c r="Z265" i="260"/>
  <c r="W265" i="260"/>
  <c r="BD265" i="260"/>
  <c r="AH265" i="260"/>
  <c r="J265" i="260"/>
  <c r="BN265" i="260"/>
  <c r="G265" i="260"/>
  <c r="AR265" i="260"/>
  <c r="AU265" i="260"/>
  <c r="AL265" i="260"/>
  <c r="AH266" i="260"/>
  <c r="J266" i="260"/>
  <c r="Z266" i="260"/>
  <c r="BJ266" i="260"/>
  <c r="G266" i="260"/>
  <c r="AD266" i="260"/>
  <c r="AR266" i="260"/>
  <c r="BU266" i="260"/>
  <c r="AZ266" i="260"/>
  <c r="BD266" i="260"/>
  <c r="AU266" i="260"/>
  <c r="BN266" i="260"/>
  <c r="W266" i="260"/>
  <c r="BQ266" i="260"/>
  <c r="N266" i="260"/>
  <c r="R266" i="260"/>
  <c r="AL266" i="260"/>
  <c r="AD272" i="260"/>
  <c r="BQ272" i="260"/>
  <c r="AH272" i="260"/>
  <c r="AL272" i="260"/>
  <c r="AZ272" i="260"/>
  <c r="AU272" i="260"/>
  <c r="AR272" i="260"/>
  <c r="BU272" i="260"/>
  <c r="W272" i="260"/>
  <c r="G272" i="260"/>
  <c r="BD272" i="260"/>
  <c r="J272" i="260"/>
  <c r="BJ272" i="260"/>
  <c r="Z272" i="260"/>
  <c r="N272" i="260"/>
  <c r="BN272" i="260"/>
  <c r="R272" i="260"/>
  <c r="R256" i="260"/>
  <c r="AU256" i="260"/>
  <c r="BU256" i="260"/>
  <c r="G256" i="260"/>
  <c r="W256" i="260"/>
  <c r="N256" i="260"/>
  <c r="AR256" i="260"/>
  <c r="AZ256" i="260"/>
  <c r="BN256" i="260"/>
  <c r="J256" i="260"/>
  <c r="BJ256" i="260"/>
  <c r="BQ256" i="260"/>
  <c r="BD256" i="260"/>
  <c r="BQ259" i="260"/>
  <c r="W259" i="260"/>
  <c r="AZ259" i="260"/>
  <c r="AR259" i="260"/>
  <c r="BJ259" i="260"/>
  <c r="BN259" i="260"/>
  <c r="AU259" i="260"/>
  <c r="N259" i="260"/>
  <c r="R259" i="260"/>
  <c r="BD259" i="260"/>
  <c r="BU259" i="260"/>
  <c r="J259" i="260"/>
  <c r="G259" i="260"/>
  <c r="AR255" i="260"/>
  <c r="N255" i="260"/>
  <c r="R255" i="260"/>
  <c r="BN255" i="260"/>
  <c r="BQ255" i="260"/>
  <c r="AZ255" i="260"/>
  <c r="BD255" i="260"/>
  <c r="W255" i="260"/>
  <c r="G255" i="260"/>
  <c r="AU255" i="260"/>
  <c r="J255" i="260"/>
  <c r="BJ255" i="260"/>
  <c r="BU255" i="260"/>
  <c r="BQ269" i="260"/>
  <c r="W269" i="260"/>
  <c r="BD269" i="260"/>
  <c r="N269" i="260"/>
  <c r="R269" i="260"/>
  <c r="AL269" i="260"/>
  <c r="AD269" i="260"/>
  <c r="BN269" i="260"/>
  <c r="AZ269" i="260"/>
  <c r="Z269" i="260"/>
  <c r="AU269" i="260"/>
  <c r="BU269" i="260"/>
  <c r="G269" i="260"/>
  <c r="AR269" i="260"/>
  <c r="J269" i="260"/>
  <c r="BJ269" i="260"/>
  <c r="AH269" i="260"/>
  <c r="G263" i="260"/>
  <c r="BQ263" i="260"/>
  <c r="AD263" i="260"/>
  <c r="BD263" i="260"/>
  <c r="R263" i="260"/>
  <c r="AU263" i="260"/>
  <c r="N263" i="260"/>
  <c r="AL263" i="260"/>
  <c r="BJ263" i="260"/>
  <c r="W263" i="260"/>
  <c r="BU263" i="260"/>
  <c r="Z263" i="260"/>
  <c r="J263" i="260"/>
  <c r="AZ263" i="260"/>
  <c r="BN263" i="260"/>
  <c r="AR263" i="260"/>
  <c r="AH263" i="260"/>
  <c r="BD268" i="260"/>
  <c r="AU268" i="260"/>
  <c r="G268" i="260"/>
  <c r="BN268" i="260"/>
  <c r="AD268" i="260"/>
  <c r="AZ268" i="260"/>
  <c r="J268" i="260"/>
  <c r="BU268" i="260"/>
  <c r="N268" i="260"/>
  <c r="BJ268" i="260"/>
  <c r="AR268" i="260"/>
  <c r="AH268" i="260"/>
  <c r="Z268" i="260"/>
  <c r="W268" i="260"/>
  <c r="R268" i="260"/>
  <c r="BQ268" i="260"/>
  <c r="AL268" i="260"/>
  <c r="AR273" i="260"/>
  <c r="AU273" i="260"/>
  <c r="AL273" i="260"/>
  <c r="G273" i="260"/>
  <c r="BQ273" i="260"/>
  <c r="BD273" i="260"/>
  <c r="AH273" i="260"/>
  <c r="Z273" i="260"/>
  <c r="BU273" i="260"/>
  <c r="J273" i="260"/>
  <c r="AD273" i="260"/>
  <c r="AZ273" i="260"/>
  <c r="W273" i="260"/>
  <c r="BN273" i="260"/>
  <c r="BJ273" i="260"/>
  <c r="R273" i="260"/>
  <c r="N273" i="260"/>
  <c r="AU277" i="260"/>
  <c r="AL277" i="260"/>
  <c r="AD277" i="260"/>
  <c r="AR277" i="260"/>
  <c r="BN277" i="260"/>
  <c r="Z277" i="260"/>
  <c r="AZ277" i="260"/>
  <c r="BU277" i="260"/>
  <c r="J277" i="260"/>
  <c r="R277" i="260"/>
  <c r="N277" i="260"/>
  <c r="G277" i="260"/>
  <c r="AH277" i="260"/>
  <c r="BQ277" i="260"/>
  <c r="BD277" i="260"/>
  <c r="BJ277" i="260"/>
  <c r="W277" i="260"/>
  <c r="BQ276" i="260"/>
  <c r="BN276" i="260"/>
  <c r="AH276" i="260"/>
  <c r="BJ276" i="260"/>
  <c r="AL276" i="260"/>
  <c r="R276" i="260"/>
  <c r="AR276" i="260"/>
  <c r="BU276" i="260"/>
  <c r="J276" i="260"/>
  <c r="Z276" i="260"/>
  <c r="BD276" i="260"/>
  <c r="N276" i="260"/>
  <c r="W276" i="260"/>
  <c r="AD276" i="260"/>
  <c r="AZ276" i="260"/>
  <c r="G276" i="260"/>
  <c r="AU276" i="260"/>
  <c r="BU258" i="260"/>
  <c r="BJ258" i="260"/>
  <c r="R258" i="260"/>
  <c r="AU258" i="260"/>
  <c r="W258" i="260"/>
  <c r="AZ258" i="260"/>
  <c r="BQ258" i="260"/>
  <c r="BD258" i="260"/>
  <c r="N258" i="260"/>
  <c r="AR258" i="260"/>
  <c r="J258" i="260"/>
  <c r="BN258" i="260"/>
  <c r="G258" i="260"/>
  <c r="BD261" i="260"/>
  <c r="AR261" i="260"/>
  <c r="BU261" i="260"/>
  <c r="J261" i="260"/>
  <c r="BJ261" i="260"/>
  <c r="BN261" i="260"/>
  <c r="G261" i="260"/>
  <c r="AZ261" i="260"/>
  <c r="BQ261" i="260"/>
  <c r="W261" i="260"/>
  <c r="N261" i="260"/>
  <c r="AU261" i="260"/>
  <c r="R261" i="260"/>
  <c r="BU270" i="260"/>
  <c r="AD270" i="260"/>
  <c r="AU270" i="260"/>
  <c r="BJ270" i="260"/>
  <c r="J270" i="260"/>
  <c r="AR270" i="260"/>
  <c r="AH270" i="260"/>
  <c r="Z270" i="260"/>
  <c r="W270" i="260"/>
  <c r="N270" i="260"/>
  <c r="BN270" i="260"/>
  <c r="AL270" i="260"/>
  <c r="BD270" i="260"/>
  <c r="R270" i="260"/>
  <c r="AZ270" i="260"/>
  <c r="BQ270" i="260"/>
  <c r="G270" i="260"/>
  <c r="BU262" i="260"/>
  <c r="AL262" i="260"/>
  <c r="G262" i="260"/>
  <c r="BD262" i="260"/>
  <c r="AR262" i="260"/>
  <c r="BQ262" i="260"/>
  <c r="W262" i="260"/>
  <c r="AD262" i="260"/>
  <c r="BJ262" i="260"/>
  <c r="J262" i="260"/>
  <c r="AU262" i="260"/>
  <c r="N262" i="260"/>
  <c r="AH262" i="260"/>
  <c r="AZ262" i="260"/>
  <c r="R262" i="260"/>
  <c r="BN262" i="260"/>
  <c r="Z262" i="260"/>
  <c r="AZ264" i="260"/>
  <c r="BN264" i="260"/>
  <c r="BD264" i="260"/>
  <c r="BU264" i="260"/>
  <c r="AH264" i="260"/>
  <c r="AU264" i="260"/>
  <c r="AL264" i="260"/>
  <c r="Z264" i="260"/>
  <c r="BJ264" i="260"/>
  <c r="AD264" i="260"/>
  <c r="AR264" i="260"/>
  <c r="W264" i="260"/>
  <c r="BQ264" i="260"/>
  <c r="N264" i="260"/>
  <c r="J264" i="260"/>
  <c r="G264" i="260"/>
  <c r="R264" i="260"/>
  <c r="G257" i="260"/>
  <c r="BN257" i="260"/>
  <c r="AZ257" i="260"/>
  <c r="AR257" i="260"/>
  <c r="J257" i="260"/>
  <c r="BQ257" i="260"/>
  <c r="N257" i="260"/>
  <c r="R257" i="260"/>
  <c r="W257" i="260"/>
  <c r="BJ257" i="260"/>
  <c r="BD257" i="260"/>
  <c r="BU257" i="260"/>
  <c r="AD275" i="260"/>
  <c r="W275" i="260"/>
  <c r="AH275" i="260"/>
  <c r="AU275" i="260"/>
  <c r="J275" i="260"/>
  <c r="BD275" i="260"/>
  <c r="AR275" i="260"/>
  <c r="R275" i="260"/>
  <c r="BU275" i="260"/>
  <c r="BJ275" i="260"/>
  <c r="Z275" i="260"/>
  <c r="BN275" i="260"/>
  <c r="G275" i="260"/>
  <c r="AZ275" i="260"/>
  <c r="BQ275" i="260"/>
  <c r="N275" i="260"/>
  <c r="AL275" i="260"/>
  <c r="AU260" i="260"/>
  <c r="BJ260" i="260"/>
  <c r="BQ260" i="260"/>
  <c r="AZ260" i="260"/>
  <c r="W260" i="260"/>
  <c r="BD260" i="260"/>
  <c r="AR260" i="260"/>
  <c r="BN260" i="260"/>
  <c r="BU260" i="260"/>
  <c r="R260" i="260"/>
  <c r="N260" i="260"/>
  <c r="J260" i="260"/>
  <c r="G260" i="260"/>
  <c r="AU299" i="260"/>
  <c r="R299" i="260"/>
  <c r="N299" i="260"/>
  <c r="BU299" i="260"/>
  <c r="AZ299" i="260"/>
  <c r="AL299" i="260"/>
  <c r="W299" i="260"/>
  <c r="G299" i="260"/>
  <c r="BQ299" i="260"/>
  <c r="AR299" i="260"/>
  <c r="AH299" i="260"/>
  <c r="BJ299" i="260"/>
  <c r="AD299" i="260"/>
  <c r="J299" i="260"/>
  <c r="Z299" i="260"/>
  <c r="BD299" i="260"/>
  <c r="BN299" i="260"/>
  <c r="AU267" i="260"/>
  <c r="AD267" i="260"/>
  <c r="G267" i="260"/>
  <c r="AZ267" i="260"/>
  <c r="AR267" i="260"/>
  <c r="W267" i="260"/>
  <c r="Z267" i="260"/>
  <c r="BU267" i="260"/>
  <c r="BJ267" i="260"/>
  <c r="AL267" i="260"/>
  <c r="AH267" i="260"/>
  <c r="BN267" i="260"/>
  <c r="BQ267" i="260"/>
  <c r="J267" i="260"/>
  <c r="R267" i="260"/>
  <c r="N267" i="260"/>
  <c r="BD267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R288" i="260" a="1"/>
  <c r="W288" i="260" a="1"/>
  <c r="J302" i="260" a="1"/>
  <c r="AR281" i="260" a="1"/>
  <c r="G293" i="260" a="1"/>
  <c r="G286" i="260" a="1"/>
  <c r="BN291" i="260" a="1"/>
  <c r="BJ292" i="260" a="1"/>
  <c r="BU301" i="260" a="1"/>
  <c r="BQ287" i="260" a="1"/>
  <c r="AD293" i="260" a="1"/>
  <c r="J300" i="260" a="1"/>
  <c r="N291" i="260" a="1"/>
  <c r="BN289" i="260" a="1"/>
  <c r="BQ298" i="260" a="1"/>
  <c r="W294" i="260" a="1"/>
  <c r="Z292" i="260" a="1"/>
  <c r="AU287" i="260" a="1"/>
  <c r="BU289" i="260" a="1"/>
  <c r="AR300" i="260" a="1"/>
  <c r="AD303" i="260" a="1"/>
  <c r="AH324" i="260" a="1"/>
  <c r="G294" i="260" a="1"/>
  <c r="BU297" i="260" a="1"/>
  <c r="AU297" i="260" a="1"/>
  <c r="AZ295" i="260" a="1"/>
  <c r="BU280" i="260" a="1"/>
  <c r="J290" i="260" a="1"/>
  <c r="AL324" i="260" a="1"/>
  <c r="BQ297" i="260" a="1"/>
  <c r="R289" i="260" a="1"/>
  <c r="AZ285" i="260" a="1"/>
  <c r="J288" i="260" a="1"/>
  <c r="AU295" i="260" a="1"/>
  <c r="AZ287" i="260" a="1"/>
  <c r="AD296" i="260" a="1"/>
  <c r="BQ293" i="260" a="1"/>
  <c r="BQ302" i="260" a="1"/>
  <c r="AR294" i="260" a="1"/>
  <c r="BQ292" i="260" a="1"/>
  <c r="W287" i="260" a="1"/>
  <c r="AU285" i="260" a="1"/>
  <c r="BU282" i="260" a="1"/>
  <c r="W285" i="260" a="1"/>
  <c r="BJ291" i="260" a="1"/>
  <c r="AL301" i="260" a="1"/>
  <c r="BD302" i="260" a="1"/>
  <c r="R300" i="260" a="1"/>
  <c r="N285" i="260" a="1"/>
  <c r="BQ282" i="260" a="1"/>
  <c r="BD297" i="260" a="1"/>
  <c r="W282" i="260" a="1"/>
  <c r="W302" i="260" a="1"/>
  <c r="BN287" i="260" a="1"/>
  <c r="AH291" i="260" a="1"/>
  <c r="BJ300" i="260" a="1"/>
  <c r="N303" i="260" a="1"/>
  <c r="BQ290" i="260" a="1"/>
  <c r="J289" i="260" a="1"/>
  <c r="BU298" i="260" a="1"/>
  <c r="AR302" i="260" a="1"/>
  <c r="N282" i="260" a="1"/>
  <c r="Z298" i="260" a="1"/>
  <c r="AH290" i="260" a="1"/>
  <c r="BU324" i="260" a="1"/>
  <c r="BQ324" i="260" a="1"/>
  <c r="BJ286" i="260" a="1"/>
  <c r="W297" i="260" a="1"/>
  <c r="AD324" i="260" a="1"/>
  <c r="BJ296" i="260" a="1"/>
  <c r="AH303" i="260" a="1"/>
  <c r="AD298" i="260" a="1"/>
  <c r="BJ289" i="260" a="1"/>
  <c r="G283" i="260" a="1"/>
  <c r="AL287" i="260" a="1"/>
  <c r="G303" i="260" a="1"/>
  <c r="J294" i="260" a="1"/>
  <c r="BU286" i="260" a="1"/>
  <c r="AR291" i="260" a="1"/>
  <c r="W281" i="260" a="1"/>
  <c r="AR285" i="260" a="1"/>
  <c r="BU292" i="260" a="1"/>
  <c r="BD293" i="260" a="1"/>
  <c r="N296" i="260" a="1"/>
  <c r="AZ280" i="260" a="1"/>
  <c r="AL300" i="260" a="1"/>
  <c r="AR289" i="260" a="1"/>
  <c r="AZ291" i="260" a="1"/>
  <c r="BD301" i="260" a="1"/>
  <c r="AD289" i="260" a="1"/>
  <c r="AR324" i="260" a="1"/>
  <c r="W292" i="260" a="1"/>
  <c r="BN295" i="260" a="1"/>
  <c r="J287" i="260" a="1"/>
  <c r="BQ283" i="260" a="1"/>
  <c r="R301" i="260" a="1"/>
  <c r="AR303" i="260" a="1"/>
  <c r="R292" i="260" a="1"/>
  <c r="AU302" i="260" a="1"/>
  <c r="AZ293" i="260" a="1"/>
  <c r="AU303" i="260" a="1"/>
  <c r="BJ324" i="260" a="1"/>
  <c r="BU291" i="260" a="1"/>
  <c r="AH296" i="260" a="1"/>
  <c r="BN294" i="260" a="1"/>
  <c r="AU296" i="260" a="1"/>
  <c r="N293" i="260" a="1"/>
  <c r="BN301" i="260" a="1"/>
  <c r="AU280" i="260" a="1"/>
  <c r="BD300" i="260" a="1"/>
  <c r="BN280" i="260" a="1"/>
  <c r="BU285" i="260" a="1"/>
  <c r="R285" i="260" a="1"/>
  <c r="W295" i="260" a="1"/>
  <c r="AH288" i="260" a="1"/>
  <c r="Z289" i="260" a="1"/>
  <c r="BN282" i="260" a="1"/>
  <c r="AR290" i="260" a="1"/>
  <c r="W298" i="260" a="1"/>
  <c r="G289" i="260" a="1"/>
  <c r="AZ289" i="260" a="1"/>
  <c r="AR283" i="260" a="1"/>
  <c r="AR293" i="260" a="1"/>
  <c r="J282" i="260" a="1"/>
  <c r="Z288" i="260" a="1"/>
  <c r="AH301" i="260" a="1"/>
  <c r="AD301" i="260" a="1"/>
  <c r="Z287" i="260" a="1"/>
  <c r="N292" i="260" a="1"/>
  <c r="AU300" i="260" a="1"/>
  <c r="N287" i="260" a="1"/>
  <c r="BU287" i="260" a="1"/>
  <c r="BQ301" i="260" a="1"/>
  <c r="R287" i="260" a="1"/>
  <c r="BN296" i="260" a="1"/>
  <c r="AH293" i="260" a="1"/>
  <c r="N295" i="260" a="1"/>
  <c r="R293" i="260" a="1"/>
  <c r="J280" i="260" a="1"/>
  <c r="G302" i="260" a="1"/>
  <c r="AL296" i="260" a="1"/>
  <c r="N288" i="260" a="1"/>
  <c r="BD284" i="260" a="1"/>
  <c r="AH295" i="260" a="1"/>
  <c r="J284" i="260" a="1"/>
  <c r="N290" i="260" a="1"/>
  <c r="BD294" i="260" a="1"/>
  <c r="AU291" i="260" a="1"/>
  <c r="BN293" i="260" a="1"/>
  <c r="AL288" i="260" a="1"/>
  <c r="AH298" i="260" a="1"/>
  <c r="AD294" i="260" a="1"/>
  <c r="R282" i="260" a="1"/>
  <c r="W303" i="260" a="1"/>
  <c r="AZ296" i="260" a="1"/>
  <c r="BU300" i="260" a="1"/>
  <c r="BD298" i="260" a="1"/>
  <c r="AD297" i="260" a="1"/>
  <c r="Z291" i="260" a="1"/>
  <c r="BQ295" i="260" a="1"/>
  <c r="N284" i="260" a="1"/>
  <c r="BN303" i="260" a="1"/>
  <c r="BJ302" i="260" a="1"/>
  <c r="AZ282" i="260" a="1"/>
  <c r="AL291" i="260" a="1"/>
  <c r="J292" i="260" a="1"/>
  <c r="BU290" i="260" a="1"/>
  <c r="BU295" i="260" a="1"/>
  <c r="R290" i="260" a="1"/>
  <c r="W284" i="260" a="1"/>
  <c r="AU298" i="260" a="1"/>
  <c r="BJ298" i="260" a="1"/>
  <c r="AU324" i="260" a="1"/>
  <c r="BU303" i="260" a="1"/>
  <c r="BQ300" i="260" a="1"/>
  <c r="AZ281" i="260" a="1"/>
  <c r="BD289" i="260" a="1"/>
  <c r="AH289" i="260" a="1"/>
  <c r="BJ287" i="260" a="1"/>
  <c r="BU296" i="260" a="1"/>
  <c r="AU292" i="260" a="1"/>
  <c r="Z303" i="260" a="1"/>
  <c r="J291" i="260" a="1"/>
  <c r="BN283" i="260" a="1"/>
  <c r="BQ291" i="260" a="1"/>
  <c r="BD291" i="260" a="1"/>
  <c r="G297" i="260" a="1"/>
  <c r="AU289" i="260" a="1"/>
  <c r="R284" i="260" a="1"/>
  <c r="AD300" i="260" a="1"/>
  <c r="G288" i="260" a="1"/>
  <c r="J293" i="260" a="1"/>
  <c r="G295" i="260" a="1"/>
  <c r="BD292" i="260" a="1"/>
  <c r="G298" i="260" a="1"/>
  <c r="BD285" i="260" a="1"/>
  <c r="AD290" i="260" a="1"/>
  <c r="BN298" i="260" a="1"/>
  <c r="BN281" i="260" a="1"/>
  <c r="R280" i="260" a="1"/>
  <c r="AZ294" i="260" a="1"/>
  <c r="BU284" i="260" a="1"/>
  <c r="AH292" i="260" a="1"/>
  <c r="N302" i="260" a="1"/>
  <c r="W290" i="260" a="1"/>
  <c r="AL293" i="260" a="1"/>
  <c r="AZ303" i="260" a="1"/>
  <c r="BN302" i="260" a="1"/>
  <c r="J303" i="260" a="1"/>
  <c r="BD303" i="260" a="1"/>
  <c r="BD287" i="260" a="1"/>
  <c r="J298" i="260" a="1"/>
  <c r="AR280" i="260" a="1"/>
  <c r="AH302" i="260" a="1"/>
  <c r="BN288" i="260" a="1"/>
  <c r="AU293" i="260" a="1"/>
  <c r="AZ297" i="260" a="1"/>
  <c r="AZ300" i="260" a="1"/>
  <c r="AH294" i="260" a="1"/>
  <c r="R296" i="260" a="1"/>
  <c r="AZ283" i="260" a="1"/>
  <c r="BD290" i="260" a="1"/>
  <c r="AR284" i="260" a="1"/>
  <c r="BQ303" i="260" a="1"/>
  <c r="AH300" i="260" a="1"/>
  <c r="R324" i="260" a="1"/>
  <c r="BN286" i="260" a="1"/>
  <c r="AR295" i="260" a="1"/>
  <c r="BN292" i="260" a="1"/>
  <c r="AD287" i="260" a="1"/>
  <c r="R286" i="260" a="1"/>
  <c r="AL302" i="260" a="1"/>
  <c r="BQ284" i="260" a="1"/>
  <c r="BJ303" i="260" a="1"/>
  <c r="N324" i="260" a="1"/>
  <c r="AR297" i="260" a="1"/>
  <c r="BN297" i="260" a="1"/>
  <c r="J296" i="260" a="1"/>
  <c r="AL289" i="260" a="1"/>
  <c r="AZ301" i="260" a="1"/>
  <c r="AU284" i="260" a="1"/>
  <c r="R298" i="260" a="1"/>
  <c r="N300" i="260" a="1"/>
  <c r="BD296" i="260" a="1"/>
  <c r="AZ324" i="260" a="1"/>
  <c r="N298" i="260" a="1"/>
  <c r="BQ296" i="260" a="1"/>
  <c r="AR288" i="260" a="1"/>
  <c r="BJ285" i="260" a="1"/>
  <c r="AL297" i="260" a="1"/>
  <c r="BQ285" i="260" a="1"/>
  <c r="AU281" i="260" a="1"/>
  <c r="N280" i="260" a="1"/>
  <c r="N297" i="260" a="1"/>
  <c r="BJ288" i="260" a="1"/>
  <c r="J285" i="260" a="1"/>
  <c r="G287" i="260" a="1"/>
  <c r="N281" i="260" a="1"/>
  <c r="BU288" i="260" a="1"/>
  <c r="J283" i="260" a="1"/>
  <c r="N283" i="260" a="1"/>
  <c r="BD288" i="260" a="1"/>
  <c r="BN300" i="260" a="1"/>
  <c r="G300" i="260" a="1"/>
  <c r="G285" i="260" a="1"/>
  <c r="R297" i="260" a="1"/>
  <c r="BD280" i="260" a="1"/>
  <c r="BJ283" i="260" a="1"/>
  <c r="G280" i="260" a="1"/>
  <c r="BJ294" i="260" a="1"/>
  <c r="R302" i="260" a="1"/>
  <c r="BJ295" i="260" a="1"/>
  <c r="W301" i="260" a="1"/>
  <c r="Z301" i="260" a="1"/>
  <c r="AU301" i="260" a="1"/>
  <c r="Z300" i="260" a="1"/>
  <c r="R295" i="260" a="1"/>
  <c r="BJ281" i="260" a="1"/>
  <c r="BJ282" i="260" a="1"/>
  <c r="G292" i="260" a="1"/>
  <c r="BQ288" i="260" a="1"/>
  <c r="BD283" i="260" a="1"/>
  <c r="AR286" i="260" a="1"/>
  <c r="J324" i="260" a="1"/>
  <c r="G296" i="260" a="1"/>
  <c r="J301" i="260" a="1"/>
  <c r="AL290" i="260" a="1"/>
  <c r="R291" i="260" a="1"/>
  <c r="AD288" i="260" a="1"/>
  <c r="Z293" i="260" a="1"/>
  <c r="N294" i="260" a="1"/>
  <c r="Z294" i="260" a="1"/>
  <c r="W283" i="260" a="1"/>
  <c r="G291" i="260" a="1"/>
  <c r="W293" i="260" a="1"/>
  <c r="R281" i="260" a="1"/>
  <c r="BQ289" i="260" a="1"/>
  <c r="AZ302" i="260" a="1"/>
  <c r="BJ293" i="260" a="1"/>
  <c r="AH287" i="260" a="1"/>
  <c r="BU281" i="260" a="1"/>
  <c r="W289" i="260" a="1"/>
  <c r="N289" i="260" a="1"/>
  <c r="W324" i="260" a="1"/>
  <c r="Z302" i="260" a="1"/>
  <c r="G290" i="260" a="1"/>
  <c r="AZ288" i="260" a="1"/>
  <c r="Z290" i="260" a="1"/>
  <c r="AR292" i="260" a="1"/>
  <c r="AU294" i="260" a="1"/>
  <c r="AU290" i="260" a="1"/>
  <c r="Z296" i="260" a="1"/>
  <c r="BD324" i="260" a="1"/>
  <c r="AR282" i="260" a="1"/>
  <c r="J286" i="260" a="1"/>
  <c r="AR298" i="260" a="1"/>
  <c r="AZ292" i="260" a="1"/>
  <c r="AL298" i="260" a="1"/>
  <c r="G301" i="260" a="1"/>
  <c r="BJ284" i="260" a="1"/>
  <c r="BU302" i="260" a="1"/>
  <c r="G324" i="260" a="1"/>
  <c r="BQ286" i="260" a="1"/>
  <c r="AL295" i="260" a="1"/>
  <c r="AR296" i="260" a="1"/>
  <c r="G284" i="260" a="1"/>
  <c r="R294" i="260" a="1"/>
  <c r="AL303" i="260" a="1"/>
  <c r="BQ280" i="260" a="1"/>
  <c r="Z295" i="260" a="1"/>
  <c r="BJ297" i="260" a="1"/>
  <c r="G281" i="260" a="1"/>
  <c r="BN324" i="260" a="1"/>
  <c r="N301" i="260" a="1"/>
  <c r="Z297" i="260" a="1"/>
  <c r="AZ298" i="260" a="1"/>
  <c r="W280" i="260" a="1"/>
  <c r="N286" i="260" a="1"/>
  <c r="AD302" i="260" a="1"/>
  <c r="AZ290" i="260" a="1"/>
  <c r="R303" i="260" a="1"/>
  <c r="AU286" i="260" a="1"/>
  <c r="AZ284" i="260" a="1"/>
  <c r="BU294" i="260" a="1"/>
  <c r="BD286" i="260" a="1"/>
  <c r="BD281" i="260" a="1"/>
  <c r="AL292" i="260" a="1"/>
  <c r="BU293" i="260" a="1"/>
  <c r="BQ281" i="260" a="1"/>
  <c r="BD282" i="260" a="1"/>
  <c r="AR301" i="260" a="1"/>
  <c r="AU283" i="260" a="1"/>
  <c r="AZ286" i="260" a="1"/>
  <c r="J295" i="260" a="1"/>
  <c r="AD291" i="260" a="1"/>
  <c r="G282" i="260" a="1"/>
  <c r="AU288" i="260" a="1"/>
  <c r="AR287" i="260" a="1"/>
  <c r="BU283" i="260" a="1"/>
  <c r="BJ290" i="260" a="1"/>
  <c r="W296" i="260" a="1"/>
  <c r="AD295" i="260" a="1"/>
  <c r="AH297" i="260" a="1"/>
  <c r="R283" i="260" a="1"/>
  <c r="J281" i="260" a="1"/>
  <c r="AD292" i="260" a="1"/>
  <c r="BJ301" i="260" a="1"/>
  <c r="AL294" i="260" a="1"/>
  <c r="BN285" i="260" a="1"/>
  <c r="BQ294" i="260" a="1"/>
  <c r="J297" i="260" a="1"/>
  <c r="W291" i="260" a="1"/>
  <c r="AU282" i="260" a="1"/>
  <c r="BN290" i="260" a="1"/>
  <c r="W286" i="260" a="1"/>
  <c r="BD295" i="260" a="1"/>
  <c r="BJ280" i="260" a="1"/>
  <c r="Z324" i="260" a="1"/>
  <c r="BN284" i="260" a="1"/>
  <c r="BN301" i="260" l="1"/>
  <c r="BJ301" i="260"/>
  <c r="BQ301" i="260"/>
  <c r="AL301" i="260"/>
  <c r="AD301" i="260"/>
  <c r="AH301" i="260"/>
  <c r="AZ301" i="260"/>
  <c r="AU301" i="260"/>
  <c r="BU301" i="260"/>
  <c r="W301" i="260"/>
  <c r="BD301" i="260"/>
  <c r="G301" i="260"/>
  <c r="Z301" i="260"/>
  <c r="AR301" i="260"/>
  <c r="R301" i="260"/>
  <c r="N301" i="260"/>
  <c r="J301" i="260"/>
  <c r="BU300" i="260"/>
  <c r="AZ300" i="260"/>
  <c r="Z300" i="260"/>
  <c r="J300" i="260"/>
  <c r="AR300" i="260"/>
  <c r="BJ300" i="260"/>
  <c r="AH300" i="260"/>
  <c r="G300" i="260"/>
  <c r="BQ300" i="260"/>
  <c r="AL300" i="260"/>
  <c r="AU300" i="260"/>
  <c r="BD300" i="260"/>
  <c r="R300" i="260"/>
  <c r="N300" i="260"/>
  <c r="BN300" i="260"/>
  <c r="AD300" i="260"/>
  <c r="BN282" i="260"/>
  <c r="G282" i="260"/>
  <c r="BU282" i="260"/>
  <c r="R282" i="260"/>
  <c r="AR282" i="260"/>
  <c r="N282" i="260"/>
  <c r="AZ282" i="260"/>
  <c r="AU282" i="260"/>
  <c r="BQ282" i="260"/>
  <c r="J282" i="260"/>
  <c r="BJ282" i="260"/>
  <c r="W282" i="260"/>
  <c r="BD282" i="260"/>
  <c r="AR292" i="260"/>
  <c r="G292" i="260"/>
  <c r="BU292" i="260"/>
  <c r="AD292" i="260"/>
  <c r="AU292" i="260"/>
  <c r="AH292" i="260"/>
  <c r="Z292" i="260"/>
  <c r="AL292" i="260"/>
  <c r="R292" i="260"/>
  <c r="BQ292" i="260"/>
  <c r="W292" i="260"/>
  <c r="AZ292" i="260"/>
  <c r="BD292" i="260"/>
  <c r="J292" i="260"/>
  <c r="BJ292" i="260"/>
  <c r="N292" i="260"/>
  <c r="BN292" i="260"/>
  <c r="W284" i="260"/>
  <c r="BD284" i="260"/>
  <c r="AU284" i="260"/>
  <c r="N284" i="260"/>
  <c r="BJ284" i="260"/>
  <c r="G284" i="260"/>
  <c r="BQ284" i="260"/>
  <c r="BN284" i="260"/>
  <c r="J284" i="260"/>
  <c r="BU284" i="260"/>
  <c r="AR284" i="260"/>
  <c r="R284" i="260"/>
  <c r="AZ284" i="260"/>
  <c r="AR297" i="260"/>
  <c r="BQ297" i="260"/>
  <c r="Z297" i="260"/>
  <c r="W297" i="260"/>
  <c r="BD297" i="260"/>
  <c r="AD297" i="260"/>
  <c r="R297" i="260"/>
  <c r="BN297" i="260"/>
  <c r="AH297" i="260"/>
  <c r="AZ297" i="260"/>
  <c r="AU297" i="260"/>
  <c r="J297" i="260"/>
  <c r="BU297" i="260"/>
  <c r="BJ297" i="260"/>
  <c r="G297" i="260"/>
  <c r="AL297" i="260"/>
  <c r="N297" i="260"/>
  <c r="AL302" i="260"/>
  <c r="AD302" i="260"/>
  <c r="AH302" i="260"/>
  <c r="BU302" i="260"/>
  <c r="BQ302" i="260"/>
  <c r="Z302" i="260"/>
  <c r="AU302" i="260"/>
  <c r="AR302" i="260"/>
  <c r="BN302" i="260"/>
  <c r="G302" i="260"/>
  <c r="J302" i="260"/>
  <c r="N302" i="260"/>
  <c r="R302" i="260"/>
  <c r="AZ302" i="260"/>
  <c r="BJ302" i="260"/>
  <c r="W302" i="260"/>
  <c r="BD302" i="260"/>
  <c r="BQ324" i="260"/>
  <c r="AD324" i="260"/>
  <c r="W324" i="260"/>
  <c r="Z324" i="260"/>
  <c r="AR324" i="260"/>
  <c r="J324" i="260"/>
  <c r="BJ324" i="260"/>
  <c r="BN324" i="260"/>
  <c r="G324" i="260"/>
  <c r="N324" i="260"/>
  <c r="BU324" i="260"/>
  <c r="BD324" i="260"/>
  <c r="AZ324" i="260"/>
  <c r="AU324" i="260"/>
  <c r="AH324" i="260"/>
  <c r="AL324" i="260"/>
  <c r="R324" i="260"/>
  <c r="AR285" i="260"/>
  <c r="BQ285" i="260"/>
  <c r="BN285" i="260"/>
  <c r="BU285" i="260"/>
  <c r="BJ285" i="260"/>
  <c r="J285" i="260"/>
  <c r="AU285" i="260"/>
  <c r="G285" i="260"/>
  <c r="N285" i="260"/>
  <c r="R285" i="260"/>
  <c r="BD285" i="260"/>
  <c r="AZ285" i="260"/>
  <c r="W285" i="260"/>
  <c r="Z293" i="260"/>
  <c r="BD293" i="260"/>
  <c r="AH293" i="260"/>
  <c r="AZ293" i="260"/>
  <c r="AL293" i="260"/>
  <c r="N293" i="260"/>
  <c r="R293" i="260"/>
  <c r="BQ293" i="260"/>
  <c r="AD293" i="260"/>
  <c r="BJ293" i="260"/>
  <c r="AR293" i="260"/>
  <c r="G293" i="260"/>
  <c r="W293" i="260"/>
  <c r="AU293" i="260"/>
  <c r="J293" i="260"/>
  <c r="BN293" i="260"/>
  <c r="BU293" i="260"/>
  <c r="W291" i="260"/>
  <c r="BQ291" i="260"/>
  <c r="BN291" i="260"/>
  <c r="AL291" i="260"/>
  <c r="Z291" i="260"/>
  <c r="BJ291" i="260"/>
  <c r="AH291" i="260"/>
  <c r="AD291" i="260"/>
  <c r="N291" i="260"/>
  <c r="AU291" i="260"/>
  <c r="AR291" i="260"/>
  <c r="BD291" i="260"/>
  <c r="BU291" i="260"/>
  <c r="J291" i="260"/>
  <c r="AZ291" i="260"/>
  <c r="G291" i="260"/>
  <c r="R291" i="260"/>
  <c r="AH298" i="260"/>
  <c r="AL298" i="260"/>
  <c r="N298" i="260"/>
  <c r="W298" i="260"/>
  <c r="J298" i="260"/>
  <c r="BJ298" i="260"/>
  <c r="AZ298" i="260"/>
  <c r="BQ298" i="260"/>
  <c r="BU298" i="260"/>
  <c r="R298" i="260"/>
  <c r="AU298" i="260"/>
  <c r="AR298" i="260"/>
  <c r="BN298" i="260"/>
  <c r="Z298" i="260"/>
  <c r="AD298" i="260"/>
  <c r="G298" i="260"/>
  <c r="BD298" i="260"/>
  <c r="BN294" i="260"/>
  <c r="BU294" i="260"/>
  <c r="AL294" i="260"/>
  <c r="BQ294" i="260"/>
  <c r="AD294" i="260"/>
  <c r="AR294" i="260"/>
  <c r="G294" i="260"/>
  <c r="AU294" i="260"/>
  <c r="N294" i="260"/>
  <c r="AZ294" i="260"/>
  <c r="J294" i="260"/>
  <c r="R294" i="260"/>
  <c r="BJ294" i="260"/>
  <c r="W294" i="260"/>
  <c r="AH294" i="260"/>
  <c r="BD294" i="260"/>
  <c r="Z294" i="260"/>
  <c r="BJ295" i="260"/>
  <c r="BQ295" i="260"/>
  <c r="BN295" i="260"/>
  <c r="BD295" i="260"/>
  <c r="J295" i="260"/>
  <c r="AZ295" i="260"/>
  <c r="BU295" i="260"/>
  <c r="AH295" i="260"/>
  <c r="R295" i="260"/>
  <c r="Z295" i="260"/>
  <c r="AU295" i="260"/>
  <c r="AL295" i="260"/>
  <c r="AR295" i="260"/>
  <c r="N295" i="260"/>
  <c r="AD295" i="260"/>
  <c r="W295" i="260"/>
  <c r="G295" i="260"/>
  <c r="BJ283" i="260"/>
  <c r="AR283" i="260"/>
  <c r="BN283" i="260"/>
  <c r="BD283" i="260"/>
  <c r="G283" i="260"/>
  <c r="AU283" i="260"/>
  <c r="J283" i="260"/>
  <c r="BQ283" i="260"/>
  <c r="BU283" i="260"/>
  <c r="W283" i="260"/>
  <c r="AZ283" i="260"/>
  <c r="N283" i="260"/>
  <c r="R283" i="260"/>
  <c r="J288" i="260"/>
  <c r="G288" i="260"/>
  <c r="BD288" i="260"/>
  <c r="AH288" i="260"/>
  <c r="N288" i="260"/>
  <c r="AD288" i="260"/>
  <c r="W288" i="260"/>
  <c r="AU288" i="260"/>
  <c r="R288" i="260"/>
  <c r="BU288" i="260"/>
  <c r="AZ288" i="260"/>
  <c r="AR288" i="260"/>
  <c r="AL288" i="260"/>
  <c r="BQ288" i="260"/>
  <c r="BJ288" i="260"/>
  <c r="BN288" i="260"/>
  <c r="Z288" i="260"/>
  <c r="AZ289" i="260"/>
  <c r="W289" i="260"/>
  <c r="BQ289" i="260"/>
  <c r="Z289" i="260"/>
  <c r="J289" i="260"/>
  <c r="AD289" i="260"/>
  <c r="AR289" i="260"/>
  <c r="BD289" i="260"/>
  <c r="AL289" i="260"/>
  <c r="AU289" i="260"/>
  <c r="AH289" i="260"/>
  <c r="BN289" i="260"/>
  <c r="R289" i="260"/>
  <c r="N289" i="260"/>
  <c r="G289" i="260"/>
  <c r="BJ289" i="260"/>
  <c r="BU289" i="260"/>
  <c r="BJ287" i="260"/>
  <c r="AR287" i="260"/>
  <c r="BN287" i="260"/>
  <c r="G287" i="260"/>
  <c r="AZ287" i="260"/>
  <c r="N287" i="260"/>
  <c r="Z287" i="260"/>
  <c r="AU287" i="260"/>
  <c r="BQ287" i="260"/>
  <c r="AH287" i="260"/>
  <c r="R287" i="260"/>
  <c r="J287" i="260"/>
  <c r="AL287" i="260"/>
  <c r="AD287" i="260"/>
  <c r="W287" i="260"/>
  <c r="BD287" i="260"/>
  <c r="BU287" i="260"/>
  <c r="BJ296" i="260"/>
  <c r="Z296" i="260"/>
  <c r="BQ296" i="260"/>
  <c r="BU296" i="260"/>
  <c r="BN296" i="260"/>
  <c r="AH296" i="260"/>
  <c r="AL296" i="260"/>
  <c r="AD296" i="260"/>
  <c r="N296" i="260"/>
  <c r="J296" i="260"/>
  <c r="AZ296" i="260"/>
  <c r="BD296" i="260"/>
  <c r="G296" i="260"/>
  <c r="R296" i="260"/>
  <c r="AU296" i="260"/>
  <c r="AR296" i="260"/>
  <c r="W296" i="260"/>
  <c r="BJ280" i="260"/>
  <c r="BU280" i="260"/>
  <c r="J280" i="260"/>
  <c r="BD280" i="260"/>
  <c r="R280" i="260"/>
  <c r="AZ280" i="260"/>
  <c r="AU280" i="260"/>
  <c r="N280" i="260"/>
  <c r="AR280" i="260"/>
  <c r="BN280" i="260"/>
  <c r="W280" i="260"/>
  <c r="G280" i="260"/>
  <c r="BQ280" i="260"/>
  <c r="J281" i="260"/>
  <c r="BU281" i="260"/>
  <c r="BQ281" i="260"/>
  <c r="N281" i="260"/>
  <c r="G281" i="260"/>
  <c r="R281" i="260"/>
  <c r="AR281" i="260"/>
  <c r="BJ281" i="260"/>
  <c r="BN281" i="260"/>
  <c r="W281" i="260"/>
  <c r="AU281" i="260"/>
  <c r="AZ281" i="260"/>
  <c r="BD281" i="260"/>
  <c r="BN290" i="260"/>
  <c r="AZ290" i="260"/>
  <c r="J290" i="260"/>
  <c r="AH290" i="260"/>
  <c r="G290" i="260"/>
  <c r="BJ290" i="260"/>
  <c r="Z290" i="260"/>
  <c r="AD290" i="260"/>
  <c r="W290" i="260"/>
  <c r="BU290" i="260"/>
  <c r="R290" i="260"/>
  <c r="AR290" i="260"/>
  <c r="BQ290" i="260"/>
  <c r="AU290" i="260"/>
  <c r="N290" i="260"/>
  <c r="AL290" i="260"/>
  <c r="BD290" i="260"/>
  <c r="BD303" i="260"/>
  <c r="AR303" i="260"/>
  <c r="J303" i="260"/>
  <c r="W303" i="260"/>
  <c r="Z303" i="260"/>
  <c r="AL303" i="260"/>
  <c r="AZ303" i="260"/>
  <c r="AU303" i="260"/>
  <c r="AH303" i="260"/>
  <c r="BQ303" i="260"/>
  <c r="BN303" i="260"/>
  <c r="BU303" i="260"/>
  <c r="BJ303" i="260"/>
  <c r="AD303" i="260"/>
  <c r="N303" i="260"/>
  <c r="R303" i="260"/>
  <c r="G303" i="260"/>
  <c r="J286" i="260"/>
  <c r="AR286" i="260"/>
  <c r="R286" i="260"/>
  <c r="W286" i="260"/>
  <c r="BU286" i="260"/>
  <c r="N286" i="260"/>
  <c r="BJ286" i="260"/>
  <c r="BQ286" i="260"/>
  <c r="AZ286" i="260"/>
  <c r="BD286" i="260"/>
  <c r="AU286" i="260"/>
  <c r="BN286" i="260"/>
  <c r="G286" i="260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N325" i="260" a="1"/>
  <c r="W320" i="260" a="1"/>
  <c r="R322" i="260" a="1"/>
  <c r="AR323" i="260" a="1"/>
  <c r="BQ317" i="260" a="1"/>
  <c r="AU312" i="260" a="1"/>
  <c r="N326" i="260" a="1"/>
  <c r="AU305" i="260" a="1"/>
  <c r="AL313" i="260" a="1"/>
  <c r="BQ309" i="260" a="1"/>
  <c r="Z321" i="260" a="1"/>
  <c r="BD316" i="260" a="1"/>
  <c r="Z328" i="260" a="1"/>
  <c r="W308" i="260" a="1"/>
  <c r="R327" i="260" a="1"/>
  <c r="Z320" i="260" a="1"/>
  <c r="Z312" i="260" a="1"/>
  <c r="BN328" i="260" a="1"/>
  <c r="AR321" i="260" a="1"/>
  <c r="J349" i="260" a="1"/>
  <c r="N312" i="260" a="1"/>
  <c r="AL316" i="260" a="1"/>
  <c r="BQ320" i="260" a="1"/>
  <c r="AH322" i="260" a="1"/>
  <c r="R325" i="260" a="1"/>
  <c r="G349" i="260" a="1"/>
  <c r="BJ320" i="260" a="1"/>
  <c r="J316" i="260" a="1"/>
  <c r="G321" i="260" a="1"/>
  <c r="AD315" i="260" a="1"/>
  <c r="BQ327" i="260" a="1"/>
  <c r="BQ313" i="260" a="1"/>
  <c r="AH317" i="260" a="1"/>
  <c r="BJ312" i="260" a="1"/>
  <c r="W327" i="260" a="1"/>
  <c r="BU323" i="260" a="1"/>
  <c r="BN308" i="260" a="1"/>
  <c r="J321" i="260" a="1"/>
  <c r="R316" i="260" a="1"/>
  <c r="BN326" i="260" a="1"/>
  <c r="W314" i="260" a="1"/>
  <c r="BQ305" i="260" a="1"/>
  <c r="BU315" i="260" a="1"/>
  <c r="AZ313" i="260" a="1"/>
  <c r="BJ317" i="260" a="1"/>
  <c r="BD308" i="260" a="1"/>
  <c r="J309" i="260" a="1"/>
  <c r="AZ305" i="260" a="1"/>
  <c r="N310" i="260" a="1"/>
  <c r="BJ328" i="260" a="1"/>
  <c r="AR308" i="260" a="1"/>
  <c r="AZ320" i="260" a="1"/>
  <c r="BD328" i="260" a="1"/>
  <c r="AZ307" i="260" a="1"/>
  <c r="AZ349" i="260" a="1"/>
  <c r="Z316" i="260" a="1"/>
  <c r="BJ313" i="260" a="1"/>
  <c r="AH319" i="260" a="1"/>
  <c r="BD312" i="260" a="1"/>
  <c r="AL323" i="260" a="1"/>
  <c r="BN310" i="260" a="1"/>
  <c r="J308" i="260" a="1"/>
  <c r="AR325" i="260" a="1"/>
  <c r="BU314" i="260" a="1"/>
  <c r="J305" i="260" a="1"/>
  <c r="BD310" i="260" a="1"/>
  <c r="W328" i="260" a="1"/>
  <c r="AD325" i="260" a="1"/>
  <c r="BD305" i="260" a="1"/>
  <c r="J319" i="260" a="1"/>
  <c r="G325" i="260" a="1"/>
  <c r="N318" i="260" a="1"/>
  <c r="G327" i="260" a="1"/>
  <c r="AD317" i="260" a="1"/>
  <c r="BN305" i="260" a="1"/>
  <c r="BJ310" i="260" a="1"/>
  <c r="BJ323" i="260" a="1"/>
  <c r="BN320" i="260" a="1"/>
  <c r="BJ325" i="260" a="1"/>
  <c r="BJ309" i="260" a="1"/>
  <c r="AZ311" i="260" a="1"/>
  <c r="G326" i="260" a="1"/>
  <c r="AR349" i="260" a="1"/>
  <c r="R306" i="260" a="1"/>
  <c r="R307" i="260" a="1"/>
  <c r="N349" i="260" a="1"/>
  <c r="R349" i="260" a="1"/>
  <c r="AL318" i="260" a="1"/>
  <c r="BN314" i="260" a="1"/>
  <c r="BJ307" i="260" a="1"/>
  <c r="AL317" i="260" a="1"/>
  <c r="N322" i="260" a="1"/>
  <c r="R320" i="260" a="1"/>
  <c r="Z313" i="260" a="1"/>
  <c r="AR314" i="260" a="1"/>
  <c r="W318" i="260" a="1"/>
  <c r="BQ328" i="260" a="1"/>
  <c r="G308" i="260" a="1"/>
  <c r="BQ310" i="260" a="1"/>
  <c r="AU310" i="260" a="1"/>
  <c r="AH349" i="260" a="1"/>
  <c r="N309" i="260" a="1"/>
  <c r="AZ314" i="260" a="1"/>
  <c r="AZ326" i="260" a="1"/>
  <c r="AU349" i="260" a="1"/>
  <c r="AR306" i="260" a="1"/>
  <c r="AZ315" i="260" a="1"/>
  <c r="J325" i="260" a="1"/>
  <c r="AH321" i="260" a="1"/>
  <c r="Z318" i="260" a="1"/>
  <c r="AD321" i="260" a="1"/>
  <c r="AD312" i="260" a="1"/>
  <c r="AZ312" i="260" a="1"/>
  <c r="BD320" i="260" a="1"/>
  <c r="AD327" i="260" a="1"/>
  <c r="AZ319" i="260" a="1"/>
  <c r="N313" i="260" a="1"/>
  <c r="AR309" i="260" a="1"/>
  <c r="AR310" i="260" a="1"/>
  <c r="BQ308" i="260" a="1"/>
  <c r="N306" i="260" a="1"/>
  <c r="W321" i="260" a="1"/>
  <c r="R315" i="260" a="1"/>
  <c r="N314" i="260" a="1"/>
  <c r="BD323" i="260" a="1"/>
  <c r="AH327" i="260" a="1"/>
  <c r="BN311" i="260" a="1"/>
  <c r="AD320" i="260" a="1"/>
  <c r="BU307" i="260" a="1"/>
  <c r="AU317" i="260" a="1"/>
  <c r="W323" i="260" a="1"/>
  <c r="AZ321" i="260" a="1"/>
  <c r="N311" i="260" a="1"/>
  <c r="AU322" i="260" a="1"/>
  <c r="BU306" i="260" a="1"/>
  <c r="AU306" i="260" a="1"/>
  <c r="AU321" i="260" a="1"/>
  <c r="AU325" i="260" a="1"/>
  <c r="AL321" i="260" a="1"/>
  <c r="G306" i="260" a="1"/>
  <c r="AR322" i="260" a="1"/>
  <c r="BU349" i="260" a="1"/>
  <c r="BD325" i="260" a="1"/>
  <c r="AL315" i="260" a="1"/>
  <c r="W309" i="260" a="1"/>
  <c r="R314" i="260" a="1"/>
  <c r="AU323" i="260" a="1"/>
  <c r="BU318" i="260" a="1"/>
  <c r="J328" i="260" a="1"/>
  <c r="Z317" i="260" a="1"/>
  <c r="J306" i="260" a="1"/>
  <c r="R326" i="260" a="1"/>
  <c r="W316" i="260" a="1"/>
  <c r="AU319" i="260" a="1"/>
  <c r="BD307" i="260" a="1"/>
  <c r="BN309" i="260" a="1"/>
  <c r="G315" i="260" a="1"/>
  <c r="G328" i="260" a="1"/>
  <c r="AH312" i="260" a="1"/>
  <c r="BU319" i="260" a="1"/>
  <c r="BJ308" i="260" a="1"/>
  <c r="AH313" i="260" a="1"/>
  <c r="BN317" i="260" a="1"/>
  <c r="R321" i="260" a="1"/>
  <c r="BQ315" i="260" a="1"/>
  <c r="BQ306" i="260" a="1"/>
  <c r="J322" i="260" a="1"/>
  <c r="G309" i="260" a="1"/>
  <c r="BU310" i="260" a="1"/>
  <c r="R313" i="260" a="1"/>
  <c r="R311" i="260" a="1"/>
  <c r="BD314" i="260" a="1"/>
  <c r="BD349" i="260" a="1"/>
  <c r="BU309" i="260" a="1"/>
  <c r="BD317" i="260" a="1"/>
  <c r="BJ318" i="260" a="1"/>
  <c r="BJ322" i="260" a="1"/>
  <c r="AZ318" i="260" a="1"/>
  <c r="Z315" i="260" a="1"/>
  <c r="R318" i="260" a="1"/>
  <c r="BJ327" i="260" a="1"/>
  <c r="BQ318" i="260" a="1"/>
  <c r="W310" i="260" a="1"/>
  <c r="AD313" i="260" a="1"/>
  <c r="BU321" i="260" a="1"/>
  <c r="G316" i="260" a="1"/>
  <c r="N315" i="260" a="1"/>
  <c r="J311" i="260" a="1"/>
  <c r="AR315" i="260" a="1"/>
  <c r="AD322" i="260" a="1"/>
  <c r="BQ319" i="260" a="1"/>
  <c r="AU307" i="260" a="1"/>
  <c r="BN321" i="260" a="1"/>
  <c r="W312" i="260" a="1"/>
  <c r="BJ321" i="260" a="1"/>
  <c r="N308" i="260" a="1"/>
  <c r="AD328" i="260" a="1"/>
  <c r="BN323" i="260" a="1"/>
  <c r="AH315" i="260" a="1"/>
  <c r="BU313" i="260" a="1"/>
  <c r="AZ328" i="260" a="1"/>
  <c r="BU327" i="260" a="1"/>
  <c r="W326" i="260" a="1"/>
  <c r="W305" i="260" a="1"/>
  <c r="BQ312" i="260" a="1"/>
  <c r="N327" i="260" a="1"/>
  <c r="W325" i="260" a="1"/>
  <c r="AZ317" i="260" a="1"/>
  <c r="AR305" i="260" a="1"/>
  <c r="AH314" i="260" a="1"/>
  <c r="AR328" i="260" a="1"/>
  <c r="AD318" i="260" a="1"/>
  <c r="G313" i="260" a="1"/>
  <c r="BD309" i="260" a="1"/>
  <c r="AH320" i="260" a="1"/>
  <c r="AD323" i="260" a="1"/>
  <c r="BJ316" i="260" a="1"/>
  <c r="AL319" i="260" a="1"/>
  <c r="AL312" i="260" a="1"/>
  <c r="AZ310" i="260" a="1"/>
  <c r="AD319" i="260" a="1"/>
  <c r="AZ308" i="260" a="1"/>
  <c r="AR316" i="260" a="1"/>
  <c r="Z327" i="260" a="1"/>
  <c r="G319" i="260" a="1"/>
  <c r="R323" i="260" a="1"/>
  <c r="BD318" i="260" a="1"/>
  <c r="AZ325" i="260" a="1"/>
  <c r="R308" i="260" a="1"/>
  <c r="BQ321" i="260" a="1"/>
  <c r="BD322" i="260" a="1"/>
  <c r="BQ326" i="260" a="1"/>
  <c r="G314" i="260" a="1"/>
  <c r="Z326" i="260" a="1"/>
  <c r="AL320" i="260" a="1"/>
  <c r="AR311" i="260" a="1"/>
  <c r="G305" i="260" a="1"/>
  <c r="AR313" i="260" a="1"/>
  <c r="BN318" i="260" a="1"/>
  <c r="AU326" i="260" a="1"/>
  <c r="G318" i="260" a="1"/>
  <c r="AL326" i="260" a="1"/>
  <c r="BU326" i="260" a="1"/>
  <c r="AH318" i="260" a="1"/>
  <c r="BJ349" i="260" a="1"/>
  <c r="Z325" i="260" a="1"/>
  <c r="BU316" i="260" a="1"/>
  <c r="BD313" i="260" a="1"/>
  <c r="AU315" i="260" a="1"/>
  <c r="W317" i="260" a="1"/>
  <c r="J307" i="260" a="1"/>
  <c r="AR320" i="260" a="1"/>
  <c r="BQ323" i="260" a="1"/>
  <c r="J314" i="260" a="1"/>
  <c r="W306" i="260" a="1"/>
  <c r="W315" i="260" a="1"/>
  <c r="N307" i="260" a="1"/>
  <c r="W322" i="260" a="1"/>
  <c r="BU308" i="260" a="1"/>
  <c r="J317" i="260" a="1"/>
  <c r="AL322" i="260" a="1"/>
  <c r="AR327" i="260" a="1"/>
  <c r="BN349" i="260" a="1"/>
  <c r="AU314" i="260" a="1"/>
  <c r="G322" i="260" a="1"/>
  <c r="W313" i="260" a="1"/>
  <c r="Z314" i="260" a="1"/>
  <c r="BD319" i="260" a="1"/>
  <c r="AH328" i="260" a="1"/>
  <c r="BU317" i="260" a="1"/>
  <c r="BN312" i="260" a="1"/>
  <c r="AR307" i="260" a="1"/>
  <c r="AU309" i="260" a="1"/>
  <c r="N328" i="260" a="1"/>
  <c r="W311" i="260" a="1"/>
  <c r="AH316" i="260" a="1"/>
  <c r="BJ305" i="260" a="1"/>
  <c r="BD326" i="260" a="1"/>
  <c r="J310" i="260" a="1"/>
  <c r="BD321" i="260" a="1"/>
  <c r="AD349" i="260" a="1"/>
  <c r="BN315" i="260" a="1"/>
  <c r="AD326" i="260" a="1"/>
  <c r="N321" i="260" a="1"/>
  <c r="BJ319" i="260" a="1"/>
  <c r="BU305" i="260" a="1"/>
  <c r="BD306" i="260" a="1"/>
  <c r="AU316" i="260" a="1"/>
  <c r="BN319" i="260" a="1"/>
  <c r="R319" i="260" a="1"/>
  <c r="AH326" i="260" a="1"/>
  <c r="J318" i="260" a="1"/>
  <c r="AZ309" i="260" a="1"/>
  <c r="G310" i="260" a="1"/>
  <c r="AD316" i="260" a="1"/>
  <c r="N305" i="260" a="1"/>
  <c r="AU320" i="260" a="1"/>
  <c r="BQ349" i="260" a="1"/>
  <c r="AU318" i="260" a="1"/>
  <c r="AD314" i="260" a="1"/>
  <c r="W307" i="260" a="1"/>
  <c r="G320" i="260" a="1"/>
  <c r="AR326" i="260" a="1"/>
  <c r="BQ316" i="260" a="1"/>
  <c r="AR318" i="260" a="1"/>
  <c r="Z349" i="260" a="1"/>
  <c r="R305" i="260" a="1"/>
  <c r="BJ315" i="260" a="1"/>
  <c r="AU313" i="260" a="1"/>
  <c r="N317" i="260" a="1"/>
  <c r="N319" i="260" a="1"/>
  <c r="AH323" i="260" a="1"/>
  <c r="BN325" i="260" a="1"/>
  <c r="AL314" i="260" a="1"/>
  <c r="N316" i="260" a="1"/>
  <c r="W319" i="260" a="1"/>
  <c r="AZ322" i="260" a="1"/>
  <c r="G317" i="260" a="1"/>
  <c r="W349" i="260" a="1"/>
  <c r="R309" i="260" a="1"/>
  <c r="AZ306" i="260" a="1"/>
  <c r="Z319" i="260" a="1"/>
  <c r="J312" i="260" a="1"/>
  <c r="AR317" i="260" a="1"/>
  <c r="AR319" i="260" a="1"/>
  <c r="AH325" i="260" a="1"/>
  <c r="BU328" i="260" a="1"/>
  <c r="AL327" i="260" a="1"/>
  <c r="Z323" i="260" a="1"/>
  <c r="J327" i="260" a="1"/>
  <c r="AL349" i="260" a="1"/>
  <c r="BU320" i="260" a="1"/>
  <c r="BU325" i="260" a="1"/>
  <c r="AZ316" i="260" a="1"/>
  <c r="BD311" i="260" a="1"/>
  <c r="G311" i="260" a="1"/>
  <c r="BN316" i="260" a="1"/>
  <c r="BN322" i="260" a="1"/>
  <c r="BN306" i="260" a="1"/>
  <c r="AU311" i="260" a="1"/>
  <c r="G307" i="260" a="1"/>
  <c r="R317" i="260" a="1"/>
  <c r="G312" i="260" a="1"/>
  <c r="J315" i="260" a="1"/>
  <c r="N320" i="260" a="1"/>
  <c r="BQ311" i="260" a="1"/>
  <c r="BJ306" i="260" a="1"/>
  <c r="R310" i="260" a="1"/>
  <c r="AZ327" i="260" a="1"/>
  <c r="N323" i="260" a="1"/>
  <c r="BU311" i="260" a="1"/>
  <c r="BJ326" i="260" a="1"/>
  <c r="BQ325" i="260" a="1"/>
  <c r="AL328" i="260" a="1"/>
  <c r="BQ322" i="260" a="1"/>
  <c r="AZ323" i="260" a="1"/>
  <c r="J326" i="260" a="1"/>
  <c r="AR312" i="260" a="1"/>
  <c r="BN313" i="260" a="1"/>
  <c r="J313" i="260" a="1"/>
  <c r="BD327" i="260" a="1"/>
  <c r="R328" i="260" a="1"/>
  <c r="J323" i="260" a="1"/>
  <c r="G323" i="260" a="1"/>
  <c r="BJ314" i="260" a="1"/>
  <c r="BQ314" i="260" a="1"/>
  <c r="BN327" i="260" a="1"/>
  <c r="BN307" i="260" a="1"/>
  <c r="Z322" i="260" a="1"/>
  <c r="J320" i="260" a="1"/>
  <c r="R312" i="260" a="1"/>
  <c r="AL325" i="260" a="1"/>
  <c r="BD315" i="260" a="1"/>
  <c r="BU312" i="260" a="1"/>
  <c r="AU327" i="260" a="1"/>
  <c r="BQ307" i="260" a="1"/>
  <c r="AU308" i="260" a="1"/>
  <c r="BJ311" i="260" a="1"/>
  <c r="BU322" i="260" a="1"/>
  <c r="AU328" i="260" a="1"/>
  <c r="AZ306" i="260" l="1"/>
  <c r="BN306" i="260"/>
  <c r="BU306" i="260"/>
  <c r="AU306" i="260"/>
  <c r="BQ306" i="260"/>
  <c r="N306" i="260"/>
  <c r="BD306" i="260"/>
  <c r="R306" i="260"/>
  <c r="AR306" i="260"/>
  <c r="G306" i="260"/>
  <c r="BJ306" i="260"/>
  <c r="J306" i="260"/>
  <c r="W306" i="260"/>
  <c r="AH321" i="260"/>
  <c r="BJ321" i="260"/>
  <c r="Z321" i="260"/>
  <c r="BU321" i="260"/>
  <c r="AD321" i="260"/>
  <c r="BQ321" i="260"/>
  <c r="BN321" i="260"/>
  <c r="W321" i="260"/>
  <c r="R321" i="260"/>
  <c r="J321" i="260"/>
  <c r="AR321" i="260"/>
  <c r="AL321" i="260"/>
  <c r="BD321" i="260"/>
  <c r="G321" i="260"/>
  <c r="N321" i="260"/>
  <c r="AZ321" i="260"/>
  <c r="AU321" i="260"/>
  <c r="N313" i="260"/>
  <c r="BU313" i="260"/>
  <c r="BD313" i="260"/>
  <c r="AU313" i="260"/>
  <c r="AH313" i="260"/>
  <c r="AR313" i="260"/>
  <c r="J313" i="260"/>
  <c r="Z313" i="260"/>
  <c r="W313" i="260"/>
  <c r="R313" i="260"/>
  <c r="G313" i="260"/>
  <c r="AD313" i="260"/>
  <c r="BJ313" i="260"/>
  <c r="BN313" i="260"/>
  <c r="BQ313" i="260"/>
  <c r="AL313" i="260"/>
  <c r="AZ313" i="260"/>
  <c r="J311" i="260"/>
  <c r="AR311" i="260"/>
  <c r="W311" i="260"/>
  <c r="BQ311" i="260"/>
  <c r="AZ311" i="260"/>
  <c r="BD311" i="260"/>
  <c r="R311" i="260"/>
  <c r="BU311" i="260"/>
  <c r="N311" i="260"/>
  <c r="AU311" i="260"/>
  <c r="BJ311" i="260"/>
  <c r="BN311" i="260"/>
  <c r="G311" i="260"/>
  <c r="AR319" i="260"/>
  <c r="R319" i="260"/>
  <c r="AU319" i="260"/>
  <c r="BJ319" i="260"/>
  <c r="AL319" i="260"/>
  <c r="Z319" i="260"/>
  <c r="BD319" i="260"/>
  <c r="J319" i="260"/>
  <c r="AH319" i="260"/>
  <c r="N319" i="260"/>
  <c r="BQ319" i="260"/>
  <c r="BU319" i="260"/>
  <c r="BN319" i="260"/>
  <c r="G319" i="260"/>
  <c r="AZ319" i="260"/>
  <c r="AD319" i="260"/>
  <c r="W319" i="260"/>
  <c r="BU349" i="260"/>
  <c r="AZ349" i="260"/>
  <c r="AU349" i="260"/>
  <c r="BN349" i="260"/>
  <c r="R349" i="260"/>
  <c r="AD349" i="260"/>
  <c r="Z349" i="260"/>
  <c r="G349" i="260"/>
  <c r="N349" i="260"/>
  <c r="AR349" i="260"/>
  <c r="AL349" i="260"/>
  <c r="BD349" i="260"/>
  <c r="BQ349" i="260"/>
  <c r="W349" i="260"/>
  <c r="AH349" i="260"/>
  <c r="BJ349" i="260"/>
  <c r="J349" i="260"/>
  <c r="N314" i="260"/>
  <c r="AL314" i="260"/>
  <c r="BQ314" i="260"/>
  <c r="AH314" i="260"/>
  <c r="G314" i="260"/>
  <c r="AD314" i="260"/>
  <c r="BN314" i="260"/>
  <c r="AU314" i="260"/>
  <c r="J314" i="260"/>
  <c r="AZ314" i="260"/>
  <c r="R314" i="260"/>
  <c r="W314" i="260"/>
  <c r="Z314" i="260"/>
  <c r="BJ314" i="260"/>
  <c r="BD314" i="260"/>
  <c r="BU314" i="260"/>
  <c r="AR314" i="260"/>
  <c r="BQ328" i="260"/>
  <c r="AH328" i="260"/>
  <c r="N328" i="260"/>
  <c r="W328" i="260"/>
  <c r="BJ328" i="260"/>
  <c r="AU328" i="260"/>
  <c r="G328" i="260"/>
  <c r="R328" i="260"/>
  <c r="BD328" i="260"/>
  <c r="AR328" i="260"/>
  <c r="AL328" i="260"/>
  <c r="BU328" i="260"/>
  <c r="J328" i="260"/>
  <c r="Z328" i="260"/>
  <c r="AZ328" i="260"/>
  <c r="BN328" i="260"/>
  <c r="AD328" i="260"/>
  <c r="AL315" i="260"/>
  <c r="J315" i="260"/>
  <c r="Z315" i="260"/>
  <c r="AZ315" i="260"/>
  <c r="BQ315" i="260"/>
  <c r="W315" i="260"/>
  <c r="G315" i="260"/>
  <c r="AD315" i="260"/>
  <c r="BN315" i="260"/>
  <c r="BD315" i="260"/>
  <c r="R315" i="260"/>
  <c r="BJ315" i="260"/>
  <c r="AU315" i="260"/>
  <c r="BU315" i="260"/>
  <c r="N315" i="260"/>
  <c r="AR315" i="260"/>
  <c r="AH315" i="260"/>
  <c r="Z320" i="260"/>
  <c r="BD320" i="260"/>
  <c r="BQ320" i="260"/>
  <c r="AZ320" i="260"/>
  <c r="BN320" i="260"/>
  <c r="W320" i="260"/>
  <c r="BJ320" i="260"/>
  <c r="BU320" i="260"/>
  <c r="J320" i="260"/>
  <c r="AU320" i="260"/>
  <c r="AR320" i="260"/>
  <c r="AH320" i="260"/>
  <c r="AD320" i="260"/>
  <c r="N320" i="260"/>
  <c r="AL320" i="260"/>
  <c r="R320" i="260"/>
  <c r="G320" i="260"/>
  <c r="AR322" i="260"/>
  <c r="AL322" i="260"/>
  <c r="BN322" i="260"/>
  <c r="AD322" i="260"/>
  <c r="AU322" i="260"/>
  <c r="BU322" i="260"/>
  <c r="BJ322" i="260"/>
  <c r="G322" i="260"/>
  <c r="Z322" i="260"/>
  <c r="J322" i="260"/>
  <c r="AH322" i="260"/>
  <c r="R322" i="260"/>
  <c r="AZ322" i="260"/>
  <c r="BQ322" i="260"/>
  <c r="W322" i="260"/>
  <c r="N322" i="260"/>
  <c r="BD322" i="260"/>
  <c r="W308" i="260"/>
  <c r="BU308" i="260"/>
  <c r="R308" i="260"/>
  <c r="N308" i="260"/>
  <c r="AR308" i="260"/>
  <c r="AU308" i="260"/>
  <c r="BQ308" i="260"/>
  <c r="AZ308" i="260"/>
  <c r="BJ308" i="260"/>
  <c r="BN308" i="260"/>
  <c r="G308" i="260"/>
  <c r="BD308" i="260"/>
  <c r="J308" i="260"/>
  <c r="AU305" i="260"/>
  <c r="BD305" i="260"/>
  <c r="AZ305" i="260"/>
  <c r="R305" i="260"/>
  <c r="BQ305" i="260"/>
  <c r="BN305" i="260"/>
  <c r="BU305" i="260"/>
  <c r="AR305" i="260"/>
  <c r="G305" i="260"/>
  <c r="N305" i="260"/>
  <c r="J305" i="260"/>
  <c r="W305" i="260"/>
  <c r="BJ305" i="260"/>
  <c r="BU326" i="260"/>
  <c r="BN326" i="260"/>
  <c r="BQ326" i="260"/>
  <c r="R326" i="260"/>
  <c r="J326" i="260"/>
  <c r="Z326" i="260"/>
  <c r="AH326" i="260"/>
  <c r="AD326" i="260"/>
  <c r="G326" i="260"/>
  <c r="AL326" i="260"/>
  <c r="W326" i="260"/>
  <c r="N326" i="260"/>
  <c r="AR326" i="260"/>
  <c r="BD326" i="260"/>
  <c r="AZ326" i="260"/>
  <c r="BJ326" i="260"/>
  <c r="AU326" i="260"/>
  <c r="AZ323" i="260"/>
  <c r="AH323" i="260"/>
  <c r="BN323" i="260"/>
  <c r="BU323" i="260"/>
  <c r="W323" i="260"/>
  <c r="AL323" i="260"/>
  <c r="R323" i="260"/>
  <c r="AR323" i="260"/>
  <c r="G323" i="260"/>
  <c r="AU323" i="260"/>
  <c r="BJ323" i="260"/>
  <c r="J323" i="260"/>
  <c r="BQ323" i="260"/>
  <c r="BD323" i="260"/>
  <c r="N323" i="260"/>
  <c r="AD323" i="260"/>
  <c r="Z323" i="260"/>
  <c r="BJ325" i="260"/>
  <c r="BD325" i="260"/>
  <c r="BN325" i="260"/>
  <c r="N325" i="260"/>
  <c r="BQ325" i="260"/>
  <c r="Z325" i="260"/>
  <c r="J325" i="260"/>
  <c r="AH325" i="260"/>
  <c r="AL325" i="260"/>
  <c r="AD325" i="260"/>
  <c r="AZ325" i="260"/>
  <c r="AR325" i="260"/>
  <c r="G325" i="260"/>
  <c r="BU325" i="260"/>
  <c r="R325" i="260"/>
  <c r="W325" i="260"/>
  <c r="AU325" i="260"/>
  <c r="W316" i="260"/>
  <c r="R316" i="260"/>
  <c r="BN316" i="260"/>
  <c r="G316" i="260"/>
  <c r="BD316" i="260"/>
  <c r="N316" i="260"/>
  <c r="BJ316" i="260"/>
  <c r="AU316" i="260"/>
  <c r="J316" i="260"/>
  <c r="AL316" i="260"/>
  <c r="BQ316" i="260"/>
  <c r="AZ316" i="260"/>
  <c r="AD316" i="260"/>
  <c r="Z316" i="260"/>
  <c r="BU316" i="260"/>
  <c r="AR316" i="260"/>
  <c r="AH316" i="260"/>
  <c r="W312" i="260"/>
  <c r="BU312" i="260"/>
  <c r="AH312" i="260"/>
  <c r="AR312" i="260"/>
  <c r="AU312" i="260"/>
  <c r="AL312" i="260"/>
  <c r="BQ312" i="260"/>
  <c r="Z312" i="260"/>
  <c r="BJ312" i="260"/>
  <c r="J312" i="260"/>
  <c r="AD312" i="260"/>
  <c r="G312" i="260"/>
  <c r="N312" i="260"/>
  <c r="R312" i="260"/>
  <c r="BD312" i="260"/>
  <c r="AZ312" i="260"/>
  <c r="BN312" i="260"/>
  <c r="AU318" i="260"/>
  <c r="AL318" i="260"/>
  <c r="BD318" i="260"/>
  <c r="AZ318" i="260"/>
  <c r="G318" i="260"/>
  <c r="AR318" i="260"/>
  <c r="AH318" i="260"/>
  <c r="J318" i="260"/>
  <c r="BN318" i="260"/>
  <c r="N318" i="260"/>
  <c r="BU318" i="260"/>
  <c r="BJ318" i="260"/>
  <c r="W318" i="260"/>
  <c r="AD318" i="260"/>
  <c r="BQ318" i="260"/>
  <c r="R318" i="260"/>
  <c r="Z318" i="260"/>
  <c r="BD310" i="260"/>
  <c r="AZ310" i="260"/>
  <c r="BJ310" i="260"/>
  <c r="AU310" i="260"/>
  <c r="J310" i="260"/>
  <c r="AR310" i="260"/>
  <c r="G310" i="260"/>
  <c r="BQ310" i="260"/>
  <c r="BU310" i="260"/>
  <c r="BN310" i="260"/>
  <c r="R310" i="260"/>
  <c r="N310" i="260"/>
  <c r="W310" i="260"/>
  <c r="AU327" i="260"/>
  <c r="Z327" i="260"/>
  <c r="W327" i="260"/>
  <c r="AZ327" i="260"/>
  <c r="J327" i="260"/>
  <c r="AH327" i="260"/>
  <c r="AD327" i="260"/>
  <c r="BJ327" i="260"/>
  <c r="AR327" i="260"/>
  <c r="BU327" i="260"/>
  <c r="BD327" i="260"/>
  <c r="N327" i="260"/>
  <c r="AL327" i="260"/>
  <c r="BN327" i="260"/>
  <c r="G327" i="260"/>
  <c r="BQ327" i="260"/>
  <c r="R327" i="260"/>
  <c r="BD317" i="260"/>
  <c r="AZ317" i="260"/>
  <c r="AH317" i="260"/>
  <c r="BJ317" i="260"/>
  <c r="AR317" i="260"/>
  <c r="BU317" i="260"/>
  <c r="Z317" i="260"/>
  <c r="W317" i="260"/>
  <c r="BN317" i="260"/>
  <c r="AD317" i="260"/>
  <c r="BQ317" i="260"/>
  <c r="AU317" i="260"/>
  <c r="AL317" i="260"/>
  <c r="G317" i="260"/>
  <c r="R317" i="260"/>
  <c r="N317" i="260"/>
  <c r="J317" i="260"/>
  <c r="BJ309" i="260"/>
  <c r="AZ309" i="260"/>
  <c r="N309" i="260"/>
  <c r="BD309" i="260"/>
  <c r="BN309" i="260"/>
  <c r="BQ309" i="260"/>
  <c r="J309" i="260"/>
  <c r="R309" i="260"/>
  <c r="W309" i="260"/>
  <c r="AU309" i="260"/>
  <c r="AR309" i="260"/>
  <c r="BU309" i="260"/>
  <c r="G309" i="260"/>
  <c r="J307" i="260"/>
  <c r="AZ307" i="260"/>
  <c r="R307" i="260"/>
  <c r="AU307" i="260"/>
  <c r="BQ307" i="260"/>
  <c r="W307" i="260"/>
  <c r="N307" i="260"/>
  <c r="AR307" i="260"/>
  <c r="BN307" i="260"/>
  <c r="BJ307" i="260"/>
  <c r="BD307" i="260"/>
  <c r="BU307" i="260"/>
  <c r="G307" i="260"/>
  <c r="A363" i="260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G345" i="260" a="1"/>
  <c r="BQ331" i="260" a="1"/>
  <c r="R346" i="260" a="1"/>
  <c r="G351" i="260" a="1"/>
  <c r="Z340" i="260" a="1"/>
  <c r="AR334" i="260" a="1"/>
  <c r="AU352" i="260" a="1"/>
  <c r="N343" i="260" a="1"/>
  <c r="BN346" i="260" a="1"/>
  <c r="BQ346" i="260" a="1"/>
  <c r="AL347" i="260" a="1"/>
  <c r="BD343" i="260" a="1"/>
  <c r="W331" i="260" a="1"/>
  <c r="AH342" i="260" a="1"/>
  <c r="W346" i="260" a="1"/>
  <c r="BJ343" i="260" a="1"/>
  <c r="Z353" i="260" a="1"/>
  <c r="J374" i="260" a="1"/>
  <c r="BN347" i="260" a="1"/>
  <c r="BD350" i="260" a="1"/>
  <c r="BJ374" i="260" a="1"/>
  <c r="W341" i="260" a="1"/>
  <c r="AH374" i="260" a="1"/>
  <c r="W352" i="260" a="1"/>
  <c r="AH353" i="260" a="1"/>
  <c r="BJ348" i="260" a="1"/>
  <c r="AZ335" i="260" a="1"/>
  <c r="AZ331" i="260" a="1"/>
  <c r="BU340" i="260" a="1"/>
  <c r="R344" i="260" a="1"/>
  <c r="BJ333" i="260" a="1"/>
  <c r="R335" i="260" a="1"/>
  <c r="AH343" i="260" a="1"/>
  <c r="BD330" i="260" a="1"/>
  <c r="J343" i="260" a="1"/>
  <c r="BN338" i="260" a="1"/>
  <c r="AU332" i="260" a="1"/>
  <c r="W353" i="260" a="1"/>
  <c r="N341" i="260" a="1"/>
  <c r="BN374" i="260" a="1"/>
  <c r="BJ334" i="260" a="1"/>
  <c r="BQ338" i="260" a="1"/>
  <c r="AL350" i="260" a="1"/>
  <c r="AZ341" i="260" a="1"/>
  <c r="G335" i="260" a="1"/>
  <c r="BU341" i="260" a="1"/>
  <c r="G346" i="260" a="1"/>
  <c r="J340" i="260" a="1"/>
  <c r="BU343" i="260" a="1"/>
  <c r="AL339" i="260" a="1"/>
  <c r="Z351" i="260" a="1"/>
  <c r="AU344" i="260" a="1"/>
  <c r="AZ346" i="260" a="1"/>
  <c r="AU339" i="260" a="1"/>
  <c r="BD342" i="260" a="1"/>
  <c r="AL374" i="260" a="1"/>
  <c r="AD345" i="260" a="1"/>
  <c r="BU345" i="260" a="1"/>
  <c r="R339" i="260" a="1"/>
  <c r="AL351" i="260" a="1"/>
  <c r="AD350" i="260" a="1"/>
  <c r="AL353" i="260" a="1"/>
  <c r="BN333" i="260" a="1"/>
  <c r="J339" i="260" a="1"/>
  <c r="R351" i="260" a="1"/>
  <c r="AZ348" i="260" a="1"/>
  <c r="R352" i="260" a="1"/>
  <c r="BD341" i="260" a="1"/>
  <c r="AU338" i="260" a="1"/>
  <c r="N351" i="260" a="1"/>
  <c r="AL343" i="260" a="1"/>
  <c r="R350" i="260" a="1"/>
  <c r="J333" i="260" a="1"/>
  <c r="R374" i="260" a="1"/>
  <c r="BQ351" i="260" a="1"/>
  <c r="BD347" i="260" a="1"/>
  <c r="G339" i="260" a="1"/>
  <c r="AR344" i="260" a="1"/>
  <c r="R337" i="260" a="1"/>
  <c r="AR348" i="260" a="1"/>
  <c r="AZ333" i="260" a="1"/>
  <c r="BQ344" i="260" a="1"/>
  <c r="AH351" i="260" a="1"/>
  <c r="BJ335" i="260" a="1"/>
  <c r="W335" i="260" a="1"/>
  <c r="J350" i="260" a="1"/>
  <c r="AR341" i="260" a="1"/>
  <c r="BQ335" i="260" a="1"/>
  <c r="N348" i="260" a="1"/>
  <c r="Z350" i="260" a="1"/>
  <c r="BQ334" i="260" a="1"/>
  <c r="AL344" i="260" a="1"/>
  <c r="AD340" i="260" a="1"/>
  <c r="BQ352" i="260" a="1"/>
  <c r="AH339" i="260" a="1"/>
  <c r="AU336" i="260" a="1"/>
  <c r="J353" i="260" a="1"/>
  <c r="AD341" i="260" a="1"/>
  <c r="W344" i="260" a="1"/>
  <c r="AU335" i="260" a="1"/>
  <c r="BJ346" i="260" a="1"/>
  <c r="R347" i="260" a="1"/>
  <c r="N353" i="260" a="1"/>
  <c r="R332" i="260" a="1"/>
  <c r="J347" i="260" a="1"/>
  <c r="BQ333" i="260" a="1"/>
  <c r="AR339" i="260" a="1"/>
  <c r="BU344" i="260" a="1"/>
  <c r="AR331" i="260" a="1"/>
  <c r="AR351" i="260" a="1"/>
  <c r="AH352" i="260" a="1"/>
  <c r="BD333" i="260" a="1"/>
  <c r="G338" i="260" a="1"/>
  <c r="N334" i="260" a="1"/>
  <c r="J330" i="260" a="1"/>
  <c r="BD348" i="260" a="1"/>
  <c r="BN348" i="260" a="1"/>
  <c r="BU342" i="260" a="1"/>
  <c r="AZ345" i="260" a="1"/>
  <c r="BN353" i="260" a="1"/>
  <c r="R342" i="260" a="1"/>
  <c r="BJ339" i="260" a="1"/>
  <c r="W334" i="260" a="1"/>
  <c r="BD334" i="260" a="1"/>
  <c r="N352" i="260" a="1"/>
  <c r="AD374" i="260" a="1"/>
  <c r="AD344" i="260" a="1"/>
  <c r="BU374" i="260" a="1"/>
  <c r="BN334" i="260" a="1"/>
  <c r="R341" i="260" a="1"/>
  <c r="AR338" i="260" a="1"/>
  <c r="J335" i="260" a="1"/>
  <c r="BQ343" i="260" a="1"/>
  <c r="AD353" i="260" a="1"/>
  <c r="BD336" i="260" a="1"/>
  <c r="AZ339" i="260" a="1"/>
  <c r="R348" i="260" a="1"/>
  <c r="AD337" i="260" a="1"/>
  <c r="W350" i="260" a="1"/>
  <c r="BQ340" i="260" a="1"/>
  <c r="AR336" i="260" a="1"/>
  <c r="W374" i="260" a="1"/>
  <c r="AH338" i="260" a="1"/>
  <c r="AZ350" i="260" a="1"/>
  <c r="W342" i="260" a="1"/>
  <c r="G331" i="260" a="1"/>
  <c r="BQ348" i="260" a="1"/>
  <c r="AU341" i="260" a="1"/>
  <c r="AU348" i="260" a="1"/>
  <c r="J346" i="260" a="1"/>
  <c r="AZ344" i="260" a="1"/>
  <c r="AL338" i="260" a="1"/>
  <c r="AD346" i="260" a="1"/>
  <c r="J331" i="260" a="1"/>
  <c r="N344" i="260" a="1"/>
  <c r="AL346" i="260" a="1"/>
  <c r="N347" i="260" a="1"/>
  <c r="BD344" i="260" a="1"/>
  <c r="BN335" i="260" a="1"/>
  <c r="AZ332" i="260" a="1"/>
  <c r="W336" i="260" a="1"/>
  <c r="AR333" i="260" a="1"/>
  <c r="G332" i="260" a="1"/>
  <c r="G344" i="260" a="1"/>
  <c r="BN350" i="260" a="1"/>
  <c r="AZ347" i="260" a="1"/>
  <c r="G353" i="260" a="1"/>
  <c r="BJ352" i="260" a="1"/>
  <c r="N339" i="260" a="1"/>
  <c r="AZ336" i="260" a="1"/>
  <c r="AR342" i="260" a="1"/>
  <c r="BJ337" i="260" a="1"/>
  <c r="R334" i="260" a="1"/>
  <c r="AH348" i="260" a="1"/>
  <c r="G340" i="260" a="1"/>
  <c r="AH344" i="260" a="1"/>
  <c r="R340" i="260" a="1"/>
  <c r="BN332" i="260" a="1"/>
  <c r="BJ330" i="260" a="1"/>
  <c r="AL345" i="260" a="1"/>
  <c r="AH345" i="260" a="1"/>
  <c r="R345" i="260" a="1"/>
  <c r="AU333" i="260" a="1"/>
  <c r="BN339" i="260" a="1"/>
  <c r="BQ332" i="260" a="1"/>
  <c r="BU353" i="260" a="1"/>
  <c r="BD353" i="260" a="1"/>
  <c r="AZ340" i="260" a="1"/>
  <c r="BU339" i="260" a="1"/>
  <c r="BQ341" i="260" a="1"/>
  <c r="BN337" i="260" a="1"/>
  <c r="BU337" i="260" a="1"/>
  <c r="AL342" i="260" a="1"/>
  <c r="AU340" i="260" a="1"/>
  <c r="AH346" i="260" a="1"/>
  <c r="Z352" i="260" a="1"/>
  <c r="G347" i="260" a="1"/>
  <c r="N331" i="260" a="1"/>
  <c r="AZ343" i="260" a="1"/>
  <c r="J341" i="260" a="1"/>
  <c r="J337" i="260" a="1"/>
  <c r="AD347" i="260" a="1"/>
  <c r="AU351" i="260" a="1"/>
  <c r="AH340" i="260" a="1"/>
  <c r="Z343" i="260" a="1"/>
  <c r="N350" i="260" a="1"/>
  <c r="BQ337" i="260" a="1"/>
  <c r="BU334" i="260" a="1"/>
  <c r="J342" i="260" a="1"/>
  <c r="AL341" i="260" a="1"/>
  <c r="AD352" i="260" a="1"/>
  <c r="R336" i="260" a="1"/>
  <c r="J352" i="260" a="1"/>
  <c r="Z348" i="260" a="1"/>
  <c r="N338" i="260" a="1"/>
  <c r="BU350" i="260" a="1"/>
  <c r="BJ332" i="260" a="1"/>
  <c r="BD340" i="260" a="1"/>
  <c r="R330" i="260" a="1"/>
  <c r="BD346" i="260" a="1"/>
  <c r="AD338" i="260" a="1"/>
  <c r="Z344" i="260" a="1"/>
  <c r="N333" i="260" a="1"/>
  <c r="AL348" i="260" a="1"/>
  <c r="BJ347" i="260" a="1"/>
  <c r="BN342" i="260" a="1"/>
  <c r="AR330" i="260" a="1"/>
  <c r="AR335" i="260" a="1"/>
  <c r="AH341" i="260" a="1"/>
  <c r="AH337" i="260" a="1"/>
  <c r="AD348" i="260" a="1"/>
  <c r="BN343" i="260" a="1"/>
  <c r="BJ331" i="260" a="1"/>
  <c r="G350" i="260" a="1"/>
  <c r="BD345" i="260" a="1"/>
  <c r="BU352" i="260" a="1"/>
  <c r="R333" i="260" a="1"/>
  <c r="AR347" i="260" a="1"/>
  <c r="G348" i="260" a="1"/>
  <c r="BD339" i="260" a="1"/>
  <c r="AR353" i="260" a="1"/>
  <c r="J334" i="260" a="1"/>
  <c r="BJ341" i="260" a="1"/>
  <c r="BJ345" i="260" a="1"/>
  <c r="AZ374" i="260" a="1"/>
  <c r="N330" i="260" a="1"/>
  <c r="BD332" i="260" a="1"/>
  <c r="AU345" i="260" a="1"/>
  <c r="BQ336" i="260" a="1"/>
  <c r="AZ338" i="260" a="1"/>
  <c r="AR350" i="260" a="1"/>
  <c r="N337" i="260" a="1"/>
  <c r="AU342" i="260" a="1"/>
  <c r="AR332" i="260" a="1"/>
  <c r="AR337" i="260" a="1"/>
  <c r="BU333" i="260" a="1"/>
  <c r="AZ353" i="260" a="1"/>
  <c r="J344" i="260" a="1"/>
  <c r="AD343" i="260" a="1"/>
  <c r="W351" i="260" a="1"/>
  <c r="Z339" i="260" a="1"/>
  <c r="R331" i="260" a="1"/>
  <c r="J345" i="260" a="1"/>
  <c r="BU351" i="260" a="1"/>
  <c r="AR374" i="260" a="1"/>
  <c r="BD338" i="260" a="1"/>
  <c r="AR340" i="260" a="1"/>
  <c r="AL337" i="260" a="1"/>
  <c r="G336" i="260" a="1"/>
  <c r="W343" i="260" a="1"/>
  <c r="G374" i="260" a="1"/>
  <c r="W348" i="260" a="1"/>
  <c r="Z338" i="260" a="1"/>
  <c r="R338" i="260" a="1"/>
  <c r="W338" i="260" a="1"/>
  <c r="BU347" i="260" a="1"/>
  <c r="G341" i="260" a="1"/>
  <c r="Z347" i="260" a="1"/>
  <c r="BN341" i="260" a="1"/>
  <c r="G352" i="260" a="1"/>
  <c r="BJ344" i="260" a="1"/>
  <c r="AR346" i="260" a="1"/>
  <c r="G342" i="260" a="1"/>
  <c r="BN331" i="260" a="1"/>
  <c r="W345" i="260" a="1"/>
  <c r="N345" i="260" a="1"/>
  <c r="BU346" i="260" a="1"/>
  <c r="BN340" i="260" a="1"/>
  <c r="N340" i="260" a="1"/>
  <c r="BJ350" i="260" a="1"/>
  <c r="BU335" i="260" a="1"/>
  <c r="W330" i="260" a="1"/>
  <c r="AH347" i="260" a="1"/>
  <c r="AD342" i="260" a="1"/>
  <c r="BN345" i="260" a="1"/>
  <c r="G330" i="260" a="1"/>
  <c r="BD352" i="260" a="1"/>
  <c r="Z341" i="260" a="1"/>
  <c r="BD337" i="260" a="1"/>
  <c r="AU337" i="260" a="1"/>
  <c r="R343" i="260" a="1"/>
  <c r="J351" i="260" a="1"/>
  <c r="BQ342" i="260" a="1"/>
  <c r="AU334" i="260" a="1"/>
  <c r="AL352" i="260" a="1"/>
  <c r="BJ336" i="260" a="1"/>
  <c r="N335" i="260" a="1"/>
  <c r="J348" i="260" a="1"/>
  <c r="AU346" i="260" a="1"/>
  <c r="BN336" i="260" a="1"/>
  <c r="Z374" i="260" a="1"/>
  <c r="Z337" i="260" a="1"/>
  <c r="BQ353" i="260" a="1"/>
  <c r="J332" i="260" a="1"/>
  <c r="AU374" i="260" a="1"/>
  <c r="AU330" i="260" a="1"/>
  <c r="AZ352" i="260" a="1"/>
  <c r="BQ330" i="260" a="1"/>
  <c r="AD351" i="260" a="1"/>
  <c r="BU348" i="260" a="1"/>
  <c r="AU350" i="260" a="1"/>
  <c r="BD335" i="260" a="1"/>
  <c r="BN352" i="260" a="1"/>
  <c r="J338" i="260" a="1"/>
  <c r="BN344" i="260" a="1"/>
  <c r="BQ374" i="260" a="1"/>
  <c r="R353" i="260" a="1"/>
  <c r="BD351" i="260" a="1"/>
  <c r="AU353" i="260" a="1"/>
  <c r="N332" i="260" a="1"/>
  <c r="BN351" i="260" a="1"/>
  <c r="AH350" i="260" a="1"/>
  <c r="G333" i="260" a="1"/>
  <c r="N346" i="260" a="1"/>
  <c r="BJ340" i="260" a="1"/>
  <c r="W339" i="260" a="1"/>
  <c r="AU331" i="260" a="1"/>
  <c r="G334" i="260" a="1"/>
  <c r="W332" i="260" a="1"/>
  <c r="AU347" i="260" a="1"/>
  <c r="AD339" i="260" a="1"/>
  <c r="BN330" i="260" a="1"/>
  <c r="AU343" i="260" a="1"/>
  <c r="BU332" i="260" a="1"/>
  <c r="BQ347" i="260" a="1"/>
  <c r="G337" i="260" a="1"/>
  <c r="N374" i="260" a="1"/>
  <c r="AZ342" i="260" a="1"/>
  <c r="AZ337" i="260" a="1"/>
  <c r="BJ353" i="260" a="1"/>
  <c r="BU338" i="260" a="1"/>
  <c r="N336" i="260" a="1"/>
  <c r="BU331" i="260" a="1"/>
  <c r="W337" i="260" a="1"/>
  <c r="Z342" i="260" a="1"/>
  <c r="BD331" i="260" a="1"/>
  <c r="W333" i="260" a="1"/>
  <c r="AR352" i="260" a="1"/>
  <c r="AL340" i="260" a="1"/>
  <c r="BJ351" i="260" a="1"/>
  <c r="BJ338" i="260" a="1"/>
  <c r="AR345" i="260" a="1"/>
  <c r="Z346" i="260" a="1"/>
  <c r="W340" i="260" a="1"/>
  <c r="AZ351" i="260" a="1"/>
  <c r="N342" i="260" a="1"/>
  <c r="BD374" i="260" a="1"/>
  <c r="BQ339" i="260" a="1"/>
  <c r="BQ345" i="260" a="1"/>
  <c r="Z345" i="260" a="1"/>
  <c r="BU330" i="260" a="1"/>
  <c r="BQ350" i="260" a="1"/>
  <c r="AZ334" i="260" a="1"/>
  <c r="BJ342" i="260" a="1"/>
  <c r="BU336" i="260" a="1"/>
  <c r="W347" i="260" a="1"/>
  <c r="G343" i="260" a="1"/>
  <c r="AR343" i="260" a="1"/>
  <c r="AZ330" i="260" a="1"/>
  <c r="J336" i="260" a="1"/>
  <c r="BJ335" i="260" l="1"/>
  <c r="BN335" i="260"/>
  <c r="BD335" i="260"/>
  <c r="W335" i="260"/>
  <c r="AU335" i="260"/>
  <c r="BQ335" i="260"/>
  <c r="G335" i="260"/>
  <c r="AZ335" i="260"/>
  <c r="AR335" i="260"/>
  <c r="J335" i="260"/>
  <c r="N335" i="260"/>
  <c r="R335" i="260"/>
  <c r="BU335" i="260"/>
  <c r="BJ346" i="260"/>
  <c r="AR346" i="260"/>
  <c r="Z346" i="260"/>
  <c r="N346" i="260"/>
  <c r="R346" i="260"/>
  <c r="BD346" i="260"/>
  <c r="G346" i="260"/>
  <c r="AH346" i="260"/>
  <c r="AL346" i="260"/>
  <c r="AZ346" i="260"/>
  <c r="J346" i="260"/>
  <c r="W346" i="260"/>
  <c r="AU346" i="260"/>
  <c r="BQ346" i="260"/>
  <c r="BN346" i="260"/>
  <c r="BU346" i="260"/>
  <c r="AD346" i="260"/>
  <c r="BD332" i="260"/>
  <c r="BQ332" i="260"/>
  <c r="BU332" i="260"/>
  <c r="AR332" i="260"/>
  <c r="AZ332" i="260"/>
  <c r="N332" i="260"/>
  <c r="BN332" i="260"/>
  <c r="AU332" i="260"/>
  <c r="BJ332" i="260"/>
  <c r="R332" i="260"/>
  <c r="G332" i="260"/>
  <c r="J332" i="260"/>
  <c r="W332" i="260"/>
  <c r="AZ337" i="260"/>
  <c r="BD337" i="260"/>
  <c r="BU337" i="260"/>
  <c r="BQ337" i="260"/>
  <c r="AU337" i="260"/>
  <c r="AL337" i="260"/>
  <c r="AR337" i="260"/>
  <c r="R337" i="260"/>
  <c r="AD337" i="260"/>
  <c r="W337" i="260"/>
  <c r="J337" i="260"/>
  <c r="G337" i="260"/>
  <c r="AH337" i="260"/>
  <c r="BN337" i="260"/>
  <c r="N337" i="260"/>
  <c r="Z337" i="260"/>
  <c r="BJ337" i="260"/>
  <c r="BD340" i="260"/>
  <c r="AZ340" i="260"/>
  <c r="J340" i="260"/>
  <c r="AL340" i="260"/>
  <c r="R340" i="260"/>
  <c r="AH340" i="260"/>
  <c r="W340" i="260"/>
  <c r="BU340" i="260"/>
  <c r="BJ340" i="260"/>
  <c r="AD340" i="260"/>
  <c r="N340" i="260"/>
  <c r="Z340" i="260"/>
  <c r="AU340" i="260"/>
  <c r="BN340" i="260"/>
  <c r="BQ340" i="260"/>
  <c r="AR340" i="260"/>
  <c r="G340" i="260"/>
  <c r="BU341" i="260"/>
  <c r="G341" i="260"/>
  <c r="J341" i="260"/>
  <c r="AZ341" i="260"/>
  <c r="W341" i="260"/>
  <c r="AL341" i="260"/>
  <c r="BJ341" i="260"/>
  <c r="AU341" i="260"/>
  <c r="Z341" i="260"/>
  <c r="AR341" i="260"/>
  <c r="N341" i="260"/>
  <c r="BQ341" i="260"/>
  <c r="BN341" i="260"/>
  <c r="AD341" i="260"/>
  <c r="R341" i="260"/>
  <c r="BD341" i="260"/>
  <c r="AH341" i="260"/>
  <c r="BN334" i="260"/>
  <c r="AU334" i="260"/>
  <c r="R334" i="260"/>
  <c r="BU334" i="260"/>
  <c r="AZ334" i="260"/>
  <c r="W334" i="260"/>
  <c r="G334" i="260"/>
  <c r="BQ334" i="260"/>
  <c r="N334" i="260"/>
  <c r="AR334" i="260"/>
  <c r="BD334" i="260"/>
  <c r="BJ334" i="260"/>
  <c r="J334" i="260"/>
  <c r="BD350" i="260"/>
  <c r="BJ350" i="260"/>
  <c r="AD350" i="260"/>
  <c r="AL350" i="260"/>
  <c r="AH350" i="260"/>
  <c r="AZ350" i="260"/>
  <c r="BU350" i="260"/>
  <c r="N350" i="260"/>
  <c r="G350" i="260"/>
  <c r="BQ350" i="260"/>
  <c r="J350" i="260"/>
  <c r="R350" i="260"/>
  <c r="W350" i="260"/>
  <c r="AR350" i="260"/>
  <c r="AU350" i="260"/>
  <c r="BN350" i="260"/>
  <c r="Z350" i="260"/>
  <c r="BD345" i="260"/>
  <c r="N345" i="260"/>
  <c r="BU345" i="260"/>
  <c r="AD345" i="260"/>
  <c r="AZ345" i="260"/>
  <c r="AL345" i="260"/>
  <c r="R345" i="260"/>
  <c r="W345" i="260"/>
  <c r="AH345" i="260"/>
  <c r="BJ345" i="260"/>
  <c r="BQ345" i="260"/>
  <c r="BN345" i="260"/>
  <c r="G345" i="260"/>
  <c r="Z345" i="260"/>
  <c r="AR345" i="260"/>
  <c r="AU345" i="260"/>
  <c r="J345" i="260"/>
  <c r="R330" i="260"/>
  <c r="BN330" i="260"/>
  <c r="BD330" i="260"/>
  <c r="AU330" i="260"/>
  <c r="G330" i="260"/>
  <c r="BJ330" i="260"/>
  <c r="W330" i="260"/>
  <c r="J330" i="260"/>
  <c r="AR330" i="260"/>
  <c r="AZ330" i="260"/>
  <c r="N330" i="260"/>
  <c r="BQ330" i="260"/>
  <c r="BU330" i="260"/>
  <c r="BU342" i="260"/>
  <c r="N342" i="260"/>
  <c r="BQ342" i="260"/>
  <c r="J342" i="260"/>
  <c r="G342" i="260"/>
  <c r="BD342" i="260"/>
  <c r="AU342" i="260"/>
  <c r="AH342" i="260"/>
  <c r="Z342" i="260"/>
  <c r="W342" i="260"/>
  <c r="AL342" i="260"/>
  <c r="AR342" i="260"/>
  <c r="R342" i="260"/>
  <c r="AD342" i="260"/>
  <c r="BN342" i="260"/>
  <c r="AZ342" i="260"/>
  <c r="BJ342" i="260"/>
  <c r="W344" i="260"/>
  <c r="AU344" i="260"/>
  <c r="AD344" i="260"/>
  <c r="Z344" i="260"/>
  <c r="AZ344" i="260"/>
  <c r="AR344" i="260"/>
  <c r="AH344" i="260"/>
  <c r="BN344" i="260"/>
  <c r="R344" i="260"/>
  <c r="J344" i="260"/>
  <c r="AL344" i="260"/>
  <c r="BJ344" i="260"/>
  <c r="BQ344" i="260"/>
  <c r="BD344" i="260"/>
  <c r="G344" i="260"/>
  <c r="BU344" i="260"/>
  <c r="N344" i="260"/>
  <c r="J374" i="260"/>
  <c r="R374" i="260"/>
  <c r="AZ374" i="260"/>
  <c r="BJ374" i="260"/>
  <c r="Z374" i="260"/>
  <c r="G374" i="260"/>
  <c r="AL374" i="260"/>
  <c r="BD374" i="260"/>
  <c r="AU374" i="260"/>
  <c r="BU374" i="260"/>
  <c r="N374" i="260"/>
  <c r="AR374" i="260"/>
  <c r="BN374" i="260"/>
  <c r="W374" i="260"/>
  <c r="BQ374" i="260"/>
  <c r="AD374" i="260"/>
  <c r="AH374" i="260"/>
  <c r="AR343" i="260"/>
  <c r="AH343" i="260"/>
  <c r="BQ343" i="260"/>
  <c r="AL343" i="260"/>
  <c r="R343" i="260"/>
  <c r="BU343" i="260"/>
  <c r="AZ343" i="260"/>
  <c r="N343" i="260"/>
  <c r="BD343" i="260"/>
  <c r="AD343" i="260"/>
  <c r="W343" i="260"/>
  <c r="BN343" i="260"/>
  <c r="AU343" i="260"/>
  <c r="J343" i="260"/>
  <c r="Z343" i="260"/>
  <c r="G343" i="260"/>
  <c r="BJ343" i="260"/>
  <c r="BN348" i="260"/>
  <c r="AZ348" i="260"/>
  <c r="N348" i="260"/>
  <c r="AD348" i="260"/>
  <c r="BD348" i="260"/>
  <c r="AH348" i="260"/>
  <c r="Z348" i="260"/>
  <c r="R348" i="260"/>
  <c r="AL348" i="260"/>
  <c r="J348" i="260"/>
  <c r="BJ348" i="260"/>
  <c r="W348" i="260"/>
  <c r="AR348" i="260"/>
  <c r="AU348" i="260"/>
  <c r="BQ348" i="260"/>
  <c r="G348" i="260"/>
  <c r="BU348" i="260"/>
  <c r="AU351" i="260"/>
  <c r="Z351" i="260"/>
  <c r="AD351" i="260"/>
  <c r="BN351" i="260"/>
  <c r="AL351" i="260"/>
  <c r="BU351" i="260"/>
  <c r="AR351" i="260"/>
  <c r="BD351" i="260"/>
  <c r="J351" i="260"/>
  <c r="N351" i="260"/>
  <c r="BJ351" i="260"/>
  <c r="BQ351" i="260"/>
  <c r="AH351" i="260"/>
  <c r="AZ351" i="260"/>
  <c r="R351" i="260"/>
  <c r="G351" i="260"/>
  <c r="W351" i="260"/>
  <c r="Z352" i="260"/>
  <c r="AZ352" i="260"/>
  <c r="AU352" i="260"/>
  <c r="AH352" i="260"/>
  <c r="BQ352" i="260"/>
  <c r="N352" i="260"/>
  <c r="AD352" i="260"/>
  <c r="BD352" i="260"/>
  <c r="J352" i="260"/>
  <c r="W352" i="260"/>
  <c r="BU352" i="260"/>
  <c r="BJ352" i="260"/>
  <c r="BN352" i="260"/>
  <c r="AL352" i="260"/>
  <c r="G352" i="260"/>
  <c r="R352" i="260"/>
  <c r="AR352" i="260"/>
  <c r="AU331" i="260"/>
  <c r="AR331" i="260"/>
  <c r="J331" i="260"/>
  <c r="W331" i="260"/>
  <c r="AZ331" i="260"/>
  <c r="BN331" i="260"/>
  <c r="R331" i="260"/>
  <c r="BJ331" i="260"/>
  <c r="BD331" i="260"/>
  <c r="N331" i="260"/>
  <c r="BQ331" i="260"/>
  <c r="G331" i="260"/>
  <c r="BU331" i="260"/>
  <c r="AZ333" i="260"/>
  <c r="W333" i="260"/>
  <c r="BQ333" i="260"/>
  <c r="AU333" i="260"/>
  <c r="BD333" i="260"/>
  <c r="BU333" i="260"/>
  <c r="AR333" i="260"/>
  <c r="G333" i="260"/>
  <c r="N333" i="260"/>
  <c r="J333" i="260"/>
  <c r="BN333" i="260"/>
  <c r="BJ333" i="260"/>
  <c r="R333" i="260"/>
  <c r="AZ347" i="260"/>
  <c r="BJ347" i="260"/>
  <c r="AR347" i="260"/>
  <c r="W347" i="260"/>
  <c r="AD347" i="260"/>
  <c r="N347" i="260"/>
  <c r="BD347" i="260"/>
  <c r="BU347" i="260"/>
  <c r="AH347" i="260"/>
  <c r="J347" i="260"/>
  <c r="BQ347" i="260"/>
  <c r="R347" i="260"/>
  <c r="BN347" i="260"/>
  <c r="AU347" i="260"/>
  <c r="Z347" i="260"/>
  <c r="G347" i="260"/>
  <c r="AL347" i="260"/>
  <c r="BN353" i="260"/>
  <c r="N353" i="260"/>
  <c r="AD353" i="260"/>
  <c r="AZ353" i="260"/>
  <c r="BJ353" i="260"/>
  <c r="BU353" i="260"/>
  <c r="Z353" i="260"/>
  <c r="BQ353" i="260"/>
  <c r="R353" i="260"/>
  <c r="BD353" i="260"/>
  <c r="G353" i="260"/>
  <c r="AH353" i="260"/>
  <c r="J353" i="260"/>
  <c r="AU353" i="260"/>
  <c r="W353" i="260"/>
  <c r="AL353" i="260"/>
  <c r="AR353" i="260"/>
  <c r="Z339" i="260"/>
  <c r="G339" i="260"/>
  <c r="AH339" i="260"/>
  <c r="BD339" i="260"/>
  <c r="BU339" i="260"/>
  <c r="AU339" i="260"/>
  <c r="AZ339" i="260"/>
  <c r="BQ339" i="260"/>
  <c r="R339" i="260"/>
  <c r="AR339" i="260"/>
  <c r="J339" i="260"/>
  <c r="W339" i="260"/>
  <c r="N339" i="260"/>
  <c r="AD339" i="260"/>
  <c r="BJ339" i="260"/>
  <c r="AL339" i="260"/>
  <c r="BN339" i="260"/>
  <c r="BN336" i="260"/>
  <c r="N336" i="260"/>
  <c r="G336" i="260"/>
  <c r="AR336" i="260"/>
  <c r="W336" i="260"/>
  <c r="BU336" i="260"/>
  <c r="BD336" i="260"/>
  <c r="BQ336" i="260"/>
  <c r="J336" i="260"/>
  <c r="AU336" i="260"/>
  <c r="BJ336" i="260"/>
  <c r="AZ336" i="260"/>
  <c r="R336" i="260"/>
  <c r="BN338" i="260"/>
  <c r="AU338" i="260"/>
  <c r="BD338" i="260"/>
  <c r="BJ338" i="260"/>
  <c r="R338" i="260"/>
  <c r="J338" i="260"/>
  <c r="Z338" i="260"/>
  <c r="BU338" i="260"/>
  <c r="G338" i="260"/>
  <c r="AR338" i="260"/>
  <c r="N338" i="260"/>
  <c r="W338" i="260"/>
  <c r="AH338" i="260"/>
  <c r="BQ338" i="260"/>
  <c r="AL338" i="260"/>
  <c r="AZ338" i="260"/>
  <c r="AD338" i="260"/>
  <c r="A392" i="260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N366" i="260" a="1"/>
  <c r="W378" i="260" a="1"/>
  <c r="BU372" i="260" a="1"/>
  <c r="BJ364" i="260" a="1"/>
  <c r="W368" i="260" a="1"/>
  <c r="BN360" i="260" a="1"/>
  <c r="R375" i="260" a="1"/>
  <c r="BU371" i="260" a="1"/>
  <c r="BU361" i="260" a="1"/>
  <c r="AR365" i="260" a="1"/>
  <c r="BN366" i="260" a="1"/>
  <c r="W375" i="260" a="1"/>
  <c r="AR366" i="260" a="1"/>
  <c r="BN359" i="260" a="1"/>
  <c r="AZ371" i="260" a="1"/>
  <c r="BJ373" i="260" a="1"/>
  <c r="AU375" i="260" a="1"/>
  <c r="BD373" i="260" a="1"/>
  <c r="BU359" i="260" a="1"/>
  <c r="R358" i="260" a="1"/>
  <c r="AH367" i="260" a="1"/>
  <c r="J362" i="260" a="1"/>
  <c r="AR356" i="260" a="1"/>
  <c r="G375" i="260" a="1"/>
  <c r="N369" i="260" a="1"/>
  <c r="AU367" i="260" a="1"/>
  <c r="BD376" i="260" a="1"/>
  <c r="AZ366" i="260" a="1"/>
  <c r="W370" i="260" a="1"/>
  <c r="BU370" i="260" a="1"/>
  <c r="R359" i="260" a="1"/>
  <c r="AU365" i="260" a="1"/>
  <c r="W373" i="260" a="1"/>
  <c r="BN369" i="260" a="1"/>
  <c r="AR376" i="260" a="1"/>
  <c r="BQ378" i="260" a="1"/>
  <c r="AR399" i="260" a="1"/>
  <c r="R367" i="260" a="1"/>
  <c r="BN375" i="260" a="1"/>
  <c r="G368" i="260" a="1"/>
  <c r="AZ372" i="260" a="1"/>
  <c r="AU361" i="260" a="1"/>
  <c r="N373" i="260" a="1"/>
  <c r="BQ357" i="260" a="1"/>
  <c r="R365" i="260" a="1"/>
  <c r="BJ375" i="260" a="1"/>
  <c r="W399" i="260" a="1"/>
  <c r="AH377" i="260" a="1"/>
  <c r="AH375" i="260" a="1"/>
  <c r="N372" i="260" a="1"/>
  <c r="AZ358" i="260" a="1"/>
  <c r="J364" i="260" a="1"/>
  <c r="BD364" i="260" a="1"/>
  <c r="BU366" i="260" a="1"/>
  <c r="BJ371" i="260" a="1"/>
  <c r="Z362" i="260" a="1"/>
  <c r="BQ399" i="260" a="1"/>
  <c r="AD399" i="260" a="1"/>
  <c r="BN372" i="260" a="1"/>
  <c r="BN370" i="260" a="1"/>
  <c r="R376" i="260" a="1"/>
  <c r="J358" i="260" a="1"/>
  <c r="AU357" i="260" a="1"/>
  <c r="BJ367" i="260" a="1"/>
  <c r="AZ357" i="260" a="1"/>
  <c r="W356" i="260" a="1"/>
  <c r="G361" i="260" a="1"/>
  <c r="BN373" i="260" a="1"/>
  <c r="BD362" i="260" a="1"/>
  <c r="R369" i="260" a="1"/>
  <c r="AD375" i="260" a="1"/>
  <c r="AL370" i="260" a="1"/>
  <c r="Z372" i="260" a="1"/>
  <c r="J355" i="260" a="1"/>
  <c r="BD371" i="260" a="1"/>
  <c r="Z378" i="260" a="1"/>
  <c r="AZ367" i="260" a="1"/>
  <c r="Z371" i="260" a="1"/>
  <c r="AL399" i="260" a="1"/>
  <c r="G357" i="260" a="1"/>
  <c r="J369" i="260" a="1"/>
  <c r="BN371" i="260" a="1"/>
  <c r="AL366" i="260" a="1"/>
  <c r="AR377" i="260" a="1"/>
  <c r="BD357" i="260" a="1"/>
  <c r="AD373" i="260" a="1"/>
  <c r="BD363" i="260" a="1"/>
  <c r="AH399" i="260" a="1"/>
  <c r="R364" i="260" a="1"/>
  <c r="BD367" i="260" a="1"/>
  <c r="AL362" i="260" a="1"/>
  <c r="AD365" i="260" a="1"/>
  <c r="BQ372" i="260" a="1"/>
  <c r="R372" i="260" a="1"/>
  <c r="G365" i="260" a="1"/>
  <c r="AZ355" i="260" a="1"/>
  <c r="AU370" i="260" a="1"/>
  <c r="AR371" i="260" a="1"/>
  <c r="J371" i="260" a="1"/>
  <c r="W365" i="260" a="1"/>
  <c r="AU355" i="260" a="1"/>
  <c r="W359" i="260" a="1"/>
  <c r="BU356" i="260" a="1"/>
  <c r="BJ361" i="260" a="1"/>
  <c r="AL376" i="260" a="1"/>
  <c r="AH363" i="260" a="1"/>
  <c r="BJ376" i="260" a="1"/>
  <c r="BU373" i="260" a="1"/>
  <c r="J366" i="260" a="1"/>
  <c r="BU376" i="260" a="1"/>
  <c r="N358" i="260" a="1"/>
  <c r="N377" i="260" a="1"/>
  <c r="AU372" i="260" a="1"/>
  <c r="R373" i="260" a="1"/>
  <c r="AZ378" i="260" a="1"/>
  <c r="AU368" i="260" a="1"/>
  <c r="AR375" i="260" a="1"/>
  <c r="AH373" i="260" a="1"/>
  <c r="G373" i="260" a="1"/>
  <c r="BU358" i="260" a="1"/>
  <c r="J368" i="260" a="1"/>
  <c r="AL368" i="260" a="1"/>
  <c r="W371" i="260" a="1"/>
  <c r="AH369" i="260" a="1"/>
  <c r="W362" i="260" a="1"/>
  <c r="AZ364" i="260" a="1"/>
  <c r="AU377" i="260" a="1"/>
  <c r="BD372" i="260" a="1"/>
  <c r="AU356" i="260" a="1"/>
  <c r="N355" i="260" a="1"/>
  <c r="W367" i="260" a="1"/>
  <c r="R363" i="260" a="1"/>
  <c r="G399" i="260" a="1"/>
  <c r="AZ363" i="260" a="1"/>
  <c r="AD364" i="260" a="1"/>
  <c r="G356" i="260" a="1"/>
  <c r="BQ361" i="260" a="1"/>
  <c r="J359" i="260" a="1"/>
  <c r="AD376" i="260" a="1"/>
  <c r="BD369" i="260" a="1"/>
  <c r="AR372" i="260" a="1"/>
  <c r="BQ367" i="260" a="1"/>
  <c r="AR363" i="260" a="1"/>
  <c r="G358" i="260" a="1"/>
  <c r="BD365" i="260" a="1"/>
  <c r="BU355" i="260" a="1"/>
  <c r="G360" i="260" a="1"/>
  <c r="AL365" i="260" a="1"/>
  <c r="J372" i="260" a="1"/>
  <c r="AL363" i="260" a="1"/>
  <c r="BN399" i="260" a="1"/>
  <c r="BQ358" i="260" a="1"/>
  <c r="AH370" i="260" a="1"/>
  <c r="G364" i="260" a="1"/>
  <c r="Z376" i="260" a="1"/>
  <c r="AZ361" i="260" a="1"/>
  <c r="J357" i="260" a="1"/>
  <c r="W355" i="260" a="1"/>
  <c r="J361" i="260" a="1"/>
  <c r="BQ365" i="260" a="1"/>
  <c r="W372" i="260" a="1"/>
  <c r="Z364" i="260" a="1"/>
  <c r="BD366" i="260" a="1"/>
  <c r="AH371" i="260" a="1"/>
  <c r="N361" i="260" a="1"/>
  <c r="BU365" i="260" a="1"/>
  <c r="W369" i="260" a="1"/>
  <c r="AR361" i="260" a="1"/>
  <c r="AL364" i="260" a="1"/>
  <c r="BJ366" i="260" a="1"/>
  <c r="BN355" i="260" a="1"/>
  <c r="R362" i="260" a="1"/>
  <c r="AU359" i="260" a="1"/>
  <c r="AD363" i="260" a="1"/>
  <c r="BJ369" i="260" a="1"/>
  <c r="AZ362" i="260" a="1"/>
  <c r="AZ376" i="260" a="1"/>
  <c r="N378" i="260" a="1"/>
  <c r="Z369" i="260" a="1"/>
  <c r="J367" i="260" a="1"/>
  <c r="R377" i="260" a="1"/>
  <c r="BD368" i="260" a="1"/>
  <c r="BN362" i="260" a="1"/>
  <c r="BQ363" i="260" a="1"/>
  <c r="AD366" i="260" a="1"/>
  <c r="G371" i="260" a="1"/>
  <c r="BQ369" i="260" a="1"/>
  <c r="BJ399" i="260" a="1"/>
  <c r="BD361" i="260" a="1"/>
  <c r="AH362" i="260" a="1"/>
  <c r="BU369" i="260" a="1"/>
  <c r="AZ356" i="260" a="1"/>
  <c r="BU368" i="260" a="1"/>
  <c r="AD377" i="260" a="1"/>
  <c r="AR373" i="260" a="1"/>
  <c r="BJ370" i="260" a="1"/>
  <c r="AZ359" i="260" a="1"/>
  <c r="N376" i="260" a="1"/>
  <c r="AD370" i="260" a="1"/>
  <c r="J370" i="260" a="1"/>
  <c r="G355" i="260" a="1"/>
  <c r="BU364" i="260" a="1"/>
  <c r="G377" i="260" a="1"/>
  <c r="AU399" i="260" a="1"/>
  <c r="AR359" i="260" a="1"/>
  <c r="J399" i="260" a="1"/>
  <c r="N359" i="260" a="1"/>
  <c r="N364" i="260" a="1"/>
  <c r="AR357" i="260" a="1"/>
  <c r="BD358" i="260" a="1"/>
  <c r="AZ370" i="260" a="1"/>
  <c r="G378" i="260" a="1"/>
  <c r="J373" i="260" a="1"/>
  <c r="AZ368" i="260" a="1"/>
  <c r="J378" i="260" a="1"/>
  <c r="AL373" i="260" a="1"/>
  <c r="R368" i="260" a="1"/>
  <c r="BJ356" i="260" a="1"/>
  <c r="AU376" i="260" a="1"/>
  <c r="AL378" i="260" a="1"/>
  <c r="AR367" i="260" a="1"/>
  <c r="BJ365" i="260" a="1"/>
  <c r="BJ363" i="260" a="1"/>
  <c r="N356" i="260" a="1"/>
  <c r="AL369" i="260" a="1"/>
  <c r="BD355" i="260" a="1"/>
  <c r="G363" i="260" a="1"/>
  <c r="BQ355" i="260" a="1"/>
  <c r="AL371" i="260" a="1"/>
  <c r="Z370" i="260" a="1"/>
  <c r="N362" i="260" a="1"/>
  <c r="BQ364" i="260" a="1"/>
  <c r="AH365" i="260" a="1"/>
  <c r="BU360" i="260" a="1"/>
  <c r="W364" i="260" a="1"/>
  <c r="Z368" i="260" a="1"/>
  <c r="BQ373" i="260" a="1"/>
  <c r="Z377" i="260" a="1"/>
  <c r="BD378" i="260" a="1"/>
  <c r="N370" i="260" a="1"/>
  <c r="R361" i="260" a="1"/>
  <c r="BN363" i="260" a="1"/>
  <c r="R371" i="260" a="1"/>
  <c r="Z366" i="260" a="1"/>
  <c r="AR358" i="260" a="1"/>
  <c r="AU364" i="260" a="1"/>
  <c r="BD370" i="260" a="1"/>
  <c r="AL377" i="260" a="1"/>
  <c r="AU360" i="260" a="1"/>
  <c r="BD359" i="260" a="1"/>
  <c r="G359" i="260" a="1"/>
  <c r="BQ371" i="260" a="1"/>
  <c r="AR362" i="260" a="1"/>
  <c r="BQ366" i="260" a="1"/>
  <c r="AH366" i="260" a="1"/>
  <c r="W357" i="260" a="1"/>
  <c r="N365" i="260" a="1"/>
  <c r="BQ360" i="260" a="1"/>
  <c r="BJ355" i="260" a="1"/>
  <c r="N360" i="260" a="1"/>
  <c r="BD356" i="260" a="1"/>
  <c r="G369" i="260" a="1"/>
  <c r="BN364" i="260" a="1"/>
  <c r="AL367" i="260" a="1"/>
  <c r="BQ356" i="260" a="1"/>
  <c r="AR368" i="260" a="1"/>
  <c r="AD372" i="260" a="1"/>
  <c r="AD369" i="260" a="1"/>
  <c r="W363" i="260" a="1"/>
  <c r="AZ377" i="260" a="1"/>
  <c r="BN367" i="260" a="1"/>
  <c r="BD399" i="260" a="1"/>
  <c r="R355" i="260" a="1"/>
  <c r="AU371" i="260" a="1"/>
  <c r="AD371" i="260" a="1"/>
  <c r="AZ373" i="260" a="1"/>
  <c r="BU399" i="260" a="1"/>
  <c r="G370" i="260" a="1"/>
  <c r="BU362" i="260" a="1"/>
  <c r="BN365" i="260" a="1"/>
  <c r="BU367" i="260" a="1"/>
  <c r="BN377" i="260" a="1"/>
  <c r="R356" i="260" a="1"/>
  <c r="R360" i="260" a="1"/>
  <c r="AR378" i="260" a="1"/>
  <c r="AR370" i="260" a="1"/>
  <c r="BU378" i="260" a="1"/>
  <c r="J365" i="260" a="1"/>
  <c r="AD367" i="260" a="1"/>
  <c r="BD360" i="260" a="1"/>
  <c r="R357" i="260" a="1"/>
  <c r="AU373" i="260" a="1"/>
  <c r="J363" i="260" a="1"/>
  <c r="R370" i="260" a="1"/>
  <c r="N363" i="260" a="1"/>
  <c r="AH364" i="260" a="1"/>
  <c r="AL372" i="260" a="1"/>
  <c r="BJ357" i="260" a="1"/>
  <c r="BJ360" i="260" a="1"/>
  <c r="AL375" i="260" a="1"/>
  <c r="BD375" i="260" a="1"/>
  <c r="G367" i="260" a="1"/>
  <c r="AR364" i="260" a="1"/>
  <c r="N367" i="260" a="1"/>
  <c r="BJ358" i="260" a="1"/>
  <c r="AZ375" i="260" a="1"/>
  <c r="AH372" i="260" a="1"/>
  <c r="W377" i="260" a="1"/>
  <c r="AU369" i="260" a="1"/>
  <c r="AD368" i="260" a="1"/>
  <c r="Z399" i="260" a="1"/>
  <c r="BU377" i="260" a="1"/>
  <c r="J376" i="260" a="1"/>
  <c r="AU378" i="260" a="1"/>
  <c r="W366" i="260" a="1"/>
  <c r="J375" i="260" a="1"/>
  <c r="N357" i="260" a="1"/>
  <c r="BJ377" i="260" a="1"/>
  <c r="AZ369" i="260" a="1"/>
  <c r="BJ359" i="260" a="1"/>
  <c r="BQ368" i="260" a="1"/>
  <c r="AH378" i="260" a="1"/>
  <c r="Z367" i="260" a="1"/>
  <c r="BQ362" i="260" a="1"/>
  <c r="BJ372" i="260" a="1"/>
  <c r="AH368" i="260" a="1"/>
  <c r="AZ399" i="260" a="1"/>
  <c r="BN368" i="260" a="1"/>
  <c r="BU375" i="260" a="1"/>
  <c r="G362" i="260" a="1"/>
  <c r="AH376" i="260" a="1"/>
  <c r="BJ378" i="260" a="1"/>
  <c r="Z363" i="260" a="1"/>
  <c r="W361" i="260" a="1"/>
  <c r="Z365" i="260" a="1"/>
  <c r="R378" i="260" a="1"/>
  <c r="J377" i="260" a="1"/>
  <c r="BQ359" i="260" a="1"/>
  <c r="BN378" i="260" a="1"/>
  <c r="BJ368" i="260" a="1"/>
  <c r="BN358" i="260" a="1"/>
  <c r="BQ376" i="260" a="1"/>
  <c r="AU358" i="260" a="1"/>
  <c r="AD378" i="260" a="1"/>
  <c r="G366" i="260" a="1"/>
  <c r="BJ362" i="260" a="1"/>
  <c r="BQ377" i="260" a="1"/>
  <c r="R366" i="260" a="1"/>
  <c r="AZ360" i="260" a="1"/>
  <c r="AR369" i="260" a="1"/>
  <c r="BN356" i="260" a="1"/>
  <c r="BU357" i="260" a="1"/>
  <c r="Z373" i="260" a="1"/>
  <c r="AR355" i="260" a="1"/>
  <c r="AD362" i="260" a="1"/>
  <c r="AR360" i="260" a="1"/>
  <c r="W358" i="260" a="1"/>
  <c r="N368" i="260" a="1"/>
  <c r="J356" i="260" a="1"/>
  <c r="W360" i="260" a="1"/>
  <c r="G376" i="260" a="1"/>
  <c r="J360" i="260" a="1"/>
  <c r="N375" i="260" a="1"/>
  <c r="Z375" i="260" a="1"/>
  <c r="BQ375" i="260" a="1"/>
  <c r="BQ370" i="260" a="1"/>
  <c r="BN361" i="260" a="1"/>
  <c r="R399" i="260" a="1"/>
  <c r="N371" i="260" a="1"/>
  <c r="AZ365" i="260" a="1"/>
  <c r="AU366" i="260" a="1"/>
  <c r="BU363" i="260" a="1"/>
  <c r="N399" i="260" a="1"/>
  <c r="AU362" i="260" a="1"/>
  <c r="AU363" i="260" a="1"/>
  <c r="BN376" i="260" a="1"/>
  <c r="G372" i="260" a="1"/>
  <c r="BN357" i="260" a="1"/>
  <c r="BD377" i="260" a="1"/>
  <c r="BQ357" i="260" l="1"/>
  <c r="AR357" i="260"/>
  <c r="J357" i="260"/>
  <c r="AZ357" i="260"/>
  <c r="BD357" i="260"/>
  <c r="N357" i="260"/>
  <c r="BJ357" i="260"/>
  <c r="AU357" i="260"/>
  <c r="G357" i="260"/>
  <c r="BU357" i="260"/>
  <c r="W357" i="260"/>
  <c r="R357" i="260"/>
  <c r="BN357" i="260"/>
  <c r="N372" i="260"/>
  <c r="AH372" i="260"/>
  <c r="BQ372" i="260"/>
  <c r="W372" i="260"/>
  <c r="AD372" i="260"/>
  <c r="BU372" i="260"/>
  <c r="AU372" i="260"/>
  <c r="Z372" i="260"/>
  <c r="R372" i="260"/>
  <c r="J372" i="260"/>
  <c r="AZ372" i="260"/>
  <c r="AR372" i="260"/>
  <c r="BD372" i="260"/>
  <c r="AL372" i="260"/>
  <c r="BJ372" i="260"/>
  <c r="G372" i="260"/>
  <c r="BN372" i="260"/>
  <c r="N363" i="260"/>
  <c r="G363" i="260"/>
  <c r="W363" i="260"/>
  <c r="Z363" i="260"/>
  <c r="BU363" i="260"/>
  <c r="AR363" i="260"/>
  <c r="AD363" i="260"/>
  <c r="AL363" i="260"/>
  <c r="AU363" i="260"/>
  <c r="BD363" i="260"/>
  <c r="AZ363" i="260"/>
  <c r="AH363" i="260"/>
  <c r="BQ363" i="260"/>
  <c r="R363" i="260"/>
  <c r="J363" i="260"/>
  <c r="BJ363" i="260"/>
  <c r="BN363" i="260"/>
  <c r="AH371" i="260"/>
  <c r="Z371" i="260"/>
  <c r="BQ371" i="260"/>
  <c r="BU371" i="260"/>
  <c r="R371" i="260"/>
  <c r="BJ371" i="260"/>
  <c r="AL371" i="260"/>
  <c r="AZ371" i="260"/>
  <c r="AU371" i="260"/>
  <c r="AD371" i="260"/>
  <c r="J371" i="260"/>
  <c r="G371" i="260"/>
  <c r="N371" i="260"/>
  <c r="AR371" i="260"/>
  <c r="W371" i="260"/>
  <c r="BD371" i="260"/>
  <c r="BN371" i="260"/>
  <c r="BN355" i="260"/>
  <c r="W355" i="260"/>
  <c r="G355" i="260"/>
  <c r="AU355" i="260"/>
  <c r="J355" i="260"/>
  <c r="R355" i="260"/>
  <c r="BJ355" i="260"/>
  <c r="BD355" i="260"/>
  <c r="BU355" i="260"/>
  <c r="AR355" i="260"/>
  <c r="N355" i="260"/>
  <c r="BQ355" i="260"/>
  <c r="AZ355" i="260"/>
  <c r="N358" i="260"/>
  <c r="BU358" i="260"/>
  <c r="J358" i="260"/>
  <c r="W358" i="260"/>
  <c r="BD358" i="260"/>
  <c r="AR358" i="260"/>
  <c r="G358" i="260"/>
  <c r="BQ358" i="260"/>
  <c r="AZ358" i="260"/>
  <c r="BN358" i="260"/>
  <c r="BJ358" i="260"/>
  <c r="AU358" i="260"/>
  <c r="R358" i="260"/>
  <c r="BU359" i="260"/>
  <c r="N359" i="260"/>
  <c r="BQ359" i="260"/>
  <c r="BD359" i="260"/>
  <c r="AZ359" i="260"/>
  <c r="BN359" i="260"/>
  <c r="W359" i="260"/>
  <c r="BJ359" i="260"/>
  <c r="AU359" i="260"/>
  <c r="AR359" i="260"/>
  <c r="R359" i="260"/>
  <c r="J359" i="260"/>
  <c r="G359" i="260"/>
  <c r="G360" i="260"/>
  <c r="AU360" i="260"/>
  <c r="N360" i="260"/>
  <c r="BQ360" i="260"/>
  <c r="BN360" i="260"/>
  <c r="J360" i="260"/>
  <c r="BD360" i="260"/>
  <c r="BU360" i="260"/>
  <c r="AZ360" i="260"/>
  <c r="AR360" i="260"/>
  <c r="W360" i="260"/>
  <c r="R360" i="260"/>
  <c r="BJ360" i="260"/>
  <c r="N364" i="260"/>
  <c r="G364" i="260"/>
  <c r="J364" i="260"/>
  <c r="W364" i="260"/>
  <c r="BD364" i="260"/>
  <c r="AD364" i="260"/>
  <c r="BJ364" i="260"/>
  <c r="AL364" i="260"/>
  <c r="BU364" i="260"/>
  <c r="BQ364" i="260"/>
  <c r="AH364" i="260"/>
  <c r="R364" i="260"/>
  <c r="AU364" i="260"/>
  <c r="AZ364" i="260"/>
  <c r="BN364" i="260"/>
  <c r="AR364" i="260"/>
  <c r="Z364" i="260"/>
  <c r="BJ365" i="260"/>
  <c r="AD365" i="260"/>
  <c r="BN365" i="260"/>
  <c r="AL365" i="260"/>
  <c r="BU365" i="260"/>
  <c r="W365" i="260"/>
  <c r="AZ365" i="260"/>
  <c r="AR365" i="260"/>
  <c r="J365" i="260"/>
  <c r="AU365" i="260"/>
  <c r="BQ365" i="260"/>
  <c r="N365" i="260"/>
  <c r="R365" i="260"/>
  <c r="AH365" i="260"/>
  <c r="G365" i="260"/>
  <c r="BD365" i="260"/>
  <c r="Z365" i="260"/>
  <c r="BJ377" i="260"/>
  <c r="AH377" i="260"/>
  <c r="AL377" i="260"/>
  <c r="BD377" i="260"/>
  <c r="AD377" i="260"/>
  <c r="AR377" i="260"/>
  <c r="W377" i="260"/>
  <c r="AU377" i="260"/>
  <c r="Z377" i="260"/>
  <c r="G377" i="260"/>
  <c r="BN377" i="260"/>
  <c r="R377" i="260"/>
  <c r="J377" i="260"/>
  <c r="AZ377" i="260"/>
  <c r="BU377" i="260"/>
  <c r="N377" i="260"/>
  <c r="BQ377" i="260"/>
  <c r="N378" i="260"/>
  <c r="J378" i="260"/>
  <c r="BD378" i="260"/>
  <c r="AU378" i="260"/>
  <c r="W378" i="260"/>
  <c r="R378" i="260"/>
  <c r="Z378" i="260"/>
  <c r="BJ378" i="260"/>
  <c r="AH378" i="260"/>
  <c r="BN378" i="260"/>
  <c r="BU378" i="260"/>
  <c r="AR378" i="260"/>
  <c r="G378" i="260"/>
  <c r="AZ378" i="260"/>
  <c r="AL378" i="260"/>
  <c r="BQ378" i="260"/>
  <c r="AD378" i="260"/>
  <c r="BJ376" i="260"/>
  <c r="BU376" i="260"/>
  <c r="AL376" i="260"/>
  <c r="R376" i="260"/>
  <c r="J376" i="260"/>
  <c r="AD376" i="260"/>
  <c r="AU376" i="260"/>
  <c r="AZ376" i="260"/>
  <c r="AH376" i="260"/>
  <c r="G376" i="260"/>
  <c r="BQ376" i="260"/>
  <c r="BD376" i="260"/>
  <c r="Z376" i="260"/>
  <c r="N376" i="260"/>
  <c r="AR376" i="260"/>
  <c r="BN376" i="260"/>
  <c r="AR369" i="260"/>
  <c r="BQ369" i="260"/>
  <c r="BJ369" i="260"/>
  <c r="AZ369" i="260"/>
  <c r="BN369" i="260"/>
  <c r="AL369" i="260"/>
  <c r="Z369" i="260"/>
  <c r="G369" i="260"/>
  <c r="R369" i="260"/>
  <c r="AD369" i="260"/>
  <c r="J369" i="260"/>
  <c r="AU369" i="260"/>
  <c r="N369" i="260"/>
  <c r="BU369" i="260"/>
  <c r="AH369" i="260"/>
  <c r="W369" i="260"/>
  <c r="BD369" i="260"/>
  <c r="BQ362" i="260"/>
  <c r="Z362" i="260"/>
  <c r="AU362" i="260"/>
  <c r="BJ362" i="260"/>
  <c r="AL362" i="260"/>
  <c r="J362" i="260"/>
  <c r="BD362" i="260"/>
  <c r="AD362" i="260"/>
  <c r="G362" i="260"/>
  <c r="AR362" i="260"/>
  <c r="N362" i="260"/>
  <c r="AZ362" i="260"/>
  <c r="BN362" i="260"/>
  <c r="R362" i="260"/>
  <c r="W362" i="260"/>
  <c r="AH362" i="260"/>
  <c r="BU362" i="260"/>
  <c r="BQ373" i="260"/>
  <c r="AU373" i="260"/>
  <c r="AZ373" i="260"/>
  <c r="BN373" i="260"/>
  <c r="BD373" i="260"/>
  <c r="AD373" i="260"/>
  <c r="BU373" i="260"/>
  <c r="R373" i="260"/>
  <c r="AR373" i="260"/>
  <c r="Z373" i="260"/>
  <c r="N373" i="260"/>
  <c r="W373" i="260"/>
  <c r="J373" i="260"/>
  <c r="AL373" i="260"/>
  <c r="AH373" i="260"/>
  <c r="G373" i="260"/>
  <c r="BJ373" i="260"/>
  <c r="Z399" i="260"/>
  <c r="AU399" i="260"/>
  <c r="AR399" i="260"/>
  <c r="BN399" i="260"/>
  <c r="AD399" i="260"/>
  <c r="W399" i="260"/>
  <c r="R399" i="260"/>
  <c r="BJ399" i="260"/>
  <c r="BQ399" i="260"/>
  <c r="AZ399" i="260"/>
  <c r="J399" i="260"/>
  <c r="AH399" i="260"/>
  <c r="BD399" i="260"/>
  <c r="N399" i="260"/>
  <c r="BU399" i="260"/>
  <c r="AL399" i="260"/>
  <c r="G399" i="260"/>
  <c r="BQ368" i="260"/>
  <c r="AZ368" i="260"/>
  <c r="Z368" i="260"/>
  <c r="BD368" i="260"/>
  <c r="AL368" i="260"/>
  <c r="AH368" i="260"/>
  <c r="J368" i="260"/>
  <c r="R368" i="260"/>
  <c r="AU368" i="260"/>
  <c r="BN368" i="260"/>
  <c r="AR368" i="260"/>
  <c r="AD368" i="260"/>
  <c r="BJ368" i="260"/>
  <c r="N368" i="260"/>
  <c r="W368" i="260"/>
  <c r="G368" i="260"/>
  <c r="BU368" i="260"/>
  <c r="BU370" i="260"/>
  <c r="AZ370" i="260"/>
  <c r="BJ370" i="260"/>
  <c r="BD370" i="260"/>
  <c r="AR370" i="260"/>
  <c r="AD370" i="260"/>
  <c r="N370" i="260"/>
  <c r="G370" i="260"/>
  <c r="J370" i="260"/>
  <c r="BN370" i="260"/>
  <c r="W370" i="260"/>
  <c r="BQ370" i="260"/>
  <c r="AL370" i="260"/>
  <c r="AH370" i="260"/>
  <c r="R370" i="260"/>
  <c r="AU370" i="260"/>
  <c r="Z370" i="260"/>
  <c r="AU366" i="260"/>
  <c r="AH366" i="260"/>
  <c r="BU366" i="260"/>
  <c r="R366" i="260"/>
  <c r="Z366" i="260"/>
  <c r="AZ366" i="260"/>
  <c r="BQ366" i="260"/>
  <c r="J366" i="260"/>
  <c r="BJ366" i="260"/>
  <c r="W366" i="260"/>
  <c r="AL366" i="260"/>
  <c r="AR366" i="260"/>
  <c r="AD366" i="260"/>
  <c r="N366" i="260"/>
  <c r="G366" i="260"/>
  <c r="BN366" i="260"/>
  <c r="BD366" i="260"/>
  <c r="BU356" i="260"/>
  <c r="J356" i="260"/>
  <c r="AR356" i="260"/>
  <c r="BQ356" i="260"/>
  <c r="BN356" i="260"/>
  <c r="AU356" i="260"/>
  <c r="BD356" i="260"/>
  <c r="R356" i="260"/>
  <c r="W356" i="260"/>
  <c r="G356" i="260"/>
  <c r="BJ356" i="260"/>
  <c r="N356" i="260"/>
  <c r="AZ356" i="260"/>
  <c r="BD367" i="260"/>
  <c r="BQ367" i="260"/>
  <c r="G367" i="260"/>
  <c r="AU367" i="260"/>
  <c r="AR367" i="260"/>
  <c r="J367" i="260"/>
  <c r="W367" i="260"/>
  <c r="R367" i="260"/>
  <c r="BU367" i="260"/>
  <c r="AZ367" i="260"/>
  <c r="BN367" i="260"/>
  <c r="AD367" i="260"/>
  <c r="BJ367" i="260"/>
  <c r="Z367" i="260"/>
  <c r="AL367" i="260"/>
  <c r="AH367" i="260"/>
  <c r="N367" i="260"/>
  <c r="N375" i="260"/>
  <c r="AZ375" i="260"/>
  <c r="BU375" i="260"/>
  <c r="BD375" i="260"/>
  <c r="BN375" i="260"/>
  <c r="AH375" i="260"/>
  <c r="Z375" i="260"/>
  <c r="AL375" i="260"/>
  <c r="J375" i="260"/>
  <c r="W375" i="260"/>
  <c r="AR375" i="260"/>
  <c r="AD375" i="260"/>
  <c r="AU375" i="260"/>
  <c r="BQ375" i="260"/>
  <c r="R375" i="260"/>
  <c r="BJ375" i="260"/>
  <c r="G375" i="260"/>
  <c r="AZ361" i="260"/>
  <c r="BN361" i="260"/>
  <c r="BQ361" i="260"/>
  <c r="AU361" i="260"/>
  <c r="R361" i="260"/>
  <c r="J361" i="260"/>
  <c r="AR361" i="260"/>
  <c r="G361" i="260"/>
  <c r="W361" i="260"/>
  <c r="BJ361" i="260"/>
  <c r="BU361" i="260"/>
  <c r="BD361" i="260"/>
  <c r="N361" i="260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BN382" i="260" a="1"/>
  <c r="AR380" i="260" a="1"/>
  <c r="BN402" i="260" a="1"/>
  <c r="AU397" i="260" a="1"/>
  <c r="G401" i="260" a="1"/>
  <c r="AD402" i="260" a="1"/>
  <c r="BN424" i="260" a="1"/>
  <c r="BD403" i="260" a="1"/>
  <c r="AD401" i="260" a="1"/>
  <c r="AZ393" i="260" a="1"/>
  <c r="J380" i="260" a="1"/>
  <c r="BU401" i="260" a="1"/>
  <c r="BN390" i="260" a="1"/>
  <c r="G385" i="260" a="1"/>
  <c r="W387" i="260" a="1"/>
  <c r="AU390" i="260" a="1"/>
  <c r="AL397" i="260" a="1"/>
  <c r="Z392" i="260" a="1"/>
  <c r="W392" i="260" a="1"/>
  <c r="BJ397" i="260" a="1"/>
  <c r="BU396" i="260" a="1"/>
  <c r="BQ386" i="260" a="1"/>
  <c r="R389" i="260" a="1"/>
  <c r="AR401" i="260" a="1"/>
  <c r="BQ401" i="260" a="1"/>
  <c r="AZ388" i="260" a="1"/>
  <c r="BN384" i="260" a="1"/>
  <c r="BQ385" i="260" a="1"/>
  <c r="AR394" i="260" a="1"/>
  <c r="J385" i="260" a="1"/>
  <c r="BJ384" i="260" a="1"/>
  <c r="BQ397" i="260" a="1"/>
  <c r="G388" i="260" a="1"/>
  <c r="N389" i="260" a="1"/>
  <c r="AD403" i="260" a="1"/>
  <c r="BU385" i="260" a="1"/>
  <c r="G380" i="260" a="1"/>
  <c r="BD390" i="260" a="1"/>
  <c r="AU381" i="260" a="1"/>
  <c r="R385" i="260" a="1"/>
  <c r="G396" i="260" a="1"/>
  <c r="AZ383" i="260" a="1"/>
  <c r="BN380" i="260" a="1"/>
  <c r="BN386" i="260" a="1"/>
  <c r="BD393" i="260" a="1"/>
  <c r="Z403" i="260" a="1"/>
  <c r="N398" i="260" a="1"/>
  <c r="G381" i="260" a="1"/>
  <c r="R393" i="260" a="1"/>
  <c r="AU389" i="260" a="1"/>
  <c r="BJ385" i="260" a="1"/>
  <c r="BN401" i="260" a="1"/>
  <c r="AL388" i="260" a="1"/>
  <c r="J382" i="260" a="1"/>
  <c r="BN396" i="260" a="1"/>
  <c r="AR392" i="260" a="1"/>
  <c r="BD394" i="260" a="1"/>
  <c r="AZ385" i="260" a="1"/>
  <c r="AH396" i="260" a="1"/>
  <c r="BD397" i="260" a="1"/>
  <c r="Z387" i="260" a="1"/>
  <c r="W402" i="260" a="1"/>
  <c r="AH395" i="260" a="1"/>
  <c r="G390" i="260" a="1"/>
  <c r="R424" i="260" a="1"/>
  <c r="R388" i="260" a="1"/>
  <c r="AD400" i="260" a="1"/>
  <c r="J391" i="260" a="1"/>
  <c r="BJ424" i="260" a="1"/>
  <c r="BQ389" i="260" a="1"/>
  <c r="N393" i="260" a="1"/>
  <c r="AR397" i="260" a="1"/>
  <c r="Z402" i="260" a="1"/>
  <c r="Z397" i="260" a="1"/>
  <c r="G392" i="260" a="1"/>
  <c r="AL398" i="260" a="1"/>
  <c r="BD395" i="260" a="1"/>
  <c r="AR386" i="260" a="1"/>
  <c r="BQ387" i="260" a="1"/>
  <c r="BQ424" i="260" a="1"/>
  <c r="AU383" i="260" a="1"/>
  <c r="AD391" i="260" a="1"/>
  <c r="AU395" i="260" a="1"/>
  <c r="AH397" i="260" a="1"/>
  <c r="J383" i="260" a="1"/>
  <c r="AH387" i="260" a="1"/>
  <c r="N391" i="260" a="1"/>
  <c r="AD387" i="260" a="1"/>
  <c r="R386" i="260" a="1"/>
  <c r="BJ396" i="260" a="1"/>
  <c r="AD389" i="260" a="1"/>
  <c r="BD401" i="260" a="1"/>
  <c r="G397" i="260" a="1"/>
  <c r="AH389" i="260" a="1"/>
  <c r="AU391" i="260" a="1"/>
  <c r="AU385" i="260" a="1"/>
  <c r="W424" i="260" a="1"/>
  <c r="J384" i="260" a="1"/>
  <c r="N390" i="260" a="1"/>
  <c r="BD384" i="260" a="1"/>
  <c r="AH392" i="260" a="1"/>
  <c r="J393" i="260" a="1"/>
  <c r="BJ380" i="260" a="1"/>
  <c r="Z390" i="260" a="1"/>
  <c r="AR390" i="260" a="1"/>
  <c r="BJ393" i="260" a="1"/>
  <c r="BD402" i="260" a="1"/>
  <c r="AR400" i="260" a="1"/>
  <c r="AL401" i="260" a="1"/>
  <c r="R380" i="260" a="1"/>
  <c r="R398" i="260" a="1"/>
  <c r="J386" i="260" a="1"/>
  <c r="BJ400" i="260" a="1"/>
  <c r="G384" i="260" a="1"/>
  <c r="AZ403" i="260" a="1"/>
  <c r="R397" i="260" a="1"/>
  <c r="BN400" i="260" a="1"/>
  <c r="W401" i="260" a="1"/>
  <c r="BJ390" i="260" a="1"/>
  <c r="J403" i="260" a="1"/>
  <c r="AU382" i="260" a="1"/>
  <c r="N382" i="260" a="1"/>
  <c r="N383" i="260" a="1"/>
  <c r="W388" i="260" a="1"/>
  <c r="Z400" i="260" a="1"/>
  <c r="AR402" i="260" a="1"/>
  <c r="BD383" i="260" a="1"/>
  <c r="N380" i="260" a="1"/>
  <c r="BU391" i="260" a="1"/>
  <c r="J390" i="260" a="1"/>
  <c r="AR424" i="260" a="1"/>
  <c r="W380" i="260" a="1"/>
  <c r="AU394" i="260" a="1"/>
  <c r="BN398" i="260" a="1"/>
  <c r="Z398" i="260" a="1"/>
  <c r="BD389" i="260" a="1"/>
  <c r="BQ392" i="260" a="1"/>
  <c r="AH403" i="260" a="1"/>
  <c r="BU387" i="260" a="1"/>
  <c r="J394" i="260" a="1"/>
  <c r="BD385" i="260" a="1"/>
  <c r="AH402" i="260" a="1"/>
  <c r="W391" i="260" a="1"/>
  <c r="BQ394" i="260" a="1"/>
  <c r="AZ382" i="260" a="1"/>
  <c r="AD395" i="260" a="1"/>
  <c r="AZ394" i="260" a="1"/>
  <c r="BJ383" i="260" a="1"/>
  <c r="N403" i="260" a="1"/>
  <c r="AL400" i="260" a="1"/>
  <c r="BQ380" i="260" a="1"/>
  <c r="BU383" i="260" a="1"/>
  <c r="AH401" i="260" a="1"/>
  <c r="AD388" i="260" a="1"/>
  <c r="BU380" i="260" a="1"/>
  <c r="AH390" i="260" a="1"/>
  <c r="AZ397" i="260" a="1"/>
  <c r="W398" i="260" a="1"/>
  <c r="AD424" i="260" a="1"/>
  <c r="G424" i="260" a="1"/>
  <c r="AU380" i="260" a="1"/>
  <c r="BQ396" i="260" a="1"/>
  <c r="G395" i="260" a="1"/>
  <c r="BQ393" i="260" a="1"/>
  <c r="AZ401" i="260" a="1"/>
  <c r="AZ389" i="260" a="1"/>
  <c r="AR381" i="260" a="1"/>
  <c r="BD392" i="260" a="1"/>
  <c r="N386" i="260" a="1"/>
  <c r="W393" i="260" a="1"/>
  <c r="G382" i="260" a="1"/>
  <c r="Z393" i="260" a="1"/>
  <c r="W390" i="260" a="1"/>
  <c r="W385" i="260" a="1"/>
  <c r="G389" i="260" a="1"/>
  <c r="W394" i="260" a="1"/>
  <c r="J392" i="260" a="1"/>
  <c r="BU393" i="260" a="1"/>
  <c r="G403" i="260" a="1"/>
  <c r="R387" i="260" a="1"/>
  <c r="N402" i="260" a="1"/>
  <c r="J424" i="260" a="1"/>
  <c r="AU393" i="260" a="1"/>
  <c r="Z401" i="260" a="1"/>
  <c r="N397" i="260" a="1"/>
  <c r="AD392" i="260" a="1"/>
  <c r="AZ381" i="260" a="1"/>
  <c r="J395" i="260" a="1"/>
  <c r="W383" i="260" a="1"/>
  <c r="AH391" i="260" a="1"/>
  <c r="J401" i="260" a="1"/>
  <c r="BN392" i="260" a="1"/>
  <c r="G394" i="260" a="1"/>
  <c r="N385" i="260" a="1"/>
  <c r="AH388" i="260" a="1"/>
  <c r="BN403" i="260" a="1"/>
  <c r="AU384" i="260" a="1"/>
  <c r="N387" i="260" a="1"/>
  <c r="BQ395" i="260" a="1"/>
  <c r="BD386" i="260" a="1"/>
  <c r="N394" i="260" a="1"/>
  <c r="BU398" i="260" a="1"/>
  <c r="BD388" i="260" a="1"/>
  <c r="G400" i="260" a="1"/>
  <c r="BD391" i="260" a="1"/>
  <c r="R401" i="260" a="1"/>
  <c r="AR387" i="260" a="1"/>
  <c r="AU401" i="260" a="1"/>
  <c r="Z391" i="260" a="1"/>
  <c r="AZ402" i="260" a="1"/>
  <c r="BN385" i="260" a="1"/>
  <c r="AL396" i="260" a="1"/>
  <c r="BQ381" i="260" a="1"/>
  <c r="W397" i="260" a="1"/>
  <c r="N401" i="260" a="1"/>
  <c r="AR396" i="260" a="1"/>
  <c r="BJ395" i="260" a="1"/>
  <c r="Z394" i="260" a="1"/>
  <c r="BU424" i="260" a="1"/>
  <c r="AU388" i="260" a="1"/>
  <c r="AU398" i="260" a="1"/>
  <c r="BQ403" i="260" a="1"/>
  <c r="Z389" i="260" a="1"/>
  <c r="BU397" i="260" a="1"/>
  <c r="W382" i="260" a="1"/>
  <c r="BJ386" i="260" a="1"/>
  <c r="BQ391" i="260" a="1"/>
  <c r="AR395" i="260" a="1"/>
  <c r="BU402" i="260" a="1"/>
  <c r="BU382" i="260" a="1"/>
  <c r="AH400" i="260" a="1"/>
  <c r="BJ381" i="260" a="1"/>
  <c r="G387" i="260" a="1"/>
  <c r="N381" i="260" a="1"/>
  <c r="AR393" i="260" a="1"/>
  <c r="N395" i="260" a="1"/>
  <c r="AR403" i="260" a="1"/>
  <c r="J388" i="260" a="1"/>
  <c r="BN381" i="260" a="1"/>
  <c r="Z395" i="260" a="1"/>
  <c r="G383" i="260" a="1"/>
  <c r="BN388" i="260" a="1"/>
  <c r="BQ388" i="260" a="1"/>
  <c r="AU386" i="260" a="1"/>
  <c r="R396" i="260" a="1"/>
  <c r="AD396" i="260" a="1"/>
  <c r="BD396" i="260" a="1"/>
  <c r="G386" i="260" a="1"/>
  <c r="R381" i="260" a="1"/>
  <c r="BJ392" i="260" a="1"/>
  <c r="BJ382" i="260" a="1"/>
  <c r="AU387" i="260" a="1"/>
  <c r="AR388" i="260" a="1"/>
  <c r="AH424" i="260" a="1"/>
  <c r="W381" i="260" a="1"/>
  <c r="W384" i="260" a="1"/>
  <c r="BN394" i="260" a="1"/>
  <c r="J387" i="260" a="1"/>
  <c r="G398" i="260" a="1"/>
  <c r="AL424" i="260" a="1"/>
  <c r="BD400" i="260" a="1"/>
  <c r="R403" i="260" a="1"/>
  <c r="BJ401" i="260" a="1"/>
  <c r="AZ395" i="260" a="1"/>
  <c r="BQ382" i="260" a="1"/>
  <c r="AR382" i="260" a="1"/>
  <c r="BU389" i="260" a="1"/>
  <c r="AR384" i="260" a="1"/>
  <c r="AH398" i="260" a="1"/>
  <c r="BD382" i="260" a="1"/>
  <c r="AU400" i="260" a="1"/>
  <c r="W389" i="260" a="1"/>
  <c r="Z388" i="260" a="1"/>
  <c r="N384" i="260" a="1"/>
  <c r="J389" i="260" a="1"/>
  <c r="BJ389" i="260" a="1"/>
  <c r="G393" i="260" a="1"/>
  <c r="R395" i="260" a="1"/>
  <c r="W395" i="260" a="1"/>
  <c r="BQ400" i="260" a="1"/>
  <c r="Z396" i="260" a="1"/>
  <c r="BD380" i="260" a="1"/>
  <c r="AR385" i="260" a="1"/>
  <c r="AD397" i="260" a="1"/>
  <c r="AL389" i="260" a="1"/>
  <c r="AD390" i="260" a="1"/>
  <c r="AL402" i="260" a="1"/>
  <c r="BU384" i="260" a="1"/>
  <c r="AZ398" i="260" a="1"/>
  <c r="AD398" i="260" a="1"/>
  <c r="BU394" i="260" a="1"/>
  <c r="AR391" i="260" a="1"/>
  <c r="AH394" i="260" a="1"/>
  <c r="AL392" i="260" a="1"/>
  <c r="J402" i="260" a="1"/>
  <c r="AL395" i="260" a="1"/>
  <c r="J398" i="260" a="1"/>
  <c r="R391" i="260" a="1"/>
  <c r="AL393" i="260" a="1"/>
  <c r="BU381" i="260" a="1"/>
  <c r="BN397" i="260" a="1"/>
  <c r="R402" i="260" a="1"/>
  <c r="AZ380" i="260" a="1"/>
  <c r="W403" i="260" a="1"/>
  <c r="BQ398" i="260" a="1"/>
  <c r="AZ384" i="260" a="1"/>
  <c r="BQ383" i="260" a="1"/>
  <c r="AR398" i="260" a="1"/>
  <c r="AZ424" i="260" a="1"/>
  <c r="AZ390" i="260" a="1"/>
  <c r="R383" i="260" a="1"/>
  <c r="BN387" i="260" a="1"/>
  <c r="BD398" i="260" a="1"/>
  <c r="R384" i="260" a="1"/>
  <c r="R392" i="260" a="1"/>
  <c r="BD424" i="260" a="1"/>
  <c r="AR383" i="260" a="1"/>
  <c r="BN391" i="260" a="1"/>
  <c r="BJ387" i="260" a="1"/>
  <c r="BU390" i="260" a="1"/>
  <c r="BN393" i="260" a="1"/>
  <c r="BQ390" i="260" a="1"/>
  <c r="BQ402" i="260" a="1"/>
  <c r="AL394" i="260" a="1"/>
  <c r="R394" i="260" a="1"/>
  <c r="AL390" i="260" a="1"/>
  <c r="BJ391" i="260" a="1"/>
  <c r="AU392" i="260" a="1"/>
  <c r="G402" i="260" a="1"/>
  <c r="AU396" i="260" a="1"/>
  <c r="AL387" i="260" a="1"/>
  <c r="AZ387" i="260" a="1"/>
  <c r="BU392" i="260" a="1"/>
  <c r="AZ386" i="260" a="1"/>
  <c r="BU403" i="260" a="1"/>
  <c r="N400" i="260" a="1"/>
  <c r="AL403" i="260" a="1"/>
  <c r="BN383" i="260" a="1"/>
  <c r="AZ396" i="260" a="1"/>
  <c r="AZ392" i="260" a="1"/>
  <c r="N388" i="260" a="1"/>
  <c r="J397" i="260" a="1"/>
  <c r="AD393" i="260" a="1"/>
  <c r="J400" i="260" a="1"/>
  <c r="BD387" i="260" a="1"/>
  <c r="W386" i="260" a="1"/>
  <c r="R400" i="260" a="1"/>
  <c r="G391" i="260" a="1"/>
  <c r="J396" i="260" a="1"/>
  <c r="AH393" i="260" a="1"/>
  <c r="AZ400" i="260" a="1"/>
  <c r="BN395" i="260" a="1"/>
  <c r="BJ398" i="260" a="1"/>
  <c r="AL391" i="260" a="1"/>
  <c r="Z424" i="260" a="1"/>
  <c r="BJ394" i="260" a="1"/>
  <c r="AR389" i="260" a="1"/>
  <c r="BN389" i="260" a="1"/>
  <c r="BJ403" i="260" a="1"/>
  <c r="J381" i="260" a="1"/>
  <c r="N396" i="260" a="1"/>
  <c r="BU400" i="260" a="1"/>
  <c r="BU386" i="260" a="1"/>
  <c r="W396" i="260" a="1"/>
  <c r="AU403" i="260" a="1"/>
  <c r="BD381" i="260" a="1"/>
  <c r="AU402" i="260" a="1"/>
  <c r="BQ384" i="260" a="1"/>
  <c r="BJ388" i="260" a="1"/>
  <c r="AD394" i="260" a="1"/>
  <c r="BJ402" i="260" a="1"/>
  <c r="BU395" i="260" a="1"/>
  <c r="W400" i="260" a="1"/>
  <c r="R390" i="260" a="1"/>
  <c r="AU424" i="260" a="1"/>
  <c r="N424" i="260" a="1"/>
  <c r="N392" i="260" a="1"/>
  <c r="BU388" i="260" a="1"/>
  <c r="R382" i="260" a="1"/>
  <c r="AL395" i="260" l="1"/>
  <c r="AH395" i="260"/>
  <c r="J395" i="260"/>
  <c r="N395" i="260"/>
  <c r="BD395" i="260"/>
  <c r="BU395" i="260"/>
  <c r="AZ395" i="260"/>
  <c r="AD395" i="260"/>
  <c r="BQ395" i="260"/>
  <c r="AU395" i="260"/>
  <c r="BN395" i="260"/>
  <c r="Z395" i="260"/>
  <c r="AR395" i="260"/>
  <c r="R395" i="260"/>
  <c r="BJ395" i="260"/>
  <c r="G395" i="260"/>
  <c r="W395" i="260"/>
  <c r="BD382" i="260"/>
  <c r="W382" i="260"/>
  <c r="AR382" i="260"/>
  <c r="BU382" i="260"/>
  <c r="R382" i="260"/>
  <c r="BQ382" i="260"/>
  <c r="BN382" i="260"/>
  <c r="N382" i="260"/>
  <c r="BJ382" i="260"/>
  <c r="AU382" i="260"/>
  <c r="G382" i="260"/>
  <c r="AZ382" i="260"/>
  <c r="J382" i="260"/>
  <c r="AL398" i="260"/>
  <c r="AH398" i="260"/>
  <c r="Z398" i="260"/>
  <c r="J398" i="260"/>
  <c r="AR398" i="260"/>
  <c r="AZ398" i="260"/>
  <c r="BD398" i="260"/>
  <c r="N398" i="260"/>
  <c r="AD398" i="260"/>
  <c r="AU398" i="260"/>
  <c r="BJ398" i="260"/>
  <c r="BN398" i="260"/>
  <c r="W398" i="260"/>
  <c r="R398" i="260"/>
  <c r="G398" i="260"/>
  <c r="BQ398" i="260"/>
  <c r="BU398" i="260"/>
  <c r="R392" i="260"/>
  <c r="W392" i="260"/>
  <c r="BQ392" i="260"/>
  <c r="Z392" i="260"/>
  <c r="BD392" i="260"/>
  <c r="J392" i="260"/>
  <c r="AR392" i="260"/>
  <c r="BN392" i="260"/>
  <c r="AD392" i="260"/>
  <c r="N392" i="260"/>
  <c r="AU392" i="260"/>
  <c r="AZ392" i="260"/>
  <c r="G392" i="260"/>
  <c r="AH392" i="260"/>
  <c r="AL392" i="260"/>
  <c r="BU392" i="260"/>
  <c r="BJ392" i="260"/>
  <c r="BU400" i="260"/>
  <c r="BQ400" i="260"/>
  <c r="BJ400" i="260"/>
  <c r="G400" i="260"/>
  <c r="J400" i="260"/>
  <c r="R400" i="260"/>
  <c r="AL400" i="260"/>
  <c r="BD400" i="260"/>
  <c r="AR400" i="260"/>
  <c r="BN400" i="260"/>
  <c r="AD400" i="260"/>
  <c r="AH400" i="260"/>
  <c r="N400" i="260"/>
  <c r="AU400" i="260"/>
  <c r="AZ400" i="260"/>
  <c r="W400" i="260"/>
  <c r="Z400" i="260"/>
  <c r="AZ390" i="260"/>
  <c r="AD390" i="260"/>
  <c r="Z390" i="260"/>
  <c r="BD390" i="260"/>
  <c r="AL390" i="260"/>
  <c r="AH390" i="260"/>
  <c r="BN390" i="260"/>
  <c r="R390" i="260"/>
  <c r="AU390" i="260"/>
  <c r="N390" i="260"/>
  <c r="J390" i="260"/>
  <c r="AR390" i="260"/>
  <c r="BU390" i="260"/>
  <c r="BJ390" i="260"/>
  <c r="BQ390" i="260"/>
  <c r="W390" i="260"/>
  <c r="G390" i="260"/>
  <c r="W391" i="260"/>
  <c r="J391" i="260"/>
  <c r="AU391" i="260"/>
  <c r="BQ391" i="260"/>
  <c r="Z391" i="260"/>
  <c r="BN391" i="260"/>
  <c r="AL391" i="260"/>
  <c r="AH391" i="260"/>
  <c r="BU391" i="260"/>
  <c r="R391" i="260"/>
  <c r="BJ391" i="260"/>
  <c r="AR391" i="260"/>
  <c r="BD391" i="260"/>
  <c r="G391" i="260"/>
  <c r="AD391" i="260"/>
  <c r="N391" i="260"/>
  <c r="AZ394" i="260"/>
  <c r="AU394" i="260"/>
  <c r="Z394" i="260"/>
  <c r="N394" i="260"/>
  <c r="R394" i="260"/>
  <c r="AH394" i="260"/>
  <c r="BU394" i="260"/>
  <c r="BD394" i="260"/>
  <c r="BJ394" i="260"/>
  <c r="G394" i="260"/>
  <c r="BQ394" i="260"/>
  <c r="AL394" i="260"/>
  <c r="AD394" i="260"/>
  <c r="AR394" i="260"/>
  <c r="J394" i="260"/>
  <c r="W394" i="260"/>
  <c r="BN394" i="260"/>
  <c r="G385" i="260"/>
  <c r="BD385" i="260"/>
  <c r="AZ385" i="260"/>
  <c r="R385" i="260"/>
  <c r="BJ385" i="260"/>
  <c r="AR385" i="260"/>
  <c r="W385" i="260"/>
  <c r="AU385" i="260"/>
  <c r="J385" i="260"/>
  <c r="N385" i="260"/>
  <c r="BQ385" i="260"/>
  <c r="BN385" i="260"/>
  <c r="BU385" i="260"/>
  <c r="R401" i="260"/>
  <c r="BQ401" i="260"/>
  <c r="G401" i="260"/>
  <c r="BD401" i="260"/>
  <c r="W401" i="260"/>
  <c r="AL401" i="260"/>
  <c r="Z401" i="260"/>
  <c r="BU401" i="260"/>
  <c r="AZ401" i="260"/>
  <c r="J401" i="260"/>
  <c r="AH401" i="260"/>
  <c r="BJ401" i="260"/>
  <c r="BN401" i="260"/>
  <c r="AU401" i="260"/>
  <c r="AR401" i="260"/>
  <c r="N401" i="260"/>
  <c r="AD401" i="260"/>
  <c r="AR380" i="260"/>
  <c r="W380" i="260"/>
  <c r="R380" i="260"/>
  <c r="BJ380" i="260"/>
  <c r="BD380" i="260"/>
  <c r="G380" i="260"/>
  <c r="BQ380" i="260"/>
  <c r="AZ380" i="260"/>
  <c r="J380" i="260"/>
  <c r="BN380" i="260"/>
  <c r="AU380" i="260"/>
  <c r="N380" i="260"/>
  <c r="BU380" i="260"/>
  <c r="R403" i="260"/>
  <c r="AD403" i="260"/>
  <c r="W403" i="260"/>
  <c r="AR403" i="260"/>
  <c r="AZ403" i="260"/>
  <c r="AU403" i="260"/>
  <c r="AL403" i="260"/>
  <c r="AH403" i="260"/>
  <c r="J403" i="260"/>
  <c r="BU403" i="260"/>
  <c r="BN403" i="260"/>
  <c r="BD403" i="260"/>
  <c r="BQ403" i="260"/>
  <c r="BJ403" i="260"/>
  <c r="N403" i="260"/>
  <c r="G403" i="260"/>
  <c r="Z403" i="260"/>
  <c r="AR402" i="260"/>
  <c r="AU402" i="260"/>
  <c r="AL402" i="260"/>
  <c r="AH402" i="260"/>
  <c r="BN402" i="260"/>
  <c r="BU402" i="260"/>
  <c r="J402" i="260"/>
  <c r="W402" i="260"/>
  <c r="BD402" i="260"/>
  <c r="G402" i="260"/>
  <c r="N402" i="260"/>
  <c r="AZ402" i="260"/>
  <c r="Z402" i="260"/>
  <c r="AD402" i="260"/>
  <c r="BQ402" i="260"/>
  <c r="R402" i="260"/>
  <c r="BJ402" i="260"/>
  <c r="AR393" i="260"/>
  <c r="AU393" i="260"/>
  <c r="AZ393" i="260"/>
  <c r="BQ393" i="260"/>
  <c r="BU393" i="260"/>
  <c r="W393" i="260"/>
  <c r="N393" i="260"/>
  <c r="G393" i="260"/>
  <c r="BJ393" i="260"/>
  <c r="BN393" i="260"/>
  <c r="AH393" i="260"/>
  <c r="Z393" i="260"/>
  <c r="AL393" i="260"/>
  <c r="J393" i="260"/>
  <c r="AD393" i="260"/>
  <c r="BD393" i="260"/>
  <c r="R393" i="260"/>
  <c r="BQ389" i="260"/>
  <c r="J389" i="260"/>
  <c r="BJ389" i="260"/>
  <c r="AZ389" i="260"/>
  <c r="BU389" i="260"/>
  <c r="AU389" i="260"/>
  <c r="Z389" i="260"/>
  <c r="W389" i="260"/>
  <c r="AL389" i="260"/>
  <c r="AD389" i="260"/>
  <c r="AR389" i="260"/>
  <c r="R389" i="260"/>
  <c r="BN389" i="260"/>
  <c r="BD389" i="260"/>
  <c r="AH389" i="260"/>
  <c r="G389" i="260"/>
  <c r="N389" i="260"/>
  <c r="AZ424" i="260"/>
  <c r="BJ424" i="260"/>
  <c r="J424" i="260"/>
  <c r="BN424" i="260"/>
  <c r="BD424" i="260"/>
  <c r="AU424" i="260"/>
  <c r="BU424" i="260"/>
  <c r="AR424" i="260"/>
  <c r="R424" i="260"/>
  <c r="AH424" i="260"/>
  <c r="AD424" i="260"/>
  <c r="N424" i="260"/>
  <c r="W424" i="260"/>
  <c r="G424" i="260"/>
  <c r="Z424" i="260"/>
  <c r="BQ424" i="260"/>
  <c r="AL424" i="260"/>
  <c r="BD386" i="260"/>
  <c r="AR386" i="260"/>
  <c r="BN386" i="260"/>
  <c r="N386" i="260"/>
  <c r="BQ386" i="260"/>
  <c r="BJ386" i="260"/>
  <c r="J386" i="260"/>
  <c r="G386" i="260"/>
  <c r="BU386" i="260"/>
  <c r="R386" i="260"/>
  <c r="AU386" i="260"/>
  <c r="AZ386" i="260"/>
  <c r="W386" i="260"/>
  <c r="W384" i="260"/>
  <c r="BD384" i="260"/>
  <c r="BQ384" i="260"/>
  <c r="AU384" i="260"/>
  <c r="G384" i="260"/>
  <c r="AZ384" i="260"/>
  <c r="N384" i="260"/>
  <c r="R384" i="260"/>
  <c r="BN384" i="260"/>
  <c r="AR384" i="260"/>
  <c r="J384" i="260"/>
  <c r="BJ384" i="260"/>
  <c r="BU384" i="260"/>
  <c r="N383" i="260"/>
  <c r="BU383" i="260"/>
  <c r="BQ383" i="260"/>
  <c r="R383" i="260"/>
  <c r="AU383" i="260"/>
  <c r="G383" i="260"/>
  <c r="BJ383" i="260"/>
  <c r="AR383" i="260"/>
  <c r="AZ383" i="260"/>
  <c r="BN383" i="260"/>
  <c r="W383" i="260"/>
  <c r="BD383" i="260"/>
  <c r="J383" i="260"/>
  <c r="AL387" i="260"/>
  <c r="BD387" i="260"/>
  <c r="W387" i="260"/>
  <c r="J387" i="260"/>
  <c r="N387" i="260"/>
  <c r="AR387" i="260"/>
  <c r="G387" i="260"/>
  <c r="Z387" i="260"/>
  <c r="R387" i="260"/>
  <c r="BU387" i="260"/>
  <c r="AU387" i="260"/>
  <c r="BJ387" i="260"/>
  <c r="AH387" i="260"/>
  <c r="AZ387" i="260"/>
  <c r="BN387" i="260"/>
  <c r="BQ387" i="260"/>
  <c r="AD387" i="260"/>
  <c r="BN381" i="260"/>
  <c r="J381" i="260"/>
  <c r="R381" i="260"/>
  <c r="BU381" i="260"/>
  <c r="BD381" i="260"/>
  <c r="BQ381" i="260"/>
  <c r="G381" i="260"/>
  <c r="N381" i="260"/>
  <c r="AR381" i="260"/>
  <c r="BJ381" i="260"/>
  <c r="AU381" i="260"/>
  <c r="W381" i="260"/>
  <c r="AZ381" i="260"/>
  <c r="AL396" i="260"/>
  <c r="AH396" i="260"/>
  <c r="J396" i="260"/>
  <c r="Z396" i="260"/>
  <c r="AR396" i="260"/>
  <c r="BD396" i="260"/>
  <c r="BJ396" i="260"/>
  <c r="BN396" i="260"/>
  <c r="BU396" i="260"/>
  <c r="AZ396" i="260"/>
  <c r="R396" i="260"/>
  <c r="AU396" i="260"/>
  <c r="AD396" i="260"/>
  <c r="W396" i="260"/>
  <c r="G396" i="260"/>
  <c r="N396" i="260"/>
  <c r="BQ396" i="260"/>
  <c r="AR388" i="260"/>
  <c r="AL388" i="260"/>
  <c r="AH388" i="260"/>
  <c r="BN388" i="260"/>
  <c r="W388" i="260"/>
  <c r="AD388" i="260"/>
  <c r="BD388" i="260"/>
  <c r="BU388" i="260"/>
  <c r="J388" i="260"/>
  <c r="R388" i="260"/>
  <c r="N388" i="260"/>
  <c r="AZ388" i="260"/>
  <c r="BQ388" i="260"/>
  <c r="G388" i="260"/>
  <c r="Z388" i="260"/>
  <c r="AU388" i="260"/>
  <c r="BJ388" i="260"/>
  <c r="AR397" i="260"/>
  <c r="AD397" i="260"/>
  <c r="N397" i="260"/>
  <c r="BN397" i="260"/>
  <c r="BD397" i="260"/>
  <c r="AH397" i="260"/>
  <c r="J397" i="260"/>
  <c r="AZ397" i="260"/>
  <c r="BU397" i="260"/>
  <c r="Z397" i="260"/>
  <c r="AU397" i="260"/>
  <c r="BJ397" i="260"/>
  <c r="G397" i="260"/>
  <c r="W397" i="260"/>
  <c r="BQ397" i="260"/>
  <c r="AL397" i="260"/>
  <c r="R397" i="260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W416" i="260" a="1"/>
  <c r="N422" i="260" a="1"/>
  <c r="AL412" i="260" a="1"/>
  <c r="Z427" i="260" a="1"/>
  <c r="AR417" i="260" a="1"/>
  <c r="BQ426" i="260" a="1"/>
  <c r="BQ420" i="260" a="1"/>
  <c r="N423" i="260" a="1"/>
  <c r="BN413" i="260" a="1"/>
  <c r="AH426" i="260" a="1"/>
  <c r="J412" i="260" a="1"/>
  <c r="AL425" i="260" a="1"/>
  <c r="BJ418" i="260" a="1"/>
  <c r="AU405" i="260" a="1"/>
  <c r="BJ409" i="260" a="1"/>
  <c r="BN425" i="260" a="1"/>
  <c r="AZ427" i="260" a="1"/>
  <c r="N415" i="260" a="1"/>
  <c r="BJ405" i="260" a="1"/>
  <c r="G413" i="260" a="1"/>
  <c r="R410" i="260" a="1"/>
  <c r="BD422" i="260" a="1"/>
  <c r="Z419" i="260" a="1"/>
  <c r="AZ411" i="260" a="1"/>
  <c r="AH413" i="260" a="1"/>
  <c r="AH416" i="260" a="1"/>
  <c r="J411" i="260" a="1"/>
  <c r="N412" i="260" a="1"/>
  <c r="BD418" i="260" a="1"/>
  <c r="AZ406" i="260" a="1"/>
  <c r="AL418" i="260" a="1"/>
  <c r="J417" i="260" a="1"/>
  <c r="AD413" i="260" a="1"/>
  <c r="AR412" i="260" a="1"/>
  <c r="G405" i="260" a="1"/>
  <c r="BD421" i="260" a="1"/>
  <c r="BJ419" i="260" a="1"/>
  <c r="AD426" i="260" a="1"/>
  <c r="R422" i="260" a="1"/>
  <c r="BQ423" i="260" a="1"/>
  <c r="BD411" i="260" a="1"/>
  <c r="AH412" i="260" a="1"/>
  <c r="R411" i="260" a="1"/>
  <c r="J419" i="260" a="1"/>
  <c r="W405" i="260" a="1"/>
  <c r="W406" i="260" a="1"/>
  <c r="AZ417" i="260" a="1"/>
  <c r="AL417" i="260" a="1"/>
  <c r="W426" i="260" a="1"/>
  <c r="BD408" i="260" a="1"/>
  <c r="BU422" i="260" a="1"/>
  <c r="BD425" i="260" a="1"/>
  <c r="J422" i="260" a="1"/>
  <c r="AU428" i="260" a="1"/>
  <c r="AD428" i="260" a="1"/>
  <c r="BQ411" i="260" a="1"/>
  <c r="AR413" i="260" a="1"/>
  <c r="G421" i="260" a="1"/>
  <c r="J428" i="260" a="1"/>
  <c r="AU408" i="260" a="1"/>
  <c r="G406" i="260" a="1"/>
  <c r="AD419" i="260" a="1"/>
  <c r="R409" i="260" a="1"/>
  <c r="AR423" i="260" a="1"/>
  <c r="G415" i="260" a="1"/>
  <c r="R412" i="260" a="1"/>
  <c r="AD417" i="260" a="1"/>
  <c r="BQ416" i="260" a="1"/>
  <c r="W407" i="260" a="1"/>
  <c r="BU412" i="260" a="1"/>
  <c r="J416" i="260" a="1"/>
  <c r="AR408" i="260" a="1"/>
  <c r="BN422" i="260" a="1"/>
  <c r="BQ410" i="260" a="1"/>
  <c r="BD449" i="260" a="1"/>
  <c r="AU418" i="260" a="1"/>
  <c r="BN412" i="260" a="1"/>
  <c r="BQ428" i="260" a="1"/>
  <c r="AL426" i="260" a="1"/>
  <c r="N407" i="260" a="1"/>
  <c r="J418" i="260" a="1"/>
  <c r="AU421" i="260" a="1"/>
  <c r="BN426" i="260" a="1"/>
  <c r="AL414" i="260" a="1"/>
  <c r="N449" i="260" a="1"/>
  <c r="BJ415" i="260" a="1"/>
  <c r="AH420" i="260" a="1"/>
  <c r="BQ407" i="260" a="1"/>
  <c r="AD412" i="260" a="1"/>
  <c r="N420" i="260" a="1"/>
  <c r="Z420" i="260" a="1"/>
  <c r="BJ425" i="260" a="1"/>
  <c r="BN421" i="260" a="1"/>
  <c r="Z421" i="260" a="1"/>
  <c r="AR425" i="260" a="1"/>
  <c r="W427" i="260" a="1"/>
  <c r="BN419" i="260" a="1"/>
  <c r="Z417" i="260" a="1"/>
  <c r="G425" i="260" a="1"/>
  <c r="BJ422" i="260" a="1"/>
  <c r="Z412" i="260" a="1"/>
  <c r="N421" i="260" a="1"/>
  <c r="BU409" i="260" a="1"/>
  <c r="N410" i="260" a="1"/>
  <c r="G411" i="260" a="1"/>
  <c r="AU427" i="260" a="1"/>
  <c r="N425" i="260" a="1"/>
  <c r="Z415" i="260" a="1"/>
  <c r="BU449" i="260" a="1"/>
  <c r="G422" i="260" a="1"/>
  <c r="R421" i="260" a="1"/>
  <c r="R414" i="260" a="1"/>
  <c r="Z423" i="260" a="1"/>
  <c r="AL427" i="260" a="1"/>
  <c r="BN420" i="260" a="1"/>
  <c r="BU428" i="260" a="1"/>
  <c r="BJ449" i="260" a="1"/>
  <c r="BJ411" i="260" a="1"/>
  <c r="N405" i="260" a="1"/>
  <c r="R425" i="260" a="1"/>
  <c r="N409" i="260" a="1"/>
  <c r="AU423" i="260" a="1"/>
  <c r="R415" i="260" a="1"/>
  <c r="N408" i="260" a="1"/>
  <c r="BD423" i="260" a="1"/>
  <c r="AU407" i="260" a="1"/>
  <c r="AD418" i="260" a="1"/>
  <c r="Z422" i="260" a="1"/>
  <c r="BJ414" i="260" a="1"/>
  <c r="AU412" i="260" a="1"/>
  <c r="BD413" i="260" a="1"/>
  <c r="AD425" i="260" a="1"/>
  <c r="BU421" i="260" a="1"/>
  <c r="R427" i="260" a="1"/>
  <c r="BU415" i="260" a="1"/>
  <c r="Z425" i="260" a="1"/>
  <c r="AU422" i="260" a="1"/>
  <c r="J408" i="260" a="1"/>
  <c r="W415" i="260" a="1"/>
  <c r="BU410" i="260" a="1"/>
  <c r="AD415" i="260" a="1"/>
  <c r="BN418" i="260" a="1"/>
  <c r="W423" i="260" a="1"/>
  <c r="J425" i="260" a="1"/>
  <c r="AZ409" i="260" a="1"/>
  <c r="BD417" i="260" a="1"/>
  <c r="J410" i="260" a="1"/>
  <c r="R413" i="260" a="1"/>
  <c r="AH423" i="260" a="1"/>
  <c r="AR407" i="260" a="1"/>
  <c r="BD406" i="260" a="1"/>
  <c r="G449" i="260" a="1"/>
  <c r="AD421" i="260" a="1"/>
  <c r="AR419" i="260" a="1"/>
  <c r="W414" i="260" a="1"/>
  <c r="BQ422" i="260" a="1"/>
  <c r="G419" i="260" a="1"/>
  <c r="BD420" i="260" a="1"/>
  <c r="R423" i="260" a="1"/>
  <c r="Z426" i="260" a="1"/>
  <c r="BU417" i="260" a="1"/>
  <c r="AU414" i="260" a="1"/>
  <c r="BU427" i="260" a="1"/>
  <c r="AU415" i="260" a="1"/>
  <c r="AD449" i="260" a="1"/>
  <c r="BN427" i="260" a="1"/>
  <c r="AR410" i="260" a="1"/>
  <c r="BQ414" i="260" a="1"/>
  <c r="BU425" i="260" a="1"/>
  <c r="AR428" i="260" a="1"/>
  <c r="AZ426" i="260" a="1"/>
  <c r="BQ406" i="260" a="1"/>
  <c r="N428" i="260" a="1"/>
  <c r="Z418" i="260" a="1"/>
  <c r="N416" i="260" a="1"/>
  <c r="R406" i="260" a="1"/>
  <c r="AZ419" i="260" a="1"/>
  <c r="R418" i="260" a="1"/>
  <c r="BN411" i="260" a="1"/>
  <c r="BN410" i="260" a="1"/>
  <c r="BJ423" i="260" a="1"/>
  <c r="W421" i="260" a="1"/>
  <c r="R426" i="260" a="1"/>
  <c r="N413" i="260" a="1"/>
  <c r="AR422" i="260" a="1"/>
  <c r="BU419" i="260" a="1"/>
  <c r="BQ418" i="260" a="1"/>
  <c r="AR449" i="260" a="1"/>
  <c r="BU423" i="260" a="1"/>
  <c r="J413" i="260" a="1"/>
  <c r="R428" i="260" a="1"/>
  <c r="BD426" i="260" a="1"/>
  <c r="AH427" i="260" a="1"/>
  <c r="AR414" i="260" a="1"/>
  <c r="G427" i="260" a="1"/>
  <c r="BN408" i="260" a="1"/>
  <c r="BQ421" i="260" a="1"/>
  <c r="W419" i="260" a="1"/>
  <c r="AH425" i="260" a="1"/>
  <c r="AZ407" i="260" a="1"/>
  <c r="AU411" i="260" a="1"/>
  <c r="AU413" i="260" a="1"/>
  <c r="BQ412" i="260" a="1"/>
  <c r="BQ408" i="260" a="1"/>
  <c r="AH449" i="260" a="1"/>
  <c r="J415" i="260" a="1"/>
  <c r="J426" i="260" a="1"/>
  <c r="J407" i="260" a="1"/>
  <c r="AL423" i="260" a="1"/>
  <c r="AL422" i="260" a="1"/>
  <c r="AR406" i="260" a="1"/>
  <c r="BU420" i="260" a="1"/>
  <c r="AH421" i="260" a="1"/>
  <c r="AU409" i="260" a="1"/>
  <c r="BU414" i="260" a="1"/>
  <c r="Z428" i="260" a="1"/>
  <c r="G426" i="260" a="1"/>
  <c r="G408" i="260" a="1"/>
  <c r="AR421" i="260" a="1"/>
  <c r="Z414" i="260" a="1"/>
  <c r="BJ412" i="260" a="1"/>
  <c r="AU410" i="260" a="1"/>
  <c r="AR405" i="260" a="1"/>
  <c r="R420" i="260" a="1"/>
  <c r="W418" i="260" a="1"/>
  <c r="AL428" i="260" a="1"/>
  <c r="BD427" i="260" a="1"/>
  <c r="AZ421" i="260" a="1"/>
  <c r="AD423" i="260" a="1"/>
  <c r="G417" i="260" a="1"/>
  <c r="BJ427" i="260" a="1"/>
  <c r="BQ415" i="260" a="1"/>
  <c r="W420" i="260" a="1"/>
  <c r="AH415" i="260" a="1"/>
  <c r="N419" i="260" a="1"/>
  <c r="AZ428" i="260" a="1"/>
  <c r="W408" i="260" a="1"/>
  <c r="BN415" i="260" a="1"/>
  <c r="BU416" i="260" a="1"/>
  <c r="BU413" i="260" a="1"/>
  <c r="BN407" i="260" a="1"/>
  <c r="R416" i="260" a="1"/>
  <c r="BU411" i="260" a="1"/>
  <c r="BD405" i="260" a="1"/>
  <c r="BN409" i="260" a="1"/>
  <c r="AR409" i="260" a="1"/>
  <c r="W411" i="260" a="1"/>
  <c r="AH422" i="260" a="1"/>
  <c r="AD427" i="260" a="1"/>
  <c r="J449" i="260" a="1"/>
  <c r="BD409" i="260" a="1"/>
  <c r="N414" i="260" a="1"/>
  <c r="G420" i="260" a="1"/>
  <c r="BJ416" i="260" a="1"/>
  <c r="N427" i="260" a="1"/>
  <c r="AU425" i="260" a="1"/>
  <c r="W409" i="260" a="1"/>
  <c r="G407" i="260" a="1"/>
  <c r="G416" i="260" a="1"/>
  <c r="J405" i="260" a="1"/>
  <c r="AZ420" i="260" a="1"/>
  <c r="AR418" i="260" a="1"/>
  <c r="G423" i="260" a="1"/>
  <c r="BJ413" i="260" a="1"/>
  <c r="W428" i="260" a="1"/>
  <c r="AH419" i="260" a="1"/>
  <c r="AR415" i="260" a="1"/>
  <c r="J406" i="260" a="1"/>
  <c r="BN414" i="260" a="1"/>
  <c r="BU408" i="260" a="1"/>
  <c r="BQ417" i="260" a="1"/>
  <c r="BJ410" i="260" a="1"/>
  <c r="AU416" i="260" a="1"/>
  <c r="BQ405" i="260" a="1"/>
  <c r="BJ407" i="260" a="1"/>
  <c r="AD416" i="260" a="1"/>
  <c r="N418" i="260" a="1"/>
  <c r="BJ420" i="260" a="1"/>
  <c r="AH417" i="260" a="1"/>
  <c r="N411" i="260" a="1"/>
  <c r="BQ449" i="260" a="1"/>
  <c r="Z413" i="260" a="1"/>
  <c r="AZ413" i="260" a="1"/>
  <c r="BD415" i="260" a="1"/>
  <c r="AL419" i="260" a="1"/>
  <c r="BQ413" i="260" a="1"/>
  <c r="R405" i="260" a="1"/>
  <c r="W449" i="260" a="1"/>
  <c r="AZ414" i="260" a="1"/>
  <c r="G410" i="260" a="1"/>
  <c r="R419" i="260" a="1"/>
  <c r="AU426" i="260" a="1"/>
  <c r="R417" i="260" a="1"/>
  <c r="R408" i="260" a="1"/>
  <c r="BD410" i="260" a="1"/>
  <c r="BN449" i="260" a="1"/>
  <c r="BD407" i="260" a="1"/>
  <c r="BN428" i="260" a="1"/>
  <c r="BN416" i="260" a="1"/>
  <c r="N426" i="260" a="1"/>
  <c r="AD420" i="260" a="1"/>
  <c r="R449" i="260" a="1"/>
  <c r="AU420" i="260" a="1"/>
  <c r="BU407" i="260" a="1"/>
  <c r="AH414" i="260" a="1"/>
  <c r="R407" i="260" a="1"/>
  <c r="AZ418" i="260" a="1"/>
  <c r="BU418" i="260" a="1"/>
  <c r="G414" i="260" a="1"/>
  <c r="AZ412" i="260" a="1"/>
  <c r="BD412" i="260" a="1"/>
  <c r="BQ425" i="260" a="1"/>
  <c r="BN406" i="260" a="1"/>
  <c r="BN405" i="260" a="1"/>
  <c r="AU449" i="260" a="1"/>
  <c r="W417" i="260" a="1"/>
  <c r="J414" i="260" a="1"/>
  <c r="AL420" i="260" a="1"/>
  <c r="AR426" i="260" a="1"/>
  <c r="Z416" i="260" a="1"/>
  <c r="W413" i="260" a="1"/>
  <c r="AD422" i="260" a="1"/>
  <c r="BD428" i="260" a="1"/>
  <c r="AU406" i="260" a="1"/>
  <c r="BQ409" i="260" a="1"/>
  <c r="BJ417" i="260" a="1"/>
  <c r="J423" i="260" a="1"/>
  <c r="G428" i="260" a="1"/>
  <c r="BN423" i="260" a="1"/>
  <c r="AZ423" i="260" a="1"/>
  <c r="AL413" i="260" a="1"/>
  <c r="AZ408" i="260" a="1"/>
  <c r="AR427" i="260" a="1"/>
  <c r="AL449" i="260" a="1"/>
  <c r="AZ416" i="260" a="1"/>
  <c r="BD414" i="260" a="1"/>
  <c r="BD419" i="260" a="1"/>
  <c r="J409" i="260" a="1"/>
  <c r="AL416" i="260" a="1"/>
  <c r="BJ406" i="260" a="1"/>
  <c r="AU419" i="260" a="1"/>
  <c r="AH418" i="260" a="1"/>
  <c r="AU417" i="260" a="1"/>
  <c r="BJ421" i="260" a="1"/>
  <c r="AH428" i="260" a="1"/>
  <c r="W412" i="260" a="1"/>
  <c r="N406" i="260" a="1"/>
  <c r="BJ408" i="260" a="1"/>
  <c r="AR416" i="260" a="1"/>
  <c r="BU405" i="260" a="1"/>
  <c r="BU406" i="260" a="1"/>
  <c r="AZ449" i="260" a="1"/>
  <c r="J421" i="260" a="1"/>
  <c r="G409" i="260" a="1"/>
  <c r="BN417" i="260" a="1"/>
  <c r="AZ405" i="260" a="1"/>
  <c r="AD414" i="260" a="1"/>
  <c r="BD416" i="260" a="1"/>
  <c r="J427" i="260" a="1"/>
  <c r="BQ419" i="260" a="1"/>
  <c r="BJ426" i="260" a="1"/>
  <c r="G418" i="260" a="1"/>
  <c r="AZ415" i="260" a="1"/>
  <c r="AZ410" i="260" a="1"/>
  <c r="AL421" i="260" a="1"/>
  <c r="W410" i="260" a="1"/>
  <c r="AL415" i="260" a="1"/>
  <c r="G412" i="260" a="1"/>
  <c r="BQ427" i="260" a="1"/>
  <c r="Z449" i="260" a="1"/>
  <c r="N417" i="260" a="1"/>
  <c r="BJ428" i="260" a="1"/>
  <c r="W425" i="260" a="1"/>
  <c r="AZ425" i="260" a="1"/>
  <c r="J420" i="260" a="1"/>
  <c r="AR411" i="260" a="1"/>
  <c r="AR420" i="260" a="1"/>
  <c r="AZ422" i="260" a="1"/>
  <c r="BU426" i="260" a="1"/>
  <c r="W422" i="260" a="1"/>
  <c r="AL425" i="260" l="1"/>
  <c r="N425" i="260"/>
  <c r="BN425" i="260"/>
  <c r="AH425" i="260"/>
  <c r="BQ425" i="260"/>
  <c r="AD425" i="260"/>
  <c r="BU425" i="260"/>
  <c r="Z425" i="260"/>
  <c r="AZ425" i="260"/>
  <c r="J425" i="260"/>
  <c r="W425" i="260"/>
  <c r="R425" i="260"/>
  <c r="BD425" i="260"/>
  <c r="BJ425" i="260"/>
  <c r="AR425" i="260"/>
  <c r="AU425" i="260"/>
  <c r="G425" i="260"/>
  <c r="BD407" i="260"/>
  <c r="BJ407" i="260"/>
  <c r="AZ407" i="260"/>
  <c r="BQ407" i="260"/>
  <c r="J407" i="260"/>
  <c r="R407" i="260"/>
  <c r="BU407" i="260"/>
  <c r="G407" i="260"/>
  <c r="AU407" i="260"/>
  <c r="N407" i="260"/>
  <c r="BN407" i="260"/>
  <c r="W407" i="260"/>
  <c r="AR407" i="260"/>
  <c r="AU449" i="260"/>
  <c r="BN449" i="260"/>
  <c r="W449" i="260"/>
  <c r="AZ449" i="260"/>
  <c r="BJ449" i="260"/>
  <c r="BU449" i="260"/>
  <c r="R449" i="260"/>
  <c r="AR449" i="260"/>
  <c r="AD449" i="260"/>
  <c r="BD449" i="260"/>
  <c r="AL449" i="260"/>
  <c r="G449" i="260"/>
  <c r="N449" i="260"/>
  <c r="J449" i="260"/>
  <c r="AH449" i="260"/>
  <c r="BQ449" i="260"/>
  <c r="Z449" i="260"/>
  <c r="BU419" i="260"/>
  <c r="G419" i="260"/>
  <c r="AR419" i="260"/>
  <c r="AL419" i="260"/>
  <c r="AU419" i="260"/>
  <c r="AZ419" i="260"/>
  <c r="J419" i="260"/>
  <c r="Z419" i="260"/>
  <c r="BJ419" i="260"/>
  <c r="N419" i="260"/>
  <c r="AH419" i="260"/>
  <c r="W419" i="260"/>
  <c r="R419" i="260"/>
  <c r="BQ419" i="260"/>
  <c r="BN419" i="260"/>
  <c r="BD419" i="260"/>
  <c r="AD419" i="260"/>
  <c r="BU411" i="260"/>
  <c r="W411" i="260"/>
  <c r="BN411" i="260"/>
  <c r="N411" i="260"/>
  <c r="AZ411" i="260"/>
  <c r="AU411" i="260"/>
  <c r="J411" i="260"/>
  <c r="R411" i="260"/>
  <c r="BJ411" i="260"/>
  <c r="BQ411" i="260"/>
  <c r="G411" i="260"/>
  <c r="AR411" i="260"/>
  <c r="BD411" i="260"/>
  <c r="BN416" i="260"/>
  <c r="AD416" i="260"/>
  <c r="Z416" i="260"/>
  <c r="BJ416" i="260"/>
  <c r="AL416" i="260"/>
  <c r="BU416" i="260"/>
  <c r="AH416" i="260"/>
  <c r="BQ416" i="260"/>
  <c r="BD416" i="260"/>
  <c r="N416" i="260"/>
  <c r="G416" i="260"/>
  <c r="AZ416" i="260"/>
  <c r="J416" i="260"/>
  <c r="AR416" i="260"/>
  <c r="W416" i="260"/>
  <c r="AU416" i="260"/>
  <c r="R416" i="260"/>
  <c r="AU418" i="260"/>
  <c r="N418" i="260"/>
  <c r="W418" i="260"/>
  <c r="G418" i="260"/>
  <c r="AH418" i="260"/>
  <c r="BJ418" i="260"/>
  <c r="AR418" i="260"/>
  <c r="BD418" i="260"/>
  <c r="AL418" i="260"/>
  <c r="AZ418" i="260"/>
  <c r="J418" i="260"/>
  <c r="BN418" i="260"/>
  <c r="AD418" i="260"/>
  <c r="Z418" i="260"/>
  <c r="BU418" i="260"/>
  <c r="BQ418" i="260"/>
  <c r="R418" i="260"/>
  <c r="BQ421" i="260"/>
  <c r="BN421" i="260"/>
  <c r="BU421" i="260"/>
  <c r="W421" i="260"/>
  <c r="AR421" i="260"/>
  <c r="AL421" i="260"/>
  <c r="J421" i="260"/>
  <c r="AD421" i="260"/>
  <c r="G421" i="260"/>
  <c r="BD421" i="260"/>
  <c r="AU421" i="260"/>
  <c r="R421" i="260"/>
  <c r="AH421" i="260"/>
  <c r="AZ421" i="260"/>
  <c r="Z421" i="260"/>
  <c r="N421" i="260"/>
  <c r="BJ421" i="260"/>
  <c r="AR405" i="260"/>
  <c r="AZ405" i="260"/>
  <c r="G405" i="260"/>
  <c r="BN405" i="260"/>
  <c r="BD405" i="260"/>
  <c r="R405" i="260"/>
  <c r="J405" i="260"/>
  <c r="AU405" i="260"/>
  <c r="BQ405" i="260"/>
  <c r="BJ405" i="260"/>
  <c r="N405" i="260"/>
  <c r="BU405" i="260"/>
  <c r="W405" i="260"/>
  <c r="BQ415" i="260"/>
  <c r="R415" i="260"/>
  <c r="BU415" i="260"/>
  <c r="AR415" i="260"/>
  <c r="BJ415" i="260"/>
  <c r="AU415" i="260"/>
  <c r="N415" i="260"/>
  <c r="W415" i="260"/>
  <c r="G415" i="260"/>
  <c r="BD415" i="260"/>
  <c r="J415" i="260"/>
  <c r="AD415" i="260"/>
  <c r="BN415" i="260"/>
  <c r="AH415" i="260"/>
  <c r="AL415" i="260"/>
  <c r="AZ415" i="260"/>
  <c r="Z415" i="260"/>
  <c r="R408" i="260"/>
  <c r="BQ408" i="260"/>
  <c r="AR408" i="260"/>
  <c r="AZ408" i="260"/>
  <c r="AU408" i="260"/>
  <c r="W408" i="260"/>
  <c r="BU408" i="260"/>
  <c r="N408" i="260"/>
  <c r="BJ408" i="260"/>
  <c r="BN408" i="260"/>
  <c r="G408" i="260"/>
  <c r="J408" i="260"/>
  <c r="BD408" i="260"/>
  <c r="AR427" i="260"/>
  <c r="AL427" i="260"/>
  <c r="Z427" i="260"/>
  <c r="AH427" i="260"/>
  <c r="AD427" i="260"/>
  <c r="AZ427" i="260"/>
  <c r="BN427" i="260"/>
  <c r="R427" i="260"/>
  <c r="J427" i="260"/>
  <c r="AU427" i="260"/>
  <c r="BU427" i="260"/>
  <c r="W427" i="260"/>
  <c r="G427" i="260"/>
  <c r="BD427" i="260"/>
  <c r="BQ427" i="260"/>
  <c r="N427" i="260"/>
  <c r="BJ427" i="260"/>
  <c r="AR428" i="260"/>
  <c r="AL428" i="260"/>
  <c r="AH428" i="260"/>
  <c r="W428" i="260"/>
  <c r="AU428" i="260"/>
  <c r="J428" i="260"/>
  <c r="BQ428" i="260"/>
  <c r="R428" i="260"/>
  <c r="G428" i="260"/>
  <c r="N428" i="260"/>
  <c r="BN428" i="260"/>
  <c r="BD428" i="260"/>
  <c r="BU428" i="260"/>
  <c r="AD428" i="260"/>
  <c r="Z428" i="260"/>
  <c r="BJ428" i="260"/>
  <c r="AZ428" i="260"/>
  <c r="AZ423" i="260"/>
  <c r="BJ423" i="260"/>
  <c r="AR423" i="260"/>
  <c r="Z423" i="260"/>
  <c r="BD423" i="260"/>
  <c r="J423" i="260"/>
  <c r="N423" i="260"/>
  <c r="AD423" i="260"/>
  <c r="G423" i="260"/>
  <c r="BN423" i="260"/>
  <c r="BQ423" i="260"/>
  <c r="AL423" i="260"/>
  <c r="BU423" i="260"/>
  <c r="AU423" i="260"/>
  <c r="R423" i="260"/>
  <c r="AH423" i="260"/>
  <c r="W423" i="260"/>
  <c r="Z420" i="260"/>
  <c r="BU420" i="260"/>
  <c r="R420" i="260"/>
  <c r="W420" i="260"/>
  <c r="BQ420" i="260"/>
  <c r="BN420" i="260"/>
  <c r="AL420" i="260"/>
  <c r="BD420" i="260"/>
  <c r="AZ420" i="260"/>
  <c r="G420" i="260"/>
  <c r="AH420" i="260"/>
  <c r="AR420" i="260"/>
  <c r="N420" i="260"/>
  <c r="BJ420" i="260"/>
  <c r="AD420" i="260"/>
  <c r="J420" i="260"/>
  <c r="AU420" i="260"/>
  <c r="BU409" i="260"/>
  <c r="BD409" i="260"/>
  <c r="N409" i="260"/>
  <c r="BJ409" i="260"/>
  <c r="J409" i="260"/>
  <c r="AU409" i="260"/>
  <c r="W409" i="260"/>
  <c r="R409" i="260"/>
  <c r="AR409" i="260"/>
  <c r="BQ409" i="260"/>
  <c r="AZ409" i="260"/>
  <c r="BN409" i="260"/>
  <c r="G409" i="260"/>
  <c r="AL422" i="260"/>
  <c r="BU422" i="260"/>
  <c r="R422" i="260"/>
  <c r="AD422" i="260"/>
  <c r="J422" i="260"/>
  <c r="W422" i="260"/>
  <c r="AR422" i="260"/>
  <c r="Z422" i="260"/>
  <c r="BQ422" i="260"/>
  <c r="G422" i="260"/>
  <c r="BN422" i="260"/>
  <c r="BJ422" i="260"/>
  <c r="AH422" i="260"/>
  <c r="AZ422" i="260"/>
  <c r="AU422" i="260"/>
  <c r="BD422" i="260"/>
  <c r="N422" i="260"/>
  <c r="BJ426" i="260"/>
  <c r="AD426" i="260"/>
  <c r="Z426" i="260"/>
  <c r="BQ426" i="260"/>
  <c r="BN426" i="260"/>
  <c r="AL426" i="260"/>
  <c r="AH426" i="260"/>
  <c r="AR426" i="260"/>
  <c r="R426" i="260"/>
  <c r="N426" i="260"/>
  <c r="AZ426" i="260"/>
  <c r="AU426" i="260"/>
  <c r="J426" i="260"/>
  <c r="W426" i="260"/>
  <c r="BU426" i="260"/>
  <c r="BD426" i="260"/>
  <c r="G426" i="260"/>
  <c r="AZ410" i="260"/>
  <c r="BD410" i="260"/>
  <c r="AU410" i="260"/>
  <c r="N410" i="260"/>
  <c r="R410" i="260"/>
  <c r="BN410" i="260"/>
  <c r="G410" i="260"/>
  <c r="W410" i="260"/>
  <c r="BU410" i="260"/>
  <c r="BJ410" i="260"/>
  <c r="BQ410" i="260"/>
  <c r="J410" i="260"/>
  <c r="AR410" i="260"/>
  <c r="BU406" i="260"/>
  <c r="BN406" i="260"/>
  <c r="BQ406" i="260"/>
  <c r="AZ406" i="260"/>
  <c r="J406" i="260"/>
  <c r="AU406" i="260"/>
  <c r="G406" i="260"/>
  <c r="BD406" i="260"/>
  <c r="R406" i="260"/>
  <c r="W406" i="260"/>
  <c r="AR406" i="260"/>
  <c r="N406" i="260"/>
  <c r="BJ406" i="260"/>
  <c r="BN412" i="260"/>
  <c r="R412" i="260"/>
  <c r="AD412" i="260"/>
  <c r="BJ412" i="260"/>
  <c r="G412" i="260"/>
  <c r="BD412" i="260"/>
  <c r="AR412" i="260"/>
  <c r="BU412" i="260"/>
  <c r="N412" i="260"/>
  <c r="BQ412" i="260"/>
  <c r="AL412" i="260"/>
  <c r="AU412" i="260"/>
  <c r="J412" i="260"/>
  <c r="AZ412" i="260"/>
  <c r="W412" i="260"/>
  <c r="AH412" i="260"/>
  <c r="Z412" i="260"/>
  <c r="AU413" i="260"/>
  <c r="AD413" i="260"/>
  <c r="AZ413" i="260"/>
  <c r="BD413" i="260"/>
  <c r="J413" i="260"/>
  <c r="AR413" i="260"/>
  <c r="W413" i="260"/>
  <c r="BU413" i="260"/>
  <c r="BJ413" i="260"/>
  <c r="BN413" i="260"/>
  <c r="R413" i="260"/>
  <c r="N413" i="260"/>
  <c r="AL413" i="260"/>
  <c r="Z413" i="260"/>
  <c r="G413" i="260"/>
  <c r="AH413" i="260"/>
  <c r="BQ413" i="260"/>
  <c r="BU414" i="260"/>
  <c r="J414" i="260"/>
  <c r="R414" i="260"/>
  <c r="N414" i="260"/>
  <c r="AH414" i="260"/>
  <c r="W414" i="260"/>
  <c r="BD414" i="260"/>
  <c r="AD414" i="260"/>
  <c r="AZ414" i="260"/>
  <c r="G414" i="260"/>
  <c r="AU414" i="260"/>
  <c r="BN414" i="260"/>
  <c r="BJ414" i="260"/>
  <c r="AR414" i="260"/>
  <c r="BQ414" i="260"/>
  <c r="AL414" i="260"/>
  <c r="Z414" i="260"/>
  <c r="AL417" i="260"/>
  <c r="AR417" i="260"/>
  <c r="AH417" i="260"/>
  <c r="Z417" i="260"/>
  <c r="AU417" i="260"/>
  <c r="BD417" i="260"/>
  <c r="G417" i="260"/>
  <c r="BJ417" i="260"/>
  <c r="AZ417" i="260"/>
  <c r="R417" i="260"/>
  <c r="W417" i="260"/>
  <c r="N417" i="260"/>
  <c r="J417" i="260"/>
  <c r="BQ417" i="260"/>
  <c r="BU417" i="260"/>
  <c r="BN417" i="260"/>
  <c r="AD417" i="260"/>
  <c r="C444" i="260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G439" i="260" a="1"/>
  <c r="BJ445" i="260" a="1"/>
  <c r="BU452" i="260" a="1"/>
  <c r="AU434" i="260" a="1"/>
  <c r="AR434" i="260" a="1"/>
  <c r="N441" i="260" a="1"/>
  <c r="BQ453" i="260" a="1"/>
  <c r="AU452" i="260" a="1"/>
  <c r="AZ438" i="260" a="1"/>
  <c r="BD474" i="260" a="1"/>
  <c r="BN433" i="260" a="1"/>
  <c r="AD452" i="260" a="1"/>
  <c r="R445" i="260" a="1"/>
  <c r="AZ432" i="260" a="1"/>
  <c r="AU446" i="260" a="1"/>
  <c r="G438" i="260" a="1"/>
  <c r="W444" i="260" a="1"/>
  <c r="AR445" i="260" a="1"/>
  <c r="BQ432" i="260" a="1"/>
  <c r="Z442" i="260" a="1"/>
  <c r="BU450" i="260" a="1"/>
  <c r="G436" i="260" a="1"/>
  <c r="BJ442" i="260" a="1"/>
  <c r="AZ446" i="260" a="1"/>
  <c r="AH453" i="260" a="1"/>
  <c r="BN474" i="260" a="1"/>
  <c r="AZ435" i="260" a="1"/>
  <c r="BU451" i="260" a="1"/>
  <c r="AZ439" i="260" a="1"/>
  <c r="AL446" i="260" a="1"/>
  <c r="BU432" i="260" a="1"/>
  <c r="BN446" i="260" a="1"/>
  <c r="J433" i="260" a="1"/>
  <c r="BN442" i="260" a="1"/>
  <c r="BD431" i="260" a="1"/>
  <c r="AR432" i="260" a="1"/>
  <c r="AZ444" i="260" a="1"/>
  <c r="G433" i="260" a="1"/>
  <c r="J446" i="260" a="1"/>
  <c r="AR430" i="260" a="1"/>
  <c r="W434" i="260" a="1"/>
  <c r="AD438" i="260" a="1"/>
  <c r="BD446" i="260" a="1"/>
  <c r="BD432" i="260" a="1"/>
  <c r="N436" i="260" a="1"/>
  <c r="BQ474" i="260" a="1"/>
  <c r="BD448" i="260" a="1"/>
  <c r="AR474" i="260" a="1"/>
  <c r="BN430" i="260" a="1"/>
  <c r="AR450" i="260" a="1"/>
  <c r="BD440" i="260" a="1"/>
  <c r="AL451" i="260" a="1"/>
  <c r="AR437" i="260" a="1"/>
  <c r="AH441" i="260" a="1"/>
  <c r="BD433" i="260" a="1"/>
  <c r="J447" i="260" a="1"/>
  <c r="BJ439" i="260" a="1"/>
  <c r="BN440" i="260" a="1"/>
  <c r="AU453" i="260" a="1"/>
  <c r="BD436" i="260" a="1"/>
  <c r="BQ441" i="260" a="1"/>
  <c r="BU439" i="260" a="1"/>
  <c r="AL439" i="260" a="1"/>
  <c r="BD447" i="260" a="1"/>
  <c r="Z445" i="260" a="1"/>
  <c r="BU446" i="260" a="1"/>
  <c r="BQ450" i="260" a="1"/>
  <c r="AZ450" i="260" a="1"/>
  <c r="BQ430" i="260" a="1"/>
  <c r="G437" i="260" a="1"/>
  <c r="AD442" i="260" a="1"/>
  <c r="AU450" i="260" a="1"/>
  <c r="BN434" i="260" a="1"/>
  <c r="R442" i="260" a="1"/>
  <c r="AH442" i="260" a="1"/>
  <c r="BJ452" i="260" a="1"/>
  <c r="W453" i="260" a="1"/>
  <c r="AU436" i="260" a="1"/>
  <c r="BJ448" i="260" a="1"/>
  <c r="AH439" i="260" a="1"/>
  <c r="BQ436" i="260" a="1"/>
  <c r="W448" i="260" a="1"/>
  <c r="R434" i="260" a="1"/>
  <c r="R447" i="260" a="1"/>
  <c r="AU432" i="260" a="1"/>
  <c r="AH445" i="260" a="1"/>
  <c r="BJ434" i="260" a="1"/>
  <c r="BJ430" i="260" a="1"/>
  <c r="G432" i="260" a="1"/>
  <c r="Z440" i="260" a="1"/>
  <c r="N448" i="260" a="1"/>
  <c r="AR452" i="260" a="1"/>
  <c r="BU474" i="260" a="1"/>
  <c r="AD453" i="260" a="1"/>
  <c r="BQ446" i="260" a="1"/>
  <c r="W445" i="260" a="1"/>
  <c r="AH437" i="260" a="1"/>
  <c r="AZ440" i="260" a="1"/>
  <c r="R443" i="260" a="1"/>
  <c r="BJ446" i="260" a="1"/>
  <c r="AH444" i="260" a="1"/>
  <c r="W433" i="260" a="1"/>
  <c r="W435" i="260" a="1"/>
  <c r="G443" i="260" a="1"/>
  <c r="AU443" i="260" a="1"/>
  <c r="J434" i="260" a="1"/>
  <c r="AR431" i="260" a="1"/>
  <c r="J448" i="260" a="1"/>
  <c r="W447" i="260" a="1"/>
  <c r="AZ443" i="260" a="1"/>
  <c r="G452" i="260" a="1"/>
  <c r="R435" i="260" a="1"/>
  <c r="W438" i="260" a="1"/>
  <c r="Z452" i="260" a="1"/>
  <c r="BU442" i="260" a="1"/>
  <c r="R451" i="260" a="1"/>
  <c r="J450" i="260" a="1"/>
  <c r="AL440" i="260" a="1"/>
  <c r="AZ442" i="260" a="1"/>
  <c r="AD474" i="260" a="1"/>
  <c r="AL450" i="260" a="1"/>
  <c r="BU444" i="260" a="1"/>
  <c r="AZ445" i="260" a="1"/>
  <c r="R450" i="260" a="1"/>
  <c r="BD452" i="260" a="1"/>
  <c r="N453" i="260" a="1"/>
  <c r="J435" i="260" a="1"/>
  <c r="AR440" i="260" a="1"/>
  <c r="Z453" i="260" a="1"/>
  <c r="BQ444" i="260" a="1"/>
  <c r="R452" i="260" a="1"/>
  <c r="Z451" i="260" a="1"/>
  <c r="AL448" i="260" a="1"/>
  <c r="J474" i="260" a="1"/>
  <c r="BU430" i="260" a="1"/>
  <c r="AU447" i="260" a="1"/>
  <c r="G474" i="260" a="1"/>
  <c r="AZ430" i="260" a="1"/>
  <c r="AL474" i="260" a="1"/>
  <c r="R430" i="260" a="1"/>
  <c r="Z450" i="260" a="1"/>
  <c r="W437" i="260" a="1"/>
  <c r="AZ436" i="260" a="1"/>
  <c r="BQ447" i="260" a="1"/>
  <c r="G448" i="260" a="1"/>
  <c r="AR448" i="260" a="1"/>
  <c r="J444" i="260" a="1"/>
  <c r="G446" i="260" a="1"/>
  <c r="G440" i="260" a="1"/>
  <c r="BJ444" i="260" a="1"/>
  <c r="AZ448" i="260" a="1"/>
  <c r="BN436" i="260" a="1"/>
  <c r="BN435" i="260" a="1"/>
  <c r="BQ439" i="260" a="1"/>
  <c r="N431" i="260" a="1"/>
  <c r="AU438" i="260" a="1"/>
  <c r="BN447" i="260" a="1"/>
  <c r="AD446" i="260" a="1"/>
  <c r="AL445" i="260" a="1"/>
  <c r="J430" i="260" a="1"/>
  <c r="BJ436" i="260" a="1"/>
  <c r="BN453" i="260" a="1"/>
  <c r="BU441" i="260" a="1"/>
  <c r="AL441" i="260" a="1"/>
  <c r="J453" i="260" a="1"/>
  <c r="N430" i="260" a="1"/>
  <c r="AH446" i="260" a="1"/>
  <c r="BD442" i="260" a="1"/>
  <c r="BQ433" i="260" a="1"/>
  <c r="BQ452" i="260" a="1"/>
  <c r="N433" i="260" a="1"/>
  <c r="R440" i="260" a="1"/>
  <c r="AR446" i="260" a="1"/>
  <c r="Z437" i="260" a="1"/>
  <c r="G445" i="260" a="1"/>
  <c r="AD440" i="260" a="1"/>
  <c r="W430" i="260" a="1"/>
  <c r="N447" i="260" a="1"/>
  <c r="AR439" i="260" a="1"/>
  <c r="AU445" i="260" a="1"/>
  <c r="J445" i="260" a="1"/>
  <c r="W439" i="260" a="1"/>
  <c r="AH451" i="260" a="1"/>
  <c r="W443" i="260" a="1"/>
  <c r="W446" i="260" a="1"/>
  <c r="AR442" i="260" a="1"/>
  <c r="AU431" i="260" a="1"/>
  <c r="W452" i="260" a="1"/>
  <c r="AD439" i="260" a="1"/>
  <c r="AL444" i="260" a="1"/>
  <c r="N439" i="260" a="1"/>
  <c r="BD450" i="260" a="1"/>
  <c r="BU453" i="260" a="1"/>
  <c r="G453" i="260" a="1"/>
  <c r="BN443" i="260" a="1"/>
  <c r="R441" i="260" a="1"/>
  <c r="BD434" i="260" a="1"/>
  <c r="AU435" i="260" a="1"/>
  <c r="BD445" i="260" a="1"/>
  <c r="BU431" i="260" a="1"/>
  <c r="BQ448" i="260" a="1"/>
  <c r="AL447" i="260" a="1"/>
  <c r="AH438" i="260" a="1"/>
  <c r="BJ443" i="260" a="1"/>
  <c r="G450" i="260" a="1"/>
  <c r="W450" i="260" a="1"/>
  <c r="BD451" i="260" a="1"/>
  <c r="R439" i="260" a="1"/>
  <c r="Z441" i="260" a="1"/>
  <c r="AR451" i="260" a="1"/>
  <c r="AR447" i="260" a="1"/>
  <c r="R432" i="260" a="1"/>
  <c r="AU441" i="260" a="1"/>
  <c r="J451" i="260" a="1"/>
  <c r="BN445" i="260" a="1"/>
  <c r="AR444" i="260" a="1"/>
  <c r="BJ432" i="260" a="1"/>
  <c r="AU439" i="260" a="1"/>
  <c r="W441" i="260" a="1"/>
  <c r="G435" i="260" a="1"/>
  <c r="R448" i="260" a="1"/>
  <c r="AZ437" i="260" a="1"/>
  <c r="AH448" i="260" a="1"/>
  <c r="BU434" i="260" a="1"/>
  <c r="BD444" i="260" a="1"/>
  <c r="AL453" i="260" a="1"/>
  <c r="BJ453" i="260" a="1"/>
  <c r="BU436" i="260" a="1"/>
  <c r="N434" i="260" a="1"/>
  <c r="AL452" i="260" a="1"/>
  <c r="N432" i="260" a="1"/>
  <c r="N442" i="260" a="1"/>
  <c r="Z444" i="260" a="1"/>
  <c r="N474" i="260" a="1"/>
  <c r="R474" i="260" a="1"/>
  <c r="Z447" i="260" a="1"/>
  <c r="AU474" i="260" a="1"/>
  <c r="BJ474" i="260" a="1"/>
  <c r="R453" i="260" a="1"/>
  <c r="AU430" i="260" a="1"/>
  <c r="G441" i="260" a="1"/>
  <c r="J438" i="260" a="1"/>
  <c r="BQ437" i="260" a="1"/>
  <c r="BU445" i="260" a="1"/>
  <c r="BN448" i="260" a="1"/>
  <c r="BD439" i="260" a="1"/>
  <c r="BN432" i="260" a="1"/>
  <c r="Z448" i="260" a="1"/>
  <c r="AU444" i="260" a="1"/>
  <c r="BQ451" i="260" a="1"/>
  <c r="G447" i="260" a="1"/>
  <c r="AH440" i="260" a="1"/>
  <c r="N443" i="260" a="1"/>
  <c r="BN451" i="260" a="1"/>
  <c r="AU448" i="260" a="1"/>
  <c r="AR436" i="260" a="1"/>
  <c r="AU440" i="260" a="1"/>
  <c r="BD437" i="260" a="1"/>
  <c r="BD441" i="260" a="1"/>
  <c r="BQ440" i="260" a="1"/>
  <c r="AR435" i="260" a="1"/>
  <c r="BU440" i="260" a="1"/>
  <c r="BN437" i="260" a="1"/>
  <c r="N445" i="260" a="1"/>
  <c r="BJ450" i="260" a="1"/>
  <c r="BJ433" i="260" a="1"/>
  <c r="BQ443" i="260" a="1"/>
  <c r="R446" i="260" a="1"/>
  <c r="BU448" i="260" a="1"/>
  <c r="AD437" i="260" a="1"/>
  <c r="R436" i="260" a="1"/>
  <c r="N446" i="260" a="1"/>
  <c r="AR438" i="260" a="1"/>
  <c r="AH443" i="260" a="1"/>
  <c r="R437" i="260" a="1"/>
  <c r="AD451" i="260" a="1"/>
  <c r="AL437" i="260" a="1"/>
  <c r="Z438" i="260" a="1"/>
  <c r="BN450" i="260" a="1"/>
  <c r="BJ447" i="260" a="1"/>
  <c r="R433" i="260" a="1"/>
  <c r="AZ453" i="260" a="1"/>
  <c r="G442" i="260" a="1"/>
  <c r="J452" i="260" a="1"/>
  <c r="N440" i="260" a="1"/>
  <c r="AD444" i="260" a="1"/>
  <c r="G434" i="260" a="1"/>
  <c r="AD443" i="260" a="1"/>
  <c r="AZ441" i="260" a="1"/>
  <c r="AZ433" i="260" a="1"/>
  <c r="BJ438" i="260" a="1"/>
  <c r="BN452" i="260" a="1"/>
  <c r="AR441" i="260" a="1"/>
  <c r="AH447" i="260" a="1"/>
  <c r="AD447" i="260" a="1"/>
  <c r="N452" i="260" a="1"/>
  <c r="Z439" i="260" a="1"/>
  <c r="R444" i="260" a="1"/>
  <c r="AD448" i="260" a="1"/>
  <c r="BJ440" i="260" a="1"/>
  <c r="BU443" i="260" a="1"/>
  <c r="BU447" i="260" a="1"/>
  <c r="J439" i="260" a="1"/>
  <c r="BD430" i="260" a="1"/>
  <c r="J431" i="260" a="1"/>
  <c r="Z474" i="260" a="1"/>
  <c r="AZ451" i="260" a="1"/>
  <c r="G430" i="260" a="1"/>
  <c r="AU451" i="260" a="1"/>
  <c r="BU438" i="260" a="1"/>
  <c r="J440" i="260" a="1"/>
  <c r="BQ431" i="260" a="1"/>
  <c r="BJ441" i="260" a="1"/>
  <c r="BU437" i="260" a="1"/>
  <c r="BQ438" i="260" a="1"/>
  <c r="Z443" i="260" a="1"/>
  <c r="AR433" i="260" a="1"/>
  <c r="N450" i="260" a="1"/>
  <c r="AD450" i="260" a="1"/>
  <c r="AZ431" i="260" a="1"/>
  <c r="W431" i="260" a="1"/>
  <c r="AZ452" i="260" a="1"/>
  <c r="BU433" i="260" a="1"/>
  <c r="AL442" i="260" a="1"/>
  <c r="BN444" i="260" a="1"/>
  <c r="N451" i="260" a="1"/>
  <c r="AU433" i="260" a="1"/>
  <c r="BQ442" i="260" a="1"/>
  <c r="AU437" i="260" a="1"/>
  <c r="BU435" i="260" a="1"/>
  <c r="J443" i="260" a="1"/>
  <c r="BD443" i="260" a="1"/>
  <c r="AL443" i="260" a="1"/>
  <c r="N444" i="260" a="1"/>
  <c r="R438" i="260" a="1"/>
  <c r="N438" i="260" a="1"/>
  <c r="AH474" i="260" a="1"/>
  <c r="G444" i="260" a="1"/>
  <c r="AH450" i="260" a="1"/>
  <c r="BJ451" i="260" a="1"/>
  <c r="W451" i="260" a="1"/>
  <c r="BJ431" i="260" a="1"/>
  <c r="BQ434" i="260" a="1"/>
  <c r="W432" i="260" a="1"/>
  <c r="J432" i="260" a="1"/>
  <c r="W436" i="260" a="1"/>
  <c r="AD445" i="260" a="1"/>
  <c r="BN439" i="260" a="1"/>
  <c r="W474" i="260" a="1"/>
  <c r="AD441" i="260" a="1"/>
  <c r="R431" i="260" a="1"/>
  <c r="BN438" i="260" a="1"/>
  <c r="AZ447" i="260" a="1"/>
  <c r="BD438" i="260" a="1"/>
  <c r="AR443" i="260" a="1"/>
  <c r="AZ434" i="260" a="1"/>
  <c r="J436" i="260" a="1"/>
  <c r="AL438" i="260" a="1"/>
  <c r="BD435" i="260" a="1"/>
  <c r="AH452" i="260" a="1"/>
  <c r="BJ437" i="260" a="1"/>
  <c r="Z446" i="260" a="1"/>
  <c r="N437" i="260" a="1"/>
  <c r="J441" i="260" a="1"/>
  <c r="N435" i="260" a="1"/>
  <c r="G451" i="260" a="1"/>
  <c r="J442" i="260" a="1"/>
  <c r="W440" i="260" a="1"/>
  <c r="BN431" i="260" a="1"/>
  <c r="BJ435" i="260" a="1"/>
  <c r="AU442" i="260" a="1"/>
  <c r="W442" i="260" a="1"/>
  <c r="AZ474" i="260" a="1"/>
  <c r="J437" i="260" a="1"/>
  <c r="BD453" i="260" a="1"/>
  <c r="AR453" i="260" a="1"/>
  <c r="BN441" i="260" a="1"/>
  <c r="G431" i="260" a="1"/>
  <c r="BQ435" i="260" a="1"/>
  <c r="BQ445" i="260" a="1"/>
  <c r="BU441" i="260" l="1"/>
  <c r="BQ441" i="260"/>
  <c r="BN441" i="260"/>
  <c r="AD441" i="260"/>
  <c r="R441" i="260"/>
  <c r="BD441" i="260"/>
  <c r="AZ441" i="260"/>
  <c r="AL441" i="260"/>
  <c r="N441" i="260"/>
  <c r="BJ441" i="260"/>
  <c r="W441" i="260"/>
  <c r="AR441" i="260"/>
  <c r="Z441" i="260"/>
  <c r="AH441" i="260"/>
  <c r="AU441" i="260"/>
  <c r="J441" i="260"/>
  <c r="G441" i="260"/>
  <c r="W451" i="260"/>
  <c r="BJ451" i="260"/>
  <c r="AH451" i="260"/>
  <c r="Z451" i="260"/>
  <c r="R451" i="260"/>
  <c r="BN451" i="260"/>
  <c r="BQ451" i="260"/>
  <c r="AL451" i="260"/>
  <c r="AD451" i="260"/>
  <c r="BU451" i="260"/>
  <c r="AZ451" i="260"/>
  <c r="N451" i="260"/>
  <c r="J451" i="260"/>
  <c r="AR451" i="260"/>
  <c r="BD451" i="260"/>
  <c r="AU451" i="260"/>
  <c r="G451" i="260"/>
  <c r="AR439" i="260"/>
  <c r="W439" i="260"/>
  <c r="AH439" i="260"/>
  <c r="Z439" i="260"/>
  <c r="BJ439" i="260"/>
  <c r="AL439" i="260"/>
  <c r="AU439" i="260"/>
  <c r="BD439" i="260"/>
  <c r="BN439" i="260"/>
  <c r="N439" i="260"/>
  <c r="BQ439" i="260"/>
  <c r="BU439" i="260"/>
  <c r="AZ439" i="260"/>
  <c r="R439" i="260"/>
  <c r="J439" i="260"/>
  <c r="G439" i="260"/>
  <c r="AD439" i="260"/>
  <c r="BN446" i="260"/>
  <c r="BQ446" i="260"/>
  <c r="BU446" i="260"/>
  <c r="W446" i="260"/>
  <c r="Z446" i="260"/>
  <c r="J446" i="260"/>
  <c r="BD446" i="260"/>
  <c r="N446" i="260"/>
  <c r="AH446" i="260"/>
  <c r="AZ446" i="260"/>
  <c r="BJ446" i="260"/>
  <c r="AR446" i="260"/>
  <c r="AD446" i="260"/>
  <c r="G446" i="260"/>
  <c r="R446" i="260"/>
  <c r="AL446" i="260"/>
  <c r="AU446" i="260"/>
  <c r="AD437" i="260"/>
  <c r="AH437" i="260"/>
  <c r="AL437" i="260"/>
  <c r="AU437" i="260"/>
  <c r="AR437" i="260"/>
  <c r="AZ437" i="260"/>
  <c r="G437" i="260"/>
  <c r="Z437" i="260"/>
  <c r="BQ437" i="260"/>
  <c r="J437" i="260"/>
  <c r="BU437" i="260"/>
  <c r="N437" i="260"/>
  <c r="BJ437" i="260"/>
  <c r="R437" i="260"/>
  <c r="W437" i="260"/>
  <c r="BD437" i="260"/>
  <c r="BN437" i="260"/>
  <c r="R434" i="260"/>
  <c r="BU434" i="260"/>
  <c r="AZ434" i="260"/>
  <c r="BN434" i="260"/>
  <c r="BJ434" i="260"/>
  <c r="G434" i="260"/>
  <c r="N434" i="260"/>
  <c r="BD434" i="260"/>
  <c r="J434" i="260"/>
  <c r="W434" i="260"/>
  <c r="BQ434" i="260"/>
  <c r="AU434" i="260"/>
  <c r="AR434" i="260"/>
  <c r="N430" i="260"/>
  <c r="BJ430" i="260"/>
  <c r="G430" i="260"/>
  <c r="AU430" i="260"/>
  <c r="BD430" i="260"/>
  <c r="W430" i="260"/>
  <c r="AR430" i="260"/>
  <c r="BN430" i="260"/>
  <c r="J430" i="260"/>
  <c r="BU430" i="260"/>
  <c r="AZ430" i="260"/>
  <c r="BQ430" i="260"/>
  <c r="R430" i="260"/>
  <c r="J445" i="260"/>
  <c r="Z445" i="260"/>
  <c r="BJ445" i="260"/>
  <c r="BU445" i="260"/>
  <c r="N445" i="260"/>
  <c r="AD445" i="260"/>
  <c r="BQ445" i="260"/>
  <c r="R445" i="260"/>
  <c r="AH445" i="260"/>
  <c r="W445" i="260"/>
  <c r="BD445" i="260"/>
  <c r="AZ445" i="260"/>
  <c r="AL445" i="260"/>
  <c r="G445" i="260"/>
  <c r="AR445" i="260"/>
  <c r="AU445" i="260"/>
  <c r="BN445" i="260"/>
  <c r="J431" i="260"/>
  <c r="R431" i="260"/>
  <c r="N431" i="260"/>
  <c r="BU431" i="260"/>
  <c r="BD431" i="260"/>
  <c r="W431" i="260"/>
  <c r="BJ431" i="260"/>
  <c r="AR431" i="260"/>
  <c r="G431" i="260"/>
  <c r="BQ431" i="260"/>
  <c r="BN431" i="260"/>
  <c r="AZ431" i="260"/>
  <c r="AU431" i="260"/>
  <c r="AZ448" i="260"/>
  <c r="AR448" i="260"/>
  <c r="AU448" i="260"/>
  <c r="BD448" i="260"/>
  <c r="BQ448" i="260"/>
  <c r="Z448" i="260"/>
  <c r="BN448" i="260"/>
  <c r="AL448" i="260"/>
  <c r="BU448" i="260"/>
  <c r="AD448" i="260"/>
  <c r="J448" i="260"/>
  <c r="BJ448" i="260"/>
  <c r="G448" i="260"/>
  <c r="W448" i="260"/>
  <c r="AH448" i="260"/>
  <c r="N448" i="260"/>
  <c r="R448" i="260"/>
  <c r="N433" i="260"/>
  <c r="AU433" i="260"/>
  <c r="BQ433" i="260"/>
  <c r="W433" i="260"/>
  <c r="BU433" i="260"/>
  <c r="R433" i="260"/>
  <c r="AZ433" i="260"/>
  <c r="AR433" i="260"/>
  <c r="BJ433" i="260"/>
  <c r="BD433" i="260"/>
  <c r="J433" i="260"/>
  <c r="BN433" i="260"/>
  <c r="G433" i="260"/>
  <c r="J453" i="260"/>
  <c r="Z453" i="260"/>
  <c r="AU453" i="260"/>
  <c r="BQ453" i="260"/>
  <c r="N453" i="260"/>
  <c r="AL453" i="260"/>
  <c r="R453" i="260"/>
  <c r="AH453" i="260"/>
  <c r="BJ453" i="260"/>
  <c r="BU453" i="260"/>
  <c r="BD453" i="260"/>
  <c r="G453" i="260"/>
  <c r="AZ453" i="260"/>
  <c r="BN453" i="260"/>
  <c r="AR453" i="260"/>
  <c r="AD453" i="260"/>
  <c r="W453" i="260"/>
  <c r="BN436" i="260"/>
  <c r="AZ436" i="260"/>
  <c r="BQ436" i="260"/>
  <c r="N436" i="260"/>
  <c r="R436" i="260"/>
  <c r="BJ436" i="260"/>
  <c r="W436" i="260"/>
  <c r="BD436" i="260"/>
  <c r="J436" i="260"/>
  <c r="BU436" i="260"/>
  <c r="AR436" i="260"/>
  <c r="AU436" i="260"/>
  <c r="G436" i="260"/>
  <c r="BJ435" i="260"/>
  <c r="AU435" i="260"/>
  <c r="AR435" i="260"/>
  <c r="BD435" i="260"/>
  <c r="AZ435" i="260"/>
  <c r="BU435" i="260"/>
  <c r="BN435" i="260"/>
  <c r="R435" i="260"/>
  <c r="BQ435" i="260"/>
  <c r="J435" i="260"/>
  <c r="W435" i="260"/>
  <c r="G435" i="260"/>
  <c r="N435" i="260"/>
  <c r="AH452" i="260"/>
  <c r="R452" i="260"/>
  <c r="G452" i="260"/>
  <c r="N452" i="260"/>
  <c r="BN452" i="260"/>
  <c r="AZ452" i="260"/>
  <c r="Z452" i="260"/>
  <c r="J452" i="260"/>
  <c r="BJ452" i="260"/>
  <c r="W452" i="260"/>
  <c r="BU452" i="260"/>
  <c r="AD452" i="260"/>
  <c r="AR452" i="260"/>
  <c r="AU452" i="260"/>
  <c r="BQ452" i="260"/>
  <c r="AL452" i="260"/>
  <c r="BD452" i="260"/>
  <c r="BN474" i="260"/>
  <c r="AU474" i="260"/>
  <c r="Z474" i="260"/>
  <c r="BD474" i="260"/>
  <c r="AZ474" i="260"/>
  <c r="AR474" i="260"/>
  <c r="AD474" i="260"/>
  <c r="R474" i="260"/>
  <c r="AL474" i="260"/>
  <c r="BQ474" i="260"/>
  <c r="BU474" i="260"/>
  <c r="BJ474" i="260"/>
  <c r="W474" i="260"/>
  <c r="AH474" i="260"/>
  <c r="G474" i="260"/>
  <c r="J474" i="260"/>
  <c r="N474" i="260"/>
  <c r="BD450" i="260"/>
  <c r="W450" i="260"/>
  <c r="Z450" i="260"/>
  <c r="BU450" i="260"/>
  <c r="AZ450" i="260"/>
  <c r="BN450" i="260"/>
  <c r="AD450" i="260"/>
  <c r="N450" i="260"/>
  <c r="AL450" i="260"/>
  <c r="AU450" i="260"/>
  <c r="R450" i="260"/>
  <c r="BQ450" i="260"/>
  <c r="BJ450" i="260"/>
  <c r="G450" i="260"/>
  <c r="AH450" i="260"/>
  <c r="AR450" i="260"/>
  <c r="J450" i="260"/>
  <c r="AU442" i="260"/>
  <c r="BQ442" i="260"/>
  <c r="AZ442" i="260"/>
  <c r="AL442" i="260"/>
  <c r="BU442" i="260"/>
  <c r="N442" i="260"/>
  <c r="AR442" i="260"/>
  <c r="R442" i="260"/>
  <c r="J442" i="260"/>
  <c r="Z442" i="260"/>
  <c r="BJ442" i="260"/>
  <c r="G442" i="260"/>
  <c r="AD442" i="260"/>
  <c r="AH442" i="260"/>
  <c r="BD442" i="260"/>
  <c r="W442" i="260"/>
  <c r="BN442" i="260"/>
  <c r="BJ432" i="260"/>
  <c r="AZ432" i="260"/>
  <c r="G432" i="260"/>
  <c r="AU432" i="260"/>
  <c r="J432" i="260"/>
  <c r="AR432" i="260"/>
  <c r="BU432" i="260"/>
  <c r="BQ432" i="260"/>
  <c r="BD432" i="260"/>
  <c r="W432" i="260"/>
  <c r="BN432" i="260"/>
  <c r="N432" i="260"/>
  <c r="R432" i="260"/>
  <c r="BN440" i="260"/>
  <c r="W440" i="260"/>
  <c r="BU440" i="260"/>
  <c r="BD440" i="260"/>
  <c r="AD440" i="260"/>
  <c r="G440" i="260"/>
  <c r="R440" i="260"/>
  <c r="J440" i="260"/>
  <c r="AZ440" i="260"/>
  <c r="AL440" i="260"/>
  <c r="BQ440" i="260"/>
  <c r="N440" i="260"/>
  <c r="AR440" i="260"/>
  <c r="AU440" i="260"/>
  <c r="Z440" i="260"/>
  <c r="AH440" i="260"/>
  <c r="BJ440" i="260"/>
  <c r="BU447" i="260"/>
  <c r="BQ447" i="260"/>
  <c r="AZ447" i="260"/>
  <c r="AU447" i="260"/>
  <c r="AD447" i="260"/>
  <c r="J447" i="260"/>
  <c r="BN447" i="260"/>
  <c r="G447" i="260"/>
  <c r="R447" i="260"/>
  <c r="AH447" i="260"/>
  <c r="AR447" i="260"/>
  <c r="N447" i="260"/>
  <c r="BD447" i="260"/>
  <c r="BJ447" i="260"/>
  <c r="AL447" i="260"/>
  <c r="Z447" i="260"/>
  <c r="W447" i="260"/>
  <c r="AZ443" i="260"/>
  <c r="AR443" i="260"/>
  <c r="N443" i="260"/>
  <c r="AU443" i="260"/>
  <c r="AL443" i="260"/>
  <c r="AH443" i="260"/>
  <c r="Z443" i="260"/>
  <c r="BD443" i="260"/>
  <c r="BJ443" i="260"/>
  <c r="BQ443" i="260"/>
  <c r="J443" i="260"/>
  <c r="R443" i="260"/>
  <c r="AD443" i="260"/>
  <c r="W443" i="260"/>
  <c r="BN443" i="260"/>
  <c r="BU443" i="260"/>
  <c r="G443" i="260"/>
  <c r="AU438" i="260"/>
  <c r="AH438" i="260"/>
  <c r="BQ438" i="260"/>
  <c r="AL438" i="260"/>
  <c r="AZ438" i="260"/>
  <c r="AR438" i="260"/>
  <c r="BN438" i="260"/>
  <c r="J438" i="260"/>
  <c r="W438" i="260"/>
  <c r="G438" i="260"/>
  <c r="BU438" i="260"/>
  <c r="Z438" i="260"/>
  <c r="R438" i="260"/>
  <c r="BJ438" i="260"/>
  <c r="AD438" i="260"/>
  <c r="BD438" i="260"/>
  <c r="N438" i="260"/>
  <c r="AR444" i="260"/>
  <c r="Z444" i="260"/>
  <c r="G444" i="260"/>
  <c r="AL444" i="260"/>
  <c r="AU444" i="260"/>
  <c r="J444" i="260"/>
  <c r="BU444" i="260"/>
  <c r="BQ444" i="260"/>
  <c r="AD444" i="260"/>
  <c r="N444" i="260"/>
  <c r="AH444" i="260"/>
  <c r="BJ444" i="260"/>
  <c r="W444" i="260"/>
  <c r="BN444" i="260"/>
  <c r="AZ444" i="260"/>
  <c r="BD444" i="260"/>
  <c r="R444" i="260"/>
  <c r="C457" i="260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H475" i="260" a="1"/>
  <c r="AL476" i="260" a="1"/>
  <c r="AZ461" i="260" a="1"/>
  <c r="G455" i="260" a="1"/>
  <c r="R463" i="260" a="1"/>
  <c r="AH477" i="260" a="1"/>
  <c r="R459" i="260" a="1"/>
  <c r="AH462" i="260" a="1"/>
  <c r="AZ471" i="260" a="1"/>
  <c r="BD472" i="260" a="1"/>
  <c r="G473" i="260" a="1"/>
  <c r="BJ456" i="260" a="1"/>
  <c r="N473" i="260" a="1"/>
  <c r="AU457" i="260" a="1"/>
  <c r="BU467" i="260" a="1"/>
  <c r="R466" i="260" a="1"/>
  <c r="G457" i="260" a="1"/>
  <c r="AD478" i="260" a="1"/>
  <c r="AZ476" i="260" a="1"/>
  <c r="BN472" i="260" a="1"/>
  <c r="BD455" i="260" a="1"/>
  <c r="R456" i="260" a="1"/>
  <c r="BJ478" i="260" a="1"/>
  <c r="BD465" i="260" a="1"/>
  <c r="BJ461" i="260" a="1"/>
  <c r="J465" i="260" a="1"/>
  <c r="G499" i="260" a="1"/>
  <c r="BD457" i="260" a="1"/>
  <c r="J460" i="260" a="1"/>
  <c r="BU499" i="260" a="1"/>
  <c r="Z476" i="260" a="1"/>
  <c r="BD470" i="260" a="1"/>
  <c r="AH465" i="260" a="1"/>
  <c r="AZ463" i="260" a="1"/>
  <c r="BQ468" i="260" a="1"/>
  <c r="Z463" i="260" a="1"/>
  <c r="BN469" i="260" a="1"/>
  <c r="BD499" i="260" a="1"/>
  <c r="BJ476" i="260" a="1"/>
  <c r="BD475" i="260" a="1"/>
  <c r="BN499" i="260" a="1"/>
  <c r="AH467" i="260" a="1"/>
  <c r="G466" i="260" a="1"/>
  <c r="BJ473" i="260" a="1"/>
  <c r="W476" i="260" a="1"/>
  <c r="J470" i="260" a="1"/>
  <c r="W468" i="260" a="1"/>
  <c r="AH473" i="260" a="1"/>
  <c r="AL477" i="260" a="1"/>
  <c r="BQ473" i="260" a="1"/>
  <c r="BJ477" i="260" a="1"/>
  <c r="AR478" i="260" a="1"/>
  <c r="AZ464" i="260" a="1"/>
  <c r="AU462" i="260" a="1"/>
  <c r="G464" i="260" a="1"/>
  <c r="BN471" i="260" a="1"/>
  <c r="N470" i="260" a="1"/>
  <c r="Z464" i="260" a="1"/>
  <c r="AR470" i="260" a="1"/>
  <c r="AL473" i="260" a="1"/>
  <c r="BJ459" i="260" a="1"/>
  <c r="AZ472" i="260" a="1"/>
  <c r="BQ456" i="260" a="1"/>
  <c r="BD478" i="260" a="1"/>
  <c r="AD463" i="260" a="1"/>
  <c r="BQ466" i="260" a="1"/>
  <c r="N477" i="260" a="1"/>
  <c r="AD477" i="260" a="1"/>
  <c r="AH476" i="260" a="1"/>
  <c r="J466" i="260" a="1"/>
  <c r="N468" i="260" a="1"/>
  <c r="AD468" i="260" a="1"/>
  <c r="AZ457" i="260" a="1"/>
  <c r="BJ455" i="260" a="1"/>
  <c r="BN456" i="260" a="1"/>
  <c r="G465" i="260" a="1"/>
  <c r="BJ499" i="260" a="1"/>
  <c r="BJ466" i="260" a="1"/>
  <c r="J463" i="260" a="1"/>
  <c r="BN460" i="260" a="1"/>
  <c r="BQ472" i="260" a="1"/>
  <c r="AL470" i="260" a="1"/>
  <c r="R455" i="260" a="1"/>
  <c r="BQ469" i="260" a="1"/>
  <c r="BU477" i="260" a="1"/>
  <c r="N462" i="260" a="1"/>
  <c r="W465" i="260" a="1"/>
  <c r="Z465" i="260" a="1"/>
  <c r="BJ463" i="260" a="1"/>
  <c r="R461" i="260" a="1"/>
  <c r="N457" i="260" a="1"/>
  <c r="W472" i="260" a="1"/>
  <c r="BQ476" i="260" a="1"/>
  <c r="AR463" i="260" a="1"/>
  <c r="Z469" i="260" a="1"/>
  <c r="BU455" i="260" a="1"/>
  <c r="AU477" i="260" a="1"/>
  <c r="G456" i="260" a="1"/>
  <c r="W478" i="260" a="1"/>
  <c r="BU461" i="260" a="1"/>
  <c r="R470" i="260" a="1"/>
  <c r="W466" i="260" a="1"/>
  <c r="W470" i="260" a="1"/>
  <c r="AH470" i="260" a="1"/>
  <c r="W462" i="260" a="1"/>
  <c r="BD459" i="260" a="1"/>
  <c r="AZ459" i="260" a="1"/>
  <c r="BJ465" i="260" a="1"/>
  <c r="J462" i="260" a="1"/>
  <c r="BU472" i="260" a="1"/>
  <c r="AR459" i="260" a="1"/>
  <c r="BU462" i="260" a="1"/>
  <c r="R477" i="260" a="1"/>
  <c r="BN475" i="260" a="1"/>
  <c r="AR466" i="260" a="1"/>
  <c r="G468" i="260" a="1"/>
  <c r="BN473" i="260" a="1"/>
  <c r="BN467" i="260" a="1"/>
  <c r="BQ459" i="260" a="1"/>
  <c r="AL468" i="260" a="1"/>
  <c r="BJ471" i="260" a="1"/>
  <c r="BD462" i="260" a="1"/>
  <c r="AH471" i="260" a="1"/>
  <c r="AL466" i="260" a="1"/>
  <c r="J471" i="260" a="1"/>
  <c r="AR458" i="260" a="1"/>
  <c r="AL465" i="260" a="1"/>
  <c r="BJ460" i="260" a="1"/>
  <c r="G462" i="260" a="1"/>
  <c r="BU463" i="260" a="1"/>
  <c r="BU465" i="260" a="1"/>
  <c r="AR460" i="260" a="1"/>
  <c r="G471" i="260" a="1"/>
  <c r="G461" i="260" a="1"/>
  <c r="AR499" i="260" a="1"/>
  <c r="AL471" i="260" a="1"/>
  <c r="BQ463" i="260" a="1"/>
  <c r="AZ466" i="260" a="1"/>
  <c r="AR468" i="260" a="1"/>
  <c r="W463" i="260" a="1"/>
  <c r="AL475" i="260" a="1"/>
  <c r="G475" i="260" a="1"/>
  <c r="Z499" i="260" a="1"/>
  <c r="BN461" i="260" a="1"/>
  <c r="BU476" i="260" a="1"/>
  <c r="BD460" i="260" a="1"/>
  <c r="AD473" i="260" a="1"/>
  <c r="BQ470" i="260" a="1"/>
  <c r="BU469" i="260" a="1"/>
  <c r="BD467" i="260" a="1"/>
  <c r="N461" i="260" a="1"/>
  <c r="J461" i="260" a="1"/>
  <c r="R458" i="260" a="1"/>
  <c r="AH499" i="260" a="1"/>
  <c r="N499" i="260" a="1"/>
  <c r="BN462" i="260" a="1"/>
  <c r="AZ458" i="260" a="1"/>
  <c r="BJ470" i="260" a="1"/>
  <c r="N478" i="260" a="1"/>
  <c r="AD499" i="260" a="1"/>
  <c r="AU464" i="260" a="1"/>
  <c r="BJ467" i="260" a="1"/>
  <c r="BU475" i="260" a="1"/>
  <c r="J456" i="260" a="1"/>
  <c r="AU467" i="260" a="1"/>
  <c r="AH472" i="260" a="1"/>
  <c r="AU476" i="260" a="1"/>
  <c r="BJ462" i="260" a="1"/>
  <c r="BU466" i="260" a="1"/>
  <c r="AZ478" i="260" a="1"/>
  <c r="AD464" i="260" a="1"/>
  <c r="Z475" i="260" a="1"/>
  <c r="BQ460" i="260" a="1"/>
  <c r="AU473" i="260" a="1"/>
  <c r="BU464" i="260" a="1"/>
  <c r="AR477" i="260" a="1"/>
  <c r="AH463" i="260" a="1"/>
  <c r="BN458" i="260" a="1"/>
  <c r="BU460" i="260" a="1"/>
  <c r="BJ458" i="260" a="1"/>
  <c r="BN457" i="260" a="1"/>
  <c r="AU499" i="260" a="1"/>
  <c r="G459" i="260" a="1"/>
  <c r="J477" i="260" a="1"/>
  <c r="G472" i="260" a="1"/>
  <c r="J468" i="260" a="1"/>
  <c r="N459" i="260" a="1"/>
  <c r="R473" i="260" a="1"/>
  <c r="BN463" i="260" a="1"/>
  <c r="BN470" i="260" a="1"/>
  <c r="BD473" i="260" a="1"/>
  <c r="J472" i="260" a="1"/>
  <c r="W464" i="260" a="1"/>
  <c r="W455" i="260" a="1"/>
  <c r="AL499" i="260" a="1"/>
  <c r="J464" i="260" a="1"/>
  <c r="R471" i="260" a="1"/>
  <c r="AR471" i="260" a="1"/>
  <c r="Z472" i="260" a="1"/>
  <c r="AU471" i="260" a="1"/>
  <c r="BD461" i="260" a="1"/>
  <c r="R478" i="260" a="1"/>
  <c r="AR455" i="260" a="1"/>
  <c r="BJ457" i="260" a="1"/>
  <c r="BD468" i="260" a="1"/>
  <c r="AH466" i="260" a="1"/>
  <c r="AR467" i="260" a="1"/>
  <c r="AD472" i="260" a="1"/>
  <c r="AU469" i="260" a="1"/>
  <c r="N455" i="260" a="1"/>
  <c r="BD464" i="260" a="1"/>
  <c r="W457" i="260" a="1"/>
  <c r="BU458" i="260" a="1"/>
  <c r="W458" i="260" a="1"/>
  <c r="BN464" i="260" a="1"/>
  <c r="AZ477" i="260" a="1"/>
  <c r="N471" i="260" a="1"/>
  <c r="AR465" i="260" a="1"/>
  <c r="AD476" i="260" a="1"/>
  <c r="AH469" i="260" a="1"/>
  <c r="AR473" i="260" a="1"/>
  <c r="W477" i="260" a="1"/>
  <c r="BQ464" i="260" a="1"/>
  <c r="BN466" i="260" a="1"/>
  <c r="J473" i="260" a="1"/>
  <c r="AU463" i="260" a="1"/>
  <c r="BJ464" i="260" a="1"/>
  <c r="BJ469" i="260" a="1"/>
  <c r="BQ475" i="260" a="1"/>
  <c r="R472" i="260" a="1"/>
  <c r="BD466" i="260" a="1"/>
  <c r="R469" i="260" a="1"/>
  <c r="AH478" i="260" a="1"/>
  <c r="AU458" i="260" a="1"/>
  <c r="BQ458" i="260" a="1"/>
  <c r="R464" i="260" a="1"/>
  <c r="W467" i="260" a="1"/>
  <c r="BQ467" i="260" a="1"/>
  <c r="Z468" i="260" a="1"/>
  <c r="AZ455" i="260" a="1"/>
  <c r="AZ460" i="260" a="1"/>
  <c r="BQ461" i="260" a="1"/>
  <c r="AZ470" i="260" a="1"/>
  <c r="W469" i="260" a="1"/>
  <c r="N465" i="260" a="1"/>
  <c r="BN478" i="260" a="1"/>
  <c r="BN455" i="260" a="1"/>
  <c r="AZ475" i="260" a="1"/>
  <c r="R468" i="260" a="1"/>
  <c r="BN477" i="260" a="1"/>
  <c r="Z470" i="260" a="1"/>
  <c r="J478" i="260" a="1"/>
  <c r="Z466" i="260" a="1"/>
  <c r="N463" i="260" a="1"/>
  <c r="W456" i="260" a="1"/>
  <c r="R465" i="260" a="1"/>
  <c r="G460" i="260" a="1"/>
  <c r="R460" i="260" a="1"/>
  <c r="G458" i="260" a="1"/>
  <c r="BU459" i="260" a="1"/>
  <c r="AR475" i="260" a="1"/>
  <c r="W499" i="260" a="1"/>
  <c r="BN459" i="260" a="1"/>
  <c r="AL472" i="260" a="1"/>
  <c r="AD471" i="260" a="1"/>
  <c r="BQ478" i="260" a="1"/>
  <c r="AU468" i="260" a="1"/>
  <c r="AL478" i="260" a="1"/>
  <c r="BD469" i="260" a="1"/>
  <c r="AZ468" i="260" a="1"/>
  <c r="N460" i="260" a="1"/>
  <c r="R475" i="260" a="1"/>
  <c r="W475" i="260" a="1"/>
  <c r="AD467" i="260" a="1"/>
  <c r="G478" i="260" a="1"/>
  <c r="G469" i="260" a="1"/>
  <c r="AU475" i="260" a="1"/>
  <c r="J469" i="260" a="1"/>
  <c r="AD466" i="260" a="1"/>
  <c r="AR469" i="260" a="1"/>
  <c r="AL467" i="260" a="1"/>
  <c r="AZ467" i="260" a="1"/>
  <c r="J476" i="260" a="1"/>
  <c r="BD477" i="260" a="1"/>
  <c r="G467" i="260" a="1"/>
  <c r="J467" i="260" a="1"/>
  <c r="W460" i="260" a="1"/>
  <c r="AU456" i="260" a="1"/>
  <c r="BD456" i="260" a="1"/>
  <c r="AR472" i="260" a="1"/>
  <c r="AL463" i="260" a="1"/>
  <c r="BQ465" i="260" a="1"/>
  <c r="W471" i="260" a="1"/>
  <c r="N472" i="260" a="1"/>
  <c r="R467" i="260" a="1"/>
  <c r="AR461" i="260" a="1"/>
  <c r="AU455" i="260" a="1"/>
  <c r="N475" i="260" a="1"/>
  <c r="BQ477" i="260" a="1"/>
  <c r="R457" i="260" a="1"/>
  <c r="AH464" i="260" a="1"/>
  <c r="BU456" i="260" a="1"/>
  <c r="N469" i="260" a="1"/>
  <c r="BJ468" i="260" a="1"/>
  <c r="J457" i="260" a="1"/>
  <c r="AZ465" i="260" a="1"/>
  <c r="BD476" i="260" a="1"/>
  <c r="AH468" i="260" a="1"/>
  <c r="J455" i="260" a="1"/>
  <c r="Z473" i="260" a="1"/>
  <c r="N466" i="260" a="1"/>
  <c r="AR456" i="260" a="1"/>
  <c r="Z477" i="260" a="1"/>
  <c r="AL464" i="260" a="1"/>
  <c r="N476" i="260" a="1"/>
  <c r="BU478" i="260" a="1"/>
  <c r="BD463" i="260" a="1"/>
  <c r="W459" i="260" a="1"/>
  <c r="AD470" i="260" a="1"/>
  <c r="AL469" i="260" a="1"/>
  <c r="BU457" i="260" a="1"/>
  <c r="BQ499" i="260" a="1"/>
  <c r="AZ469" i="260" a="1"/>
  <c r="AU478" i="260" a="1"/>
  <c r="AZ499" i="260" a="1"/>
  <c r="BU473" i="260" a="1"/>
  <c r="AD462" i="260" a="1"/>
  <c r="BD458" i="260" a="1"/>
  <c r="Z478" i="260" a="1"/>
  <c r="BJ472" i="260" a="1"/>
  <c r="G476" i="260" a="1"/>
  <c r="AZ456" i="260" a="1"/>
  <c r="Z467" i="260" a="1"/>
  <c r="AU466" i="260" a="1"/>
  <c r="AZ473" i="260" a="1"/>
  <c r="AR464" i="260" a="1"/>
  <c r="J458" i="260" a="1"/>
  <c r="BN476" i="260" a="1"/>
  <c r="BU468" i="260" a="1"/>
  <c r="AD475" i="260" a="1"/>
  <c r="AD469" i="260" a="1"/>
  <c r="G477" i="260" a="1"/>
  <c r="W473" i="260" a="1"/>
  <c r="AU461" i="260" a="1"/>
  <c r="AU459" i="260" a="1"/>
  <c r="J499" i="260" a="1"/>
  <c r="BN465" i="260" a="1"/>
  <c r="AU470" i="260" a="1"/>
  <c r="BD471" i="260" a="1"/>
  <c r="AU465" i="260" a="1"/>
  <c r="BQ455" i="260" a="1"/>
  <c r="AU472" i="260" a="1"/>
  <c r="BQ462" i="260" a="1"/>
  <c r="AZ462" i="260" a="1"/>
  <c r="AL462" i="260" a="1"/>
  <c r="AR476" i="260" a="1"/>
  <c r="R462" i="260" a="1"/>
  <c r="BQ457" i="260" a="1"/>
  <c r="BQ471" i="260" a="1"/>
  <c r="Z462" i="260" a="1"/>
  <c r="N456" i="260" a="1"/>
  <c r="N458" i="260" a="1"/>
  <c r="BU471" i="260" a="1"/>
  <c r="N467" i="260" a="1"/>
  <c r="R499" i="260" a="1"/>
  <c r="AR457" i="260" a="1"/>
  <c r="BU470" i="260" a="1"/>
  <c r="AD465" i="260" a="1"/>
  <c r="Z471" i="260" a="1"/>
  <c r="W461" i="260" a="1"/>
  <c r="G470" i="260" a="1"/>
  <c r="J475" i="260" a="1"/>
  <c r="AR462" i="260" a="1"/>
  <c r="G463" i="260" a="1"/>
  <c r="N464" i="260" a="1"/>
  <c r="J459" i="260" a="1"/>
  <c r="BJ475" i="260" a="1"/>
  <c r="AU460" i="260" a="1"/>
  <c r="BN468" i="260" a="1"/>
  <c r="R476" i="260" a="1"/>
  <c r="Z462" i="260" l="1"/>
  <c r="AH462" i="260"/>
  <c r="AD462" i="260"/>
  <c r="W462" i="260"/>
  <c r="R462" i="260"/>
  <c r="BN462" i="260"/>
  <c r="BJ462" i="260"/>
  <c r="BD462" i="260"/>
  <c r="G462" i="260"/>
  <c r="N462" i="260"/>
  <c r="AU462" i="260"/>
  <c r="J462" i="260"/>
  <c r="AZ462" i="260"/>
  <c r="AL462" i="260"/>
  <c r="AR462" i="260"/>
  <c r="BQ462" i="260"/>
  <c r="BU462" i="260"/>
  <c r="BN499" i="260"/>
  <c r="R499" i="260"/>
  <c r="BQ499" i="260"/>
  <c r="AU499" i="260"/>
  <c r="AZ499" i="260"/>
  <c r="AL499" i="260"/>
  <c r="AD499" i="260"/>
  <c r="AH499" i="260"/>
  <c r="N499" i="260"/>
  <c r="BJ499" i="260"/>
  <c r="W499" i="260"/>
  <c r="J499" i="260"/>
  <c r="BU499" i="260"/>
  <c r="AR499" i="260"/>
  <c r="G499" i="260"/>
  <c r="BD499" i="260"/>
  <c r="Z499" i="260"/>
  <c r="AR455" i="260"/>
  <c r="W455" i="260"/>
  <c r="AU455" i="260"/>
  <c r="AZ455" i="260"/>
  <c r="BJ455" i="260"/>
  <c r="BU455" i="260"/>
  <c r="R455" i="260"/>
  <c r="J455" i="260"/>
  <c r="BN455" i="260"/>
  <c r="BQ455" i="260"/>
  <c r="BD455" i="260"/>
  <c r="N455" i="260"/>
  <c r="G455" i="260"/>
  <c r="AH477" i="260"/>
  <c r="AU477" i="260"/>
  <c r="AL477" i="260"/>
  <c r="Z477" i="260"/>
  <c r="AD477" i="260"/>
  <c r="BQ477" i="260"/>
  <c r="W477" i="260"/>
  <c r="R477" i="260"/>
  <c r="G477" i="260"/>
  <c r="AZ477" i="260"/>
  <c r="J477" i="260"/>
  <c r="BJ477" i="260"/>
  <c r="N477" i="260"/>
  <c r="AR477" i="260"/>
  <c r="BD477" i="260"/>
  <c r="BN477" i="260"/>
  <c r="BU477" i="260"/>
  <c r="BJ463" i="260"/>
  <c r="AZ463" i="260"/>
  <c r="BQ463" i="260"/>
  <c r="G463" i="260"/>
  <c r="AD463" i="260"/>
  <c r="AH463" i="260"/>
  <c r="W463" i="260"/>
  <c r="AU463" i="260"/>
  <c r="J463" i="260"/>
  <c r="BU463" i="260"/>
  <c r="BD463" i="260"/>
  <c r="Z463" i="260"/>
  <c r="AR463" i="260"/>
  <c r="N463" i="260"/>
  <c r="BN463" i="260"/>
  <c r="AL463" i="260"/>
  <c r="R463" i="260"/>
  <c r="R468" i="260"/>
  <c r="BU468" i="260"/>
  <c r="AD468" i="260"/>
  <c r="BD468" i="260"/>
  <c r="AU468" i="260"/>
  <c r="W468" i="260"/>
  <c r="BJ468" i="260"/>
  <c r="AL468" i="260"/>
  <c r="J468" i="260"/>
  <c r="BQ468" i="260"/>
  <c r="Z468" i="260"/>
  <c r="G468" i="260"/>
  <c r="AR468" i="260"/>
  <c r="AZ468" i="260"/>
  <c r="BN468" i="260"/>
  <c r="AH468" i="260"/>
  <c r="N468" i="260"/>
  <c r="AZ457" i="260"/>
  <c r="BD457" i="260"/>
  <c r="BQ457" i="260"/>
  <c r="G457" i="260"/>
  <c r="W457" i="260"/>
  <c r="J457" i="260"/>
  <c r="BJ457" i="260"/>
  <c r="AR457" i="260"/>
  <c r="BN457" i="260"/>
  <c r="R457" i="260"/>
  <c r="BU457" i="260"/>
  <c r="N457" i="260"/>
  <c r="AU457" i="260"/>
  <c r="R471" i="260"/>
  <c r="BD471" i="260"/>
  <c r="BU471" i="260"/>
  <c r="W471" i="260"/>
  <c r="Z471" i="260"/>
  <c r="G471" i="260"/>
  <c r="N471" i="260"/>
  <c r="AU471" i="260"/>
  <c r="AZ471" i="260"/>
  <c r="AH471" i="260"/>
  <c r="BN471" i="260"/>
  <c r="BQ471" i="260"/>
  <c r="J471" i="260"/>
  <c r="AD471" i="260"/>
  <c r="AL471" i="260"/>
  <c r="AR471" i="260"/>
  <c r="BJ471" i="260"/>
  <c r="AL478" i="260"/>
  <c r="BD478" i="260"/>
  <c r="AZ478" i="260"/>
  <c r="R478" i="260"/>
  <c r="BQ478" i="260"/>
  <c r="AR478" i="260"/>
  <c r="J478" i="260"/>
  <c r="G478" i="260"/>
  <c r="BU478" i="260"/>
  <c r="W478" i="260"/>
  <c r="AU478" i="260"/>
  <c r="AD478" i="260"/>
  <c r="AH478" i="260"/>
  <c r="BN478" i="260"/>
  <c r="N478" i="260"/>
  <c r="Z478" i="260"/>
  <c r="BJ478" i="260"/>
  <c r="N465" i="260"/>
  <c r="BN465" i="260"/>
  <c r="AD465" i="260"/>
  <c r="BJ465" i="260"/>
  <c r="AZ465" i="260"/>
  <c r="J465" i="260"/>
  <c r="AH465" i="260"/>
  <c r="BD465" i="260"/>
  <c r="Z465" i="260"/>
  <c r="BQ465" i="260"/>
  <c r="G465" i="260"/>
  <c r="R465" i="260"/>
  <c r="AU465" i="260"/>
  <c r="W465" i="260"/>
  <c r="AR465" i="260"/>
  <c r="AL465" i="260"/>
  <c r="BU465" i="260"/>
  <c r="AU473" i="260"/>
  <c r="AR473" i="260"/>
  <c r="AZ473" i="260"/>
  <c r="W473" i="260"/>
  <c r="J473" i="260"/>
  <c r="G473" i="260"/>
  <c r="BU473" i="260"/>
  <c r="AH473" i="260"/>
  <c r="R473" i="260"/>
  <c r="Z473" i="260"/>
  <c r="BD473" i="260"/>
  <c r="AL473" i="260"/>
  <c r="BN473" i="260"/>
  <c r="BJ473" i="260"/>
  <c r="AD473" i="260"/>
  <c r="BQ473" i="260"/>
  <c r="N473" i="260"/>
  <c r="Z466" i="260"/>
  <c r="AD466" i="260"/>
  <c r="BD466" i="260"/>
  <c r="W466" i="260"/>
  <c r="AZ466" i="260"/>
  <c r="BN466" i="260"/>
  <c r="AR466" i="260"/>
  <c r="J466" i="260"/>
  <c r="BJ466" i="260"/>
  <c r="R466" i="260"/>
  <c r="BU466" i="260"/>
  <c r="AH466" i="260"/>
  <c r="G466" i="260"/>
  <c r="BQ466" i="260"/>
  <c r="AL466" i="260"/>
  <c r="N466" i="260"/>
  <c r="AU466" i="260"/>
  <c r="G467" i="260"/>
  <c r="BU467" i="260"/>
  <c r="BQ467" i="260"/>
  <c r="BJ467" i="260"/>
  <c r="N467" i="260"/>
  <c r="AR467" i="260"/>
  <c r="AU467" i="260"/>
  <c r="AZ467" i="260"/>
  <c r="BD467" i="260"/>
  <c r="AD467" i="260"/>
  <c r="W467" i="260"/>
  <c r="AH467" i="260"/>
  <c r="Z467" i="260"/>
  <c r="AL467" i="260"/>
  <c r="R467" i="260"/>
  <c r="BN467" i="260"/>
  <c r="J467" i="260"/>
  <c r="BQ476" i="260"/>
  <c r="BN476" i="260"/>
  <c r="BJ476" i="260"/>
  <c r="AH476" i="260"/>
  <c r="AR476" i="260"/>
  <c r="BU476" i="260"/>
  <c r="AL476" i="260"/>
  <c r="AD476" i="260"/>
  <c r="Z476" i="260"/>
  <c r="W476" i="260"/>
  <c r="G476" i="260"/>
  <c r="BD476" i="260"/>
  <c r="AZ476" i="260"/>
  <c r="R476" i="260"/>
  <c r="J476" i="260"/>
  <c r="N476" i="260"/>
  <c r="AU476" i="260"/>
  <c r="BQ456" i="260"/>
  <c r="BJ456" i="260"/>
  <c r="G456" i="260"/>
  <c r="BN456" i="260"/>
  <c r="AZ456" i="260"/>
  <c r="R456" i="260"/>
  <c r="W456" i="260"/>
  <c r="J456" i="260"/>
  <c r="BU456" i="260"/>
  <c r="BD456" i="260"/>
  <c r="AU456" i="260"/>
  <c r="N456" i="260"/>
  <c r="AR456" i="260"/>
  <c r="BQ472" i="260"/>
  <c r="AZ472" i="260"/>
  <c r="AL472" i="260"/>
  <c r="AD472" i="260"/>
  <c r="BU472" i="260"/>
  <c r="AH472" i="260"/>
  <c r="AU472" i="260"/>
  <c r="W472" i="260"/>
  <c r="R472" i="260"/>
  <c r="BD472" i="260"/>
  <c r="BN472" i="260"/>
  <c r="BJ472" i="260"/>
  <c r="N472" i="260"/>
  <c r="G472" i="260"/>
  <c r="J472" i="260"/>
  <c r="Z472" i="260"/>
  <c r="AR472" i="260"/>
  <c r="BQ475" i="260"/>
  <c r="W475" i="260"/>
  <c r="AD475" i="260"/>
  <c r="Z475" i="260"/>
  <c r="AZ475" i="260"/>
  <c r="BD475" i="260"/>
  <c r="BN475" i="260"/>
  <c r="AH475" i="260"/>
  <c r="R475" i="260"/>
  <c r="BJ475" i="260"/>
  <c r="AR475" i="260"/>
  <c r="G475" i="260"/>
  <c r="AL475" i="260"/>
  <c r="BU475" i="260"/>
  <c r="N475" i="260"/>
  <c r="AU475" i="260"/>
  <c r="J475" i="260"/>
  <c r="AZ470" i="260"/>
  <c r="N470" i="260"/>
  <c r="AH470" i="260"/>
  <c r="BU470" i="260"/>
  <c r="AD470" i="260"/>
  <c r="W470" i="260"/>
  <c r="Z470" i="260"/>
  <c r="BJ470" i="260"/>
  <c r="R470" i="260"/>
  <c r="BQ470" i="260"/>
  <c r="BD470" i="260"/>
  <c r="AR470" i="260"/>
  <c r="J470" i="260"/>
  <c r="BN470" i="260"/>
  <c r="AU470" i="260"/>
  <c r="G470" i="260"/>
  <c r="AL470" i="260"/>
  <c r="AU458" i="260"/>
  <c r="AR458" i="260"/>
  <c r="BQ458" i="260"/>
  <c r="BU458" i="260"/>
  <c r="AZ458" i="260"/>
  <c r="R458" i="260"/>
  <c r="W458" i="260"/>
  <c r="J458" i="260"/>
  <c r="N458" i="260"/>
  <c r="BJ458" i="260"/>
  <c r="BD458" i="260"/>
  <c r="G458" i="260"/>
  <c r="BN458" i="260"/>
  <c r="W469" i="260"/>
  <c r="N469" i="260"/>
  <c r="BN469" i="260"/>
  <c r="Z469" i="260"/>
  <c r="AD469" i="260"/>
  <c r="R469" i="260"/>
  <c r="AU469" i="260"/>
  <c r="AR469" i="260"/>
  <c r="BD469" i="260"/>
  <c r="AZ469" i="260"/>
  <c r="J469" i="260"/>
  <c r="BQ469" i="260"/>
  <c r="AL469" i="260"/>
  <c r="BU469" i="260"/>
  <c r="BJ469" i="260"/>
  <c r="G469" i="260"/>
  <c r="AH469" i="260"/>
  <c r="R459" i="260"/>
  <c r="BU459" i="260"/>
  <c r="AU459" i="260"/>
  <c r="AZ459" i="260"/>
  <c r="BQ459" i="260"/>
  <c r="BD459" i="260"/>
  <c r="W459" i="260"/>
  <c r="BN459" i="260"/>
  <c r="G459" i="260"/>
  <c r="N459" i="260"/>
  <c r="AR459" i="260"/>
  <c r="J459" i="260"/>
  <c r="BJ459" i="260"/>
  <c r="BJ461" i="260"/>
  <c r="AR461" i="260"/>
  <c r="BN461" i="260"/>
  <c r="W461" i="260"/>
  <c r="AZ461" i="260"/>
  <c r="N461" i="260"/>
  <c r="R461" i="260"/>
  <c r="AU461" i="260"/>
  <c r="J461" i="260"/>
  <c r="BD461" i="260"/>
  <c r="BQ461" i="260"/>
  <c r="BU461" i="260"/>
  <c r="G461" i="260"/>
  <c r="W464" i="260"/>
  <c r="BU464" i="260"/>
  <c r="J464" i="260"/>
  <c r="Z464" i="260"/>
  <c r="AD464" i="260"/>
  <c r="BJ464" i="260"/>
  <c r="AR464" i="260"/>
  <c r="AL464" i="260"/>
  <c r="AH464" i="260"/>
  <c r="G464" i="260"/>
  <c r="R464" i="260"/>
  <c r="AZ464" i="260"/>
  <c r="BQ464" i="260"/>
  <c r="BN464" i="260"/>
  <c r="BD464" i="260"/>
  <c r="AU464" i="260"/>
  <c r="N464" i="260"/>
  <c r="W460" i="260"/>
  <c r="BJ460" i="260"/>
  <c r="AU460" i="260"/>
  <c r="BD460" i="260"/>
  <c r="AR460" i="260"/>
  <c r="AZ460" i="260"/>
  <c r="BU460" i="260"/>
  <c r="J460" i="260"/>
  <c r="BQ460" i="260"/>
  <c r="G460" i="260"/>
  <c r="R460" i="260"/>
  <c r="BN460" i="260"/>
  <c r="N460" i="260"/>
  <c r="A519" i="260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N495" i="260" a="1"/>
  <c r="AR494" i="260" a="1"/>
  <c r="W489" i="260" a="1"/>
  <c r="N490" i="260" a="1"/>
  <c r="AD488" i="260" a="1"/>
  <c r="AU487" i="260" a="1"/>
  <c r="BD495" i="260" a="1"/>
  <c r="G485" i="260" a="1"/>
  <c r="BQ524" i="260" a="1"/>
  <c r="G503" i="260" a="1"/>
  <c r="AU491" i="260" a="1"/>
  <c r="R482" i="260" a="1"/>
  <c r="J493" i="260" a="1"/>
  <c r="AU501" i="260" a="1"/>
  <c r="BJ495" i="260" a="1"/>
  <c r="AU496" i="260" a="1"/>
  <c r="W488" i="260" a="1"/>
  <c r="J503" i="260" a="1"/>
  <c r="AU486" i="260" a="1"/>
  <c r="BQ494" i="260" a="1"/>
  <c r="BQ480" i="260" a="1"/>
  <c r="AZ497" i="260" a="1"/>
  <c r="W486" i="260" a="1"/>
  <c r="N501" i="260" a="1"/>
  <c r="BQ502" i="260" a="1"/>
  <c r="J482" i="260" a="1"/>
  <c r="BJ484" i="260" a="1"/>
  <c r="AR486" i="260" a="1"/>
  <c r="R500" i="260" a="1"/>
  <c r="BN496" i="260" a="1"/>
  <c r="W497" i="260" a="1"/>
  <c r="J490" i="260" a="1"/>
  <c r="BJ494" i="260" a="1"/>
  <c r="W501" i="260" a="1"/>
  <c r="AH500" i="260" a="1"/>
  <c r="BD491" i="260" a="1"/>
  <c r="BD481" i="260" a="1"/>
  <c r="BN502" i="260" a="1"/>
  <c r="R487" i="260" a="1"/>
  <c r="N488" i="260" a="1"/>
  <c r="AZ492" i="260" a="1"/>
  <c r="AR503" i="260" a="1"/>
  <c r="R489" i="260" a="1"/>
  <c r="BD492" i="260" a="1"/>
  <c r="G492" i="260" a="1"/>
  <c r="AD493" i="260" a="1"/>
  <c r="W498" i="260" a="1"/>
  <c r="BU482" i="260" a="1"/>
  <c r="BQ493" i="260" a="1"/>
  <c r="AL502" i="260" a="1"/>
  <c r="BJ498" i="260" a="1"/>
  <c r="AL498" i="260" a="1"/>
  <c r="Z502" i="260" a="1"/>
  <c r="AZ482" i="260" a="1"/>
  <c r="G494" i="260" a="1"/>
  <c r="W495" i="260" a="1"/>
  <c r="W491" i="260" a="1"/>
  <c r="R491" i="260" a="1"/>
  <c r="BJ524" i="260" a="1"/>
  <c r="AH489" i="260" a="1"/>
  <c r="AR502" i="260" a="1"/>
  <c r="G496" i="260" a="1"/>
  <c r="Z493" i="260" a="1"/>
  <c r="AH496" i="260" a="1"/>
  <c r="W503" i="260" a="1"/>
  <c r="Z491" i="260" a="1"/>
  <c r="AR495" i="260" a="1"/>
  <c r="AD492" i="260" a="1"/>
  <c r="BN501" i="260" a="1"/>
  <c r="BQ485" i="260" a="1"/>
  <c r="W493" i="260" a="1"/>
  <c r="BD480" i="260" a="1"/>
  <c r="BN493" i="260" a="1"/>
  <c r="BU484" i="260" a="1"/>
  <c r="AR488" i="260" a="1"/>
  <c r="AL496" i="260" a="1"/>
  <c r="N483" i="260" a="1"/>
  <c r="G498" i="260" a="1"/>
  <c r="AL491" i="260" a="1"/>
  <c r="BN486" i="260" a="1"/>
  <c r="BD493" i="260" a="1"/>
  <c r="AR489" i="260" a="1"/>
  <c r="AR498" i="260" a="1"/>
  <c r="AR485" i="260" a="1"/>
  <c r="BN487" i="260" a="1"/>
  <c r="BN492" i="260" a="1"/>
  <c r="BJ501" i="260" a="1"/>
  <c r="AD495" i="260" a="1"/>
  <c r="AD496" i="260" a="1"/>
  <c r="AH493" i="260" a="1"/>
  <c r="BD484" i="260" a="1"/>
  <c r="J485" i="260" a="1"/>
  <c r="AR492" i="260" a="1"/>
  <c r="R480" i="260" a="1"/>
  <c r="AZ485" i="260" a="1"/>
  <c r="G489" i="260" a="1"/>
  <c r="W485" i="260" a="1"/>
  <c r="AZ486" i="260" a="1"/>
  <c r="AH488" i="260" a="1"/>
  <c r="BQ495" i="260" a="1"/>
  <c r="BQ481" i="260" a="1"/>
  <c r="J501" i="260" a="1"/>
  <c r="R492" i="260" a="1"/>
  <c r="AZ484" i="260" a="1"/>
  <c r="BU487" i="260" a="1"/>
  <c r="AL490" i="260" a="1"/>
  <c r="BJ487" i="260" a="1"/>
  <c r="AZ494" i="260" a="1"/>
  <c r="BQ484" i="260" a="1"/>
  <c r="AR491" i="260" a="1"/>
  <c r="BD487" i="260" a="1"/>
  <c r="R486" i="260" a="1"/>
  <c r="BQ482" i="260" a="1"/>
  <c r="AR480" i="260" a="1"/>
  <c r="AZ489" i="260" a="1"/>
  <c r="BU488" i="260" a="1"/>
  <c r="BJ500" i="260" a="1"/>
  <c r="BQ488" i="260" a="1"/>
  <c r="BQ496" i="260" a="1"/>
  <c r="R498" i="260" a="1"/>
  <c r="AZ498" i="260" a="1"/>
  <c r="W496" i="260" a="1"/>
  <c r="BJ486" i="260" a="1"/>
  <c r="AU495" i="260" a="1"/>
  <c r="G524" i="260" a="1"/>
  <c r="R488" i="260" a="1"/>
  <c r="BQ500" i="260" a="1"/>
  <c r="AR524" i="260" a="1"/>
  <c r="BD524" i="260" a="1"/>
  <c r="R497" i="260" a="1"/>
  <c r="AU481" i="260" a="1"/>
  <c r="J484" i="260" a="1"/>
  <c r="BQ498" i="260" a="1"/>
  <c r="G487" i="260" a="1"/>
  <c r="AH498" i="260" a="1"/>
  <c r="N496" i="260" a="1"/>
  <c r="AU490" i="260" a="1"/>
  <c r="N489" i="260" a="1"/>
  <c r="BJ497" i="260" a="1"/>
  <c r="W484" i="260" a="1"/>
  <c r="BU485" i="260" a="1"/>
  <c r="G497" i="260" a="1"/>
  <c r="AL487" i="260" a="1"/>
  <c r="Z492" i="260" a="1"/>
  <c r="AL524" i="260" a="1"/>
  <c r="BJ488" i="260" a="1"/>
  <c r="AD490" i="260" a="1"/>
  <c r="AL489" i="260" a="1"/>
  <c r="BQ489" i="260" a="1"/>
  <c r="AR482" i="260" a="1"/>
  <c r="BQ503" i="260" a="1"/>
  <c r="AU503" i="260" a="1"/>
  <c r="N480" i="260" a="1"/>
  <c r="BN498" i="260" a="1"/>
  <c r="Z490" i="260" a="1"/>
  <c r="AH492" i="260" a="1"/>
  <c r="AD524" i="260" a="1"/>
  <c r="J491" i="260" a="1"/>
  <c r="BD486" i="260" a="1"/>
  <c r="G502" i="260" a="1"/>
  <c r="AZ502" i="260" a="1"/>
  <c r="R484" i="260" a="1"/>
  <c r="AU493" i="260" a="1"/>
  <c r="BD494" i="260" a="1"/>
  <c r="G495" i="260" a="1"/>
  <c r="BN488" i="260" a="1"/>
  <c r="AZ480" i="260" a="1"/>
  <c r="BJ480" i="260" a="1"/>
  <c r="BU489" i="260" a="1"/>
  <c r="AZ495" i="260" a="1"/>
  <c r="BU493" i="260" a="1"/>
  <c r="G490" i="260" a="1"/>
  <c r="BD498" i="260" a="1"/>
  <c r="BJ502" i="260" a="1"/>
  <c r="AZ491" i="260" a="1"/>
  <c r="N486" i="260" a="1"/>
  <c r="G486" i="260" a="1"/>
  <c r="AU485" i="260" a="1"/>
  <c r="AD501" i="260" a="1"/>
  <c r="AR490" i="260" a="1"/>
  <c r="G493" i="260" a="1"/>
  <c r="G491" i="260" a="1"/>
  <c r="Z494" i="260" a="1"/>
  <c r="J481" i="260" a="1"/>
  <c r="N484" i="260" a="1"/>
  <c r="J500" i="260" a="1"/>
  <c r="AH491" i="260" a="1"/>
  <c r="Z495" i="260" a="1"/>
  <c r="J497" i="260" a="1"/>
  <c r="AR501" i="260" a="1"/>
  <c r="Z524" i="260" a="1"/>
  <c r="AU480" i="260" a="1"/>
  <c r="W502" i="260" a="1"/>
  <c r="AH487" i="260" a="1"/>
  <c r="AL492" i="260" a="1"/>
  <c r="BN503" i="260" a="1"/>
  <c r="J502" i="260" a="1"/>
  <c r="AL500" i="260" a="1"/>
  <c r="N487" i="260" a="1"/>
  <c r="AZ487" i="260" a="1"/>
  <c r="BN491" i="260" a="1"/>
  <c r="BD501" i="260" a="1"/>
  <c r="BU491" i="260" a="1"/>
  <c r="W483" i="260" a="1"/>
  <c r="Z501" i="260" a="1"/>
  <c r="AU498" i="260" a="1"/>
  <c r="BN500" i="260" a="1"/>
  <c r="BQ490" i="260" a="1"/>
  <c r="AH494" i="260" a="1"/>
  <c r="AL501" i="260" a="1"/>
  <c r="BQ487" i="260" a="1"/>
  <c r="J483" i="260" a="1"/>
  <c r="W524" i="260" a="1"/>
  <c r="N498" i="260" a="1"/>
  <c r="BN494" i="260" a="1"/>
  <c r="BJ490" i="260" a="1"/>
  <c r="AU500" i="260" a="1"/>
  <c r="AD494" i="260" a="1"/>
  <c r="BU492" i="260" a="1"/>
  <c r="AU494" i="260" a="1"/>
  <c r="Z503" i="260" a="1"/>
  <c r="AL494" i="260" a="1"/>
  <c r="AZ488" i="260" a="1"/>
  <c r="J495" i="260" a="1"/>
  <c r="BU494" i="260" a="1"/>
  <c r="AU497" i="260" a="1"/>
  <c r="N500" i="260" a="1"/>
  <c r="BJ491" i="260" a="1"/>
  <c r="AL495" i="260" a="1"/>
  <c r="BD500" i="260" a="1"/>
  <c r="AH490" i="260" a="1"/>
  <c r="AU489" i="260" a="1"/>
  <c r="BJ483" i="260" a="1"/>
  <c r="BD482" i="260" a="1"/>
  <c r="AH503" i="260" a="1"/>
  <c r="Z497" i="260" a="1"/>
  <c r="AZ496" i="260" a="1"/>
  <c r="W500" i="260" a="1"/>
  <c r="J524" i="260" a="1"/>
  <c r="N492" i="260" a="1"/>
  <c r="R496" i="260" a="1"/>
  <c r="BQ501" i="260" a="1"/>
  <c r="BU486" i="260" a="1"/>
  <c r="BD496" i="260" a="1"/>
  <c r="BD488" i="260" a="1"/>
  <c r="BJ496" i="260" a="1"/>
  <c r="AR500" i="260" a="1"/>
  <c r="BN482" i="260" a="1"/>
  <c r="N524" i="260" a="1"/>
  <c r="BD503" i="260" a="1"/>
  <c r="R483" i="260" a="1"/>
  <c r="R503" i="260" a="1"/>
  <c r="AL493" i="260" a="1"/>
  <c r="BU497" i="260" a="1"/>
  <c r="AR497" i="260" a="1"/>
  <c r="Z488" i="260" a="1"/>
  <c r="AD500" i="260" a="1"/>
  <c r="AD489" i="260" a="1"/>
  <c r="BJ492" i="260" a="1"/>
  <c r="AR483" i="260" a="1"/>
  <c r="AU484" i="260" a="1"/>
  <c r="BU496" i="260" a="1"/>
  <c r="AR493" i="260" a="1"/>
  <c r="AL503" i="260" a="1"/>
  <c r="BU480" i="260" a="1"/>
  <c r="BD489" i="260" a="1"/>
  <c r="BN489" i="260" a="1"/>
  <c r="AU483" i="260" a="1"/>
  <c r="BJ482" i="260" a="1"/>
  <c r="J489" i="260" a="1"/>
  <c r="N502" i="260" a="1"/>
  <c r="AZ500" i="260" a="1"/>
  <c r="BN481" i="260" a="1"/>
  <c r="BJ481" i="260" a="1"/>
  <c r="W494" i="260" a="1"/>
  <c r="J480" i="260" a="1"/>
  <c r="AH502" i="260" a="1"/>
  <c r="AR487" i="260" a="1"/>
  <c r="W482" i="260" a="1"/>
  <c r="AZ503" i="260" a="1"/>
  <c r="AZ501" i="260" a="1"/>
  <c r="BJ489" i="260" a="1"/>
  <c r="BN490" i="260" a="1"/>
  <c r="J496" i="260" a="1"/>
  <c r="BD497" i="260" a="1"/>
  <c r="R524" i="260" a="1"/>
  <c r="BU481" i="260" a="1"/>
  <c r="AZ483" i="260" a="1"/>
  <c r="AD491" i="260" a="1"/>
  <c r="J492" i="260" a="1"/>
  <c r="AD497" i="260" a="1"/>
  <c r="BU483" i="260" a="1"/>
  <c r="AU524" i="260" a="1"/>
  <c r="AD502" i="260" a="1"/>
  <c r="G480" i="260" a="1"/>
  <c r="AD487" i="260" a="1"/>
  <c r="AR496" i="260" a="1"/>
  <c r="N493" i="260" a="1"/>
  <c r="Z500" i="260" a="1"/>
  <c r="AD503" i="260" a="1"/>
  <c r="AR481" i="260" a="1"/>
  <c r="R495" i="260" a="1"/>
  <c r="J487" i="260" a="1"/>
  <c r="G482" i="260" a="1"/>
  <c r="AL497" i="260" a="1"/>
  <c r="BQ486" i="260" a="1"/>
  <c r="BU503" i="260" a="1"/>
  <c r="BU500" i="260" a="1"/>
  <c r="BQ491" i="260" a="1"/>
  <c r="BU501" i="260" a="1"/>
  <c r="W487" i="260" a="1"/>
  <c r="BQ483" i="260" a="1"/>
  <c r="W492" i="260" a="1"/>
  <c r="AH497" i="260" a="1"/>
  <c r="BD490" i="260" a="1"/>
  <c r="N497" i="260" a="1"/>
  <c r="J486" i="260" a="1"/>
  <c r="BN480" i="260" a="1"/>
  <c r="AZ524" i="260" a="1"/>
  <c r="AZ493" i="260" a="1"/>
  <c r="W490" i="260" a="1"/>
  <c r="AH495" i="260" a="1"/>
  <c r="BU524" i="260" a="1"/>
  <c r="BD485" i="260" a="1"/>
  <c r="AD498" i="260" a="1"/>
  <c r="N485" i="260" a="1"/>
  <c r="R493" i="260" a="1"/>
  <c r="BU490" i="260" a="1"/>
  <c r="BD502" i="260" a="1"/>
  <c r="BN524" i="260" a="1"/>
  <c r="BU495" i="260" a="1"/>
  <c r="G481" i="260" a="1"/>
  <c r="N503" i="260" a="1"/>
  <c r="G501" i="260" a="1"/>
  <c r="AU482" i="260" a="1"/>
  <c r="AU492" i="260" a="1"/>
  <c r="R494" i="260" a="1"/>
  <c r="BN484" i="260" a="1"/>
  <c r="R481" i="260" a="1"/>
  <c r="AU488" i="260" a="1"/>
  <c r="G483" i="260" a="1"/>
  <c r="AL488" i="260" a="1"/>
  <c r="Z489" i="260" a="1"/>
  <c r="W480" i="260" a="1"/>
  <c r="J494" i="260" a="1"/>
  <c r="AU502" i="260" a="1"/>
  <c r="BN497" i="260" a="1"/>
  <c r="N494" i="260" a="1"/>
  <c r="R501" i="260" a="1"/>
  <c r="R502" i="260" a="1"/>
  <c r="AR484" i="260" a="1"/>
  <c r="BU502" i="260" a="1"/>
  <c r="G484" i="260" a="1"/>
  <c r="R485" i="260" a="1"/>
  <c r="BN483" i="260" a="1"/>
  <c r="N491" i="260" a="1"/>
  <c r="J498" i="260" a="1"/>
  <c r="BJ485" i="260" a="1"/>
  <c r="Z487" i="260" a="1"/>
  <c r="J488" i="260" a="1"/>
  <c r="BQ497" i="260" a="1"/>
  <c r="G500" i="260" a="1"/>
  <c r="AH501" i="260" a="1"/>
  <c r="AZ490" i="260" a="1"/>
  <c r="BJ493" i="260" a="1"/>
  <c r="R490" i="260" a="1"/>
  <c r="G488" i="260" a="1"/>
  <c r="BD483" i="260" a="1"/>
  <c r="Z496" i="260" a="1"/>
  <c r="N481" i="260" a="1"/>
  <c r="W481" i="260" a="1"/>
  <c r="AH524" i="260" a="1"/>
  <c r="AZ481" i="260" a="1"/>
  <c r="BQ492" i="260" a="1"/>
  <c r="BN485" i="260" a="1"/>
  <c r="N482" i="260" a="1"/>
  <c r="Z498" i="260" a="1"/>
  <c r="BN495" i="260" a="1"/>
  <c r="BJ503" i="260" a="1"/>
  <c r="BU498" i="260" a="1"/>
  <c r="AZ487" i="260" l="1"/>
  <c r="BJ487" i="260"/>
  <c r="AR487" i="260"/>
  <c r="BQ487" i="260"/>
  <c r="R487" i="260"/>
  <c r="AH487" i="260"/>
  <c r="G487" i="260"/>
  <c r="BD487" i="260"/>
  <c r="J487" i="260"/>
  <c r="BN487" i="260"/>
  <c r="AD487" i="260"/>
  <c r="N487" i="260"/>
  <c r="AL487" i="260"/>
  <c r="AU487" i="260"/>
  <c r="BU487" i="260"/>
  <c r="W487" i="260"/>
  <c r="Z487" i="260"/>
  <c r="R493" i="260"/>
  <c r="N493" i="260"/>
  <c r="AU493" i="260"/>
  <c r="AZ493" i="260"/>
  <c r="AH493" i="260"/>
  <c r="BQ493" i="260"/>
  <c r="BJ493" i="260"/>
  <c r="BU493" i="260"/>
  <c r="J493" i="260"/>
  <c r="BN493" i="260"/>
  <c r="Z493" i="260"/>
  <c r="AL493" i="260"/>
  <c r="G493" i="260"/>
  <c r="AD493" i="260"/>
  <c r="W493" i="260"/>
  <c r="AR493" i="260"/>
  <c r="BD493" i="260"/>
  <c r="AR488" i="260"/>
  <c r="AU488" i="260"/>
  <c r="AZ488" i="260"/>
  <c r="N488" i="260"/>
  <c r="BJ488" i="260"/>
  <c r="AD488" i="260"/>
  <c r="Z488" i="260"/>
  <c r="BD488" i="260"/>
  <c r="AL488" i="260"/>
  <c r="W488" i="260"/>
  <c r="BU488" i="260"/>
  <c r="J488" i="260"/>
  <c r="AH488" i="260"/>
  <c r="BQ488" i="260"/>
  <c r="BN488" i="260"/>
  <c r="G488" i="260"/>
  <c r="R488" i="260"/>
  <c r="BJ480" i="260"/>
  <c r="R480" i="260"/>
  <c r="AZ480" i="260"/>
  <c r="AR480" i="260"/>
  <c r="W480" i="260"/>
  <c r="BD480" i="260"/>
  <c r="AU480" i="260"/>
  <c r="BQ480" i="260"/>
  <c r="J480" i="260"/>
  <c r="N480" i="260"/>
  <c r="BU480" i="260"/>
  <c r="BN480" i="260"/>
  <c r="G480" i="260"/>
  <c r="R492" i="260"/>
  <c r="Z492" i="260"/>
  <c r="AU492" i="260"/>
  <c r="G492" i="260"/>
  <c r="W492" i="260"/>
  <c r="AZ492" i="260"/>
  <c r="AD492" i="260"/>
  <c r="BN492" i="260"/>
  <c r="AR492" i="260"/>
  <c r="AH492" i="260"/>
  <c r="N492" i="260"/>
  <c r="BU492" i="260"/>
  <c r="BJ492" i="260"/>
  <c r="BD492" i="260"/>
  <c r="BQ492" i="260"/>
  <c r="AL492" i="260"/>
  <c r="J492" i="260"/>
  <c r="AH497" i="260"/>
  <c r="G497" i="260"/>
  <c r="W497" i="260"/>
  <c r="BJ497" i="260"/>
  <c r="BN497" i="260"/>
  <c r="J497" i="260"/>
  <c r="R497" i="260"/>
  <c r="AD497" i="260"/>
  <c r="Z497" i="260"/>
  <c r="AU497" i="260"/>
  <c r="BU497" i="260"/>
  <c r="BD497" i="260"/>
  <c r="AR497" i="260"/>
  <c r="N497" i="260"/>
  <c r="BQ497" i="260"/>
  <c r="AL497" i="260"/>
  <c r="AZ497" i="260"/>
  <c r="G503" i="260"/>
  <c r="AD503" i="260"/>
  <c r="BQ503" i="260"/>
  <c r="Z503" i="260"/>
  <c r="R503" i="260"/>
  <c r="BJ503" i="260"/>
  <c r="J503" i="260"/>
  <c r="BD503" i="260"/>
  <c r="BU503" i="260"/>
  <c r="AH503" i="260"/>
  <c r="AR503" i="260"/>
  <c r="AU503" i="260"/>
  <c r="AL503" i="260"/>
  <c r="W503" i="260"/>
  <c r="N503" i="260"/>
  <c r="AZ503" i="260"/>
  <c r="BN503" i="260"/>
  <c r="AL498" i="260"/>
  <c r="J498" i="260"/>
  <c r="Z498" i="260"/>
  <c r="W498" i="260"/>
  <c r="AU498" i="260"/>
  <c r="AH498" i="260"/>
  <c r="BD498" i="260"/>
  <c r="AZ498" i="260"/>
  <c r="N498" i="260"/>
  <c r="BJ498" i="260"/>
  <c r="R498" i="260"/>
  <c r="BQ498" i="260"/>
  <c r="BN498" i="260"/>
  <c r="AD498" i="260"/>
  <c r="G498" i="260"/>
  <c r="AR498" i="260"/>
  <c r="BU498" i="260"/>
  <c r="AZ483" i="260"/>
  <c r="AR483" i="260"/>
  <c r="J483" i="260"/>
  <c r="W483" i="260"/>
  <c r="BJ483" i="260"/>
  <c r="BN483" i="260"/>
  <c r="G483" i="260"/>
  <c r="N483" i="260"/>
  <c r="BU483" i="260"/>
  <c r="AU483" i="260"/>
  <c r="BQ483" i="260"/>
  <c r="BD483" i="260"/>
  <c r="R483" i="260"/>
  <c r="AZ490" i="260"/>
  <c r="AH490" i="260"/>
  <c r="BU490" i="260"/>
  <c r="Z490" i="260"/>
  <c r="R490" i="260"/>
  <c r="W490" i="260"/>
  <c r="BJ490" i="260"/>
  <c r="BD490" i="260"/>
  <c r="AD490" i="260"/>
  <c r="G490" i="260"/>
  <c r="BQ490" i="260"/>
  <c r="N490" i="260"/>
  <c r="AL490" i="260"/>
  <c r="AU490" i="260"/>
  <c r="BN490" i="260"/>
  <c r="J490" i="260"/>
  <c r="AR490" i="260"/>
  <c r="W496" i="260"/>
  <c r="BJ496" i="260"/>
  <c r="AR496" i="260"/>
  <c r="BU496" i="260"/>
  <c r="AL496" i="260"/>
  <c r="AH496" i="260"/>
  <c r="Z496" i="260"/>
  <c r="AZ496" i="260"/>
  <c r="BQ496" i="260"/>
  <c r="N496" i="260"/>
  <c r="AD496" i="260"/>
  <c r="J496" i="260"/>
  <c r="G496" i="260"/>
  <c r="AU496" i="260"/>
  <c r="R496" i="260"/>
  <c r="BN496" i="260"/>
  <c r="BD496" i="260"/>
  <c r="W495" i="260"/>
  <c r="BN495" i="260"/>
  <c r="AD495" i="260"/>
  <c r="BJ495" i="260"/>
  <c r="N495" i="260"/>
  <c r="BU495" i="260"/>
  <c r="AH495" i="260"/>
  <c r="BD495" i="260"/>
  <c r="AL495" i="260"/>
  <c r="AU495" i="260"/>
  <c r="AZ495" i="260"/>
  <c r="G495" i="260"/>
  <c r="BQ495" i="260"/>
  <c r="Z495" i="260"/>
  <c r="AR495" i="260"/>
  <c r="J495" i="260"/>
  <c r="R495" i="260"/>
  <c r="G482" i="260"/>
  <c r="J482" i="260"/>
  <c r="N482" i="260"/>
  <c r="BQ482" i="260"/>
  <c r="BJ482" i="260"/>
  <c r="BU482" i="260"/>
  <c r="R482" i="260"/>
  <c r="BD482" i="260"/>
  <c r="BN482" i="260"/>
  <c r="AU482" i="260"/>
  <c r="W482" i="260"/>
  <c r="AR482" i="260"/>
  <c r="AZ482" i="260"/>
  <c r="BQ486" i="260"/>
  <c r="BN486" i="260"/>
  <c r="AZ486" i="260"/>
  <c r="BU486" i="260"/>
  <c r="BD486" i="260"/>
  <c r="AU486" i="260"/>
  <c r="J486" i="260"/>
  <c r="W486" i="260"/>
  <c r="AR486" i="260"/>
  <c r="G486" i="260"/>
  <c r="BJ486" i="260"/>
  <c r="R486" i="260"/>
  <c r="N486" i="260"/>
  <c r="BQ500" i="260"/>
  <c r="BN500" i="260"/>
  <c r="R500" i="260"/>
  <c r="G500" i="260"/>
  <c r="J500" i="260"/>
  <c r="AZ500" i="260"/>
  <c r="BD500" i="260"/>
  <c r="AR500" i="260"/>
  <c r="W500" i="260"/>
  <c r="AH500" i="260"/>
  <c r="AD500" i="260"/>
  <c r="N500" i="260"/>
  <c r="AU500" i="260"/>
  <c r="AL500" i="260"/>
  <c r="BU500" i="260"/>
  <c r="BJ500" i="260"/>
  <c r="Z500" i="260"/>
  <c r="R491" i="260"/>
  <c r="AR491" i="260"/>
  <c r="AH491" i="260"/>
  <c r="AD491" i="260"/>
  <c r="N491" i="260"/>
  <c r="BQ491" i="260"/>
  <c r="J491" i="260"/>
  <c r="AZ491" i="260"/>
  <c r="AL491" i="260"/>
  <c r="W491" i="260"/>
  <c r="G491" i="260"/>
  <c r="BD491" i="260"/>
  <c r="Z491" i="260"/>
  <c r="BN491" i="260"/>
  <c r="BU491" i="260"/>
  <c r="BJ491" i="260"/>
  <c r="AU491" i="260"/>
  <c r="BN481" i="260"/>
  <c r="BJ481" i="260"/>
  <c r="G481" i="260"/>
  <c r="W481" i="260"/>
  <c r="R481" i="260"/>
  <c r="AU481" i="260"/>
  <c r="BQ481" i="260"/>
  <c r="BU481" i="260"/>
  <c r="J481" i="260"/>
  <c r="AR481" i="260"/>
  <c r="AZ481" i="260"/>
  <c r="N481" i="260"/>
  <c r="BD481" i="260"/>
  <c r="AU484" i="260"/>
  <c r="BU484" i="260"/>
  <c r="J484" i="260"/>
  <c r="AZ484" i="260"/>
  <c r="W484" i="260"/>
  <c r="N484" i="260"/>
  <c r="BQ484" i="260"/>
  <c r="R484" i="260"/>
  <c r="BD484" i="260"/>
  <c r="AR484" i="260"/>
  <c r="BN484" i="260"/>
  <c r="G484" i="260"/>
  <c r="BJ484" i="260"/>
  <c r="Z501" i="260"/>
  <c r="BQ501" i="260"/>
  <c r="BJ501" i="260"/>
  <c r="AL501" i="260"/>
  <c r="W501" i="260"/>
  <c r="BN501" i="260"/>
  <c r="AD501" i="260"/>
  <c r="BU501" i="260"/>
  <c r="AH501" i="260"/>
  <c r="AU501" i="260"/>
  <c r="G501" i="260"/>
  <c r="R501" i="260"/>
  <c r="AR501" i="260"/>
  <c r="N501" i="260"/>
  <c r="J501" i="260"/>
  <c r="BD501" i="260"/>
  <c r="AZ501" i="260"/>
  <c r="BJ489" i="260"/>
  <c r="BD489" i="260"/>
  <c r="BN489" i="260"/>
  <c r="BU489" i="260"/>
  <c r="J489" i="260"/>
  <c r="AH489" i="260"/>
  <c r="AZ489" i="260"/>
  <c r="AD489" i="260"/>
  <c r="AR489" i="260"/>
  <c r="G489" i="260"/>
  <c r="W489" i="260"/>
  <c r="R489" i="260"/>
  <c r="N489" i="260"/>
  <c r="AU489" i="260"/>
  <c r="Z489" i="260"/>
  <c r="AL489" i="260"/>
  <c r="BQ489" i="260"/>
  <c r="AZ502" i="260"/>
  <c r="AD502" i="260"/>
  <c r="AU502" i="260"/>
  <c r="AR502" i="260"/>
  <c r="AL502" i="260"/>
  <c r="AH502" i="260"/>
  <c r="BQ502" i="260"/>
  <c r="BN502" i="260"/>
  <c r="BD502" i="260"/>
  <c r="Z502" i="260"/>
  <c r="J502" i="260"/>
  <c r="BU502" i="260"/>
  <c r="BJ502" i="260"/>
  <c r="N502" i="260"/>
  <c r="G502" i="260"/>
  <c r="R502" i="260"/>
  <c r="W502" i="260"/>
  <c r="BJ485" i="260"/>
  <c r="BD485" i="260"/>
  <c r="AZ485" i="260"/>
  <c r="W485" i="260"/>
  <c r="BN485" i="260"/>
  <c r="AR485" i="260"/>
  <c r="N485" i="260"/>
  <c r="R485" i="260"/>
  <c r="BQ485" i="260"/>
  <c r="G485" i="260"/>
  <c r="BU485" i="260"/>
  <c r="J485" i="260"/>
  <c r="AU485" i="260"/>
  <c r="BQ494" i="260"/>
  <c r="BJ494" i="260"/>
  <c r="AU494" i="260"/>
  <c r="BN494" i="260"/>
  <c r="J494" i="260"/>
  <c r="AH494" i="260"/>
  <c r="BU494" i="260"/>
  <c r="AD494" i="260"/>
  <c r="Z494" i="260"/>
  <c r="N494" i="260"/>
  <c r="W494" i="260"/>
  <c r="R494" i="260"/>
  <c r="AZ494" i="260"/>
  <c r="AR494" i="260"/>
  <c r="AL494" i="260"/>
  <c r="G494" i="260"/>
  <c r="BD494" i="260"/>
  <c r="AU524" i="260"/>
  <c r="AL524" i="260"/>
  <c r="Z524" i="260"/>
  <c r="J524" i="260"/>
  <c r="G524" i="260"/>
  <c r="BU524" i="260"/>
  <c r="BQ524" i="260"/>
  <c r="AZ524" i="260"/>
  <c r="R524" i="260"/>
  <c r="AR524" i="260"/>
  <c r="N524" i="260"/>
  <c r="W524" i="260"/>
  <c r="AD524" i="260"/>
  <c r="BD524" i="260"/>
  <c r="BN524" i="260"/>
  <c r="AH524" i="260"/>
  <c r="BJ524" i="260"/>
  <c r="C510" i="260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AU526" i="260" a="1"/>
  <c r="R508" i="260" a="1"/>
  <c r="G507" i="260" a="1"/>
  <c r="AU528" i="260" a="1"/>
  <c r="BQ527" i="260" a="1"/>
  <c r="N518" i="260" a="1"/>
  <c r="BD511" i="260" a="1"/>
  <c r="AD528" i="260" a="1"/>
  <c r="N505" i="260" a="1"/>
  <c r="J520" i="260" a="1"/>
  <c r="AZ519" i="260" a="1"/>
  <c r="BJ527" i="260" a="1"/>
  <c r="AL520" i="260" a="1"/>
  <c r="AL518" i="260" a="1"/>
  <c r="AU509" i="260" a="1"/>
  <c r="Z516" i="260" a="1"/>
  <c r="AL513" i="260" a="1"/>
  <c r="R518" i="260" a="1"/>
  <c r="BN522" i="260" a="1"/>
  <c r="BU506" i="260" a="1"/>
  <c r="AH527" i="260" a="1"/>
  <c r="G527" i="260" a="1"/>
  <c r="BD516" i="260" a="1"/>
  <c r="J526" i="260" a="1"/>
  <c r="R514" i="260" a="1"/>
  <c r="BN526" i="260" a="1"/>
  <c r="G514" i="260" a="1"/>
  <c r="BJ512" i="260" a="1"/>
  <c r="W513" i="260" a="1"/>
  <c r="AZ520" i="260" a="1"/>
  <c r="BD525" i="260" a="1"/>
  <c r="W506" i="260" a="1"/>
  <c r="AD517" i="260" a="1"/>
  <c r="AZ510" i="260" a="1"/>
  <c r="G513" i="260" a="1"/>
  <c r="G549" i="260" a="1"/>
  <c r="BQ518" i="260" a="1"/>
  <c r="BQ512" i="260" a="1"/>
  <c r="AD520" i="260" a="1"/>
  <c r="J525" i="260" a="1"/>
  <c r="G511" i="260" a="1"/>
  <c r="BQ521" i="260" a="1"/>
  <c r="AD515" i="260" a="1"/>
  <c r="N508" i="260" a="1"/>
  <c r="BU513" i="260" a="1"/>
  <c r="AZ528" i="260" a="1"/>
  <c r="BU520" i="260" a="1"/>
  <c r="J514" i="260" a="1"/>
  <c r="W522" i="260" a="1"/>
  <c r="AZ513" i="260" a="1"/>
  <c r="BU512" i="260" a="1"/>
  <c r="AU516" i="260" a="1"/>
  <c r="J523" i="260" a="1"/>
  <c r="AL525" i="260" a="1"/>
  <c r="BD521" i="260" a="1"/>
  <c r="AL515" i="260" a="1"/>
  <c r="AR512" i="260" a="1"/>
  <c r="N523" i="260" a="1"/>
  <c r="AR522" i="260" a="1"/>
  <c r="J505" i="260" a="1"/>
  <c r="J517" i="260" a="1"/>
  <c r="AH512" i="260" a="1"/>
  <c r="W527" i="260" a="1"/>
  <c r="AD549" i="260" a="1"/>
  <c r="W519" i="260" a="1"/>
  <c r="BN507" i="260" a="1"/>
  <c r="R505" i="260" a="1"/>
  <c r="AR549" i="260" a="1"/>
  <c r="BU549" i="260" a="1"/>
  <c r="AL523" i="260" a="1"/>
  <c r="AR514" i="260" a="1"/>
  <c r="N522" i="260" a="1"/>
  <c r="BU508" i="260" a="1"/>
  <c r="G508" i="260" a="1"/>
  <c r="W505" i="260" a="1"/>
  <c r="Z514" i="260" a="1"/>
  <c r="BD522" i="260" a="1"/>
  <c r="BJ522" i="260" a="1"/>
  <c r="Z518" i="260" a="1"/>
  <c r="R523" i="260" a="1"/>
  <c r="G520" i="260" a="1"/>
  <c r="R520" i="260" a="1"/>
  <c r="Z523" i="260" a="1"/>
  <c r="BN525" i="260" a="1"/>
  <c r="BJ515" i="260" a="1"/>
  <c r="BJ514" i="260" a="1"/>
  <c r="J510" i="260" a="1"/>
  <c r="AH522" i="260" a="1"/>
  <c r="BJ518" i="260" a="1"/>
  <c r="BJ506" i="260" a="1"/>
  <c r="BN510" i="260" a="1"/>
  <c r="AR520" i="260" a="1"/>
  <c r="AD525" i="260" a="1"/>
  <c r="AZ523" i="260" a="1"/>
  <c r="BU514" i="260" a="1"/>
  <c r="AH516" i="260" a="1"/>
  <c r="AL521" i="260" a="1"/>
  <c r="N526" i="260" a="1"/>
  <c r="AH521" i="260" a="1"/>
  <c r="BJ513" i="260" a="1"/>
  <c r="BN517" i="260" a="1"/>
  <c r="AD514" i="260" a="1"/>
  <c r="J549" i="260" a="1"/>
  <c r="R522" i="260" a="1"/>
  <c r="R511" i="260" a="1"/>
  <c r="R516" i="260" a="1"/>
  <c r="R513" i="260" a="1"/>
  <c r="R519" i="260" a="1"/>
  <c r="BQ523" i="260" a="1"/>
  <c r="AZ522" i="260" a="1"/>
  <c r="AL527" i="260" a="1"/>
  <c r="R509" i="260" a="1"/>
  <c r="N509" i="260" a="1"/>
  <c r="W509" i="260" a="1"/>
  <c r="N527" i="260" a="1"/>
  <c r="AD518" i="260" a="1"/>
  <c r="AU520" i="260" a="1"/>
  <c r="BJ507" i="260" a="1"/>
  <c r="AD522" i="260" a="1"/>
  <c r="BJ510" i="260" a="1"/>
  <c r="BD528" i="260" a="1"/>
  <c r="N549" i="260" a="1"/>
  <c r="AD519" i="260" a="1"/>
  <c r="J518" i="260" a="1"/>
  <c r="AH523" i="260" a="1"/>
  <c r="N519" i="260" a="1"/>
  <c r="AZ549" i="260" a="1"/>
  <c r="AR527" i="260" a="1"/>
  <c r="AL517" i="260" a="1"/>
  <c r="BD506" i="260" a="1"/>
  <c r="AU519" i="260" a="1"/>
  <c r="BU522" i="260" a="1"/>
  <c r="G521" i="260" a="1"/>
  <c r="J511" i="260" a="1"/>
  <c r="AH515" i="260" a="1"/>
  <c r="N516" i="260" a="1"/>
  <c r="BU507" i="260" a="1"/>
  <c r="AR510" i="260" a="1"/>
  <c r="N528" i="260" a="1"/>
  <c r="AR523" i="260" a="1"/>
  <c r="BQ511" i="260" a="1"/>
  <c r="AL528" i="260" a="1"/>
  <c r="BJ517" i="260" a="1"/>
  <c r="AU549" i="260" a="1"/>
  <c r="G512" i="260" a="1"/>
  <c r="W510" i="260" a="1"/>
  <c r="G526" i="260" a="1"/>
  <c r="AZ506" i="260" a="1"/>
  <c r="AH514" i="260" a="1"/>
  <c r="BN515" i="260" a="1"/>
  <c r="W517" i="260" a="1"/>
  <c r="G517" i="260" a="1"/>
  <c r="AH528" i="260" a="1"/>
  <c r="N517" i="260" a="1"/>
  <c r="BJ505" i="260" a="1"/>
  <c r="Z527" i="260" a="1"/>
  <c r="AR518" i="260" a="1"/>
  <c r="AL516" i="260" a="1"/>
  <c r="BQ508" i="260" a="1"/>
  <c r="BQ513" i="260" a="1"/>
  <c r="BD523" i="260" a="1"/>
  <c r="AH517" i="260" a="1"/>
  <c r="AU527" i="260" a="1"/>
  <c r="BU515" i="260" a="1"/>
  <c r="BD507" i="260" a="1"/>
  <c r="W512" i="260" a="1"/>
  <c r="R549" i="260" a="1"/>
  <c r="AL519" i="260" a="1"/>
  <c r="BN505" i="260" a="1"/>
  <c r="AZ507" i="260" a="1"/>
  <c r="Z513" i="260" a="1"/>
  <c r="BN508" i="260" a="1"/>
  <c r="BU519" i="260" a="1"/>
  <c r="BQ514" i="260" a="1"/>
  <c r="AR521" i="260" a="1"/>
  <c r="R515" i="260" a="1"/>
  <c r="AD512" i="260" a="1"/>
  <c r="Z517" i="260" a="1"/>
  <c r="AD516" i="260" a="1"/>
  <c r="AZ518" i="260" a="1"/>
  <c r="W521" i="260" a="1"/>
  <c r="AZ526" i="260" a="1"/>
  <c r="R510" i="260" a="1"/>
  <c r="W515" i="260" a="1"/>
  <c r="BN528" i="260" a="1"/>
  <c r="BD527" i="260" a="1"/>
  <c r="AZ516" i="260" a="1"/>
  <c r="Z549" i="260" a="1"/>
  <c r="W520" i="260" a="1"/>
  <c r="AU518" i="260" a="1"/>
  <c r="BD505" i="260" a="1"/>
  <c r="AL514" i="260" a="1"/>
  <c r="AR508" i="260" a="1"/>
  <c r="J519" i="260" a="1"/>
  <c r="AH526" i="260" a="1"/>
  <c r="AR507" i="260" a="1"/>
  <c r="G522" i="260" a="1"/>
  <c r="AR526" i="260" a="1"/>
  <c r="N510" i="260" a="1"/>
  <c r="BU505" i="260" a="1"/>
  <c r="BJ549" i="260" a="1"/>
  <c r="BD509" i="260" a="1"/>
  <c r="AR506" i="260" a="1"/>
  <c r="J528" i="260" a="1"/>
  <c r="AU510" i="260" a="1"/>
  <c r="AR519" i="260" a="1"/>
  <c r="Z525" i="260" a="1"/>
  <c r="AH525" i="260" a="1"/>
  <c r="AZ515" i="260" a="1"/>
  <c r="AZ517" i="260" a="1"/>
  <c r="AU515" i="260" a="1"/>
  <c r="J507" i="260" a="1"/>
  <c r="BU526" i="260" a="1"/>
  <c r="R526" i="260" a="1"/>
  <c r="BU516" i="260" a="1"/>
  <c r="BN512" i="260" a="1"/>
  <c r="Z526" i="260" a="1"/>
  <c r="AZ514" i="260" a="1"/>
  <c r="AR517" i="260" a="1"/>
  <c r="W518" i="260" a="1"/>
  <c r="BD512" i="260" a="1"/>
  <c r="BQ522" i="260" a="1"/>
  <c r="N514" i="260" a="1"/>
  <c r="AH520" i="260" a="1"/>
  <c r="R512" i="260" a="1"/>
  <c r="AH518" i="260" a="1"/>
  <c r="AU508" i="260" a="1"/>
  <c r="BQ515" i="260" a="1"/>
  <c r="AR528" i="260" a="1"/>
  <c r="AZ508" i="260" a="1"/>
  <c r="Z520" i="260" a="1"/>
  <c r="BQ525" i="260" a="1"/>
  <c r="AD521" i="260" a="1"/>
  <c r="G528" i="260" a="1"/>
  <c r="W508" i="260" a="1"/>
  <c r="N521" i="260" a="1"/>
  <c r="BN520" i="260" a="1"/>
  <c r="AU507" i="260" a="1"/>
  <c r="R527" i="260" a="1"/>
  <c r="BQ549" i="260" a="1"/>
  <c r="W523" i="260" a="1"/>
  <c r="BU523" i="260" a="1"/>
  <c r="BD510" i="260" a="1"/>
  <c r="AZ527" i="260" a="1"/>
  <c r="J515" i="260" a="1"/>
  <c r="N511" i="260" a="1"/>
  <c r="G515" i="260" a="1"/>
  <c r="AU521" i="260" a="1"/>
  <c r="BJ525" i="260" a="1"/>
  <c r="BJ516" i="260" a="1"/>
  <c r="W511" i="260" a="1"/>
  <c r="W528" i="260" a="1"/>
  <c r="W507" i="260" a="1"/>
  <c r="BQ526" i="260" a="1"/>
  <c r="AZ505" i="260" a="1"/>
  <c r="BU527" i="260" a="1"/>
  <c r="J522" i="260" a="1"/>
  <c r="Z515" i="260" a="1"/>
  <c r="G525" i="260" a="1"/>
  <c r="AU505" i="260" a="1"/>
  <c r="AU525" i="260" a="1"/>
  <c r="BN511" i="260" a="1"/>
  <c r="AD523" i="260" a="1"/>
  <c r="J513" i="260" a="1"/>
  <c r="BD519" i="260" a="1"/>
  <c r="AU513" i="260" a="1"/>
  <c r="AR509" i="260" a="1"/>
  <c r="BJ526" i="260" a="1"/>
  <c r="BJ519" i="260" a="1"/>
  <c r="BN523" i="260" a="1"/>
  <c r="AR511" i="260" a="1"/>
  <c r="BQ506" i="260" a="1"/>
  <c r="AZ525" i="260" a="1"/>
  <c r="BD517" i="260" a="1"/>
  <c r="AU522" i="260" a="1"/>
  <c r="BU511" i="260" a="1"/>
  <c r="BQ517" i="260" a="1"/>
  <c r="R506" i="260" a="1"/>
  <c r="AU523" i="260" a="1"/>
  <c r="Z519" i="260" a="1"/>
  <c r="N515" i="260" a="1"/>
  <c r="Z522" i="260" a="1"/>
  <c r="G523" i="260" a="1"/>
  <c r="BU509" i="260" a="1"/>
  <c r="AU511" i="260" a="1"/>
  <c r="BD508" i="260" a="1"/>
  <c r="AH513" i="260" a="1"/>
  <c r="J516" i="260" a="1"/>
  <c r="N513" i="260" a="1"/>
  <c r="AU512" i="260" a="1"/>
  <c r="AR513" i="260" a="1"/>
  <c r="G506" i="260" a="1"/>
  <c r="N506" i="260" a="1"/>
  <c r="AH519" i="260" a="1"/>
  <c r="BQ510" i="260" a="1"/>
  <c r="J512" i="260" a="1"/>
  <c r="N512" i="260" a="1"/>
  <c r="AU506" i="260" a="1"/>
  <c r="BQ520" i="260" a="1"/>
  <c r="G505" i="260" a="1"/>
  <c r="AR515" i="260" a="1"/>
  <c r="BD549" i="260" a="1"/>
  <c r="AD513" i="260" a="1"/>
  <c r="AZ511" i="260" a="1"/>
  <c r="W516" i="260" a="1"/>
  <c r="AL512" i="260" a="1"/>
  <c r="AZ512" i="260" a="1"/>
  <c r="W549" i="260" a="1"/>
  <c r="BD518" i="260" a="1"/>
  <c r="W526" i="260" a="1"/>
  <c r="Z512" i="260" a="1"/>
  <c r="R528" i="260" a="1"/>
  <c r="BD526" i="260" a="1"/>
  <c r="AL549" i="260" a="1"/>
  <c r="BJ523" i="260" a="1"/>
  <c r="AZ509" i="260" a="1"/>
  <c r="Z521" i="260" a="1"/>
  <c r="BJ511" i="260" a="1"/>
  <c r="BQ519" i="260" a="1"/>
  <c r="BQ528" i="260" a="1"/>
  <c r="J508" i="260" a="1"/>
  <c r="AH549" i="260" a="1"/>
  <c r="Z528" i="260" a="1"/>
  <c r="BJ508" i="260" a="1"/>
  <c r="BU517" i="260" a="1"/>
  <c r="BU528" i="260" a="1"/>
  <c r="BN516" i="260" a="1"/>
  <c r="BJ521" i="260" a="1"/>
  <c r="AD527" i="260" a="1"/>
  <c r="R517" i="260" a="1"/>
  <c r="AR525" i="260" a="1"/>
  <c r="BN527" i="260" a="1"/>
  <c r="BQ509" i="260" a="1"/>
  <c r="BJ509" i="260" a="1"/>
  <c r="BN549" i="260" a="1"/>
  <c r="G510" i="260" a="1"/>
  <c r="W525" i="260" a="1"/>
  <c r="R521" i="260" a="1"/>
  <c r="BN521" i="260" a="1"/>
  <c r="J527" i="260" a="1"/>
  <c r="BJ528" i="260" a="1"/>
  <c r="AR516" i="260" a="1"/>
  <c r="R525" i="260" a="1"/>
  <c r="BU521" i="260" a="1"/>
  <c r="BD514" i="260" a="1"/>
  <c r="BU525" i="260" a="1"/>
  <c r="R507" i="260" a="1"/>
  <c r="J509" i="260" a="1"/>
  <c r="BN519" i="260" a="1"/>
  <c r="AZ521" i="260" a="1"/>
  <c r="G519" i="260" a="1"/>
  <c r="BN509" i="260" a="1"/>
  <c r="BU518" i="260" a="1"/>
  <c r="N525" i="260" a="1"/>
  <c r="BJ520" i="260" a="1"/>
  <c r="BD515" i="260" a="1"/>
  <c r="AU517" i="260" a="1"/>
  <c r="BU510" i="260" a="1"/>
  <c r="N520" i="260" a="1"/>
  <c r="BQ516" i="260" a="1"/>
  <c r="BN513" i="260" a="1"/>
  <c r="G509" i="260" a="1"/>
  <c r="AD526" i="260" a="1"/>
  <c r="AL522" i="260" a="1"/>
  <c r="BQ507" i="260" a="1"/>
  <c r="G516" i="260" a="1"/>
  <c r="AU514" i="260" a="1"/>
  <c r="W514" i="260" a="1"/>
  <c r="G518" i="260" a="1"/>
  <c r="AL526" i="260" a="1"/>
  <c r="J521" i="260" a="1"/>
  <c r="BN518" i="260" a="1"/>
  <c r="BN514" i="260" a="1"/>
  <c r="J506" i="260" a="1"/>
  <c r="BD513" i="260" a="1"/>
  <c r="BQ505" i="260" a="1"/>
  <c r="N507" i="260" a="1"/>
  <c r="BD520" i="260" a="1"/>
  <c r="AR505" i="260" a="1"/>
  <c r="BN506" i="260" a="1"/>
  <c r="BQ505" i="260" l="1"/>
  <c r="AU505" i="260"/>
  <c r="BJ505" i="260"/>
  <c r="R505" i="260"/>
  <c r="W505" i="260"/>
  <c r="J505" i="260"/>
  <c r="BU505" i="260"/>
  <c r="AZ505" i="260"/>
  <c r="N505" i="260"/>
  <c r="G505" i="260"/>
  <c r="AR505" i="260"/>
  <c r="BD505" i="260"/>
  <c r="BN505" i="260"/>
  <c r="N506" i="260"/>
  <c r="BQ506" i="260"/>
  <c r="BD506" i="260"/>
  <c r="R506" i="260"/>
  <c r="AU506" i="260"/>
  <c r="AR506" i="260"/>
  <c r="G506" i="260"/>
  <c r="BJ506" i="260"/>
  <c r="J506" i="260"/>
  <c r="BN506" i="260"/>
  <c r="BU506" i="260"/>
  <c r="W506" i="260"/>
  <c r="AZ506" i="260"/>
  <c r="BD512" i="260"/>
  <c r="N512" i="260"/>
  <c r="BQ512" i="260"/>
  <c r="Z512" i="260"/>
  <c r="G512" i="260"/>
  <c r="AZ512" i="260"/>
  <c r="BU512" i="260"/>
  <c r="AD512" i="260"/>
  <c r="AU512" i="260"/>
  <c r="J512" i="260"/>
  <c r="AL512" i="260"/>
  <c r="R512" i="260"/>
  <c r="W512" i="260"/>
  <c r="AH512" i="260"/>
  <c r="BJ512" i="260"/>
  <c r="BN512" i="260"/>
  <c r="AR512" i="260"/>
  <c r="BQ516" i="260"/>
  <c r="W516" i="260"/>
  <c r="G516" i="260"/>
  <c r="AD516" i="260"/>
  <c r="AH516" i="260"/>
  <c r="AZ516" i="260"/>
  <c r="AU516" i="260"/>
  <c r="BJ516" i="260"/>
  <c r="J516" i="260"/>
  <c r="R516" i="260"/>
  <c r="BU516" i="260"/>
  <c r="BD516" i="260"/>
  <c r="BN516" i="260"/>
  <c r="N516" i="260"/>
  <c r="AR516" i="260"/>
  <c r="AL516" i="260"/>
  <c r="Z516" i="260"/>
  <c r="BJ525" i="260"/>
  <c r="AL525" i="260"/>
  <c r="AD525" i="260"/>
  <c r="AH525" i="260"/>
  <c r="W525" i="260"/>
  <c r="AZ525" i="260"/>
  <c r="J525" i="260"/>
  <c r="BQ525" i="260"/>
  <c r="BU525" i="260"/>
  <c r="BN525" i="260"/>
  <c r="N525" i="260"/>
  <c r="AU525" i="260"/>
  <c r="BD525" i="260"/>
  <c r="Z525" i="260"/>
  <c r="R525" i="260"/>
  <c r="AR525" i="260"/>
  <c r="G525" i="260"/>
  <c r="AH527" i="260"/>
  <c r="AZ527" i="260"/>
  <c r="AU527" i="260"/>
  <c r="AD527" i="260"/>
  <c r="Z527" i="260"/>
  <c r="BQ527" i="260"/>
  <c r="BD527" i="260"/>
  <c r="N527" i="260"/>
  <c r="J527" i="260"/>
  <c r="BN527" i="260"/>
  <c r="G527" i="260"/>
  <c r="W527" i="260"/>
  <c r="BU527" i="260"/>
  <c r="R527" i="260"/>
  <c r="AR527" i="260"/>
  <c r="BJ527" i="260"/>
  <c r="AL527" i="260"/>
  <c r="BD528" i="260"/>
  <c r="BN528" i="260"/>
  <c r="G528" i="260"/>
  <c r="Z528" i="260"/>
  <c r="AR528" i="260"/>
  <c r="BU528" i="260"/>
  <c r="R528" i="260"/>
  <c r="AL528" i="260"/>
  <c r="N528" i="260"/>
  <c r="AU528" i="260"/>
  <c r="AH528" i="260"/>
  <c r="BJ528" i="260"/>
  <c r="W528" i="260"/>
  <c r="AZ528" i="260"/>
  <c r="J528" i="260"/>
  <c r="BQ528" i="260"/>
  <c r="AD528" i="260"/>
  <c r="BJ511" i="260"/>
  <c r="N511" i="260"/>
  <c r="W511" i="260"/>
  <c r="J511" i="260"/>
  <c r="BN511" i="260"/>
  <c r="G511" i="260"/>
  <c r="BQ511" i="260"/>
  <c r="AU511" i="260"/>
  <c r="AR511" i="260"/>
  <c r="R511" i="260"/>
  <c r="BU511" i="260"/>
  <c r="AZ511" i="260"/>
  <c r="BD511" i="260"/>
  <c r="AD526" i="260"/>
  <c r="BN526" i="260"/>
  <c r="BD526" i="260"/>
  <c r="BJ526" i="260"/>
  <c r="Z526" i="260"/>
  <c r="J526" i="260"/>
  <c r="G526" i="260"/>
  <c r="AL526" i="260"/>
  <c r="AZ526" i="260"/>
  <c r="AH526" i="260"/>
  <c r="R526" i="260"/>
  <c r="BU526" i="260"/>
  <c r="AR526" i="260"/>
  <c r="W526" i="260"/>
  <c r="N526" i="260"/>
  <c r="BQ526" i="260"/>
  <c r="AU526" i="260"/>
  <c r="AU508" i="260"/>
  <c r="AZ508" i="260"/>
  <c r="W508" i="260"/>
  <c r="BU508" i="260"/>
  <c r="BD508" i="260"/>
  <c r="J508" i="260"/>
  <c r="BQ508" i="260"/>
  <c r="R508" i="260"/>
  <c r="BN508" i="260"/>
  <c r="AR508" i="260"/>
  <c r="N508" i="260"/>
  <c r="G508" i="260"/>
  <c r="BJ508" i="260"/>
  <c r="W521" i="260"/>
  <c r="BQ521" i="260"/>
  <c r="AU521" i="260"/>
  <c r="Z521" i="260"/>
  <c r="AH521" i="260"/>
  <c r="R521" i="260"/>
  <c r="G521" i="260"/>
  <c r="BJ521" i="260"/>
  <c r="BU521" i="260"/>
  <c r="BN521" i="260"/>
  <c r="J521" i="260"/>
  <c r="BD521" i="260"/>
  <c r="AR521" i="260"/>
  <c r="AZ521" i="260"/>
  <c r="AD521" i="260"/>
  <c r="AL521" i="260"/>
  <c r="N521" i="260"/>
  <c r="AD515" i="260"/>
  <c r="BU515" i="260"/>
  <c r="AZ515" i="260"/>
  <c r="N515" i="260"/>
  <c r="AL515" i="260"/>
  <c r="W515" i="260"/>
  <c r="R515" i="260"/>
  <c r="BJ515" i="260"/>
  <c r="AH515" i="260"/>
  <c r="J515" i="260"/>
  <c r="BD515" i="260"/>
  <c r="Z515" i="260"/>
  <c r="AU515" i="260"/>
  <c r="AR515" i="260"/>
  <c r="BQ515" i="260"/>
  <c r="BN515" i="260"/>
  <c r="G515" i="260"/>
  <c r="AZ509" i="260"/>
  <c r="W509" i="260"/>
  <c r="BU509" i="260"/>
  <c r="N509" i="260"/>
  <c r="BJ509" i="260"/>
  <c r="AU509" i="260"/>
  <c r="AR509" i="260"/>
  <c r="R509" i="260"/>
  <c r="BD509" i="260"/>
  <c r="BN509" i="260"/>
  <c r="G509" i="260"/>
  <c r="J509" i="260"/>
  <c r="BQ509" i="260"/>
  <c r="AL523" i="260"/>
  <c r="N523" i="260"/>
  <c r="R523" i="260"/>
  <c r="AU523" i="260"/>
  <c r="BJ523" i="260"/>
  <c r="AZ523" i="260"/>
  <c r="W523" i="260"/>
  <c r="AR523" i="260"/>
  <c r="BQ523" i="260"/>
  <c r="G523" i="260"/>
  <c r="J523" i="260"/>
  <c r="AH523" i="260"/>
  <c r="BD523" i="260"/>
  <c r="BU523" i="260"/>
  <c r="BN523" i="260"/>
  <c r="AD523" i="260"/>
  <c r="Z523" i="260"/>
  <c r="W519" i="260"/>
  <c r="J519" i="260"/>
  <c r="BU519" i="260"/>
  <c r="BJ519" i="260"/>
  <c r="R519" i="260"/>
  <c r="N519" i="260"/>
  <c r="Z519" i="260"/>
  <c r="AD519" i="260"/>
  <c r="G519" i="260"/>
  <c r="AU519" i="260"/>
  <c r="AZ519" i="260"/>
  <c r="AL519" i="260"/>
  <c r="BQ519" i="260"/>
  <c r="AR519" i="260"/>
  <c r="AH519" i="260"/>
  <c r="BN519" i="260"/>
  <c r="BD519" i="260"/>
  <c r="AU549" i="260"/>
  <c r="AZ549" i="260"/>
  <c r="N549" i="260"/>
  <c r="BJ549" i="260"/>
  <c r="W549" i="260"/>
  <c r="R549" i="260"/>
  <c r="AL549" i="260"/>
  <c r="BD549" i="260"/>
  <c r="BQ549" i="260"/>
  <c r="J549" i="260"/>
  <c r="G549" i="260"/>
  <c r="AH549" i="260"/>
  <c r="AD549" i="260"/>
  <c r="BU549" i="260"/>
  <c r="BN549" i="260"/>
  <c r="AR549" i="260"/>
  <c r="Z549" i="260"/>
  <c r="AH518" i="260"/>
  <c r="AL518" i="260"/>
  <c r="BN518" i="260"/>
  <c r="BU518" i="260"/>
  <c r="J518" i="260"/>
  <c r="AU518" i="260"/>
  <c r="BJ518" i="260"/>
  <c r="Z518" i="260"/>
  <c r="BQ518" i="260"/>
  <c r="AZ518" i="260"/>
  <c r="AR518" i="260"/>
  <c r="BD518" i="260"/>
  <c r="N518" i="260"/>
  <c r="G518" i="260"/>
  <c r="W518" i="260"/>
  <c r="R518" i="260"/>
  <c r="AD518" i="260"/>
  <c r="BQ514" i="260"/>
  <c r="BN514" i="260"/>
  <c r="Z514" i="260"/>
  <c r="N514" i="260"/>
  <c r="AD514" i="260"/>
  <c r="AH514" i="260"/>
  <c r="BU514" i="260"/>
  <c r="AZ514" i="260"/>
  <c r="J514" i="260"/>
  <c r="AL514" i="260"/>
  <c r="AR514" i="260"/>
  <c r="G514" i="260"/>
  <c r="AU514" i="260"/>
  <c r="R514" i="260"/>
  <c r="BJ514" i="260"/>
  <c r="BD514" i="260"/>
  <c r="W514" i="260"/>
  <c r="AZ522" i="260"/>
  <c r="Z522" i="260"/>
  <c r="BD522" i="260"/>
  <c r="AU522" i="260"/>
  <c r="BQ522" i="260"/>
  <c r="BJ522" i="260"/>
  <c r="J522" i="260"/>
  <c r="AR522" i="260"/>
  <c r="AL522" i="260"/>
  <c r="R522" i="260"/>
  <c r="AH522" i="260"/>
  <c r="AD522" i="260"/>
  <c r="G522" i="260"/>
  <c r="BU522" i="260"/>
  <c r="BN522" i="260"/>
  <c r="W522" i="260"/>
  <c r="N522" i="260"/>
  <c r="AL513" i="260"/>
  <c r="BJ513" i="260"/>
  <c r="AH513" i="260"/>
  <c r="AZ513" i="260"/>
  <c r="W513" i="260"/>
  <c r="BD513" i="260"/>
  <c r="BU513" i="260"/>
  <c r="AU513" i="260"/>
  <c r="BQ513" i="260"/>
  <c r="R513" i="260"/>
  <c r="G513" i="260"/>
  <c r="AR513" i="260"/>
  <c r="BN513" i="260"/>
  <c r="AD513" i="260"/>
  <c r="J513" i="260"/>
  <c r="Z513" i="260"/>
  <c r="N513" i="260"/>
  <c r="N507" i="260"/>
  <c r="AU507" i="260"/>
  <c r="BU507" i="260"/>
  <c r="BN507" i="260"/>
  <c r="AZ507" i="260"/>
  <c r="AR507" i="260"/>
  <c r="J507" i="260"/>
  <c r="G507" i="260"/>
  <c r="BQ507" i="260"/>
  <c r="R507" i="260"/>
  <c r="W507" i="260"/>
  <c r="BD507" i="260"/>
  <c r="BJ507" i="260"/>
  <c r="AD517" i="260"/>
  <c r="BQ517" i="260"/>
  <c r="AU517" i="260"/>
  <c r="Z517" i="260"/>
  <c r="AZ517" i="260"/>
  <c r="N517" i="260"/>
  <c r="BD517" i="260"/>
  <c r="J517" i="260"/>
  <c r="G517" i="260"/>
  <c r="AR517" i="260"/>
  <c r="BN517" i="260"/>
  <c r="AL517" i="260"/>
  <c r="AH517" i="260"/>
  <c r="W517" i="260"/>
  <c r="R517" i="260"/>
  <c r="BU517" i="260"/>
  <c r="BJ517" i="260"/>
  <c r="AD520" i="260"/>
  <c r="N520" i="260"/>
  <c r="AH520" i="260"/>
  <c r="BD520" i="260"/>
  <c r="W520" i="260"/>
  <c r="R520" i="260"/>
  <c r="AZ520" i="260"/>
  <c r="BU520" i="260"/>
  <c r="BJ520" i="260"/>
  <c r="AL520" i="260"/>
  <c r="AR520" i="260"/>
  <c r="Z520" i="260"/>
  <c r="J520" i="260"/>
  <c r="G520" i="260"/>
  <c r="AU520" i="260"/>
  <c r="BN520" i="260"/>
  <c r="BQ520" i="260"/>
  <c r="AU510" i="260"/>
  <c r="AR510" i="260"/>
  <c r="BD510" i="260"/>
  <c r="BQ510" i="260"/>
  <c r="AZ510" i="260"/>
  <c r="BU510" i="260"/>
  <c r="N510" i="260"/>
  <c r="BN510" i="260"/>
  <c r="R510" i="260"/>
  <c r="J510" i="260"/>
  <c r="BJ510" i="260"/>
  <c r="W510" i="260"/>
  <c r="G510" i="260"/>
  <c r="C537" i="260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AD551" i="260" a="1"/>
  <c r="AU545" i="260" a="1"/>
  <c r="BN550" i="260" a="1"/>
  <c r="Z542" i="260" a="1"/>
  <c r="G552" i="260" a="1"/>
  <c r="BJ538" i="260" a="1"/>
  <c r="AR540" i="260" a="1"/>
  <c r="AZ531" i="260" a="1"/>
  <c r="BD545" i="260" a="1"/>
  <c r="BU546" i="260" a="1"/>
  <c r="R533" i="260" a="1"/>
  <c r="AR550" i="260" a="1"/>
  <c r="BD548" i="260" a="1"/>
  <c r="BJ533" i="260" a="1"/>
  <c r="AL552" i="260" a="1"/>
  <c r="AL547" i="260" a="1"/>
  <c r="AU540" i="260" a="1"/>
  <c r="G539" i="260" a="1"/>
  <c r="AU553" i="260" a="1"/>
  <c r="BN538" i="260" a="1"/>
  <c r="BU548" i="260" a="1"/>
  <c r="BN552" i="260" a="1"/>
  <c r="BQ535" i="260" a="1"/>
  <c r="BJ552" i="260" a="1"/>
  <c r="BU535" i="260" a="1"/>
  <c r="AH539" i="260" a="1"/>
  <c r="J531" i="260" a="1"/>
  <c r="Z552" i="260" a="1"/>
  <c r="AD544" i="260" a="1"/>
  <c r="BN544" i="260" a="1"/>
  <c r="BU533" i="260" a="1"/>
  <c r="BJ531" i="260" a="1"/>
  <c r="N534" i="260" a="1"/>
  <c r="W531" i="260" a="1"/>
  <c r="Z543" i="260" a="1"/>
  <c r="AR541" i="260" a="1"/>
  <c r="Z550" i="260" a="1"/>
  <c r="BD530" i="260" a="1"/>
  <c r="AZ546" i="260" a="1"/>
  <c r="AD550" i="260" a="1"/>
  <c r="R550" i="260" a="1"/>
  <c r="AD546" i="260" a="1"/>
  <c r="W532" i="260" a="1"/>
  <c r="BJ537" i="260" a="1"/>
  <c r="BQ541" i="260" a="1"/>
  <c r="R537" i="260" a="1"/>
  <c r="AH551" i="260" a="1"/>
  <c r="AU552" i="260" a="1"/>
  <c r="BU531" i="260" a="1"/>
  <c r="AR537" i="260" a="1"/>
  <c r="J546" i="260" a="1"/>
  <c r="AH541" i="260" a="1"/>
  <c r="BD574" i="260" a="1"/>
  <c r="N533" i="260" a="1"/>
  <c r="Z539" i="260" a="1"/>
  <c r="AD552" i="260" a="1"/>
  <c r="G541" i="260" a="1"/>
  <c r="W545" i="260" a="1"/>
  <c r="BN551" i="260" a="1"/>
  <c r="AH544" i="260" a="1"/>
  <c r="AH545" i="260" a="1"/>
  <c r="G551" i="260" a="1"/>
  <c r="AD543" i="260" a="1"/>
  <c r="AZ553" i="260" a="1"/>
  <c r="AH553" i="260" a="1"/>
  <c r="R543" i="260" a="1"/>
  <c r="BJ539" i="260" a="1"/>
  <c r="BU539" i="260" a="1"/>
  <c r="R540" i="260" a="1"/>
  <c r="AL542" i="260" a="1"/>
  <c r="AL544" i="260" a="1"/>
  <c r="BQ550" i="260" a="1"/>
  <c r="AZ574" i="260" a="1"/>
  <c r="BN548" i="260" a="1"/>
  <c r="AR551" i="260" a="1"/>
  <c r="BQ537" i="260" a="1"/>
  <c r="G574" i="260" a="1"/>
  <c r="J552" i="260" a="1"/>
  <c r="BN539" i="260" a="1"/>
  <c r="G540" i="260" a="1"/>
  <c r="BN535" i="260" a="1"/>
  <c r="G533" i="260" a="1"/>
  <c r="AR539" i="260" a="1"/>
  <c r="G538" i="260" a="1"/>
  <c r="AZ547" i="260" a="1"/>
  <c r="BQ547" i="260" a="1"/>
  <c r="AU551" i="260" a="1"/>
  <c r="BQ544" i="260" a="1"/>
  <c r="BU547" i="260" a="1"/>
  <c r="AZ534" i="260" a="1"/>
  <c r="BD531" i="260" a="1"/>
  <c r="BD536" i="260" a="1"/>
  <c r="J538" i="260" a="1"/>
  <c r="AR532" i="260" a="1"/>
  <c r="J545" i="260" a="1"/>
  <c r="BJ542" i="260" a="1"/>
  <c r="AZ536" i="260" a="1"/>
  <c r="AL574" i="260" a="1"/>
  <c r="R552" i="260" a="1"/>
  <c r="BN530" i="260" a="1"/>
  <c r="AZ538" i="260" a="1"/>
  <c r="AL541" i="260" a="1"/>
  <c r="BD552" i="260" a="1"/>
  <c r="AR530" i="260" a="1"/>
  <c r="BD546" i="260" a="1"/>
  <c r="AD537" i="260" a="1"/>
  <c r="N542" i="260" a="1"/>
  <c r="W551" i="260" a="1"/>
  <c r="G546" i="260" a="1"/>
  <c r="AR545" i="260" a="1"/>
  <c r="N530" i="260" a="1"/>
  <c r="AL538" i="260" a="1"/>
  <c r="J534" i="260" a="1"/>
  <c r="BJ548" i="260" a="1"/>
  <c r="AR535" i="260" a="1"/>
  <c r="R530" i="260" a="1"/>
  <c r="G547" i="260" a="1"/>
  <c r="BQ532" i="260" a="1"/>
  <c r="AR553" i="260" a="1"/>
  <c r="W535" i="260" a="1"/>
  <c r="AL553" i="260" a="1"/>
  <c r="G544" i="260" a="1"/>
  <c r="W541" i="260" a="1"/>
  <c r="BD553" i="260" a="1"/>
  <c r="BU534" i="260" a="1"/>
  <c r="AD553" i="260" a="1"/>
  <c r="W574" i="260" a="1"/>
  <c r="AU539" i="260" a="1"/>
  <c r="AZ535" i="260" a="1"/>
  <c r="BJ551" i="260" a="1"/>
  <c r="J536" i="260" a="1"/>
  <c r="J548" i="260" a="1"/>
  <c r="AU546" i="260" a="1"/>
  <c r="G543" i="260" a="1"/>
  <c r="N536" i="260" a="1"/>
  <c r="BJ534" i="260" a="1"/>
  <c r="AL546" i="260" a="1"/>
  <c r="N540" i="260" a="1"/>
  <c r="R548" i="260" a="1"/>
  <c r="W543" i="260" a="1"/>
  <c r="AU548" i="260" a="1"/>
  <c r="AD574" i="260" a="1"/>
  <c r="BJ544" i="260" a="1"/>
  <c r="AH540" i="260" a="1"/>
  <c r="J551" i="260" a="1"/>
  <c r="BU530" i="260" a="1"/>
  <c r="G535" i="260" a="1"/>
  <c r="AH542" i="260" a="1"/>
  <c r="AL543" i="260" a="1"/>
  <c r="AH548" i="260" a="1"/>
  <c r="J550" i="260" a="1"/>
  <c r="BD534" i="260" a="1"/>
  <c r="Z574" i="260" a="1"/>
  <c r="AU541" i="260" a="1"/>
  <c r="N532" i="260" a="1"/>
  <c r="AZ537" i="260" a="1"/>
  <c r="W536" i="260" a="1"/>
  <c r="G536" i="260" a="1"/>
  <c r="R545" i="260" a="1"/>
  <c r="W537" i="260" a="1"/>
  <c r="G553" i="260" a="1"/>
  <c r="AZ543" i="260" a="1"/>
  <c r="BJ550" i="260" a="1"/>
  <c r="W534" i="260" a="1"/>
  <c r="BU532" i="260" a="1"/>
  <c r="AD547" i="260" a="1"/>
  <c r="R574" i="260" a="1"/>
  <c r="BQ552" i="260" a="1"/>
  <c r="AL545" i="260" a="1"/>
  <c r="BD540" i="260" a="1"/>
  <c r="R531" i="260" a="1"/>
  <c r="R553" i="260" a="1"/>
  <c r="AZ533" i="260" a="1"/>
  <c r="BQ542" i="260" a="1"/>
  <c r="N547" i="260" a="1"/>
  <c r="J553" i="260" a="1"/>
  <c r="AR534" i="260" a="1"/>
  <c r="R542" i="260" a="1"/>
  <c r="J574" i="260" a="1"/>
  <c r="BD537" i="260" a="1"/>
  <c r="AZ539" i="260" a="1"/>
  <c r="W552" i="260" a="1"/>
  <c r="BQ553" i="260" a="1"/>
  <c r="AU531" i="260" a="1"/>
  <c r="BU552" i="260" a="1"/>
  <c r="W550" i="260" a="1"/>
  <c r="AD542" i="260" a="1"/>
  <c r="AZ550" i="260" a="1"/>
  <c r="R536" i="260" a="1"/>
  <c r="W542" i="260" a="1"/>
  <c r="Z545" i="260" a="1"/>
  <c r="Z538" i="260" a="1"/>
  <c r="Z540" i="260" a="1"/>
  <c r="AR544" i="260" a="1"/>
  <c r="BJ535" i="260" a="1"/>
  <c r="BQ538" i="260" a="1"/>
  <c r="N535" i="260" a="1"/>
  <c r="R535" i="260" a="1"/>
  <c r="W539" i="260" a="1"/>
  <c r="AZ552" i="260" a="1"/>
  <c r="BJ547" i="260" a="1"/>
  <c r="BN547" i="260" a="1"/>
  <c r="AU530" i="260" a="1"/>
  <c r="AR542" i="260" a="1"/>
  <c r="AH538" i="260" a="1"/>
  <c r="BD547" i="260" a="1"/>
  <c r="AL537" i="260" a="1"/>
  <c r="R547" i="260" a="1"/>
  <c r="BU536" i="260" a="1"/>
  <c r="AH550" i="260" a="1"/>
  <c r="AD545" i="260" a="1"/>
  <c r="BQ543" i="260" a="1"/>
  <c r="BD533" i="260" a="1"/>
  <c r="AH537" i="260" a="1"/>
  <c r="BD541" i="260" a="1"/>
  <c r="AH546" i="260" a="1"/>
  <c r="AD541" i="260" a="1"/>
  <c r="AH547" i="260" a="1"/>
  <c r="R538" i="260" a="1"/>
  <c r="N551" i="260" a="1"/>
  <c r="N544" i="260" a="1"/>
  <c r="Z541" i="260" a="1"/>
  <c r="AZ548" i="260" a="1"/>
  <c r="N552" i="260" a="1"/>
  <c r="J543" i="260" a="1"/>
  <c r="AZ542" i="260" a="1"/>
  <c r="BD542" i="260" a="1"/>
  <c r="AL551" i="260" a="1"/>
  <c r="BN546" i="260" a="1"/>
  <c r="BN553" i="260" a="1"/>
  <c r="AU532" i="260" a="1"/>
  <c r="BJ574" i="260" a="1"/>
  <c r="BU538" i="260" a="1"/>
  <c r="AU544" i="260" a="1"/>
  <c r="BD550" i="260" a="1"/>
  <c r="BU543" i="260" a="1"/>
  <c r="G542" i="260" a="1"/>
  <c r="AU547" i="260" a="1"/>
  <c r="W548" i="260" a="1"/>
  <c r="AH574" i="260" a="1"/>
  <c r="AR574" i="260" a="1"/>
  <c r="BN536" i="260" a="1"/>
  <c r="Z547" i="260" a="1"/>
  <c r="AL539" i="260" a="1"/>
  <c r="BU550" i="260" a="1"/>
  <c r="W547" i="260" a="1"/>
  <c r="BQ551" i="260" a="1"/>
  <c r="BN541" i="260" a="1"/>
  <c r="W538" i="260" a="1"/>
  <c r="AR533" i="260" a="1"/>
  <c r="BJ541" i="260" a="1"/>
  <c r="J544" i="260" a="1"/>
  <c r="AD540" i="260" a="1"/>
  <c r="AR547" i="260" a="1"/>
  <c r="BJ530" i="260" a="1"/>
  <c r="AR543" i="260" a="1"/>
  <c r="N546" i="260" a="1"/>
  <c r="AU537" i="260" a="1"/>
  <c r="BQ531" i="260" a="1"/>
  <c r="BD551" i="260" a="1"/>
  <c r="N553" i="260" a="1"/>
  <c r="G534" i="260" a="1"/>
  <c r="J532" i="260" a="1"/>
  <c r="BJ536" i="260" a="1"/>
  <c r="BN540" i="260" a="1"/>
  <c r="Z544" i="260" a="1"/>
  <c r="AU574" i="260" a="1"/>
  <c r="BU540" i="260" a="1"/>
  <c r="BN532" i="260" a="1"/>
  <c r="BQ548" i="260" a="1"/>
  <c r="J530" i="260" a="1"/>
  <c r="BU544" i="260" a="1"/>
  <c r="AH552" i="260" a="1"/>
  <c r="BQ540" i="260" a="1"/>
  <c r="BD544" i="260" a="1"/>
  <c r="BU574" i="260" a="1"/>
  <c r="AU534" i="260" a="1"/>
  <c r="AZ551" i="260" a="1"/>
  <c r="BU545" i="260" a="1"/>
  <c r="AR536" i="260" a="1"/>
  <c r="BQ539" i="260" a="1"/>
  <c r="N550" i="260" a="1"/>
  <c r="BD543" i="260" a="1"/>
  <c r="BU542" i="260" a="1"/>
  <c r="BU541" i="260" a="1"/>
  <c r="R534" i="260" a="1"/>
  <c r="BN534" i="260" a="1"/>
  <c r="R541" i="260" a="1"/>
  <c r="G532" i="260" a="1"/>
  <c r="G530" i="260" a="1"/>
  <c r="J540" i="260" a="1"/>
  <c r="BQ534" i="260" a="1"/>
  <c r="J542" i="260" a="1"/>
  <c r="BD535" i="260" a="1"/>
  <c r="R539" i="260" a="1"/>
  <c r="W553" i="260" a="1"/>
  <c r="N543" i="260" a="1"/>
  <c r="AU550" i="260" a="1"/>
  <c r="AH543" i="260" a="1"/>
  <c r="BN533" i="260" a="1"/>
  <c r="AZ530" i="260" a="1"/>
  <c r="BD538" i="260" a="1"/>
  <c r="W544" i="260" a="1"/>
  <c r="G550" i="260" a="1"/>
  <c r="Z553" i="260" a="1"/>
  <c r="R532" i="260" a="1"/>
  <c r="BJ546" i="260" a="1"/>
  <c r="G537" i="260" a="1"/>
  <c r="AU543" i="260" a="1"/>
  <c r="AL548" i="260" a="1"/>
  <c r="AR531" i="260" a="1"/>
  <c r="AU535" i="260" a="1"/>
  <c r="N548" i="260" a="1"/>
  <c r="N539" i="260" a="1"/>
  <c r="J539" i="260" a="1"/>
  <c r="BJ553" i="260" a="1"/>
  <c r="BD532" i="260" a="1"/>
  <c r="BD539" i="260" a="1"/>
  <c r="AU536" i="260" a="1"/>
  <c r="BU551" i="260" a="1"/>
  <c r="W530" i="260" a="1"/>
  <c r="AZ532" i="260" a="1"/>
  <c r="AU538" i="260" a="1"/>
  <c r="N537" i="260" a="1"/>
  <c r="BJ540" i="260" a="1"/>
  <c r="AZ545" i="260" a="1"/>
  <c r="BQ546" i="260" a="1"/>
  <c r="J541" i="260" a="1"/>
  <c r="BQ536" i="260" a="1"/>
  <c r="AU533" i="260" a="1"/>
  <c r="AL550" i="260" a="1"/>
  <c r="AD539" i="260" a="1"/>
  <c r="BN531" i="260" a="1"/>
  <c r="BJ545" i="260" a="1"/>
  <c r="AD548" i="260" a="1"/>
  <c r="BN543" i="260" a="1"/>
  <c r="AZ540" i="260" a="1"/>
  <c r="G548" i="260" a="1"/>
  <c r="R544" i="260" a="1"/>
  <c r="BJ543" i="260" a="1"/>
  <c r="J547" i="260" a="1"/>
  <c r="R551" i="260" a="1"/>
  <c r="Z548" i="260" a="1"/>
  <c r="BQ533" i="260" a="1"/>
  <c r="AU542" i="260" a="1"/>
  <c r="BN545" i="260" a="1"/>
  <c r="AZ544" i="260" a="1"/>
  <c r="N538" i="260" a="1"/>
  <c r="G545" i="260" a="1"/>
  <c r="N574" i="260" a="1"/>
  <c r="BJ532" i="260" a="1"/>
  <c r="Z546" i="260" a="1"/>
  <c r="J533" i="260" a="1"/>
  <c r="BQ530" i="260" a="1"/>
  <c r="W546" i="260" a="1"/>
  <c r="BQ574" i="260" a="1"/>
  <c r="AL540" i="260" a="1"/>
  <c r="AD538" i="260" a="1"/>
  <c r="BU537" i="260" a="1"/>
  <c r="J537" i="260" a="1"/>
  <c r="R546" i="260" a="1"/>
  <c r="BN574" i="260" a="1"/>
  <c r="AR538" i="260" a="1"/>
  <c r="N545" i="260" a="1"/>
  <c r="AR552" i="260" a="1"/>
  <c r="BQ545" i="260" a="1"/>
  <c r="Z551" i="260" a="1"/>
  <c r="AR548" i="260" a="1"/>
  <c r="AZ541" i="260" a="1"/>
  <c r="G531" i="260" a="1"/>
  <c r="W540" i="260" a="1"/>
  <c r="BU553" i="260" a="1"/>
  <c r="N541" i="260" a="1"/>
  <c r="N531" i="260" a="1"/>
  <c r="AR546" i="260" a="1"/>
  <c r="J535" i="260" a="1"/>
  <c r="BN542" i="260" a="1"/>
  <c r="Z537" i="260" a="1"/>
  <c r="W533" i="260" a="1"/>
  <c r="BN537" i="260" a="1"/>
  <c r="BQ546" i="260" l="1"/>
  <c r="AH546" i="260"/>
  <c r="AL546" i="260"/>
  <c r="W546" i="260"/>
  <c r="AD546" i="260"/>
  <c r="AR546" i="260"/>
  <c r="BN546" i="260"/>
  <c r="BJ546" i="260"/>
  <c r="R546" i="260"/>
  <c r="Z546" i="260"/>
  <c r="AU546" i="260"/>
  <c r="BU546" i="260"/>
  <c r="N546" i="260"/>
  <c r="J546" i="260"/>
  <c r="AZ546" i="260"/>
  <c r="G546" i="260"/>
  <c r="BD546" i="260"/>
  <c r="W541" i="260"/>
  <c r="BU541" i="260"/>
  <c r="BN541" i="260"/>
  <c r="AU541" i="260"/>
  <c r="G541" i="260"/>
  <c r="N541" i="260"/>
  <c r="Z541" i="260"/>
  <c r="AR541" i="260"/>
  <c r="BJ541" i="260"/>
  <c r="AL541" i="260"/>
  <c r="AD541" i="260"/>
  <c r="BD541" i="260"/>
  <c r="BQ541" i="260"/>
  <c r="R541" i="260"/>
  <c r="J541" i="260"/>
  <c r="AZ541" i="260"/>
  <c r="AH541" i="260"/>
  <c r="AZ530" i="260"/>
  <c r="BD530" i="260"/>
  <c r="BJ530" i="260"/>
  <c r="AR530" i="260"/>
  <c r="W530" i="260"/>
  <c r="AU530" i="260"/>
  <c r="J530" i="260"/>
  <c r="BQ530" i="260"/>
  <c r="BN530" i="260"/>
  <c r="G530" i="260"/>
  <c r="N530" i="260"/>
  <c r="BU530" i="260"/>
  <c r="R530" i="260"/>
  <c r="G574" i="260"/>
  <c r="AU574" i="260"/>
  <c r="AR574" i="260"/>
  <c r="J574" i="260"/>
  <c r="R574" i="260"/>
  <c r="W574" i="260"/>
  <c r="Z574" i="260"/>
  <c r="BQ574" i="260"/>
  <c r="BN574" i="260"/>
  <c r="AZ574" i="260"/>
  <c r="AD574" i="260"/>
  <c r="N574" i="260"/>
  <c r="AH574" i="260"/>
  <c r="BJ574" i="260"/>
  <c r="AL574" i="260"/>
  <c r="BU574" i="260"/>
  <c r="BD574" i="260"/>
  <c r="AH545" i="260"/>
  <c r="AD545" i="260"/>
  <c r="BD545" i="260"/>
  <c r="AZ545" i="260"/>
  <c r="BN545" i="260"/>
  <c r="BJ545" i="260"/>
  <c r="N545" i="260"/>
  <c r="Z545" i="260"/>
  <c r="AL545" i="260"/>
  <c r="AU545" i="260"/>
  <c r="G545" i="260"/>
  <c r="W545" i="260"/>
  <c r="R545" i="260"/>
  <c r="BU545" i="260"/>
  <c r="BQ545" i="260"/>
  <c r="J545" i="260"/>
  <c r="AR545" i="260"/>
  <c r="G531" i="260"/>
  <c r="BU531" i="260"/>
  <c r="AR531" i="260"/>
  <c r="AZ531" i="260"/>
  <c r="J531" i="260"/>
  <c r="BQ531" i="260"/>
  <c r="BD531" i="260"/>
  <c r="W531" i="260"/>
  <c r="N531" i="260"/>
  <c r="BJ531" i="260"/>
  <c r="BN531" i="260"/>
  <c r="AU531" i="260"/>
  <c r="R531" i="260"/>
  <c r="AR547" i="260"/>
  <c r="R547" i="260"/>
  <c r="AH547" i="260"/>
  <c r="AZ547" i="260"/>
  <c r="AL547" i="260"/>
  <c r="G547" i="260"/>
  <c r="Z547" i="260"/>
  <c r="AU547" i="260"/>
  <c r="AD547" i="260"/>
  <c r="BJ547" i="260"/>
  <c r="J547" i="260"/>
  <c r="BN547" i="260"/>
  <c r="BQ547" i="260"/>
  <c r="W547" i="260"/>
  <c r="BU547" i="260"/>
  <c r="BD547" i="260"/>
  <c r="N547" i="260"/>
  <c r="R537" i="260"/>
  <c r="BJ537" i="260"/>
  <c r="J537" i="260"/>
  <c r="N537" i="260"/>
  <c r="BN537" i="260"/>
  <c r="BU537" i="260"/>
  <c r="Z537" i="260"/>
  <c r="AZ537" i="260"/>
  <c r="AH537" i="260"/>
  <c r="BQ537" i="260"/>
  <c r="AR537" i="260"/>
  <c r="AU537" i="260"/>
  <c r="BD537" i="260"/>
  <c r="AD537" i="260"/>
  <c r="G537" i="260"/>
  <c r="AL537" i="260"/>
  <c r="W537" i="260"/>
  <c r="AR534" i="260"/>
  <c r="BN534" i="260"/>
  <c r="BJ534" i="260"/>
  <c r="J534" i="260"/>
  <c r="G534" i="260"/>
  <c r="W534" i="260"/>
  <c r="AZ534" i="260"/>
  <c r="BQ534" i="260"/>
  <c r="R534" i="260"/>
  <c r="AU534" i="260"/>
  <c r="N534" i="260"/>
  <c r="BD534" i="260"/>
  <c r="BU534" i="260"/>
  <c r="BQ532" i="260"/>
  <c r="AZ532" i="260"/>
  <c r="BN532" i="260"/>
  <c r="BD532" i="260"/>
  <c r="BJ532" i="260"/>
  <c r="BU532" i="260"/>
  <c r="N532" i="260"/>
  <c r="AU532" i="260"/>
  <c r="G532" i="260"/>
  <c r="W532" i="260"/>
  <c r="AR532" i="260"/>
  <c r="R532" i="260"/>
  <c r="J532" i="260"/>
  <c r="AD540" i="260"/>
  <c r="AH540" i="260"/>
  <c r="AZ540" i="260"/>
  <c r="BJ540" i="260"/>
  <c r="Z540" i="260"/>
  <c r="N540" i="260"/>
  <c r="W540" i="260"/>
  <c r="R540" i="260"/>
  <c r="BD540" i="260"/>
  <c r="J540" i="260"/>
  <c r="AU540" i="260"/>
  <c r="BU540" i="260"/>
  <c r="AR540" i="260"/>
  <c r="AL540" i="260"/>
  <c r="BQ540" i="260"/>
  <c r="G540" i="260"/>
  <c r="BN540" i="260"/>
  <c r="N543" i="260"/>
  <c r="AZ543" i="260"/>
  <c r="R543" i="260"/>
  <c r="AU543" i="260"/>
  <c r="J543" i="260"/>
  <c r="G543" i="260"/>
  <c r="BU543" i="260"/>
  <c r="AL543" i="260"/>
  <c r="AR543" i="260"/>
  <c r="AD543" i="260"/>
  <c r="BN543" i="260"/>
  <c r="AH543" i="260"/>
  <c r="BQ543" i="260"/>
  <c r="Z543" i="260"/>
  <c r="BJ543" i="260"/>
  <c r="BD543" i="260"/>
  <c r="W543" i="260"/>
  <c r="W538" i="260"/>
  <c r="Z538" i="260"/>
  <c r="BQ538" i="260"/>
  <c r="AH538" i="260"/>
  <c r="G538" i="260"/>
  <c r="AL538" i="260"/>
  <c r="AU538" i="260"/>
  <c r="N538" i="260"/>
  <c r="AR538" i="260"/>
  <c r="BJ538" i="260"/>
  <c r="AZ538" i="260"/>
  <c r="AD538" i="260"/>
  <c r="BD538" i="260"/>
  <c r="R538" i="260"/>
  <c r="BN538" i="260"/>
  <c r="BU538" i="260"/>
  <c r="J538" i="260"/>
  <c r="AH551" i="260"/>
  <c r="Z551" i="260"/>
  <c r="BJ551" i="260"/>
  <c r="AD551" i="260"/>
  <c r="AR551" i="260"/>
  <c r="W551" i="260"/>
  <c r="AL551" i="260"/>
  <c r="BN551" i="260"/>
  <c r="BQ551" i="260"/>
  <c r="BU551" i="260"/>
  <c r="G551" i="260"/>
  <c r="AZ551" i="260"/>
  <c r="N551" i="260"/>
  <c r="R551" i="260"/>
  <c r="AU551" i="260"/>
  <c r="J551" i="260"/>
  <c r="BD551" i="260"/>
  <c r="BJ550" i="260"/>
  <c r="AH550" i="260"/>
  <c r="AZ550" i="260"/>
  <c r="BD550" i="260"/>
  <c r="AD550" i="260"/>
  <c r="BN550" i="260"/>
  <c r="BQ550" i="260"/>
  <c r="Z550" i="260"/>
  <c r="G550" i="260"/>
  <c r="W550" i="260"/>
  <c r="AU550" i="260"/>
  <c r="AL550" i="260"/>
  <c r="AR550" i="260"/>
  <c r="BU550" i="260"/>
  <c r="N550" i="260"/>
  <c r="R550" i="260"/>
  <c r="J550" i="260"/>
  <c r="BD536" i="260"/>
  <c r="AZ536" i="260"/>
  <c r="N536" i="260"/>
  <c r="BU536" i="260"/>
  <c r="J536" i="260"/>
  <c r="G536" i="260"/>
  <c r="AR536" i="260"/>
  <c r="BQ536" i="260"/>
  <c r="BN536" i="260"/>
  <c r="BJ536" i="260"/>
  <c r="AU536" i="260"/>
  <c r="W536" i="260"/>
  <c r="R536" i="260"/>
  <c r="AU544" i="260"/>
  <c r="BN544" i="260"/>
  <c r="R544" i="260"/>
  <c r="BQ544" i="260"/>
  <c r="AL544" i="260"/>
  <c r="W544" i="260"/>
  <c r="AD544" i="260"/>
  <c r="G544" i="260"/>
  <c r="AZ544" i="260"/>
  <c r="BJ544" i="260"/>
  <c r="Z544" i="260"/>
  <c r="N544" i="260"/>
  <c r="J544" i="260"/>
  <c r="AH544" i="260"/>
  <c r="AR544" i="260"/>
  <c r="BU544" i="260"/>
  <c r="BD544" i="260"/>
  <c r="BD553" i="260"/>
  <c r="R553" i="260"/>
  <c r="BJ553" i="260"/>
  <c r="AD553" i="260"/>
  <c r="G553" i="260"/>
  <c r="BQ553" i="260"/>
  <c r="W553" i="260"/>
  <c r="AZ553" i="260"/>
  <c r="J553" i="260"/>
  <c r="BN553" i="260"/>
  <c r="AU553" i="260"/>
  <c r="AL553" i="260"/>
  <c r="N553" i="260"/>
  <c r="BU553" i="260"/>
  <c r="AR553" i="260"/>
  <c r="Z553" i="260"/>
  <c r="AH553" i="260"/>
  <c r="BJ539" i="260"/>
  <c r="AU539" i="260"/>
  <c r="BD539" i="260"/>
  <c r="BN539" i="260"/>
  <c r="AZ539" i="260"/>
  <c r="Z539" i="260"/>
  <c r="BQ539" i="260"/>
  <c r="N539" i="260"/>
  <c r="BU539" i="260"/>
  <c r="W539" i="260"/>
  <c r="R539" i="260"/>
  <c r="AR539" i="260"/>
  <c r="AH539" i="260"/>
  <c r="G539" i="260"/>
  <c r="AL539" i="260"/>
  <c r="J539" i="260"/>
  <c r="AD539" i="260"/>
  <c r="BJ535" i="260"/>
  <c r="W535" i="260"/>
  <c r="R535" i="260"/>
  <c r="BD535" i="260"/>
  <c r="J535" i="260"/>
  <c r="BU535" i="260"/>
  <c r="G535" i="260"/>
  <c r="BN535" i="260"/>
  <c r="N535" i="260"/>
  <c r="AU535" i="260"/>
  <c r="BQ535" i="260"/>
  <c r="AZ535" i="260"/>
  <c r="AR535" i="260"/>
  <c r="J548" i="260"/>
  <c r="W548" i="260"/>
  <c r="BJ548" i="260"/>
  <c r="BD548" i="260"/>
  <c r="Z548" i="260"/>
  <c r="AR548" i="260"/>
  <c r="BU548" i="260"/>
  <c r="R548" i="260"/>
  <c r="AL548" i="260"/>
  <c r="BQ548" i="260"/>
  <c r="AZ548" i="260"/>
  <c r="N548" i="260"/>
  <c r="G548" i="260"/>
  <c r="AU548" i="260"/>
  <c r="AD548" i="260"/>
  <c r="BN548" i="260"/>
  <c r="AH548" i="260"/>
  <c r="BJ542" i="260"/>
  <c r="G542" i="260"/>
  <c r="W542" i="260"/>
  <c r="AL542" i="260"/>
  <c r="R542" i="260"/>
  <c r="N542" i="260"/>
  <c r="BQ542" i="260"/>
  <c r="AD542" i="260"/>
  <c r="BN542" i="260"/>
  <c r="AR542" i="260"/>
  <c r="AH542" i="260"/>
  <c r="Z542" i="260"/>
  <c r="AZ542" i="260"/>
  <c r="J542" i="260"/>
  <c r="BD542" i="260"/>
  <c r="AU542" i="260"/>
  <c r="BU542" i="260"/>
  <c r="AR552" i="260"/>
  <c r="BU552" i="260"/>
  <c r="BN552" i="260"/>
  <c r="J552" i="260"/>
  <c r="BQ552" i="260"/>
  <c r="BD552" i="260"/>
  <c r="AD552" i="260"/>
  <c r="W552" i="260"/>
  <c r="AZ552" i="260"/>
  <c r="BJ552" i="260"/>
  <c r="AU552" i="260"/>
  <c r="N552" i="260"/>
  <c r="R552" i="260"/>
  <c r="G552" i="260"/>
  <c r="Z552" i="260"/>
  <c r="AH552" i="260"/>
  <c r="AL552" i="260"/>
  <c r="BD533" i="260"/>
  <c r="BJ533" i="260"/>
  <c r="R533" i="260"/>
  <c r="AR533" i="260"/>
  <c r="AZ533" i="260"/>
  <c r="G533" i="260"/>
  <c r="AU533" i="260"/>
  <c r="J533" i="260"/>
  <c r="BU533" i="260"/>
  <c r="BQ533" i="260"/>
  <c r="N533" i="260"/>
  <c r="W533" i="260"/>
  <c r="BN533" i="260"/>
  <c r="C566" i="260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Z567" i="260" a="1"/>
  <c r="AL565" i="260" a="1"/>
  <c r="W555" i="260" a="1"/>
  <c r="W564" i="260" a="1"/>
  <c r="Z573" i="260" a="1"/>
  <c r="W565" i="260" a="1"/>
  <c r="BJ564" i="260" a="1"/>
  <c r="BD555" i="260" a="1"/>
  <c r="R568" i="260" a="1"/>
  <c r="G555" i="260" a="1"/>
  <c r="BJ573" i="260" a="1"/>
  <c r="AZ564" i="260" a="1"/>
  <c r="BJ577" i="260" a="1"/>
  <c r="BQ564" i="260" a="1"/>
  <c r="BQ569" i="260" a="1"/>
  <c r="BD564" i="260" a="1"/>
  <c r="AR566" i="260" a="1"/>
  <c r="BQ567" i="260" a="1"/>
  <c r="AZ560" i="260" a="1"/>
  <c r="J563" i="260" a="1"/>
  <c r="BN573" i="260" a="1"/>
  <c r="AH569" i="260" a="1"/>
  <c r="AH566" i="260" a="1"/>
  <c r="BJ566" i="260" a="1"/>
  <c r="N575" i="260" a="1"/>
  <c r="AZ577" i="260" a="1"/>
  <c r="AR568" i="260" a="1"/>
  <c r="G572" i="260" a="1"/>
  <c r="J577" i="260" a="1"/>
  <c r="R566" i="260" a="1"/>
  <c r="N562" i="260" a="1"/>
  <c r="AR559" i="260" a="1"/>
  <c r="BU567" i="260" a="1"/>
  <c r="AZ576" i="260" a="1"/>
  <c r="BU566" i="260" a="1"/>
  <c r="AD568" i="260" a="1"/>
  <c r="BU568" i="260" a="1"/>
  <c r="AZ555" i="260" a="1"/>
  <c r="BD576" i="260" a="1"/>
  <c r="G561" i="260" a="1"/>
  <c r="N571" i="260" a="1"/>
  <c r="BD560" i="260" a="1"/>
  <c r="BU563" i="260" a="1"/>
  <c r="BJ576" i="260" a="1"/>
  <c r="G563" i="260" a="1"/>
  <c r="J573" i="260" a="1"/>
  <c r="R556" i="260" a="1"/>
  <c r="BU572" i="260" a="1"/>
  <c r="W578" i="260" a="1"/>
  <c r="Z572" i="260" a="1"/>
  <c r="AU568" i="260" a="1"/>
  <c r="AL567" i="260" a="1"/>
  <c r="R575" i="260" a="1"/>
  <c r="BJ559" i="260" a="1"/>
  <c r="R555" i="260" a="1"/>
  <c r="N578" i="260" a="1"/>
  <c r="J576" i="260" a="1"/>
  <c r="BD558" i="260" a="1"/>
  <c r="BJ562" i="260" a="1"/>
  <c r="Z562" i="260" a="1"/>
  <c r="BN564" i="260" a="1"/>
  <c r="AR563" i="260" a="1"/>
  <c r="N560" i="260" a="1"/>
  <c r="AZ568" i="260" a="1"/>
  <c r="AZ562" i="260" a="1"/>
  <c r="R558" i="260" a="1"/>
  <c r="J561" i="260" a="1"/>
  <c r="BD567" i="260" a="1"/>
  <c r="BU577" i="260" a="1"/>
  <c r="R573" i="260" a="1"/>
  <c r="BU578" i="260" a="1"/>
  <c r="G576" i="260" a="1"/>
  <c r="BD568" i="260" a="1"/>
  <c r="G558" i="260" a="1"/>
  <c r="N573" i="260" a="1"/>
  <c r="BJ561" i="260" a="1"/>
  <c r="AU572" i="260" a="1"/>
  <c r="BN560" i="260" a="1"/>
  <c r="AU559" i="260" a="1"/>
  <c r="W561" i="260" a="1"/>
  <c r="R560" i="260" a="1"/>
  <c r="R578" i="260" a="1"/>
  <c r="N572" i="260" a="1"/>
  <c r="W570" i="260" a="1"/>
  <c r="Z575" i="260" a="1"/>
  <c r="G560" i="260" a="1"/>
  <c r="BD563" i="260" a="1"/>
  <c r="N563" i="260" a="1"/>
  <c r="R562" i="260" a="1"/>
  <c r="J570" i="260" a="1"/>
  <c r="AR575" i="260" a="1"/>
  <c r="AD599" i="260" a="1"/>
  <c r="BU575" i="260" a="1"/>
  <c r="BN568" i="260" a="1"/>
  <c r="AH564" i="260" a="1"/>
  <c r="W560" i="260" a="1"/>
  <c r="N565" i="260" a="1"/>
  <c r="BJ599" i="260" a="1"/>
  <c r="AL599" i="260" a="1"/>
  <c r="R572" i="260" a="1"/>
  <c r="AR578" i="260" a="1"/>
  <c r="AZ570" i="260" a="1"/>
  <c r="AR557" i="260" a="1"/>
  <c r="BD571" i="260" a="1"/>
  <c r="BD570" i="260" a="1"/>
  <c r="AU567" i="260" a="1"/>
  <c r="BU570" i="260" a="1"/>
  <c r="J599" i="260" a="1"/>
  <c r="J568" i="260" a="1"/>
  <c r="AU563" i="260" a="1"/>
  <c r="BU560" i="260" a="1"/>
  <c r="AR573" i="260" a="1"/>
  <c r="AZ567" i="260" a="1"/>
  <c r="BD561" i="260" a="1"/>
  <c r="R557" i="260" a="1"/>
  <c r="BQ560" i="260" a="1"/>
  <c r="BU561" i="260" a="1"/>
  <c r="AH563" i="260" a="1"/>
  <c r="BU569" i="260" a="1"/>
  <c r="AU561" i="260" a="1"/>
  <c r="AH568" i="260" a="1"/>
  <c r="Z599" i="260" a="1"/>
  <c r="AL578" i="260" a="1"/>
  <c r="BN563" i="260" a="1"/>
  <c r="AR570" i="260" a="1"/>
  <c r="BN561" i="260" a="1"/>
  <c r="BQ573" i="260" a="1"/>
  <c r="Z566" i="260" a="1"/>
  <c r="G570" i="260" a="1"/>
  <c r="BQ571" i="260" a="1"/>
  <c r="R576" i="260" a="1"/>
  <c r="BN578" i="260" a="1"/>
  <c r="BN576" i="260" a="1"/>
  <c r="AR567" i="260" a="1"/>
  <c r="W577" i="260" a="1"/>
  <c r="J572" i="260" a="1"/>
  <c r="BJ558" i="260" a="1"/>
  <c r="AZ563" i="260" a="1"/>
  <c r="BN567" i="260" a="1"/>
  <c r="AL572" i="260" a="1"/>
  <c r="G571" i="260" a="1"/>
  <c r="BD556" i="260" a="1"/>
  <c r="AL577" i="260" a="1"/>
  <c r="AD571" i="260" a="1"/>
  <c r="AD565" i="260" a="1"/>
  <c r="AD572" i="260" a="1"/>
  <c r="BD559" i="260" a="1"/>
  <c r="J562" i="260" a="1"/>
  <c r="BJ555" i="260" a="1"/>
  <c r="G577" i="260" a="1"/>
  <c r="AU556" i="260" a="1"/>
  <c r="J565" i="260" a="1"/>
  <c r="G557" i="260" a="1"/>
  <c r="R559" i="260" a="1"/>
  <c r="W556" i="260" a="1"/>
  <c r="AL570" i="260" a="1"/>
  <c r="W599" i="260" a="1"/>
  <c r="J571" i="260" a="1"/>
  <c r="AL564" i="260" a="1"/>
  <c r="BQ570" i="260" a="1"/>
  <c r="AL568" i="260" a="1"/>
  <c r="G559" i="260" a="1"/>
  <c r="Z563" i="260" a="1"/>
  <c r="AZ573" i="260" a="1"/>
  <c r="J578" i="260" a="1"/>
  <c r="BQ568" i="260" a="1"/>
  <c r="BD573" i="260" a="1"/>
  <c r="AZ571" i="260" a="1"/>
  <c r="AH573" i="260" a="1"/>
  <c r="W569" i="260" a="1"/>
  <c r="BU557" i="260" a="1"/>
  <c r="BQ561" i="260" a="1"/>
  <c r="G566" i="260" a="1"/>
  <c r="G567" i="260" a="1"/>
  <c r="BQ565" i="260" a="1"/>
  <c r="AU576" i="260" a="1"/>
  <c r="J566" i="260" a="1"/>
  <c r="AZ575" i="260" a="1"/>
  <c r="BJ560" i="260" a="1"/>
  <c r="AH562" i="260" a="1"/>
  <c r="AU599" i="260" a="1"/>
  <c r="BU562" i="260" a="1"/>
  <c r="J559" i="260" a="1"/>
  <c r="R571" i="260" a="1"/>
  <c r="N567" i="260" a="1"/>
  <c r="AU571" i="260" a="1"/>
  <c r="N576" i="260" a="1"/>
  <c r="W571" i="260" a="1"/>
  <c r="AZ572" i="260" a="1"/>
  <c r="BU571" i="260" a="1"/>
  <c r="BQ563" i="260" a="1"/>
  <c r="AL576" i="260" a="1"/>
  <c r="G599" i="260" a="1"/>
  <c r="G556" i="260" a="1"/>
  <c r="J567" i="260" a="1"/>
  <c r="AU560" i="260" a="1"/>
  <c r="G568" i="260" a="1"/>
  <c r="AR560" i="260" a="1"/>
  <c r="AZ578" i="260" a="1"/>
  <c r="W566" i="260" a="1"/>
  <c r="Z578" i="260" a="1"/>
  <c r="J557" i="260" a="1"/>
  <c r="AL566" i="260" a="1"/>
  <c r="J569" i="260" a="1"/>
  <c r="W558" i="260" a="1"/>
  <c r="N559" i="260" a="1"/>
  <c r="G569" i="260" a="1"/>
  <c r="BD569" i="260" a="1"/>
  <c r="AH571" i="260" a="1"/>
  <c r="J558" i="260" a="1"/>
  <c r="AD562" i="260" a="1"/>
  <c r="N566" i="260" a="1"/>
  <c r="AU564" i="260" a="1"/>
  <c r="BU599" i="260" a="1"/>
  <c r="W567" i="260" a="1"/>
  <c r="R561" i="260" a="1"/>
  <c r="AD564" i="260" a="1"/>
  <c r="BQ578" i="260" a="1"/>
  <c r="BQ576" i="260" a="1"/>
  <c r="N555" i="260" a="1"/>
  <c r="BN565" i="260" a="1"/>
  <c r="AR565" i="260" a="1"/>
  <c r="R569" i="260" a="1"/>
  <c r="N569" i="260" a="1"/>
  <c r="BD566" i="260" a="1"/>
  <c r="N577" i="260" a="1"/>
  <c r="BJ569" i="260" a="1"/>
  <c r="AL573" i="260" a="1"/>
  <c r="AD570" i="260" a="1"/>
  <c r="AL569" i="260" a="1"/>
  <c r="BN572" i="260" a="1"/>
  <c r="BJ565" i="260" a="1"/>
  <c r="AU570" i="260" a="1"/>
  <c r="AR571" i="260" a="1"/>
  <c r="W576" i="260" a="1"/>
  <c r="AU577" i="260" a="1"/>
  <c r="AR577" i="260" a="1"/>
  <c r="BJ575" i="260" a="1"/>
  <c r="AD569" i="260" a="1"/>
  <c r="AZ565" i="260" a="1"/>
  <c r="AZ558" i="260" a="1"/>
  <c r="AH572" i="260" a="1"/>
  <c r="BQ558" i="260" a="1"/>
  <c r="AR555" i="260" a="1"/>
  <c r="AU555" i="260" a="1"/>
  <c r="BD575" i="260" a="1"/>
  <c r="J555" i="260" a="1"/>
  <c r="AU575" i="260" a="1"/>
  <c r="BN562" i="260" a="1"/>
  <c r="AR569" i="260" a="1"/>
  <c r="BD557" i="260" a="1"/>
  <c r="J564" i="260" a="1"/>
  <c r="BU573" i="260" a="1"/>
  <c r="Z568" i="260" a="1"/>
  <c r="AD575" i="260" a="1"/>
  <c r="BN557" i="260" a="1"/>
  <c r="AR576" i="260" a="1"/>
  <c r="N570" i="260" a="1"/>
  <c r="BN570" i="260" a="1"/>
  <c r="G573" i="260" a="1"/>
  <c r="AH578" i="260" a="1"/>
  <c r="BN566" i="260" a="1"/>
  <c r="R563" i="260" a="1"/>
  <c r="AU566" i="260" a="1"/>
  <c r="Z570" i="260" a="1"/>
  <c r="N558" i="260" a="1"/>
  <c r="R577" i="260" a="1"/>
  <c r="AR572" i="260" a="1"/>
  <c r="BQ557" i="260" a="1"/>
  <c r="AH575" i="260" a="1"/>
  <c r="N557" i="260" a="1"/>
  <c r="BN599" i="260" a="1"/>
  <c r="BQ577" i="260" a="1"/>
  <c r="BJ567" i="260" a="1"/>
  <c r="BD577" i="260" a="1"/>
  <c r="BJ578" i="260" a="1"/>
  <c r="AU569" i="260" a="1"/>
  <c r="AU557" i="260" a="1"/>
  <c r="BQ572" i="260" a="1"/>
  <c r="BJ570" i="260" a="1"/>
  <c r="BN555" i="260" a="1"/>
  <c r="AZ561" i="260" a="1"/>
  <c r="BQ559" i="260" a="1"/>
  <c r="W557" i="260" a="1"/>
  <c r="J575" i="260" a="1"/>
  <c r="AZ559" i="260" a="1"/>
  <c r="Z564" i="260" a="1"/>
  <c r="R567" i="260" a="1"/>
  <c r="BN575" i="260" a="1"/>
  <c r="R599" i="260" a="1"/>
  <c r="Z569" i="260" a="1"/>
  <c r="AU562" i="260" a="1"/>
  <c r="BU558" i="260" a="1"/>
  <c r="G565" i="260" a="1"/>
  <c r="BU559" i="260" a="1"/>
  <c r="W568" i="260" a="1"/>
  <c r="AL562" i="260" a="1"/>
  <c r="BQ555" i="260" a="1"/>
  <c r="AH565" i="260" a="1"/>
  <c r="AU565" i="260" a="1"/>
  <c r="N561" i="260" a="1"/>
  <c r="AD573" i="260" a="1"/>
  <c r="AH570" i="260" a="1"/>
  <c r="G562" i="260" a="1"/>
  <c r="AU578" i="260" a="1"/>
  <c r="W559" i="260" a="1"/>
  <c r="BJ571" i="260" a="1"/>
  <c r="BQ562" i="260" a="1"/>
  <c r="W572" i="260" a="1"/>
  <c r="G564" i="260" a="1"/>
  <c r="AZ599" i="260" a="1"/>
  <c r="BD599" i="260" a="1"/>
  <c r="BN559" i="260" a="1"/>
  <c r="R564" i="260" a="1"/>
  <c r="AR562" i="260" a="1"/>
  <c r="BQ599" i="260" a="1"/>
  <c r="AH576" i="260" a="1"/>
  <c r="BQ556" i="260" a="1"/>
  <c r="BN571" i="260" a="1"/>
  <c r="Z577" i="260" a="1"/>
  <c r="G575" i="260" a="1"/>
  <c r="AR556" i="260" a="1"/>
  <c r="AD576" i="260" a="1"/>
  <c r="BU565" i="260" a="1"/>
  <c r="AR561" i="260" a="1"/>
  <c r="BN569" i="260" a="1"/>
  <c r="N564" i="260" a="1"/>
  <c r="BN577" i="260" a="1"/>
  <c r="AR599" i="260" a="1"/>
  <c r="BJ563" i="260" a="1"/>
  <c r="Z571" i="260" a="1"/>
  <c r="AZ569" i="260" a="1"/>
  <c r="BU555" i="260" a="1"/>
  <c r="AL571" i="260" a="1"/>
  <c r="N599" i="260" a="1"/>
  <c r="AD567" i="260" a="1"/>
  <c r="AR564" i="260" a="1"/>
  <c r="AU573" i="260" a="1"/>
  <c r="J560" i="260" a="1"/>
  <c r="N556" i="260" a="1"/>
  <c r="AU558" i="260" a="1"/>
  <c r="W563" i="260" a="1"/>
  <c r="BN558" i="260" a="1"/>
  <c r="N568" i="260" a="1"/>
  <c r="AH577" i="260" a="1"/>
  <c r="BU556" i="260" a="1"/>
  <c r="AD563" i="260" a="1"/>
  <c r="W562" i="260" a="1"/>
  <c r="AZ557" i="260" a="1"/>
  <c r="BN556" i="260" a="1"/>
  <c r="BQ566" i="260" a="1"/>
  <c r="AD577" i="260" a="1"/>
  <c r="BU564" i="260" a="1"/>
  <c r="BD565" i="260" a="1"/>
  <c r="R570" i="260" a="1"/>
  <c r="G578" i="260" a="1"/>
  <c r="AH599" i="260" a="1"/>
  <c r="BJ568" i="260" a="1"/>
  <c r="AH567" i="260" a="1"/>
  <c r="BD578" i="260" a="1"/>
  <c r="R565" i="260" a="1"/>
  <c r="BQ575" i="260" a="1"/>
  <c r="Z565" i="260" a="1"/>
  <c r="BD572" i="260" a="1"/>
  <c r="AZ556" i="260" a="1"/>
  <c r="BJ572" i="260" a="1"/>
  <c r="AD566" i="260" a="1"/>
  <c r="AL575" i="260" a="1"/>
  <c r="Z576" i="260" a="1"/>
  <c r="AD578" i="260" a="1"/>
  <c r="BD562" i="260" a="1"/>
  <c r="AZ566" i="260" a="1"/>
  <c r="BU576" i="260" a="1"/>
  <c r="J556" i="260" a="1"/>
  <c r="BJ556" i="260" a="1"/>
  <c r="BJ557" i="260" a="1"/>
  <c r="AL563" i="260" a="1"/>
  <c r="W575" i="260" a="1"/>
  <c r="W573" i="260" a="1"/>
  <c r="AR558" i="260" a="1"/>
  <c r="BU559" i="260" l="1"/>
  <c r="BQ559" i="260"/>
  <c r="N559" i="260"/>
  <c r="AU559" i="260"/>
  <c r="BJ559" i="260"/>
  <c r="R559" i="260"/>
  <c r="W559" i="260"/>
  <c r="J559" i="260"/>
  <c r="BD559" i="260"/>
  <c r="G559" i="260"/>
  <c r="BN559" i="260"/>
  <c r="AR559" i="260"/>
  <c r="AZ559" i="260"/>
  <c r="G578" i="260"/>
  <c r="BJ578" i="260"/>
  <c r="AD578" i="260"/>
  <c r="BN578" i="260"/>
  <c r="BD578" i="260"/>
  <c r="AR578" i="260"/>
  <c r="AH578" i="260"/>
  <c r="AU578" i="260"/>
  <c r="J578" i="260"/>
  <c r="Z578" i="260"/>
  <c r="BU578" i="260"/>
  <c r="AZ578" i="260"/>
  <c r="W578" i="260"/>
  <c r="BQ578" i="260"/>
  <c r="N578" i="260"/>
  <c r="R578" i="260"/>
  <c r="AL578" i="260"/>
  <c r="BU568" i="260"/>
  <c r="R568" i="260"/>
  <c r="BJ568" i="260"/>
  <c r="AZ568" i="260"/>
  <c r="W568" i="260"/>
  <c r="Z568" i="260"/>
  <c r="AL568" i="260"/>
  <c r="AH568" i="260"/>
  <c r="N568" i="260"/>
  <c r="AU568" i="260"/>
  <c r="BQ568" i="260"/>
  <c r="BD568" i="260"/>
  <c r="J568" i="260"/>
  <c r="AR568" i="260"/>
  <c r="G568" i="260"/>
  <c r="BN568" i="260"/>
  <c r="AD568" i="260"/>
  <c r="AH571" i="260"/>
  <c r="BQ571" i="260"/>
  <c r="BU571" i="260"/>
  <c r="AU571" i="260"/>
  <c r="AZ571" i="260"/>
  <c r="G571" i="260"/>
  <c r="R571" i="260"/>
  <c r="AL571" i="260"/>
  <c r="N571" i="260"/>
  <c r="BJ571" i="260"/>
  <c r="W571" i="260"/>
  <c r="BN571" i="260"/>
  <c r="BD571" i="260"/>
  <c r="J571" i="260"/>
  <c r="AR571" i="260"/>
  <c r="AD571" i="260"/>
  <c r="Z571" i="260"/>
  <c r="AU577" i="260"/>
  <c r="W577" i="260"/>
  <c r="BJ577" i="260"/>
  <c r="BD577" i="260"/>
  <c r="BN577" i="260"/>
  <c r="R577" i="260"/>
  <c r="AL577" i="260"/>
  <c r="G577" i="260"/>
  <c r="J577" i="260"/>
  <c r="Z577" i="260"/>
  <c r="AR577" i="260"/>
  <c r="AD577" i="260"/>
  <c r="AH577" i="260"/>
  <c r="BQ577" i="260"/>
  <c r="N577" i="260"/>
  <c r="BU577" i="260"/>
  <c r="AZ577" i="260"/>
  <c r="AZ572" i="260"/>
  <c r="AU572" i="260"/>
  <c r="AD572" i="260"/>
  <c r="BQ572" i="260"/>
  <c r="Z572" i="260"/>
  <c r="BN572" i="260"/>
  <c r="AL572" i="260"/>
  <c r="R572" i="260"/>
  <c r="BD572" i="260"/>
  <c r="AR572" i="260"/>
  <c r="BU572" i="260"/>
  <c r="BJ572" i="260"/>
  <c r="G572" i="260"/>
  <c r="N572" i="260"/>
  <c r="J572" i="260"/>
  <c r="W572" i="260"/>
  <c r="AH572" i="260"/>
  <c r="AU569" i="260"/>
  <c r="BN569" i="260"/>
  <c r="BU569" i="260"/>
  <c r="BD569" i="260"/>
  <c r="J569" i="260"/>
  <c r="AL569" i="260"/>
  <c r="AH569" i="260"/>
  <c r="Z569" i="260"/>
  <c r="G569" i="260"/>
  <c r="AZ569" i="260"/>
  <c r="AR569" i="260"/>
  <c r="R569" i="260"/>
  <c r="W569" i="260"/>
  <c r="AD569" i="260"/>
  <c r="N569" i="260"/>
  <c r="BQ569" i="260"/>
  <c r="BJ569" i="260"/>
  <c r="BJ562" i="260"/>
  <c r="R562" i="260"/>
  <c r="AL562" i="260"/>
  <c r="G562" i="260"/>
  <c r="N562" i="260"/>
  <c r="Z562" i="260"/>
  <c r="J562" i="260"/>
  <c r="AD562" i="260"/>
  <c r="AR562" i="260"/>
  <c r="BQ562" i="260"/>
  <c r="AH562" i="260"/>
  <c r="AZ562" i="260"/>
  <c r="W562" i="260"/>
  <c r="AU562" i="260"/>
  <c r="BU562" i="260"/>
  <c r="BN562" i="260"/>
  <c r="BD562" i="260"/>
  <c r="BQ555" i="260"/>
  <c r="AZ555" i="260"/>
  <c r="R555" i="260"/>
  <c r="W555" i="260"/>
  <c r="N555" i="260"/>
  <c r="AR555" i="260"/>
  <c r="J555" i="260"/>
  <c r="BD555" i="260"/>
  <c r="AU555" i="260"/>
  <c r="BU555" i="260"/>
  <c r="BN555" i="260"/>
  <c r="G555" i="260"/>
  <c r="BJ555" i="260"/>
  <c r="AZ567" i="260"/>
  <c r="AR567" i="260"/>
  <c r="BQ567" i="260"/>
  <c r="G567" i="260"/>
  <c r="Z567" i="260"/>
  <c r="BD567" i="260"/>
  <c r="AH567" i="260"/>
  <c r="W567" i="260"/>
  <c r="AD567" i="260"/>
  <c r="N567" i="260"/>
  <c r="BN567" i="260"/>
  <c r="BU567" i="260"/>
  <c r="J567" i="260"/>
  <c r="BJ567" i="260"/>
  <c r="AU567" i="260"/>
  <c r="AL567" i="260"/>
  <c r="R567" i="260"/>
  <c r="AZ558" i="260"/>
  <c r="J558" i="260"/>
  <c r="W558" i="260"/>
  <c r="R558" i="260"/>
  <c r="AR558" i="260"/>
  <c r="BU558" i="260"/>
  <c r="AU558" i="260"/>
  <c r="BQ558" i="260"/>
  <c r="BJ558" i="260"/>
  <c r="BN558" i="260"/>
  <c r="N558" i="260"/>
  <c r="G558" i="260"/>
  <c r="BD558" i="260"/>
  <c r="BQ563" i="260"/>
  <c r="AH563" i="260"/>
  <c r="N563" i="260"/>
  <c r="Z563" i="260"/>
  <c r="AR563" i="260"/>
  <c r="AL563" i="260"/>
  <c r="BU563" i="260"/>
  <c r="BD563" i="260"/>
  <c r="AU563" i="260"/>
  <c r="BN563" i="260"/>
  <c r="R563" i="260"/>
  <c r="AD563" i="260"/>
  <c r="G563" i="260"/>
  <c r="BJ563" i="260"/>
  <c r="J563" i="260"/>
  <c r="W563" i="260"/>
  <c r="AZ563" i="260"/>
  <c r="AR557" i="260"/>
  <c r="BJ557" i="260"/>
  <c r="J557" i="260"/>
  <c r="AU557" i="260"/>
  <c r="BN557" i="260"/>
  <c r="N557" i="260"/>
  <c r="W557" i="260"/>
  <c r="BD557" i="260"/>
  <c r="G557" i="260"/>
  <c r="R557" i="260"/>
  <c r="BQ557" i="260"/>
  <c r="AZ557" i="260"/>
  <c r="BU557" i="260"/>
  <c r="AZ564" i="260"/>
  <c r="Z564" i="260"/>
  <c r="BD564" i="260"/>
  <c r="BJ564" i="260"/>
  <c r="J564" i="260"/>
  <c r="AD564" i="260"/>
  <c r="AU564" i="260"/>
  <c r="BN564" i="260"/>
  <c r="AL564" i="260"/>
  <c r="N564" i="260"/>
  <c r="AR564" i="260"/>
  <c r="BQ564" i="260"/>
  <c r="W564" i="260"/>
  <c r="G564" i="260"/>
  <c r="AH564" i="260"/>
  <c r="R564" i="260"/>
  <c r="BU564" i="260"/>
  <c r="BD565" i="260"/>
  <c r="W565" i="260"/>
  <c r="Z565" i="260"/>
  <c r="N565" i="260"/>
  <c r="R565" i="260"/>
  <c r="AH565" i="260"/>
  <c r="AZ565" i="260"/>
  <c r="BJ565" i="260"/>
  <c r="J565" i="260"/>
  <c r="BU565" i="260"/>
  <c r="AD565" i="260"/>
  <c r="BQ565" i="260"/>
  <c r="G565" i="260"/>
  <c r="AR565" i="260"/>
  <c r="AL565" i="260"/>
  <c r="BN565" i="260"/>
  <c r="AU565" i="260"/>
  <c r="AR573" i="260"/>
  <c r="J573" i="260"/>
  <c r="AU573" i="260"/>
  <c r="AZ573" i="260"/>
  <c r="BN573" i="260"/>
  <c r="Z573" i="260"/>
  <c r="G573" i="260"/>
  <c r="AL573" i="260"/>
  <c r="AH573" i="260"/>
  <c r="BD573" i="260"/>
  <c r="W573" i="260"/>
  <c r="N573" i="260"/>
  <c r="BQ573" i="260"/>
  <c r="R573" i="260"/>
  <c r="AD573" i="260"/>
  <c r="BU573" i="260"/>
  <c r="BJ573" i="260"/>
  <c r="BD560" i="260"/>
  <c r="AZ560" i="260"/>
  <c r="AU560" i="260"/>
  <c r="BJ560" i="260"/>
  <c r="R560" i="260"/>
  <c r="G560" i="260"/>
  <c r="BU560" i="260"/>
  <c r="AR560" i="260"/>
  <c r="J560" i="260"/>
  <c r="BN560" i="260"/>
  <c r="BQ560" i="260"/>
  <c r="N560" i="260"/>
  <c r="W560" i="260"/>
  <c r="BJ556" i="260"/>
  <c r="R556" i="260"/>
  <c r="N556" i="260"/>
  <c r="J556" i="260"/>
  <c r="G556" i="260"/>
  <c r="BU556" i="260"/>
  <c r="BD556" i="260"/>
  <c r="AR556" i="260"/>
  <c r="AU556" i="260"/>
  <c r="W556" i="260"/>
  <c r="BN556" i="260"/>
  <c r="BQ556" i="260"/>
  <c r="AZ556" i="260"/>
  <c r="BQ561" i="260"/>
  <c r="BD561" i="260"/>
  <c r="AZ561" i="260"/>
  <c r="G561" i="260"/>
  <c r="R561" i="260"/>
  <c r="BJ561" i="260"/>
  <c r="AU561" i="260"/>
  <c r="BN561" i="260"/>
  <c r="AR561" i="260"/>
  <c r="W561" i="260"/>
  <c r="N561" i="260"/>
  <c r="BU561" i="260"/>
  <c r="J561" i="260"/>
  <c r="BU570" i="260"/>
  <c r="AD570" i="260"/>
  <c r="AZ570" i="260"/>
  <c r="W570" i="260"/>
  <c r="Z570" i="260"/>
  <c r="N570" i="260"/>
  <c r="BJ570" i="260"/>
  <c r="BD570" i="260"/>
  <c r="AH570" i="260"/>
  <c r="R570" i="260"/>
  <c r="AR570" i="260"/>
  <c r="BN570" i="260"/>
  <c r="AL570" i="260"/>
  <c r="J570" i="260"/>
  <c r="BQ570" i="260"/>
  <c r="G570" i="260"/>
  <c r="AU570" i="260"/>
  <c r="AH575" i="260"/>
  <c r="BJ575" i="260"/>
  <c r="Z575" i="260"/>
  <c r="BU575" i="260"/>
  <c r="R575" i="260"/>
  <c r="W575" i="260"/>
  <c r="AR575" i="260"/>
  <c r="BN575" i="260"/>
  <c r="N575" i="260"/>
  <c r="G575" i="260"/>
  <c r="J575" i="260"/>
  <c r="AU575" i="260"/>
  <c r="BQ575" i="260"/>
  <c r="AD575" i="260"/>
  <c r="BD575" i="260"/>
  <c r="AL575" i="260"/>
  <c r="AZ575" i="260"/>
  <c r="W599" i="260"/>
  <c r="AR599" i="260"/>
  <c r="BN599" i="260"/>
  <c r="AU599" i="260"/>
  <c r="AD599" i="260"/>
  <c r="R599" i="260"/>
  <c r="AH599" i="260"/>
  <c r="N599" i="260"/>
  <c r="BD599" i="260"/>
  <c r="G599" i="260"/>
  <c r="J599" i="260"/>
  <c r="AZ599" i="260"/>
  <c r="BQ599" i="260"/>
  <c r="BJ599" i="260"/>
  <c r="AL599" i="260"/>
  <c r="BU599" i="260"/>
  <c r="Z599" i="260"/>
  <c r="BQ576" i="260"/>
  <c r="AD576" i="260"/>
  <c r="BJ576" i="260"/>
  <c r="AL576" i="260"/>
  <c r="Z576" i="260"/>
  <c r="W576" i="260"/>
  <c r="AH576" i="260"/>
  <c r="BU576" i="260"/>
  <c r="BN576" i="260"/>
  <c r="R576" i="260"/>
  <c r="AR576" i="260"/>
  <c r="G576" i="260"/>
  <c r="N576" i="260"/>
  <c r="J576" i="260"/>
  <c r="BD576" i="260"/>
  <c r="AU576" i="260"/>
  <c r="AZ576" i="260"/>
  <c r="Z566" i="260"/>
  <c r="BN566" i="260"/>
  <c r="BQ566" i="260"/>
  <c r="AD566" i="260"/>
  <c r="J566" i="260"/>
  <c r="G566" i="260"/>
  <c r="BJ566" i="260"/>
  <c r="AU566" i="260"/>
  <c r="AL566" i="260"/>
  <c r="AH566" i="260"/>
  <c r="BU566" i="260"/>
  <c r="N566" i="260"/>
  <c r="W566" i="260"/>
  <c r="AR566" i="260"/>
  <c r="AZ566" i="260"/>
  <c r="R566" i="260"/>
  <c r="BD566" i="260"/>
  <c r="C585" i="260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AL603" i="260" a="1"/>
  <c r="BJ592" i="260" a="1"/>
  <c r="AL588" i="260" a="1"/>
  <c r="AZ591" i="260" a="1"/>
  <c r="W591" i="260" a="1"/>
  <c r="BN598" i="260" a="1"/>
  <c r="BU600" i="260" a="1"/>
  <c r="BU587" i="260" a="1"/>
  <c r="AH590" i="260" a="1"/>
  <c r="J593" i="260" a="1"/>
  <c r="J600" i="260" a="1"/>
  <c r="G584" i="260" a="1"/>
  <c r="AL591" i="260" a="1"/>
  <c r="R600" i="260" a="1"/>
  <c r="AL590" i="260" a="1"/>
  <c r="AR624" i="260" a="1"/>
  <c r="AR593" i="260" a="1"/>
  <c r="N597" i="260" a="1"/>
  <c r="AL595" i="260" a="1"/>
  <c r="AD590" i="260" a="1"/>
  <c r="AU624" i="260" a="1"/>
  <c r="G585" i="260" a="1"/>
  <c r="AZ584" i="260" a="1"/>
  <c r="AR598" i="260" a="1"/>
  <c r="BQ581" i="260" a="1"/>
  <c r="AH596" i="260" a="1"/>
  <c r="BQ597" i="260" a="1"/>
  <c r="BD583" i="260" a="1"/>
  <c r="AD603" i="260" a="1"/>
  <c r="BD624" i="260" a="1"/>
  <c r="AU581" i="260" a="1"/>
  <c r="AZ601" i="260" a="1"/>
  <c r="BU589" i="260" a="1"/>
  <c r="BU591" i="260" a="1"/>
  <c r="BQ600" i="260" a="1"/>
  <c r="AL593" i="260" a="1"/>
  <c r="G593" i="260" a="1"/>
  <c r="W602" i="260" a="1"/>
  <c r="N593" i="260" a="1"/>
  <c r="BN594" i="260" a="1"/>
  <c r="W598" i="260" a="1"/>
  <c r="R588" i="260" a="1"/>
  <c r="BU601" i="260" a="1"/>
  <c r="Z591" i="260" a="1"/>
  <c r="AR582" i="260" a="1"/>
  <c r="N591" i="260" a="1"/>
  <c r="N598" i="260" a="1"/>
  <c r="BU594" i="260" a="1"/>
  <c r="BD585" i="260" a="1"/>
  <c r="G580" i="260" a="1"/>
  <c r="R594" i="260" a="1"/>
  <c r="AU585" i="260" a="1"/>
  <c r="W624" i="260" a="1"/>
  <c r="W584" i="260" a="1"/>
  <c r="AZ586" i="260" a="1"/>
  <c r="AR590" i="260" a="1"/>
  <c r="AH600" i="260" a="1"/>
  <c r="Z601" i="260" a="1"/>
  <c r="AZ582" i="260" a="1"/>
  <c r="AD598" i="260" a="1"/>
  <c r="AR580" i="260" a="1"/>
  <c r="BQ583" i="260" a="1"/>
  <c r="BQ586" i="260" a="1"/>
  <c r="BD586" i="260" a="1"/>
  <c r="J587" i="260" a="1"/>
  <c r="BN596" i="260" a="1"/>
  <c r="AH595" i="260" a="1"/>
  <c r="BN591" i="260" a="1"/>
  <c r="AU602" i="260" a="1"/>
  <c r="AL587" i="260" a="1"/>
  <c r="BJ585" i="260" a="1"/>
  <c r="AR603" i="260" a="1"/>
  <c r="Z587" i="260" a="1"/>
  <c r="N580" i="260" a="1"/>
  <c r="G587" i="260" a="1"/>
  <c r="BQ590" i="260" a="1"/>
  <c r="G601" i="260" a="1"/>
  <c r="AR592" i="260" a="1"/>
  <c r="W585" i="260" a="1"/>
  <c r="J581" i="260" a="1"/>
  <c r="AR581" i="260" a="1"/>
  <c r="N594" i="260" a="1"/>
  <c r="W594" i="260" a="1"/>
  <c r="BJ590" i="260" a="1"/>
  <c r="Z592" i="260" a="1"/>
  <c r="W595" i="260" a="1"/>
  <c r="R597" i="260" a="1"/>
  <c r="N587" i="260" a="1"/>
  <c r="N581" i="260" a="1"/>
  <c r="BJ588" i="260" a="1"/>
  <c r="R592" i="260" a="1"/>
  <c r="BQ587" i="260" a="1"/>
  <c r="R584" i="260" a="1"/>
  <c r="W582" i="260" a="1"/>
  <c r="AD588" i="260" a="1"/>
  <c r="N586" i="260" a="1"/>
  <c r="R581" i="260" a="1"/>
  <c r="AL596" i="260" a="1"/>
  <c r="BN584" i="260" a="1"/>
  <c r="Z600" i="260" a="1"/>
  <c r="N582" i="260" a="1"/>
  <c r="J602" i="260" a="1"/>
  <c r="AD595" i="260" a="1"/>
  <c r="BD597" i="260" a="1"/>
  <c r="J592" i="260" a="1"/>
  <c r="J584" i="260" a="1"/>
  <c r="BD587" i="260" a="1"/>
  <c r="AU598" i="260" a="1"/>
  <c r="BU583" i="260" a="1"/>
  <c r="AR584" i="260" a="1"/>
  <c r="J595" i="260" a="1"/>
  <c r="J591" i="260" a="1"/>
  <c r="AR585" i="260" a="1"/>
  <c r="BJ583" i="260" a="1"/>
  <c r="BJ603" i="260" a="1"/>
  <c r="R586" i="260" a="1"/>
  <c r="AD591" i="260" a="1"/>
  <c r="AH588" i="260" a="1"/>
  <c r="AZ624" i="260" a="1"/>
  <c r="BJ600" i="260" a="1"/>
  <c r="G595" i="260" a="1"/>
  <c r="N585" i="260" a="1"/>
  <c r="BQ582" i="260" a="1"/>
  <c r="BD580" i="260" a="1"/>
  <c r="W587" i="260" a="1"/>
  <c r="AU580" i="260" a="1"/>
  <c r="AZ580" i="260" a="1"/>
  <c r="AZ597" i="260" a="1"/>
  <c r="AH593" i="260" a="1"/>
  <c r="G600" i="260" a="1"/>
  <c r="G591" i="260" a="1"/>
  <c r="Z597" i="260" a="1"/>
  <c r="AH601" i="260" a="1"/>
  <c r="BN597" i="260" a="1"/>
  <c r="G597" i="260" a="1"/>
  <c r="J601" i="260" a="1"/>
  <c r="BQ591" i="260" a="1"/>
  <c r="BQ588" i="260" a="1"/>
  <c r="AR589" i="260" a="1"/>
  <c r="G589" i="260" a="1"/>
  <c r="BQ624" i="260" a="1"/>
  <c r="N589" i="260" a="1"/>
  <c r="AL598" i="260" a="1"/>
  <c r="BN580" i="260" a="1"/>
  <c r="BD592" i="260" a="1"/>
  <c r="BQ580" i="260" a="1"/>
  <c r="N588" i="260" a="1"/>
  <c r="BD584" i="260" a="1"/>
  <c r="AH603" i="260" a="1"/>
  <c r="G603" i="260" a="1"/>
  <c r="W586" i="260" a="1"/>
  <c r="AD602" i="260" a="1"/>
  <c r="BJ593" i="260" a="1"/>
  <c r="AU603" i="260" a="1"/>
  <c r="R585" i="260" a="1"/>
  <c r="AR588" i="260" a="1"/>
  <c r="BN603" i="260" a="1"/>
  <c r="BU590" i="260" a="1"/>
  <c r="BD588" i="260" a="1"/>
  <c r="BQ595" i="260" a="1"/>
  <c r="AD624" i="260" a="1"/>
  <c r="BD596" i="260" a="1"/>
  <c r="W601" i="260" a="1"/>
  <c r="Z595" i="260" a="1"/>
  <c r="BJ589" i="260" a="1"/>
  <c r="BD601" i="260" a="1"/>
  <c r="J596" i="260" a="1"/>
  <c r="N583" i="260" a="1"/>
  <c r="G602" i="260" a="1"/>
  <c r="G594" i="260" a="1"/>
  <c r="AZ590" i="260" a="1"/>
  <c r="BN595" i="260" a="1"/>
  <c r="G624" i="260" a="1"/>
  <c r="J603" i="260" a="1"/>
  <c r="AL624" i="260" a="1"/>
  <c r="AZ603" i="260" a="1"/>
  <c r="BN588" i="260" a="1"/>
  <c r="BN593" i="260" a="1"/>
  <c r="Z588" i="260" a="1"/>
  <c r="AZ594" i="260" a="1"/>
  <c r="R591" i="260" a="1"/>
  <c r="W590" i="260" a="1"/>
  <c r="BD581" i="260" a="1"/>
  <c r="AU592" i="260" a="1"/>
  <c r="BU584" i="260" a="1"/>
  <c r="AR597" i="260" a="1"/>
  <c r="AD597" i="260" a="1"/>
  <c r="AD592" i="260" a="1"/>
  <c r="BD602" i="260" a="1"/>
  <c r="AZ593" i="260" a="1"/>
  <c r="W583" i="260" a="1"/>
  <c r="AD593" i="260" a="1"/>
  <c r="W592" i="260" a="1"/>
  <c r="BN590" i="260" a="1"/>
  <c r="Z596" i="260" a="1"/>
  <c r="G596" i="260" a="1"/>
  <c r="BN582" i="260" a="1"/>
  <c r="J598" i="260" a="1"/>
  <c r="BJ581" i="260" a="1"/>
  <c r="J594" i="260" a="1"/>
  <c r="W588" i="260" a="1"/>
  <c r="BN600" i="260" a="1"/>
  <c r="AU589" i="260" a="1"/>
  <c r="AH587" i="260" a="1"/>
  <c r="AD596" i="260" a="1"/>
  <c r="W597" i="260" a="1"/>
  <c r="BD600" i="260" a="1"/>
  <c r="J590" i="260" a="1"/>
  <c r="W580" i="260" a="1"/>
  <c r="AL592" i="260" a="1"/>
  <c r="AR583" i="260" a="1"/>
  <c r="J580" i="260" a="1"/>
  <c r="J588" i="260" a="1"/>
  <c r="AU587" i="260" a="1"/>
  <c r="BQ584" i="260" a="1"/>
  <c r="BJ595" i="260" a="1"/>
  <c r="AU600" i="260" a="1"/>
  <c r="AZ588" i="260" a="1"/>
  <c r="BD603" i="260" a="1"/>
  <c r="W596" i="260" a="1"/>
  <c r="BU582" i="260" a="1"/>
  <c r="BQ593" i="260" a="1"/>
  <c r="AU593" i="260" a="1"/>
  <c r="BU588" i="260" a="1"/>
  <c r="R595" i="260" a="1"/>
  <c r="AZ589" i="260" a="1"/>
  <c r="N595" i="260" a="1"/>
  <c r="BJ597" i="260" a="1"/>
  <c r="G592" i="260" a="1"/>
  <c r="AD589" i="260" a="1"/>
  <c r="BU593" i="260" a="1"/>
  <c r="AZ600" i="260" a="1"/>
  <c r="BQ598" i="260" a="1"/>
  <c r="Z589" i="260" a="1"/>
  <c r="BJ584" i="260" a="1"/>
  <c r="BD594" i="260" a="1"/>
  <c r="BU580" i="260" a="1"/>
  <c r="R583" i="260" a="1"/>
  <c r="BQ589" i="260" a="1"/>
  <c r="BN587" i="260" a="1"/>
  <c r="AU594" i="260" a="1"/>
  <c r="BN585" i="260" a="1"/>
  <c r="BJ601" i="260" a="1"/>
  <c r="R582" i="260" a="1"/>
  <c r="AH624" i="260" a="1"/>
  <c r="W589" i="260" a="1"/>
  <c r="AH592" i="260" a="1"/>
  <c r="N602" i="260" a="1"/>
  <c r="W593" i="260" a="1"/>
  <c r="AR595" i="260" a="1"/>
  <c r="R601" i="260" a="1"/>
  <c r="BD598" i="260" a="1"/>
  <c r="BD590" i="260" a="1"/>
  <c r="R590" i="260" a="1"/>
  <c r="BJ624" i="260" a="1"/>
  <c r="AZ602" i="260" a="1"/>
  <c r="BQ603" i="260" a="1"/>
  <c r="N624" i="260" a="1"/>
  <c r="W600" i="260" a="1"/>
  <c r="AZ583" i="260" a="1"/>
  <c r="BU592" i="260" a="1"/>
  <c r="BQ592" i="260" a="1"/>
  <c r="BN592" i="260" a="1"/>
  <c r="BJ591" i="260" a="1"/>
  <c r="N600" i="260" a="1"/>
  <c r="N603" i="260" a="1"/>
  <c r="N596" i="260" a="1"/>
  <c r="AL597" i="260" a="1"/>
  <c r="J624" i="260" a="1"/>
  <c r="BD591" i="260" a="1"/>
  <c r="AU601" i="260" a="1"/>
  <c r="AU584" i="260" a="1"/>
  <c r="AZ581" i="260" a="1"/>
  <c r="Z598" i="260" a="1"/>
  <c r="BN601" i="260" a="1"/>
  <c r="AH589" i="260" a="1"/>
  <c r="AU595" i="260" a="1"/>
  <c r="R580" i="260" a="1"/>
  <c r="BQ585" i="260" a="1"/>
  <c r="R602" i="260" a="1"/>
  <c r="W581" i="260" a="1"/>
  <c r="R596" i="260" a="1"/>
  <c r="BN602" i="260" a="1"/>
  <c r="J585" i="260" a="1"/>
  <c r="AL589" i="260" a="1"/>
  <c r="BU598" i="260" a="1"/>
  <c r="AZ592" i="260" a="1"/>
  <c r="W603" i="260" a="1"/>
  <c r="AU596" i="260" a="1"/>
  <c r="AZ596" i="260" a="1"/>
  <c r="BU602" i="260" a="1"/>
  <c r="R589" i="260" a="1"/>
  <c r="AL601" i="260" a="1"/>
  <c r="AR596" i="260" a="1"/>
  <c r="J589" i="260" a="1"/>
  <c r="G586" i="260" a="1"/>
  <c r="G588" i="260" a="1"/>
  <c r="AU588" i="260" a="1"/>
  <c r="AD601" i="260" a="1"/>
  <c r="BU581" i="260" a="1"/>
  <c r="BN581" i="260" a="1"/>
  <c r="AU582" i="260" a="1"/>
  <c r="BN583" i="260" a="1"/>
  <c r="AH598" i="260" a="1"/>
  <c r="BJ596" i="260" a="1"/>
  <c r="Z593" i="260" a="1"/>
  <c r="AD600" i="260" a="1"/>
  <c r="BQ602" i="260" a="1"/>
  <c r="BU595" i="260" a="1"/>
  <c r="AU591" i="260" a="1"/>
  <c r="BQ596" i="260" a="1"/>
  <c r="BJ602" i="260" a="1"/>
  <c r="G583" i="260" a="1"/>
  <c r="Z594" i="260" a="1"/>
  <c r="N590" i="260" a="1"/>
  <c r="AU583" i="260" a="1"/>
  <c r="AZ587" i="260" a="1"/>
  <c r="R593" i="260" a="1"/>
  <c r="AR600" i="260" a="1"/>
  <c r="BJ580" i="260" a="1"/>
  <c r="BU586" i="260" a="1"/>
  <c r="BD589" i="260" a="1"/>
  <c r="J597" i="260" a="1"/>
  <c r="N601" i="260" a="1"/>
  <c r="AU590" i="260" a="1"/>
  <c r="AR586" i="260" a="1"/>
  <c r="BU597" i="260" a="1"/>
  <c r="AD587" i="260" a="1"/>
  <c r="BQ601" i="260" a="1"/>
  <c r="BD582" i="260" a="1"/>
  <c r="BJ586" i="260" a="1"/>
  <c r="AZ598" i="260" a="1"/>
  <c r="BJ587" i="260" a="1"/>
  <c r="R603" i="260" a="1"/>
  <c r="AR591" i="260" a="1"/>
  <c r="BU596" i="260" a="1"/>
  <c r="BJ598" i="260" a="1"/>
  <c r="R598" i="260" a="1"/>
  <c r="BU603" i="260" a="1"/>
  <c r="J583" i="260" a="1"/>
  <c r="R624" i="260" a="1"/>
  <c r="AH591" i="260" a="1"/>
  <c r="Z603" i="260" a="1"/>
  <c r="AR594" i="260" a="1"/>
  <c r="BJ582" i="260" a="1"/>
  <c r="AH602" i="260" a="1"/>
  <c r="AU597" i="260" a="1"/>
  <c r="AH594" i="260" a="1"/>
  <c r="J582" i="260" a="1"/>
  <c r="BJ594" i="260" a="1"/>
  <c r="AL594" i="260" a="1"/>
  <c r="G581" i="260" a="1"/>
  <c r="AZ595" i="260" a="1"/>
  <c r="N592" i="260" a="1"/>
  <c r="BD595" i="260" a="1"/>
  <c r="G590" i="260" a="1"/>
  <c r="AZ585" i="260" a="1"/>
  <c r="Z590" i="260" a="1"/>
  <c r="BN624" i="260" a="1"/>
  <c r="AD594" i="260" a="1"/>
  <c r="AH597" i="260" a="1"/>
  <c r="AR602" i="260" a="1"/>
  <c r="AR587" i="260" a="1"/>
  <c r="J586" i="260" a="1"/>
  <c r="BU624" i="260" a="1"/>
  <c r="Z624" i="260" a="1"/>
  <c r="AU586" i="260" a="1"/>
  <c r="BN589" i="260" a="1"/>
  <c r="AL602" i="260" a="1"/>
  <c r="G582" i="260" a="1"/>
  <c r="N584" i="260" a="1"/>
  <c r="R587" i="260" a="1"/>
  <c r="AR601" i="260" a="1"/>
  <c r="BQ594" i="260" a="1"/>
  <c r="BN586" i="260" a="1"/>
  <c r="BU585" i="260" a="1"/>
  <c r="BD593" i="260" a="1"/>
  <c r="G598" i="260" a="1"/>
  <c r="Z602" i="260" a="1"/>
  <c r="AL600" i="260" a="1"/>
  <c r="J583" i="260" l="1"/>
  <c r="W583" i="260"/>
  <c r="AR583" i="260"/>
  <c r="AU583" i="260"/>
  <c r="R583" i="260"/>
  <c r="N583" i="260"/>
  <c r="G583" i="260"/>
  <c r="BJ583" i="260"/>
  <c r="AZ583" i="260"/>
  <c r="BD583" i="260"/>
  <c r="BQ583" i="260"/>
  <c r="BN583" i="260"/>
  <c r="BU583" i="260"/>
  <c r="J586" i="260"/>
  <c r="G586" i="260"/>
  <c r="BN586" i="260"/>
  <c r="AZ586" i="260"/>
  <c r="BD586" i="260"/>
  <c r="BU586" i="260"/>
  <c r="N586" i="260"/>
  <c r="AU586" i="260"/>
  <c r="R586" i="260"/>
  <c r="BJ586" i="260"/>
  <c r="AR586" i="260"/>
  <c r="BQ586" i="260"/>
  <c r="W586" i="260"/>
  <c r="BQ598" i="260"/>
  <c r="AH598" i="260"/>
  <c r="G598" i="260"/>
  <c r="R598" i="260"/>
  <c r="AD598" i="260"/>
  <c r="W598" i="260"/>
  <c r="BJ598" i="260"/>
  <c r="AU598" i="260"/>
  <c r="J598" i="260"/>
  <c r="Z598" i="260"/>
  <c r="AR598" i="260"/>
  <c r="AL598" i="260"/>
  <c r="BD598" i="260"/>
  <c r="BU598" i="260"/>
  <c r="N598" i="260"/>
  <c r="BN598" i="260"/>
  <c r="AZ598" i="260"/>
  <c r="AU582" i="260"/>
  <c r="BJ582" i="260"/>
  <c r="BN582" i="260"/>
  <c r="AZ582" i="260"/>
  <c r="AR582" i="260"/>
  <c r="BQ582" i="260"/>
  <c r="N582" i="260"/>
  <c r="G582" i="260"/>
  <c r="J582" i="260"/>
  <c r="BU582" i="260"/>
  <c r="BD582" i="260"/>
  <c r="R582" i="260"/>
  <c r="W582" i="260"/>
  <c r="W594" i="260"/>
  <c r="AZ594" i="260"/>
  <c r="BN594" i="260"/>
  <c r="BJ594" i="260"/>
  <c r="R594" i="260"/>
  <c r="AD594" i="260"/>
  <c r="BD594" i="260"/>
  <c r="J594" i="260"/>
  <c r="BQ594" i="260"/>
  <c r="AU594" i="260"/>
  <c r="Z594" i="260"/>
  <c r="N594" i="260"/>
  <c r="AH594" i="260"/>
  <c r="AR594" i="260"/>
  <c r="G594" i="260"/>
  <c r="BU594" i="260"/>
  <c r="AL594" i="260"/>
  <c r="R588" i="260"/>
  <c r="AZ588" i="260"/>
  <c r="N588" i="260"/>
  <c r="AH588" i="260"/>
  <c r="Z588" i="260"/>
  <c r="AU588" i="260"/>
  <c r="BU588" i="260"/>
  <c r="G588" i="260"/>
  <c r="BD588" i="260"/>
  <c r="BJ588" i="260"/>
  <c r="BN588" i="260"/>
  <c r="W588" i="260"/>
  <c r="BQ588" i="260"/>
  <c r="AL588" i="260"/>
  <c r="J588" i="260"/>
  <c r="AR588" i="260"/>
  <c r="AD588" i="260"/>
  <c r="AZ597" i="260"/>
  <c r="N597" i="260"/>
  <c r="AD597" i="260"/>
  <c r="Z597" i="260"/>
  <c r="AH597" i="260"/>
  <c r="W597" i="260"/>
  <c r="BU597" i="260"/>
  <c r="AL597" i="260"/>
  <c r="BJ597" i="260"/>
  <c r="AU597" i="260"/>
  <c r="AR597" i="260"/>
  <c r="BD597" i="260"/>
  <c r="R597" i="260"/>
  <c r="BQ597" i="260"/>
  <c r="G597" i="260"/>
  <c r="J597" i="260"/>
  <c r="BN597" i="260"/>
  <c r="BU601" i="260"/>
  <c r="BD601" i="260"/>
  <c r="R601" i="260"/>
  <c r="J601" i="260"/>
  <c r="G601" i="260"/>
  <c r="AU601" i="260"/>
  <c r="AR601" i="260"/>
  <c r="AZ601" i="260"/>
  <c r="AD601" i="260"/>
  <c r="BQ601" i="260"/>
  <c r="W601" i="260"/>
  <c r="BJ601" i="260"/>
  <c r="Z601" i="260"/>
  <c r="BN601" i="260"/>
  <c r="AL601" i="260"/>
  <c r="N601" i="260"/>
  <c r="AH601" i="260"/>
  <c r="N584" i="260"/>
  <c r="BN584" i="260"/>
  <c r="BD584" i="260"/>
  <c r="R584" i="260"/>
  <c r="W584" i="260"/>
  <c r="AU584" i="260"/>
  <c r="J584" i="260"/>
  <c r="BU584" i="260"/>
  <c r="G584" i="260"/>
  <c r="BJ584" i="260"/>
  <c r="BQ584" i="260"/>
  <c r="AZ584" i="260"/>
  <c r="AR584" i="260"/>
  <c r="BU602" i="260"/>
  <c r="AL602" i="260"/>
  <c r="G602" i="260"/>
  <c r="BQ602" i="260"/>
  <c r="BJ602" i="260"/>
  <c r="AD602" i="260"/>
  <c r="J602" i="260"/>
  <c r="N602" i="260"/>
  <c r="AZ602" i="260"/>
  <c r="R602" i="260"/>
  <c r="Z602" i="260"/>
  <c r="AR602" i="260"/>
  <c r="BD602" i="260"/>
  <c r="W602" i="260"/>
  <c r="AH602" i="260"/>
  <c r="BN602" i="260"/>
  <c r="AU602" i="260"/>
  <c r="AL596" i="260"/>
  <c r="BU596" i="260"/>
  <c r="W596" i="260"/>
  <c r="BJ596" i="260"/>
  <c r="J596" i="260"/>
  <c r="BD596" i="260"/>
  <c r="N596" i="260"/>
  <c r="R596" i="260"/>
  <c r="AD596" i="260"/>
  <c r="AR596" i="260"/>
  <c r="Z596" i="260"/>
  <c r="BN596" i="260"/>
  <c r="AU596" i="260"/>
  <c r="AH596" i="260"/>
  <c r="G596" i="260"/>
  <c r="AZ596" i="260"/>
  <c r="BQ596" i="260"/>
  <c r="Z592" i="260"/>
  <c r="AH592" i="260"/>
  <c r="N592" i="260"/>
  <c r="AU592" i="260"/>
  <c r="AD592" i="260"/>
  <c r="W592" i="260"/>
  <c r="AL592" i="260"/>
  <c r="AZ592" i="260"/>
  <c r="BD592" i="260"/>
  <c r="BN592" i="260"/>
  <c r="BQ592" i="260"/>
  <c r="BJ592" i="260"/>
  <c r="G592" i="260"/>
  <c r="AR592" i="260"/>
  <c r="R592" i="260"/>
  <c r="J592" i="260"/>
  <c r="BU592" i="260"/>
  <c r="BQ591" i="260"/>
  <c r="BU591" i="260"/>
  <c r="N591" i="260"/>
  <c r="AR591" i="260"/>
  <c r="AL591" i="260"/>
  <c r="J591" i="260"/>
  <c r="G591" i="260"/>
  <c r="AD591" i="260"/>
  <c r="BN591" i="260"/>
  <c r="AZ591" i="260"/>
  <c r="BJ591" i="260"/>
  <c r="W591" i="260"/>
  <c r="R591" i="260"/>
  <c r="AU591" i="260"/>
  <c r="BD591" i="260"/>
  <c r="Z591" i="260"/>
  <c r="AH591" i="260"/>
  <c r="BN593" i="260"/>
  <c r="AZ593" i="260"/>
  <c r="AD593" i="260"/>
  <c r="BJ593" i="260"/>
  <c r="BD593" i="260"/>
  <c r="N593" i="260"/>
  <c r="W593" i="260"/>
  <c r="BQ593" i="260"/>
  <c r="BU593" i="260"/>
  <c r="AU593" i="260"/>
  <c r="AR593" i="260"/>
  <c r="AH593" i="260"/>
  <c r="R593" i="260"/>
  <c r="G593" i="260"/>
  <c r="Z593" i="260"/>
  <c r="AL593" i="260"/>
  <c r="J593" i="260"/>
  <c r="BU587" i="260"/>
  <c r="AH587" i="260"/>
  <c r="J587" i="260"/>
  <c r="BD587" i="260"/>
  <c r="AR587" i="260"/>
  <c r="AL587" i="260"/>
  <c r="G587" i="260"/>
  <c r="AZ587" i="260"/>
  <c r="R587" i="260"/>
  <c r="W587" i="260"/>
  <c r="BN587" i="260"/>
  <c r="BQ587" i="260"/>
  <c r="BJ587" i="260"/>
  <c r="N587" i="260"/>
  <c r="AD587" i="260"/>
  <c r="AU587" i="260"/>
  <c r="Z587" i="260"/>
  <c r="BJ590" i="260"/>
  <c r="Z590" i="260"/>
  <c r="BD590" i="260"/>
  <c r="AZ590" i="260"/>
  <c r="BN590" i="260"/>
  <c r="N590" i="260"/>
  <c r="BU590" i="260"/>
  <c r="R590" i="260"/>
  <c r="W590" i="260"/>
  <c r="J590" i="260"/>
  <c r="G590" i="260"/>
  <c r="AR590" i="260"/>
  <c r="AL590" i="260"/>
  <c r="AH590" i="260"/>
  <c r="BQ590" i="260"/>
  <c r="AD590" i="260"/>
  <c r="AU590" i="260"/>
  <c r="R581" i="260"/>
  <c r="BQ581" i="260"/>
  <c r="BN581" i="260"/>
  <c r="BJ581" i="260"/>
  <c r="J581" i="260"/>
  <c r="W581" i="260"/>
  <c r="BU581" i="260"/>
  <c r="BD581" i="260"/>
  <c r="AR581" i="260"/>
  <c r="AU581" i="260"/>
  <c r="N581" i="260"/>
  <c r="AZ581" i="260"/>
  <c r="G581" i="260"/>
  <c r="G624" i="260"/>
  <c r="BD624" i="260"/>
  <c r="AR624" i="260"/>
  <c r="R624" i="260"/>
  <c r="AD624" i="260"/>
  <c r="N624" i="260"/>
  <c r="BQ624" i="260"/>
  <c r="W624" i="260"/>
  <c r="AU624" i="260"/>
  <c r="BN624" i="260"/>
  <c r="J624" i="260"/>
  <c r="AZ624" i="260"/>
  <c r="AH624" i="260"/>
  <c r="BU624" i="260"/>
  <c r="BJ624" i="260"/>
  <c r="AL624" i="260"/>
  <c r="Z624" i="260"/>
  <c r="BU589" i="260"/>
  <c r="AU589" i="260"/>
  <c r="AH589" i="260"/>
  <c r="BD589" i="260"/>
  <c r="AR589" i="260"/>
  <c r="BJ589" i="260"/>
  <c r="G589" i="260"/>
  <c r="BQ589" i="260"/>
  <c r="Z589" i="260"/>
  <c r="AL589" i="260"/>
  <c r="W589" i="260"/>
  <c r="J589" i="260"/>
  <c r="AZ589" i="260"/>
  <c r="N589" i="260"/>
  <c r="AD589" i="260"/>
  <c r="BN589" i="260"/>
  <c r="R589" i="260"/>
  <c r="AZ600" i="260"/>
  <c r="AD600" i="260"/>
  <c r="BU600" i="260"/>
  <c r="N600" i="260"/>
  <c r="Z600" i="260"/>
  <c r="BQ600" i="260"/>
  <c r="AR600" i="260"/>
  <c r="R600" i="260"/>
  <c r="AL600" i="260"/>
  <c r="BD600" i="260"/>
  <c r="AU600" i="260"/>
  <c r="AH600" i="260"/>
  <c r="G600" i="260"/>
  <c r="BJ600" i="260"/>
  <c r="W600" i="260"/>
  <c r="BN600" i="260"/>
  <c r="J600" i="260"/>
  <c r="AU580" i="260"/>
  <c r="AZ580" i="260"/>
  <c r="BD580" i="260"/>
  <c r="W580" i="260"/>
  <c r="J580" i="260"/>
  <c r="R580" i="260"/>
  <c r="BJ580" i="260"/>
  <c r="BN580" i="260"/>
  <c r="BU580" i="260"/>
  <c r="G580" i="260"/>
  <c r="BQ580" i="260"/>
  <c r="AR580" i="260"/>
  <c r="N580" i="260"/>
  <c r="BD595" i="260"/>
  <c r="N595" i="260"/>
  <c r="AZ595" i="260"/>
  <c r="BN595" i="260"/>
  <c r="AD595" i="260"/>
  <c r="Z595" i="260"/>
  <c r="BJ595" i="260"/>
  <c r="W595" i="260"/>
  <c r="BU595" i="260"/>
  <c r="R595" i="260"/>
  <c r="AH595" i="260"/>
  <c r="G595" i="260"/>
  <c r="AR595" i="260"/>
  <c r="J595" i="260"/>
  <c r="AU595" i="260"/>
  <c r="BQ595" i="260"/>
  <c r="AL595" i="260"/>
  <c r="J603" i="260"/>
  <c r="AD603" i="260"/>
  <c r="W603" i="260"/>
  <c r="AZ603" i="260"/>
  <c r="BQ603" i="260"/>
  <c r="BN603" i="260"/>
  <c r="Z603" i="260"/>
  <c r="AH603" i="260"/>
  <c r="BU603" i="260"/>
  <c r="G603" i="260"/>
  <c r="BJ603" i="260"/>
  <c r="AU603" i="260"/>
  <c r="BD603" i="260"/>
  <c r="AL603" i="260"/>
  <c r="N603" i="260"/>
  <c r="R603" i="260"/>
  <c r="AR603" i="260"/>
  <c r="R585" i="260"/>
  <c r="BD585" i="260"/>
  <c r="W585" i="260"/>
  <c r="J585" i="260"/>
  <c r="AZ585" i="260"/>
  <c r="AR585" i="260"/>
  <c r="BU585" i="260"/>
  <c r="N585" i="260"/>
  <c r="BQ585" i="260"/>
  <c r="BN585" i="260"/>
  <c r="G585" i="260"/>
  <c r="BJ585" i="260"/>
  <c r="AU585" i="260"/>
  <c r="C608" i="260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W605" i="260" a="1"/>
  <c r="W619" i="260" a="1"/>
  <c r="BQ622" i="260" a="1"/>
  <c r="BJ618" i="260" a="1"/>
  <c r="AR625" i="260" a="1"/>
  <c r="R609" i="260" a="1"/>
  <c r="N613" i="260" a="1"/>
  <c r="BN606" i="260" a="1"/>
  <c r="BJ649" i="260" a="1"/>
  <c r="J612" i="260" a="1"/>
  <c r="G614" i="260" a="1"/>
  <c r="J615" i="260" a="1"/>
  <c r="BQ614" i="260" a="1"/>
  <c r="BQ619" i="260" a="1"/>
  <c r="W617" i="260" a="1"/>
  <c r="AH619" i="260" a="1"/>
  <c r="BU618" i="260" a="1"/>
  <c r="R649" i="260" a="1"/>
  <c r="J620" i="260" a="1"/>
  <c r="AD623" i="260" a="1"/>
  <c r="BD614" i="260" a="1"/>
  <c r="AR608" i="260" a="1"/>
  <c r="BQ605" i="260" a="1"/>
  <c r="AH616" i="260" a="1"/>
  <c r="Z616" i="260" a="1"/>
  <c r="BJ612" i="260" a="1"/>
  <c r="BQ613" i="260" a="1"/>
  <c r="BD649" i="260" a="1"/>
  <c r="AL620" i="260" a="1"/>
  <c r="R612" i="260" a="1"/>
  <c r="AD613" i="260" a="1"/>
  <c r="BQ606" i="260" a="1"/>
  <c r="BJ611" i="260" a="1"/>
  <c r="N619" i="260" a="1"/>
  <c r="Z614" i="260" a="1"/>
  <c r="J614" i="260" a="1"/>
  <c r="AH623" i="260" a="1"/>
  <c r="R619" i="260" a="1"/>
  <c r="AH615" i="260" a="1"/>
  <c r="BQ618" i="260" a="1"/>
  <c r="AU612" i="260" a="1"/>
  <c r="AR617" i="260" a="1"/>
  <c r="BD623" i="260" a="1"/>
  <c r="R615" i="260" a="1"/>
  <c r="AR615" i="260" a="1"/>
  <c r="G649" i="260" a="1"/>
  <c r="AL625" i="260" a="1"/>
  <c r="AL613" i="260" a="1"/>
  <c r="AU607" i="260" a="1"/>
  <c r="BD625" i="260" a="1"/>
  <c r="AH617" i="260" a="1"/>
  <c r="BN608" i="260" a="1"/>
  <c r="G615" i="260" a="1"/>
  <c r="Z627" i="260" a="1"/>
  <c r="AZ613" i="260" a="1"/>
  <c r="AD622" i="260" a="1"/>
  <c r="R622" i="260" a="1"/>
  <c r="W616" i="260" a="1"/>
  <c r="BQ610" i="260" a="1"/>
  <c r="BD627" i="260" a="1"/>
  <c r="N623" i="260" a="1"/>
  <c r="AR606" i="260" a="1"/>
  <c r="AZ608" i="260" a="1"/>
  <c r="AR607" i="260" a="1"/>
  <c r="G618" i="260" a="1"/>
  <c r="G607" i="260" a="1"/>
  <c r="R606" i="260" a="1"/>
  <c r="BU617" i="260" a="1"/>
  <c r="AU619" i="260" a="1"/>
  <c r="AL623" i="260" a="1"/>
  <c r="Z628" i="260" a="1"/>
  <c r="BJ615" i="260" a="1"/>
  <c r="BJ627" i="260" a="1"/>
  <c r="AR614" i="260" a="1"/>
  <c r="N626" i="260" a="1"/>
  <c r="BU623" i="260" a="1"/>
  <c r="BN628" i="260" a="1"/>
  <c r="BD617" i="260" a="1"/>
  <c r="AH649" i="260" a="1"/>
  <c r="BQ617" i="260" a="1"/>
  <c r="W620" i="260" a="1"/>
  <c r="BJ616" i="260" a="1"/>
  <c r="AR622" i="260" a="1"/>
  <c r="Z621" i="260" a="1"/>
  <c r="BQ649" i="260" a="1"/>
  <c r="N628" i="260" a="1"/>
  <c r="N605" i="260" a="1"/>
  <c r="BN612" i="260" a="1"/>
  <c r="BN621" i="260" a="1"/>
  <c r="G620" i="260" a="1"/>
  <c r="J618" i="260" a="1"/>
  <c r="AH612" i="260" a="1"/>
  <c r="AZ605" i="260" a="1"/>
  <c r="AD614" i="260" a="1"/>
  <c r="Z649" i="260" a="1"/>
  <c r="R616" i="260" a="1"/>
  <c r="AR628" i="260" a="1"/>
  <c r="G619" i="260" a="1"/>
  <c r="AZ606" i="260" a="1"/>
  <c r="BU610" i="260" a="1"/>
  <c r="G613" i="260" a="1"/>
  <c r="AL626" i="260" a="1"/>
  <c r="AU609" i="260" a="1"/>
  <c r="AU616" i="260" a="1"/>
  <c r="G609" i="260" a="1"/>
  <c r="BJ614" i="260" a="1"/>
  <c r="AR649" i="260" a="1"/>
  <c r="AL627" i="260" a="1"/>
  <c r="BN617" i="260" a="1"/>
  <c r="BU611" i="260" a="1"/>
  <c r="R623" i="260" a="1"/>
  <c r="BJ622" i="260" a="1"/>
  <c r="N616" i="260" a="1"/>
  <c r="J625" i="260" a="1"/>
  <c r="BN611" i="260" a="1"/>
  <c r="Z615" i="260" a="1"/>
  <c r="N620" i="260" a="1"/>
  <c r="G623" i="260" a="1"/>
  <c r="N615" i="260" a="1"/>
  <c r="N625" i="260" a="1"/>
  <c r="J609" i="260" a="1"/>
  <c r="AD620" i="260" a="1"/>
  <c r="R611" i="260" a="1"/>
  <c r="W610" i="260" a="1"/>
  <c r="BD620" i="260" a="1"/>
  <c r="BD618" i="260" a="1"/>
  <c r="AU622" i="260" a="1"/>
  <c r="BN610" i="260" a="1"/>
  <c r="AU605" i="260" a="1"/>
  <c r="J605" i="260" a="1"/>
  <c r="R627" i="260" a="1"/>
  <c r="AR611" i="260" a="1"/>
  <c r="Z622" i="260" a="1"/>
  <c r="AR626" i="260" a="1"/>
  <c r="N622" i="260" a="1"/>
  <c r="BD615" i="260" a="1"/>
  <c r="W622" i="260" a="1"/>
  <c r="AL612" i="260" a="1"/>
  <c r="R607" i="260" a="1"/>
  <c r="BQ623" i="260" a="1"/>
  <c r="AD619" i="260" a="1"/>
  <c r="AH626" i="260" a="1"/>
  <c r="R628" i="260" a="1"/>
  <c r="N609" i="260" a="1"/>
  <c r="AZ611" i="260" a="1"/>
  <c r="BU607" i="260" a="1"/>
  <c r="G616" i="260" a="1"/>
  <c r="W621" i="260" a="1"/>
  <c r="BU649" i="260" a="1"/>
  <c r="BU608" i="260" a="1"/>
  <c r="BU614" i="260" a="1"/>
  <c r="AH621" i="260" a="1"/>
  <c r="J606" i="260" a="1"/>
  <c r="BU620" i="260" a="1"/>
  <c r="Z618" i="260" a="1"/>
  <c r="AZ625" i="260" a="1"/>
  <c r="AZ621" i="260" a="1"/>
  <c r="BD608" i="260" a="1"/>
  <c r="N649" i="260" a="1"/>
  <c r="BD616" i="260" a="1"/>
  <c r="W612" i="260" a="1"/>
  <c r="BD619" i="260" a="1"/>
  <c r="BU627" i="260" a="1"/>
  <c r="W611" i="260" a="1"/>
  <c r="BN627" i="260" a="1"/>
  <c r="BD622" i="260" a="1"/>
  <c r="G628" i="260" a="1"/>
  <c r="AZ617" i="260" a="1"/>
  <c r="AR623" i="260" a="1"/>
  <c r="BN619" i="260" a="1"/>
  <c r="BN622" i="260" a="1"/>
  <c r="G622" i="260" a="1"/>
  <c r="AU614" i="260" a="1"/>
  <c r="BD628" i="260" a="1"/>
  <c r="BN615" i="260" a="1"/>
  <c r="W615" i="260" a="1"/>
  <c r="AH620" i="260" a="1"/>
  <c r="J649" i="260" a="1"/>
  <c r="AR616" i="260" a="1"/>
  <c r="BD621" i="260" a="1"/>
  <c r="BD605" i="260" a="1"/>
  <c r="AL614" i="260" a="1"/>
  <c r="BU609" i="260" a="1"/>
  <c r="BD611" i="260" a="1"/>
  <c r="BU622" i="260" a="1"/>
  <c r="J619" i="260" a="1"/>
  <c r="BN625" i="260" a="1"/>
  <c r="AD628" i="260" a="1"/>
  <c r="G611" i="260" a="1"/>
  <c r="BN605" i="260" a="1"/>
  <c r="AD649" i="260" a="1"/>
  <c r="BQ621" i="260" a="1"/>
  <c r="AD621" i="260" a="1"/>
  <c r="AZ623" i="260" a="1"/>
  <c r="AH625" i="260" a="1"/>
  <c r="BD626" i="260" a="1"/>
  <c r="AR609" i="260" a="1"/>
  <c r="J623" i="260" a="1"/>
  <c r="BU621" i="260" a="1"/>
  <c r="AZ627" i="260" a="1"/>
  <c r="BN623" i="260" a="1"/>
  <c r="N608" i="260" a="1"/>
  <c r="AU649" i="260" a="1"/>
  <c r="AR613" i="260" a="1"/>
  <c r="BN614" i="260" a="1"/>
  <c r="W607" i="260" a="1"/>
  <c r="BJ619" i="260" a="1"/>
  <c r="Z619" i="260" a="1"/>
  <c r="BJ605" i="260" a="1"/>
  <c r="J627" i="260" a="1"/>
  <c r="BN620" i="260" a="1"/>
  <c r="W627" i="260" a="1"/>
  <c r="N611" i="260" a="1"/>
  <c r="J611" i="260" a="1"/>
  <c r="AZ614" i="260" a="1"/>
  <c r="Z617" i="260" a="1"/>
  <c r="J608" i="260" a="1"/>
  <c r="BQ608" i="260" a="1"/>
  <c r="AL618" i="260" a="1"/>
  <c r="AU606" i="260" a="1"/>
  <c r="AU615" i="260" a="1"/>
  <c r="BQ612" i="260" a="1"/>
  <c r="AU621" i="260" a="1"/>
  <c r="Z620" i="260" a="1"/>
  <c r="G626" i="260" a="1"/>
  <c r="BN618" i="260" a="1"/>
  <c r="N617" i="260" a="1"/>
  <c r="G617" i="260" a="1"/>
  <c r="AL615" i="260" a="1"/>
  <c r="W614" i="260" a="1"/>
  <c r="BJ621" i="260" a="1"/>
  <c r="G605" i="260" a="1"/>
  <c r="R610" i="260" a="1"/>
  <c r="G627" i="260" a="1"/>
  <c r="J613" i="260" a="1"/>
  <c r="G612" i="260" a="1"/>
  <c r="G610" i="260" a="1"/>
  <c r="BJ620" i="260" a="1"/>
  <c r="BQ609" i="260" a="1"/>
  <c r="AZ649" i="260" a="1"/>
  <c r="AD627" i="260" a="1"/>
  <c r="G608" i="260" a="1"/>
  <c r="W628" i="260" a="1"/>
  <c r="AZ622" i="260" a="1"/>
  <c r="N614" i="260" a="1"/>
  <c r="BQ625" i="260" a="1"/>
  <c r="BU619" i="260" a="1"/>
  <c r="AU613" i="260" a="1"/>
  <c r="Z626" i="260" a="1"/>
  <c r="AD626" i="260" a="1"/>
  <c r="J628" i="260" a="1"/>
  <c r="AR610" i="260" a="1"/>
  <c r="AH622" i="260" a="1"/>
  <c r="Z613" i="260" a="1"/>
  <c r="BU615" i="260" a="1"/>
  <c r="AR618" i="260" a="1"/>
  <c r="J626" i="260" a="1"/>
  <c r="R625" i="260" a="1"/>
  <c r="N610" i="260" a="1"/>
  <c r="W608" i="260" a="1"/>
  <c r="AZ618" i="260" a="1"/>
  <c r="BJ623" i="260" a="1"/>
  <c r="J607" i="260" a="1"/>
  <c r="BD612" i="260" a="1"/>
  <c r="BJ610" i="260" a="1"/>
  <c r="W609" i="260" a="1"/>
  <c r="BD607" i="260" a="1"/>
  <c r="AL649" i="260" a="1"/>
  <c r="AL619" i="260" a="1"/>
  <c r="BQ611" i="260" a="1"/>
  <c r="BD610" i="260" a="1"/>
  <c r="BU613" i="260" a="1"/>
  <c r="AZ607" i="260" a="1"/>
  <c r="BU628" i="260" a="1"/>
  <c r="AH614" i="260" a="1"/>
  <c r="AZ620" i="260" a="1"/>
  <c r="W618" i="260" a="1"/>
  <c r="AU617" i="260" a="1"/>
  <c r="BD606" i="260" a="1"/>
  <c r="Z625" i="260" a="1"/>
  <c r="AD615" i="260" a="1"/>
  <c r="AU625" i="260" a="1"/>
  <c r="AU627" i="260" a="1"/>
  <c r="N618" i="260" a="1"/>
  <c r="J610" i="260" a="1"/>
  <c r="AR619" i="260" a="1"/>
  <c r="BD613" i="260" a="1"/>
  <c r="AH613" i="260" a="1"/>
  <c r="BJ609" i="260" a="1"/>
  <c r="W613" i="260" a="1"/>
  <c r="AU618" i="260" a="1"/>
  <c r="AH627" i="260" a="1"/>
  <c r="AR627" i="260" a="1"/>
  <c r="G621" i="260" a="1"/>
  <c r="R626" i="260" a="1"/>
  <c r="AU608" i="260" a="1"/>
  <c r="AZ615" i="260" a="1"/>
  <c r="AD616" i="260" a="1"/>
  <c r="AZ610" i="260" a="1"/>
  <c r="BU625" i="260" a="1"/>
  <c r="AR605" i="260" a="1"/>
  <c r="R613" i="260" a="1"/>
  <c r="W625" i="260" a="1"/>
  <c r="AR612" i="260" a="1"/>
  <c r="AD612" i="260" a="1"/>
  <c r="N612" i="260" a="1"/>
  <c r="BJ608" i="260" a="1"/>
  <c r="BQ626" i="260" a="1"/>
  <c r="AL617" i="260" a="1"/>
  <c r="W626" i="260" a="1"/>
  <c r="BJ606" i="260" a="1"/>
  <c r="W649" i="260" a="1"/>
  <c r="BJ625" i="260" a="1"/>
  <c r="AL622" i="260" a="1"/>
  <c r="R614" i="260" a="1"/>
  <c r="BU616" i="260" a="1"/>
  <c r="AD625" i="260" a="1"/>
  <c r="J621" i="260" a="1"/>
  <c r="R621" i="260" a="1"/>
  <c r="R618" i="260" a="1"/>
  <c r="R617" i="260" a="1"/>
  <c r="AU628" i="260" a="1"/>
  <c r="AZ616" i="260" a="1"/>
  <c r="W606" i="260" a="1"/>
  <c r="AU611" i="260" a="1"/>
  <c r="N607" i="260" a="1"/>
  <c r="AL628" i="260" a="1"/>
  <c r="BD609" i="260" a="1"/>
  <c r="BJ613" i="260" a="1"/>
  <c r="BN649" i="260" a="1"/>
  <c r="AZ619" i="260" a="1"/>
  <c r="BN613" i="260" a="1"/>
  <c r="AH628" i="260" a="1"/>
  <c r="J617" i="260" a="1"/>
  <c r="BQ607" i="260" a="1"/>
  <c r="AH618" i="260" a="1"/>
  <c r="BN607" i="260" a="1"/>
  <c r="N606" i="260" a="1"/>
  <c r="BU605" i="260" a="1"/>
  <c r="R608" i="260" a="1"/>
  <c r="R620" i="260" a="1"/>
  <c r="AZ626" i="260" a="1"/>
  <c r="AL621" i="260" a="1"/>
  <c r="AD617" i="260" a="1"/>
  <c r="BU626" i="260" a="1"/>
  <c r="BJ628" i="260" a="1"/>
  <c r="J616" i="260" a="1"/>
  <c r="AZ609" i="260" a="1"/>
  <c r="AU610" i="260" a="1"/>
  <c r="G606" i="260" a="1"/>
  <c r="BJ617" i="260" a="1"/>
  <c r="BJ607" i="260" a="1"/>
  <c r="J622" i="260" a="1"/>
  <c r="BU606" i="260" a="1"/>
  <c r="AD618" i="260" a="1"/>
  <c r="AZ628" i="260" a="1"/>
  <c r="BJ626" i="260" a="1"/>
  <c r="W623" i="260" a="1"/>
  <c r="R605" i="260" a="1"/>
  <c r="G625" i="260" a="1"/>
  <c r="BN616" i="260" a="1"/>
  <c r="BN609" i="260" a="1"/>
  <c r="BQ616" i="260" a="1"/>
  <c r="N627" i="260" a="1"/>
  <c r="BQ615" i="260" a="1"/>
  <c r="BQ627" i="260" a="1"/>
  <c r="N621" i="260" a="1"/>
  <c r="Z623" i="260" a="1"/>
  <c r="BU612" i="260" a="1"/>
  <c r="AL616" i="260" a="1"/>
  <c r="AU626" i="260" a="1"/>
  <c r="AR620" i="260" a="1"/>
  <c r="AZ612" i="260" a="1"/>
  <c r="Z612" i="260" a="1"/>
  <c r="AU620" i="260" a="1"/>
  <c r="AR621" i="260" a="1"/>
  <c r="BQ620" i="260" a="1"/>
  <c r="BN626" i="260" a="1"/>
  <c r="AU623" i="260" a="1"/>
  <c r="BQ628" i="260" a="1"/>
  <c r="Z617" i="260" l="1"/>
  <c r="BQ617" i="260"/>
  <c r="AL617" i="260"/>
  <c r="AU617" i="260"/>
  <c r="AH617" i="260"/>
  <c r="BN617" i="260"/>
  <c r="N617" i="260"/>
  <c r="AR617" i="260"/>
  <c r="G617" i="260"/>
  <c r="W617" i="260"/>
  <c r="BJ617" i="260"/>
  <c r="R617" i="260"/>
  <c r="AZ617" i="260"/>
  <c r="BD617" i="260"/>
  <c r="BU617" i="260"/>
  <c r="AD617" i="260"/>
  <c r="J617" i="260"/>
  <c r="AH618" i="260"/>
  <c r="Z618" i="260"/>
  <c r="BN618" i="260"/>
  <c r="G618" i="260"/>
  <c r="R618" i="260"/>
  <c r="BQ618" i="260"/>
  <c r="W618" i="260"/>
  <c r="AD618" i="260"/>
  <c r="J618" i="260"/>
  <c r="AL618" i="260"/>
  <c r="BU618" i="260"/>
  <c r="AU618" i="260"/>
  <c r="BD618" i="260"/>
  <c r="AR618" i="260"/>
  <c r="AZ618" i="260"/>
  <c r="BJ618" i="260"/>
  <c r="N618" i="260"/>
  <c r="AH625" i="260"/>
  <c r="BD625" i="260"/>
  <c r="J625" i="260"/>
  <c r="BN625" i="260"/>
  <c r="W625" i="260"/>
  <c r="AU625" i="260"/>
  <c r="BJ625" i="260"/>
  <c r="R625" i="260"/>
  <c r="AD625" i="260"/>
  <c r="BU625" i="260"/>
  <c r="N625" i="260"/>
  <c r="AZ625" i="260"/>
  <c r="AR625" i="260"/>
  <c r="AL625" i="260"/>
  <c r="Z625" i="260"/>
  <c r="BQ625" i="260"/>
  <c r="G625" i="260"/>
  <c r="AH619" i="260"/>
  <c r="AU619" i="260"/>
  <c r="BD619" i="260"/>
  <c r="BJ619" i="260"/>
  <c r="AD619" i="260"/>
  <c r="AL619" i="260"/>
  <c r="R619" i="260"/>
  <c r="BU619" i="260"/>
  <c r="G619" i="260"/>
  <c r="N619" i="260"/>
  <c r="BQ619" i="260"/>
  <c r="Z619" i="260"/>
  <c r="AR619" i="260"/>
  <c r="AZ619" i="260"/>
  <c r="J619" i="260"/>
  <c r="W619" i="260"/>
  <c r="BN619" i="260"/>
  <c r="W628" i="260"/>
  <c r="AZ628" i="260"/>
  <c r="AR628" i="260"/>
  <c r="G628" i="260"/>
  <c r="AH628" i="260"/>
  <c r="N628" i="260"/>
  <c r="Z628" i="260"/>
  <c r="BQ628" i="260"/>
  <c r="AU628" i="260"/>
  <c r="J628" i="260"/>
  <c r="AL628" i="260"/>
  <c r="BU628" i="260"/>
  <c r="R628" i="260"/>
  <c r="BN628" i="260"/>
  <c r="BD628" i="260"/>
  <c r="AD628" i="260"/>
  <c r="BJ628" i="260"/>
  <c r="AU623" i="260"/>
  <c r="AD623" i="260"/>
  <c r="AR623" i="260"/>
  <c r="BD623" i="260"/>
  <c r="AZ623" i="260"/>
  <c r="BQ623" i="260"/>
  <c r="AL623" i="260"/>
  <c r="N623" i="260"/>
  <c r="Z623" i="260"/>
  <c r="J623" i="260"/>
  <c r="BN623" i="260"/>
  <c r="BU623" i="260"/>
  <c r="BJ623" i="260"/>
  <c r="G623" i="260"/>
  <c r="AH623" i="260"/>
  <c r="R623" i="260"/>
  <c r="W623" i="260"/>
  <c r="G612" i="260"/>
  <c r="AH612" i="260"/>
  <c r="AU612" i="260"/>
  <c r="AL612" i="260"/>
  <c r="Z612" i="260"/>
  <c r="BQ612" i="260"/>
  <c r="AD612" i="260"/>
  <c r="BU612" i="260"/>
  <c r="N612" i="260"/>
  <c r="BN612" i="260"/>
  <c r="W612" i="260"/>
  <c r="AR612" i="260"/>
  <c r="J612" i="260"/>
  <c r="AZ612" i="260"/>
  <c r="BJ612" i="260"/>
  <c r="R612" i="260"/>
  <c r="BD612" i="260"/>
  <c r="BD620" i="260"/>
  <c r="AH620" i="260"/>
  <c r="AD620" i="260"/>
  <c r="BU620" i="260"/>
  <c r="AZ620" i="260"/>
  <c r="BJ620" i="260"/>
  <c r="W620" i="260"/>
  <c r="R620" i="260"/>
  <c r="BN620" i="260"/>
  <c r="J620" i="260"/>
  <c r="N620" i="260"/>
  <c r="AU620" i="260"/>
  <c r="Z620" i="260"/>
  <c r="BQ620" i="260"/>
  <c r="AR620" i="260"/>
  <c r="AL620" i="260"/>
  <c r="G620" i="260"/>
  <c r="AH613" i="260"/>
  <c r="AR613" i="260"/>
  <c r="N613" i="260"/>
  <c r="AL613" i="260"/>
  <c r="BD613" i="260"/>
  <c r="AU613" i="260"/>
  <c r="BU613" i="260"/>
  <c r="R613" i="260"/>
  <c r="BJ613" i="260"/>
  <c r="J613" i="260"/>
  <c r="W613" i="260"/>
  <c r="AZ613" i="260"/>
  <c r="BQ613" i="260"/>
  <c r="G613" i="260"/>
  <c r="AD613" i="260"/>
  <c r="BN613" i="260"/>
  <c r="Z613" i="260"/>
  <c r="BQ616" i="260"/>
  <c r="BN616" i="260"/>
  <c r="R616" i="260"/>
  <c r="AL616" i="260"/>
  <c r="W616" i="260"/>
  <c r="AD616" i="260"/>
  <c r="BJ616" i="260"/>
  <c r="BU616" i="260"/>
  <c r="AH616" i="260"/>
  <c r="AR616" i="260"/>
  <c r="J616" i="260"/>
  <c r="AU616" i="260"/>
  <c r="G616" i="260"/>
  <c r="BD616" i="260"/>
  <c r="N616" i="260"/>
  <c r="Z616" i="260"/>
  <c r="AZ616" i="260"/>
  <c r="AU607" i="260"/>
  <c r="AZ607" i="260"/>
  <c r="G607" i="260"/>
  <c r="N607" i="260"/>
  <c r="W607" i="260"/>
  <c r="AR607" i="260"/>
  <c r="BD607" i="260"/>
  <c r="BJ607" i="260"/>
  <c r="BN607" i="260"/>
  <c r="R607" i="260"/>
  <c r="J607" i="260"/>
  <c r="BQ607" i="260"/>
  <c r="BU607" i="260"/>
  <c r="J610" i="260"/>
  <c r="AZ610" i="260"/>
  <c r="BJ610" i="260"/>
  <c r="BQ610" i="260"/>
  <c r="R610" i="260"/>
  <c r="BD610" i="260"/>
  <c r="W610" i="260"/>
  <c r="BN610" i="260"/>
  <c r="AU610" i="260"/>
  <c r="N610" i="260"/>
  <c r="G610" i="260"/>
  <c r="AR610" i="260"/>
  <c r="BU610" i="260"/>
  <c r="R626" i="260"/>
  <c r="BN626" i="260"/>
  <c r="AL626" i="260"/>
  <c r="Z626" i="260"/>
  <c r="BJ626" i="260"/>
  <c r="AU626" i="260"/>
  <c r="G626" i="260"/>
  <c r="W626" i="260"/>
  <c r="BD626" i="260"/>
  <c r="N626" i="260"/>
  <c r="AR626" i="260"/>
  <c r="BU626" i="260"/>
  <c r="BQ626" i="260"/>
  <c r="AZ626" i="260"/>
  <c r="J626" i="260"/>
  <c r="AH626" i="260"/>
  <c r="AD626" i="260"/>
  <c r="BQ622" i="260"/>
  <c r="BU622" i="260"/>
  <c r="AD622" i="260"/>
  <c r="Z622" i="260"/>
  <c r="AH622" i="260"/>
  <c r="AU622" i="260"/>
  <c r="W622" i="260"/>
  <c r="R622" i="260"/>
  <c r="N622" i="260"/>
  <c r="BN622" i="260"/>
  <c r="AR622" i="260"/>
  <c r="AL622" i="260"/>
  <c r="G622" i="260"/>
  <c r="J622" i="260"/>
  <c r="AZ622" i="260"/>
  <c r="BJ622" i="260"/>
  <c r="BD622" i="260"/>
  <c r="AH615" i="260"/>
  <c r="AU615" i="260"/>
  <c r="N615" i="260"/>
  <c r="R615" i="260"/>
  <c r="BD615" i="260"/>
  <c r="AD615" i="260"/>
  <c r="BJ615" i="260"/>
  <c r="AZ615" i="260"/>
  <c r="J615" i="260"/>
  <c r="W615" i="260"/>
  <c r="BU615" i="260"/>
  <c r="BN615" i="260"/>
  <c r="AL615" i="260"/>
  <c r="G615" i="260"/>
  <c r="Z615" i="260"/>
  <c r="BQ615" i="260"/>
  <c r="AR615" i="260"/>
  <c r="BN609" i="260"/>
  <c r="AZ609" i="260"/>
  <c r="BJ609" i="260"/>
  <c r="BD609" i="260"/>
  <c r="G609" i="260"/>
  <c r="BU609" i="260"/>
  <c r="W609" i="260"/>
  <c r="N609" i="260"/>
  <c r="R609" i="260"/>
  <c r="AU609" i="260"/>
  <c r="AR609" i="260"/>
  <c r="BQ609" i="260"/>
  <c r="J609" i="260"/>
  <c r="BQ627" i="260"/>
  <c r="AU627" i="260"/>
  <c r="AD627" i="260"/>
  <c r="AH627" i="260"/>
  <c r="BD627" i="260"/>
  <c r="R627" i="260"/>
  <c r="BU627" i="260"/>
  <c r="J627" i="260"/>
  <c r="AR627" i="260"/>
  <c r="BN627" i="260"/>
  <c r="AZ627" i="260"/>
  <c r="AL627" i="260"/>
  <c r="W627" i="260"/>
  <c r="BJ627" i="260"/>
  <c r="Z627" i="260"/>
  <c r="N627" i="260"/>
  <c r="G627" i="260"/>
  <c r="J611" i="260"/>
  <c r="G611" i="260"/>
  <c r="AU611" i="260"/>
  <c r="AZ611" i="260"/>
  <c r="BD611" i="260"/>
  <c r="N611" i="260"/>
  <c r="BN611" i="260"/>
  <c r="W611" i="260"/>
  <c r="R611" i="260"/>
  <c r="BJ611" i="260"/>
  <c r="AR611" i="260"/>
  <c r="BU611" i="260"/>
  <c r="BQ611" i="260"/>
  <c r="BQ621" i="260"/>
  <c r="AL621" i="260"/>
  <c r="AD621" i="260"/>
  <c r="BU621" i="260"/>
  <c r="Z621" i="260"/>
  <c r="BN621" i="260"/>
  <c r="W621" i="260"/>
  <c r="R621" i="260"/>
  <c r="J621" i="260"/>
  <c r="BD621" i="260"/>
  <c r="AH621" i="260"/>
  <c r="N621" i="260"/>
  <c r="G621" i="260"/>
  <c r="BJ621" i="260"/>
  <c r="AR621" i="260"/>
  <c r="AZ621" i="260"/>
  <c r="AU621" i="260"/>
  <c r="R605" i="260"/>
  <c r="AU605" i="260"/>
  <c r="AR605" i="260"/>
  <c r="BD605" i="260"/>
  <c r="BJ605" i="260"/>
  <c r="J605" i="260"/>
  <c r="W605" i="260"/>
  <c r="N605" i="260"/>
  <c r="BN605" i="260"/>
  <c r="G605" i="260"/>
  <c r="BU605" i="260"/>
  <c r="BQ605" i="260"/>
  <c r="AZ605" i="260"/>
  <c r="Z614" i="260"/>
  <c r="BU614" i="260"/>
  <c r="AU614" i="260"/>
  <c r="AL614" i="260"/>
  <c r="BD614" i="260"/>
  <c r="AZ614" i="260"/>
  <c r="R614" i="260"/>
  <c r="BJ614" i="260"/>
  <c r="W614" i="260"/>
  <c r="AH614" i="260"/>
  <c r="BQ614" i="260"/>
  <c r="AD614" i="260"/>
  <c r="AR614" i="260"/>
  <c r="G614" i="260"/>
  <c r="J614" i="260"/>
  <c r="BN614" i="260"/>
  <c r="N614" i="260"/>
  <c r="AZ606" i="260"/>
  <c r="BU606" i="260"/>
  <c r="J606" i="260"/>
  <c r="BQ606" i="260"/>
  <c r="R606" i="260"/>
  <c r="AR606" i="260"/>
  <c r="AU606" i="260"/>
  <c r="W606" i="260"/>
  <c r="BJ606" i="260"/>
  <c r="BD606" i="260"/>
  <c r="G606" i="260"/>
  <c r="BN606" i="260"/>
  <c r="N606" i="260"/>
  <c r="J649" i="260"/>
  <c r="R649" i="260"/>
  <c r="N649" i="260"/>
  <c r="AU649" i="260"/>
  <c r="AR649" i="260"/>
  <c r="Z649" i="260"/>
  <c r="W649" i="260"/>
  <c r="BJ649" i="260"/>
  <c r="BN649" i="260"/>
  <c r="AH649" i="260"/>
  <c r="BD649" i="260"/>
  <c r="BQ649" i="260"/>
  <c r="AL649" i="260"/>
  <c r="AD649" i="260"/>
  <c r="G649" i="260"/>
  <c r="BU649" i="260"/>
  <c r="AZ649" i="260"/>
  <c r="R608" i="260"/>
  <c r="J608" i="260"/>
  <c r="W608" i="260"/>
  <c r="AZ608" i="260"/>
  <c r="BN608" i="260"/>
  <c r="BQ608" i="260"/>
  <c r="N608" i="260"/>
  <c r="BU608" i="260"/>
  <c r="AU608" i="260"/>
  <c r="G608" i="260"/>
  <c r="BD608" i="260"/>
  <c r="BJ608" i="260"/>
  <c r="AR608" i="260"/>
  <c r="C642" i="260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BU650" i="260" a="1"/>
  <c r="AZ632" i="260" a="1"/>
  <c r="BD632" i="260" a="1"/>
  <c r="AR641" i="260" a="1"/>
  <c r="BJ634" i="260" a="1"/>
  <c r="AH650" i="260" a="1"/>
  <c r="N647" i="260" a="1"/>
  <c r="AD646" i="260" a="1"/>
  <c r="BD631" i="260" a="1"/>
  <c r="AZ641" i="260" a="1"/>
  <c r="W648" i="260" a="1"/>
  <c r="AH643" i="260" a="1"/>
  <c r="W643" i="260" a="1"/>
  <c r="AZ639" i="260" a="1"/>
  <c r="N644" i="260" a="1"/>
  <c r="J641" i="260" a="1"/>
  <c r="BD651" i="260" a="1"/>
  <c r="BU642" i="260" a="1"/>
  <c r="J640" i="260" a="1"/>
  <c r="BD630" i="260" a="1"/>
  <c r="J637" i="260" a="1"/>
  <c r="W674" i="260" a="1"/>
  <c r="G633" i="260" a="1"/>
  <c r="J653" i="260" a="1"/>
  <c r="BD636" i="260" a="1"/>
  <c r="AR631" i="260" a="1"/>
  <c r="N650" i="260" a="1"/>
  <c r="W636" i="260" a="1"/>
  <c r="R631" i="260" a="1"/>
  <c r="BU635" i="260" a="1"/>
  <c r="R648" i="260" a="1"/>
  <c r="G645" i="260" a="1"/>
  <c r="AZ640" i="260" a="1"/>
  <c r="Z646" i="260" a="1"/>
  <c r="AZ646" i="260" a="1"/>
  <c r="BN653" i="260" a="1"/>
  <c r="Z651" i="260" a="1"/>
  <c r="AU650" i="260" a="1"/>
  <c r="BU645" i="260" a="1"/>
  <c r="G647" i="260" a="1"/>
  <c r="BN650" i="260" a="1"/>
  <c r="Z645" i="260" a="1"/>
  <c r="BN631" i="260" a="1"/>
  <c r="R632" i="260" a="1"/>
  <c r="N639" i="260" a="1"/>
  <c r="G632" i="260" a="1"/>
  <c r="AD674" i="260" a="1"/>
  <c r="AL651" i="260" a="1"/>
  <c r="AR634" i="260" a="1"/>
  <c r="AH645" i="260" a="1"/>
  <c r="G651" i="260" a="1"/>
  <c r="BN639" i="260" a="1"/>
  <c r="R653" i="260" a="1"/>
  <c r="BJ636" i="260" a="1"/>
  <c r="BU639" i="260" a="1"/>
  <c r="BJ643" i="260" a="1"/>
  <c r="W650" i="260" a="1"/>
  <c r="BU636" i="260" a="1"/>
  <c r="BQ641" i="260" a="1"/>
  <c r="BQ630" i="260" a="1"/>
  <c r="AH652" i="260" a="1"/>
  <c r="BQ632" i="260" a="1"/>
  <c r="BU641" i="260" a="1"/>
  <c r="BQ643" i="260" a="1"/>
  <c r="AZ643" i="260" a="1"/>
  <c r="Z639" i="260" a="1"/>
  <c r="AL642" i="260" a="1"/>
  <c r="AL652" i="260" a="1"/>
  <c r="BU634" i="260" a="1"/>
  <c r="Z642" i="260" a="1"/>
  <c r="AU652" i="260" a="1"/>
  <c r="AU648" i="260" a="1"/>
  <c r="Z650" i="260" a="1"/>
  <c r="BN674" i="260" a="1"/>
  <c r="AD638" i="260" a="1"/>
  <c r="BN643" i="260" a="1"/>
  <c r="AL653" i="260" a="1"/>
  <c r="AZ674" i="260" a="1"/>
  <c r="AZ644" i="260" a="1"/>
  <c r="BJ632" i="260" a="1"/>
  <c r="G644" i="260" a="1"/>
  <c r="G674" i="260" a="1"/>
  <c r="AL650" i="260" a="1"/>
  <c r="AR643" i="260" a="1"/>
  <c r="J635" i="260" a="1"/>
  <c r="AR642" i="260" a="1"/>
  <c r="BJ644" i="260" a="1"/>
  <c r="N651" i="260" a="1"/>
  <c r="BD635" i="260" a="1"/>
  <c r="BU637" i="260" a="1"/>
  <c r="G639" i="260" a="1"/>
  <c r="AZ633" i="260" a="1"/>
  <c r="AZ630" i="260" a="1"/>
  <c r="W647" i="260" a="1"/>
  <c r="R652" i="260" a="1"/>
  <c r="AH638" i="260" a="1"/>
  <c r="BJ653" i="260" a="1"/>
  <c r="BJ652" i="260" a="1"/>
  <c r="G634" i="260" a="1"/>
  <c r="R643" i="260" a="1"/>
  <c r="N631" i="260" a="1"/>
  <c r="W653" i="260" a="1"/>
  <c r="BJ648" i="260" a="1"/>
  <c r="AD637" i="260" a="1"/>
  <c r="N646" i="260" a="1"/>
  <c r="BN632" i="260" a="1"/>
  <c r="AR651" i="260" a="1"/>
  <c r="W633" i="260" a="1"/>
  <c r="J634" i="260" a="1"/>
  <c r="Z647" i="260" a="1"/>
  <c r="Z644" i="260" a="1"/>
  <c r="AR636" i="260" a="1"/>
  <c r="AH644" i="260" a="1"/>
  <c r="AL674" i="260" a="1"/>
  <c r="R638" i="260" a="1"/>
  <c r="AD643" i="260" a="1"/>
  <c r="R650" i="260" a="1"/>
  <c r="AR646" i="260" a="1"/>
  <c r="BD653" i="260" a="1"/>
  <c r="W646" i="260" a="1"/>
  <c r="AR633" i="260" a="1"/>
  <c r="AU635" i="260" a="1"/>
  <c r="BN641" i="260" a="1"/>
  <c r="N630" i="260" a="1"/>
  <c r="BU647" i="260" a="1"/>
  <c r="N653" i="260" a="1"/>
  <c r="Z640" i="260" a="1"/>
  <c r="R639" i="260" a="1"/>
  <c r="J631" i="260" a="1"/>
  <c r="AD639" i="260" a="1"/>
  <c r="BJ651" i="260" a="1"/>
  <c r="BQ635" i="260" a="1"/>
  <c r="AU631" i="260" a="1"/>
  <c r="R636" i="260" a="1"/>
  <c r="BJ645" i="260" a="1"/>
  <c r="Z637" i="260" a="1"/>
  <c r="G640" i="260" a="1"/>
  <c r="AD651" i="260" a="1"/>
  <c r="AL643" i="260" a="1"/>
  <c r="Z648" i="260" a="1"/>
  <c r="BU640" i="260" a="1"/>
  <c r="BU644" i="260" a="1"/>
  <c r="BD633" i="260" a="1"/>
  <c r="AD641" i="260" a="1"/>
  <c r="N643" i="260" a="1"/>
  <c r="AH648" i="260" a="1"/>
  <c r="BN647" i="260" a="1"/>
  <c r="AR640" i="260" a="1"/>
  <c r="N640" i="260" a="1"/>
  <c r="J638" i="260" a="1"/>
  <c r="BQ652" i="260" a="1"/>
  <c r="AR637" i="260" a="1"/>
  <c r="J643" i="260" a="1"/>
  <c r="BJ633" i="260" a="1"/>
  <c r="BQ647" i="260" a="1"/>
  <c r="J632" i="260" a="1"/>
  <c r="N634" i="260" a="1"/>
  <c r="G653" i="260" a="1"/>
  <c r="AZ648" i="260" a="1"/>
  <c r="BD648" i="260" a="1"/>
  <c r="BD674" i="260" a="1"/>
  <c r="W640" i="260" a="1"/>
  <c r="G636" i="260" a="1"/>
  <c r="AD650" i="260" a="1"/>
  <c r="BU651" i="260" a="1"/>
  <c r="BU653" i="260" a="1"/>
  <c r="W630" i="260" a="1"/>
  <c r="R651" i="260" a="1"/>
  <c r="BJ635" i="260" a="1"/>
  <c r="G642" i="260" a="1"/>
  <c r="BJ642" i="260" a="1"/>
  <c r="AH641" i="260" a="1"/>
  <c r="W634" i="260" a="1"/>
  <c r="AU639" i="260" a="1"/>
  <c r="BU648" i="260" a="1"/>
  <c r="AD647" i="260" a="1"/>
  <c r="BQ636" i="260" a="1"/>
  <c r="J646" i="260" a="1"/>
  <c r="AD652" i="260" a="1"/>
  <c r="R634" i="260" a="1"/>
  <c r="J648" i="260" a="1"/>
  <c r="J639" i="260" a="1"/>
  <c r="AU644" i="260" a="1"/>
  <c r="BN646" i="260" a="1"/>
  <c r="W638" i="260" a="1"/>
  <c r="N674" i="260" a="1"/>
  <c r="N636" i="260" a="1"/>
  <c r="AL648" i="260" a="1"/>
  <c r="BD647" i="260" a="1"/>
  <c r="AL639" i="260" a="1"/>
  <c r="AU674" i="260" a="1"/>
  <c r="G648" i="260" a="1"/>
  <c r="AZ647" i="260" a="1"/>
  <c r="BN640" i="260" a="1"/>
  <c r="AH647" i="260" a="1"/>
  <c r="AR632" i="260" a="1"/>
  <c r="AL640" i="260" a="1"/>
  <c r="AU645" i="260" a="1"/>
  <c r="AH646" i="260" a="1"/>
  <c r="AH637" i="260" a="1"/>
  <c r="G638" i="260" a="1"/>
  <c r="BD642" i="260" a="1"/>
  <c r="N648" i="260" a="1"/>
  <c r="G641" i="260" a="1"/>
  <c r="G635" i="260" a="1"/>
  <c r="BN633" i="260" a="1"/>
  <c r="AD648" i="260" a="1"/>
  <c r="N637" i="260" a="1"/>
  <c r="BQ648" i="260" a="1"/>
  <c r="W631" i="260" a="1"/>
  <c r="AR639" i="260" a="1"/>
  <c r="BQ633" i="260" a="1"/>
  <c r="W652" i="260" a="1"/>
  <c r="G652" i="260" a="1"/>
  <c r="BD634" i="260" a="1"/>
  <c r="Z643" i="260" a="1"/>
  <c r="W645" i="260" a="1"/>
  <c r="BN635" i="260" a="1"/>
  <c r="BQ642" i="260" a="1"/>
  <c r="BQ644" i="260" a="1"/>
  <c r="Z674" i="260" a="1"/>
  <c r="AU653" i="260" a="1"/>
  <c r="AZ652" i="260" a="1"/>
  <c r="AZ636" i="260" a="1"/>
  <c r="J644" i="260" a="1"/>
  <c r="J633" i="260" a="1"/>
  <c r="BN652" i="260" a="1"/>
  <c r="BU633" i="260" a="1"/>
  <c r="BU638" i="260" a="1"/>
  <c r="AR653" i="260" a="1"/>
  <c r="N652" i="260" a="1"/>
  <c r="AZ635" i="260" a="1"/>
  <c r="BU646" i="260" a="1"/>
  <c r="W632" i="260" a="1"/>
  <c r="BD644" i="260" a="1"/>
  <c r="Z641" i="260" a="1"/>
  <c r="R674" i="260" a="1"/>
  <c r="J636" i="260" a="1"/>
  <c r="BJ637" i="260" a="1"/>
  <c r="AU634" i="260" a="1"/>
  <c r="BJ639" i="260" a="1"/>
  <c r="AZ637" i="260" a="1"/>
  <c r="AZ650" i="260" a="1"/>
  <c r="AR647" i="260" a="1"/>
  <c r="G650" i="260" a="1"/>
  <c r="AH651" i="260" a="1"/>
  <c r="AZ653" i="260" a="1"/>
  <c r="AU632" i="260" a="1"/>
  <c r="G631" i="260" a="1"/>
  <c r="AR630" i="260" a="1"/>
  <c r="R642" i="260" a="1"/>
  <c r="R644" i="260" a="1"/>
  <c r="BD650" i="260" a="1"/>
  <c r="BU631" i="260" a="1"/>
  <c r="BN648" i="260" a="1"/>
  <c r="W651" i="260" a="1"/>
  <c r="N638" i="260" a="1"/>
  <c r="BD646" i="260" a="1"/>
  <c r="N632" i="260" a="1"/>
  <c r="N633" i="260" a="1"/>
  <c r="BQ674" i="260" a="1"/>
  <c r="AR638" i="260" a="1"/>
  <c r="BJ641" i="260" a="1"/>
  <c r="AH674" i="260" a="1"/>
  <c r="BQ639" i="260" a="1"/>
  <c r="BN636" i="260" a="1"/>
  <c r="W644" i="260" a="1"/>
  <c r="W637" i="260" a="1"/>
  <c r="G630" i="260" a="1"/>
  <c r="AZ634" i="260" a="1"/>
  <c r="AD640" i="260" a="1"/>
  <c r="AL638" i="260" a="1"/>
  <c r="G643" i="260" a="1"/>
  <c r="AU637" i="260" a="1"/>
  <c r="BN630" i="260" a="1"/>
  <c r="AZ645" i="260" a="1"/>
  <c r="AU636" i="260" a="1"/>
  <c r="J647" i="260" a="1"/>
  <c r="AU643" i="260" a="1"/>
  <c r="Z638" i="260" a="1"/>
  <c r="BJ630" i="260" a="1"/>
  <c r="W641" i="260" a="1"/>
  <c r="AU647" i="260" a="1"/>
  <c r="AL645" i="260" a="1"/>
  <c r="BD645" i="260" a="1"/>
  <c r="AR652" i="260" a="1"/>
  <c r="W639" i="260" a="1"/>
  <c r="BD643" i="260" a="1"/>
  <c r="AU651" i="260" a="1"/>
  <c r="BN644" i="260" a="1"/>
  <c r="AZ638" i="260" a="1"/>
  <c r="AH642" i="260" a="1"/>
  <c r="AZ631" i="260" a="1"/>
  <c r="AL646" i="260" a="1"/>
  <c r="BJ650" i="260" a="1"/>
  <c r="AU640" i="260" a="1"/>
  <c r="AH639" i="260" a="1"/>
  <c r="BN637" i="260" a="1"/>
  <c r="BD641" i="260" a="1"/>
  <c r="BU632" i="260" a="1"/>
  <c r="AH640" i="260" a="1"/>
  <c r="AR674" i="260" a="1"/>
  <c r="AL644" i="260" a="1"/>
  <c r="BQ650" i="260" a="1"/>
  <c r="J674" i="260" a="1"/>
  <c r="AL641" i="260" a="1"/>
  <c r="BU643" i="260" a="1"/>
  <c r="BQ653" i="260" a="1"/>
  <c r="BJ674" i="260" a="1"/>
  <c r="W642" i="260" a="1"/>
  <c r="N645" i="260" a="1"/>
  <c r="BN645" i="260" a="1"/>
  <c r="G637" i="260" a="1"/>
  <c r="BU630" i="260" a="1"/>
  <c r="AD644" i="260" a="1"/>
  <c r="AU642" i="260" a="1"/>
  <c r="G646" i="260" a="1"/>
  <c r="BD638" i="260" a="1"/>
  <c r="AD645" i="260" a="1"/>
  <c r="R645" i="260" a="1"/>
  <c r="BU674" i="260" a="1"/>
  <c r="BN642" i="260" a="1"/>
  <c r="AH653" i="260" a="1"/>
  <c r="R640" i="260" a="1"/>
  <c r="BQ634" i="260" a="1"/>
  <c r="BJ647" i="260" a="1"/>
  <c r="BJ646" i="260" a="1"/>
  <c r="Z653" i="260" a="1"/>
  <c r="BN651" i="260" a="1"/>
  <c r="R646" i="260" a="1"/>
  <c r="AU638" i="260" a="1"/>
  <c r="W635" i="260" a="1"/>
  <c r="AD642" i="260" a="1"/>
  <c r="R647" i="260" a="1"/>
  <c r="BJ631" i="260" a="1"/>
  <c r="N641" i="260" a="1"/>
  <c r="AR648" i="260" a="1"/>
  <c r="J630" i="260" a="1"/>
  <c r="R633" i="260" a="1"/>
  <c r="AR635" i="260" a="1"/>
  <c r="R641" i="260" a="1"/>
  <c r="AU641" i="260" a="1"/>
  <c r="BD640" i="260" a="1"/>
  <c r="Z652" i="260" a="1"/>
  <c r="BQ651" i="260" a="1"/>
  <c r="R630" i="260" a="1"/>
  <c r="AL647" i="260" a="1"/>
  <c r="AD653" i="260" a="1"/>
  <c r="BQ631" i="260" a="1"/>
  <c r="BU652" i="260" a="1"/>
  <c r="AZ651" i="260" a="1"/>
  <c r="AZ642" i="260" a="1"/>
  <c r="BN634" i="260" a="1"/>
  <c r="BD652" i="260" a="1"/>
  <c r="AU646" i="260" a="1"/>
  <c r="BQ645" i="260" a="1"/>
  <c r="AR650" i="260" a="1"/>
  <c r="J651" i="260" a="1"/>
  <c r="BQ640" i="260" a="1"/>
  <c r="BQ638" i="260" a="1"/>
  <c r="J650" i="260" a="1"/>
  <c r="BJ640" i="260" a="1"/>
  <c r="BN638" i="260" a="1"/>
  <c r="N642" i="260" a="1"/>
  <c r="AU633" i="260" a="1"/>
  <c r="AR645" i="260" a="1"/>
  <c r="BQ637" i="260" a="1"/>
  <c r="BD637" i="260" a="1"/>
  <c r="BD639" i="260" a="1"/>
  <c r="AL637" i="260" a="1"/>
  <c r="R635" i="260" a="1"/>
  <c r="J652" i="260" a="1"/>
  <c r="BQ646" i="260" a="1"/>
  <c r="N635" i="260" a="1"/>
  <c r="AU630" i="260" a="1"/>
  <c r="J645" i="260" a="1"/>
  <c r="R637" i="260" a="1"/>
  <c r="BJ638" i="260" a="1"/>
  <c r="J642" i="260" a="1"/>
  <c r="AR644" i="260" a="1"/>
  <c r="W674" i="260" l="1"/>
  <c r="BJ674" i="260"/>
  <c r="AU674" i="260"/>
  <c r="BU674" i="260"/>
  <c r="Z674" i="260"/>
  <c r="BQ674" i="260"/>
  <c r="AZ674" i="260"/>
  <c r="AD674" i="260"/>
  <c r="AR674" i="260"/>
  <c r="AL674" i="260"/>
  <c r="BD674" i="260"/>
  <c r="J674" i="260"/>
  <c r="R674" i="260"/>
  <c r="G674" i="260"/>
  <c r="BN674" i="260"/>
  <c r="N674" i="260"/>
  <c r="AH674" i="260"/>
  <c r="BD635" i="260"/>
  <c r="G635" i="260"/>
  <c r="J635" i="260"/>
  <c r="W635" i="260"/>
  <c r="R635" i="260"/>
  <c r="AU635" i="260"/>
  <c r="BU635" i="260"/>
  <c r="AR635" i="260"/>
  <c r="AZ635" i="260"/>
  <c r="BN635" i="260"/>
  <c r="N635" i="260"/>
  <c r="BJ635" i="260"/>
  <c r="BQ635" i="260"/>
  <c r="BJ653" i="260"/>
  <c r="AD653" i="260"/>
  <c r="AL653" i="260"/>
  <c r="W653" i="260"/>
  <c r="J653" i="260"/>
  <c r="R653" i="260"/>
  <c r="BQ653" i="260"/>
  <c r="AR653" i="260"/>
  <c r="Z653" i="260"/>
  <c r="BN653" i="260"/>
  <c r="BD653" i="260"/>
  <c r="N653" i="260"/>
  <c r="AH653" i="260"/>
  <c r="AZ653" i="260"/>
  <c r="AU653" i="260"/>
  <c r="BU653" i="260"/>
  <c r="G653" i="260"/>
  <c r="BN640" i="260"/>
  <c r="R640" i="260"/>
  <c r="BU640" i="260"/>
  <c r="BJ640" i="260"/>
  <c r="N640" i="260"/>
  <c r="AL640" i="260"/>
  <c r="Z640" i="260"/>
  <c r="W640" i="260"/>
  <c r="AU640" i="260"/>
  <c r="AD640" i="260"/>
  <c r="BD640" i="260"/>
  <c r="J640" i="260"/>
  <c r="BQ640" i="260"/>
  <c r="AZ640" i="260"/>
  <c r="AH640" i="260"/>
  <c r="AR640" i="260"/>
  <c r="G640" i="260"/>
  <c r="N650" i="260"/>
  <c r="BN650" i="260"/>
  <c r="BJ650" i="260"/>
  <c r="W650" i="260"/>
  <c r="AZ650" i="260"/>
  <c r="AH650" i="260"/>
  <c r="Z650" i="260"/>
  <c r="J650" i="260"/>
  <c r="R650" i="260"/>
  <c r="BD650" i="260"/>
  <c r="BQ650" i="260"/>
  <c r="AL650" i="260"/>
  <c r="G650" i="260"/>
  <c r="AU650" i="260"/>
  <c r="AR650" i="260"/>
  <c r="AD650" i="260"/>
  <c r="BU650" i="260"/>
  <c r="BU633" i="260"/>
  <c r="AU633" i="260"/>
  <c r="BQ633" i="260"/>
  <c r="N633" i="260"/>
  <c r="J633" i="260"/>
  <c r="AR633" i="260"/>
  <c r="BN633" i="260"/>
  <c r="R633" i="260"/>
  <c r="W633" i="260"/>
  <c r="AZ633" i="260"/>
  <c r="BD633" i="260"/>
  <c r="G633" i="260"/>
  <c r="BJ633" i="260"/>
  <c r="AR639" i="260"/>
  <c r="N639" i="260"/>
  <c r="BJ639" i="260"/>
  <c r="AH639" i="260"/>
  <c r="AL639" i="260"/>
  <c r="R639" i="260"/>
  <c r="G639" i="260"/>
  <c r="W639" i="260"/>
  <c r="AZ639" i="260"/>
  <c r="AU639" i="260"/>
  <c r="BD639" i="260"/>
  <c r="BQ639" i="260"/>
  <c r="BN639" i="260"/>
  <c r="Z639" i="260"/>
  <c r="AD639" i="260"/>
  <c r="J639" i="260"/>
  <c r="BU639" i="260"/>
  <c r="AL644" i="260"/>
  <c r="R644" i="260"/>
  <c r="BN644" i="260"/>
  <c r="Z644" i="260"/>
  <c r="AD644" i="260"/>
  <c r="AR644" i="260"/>
  <c r="N644" i="260"/>
  <c r="AZ644" i="260"/>
  <c r="G644" i="260"/>
  <c r="W644" i="260"/>
  <c r="BD644" i="260"/>
  <c r="AH644" i="260"/>
  <c r="BQ644" i="260"/>
  <c r="BU644" i="260"/>
  <c r="BJ644" i="260"/>
  <c r="AU644" i="260"/>
  <c r="J644" i="260"/>
  <c r="BN632" i="260"/>
  <c r="J632" i="260"/>
  <c r="BD632" i="260"/>
  <c r="BJ632" i="260"/>
  <c r="AZ632" i="260"/>
  <c r="R632" i="260"/>
  <c r="G632" i="260"/>
  <c r="BU632" i="260"/>
  <c r="AU632" i="260"/>
  <c r="N632" i="260"/>
  <c r="AR632" i="260"/>
  <c r="W632" i="260"/>
  <c r="BQ632" i="260"/>
  <c r="R638" i="260"/>
  <c r="AD638" i="260"/>
  <c r="AH638" i="260"/>
  <c r="BQ638" i="260"/>
  <c r="J638" i="260"/>
  <c r="N638" i="260"/>
  <c r="AL638" i="260"/>
  <c r="G638" i="260"/>
  <c r="BD638" i="260"/>
  <c r="W638" i="260"/>
  <c r="BJ638" i="260"/>
  <c r="AR638" i="260"/>
  <c r="AU638" i="260"/>
  <c r="AZ638" i="260"/>
  <c r="BN638" i="260"/>
  <c r="Z638" i="260"/>
  <c r="BU638" i="260"/>
  <c r="BJ634" i="260"/>
  <c r="W634" i="260"/>
  <c r="AZ634" i="260"/>
  <c r="BU634" i="260"/>
  <c r="AU634" i="260"/>
  <c r="BD634" i="260"/>
  <c r="N634" i="260"/>
  <c r="BQ634" i="260"/>
  <c r="BN634" i="260"/>
  <c r="AR634" i="260"/>
  <c r="J634" i="260"/>
  <c r="R634" i="260"/>
  <c r="G634" i="260"/>
  <c r="AU648" i="260"/>
  <c r="R648" i="260"/>
  <c r="J648" i="260"/>
  <c r="G648" i="260"/>
  <c r="BJ648" i="260"/>
  <c r="AH648" i="260"/>
  <c r="N648" i="260"/>
  <c r="AZ648" i="260"/>
  <c r="AR648" i="260"/>
  <c r="AL648" i="260"/>
  <c r="AD648" i="260"/>
  <c r="BQ648" i="260"/>
  <c r="BN648" i="260"/>
  <c r="BD648" i="260"/>
  <c r="W648" i="260"/>
  <c r="BU648" i="260"/>
  <c r="Z648" i="260"/>
  <c r="BJ646" i="260"/>
  <c r="AR646" i="260"/>
  <c r="AH646" i="260"/>
  <c r="AD646" i="260"/>
  <c r="AL646" i="260"/>
  <c r="AU646" i="260"/>
  <c r="BD646" i="260"/>
  <c r="J646" i="260"/>
  <c r="R646" i="260"/>
  <c r="BU646" i="260"/>
  <c r="AZ646" i="260"/>
  <c r="BN646" i="260"/>
  <c r="BQ646" i="260"/>
  <c r="W646" i="260"/>
  <c r="N646" i="260"/>
  <c r="G646" i="260"/>
  <c r="Z646" i="260"/>
  <c r="G651" i="260"/>
  <c r="AL651" i="260"/>
  <c r="BU651" i="260"/>
  <c r="N651" i="260"/>
  <c r="AH651" i="260"/>
  <c r="Z651" i="260"/>
  <c r="J651" i="260"/>
  <c r="AR651" i="260"/>
  <c r="R651" i="260"/>
  <c r="BJ651" i="260"/>
  <c r="BQ651" i="260"/>
  <c r="BD651" i="260"/>
  <c r="AD651" i="260"/>
  <c r="BN651" i="260"/>
  <c r="AZ651" i="260"/>
  <c r="AU651" i="260"/>
  <c r="W651" i="260"/>
  <c r="AH641" i="260"/>
  <c r="BN641" i="260"/>
  <c r="AD641" i="260"/>
  <c r="G641" i="260"/>
  <c r="Z641" i="260"/>
  <c r="R641" i="260"/>
  <c r="N641" i="260"/>
  <c r="BU641" i="260"/>
  <c r="J641" i="260"/>
  <c r="BQ641" i="260"/>
  <c r="AZ641" i="260"/>
  <c r="AU641" i="260"/>
  <c r="AL641" i="260"/>
  <c r="BD641" i="260"/>
  <c r="W641" i="260"/>
  <c r="AR641" i="260"/>
  <c r="BJ641" i="260"/>
  <c r="AU637" i="260"/>
  <c r="AH637" i="260"/>
  <c r="BJ637" i="260"/>
  <c r="BQ637" i="260"/>
  <c r="BN637" i="260"/>
  <c r="N637" i="260"/>
  <c r="W637" i="260"/>
  <c r="G637" i="260"/>
  <c r="BU637" i="260"/>
  <c r="AD637" i="260"/>
  <c r="AL637" i="260"/>
  <c r="BD637" i="260"/>
  <c r="R637" i="260"/>
  <c r="Z637" i="260"/>
  <c r="J637" i="260"/>
  <c r="AZ637" i="260"/>
  <c r="AR637" i="260"/>
  <c r="AD643" i="260"/>
  <c r="AU643" i="260"/>
  <c r="BQ643" i="260"/>
  <c r="J643" i="260"/>
  <c r="BD643" i="260"/>
  <c r="N643" i="260"/>
  <c r="AR643" i="260"/>
  <c r="R643" i="260"/>
  <c r="BN643" i="260"/>
  <c r="G643" i="260"/>
  <c r="Z643" i="260"/>
  <c r="AZ643" i="260"/>
  <c r="W643" i="260"/>
  <c r="AL643" i="260"/>
  <c r="AH643" i="260"/>
  <c r="BJ643" i="260"/>
  <c r="BU643" i="260"/>
  <c r="G631" i="260"/>
  <c r="BQ631" i="260"/>
  <c r="AR631" i="260"/>
  <c r="BU631" i="260"/>
  <c r="BN631" i="260"/>
  <c r="J631" i="260"/>
  <c r="W631" i="260"/>
  <c r="R631" i="260"/>
  <c r="AZ631" i="260"/>
  <c r="N631" i="260"/>
  <c r="BD631" i="260"/>
  <c r="AU631" i="260"/>
  <c r="BJ631" i="260"/>
  <c r="G647" i="260"/>
  <c r="AH647" i="260"/>
  <c r="BU647" i="260"/>
  <c r="AD647" i="260"/>
  <c r="AR647" i="260"/>
  <c r="AL647" i="260"/>
  <c r="Z647" i="260"/>
  <c r="BQ647" i="260"/>
  <c r="AU647" i="260"/>
  <c r="AZ647" i="260"/>
  <c r="J647" i="260"/>
  <c r="BJ647" i="260"/>
  <c r="N647" i="260"/>
  <c r="BD647" i="260"/>
  <c r="BN647" i="260"/>
  <c r="R647" i="260"/>
  <c r="W647" i="260"/>
  <c r="N630" i="260"/>
  <c r="AU630" i="260"/>
  <c r="J630" i="260"/>
  <c r="W630" i="260"/>
  <c r="G630" i="260"/>
  <c r="AR630" i="260"/>
  <c r="BQ630" i="260"/>
  <c r="BU630" i="260"/>
  <c r="BJ630" i="260"/>
  <c r="AZ630" i="260"/>
  <c r="BD630" i="260"/>
  <c r="R630" i="260"/>
  <c r="BN630" i="260"/>
  <c r="BD636" i="260"/>
  <c r="BQ636" i="260"/>
  <c r="AZ636" i="260"/>
  <c r="G636" i="260"/>
  <c r="BJ636" i="260"/>
  <c r="AR636" i="260"/>
  <c r="BU636" i="260"/>
  <c r="J636" i="260"/>
  <c r="W636" i="260"/>
  <c r="N636" i="260"/>
  <c r="BN636" i="260"/>
  <c r="R636" i="260"/>
  <c r="AU636" i="260"/>
  <c r="AL645" i="260"/>
  <c r="W645" i="260"/>
  <c r="BD645" i="260"/>
  <c r="AZ645" i="260"/>
  <c r="R645" i="260"/>
  <c r="G645" i="260"/>
  <c r="BU645" i="260"/>
  <c r="BN645" i="260"/>
  <c r="J645" i="260"/>
  <c r="AD645" i="260"/>
  <c r="AR645" i="260"/>
  <c r="BJ645" i="260"/>
  <c r="AU645" i="260"/>
  <c r="Z645" i="260"/>
  <c r="AH645" i="260"/>
  <c r="BQ645" i="260"/>
  <c r="N645" i="260"/>
  <c r="AR652" i="260"/>
  <c r="G652" i="260"/>
  <c r="AD652" i="260"/>
  <c r="BJ652" i="260"/>
  <c r="BQ652" i="260"/>
  <c r="AH652" i="260"/>
  <c r="W652" i="260"/>
  <c r="AL652" i="260"/>
  <c r="BU652" i="260"/>
  <c r="AU652" i="260"/>
  <c r="J652" i="260"/>
  <c r="N652" i="260"/>
  <c r="BD652" i="260"/>
  <c r="Z652" i="260"/>
  <c r="BN652" i="260"/>
  <c r="AZ652" i="260"/>
  <c r="R652" i="260"/>
  <c r="W642" i="260"/>
  <c r="AL642" i="260"/>
  <c r="AH642" i="260"/>
  <c r="BN642" i="260"/>
  <c r="AZ642" i="260"/>
  <c r="BU642" i="260"/>
  <c r="N642" i="260"/>
  <c r="G642" i="260"/>
  <c r="AD642" i="260"/>
  <c r="BJ642" i="260"/>
  <c r="R642" i="260"/>
  <c r="Z642" i="260"/>
  <c r="BQ642" i="260"/>
  <c r="AR642" i="260"/>
  <c r="AU642" i="260"/>
  <c r="BD642" i="260"/>
  <c r="J642" i="260"/>
  <c r="C666" i="260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G664" i="260" a="1"/>
  <c r="AD669" i="260" a="1"/>
  <c r="BU666" i="260" a="1"/>
  <c r="AD678" i="260" a="1"/>
  <c r="R669" i="260" a="1"/>
  <c r="BQ668" i="260" a="1"/>
  <c r="AL677" i="260" a="1"/>
  <c r="BN662" i="260" a="1"/>
  <c r="AU659" i="260" a="1"/>
  <c r="AL670" i="260" a="1"/>
  <c r="AU663" i="260" a="1"/>
  <c r="W671" i="260" a="1"/>
  <c r="BU676" i="260" a="1"/>
  <c r="BJ669" i="260" a="1"/>
  <c r="AH664" i="260" a="1"/>
  <c r="BU675" i="260" a="1"/>
  <c r="AH677" i="260" a="1"/>
  <c r="AU666" i="260" a="1"/>
  <c r="BD667" i="260" a="1"/>
  <c r="AL665" i="260" a="1"/>
  <c r="AZ663" i="260" a="1"/>
  <c r="G678" i="260" a="1"/>
  <c r="Z669" i="260" a="1"/>
  <c r="N657" i="260" a="1"/>
  <c r="AD677" i="260" a="1"/>
  <c r="AU675" i="260" a="1"/>
  <c r="BD670" i="260" a="1"/>
  <c r="AZ661" i="260" a="1"/>
  <c r="BQ655" i="260" a="1"/>
  <c r="BQ660" i="260" a="1"/>
  <c r="BJ665" i="260" a="1"/>
  <c r="Z670" i="260" a="1"/>
  <c r="AR677" i="260" a="1"/>
  <c r="AZ678" i="260" a="1"/>
  <c r="G676" i="260" a="1"/>
  <c r="AH663" i="260" a="1"/>
  <c r="AZ665" i="260" a="1"/>
  <c r="AU668" i="260" a="1"/>
  <c r="BU669" i="260" a="1"/>
  <c r="J668" i="260" a="1"/>
  <c r="R665" i="260" a="1"/>
  <c r="BU673" i="260" a="1"/>
  <c r="BN670" i="260" a="1"/>
  <c r="W663" i="260" a="1"/>
  <c r="BD659" i="260" a="1"/>
  <c r="N678" i="260" a="1"/>
  <c r="W678" i="260" a="1"/>
  <c r="AL671" i="260" a="1"/>
  <c r="BU665" i="260" a="1"/>
  <c r="BJ671" i="260" a="1"/>
  <c r="AZ656" i="260" a="1"/>
  <c r="BU678" i="260" a="1"/>
  <c r="AU669" i="260" a="1"/>
  <c r="Z664" i="260" a="1"/>
  <c r="AH665" i="260" a="1"/>
  <c r="BQ664" i="260" a="1"/>
  <c r="AH667" i="260" a="1"/>
  <c r="G663" i="260" a="1"/>
  <c r="R655" i="260" a="1"/>
  <c r="BN657" i="260" a="1"/>
  <c r="G699" i="260" a="1"/>
  <c r="G670" i="260" a="1"/>
  <c r="AR655" i="260" a="1"/>
  <c r="AL668" i="260" a="1"/>
  <c r="W666" i="260" a="1"/>
  <c r="AZ673" i="260" a="1"/>
  <c r="AL672" i="260" a="1"/>
  <c r="W661" i="260" a="1"/>
  <c r="AU671" i="260" a="1"/>
  <c r="BU670" i="260" a="1"/>
  <c r="W675" i="260" a="1"/>
  <c r="R666" i="260" a="1"/>
  <c r="BD660" i="260" a="1"/>
  <c r="BD662" i="260" a="1"/>
  <c r="Z665" i="260" a="1"/>
  <c r="AR673" i="260" a="1"/>
  <c r="AU676" i="260" a="1"/>
  <c r="AH699" i="260" a="1"/>
  <c r="BU658" i="260" a="1"/>
  <c r="AL662" i="260" a="1"/>
  <c r="W665" i="260" a="1"/>
  <c r="AD670" i="260" a="1"/>
  <c r="AD672" i="260" a="1"/>
  <c r="W673" i="260" a="1"/>
  <c r="R656" i="260" a="1"/>
  <c r="G677" i="260" a="1"/>
  <c r="BQ671" i="260" a="1"/>
  <c r="R676" i="260" a="1"/>
  <c r="R671" i="260" a="1"/>
  <c r="AZ664" i="260" a="1"/>
  <c r="W658" i="260" a="1"/>
  <c r="N669" i="260" a="1"/>
  <c r="Z699" i="260" a="1"/>
  <c r="R699" i="260" a="1"/>
  <c r="BU699" i="260" a="1"/>
  <c r="N666" i="260" a="1"/>
  <c r="AD668" i="260" a="1"/>
  <c r="BD668" i="260" a="1"/>
  <c r="R677" i="260" a="1"/>
  <c r="AH672" i="260" a="1"/>
  <c r="BJ656" i="260" a="1"/>
  <c r="AU660" i="260" a="1"/>
  <c r="AZ662" i="260" a="1"/>
  <c r="G667" i="260" a="1"/>
  <c r="AD663" i="260" a="1"/>
  <c r="AU661" i="260" a="1"/>
  <c r="AZ670" i="260" a="1"/>
  <c r="J677" i="260" a="1"/>
  <c r="BN672" i="260" a="1"/>
  <c r="N673" i="260" a="1"/>
  <c r="W660" i="260" a="1"/>
  <c r="G660" i="260" a="1"/>
  <c r="BQ662" i="260" a="1"/>
  <c r="J669" i="260" a="1"/>
  <c r="AZ660" i="260" a="1"/>
  <c r="BJ673" i="260" a="1"/>
  <c r="BN663" i="260" a="1"/>
  <c r="AR659" i="260" a="1"/>
  <c r="AU678" i="260" a="1"/>
  <c r="BD699" i="260" a="1"/>
  <c r="AD664" i="260" a="1"/>
  <c r="W656" i="260" a="1"/>
  <c r="AH673" i="260" a="1"/>
  <c r="Z677" i="260" a="1"/>
  <c r="W659" i="260" a="1"/>
  <c r="J658" i="260" a="1"/>
  <c r="W677" i="260" a="1"/>
  <c r="AZ667" i="260" a="1"/>
  <c r="J665" i="260" a="1"/>
  <c r="R659" i="260" a="1"/>
  <c r="G655" i="260" a="1"/>
  <c r="BD665" i="260" a="1"/>
  <c r="AL663" i="260" a="1"/>
  <c r="BU662" i="260" a="1"/>
  <c r="BJ661" i="260" a="1"/>
  <c r="R661" i="260" a="1"/>
  <c r="G657" i="260" a="1"/>
  <c r="G668" i="260" a="1"/>
  <c r="AZ675" i="260" a="1"/>
  <c r="AU657" i="260" a="1"/>
  <c r="AZ657" i="260" a="1"/>
  <c r="Z668" i="260" a="1"/>
  <c r="BU661" i="260" a="1"/>
  <c r="BU671" i="260" a="1"/>
  <c r="W670" i="260" a="1"/>
  <c r="W667" i="260" a="1"/>
  <c r="J670" i="260" a="1"/>
  <c r="BQ678" i="260" a="1"/>
  <c r="BN656" i="260" a="1"/>
  <c r="AD671" i="260" a="1"/>
  <c r="G673" i="260" a="1"/>
  <c r="W664" i="260" a="1"/>
  <c r="AH676" i="260" a="1"/>
  <c r="AZ669" i="260" a="1"/>
  <c r="BJ657" i="260" a="1"/>
  <c r="AR658" i="260" a="1"/>
  <c r="AL669" i="260" a="1"/>
  <c r="AD675" i="260" a="1"/>
  <c r="N662" i="260" a="1"/>
  <c r="BU664" i="260" a="1"/>
  <c r="BJ670" i="260" a="1"/>
  <c r="AR671" i="260" a="1"/>
  <c r="AH671" i="260" a="1"/>
  <c r="BN664" i="260" a="1"/>
  <c r="Z671" i="260" a="1"/>
  <c r="BJ663" i="260" a="1"/>
  <c r="AZ672" i="260" a="1"/>
  <c r="AR665" i="260" a="1"/>
  <c r="G659" i="260" a="1"/>
  <c r="Z675" i="260" a="1"/>
  <c r="BU655" i="260" a="1"/>
  <c r="J655" i="260" a="1"/>
  <c r="G656" i="260" a="1"/>
  <c r="BN667" i="260" a="1"/>
  <c r="BD664" i="260" a="1"/>
  <c r="BD663" i="260" a="1"/>
  <c r="AL699" i="260" a="1"/>
  <c r="AL678" i="260" a="1"/>
  <c r="BQ673" i="260" a="1"/>
  <c r="AU662" i="260" a="1"/>
  <c r="BN669" i="260" a="1"/>
  <c r="AZ666" i="260" a="1"/>
  <c r="AR676" i="260" a="1"/>
  <c r="AL673" i="260" a="1"/>
  <c r="R670" i="260" a="1"/>
  <c r="AL664" i="260" a="1"/>
  <c r="BN661" i="260" a="1"/>
  <c r="BQ661" i="260" a="1"/>
  <c r="AL666" i="260" a="1"/>
  <c r="BD666" i="260" a="1"/>
  <c r="G666" i="260" a="1"/>
  <c r="AR663" i="260" a="1"/>
  <c r="AR657" i="260" a="1"/>
  <c r="AZ655" i="260" a="1"/>
  <c r="AD665" i="260" a="1"/>
  <c r="BD671" i="260" a="1"/>
  <c r="BJ658" i="260" a="1"/>
  <c r="G669" i="260" a="1"/>
  <c r="AZ677" i="260" a="1"/>
  <c r="AU677" i="260" a="1"/>
  <c r="J699" i="260" a="1"/>
  <c r="G662" i="260" a="1"/>
  <c r="AR656" i="260" a="1"/>
  <c r="BJ672" i="260" a="1"/>
  <c r="J678" i="260" a="1"/>
  <c r="AR662" i="260" a="1"/>
  <c r="Z672" i="260" a="1"/>
  <c r="W668" i="260" a="1"/>
  <c r="N672" i="260" a="1"/>
  <c r="R657" i="260" a="1"/>
  <c r="W655" i="260" a="1"/>
  <c r="BU663" i="260" a="1"/>
  <c r="BN666" i="260" a="1"/>
  <c r="AR669" i="260" a="1"/>
  <c r="N671" i="260" a="1"/>
  <c r="Z666" i="260" a="1"/>
  <c r="AD673" i="260" a="1"/>
  <c r="R658" i="260" a="1"/>
  <c r="AH662" i="260" a="1"/>
  <c r="W669" i="260" a="1"/>
  <c r="AU655" i="260" a="1"/>
  <c r="Z673" i="260" a="1"/>
  <c r="AH675" i="260" a="1"/>
  <c r="BJ678" i="260" a="1"/>
  <c r="BN658" i="260" a="1"/>
  <c r="AU699" i="260" a="1"/>
  <c r="BU657" i="260" a="1"/>
  <c r="AL676" i="260" a="1"/>
  <c r="J661" i="260" a="1"/>
  <c r="BQ665" i="260" a="1"/>
  <c r="BJ664" i="260" a="1"/>
  <c r="J660" i="260" a="1"/>
  <c r="W676" i="260" a="1"/>
  <c r="R664" i="260" a="1"/>
  <c r="BQ669" i="260" a="1"/>
  <c r="AD662" i="260" a="1"/>
  <c r="BJ675" i="260" a="1"/>
  <c r="AR675" i="260" a="1"/>
  <c r="BU677" i="260" a="1"/>
  <c r="BJ662" i="260" a="1"/>
  <c r="G672" i="260" a="1"/>
  <c r="Z667" i="260" a="1"/>
  <c r="R667" i="260" a="1"/>
  <c r="AH666" i="260" a="1"/>
  <c r="BD673" i="260" a="1"/>
  <c r="BU667" i="260" a="1"/>
  <c r="N659" i="260" a="1"/>
  <c r="AZ659" i="260" a="1"/>
  <c r="N663" i="260" a="1"/>
  <c r="BQ659" i="260" a="1"/>
  <c r="G665" i="260" a="1"/>
  <c r="J664" i="260" a="1"/>
  <c r="BU656" i="260" a="1"/>
  <c r="Z662" i="260" a="1"/>
  <c r="J667" i="260" a="1"/>
  <c r="J662" i="260" a="1"/>
  <c r="N668" i="260" a="1"/>
  <c r="J656" i="260" a="1"/>
  <c r="BD677" i="260" a="1"/>
  <c r="BQ676" i="260" a="1"/>
  <c r="BQ670" i="260" a="1"/>
  <c r="N665" i="260" a="1"/>
  <c r="AL667" i="260" a="1"/>
  <c r="AU658" i="260" a="1"/>
  <c r="N699" i="260" a="1"/>
  <c r="AL675" i="260" a="1"/>
  <c r="BN660" i="260" a="1"/>
  <c r="G658" i="260" a="1"/>
  <c r="J657" i="260" a="1"/>
  <c r="J666" i="260" a="1"/>
  <c r="BJ699" i="260" a="1"/>
  <c r="BD658" i="260" a="1"/>
  <c r="BD656" i="260" a="1"/>
  <c r="BJ677" i="260" a="1"/>
  <c r="BQ663" i="260" a="1"/>
  <c r="J663" i="260" a="1"/>
  <c r="J659" i="260" a="1"/>
  <c r="R673" i="260" a="1"/>
  <c r="AH668" i="260" a="1"/>
  <c r="BN678" i="260" a="1"/>
  <c r="N670" i="260" a="1"/>
  <c r="BQ672" i="260" a="1"/>
  <c r="BN675" i="260" a="1"/>
  <c r="Z663" i="260" a="1"/>
  <c r="AH678" i="260" a="1"/>
  <c r="N655" i="260" a="1"/>
  <c r="R675" i="260" a="1"/>
  <c r="AU673" i="260" a="1"/>
  <c r="BQ699" i="260" a="1"/>
  <c r="G671" i="260" a="1"/>
  <c r="J676" i="260" a="1"/>
  <c r="W699" i="260" a="1"/>
  <c r="AH670" i="260" a="1"/>
  <c r="BD672" i="260" a="1"/>
  <c r="AR664" i="260" a="1"/>
  <c r="BU659" i="260" a="1"/>
  <c r="R668" i="260" a="1"/>
  <c r="BD676" i="260" a="1"/>
  <c r="BD669" i="260" a="1"/>
  <c r="BQ658" i="260" a="1"/>
  <c r="J673" i="260" a="1"/>
  <c r="AR678" i="260" a="1"/>
  <c r="AD676" i="260" a="1"/>
  <c r="BQ677" i="260" a="1"/>
  <c r="R672" i="260" a="1"/>
  <c r="AR670" i="260" a="1"/>
  <c r="BN676" i="260" a="1"/>
  <c r="BU672" i="260" a="1"/>
  <c r="BJ667" i="260" a="1"/>
  <c r="BJ660" i="260" a="1"/>
  <c r="AZ676" i="260" a="1"/>
  <c r="N676" i="260" a="1"/>
  <c r="BN668" i="260" a="1"/>
  <c r="BN671" i="260" a="1"/>
  <c r="AU664" i="260" a="1"/>
  <c r="AU672" i="260" a="1"/>
  <c r="BQ656" i="260" a="1"/>
  <c r="BN655" i="260" a="1"/>
  <c r="AH669" i="260" a="1"/>
  <c r="R678" i="260" a="1"/>
  <c r="AR699" i="260" a="1"/>
  <c r="BJ668" i="260" a="1"/>
  <c r="N658" i="260" a="1"/>
  <c r="BJ659" i="260" a="1"/>
  <c r="BJ676" i="260" a="1"/>
  <c r="BJ655" i="260" a="1"/>
  <c r="BQ657" i="260" a="1"/>
  <c r="N677" i="260" a="1"/>
  <c r="AZ699" i="260" a="1"/>
  <c r="G661" i="260" a="1"/>
  <c r="AU667" i="260" a="1"/>
  <c r="BD655" i="260" a="1"/>
  <c r="AR661" i="260" a="1"/>
  <c r="AR666" i="260" a="1"/>
  <c r="AD666" i="260" a="1"/>
  <c r="N664" i="260" a="1"/>
  <c r="AR672" i="260" a="1"/>
  <c r="N675" i="260" a="1"/>
  <c r="AR660" i="260" a="1"/>
  <c r="BD675" i="260" a="1"/>
  <c r="W662" i="260" a="1"/>
  <c r="AU665" i="260" a="1"/>
  <c r="BN699" i="260" a="1"/>
  <c r="W657" i="260" a="1"/>
  <c r="BU668" i="260" a="1"/>
  <c r="BQ675" i="260" a="1"/>
  <c r="R663" i="260" a="1"/>
  <c r="BQ667" i="260" a="1"/>
  <c r="G675" i="260" a="1"/>
  <c r="AZ668" i="260" a="1"/>
  <c r="BD661" i="260" a="1"/>
  <c r="BN665" i="260" a="1"/>
  <c r="AZ671" i="260" a="1"/>
  <c r="N667" i="260" a="1"/>
  <c r="N656" i="260" a="1"/>
  <c r="J672" i="260" a="1"/>
  <c r="Z678" i="260" a="1"/>
  <c r="AU670" i="260" a="1"/>
  <c r="BJ666" i="260" a="1"/>
  <c r="J671" i="260" a="1"/>
  <c r="AR667" i="260" a="1"/>
  <c r="AR668" i="260" a="1"/>
  <c r="N660" i="260" a="1"/>
  <c r="BN673" i="260" a="1"/>
  <c r="W672" i="260" a="1"/>
  <c r="BN659" i="260" a="1"/>
  <c r="N661" i="260" a="1"/>
  <c r="AZ658" i="260" a="1"/>
  <c r="BN677" i="260" a="1"/>
  <c r="AU656" i="260" a="1"/>
  <c r="AD667" i="260" a="1"/>
  <c r="J675" i="260" a="1"/>
  <c r="BU660" i="260" a="1"/>
  <c r="Z676" i="260" a="1"/>
  <c r="R660" i="260" a="1"/>
  <c r="BD657" i="260" a="1"/>
  <c r="AD699" i="260" a="1"/>
  <c r="BD678" i="260" a="1"/>
  <c r="BQ666" i="260" a="1"/>
  <c r="R662" i="260" a="1"/>
  <c r="BU676" i="260" l="1"/>
  <c r="Z676" i="260"/>
  <c r="BQ676" i="260"/>
  <c r="BN676" i="260"/>
  <c r="AH676" i="260"/>
  <c r="J676" i="260"/>
  <c r="AU676" i="260"/>
  <c r="AD676" i="260"/>
  <c r="W676" i="260"/>
  <c r="N676" i="260"/>
  <c r="R676" i="260"/>
  <c r="BJ676" i="260"/>
  <c r="G676" i="260"/>
  <c r="AL676" i="260"/>
  <c r="BD676" i="260"/>
  <c r="AR676" i="260"/>
  <c r="AZ676" i="260"/>
  <c r="G661" i="260"/>
  <c r="BD661" i="260"/>
  <c r="AU661" i="260"/>
  <c r="J661" i="260"/>
  <c r="N661" i="260"/>
  <c r="BU661" i="260"/>
  <c r="BN661" i="260"/>
  <c r="AR661" i="260"/>
  <c r="BJ661" i="260"/>
  <c r="W661" i="260"/>
  <c r="R661" i="260"/>
  <c r="AZ661" i="260"/>
  <c r="BQ661" i="260"/>
  <c r="AL665" i="260"/>
  <c r="J665" i="260"/>
  <c r="R665" i="260"/>
  <c r="BD665" i="260"/>
  <c r="AD665" i="260"/>
  <c r="BU665" i="260"/>
  <c r="AH665" i="260"/>
  <c r="AU665" i="260"/>
  <c r="N665" i="260"/>
  <c r="BJ665" i="260"/>
  <c r="BN665" i="260"/>
  <c r="AZ665" i="260"/>
  <c r="W665" i="260"/>
  <c r="Z665" i="260"/>
  <c r="AR665" i="260"/>
  <c r="G665" i="260"/>
  <c r="BQ665" i="260"/>
  <c r="Z673" i="260"/>
  <c r="W673" i="260"/>
  <c r="N673" i="260"/>
  <c r="AL673" i="260"/>
  <c r="AR673" i="260"/>
  <c r="AZ673" i="260"/>
  <c r="AH673" i="260"/>
  <c r="BN673" i="260"/>
  <c r="J673" i="260"/>
  <c r="R673" i="260"/>
  <c r="G673" i="260"/>
  <c r="BD673" i="260"/>
  <c r="BJ673" i="260"/>
  <c r="AD673" i="260"/>
  <c r="BU673" i="260"/>
  <c r="AU673" i="260"/>
  <c r="BQ673" i="260"/>
  <c r="BU667" i="260"/>
  <c r="W667" i="260"/>
  <c r="BQ667" i="260"/>
  <c r="R667" i="260"/>
  <c r="BJ667" i="260"/>
  <c r="J667" i="260"/>
  <c r="N667" i="260"/>
  <c r="G667" i="260"/>
  <c r="AH667" i="260"/>
  <c r="AZ667" i="260"/>
  <c r="BD667" i="260"/>
  <c r="BN667" i="260"/>
  <c r="Z667" i="260"/>
  <c r="AU667" i="260"/>
  <c r="AL667" i="260"/>
  <c r="AR667" i="260"/>
  <c r="AD667" i="260"/>
  <c r="BU671" i="260"/>
  <c r="BQ671" i="260"/>
  <c r="W671" i="260"/>
  <c r="G671" i="260"/>
  <c r="BJ671" i="260"/>
  <c r="AZ671" i="260"/>
  <c r="BD671" i="260"/>
  <c r="AR671" i="260"/>
  <c r="AH671" i="260"/>
  <c r="AL671" i="260"/>
  <c r="AU671" i="260"/>
  <c r="BN671" i="260"/>
  <c r="J671" i="260"/>
  <c r="AD671" i="260"/>
  <c r="Z671" i="260"/>
  <c r="R671" i="260"/>
  <c r="N671" i="260"/>
  <c r="W678" i="260"/>
  <c r="AU678" i="260"/>
  <c r="AZ678" i="260"/>
  <c r="AL678" i="260"/>
  <c r="BJ678" i="260"/>
  <c r="AD678" i="260"/>
  <c r="Z678" i="260"/>
  <c r="AR678" i="260"/>
  <c r="AH678" i="260"/>
  <c r="G678" i="260"/>
  <c r="BQ678" i="260"/>
  <c r="R678" i="260"/>
  <c r="BN678" i="260"/>
  <c r="J678" i="260"/>
  <c r="N678" i="260"/>
  <c r="BD678" i="260"/>
  <c r="BU678" i="260"/>
  <c r="R670" i="260"/>
  <c r="AL670" i="260"/>
  <c r="W670" i="260"/>
  <c r="N670" i="260"/>
  <c r="AZ670" i="260"/>
  <c r="J670" i="260"/>
  <c r="BD670" i="260"/>
  <c r="AD670" i="260"/>
  <c r="BU670" i="260"/>
  <c r="BN670" i="260"/>
  <c r="BJ670" i="260"/>
  <c r="AU670" i="260"/>
  <c r="AH670" i="260"/>
  <c r="Z670" i="260"/>
  <c r="BQ670" i="260"/>
  <c r="AR670" i="260"/>
  <c r="G670" i="260"/>
  <c r="BU677" i="260"/>
  <c r="N677" i="260"/>
  <c r="AL677" i="260"/>
  <c r="Z677" i="260"/>
  <c r="AD677" i="260"/>
  <c r="G677" i="260"/>
  <c r="BD677" i="260"/>
  <c r="AH677" i="260"/>
  <c r="BN677" i="260"/>
  <c r="AZ677" i="260"/>
  <c r="BQ677" i="260"/>
  <c r="BJ677" i="260"/>
  <c r="AU677" i="260"/>
  <c r="R677" i="260"/>
  <c r="W677" i="260"/>
  <c r="AR677" i="260"/>
  <c r="J677" i="260"/>
  <c r="BJ668" i="260"/>
  <c r="G668" i="260"/>
  <c r="BN668" i="260"/>
  <c r="BU668" i="260"/>
  <c r="BQ668" i="260"/>
  <c r="AL668" i="260"/>
  <c r="BD668" i="260"/>
  <c r="J668" i="260"/>
  <c r="N668" i="260"/>
  <c r="AU668" i="260"/>
  <c r="AR668" i="260"/>
  <c r="AZ668" i="260"/>
  <c r="W668" i="260"/>
  <c r="AD668" i="260"/>
  <c r="R668" i="260"/>
  <c r="Z668" i="260"/>
  <c r="AH668" i="260"/>
  <c r="BQ669" i="260"/>
  <c r="N669" i="260"/>
  <c r="AU669" i="260"/>
  <c r="Z669" i="260"/>
  <c r="R669" i="260"/>
  <c r="AD669" i="260"/>
  <c r="BU669" i="260"/>
  <c r="BD669" i="260"/>
  <c r="AR669" i="260"/>
  <c r="W669" i="260"/>
  <c r="G669" i="260"/>
  <c r="BN669" i="260"/>
  <c r="AH669" i="260"/>
  <c r="J669" i="260"/>
  <c r="BJ669" i="260"/>
  <c r="AZ669" i="260"/>
  <c r="AL669" i="260"/>
  <c r="BD657" i="260"/>
  <c r="G657" i="260"/>
  <c r="N657" i="260"/>
  <c r="AZ657" i="260"/>
  <c r="BN657" i="260"/>
  <c r="AR657" i="260"/>
  <c r="AU657" i="260"/>
  <c r="W657" i="260"/>
  <c r="BJ657" i="260"/>
  <c r="J657" i="260"/>
  <c r="BQ657" i="260"/>
  <c r="R657" i="260"/>
  <c r="BU657" i="260"/>
  <c r="AL675" i="260"/>
  <c r="W675" i="260"/>
  <c r="BD675" i="260"/>
  <c r="AH675" i="260"/>
  <c r="BN675" i="260"/>
  <c r="R675" i="260"/>
  <c r="J675" i="260"/>
  <c r="N675" i="260"/>
  <c r="AU675" i="260"/>
  <c r="AZ675" i="260"/>
  <c r="BJ675" i="260"/>
  <c r="BU675" i="260"/>
  <c r="AD675" i="260"/>
  <c r="BQ675" i="260"/>
  <c r="G675" i="260"/>
  <c r="Z675" i="260"/>
  <c r="AR675" i="260"/>
  <c r="W699" i="260"/>
  <c r="Z699" i="260"/>
  <c r="R699" i="260"/>
  <c r="AD699" i="260"/>
  <c r="N699" i="260"/>
  <c r="BJ699" i="260"/>
  <c r="BD699" i="260"/>
  <c r="AH699" i="260"/>
  <c r="AL699" i="260"/>
  <c r="AU699" i="260"/>
  <c r="BN699" i="260"/>
  <c r="BU699" i="260"/>
  <c r="AR699" i="260"/>
  <c r="BQ699" i="260"/>
  <c r="AZ699" i="260"/>
  <c r="J699" i="260"/>
  <c r="G699" i="260"/>
  <c r="BJ660" i="260"/>
  <c r="BD660" i="260"/>
  <c r="AR660" i="260"/>
  <c r="W660" i="260"/>
  <c r="R660" i="260"/>
  <c r="AU660" i="260"/>
  <c r="J660" i="260"/>
  <c r="BN660" i="260"/>
  <c r="N660" i="260"/>
  <c r="BQ660" i="260"/>
  <c r="BU660" i="260"/>
  <c r="AZ660" i="260"/>
  <c r="G660" i="260"/>
  <c r="N656" i="260"/>
  <c r="AU656" i="260"/>
  <c r="BD656" i="260"/>
  <c r="BN656" i="260"/>
  <c r="G656" i="260"/>
  <c r="AZ656" i="260"/>
  <c r="AR656" i="260"/>
  <c r="BJ656" i="260"/>
  <c r="BQ656" i="260"/>
  <c r="W656" i="260"/>
  <c r="J656" i="260"/>
  <c r="BU656" i="260"/>
  <c r="R656" i="260"/>
  <c r="W664" i="260"/>
  <c r="AD664" i="260"/>
  <c r="AZ664" i="260"/>
  <c r="Z664" i="260"/>
  <c r="R664" i="260"/>
  <c r="BN664" i="260"/>
  <c r="BD664" i="260"/>
  <c r="G664" i="260"/>
  <c r="BU664" i="260"/>
  <c r="AU664" i="260"/>
  <c r="BJ664" i="260"/>
  <c r="N664" i="260"/>
  <c r="BQ664" i="260"/>
  <c r="AL664" i="260"/>
  <c r="J664" i="260"/>
  <c r="AR664" i="260"/>
  <c r="AH664" i="260"/>
  <c r="BU658" i="260"/>
  <c r="BD658" i="260"/>
  <c r="J658" i="260"/>
  <c r="W658" i="260"/>
  <c r="BQ658" i="260"/>
  <c r="BN658" i="260"/>
  <c r="AZ658" i="260"/>
  <c r="R658" i="260"/>
  <c r="N658" i="260"/>
  <c r="AU658" i="260"/>
  <c r="BJ658" i="260"/>
  <c r="AR658" i="260"/>
  <c r="G658" i="260"/>
  <c r="Z662" i="260"/>
  <c r="AL662" i="260"/>
  <c r="BD662" i="260"/>
  <c r="AD662" i="260"/>
  <c r="R662" i="260"/>
  <c r="BN662" i="260"/>
  <c r="BQ662" i="260"/>
  <c r="AH662" i="260"/>
  <c r="J662" i="260"/>
  <c r="BJ662" i="260"/>
  <c r="N662" i="260"/>
  <c r="AR662" i="260"/>
  <c r="BU662" i="260"/>
  <c r="AU662" i="260"/>
  <c r="W662" i="260"/>
  <c r="AZ662" i="260"/>
  <c r="G662" i="260"/>
  <c r="W655" i="260"/>
  <c r="BJ655" i="260"/>
  <c r="AR655" i="260"/>
  <c r="R655" i="260"/>
  <c r="BD655" i="260"/>
  <c r="J655" i="260"/>
  <c r="AZ655" i="260"/>
  <c r="BN655" i="260"/>
  <c r="BQ655" i="260"/>
  <c r="G655" i="260"/>
  <c r="BU655" i="260"/>
  <c r="AU655" i="260"/>
  <c r="N655" i="260"/>
  <c r="R663" i="260"/>
  <c r="BN663" i="260"/>
  <c r="AL663" i="260"/>
  <c r="AD663" i="260"/>
  <c r="Z663" i="260"/>
  <c r="AU663" i="260"/>
  <c r="G663" i="260"/>
  <c r="N663" i="260"/>
  <c r="AR663" i="260"/>
  <c r="BU663" i="260"/>
  <c r="BJ663" i="260"/>
  <c r="BD663" i="260"/>
  <c r="BQ663" i="260"/>
  <c r="W663" i="260"/>
  <c r="J663" i="260"/>
  <c r="AZ663" i="260"/>
  <c r="AH663" i="260"/>
  <c r="BD659" i="260"/>
  <c r="BJ659" i="260"/>
  <c r="BU659" i="260"/>
  <c r="AZ659" i="260"/>
  <c r="J659" i="260"/>
  <c r="BN659" i="260"/>
  <c r="W659" i="260"/>
  <c r="R659" i="260"/>
  <c r="AR659" i="260"/>
  <c r="N659" i="260"/>
  <c r="AU659" i="260"/>
  <c r="G659" i="260"/>
  <c r="BQ659" i="260"/>
  <c r="AH672" i="260"/>
  <c r="BJ672" i="260"/>
  <c r="G672" i="260"/>
  <c r="BQ672" i="260"/>
  <c r="BU672" i="260"/>
  <c r="W672" i="260"/>
  <c r="BD672" i="260"/>
  <c r="AU672" i="260"/>
  <c r="BN672" i="260"/>
  <c r="AR672" i="260"/>
  <c r="AZ672" i="260"/>
  <c r="N672" i="260"/>
  <c r="AD672" i="260"/>
  <c r="R672" i="260"/>
  <c r="Z672" i="260"/>
  <c r="AL672" i="260"/>
  <c r="J672" i="260"/>
  <c r="AD666" i="260"/>
  <c r="BD666" i="260"/>
  <c r="J666" i="260"/>
  <c r="BU666" i="260"/>
  <c r="R666" i="260"/>
  <c r="AL666" i="260"/>
  <c r="AR666" i="260"/>
  <c r="G666" i="260"/>
  <c r="N666" i="260"/>
  <c r="W666" i="260"/>
  <c r="BJ666" i="260"/>
  <c r="Z666" i="260"/>
  <c r="AH666" i="260"/>
  <c r="AZ666" i="260"/>
  <c r="BQ666" i="260"/>
  <c r="BN666" i="260"/>
  <c r="AU666" i="260"/>
  <c r="C683" i="260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AL695" i="260" a="1"/>
  <c r="BJ700" i="260" a="1"/>
  <c r="W691" i="260" a="1"/>
  <c r="BQ687" i="260" a="1"/>
  <c r="BJ683" i="260" a="1"/>
  <c r="AR689" i="260" a="1"/>
  <c r="AR697" i="260" a="1"/>
  <c r="AH688" i="260" a="1"/>
  <c r="AU694" i="260" a="1"/>
  <c r="BN724" i="260" a="1"/>
  <c r="N696" i="260" a="1"/>
  <c r="N697" i="260" a="1"/>
  <c r="W681" i="260" a="1"/>
  <c r="G697" i="260" a="1"/>
  <c r="BQ682" i="260" a="1"/>
  <c r="BD701" i="260" a="1"/>
  <c r="BU697" i="260" a="1"/>
  <c r="BN701" i="260" a="1"/>
  <c r="N700" i="260" a="1"/>
  <c r="AU686" i="260" a="1"/>
  <c r="G685" i="260" a="1"/>
  <c r="AR686" i="260" a="1"/>
  <c r="AH701" i="260" a="1"/>
  <c r="G691" i="260" a="1"/>
  <c r="AR690" i="260" a="1"/>
  <c r="BQ694" i="260" a="1"/>
  <c r="AD696" i="260" a="1"/>
  <c r="AH697" i="260" a="1"/>
  <c r="N689" i="260" a="1"/>
  <c r="BJ690" i="260" a="1"/>
  <c r="W694" i="260" a="1"/>
  <c r="Z692" i="260" a="1"/>
  <c r="AZ680" i="260" a="1"/>
  <c r="J700" i="260" a="1"/>
  <c r="J698" i="260" a="1"/>
  <c r="AU684" i="260" a="1"/>
  <c r="BJ682" i="260" a="1"/>
  <c r="Z690" i="260" a="1"/>
  <c r="AD724" i="260" a="1"/>
  <c r="AR749" i="260" a="1"/>
  <c r="AL697" i="260" a="1"/>
  <c r="AH696" i="260" a="1"/>
  <c r="BN683" i="260" a="1"/>
  <c r="BQ684" i="260" a="1"/>
  <c r="W685" i="260" a="1"/>
  <c r="R684" i="260" a="1"/>
  <c r="Z695" i="260" a="1"/>
  <c r="BQ680" i="260" a="1"/>
  <c r="AU682" i="260" a="1"/>
  <c r="W692" i="260" a="1"/>
  <c r="J683" i="260" a="1"/>
  <c r="BU684" i="260" a="1"/>
  <c r="W724" i="260" a="1"/>
  <c r="R695" i="260" a="1"/>
  <c r="G702" i="260" a="1"/>
  <c r="BN697" i="260" a="1"/>
  <c r="R693" i="260" a="1"/>
  <c r="N693" i="260" a="1"/>
  <c r="J724" i="260" a="1"/>
  <c r="BD695" i="260" a="1"/>
  <c r="BU698" i="260" a="1"/>
  <c r="BD693" i="260" a="1"/>
  <c r="AH687" i="260" a="1"/>
  <c r="BQ698" i="260" a="1"/>
  <c r="R696" i="260" a="1"/>
  <c r="AU698" i="260" a="1"/>
  <c r="BD700" i="260" a="1"/>
  <c r="AH724" i="260" a="1"/>
  <c r="BU692" i="260" a="1"/>
  <c r="BD681" i="260" a="1"/>
  <c r="BQ692" i="260" a="1"/>
  <c r="J697" i="260" a="1"/>
  <c r="AR724" i="260" a="1"/>
  <c r="AR682" i="260" a="1"/>
  <c r="AD691" i="260" a="1"/>
  <c r="BJ697" i="260" a="1"/>
  <c r="R697" i="260" a="1"/>
  <c r="G683" i="260" a="1"/>
  <c r="R700" i="260" a="1"/>
  <c r="G689" i="260" a="1"/>
  <c r="BQ697" i="260" a="1"/>
  <c r="AL693" i="260" a="1"/>
  <c r="BQ686" i="260" a="1"/>
  <c r="BD680" i="260" a="1"/>
  <c r="BN688" i="260" a="1"/>
  <c r="W680" i="260" a="1"/>
  <c r="AU691" i="260" a="1"/>
  <c r="N683" i="260" a="1"/>
  <c r="AH692" i="260" a="1"/>
  <c r="AR698" i="260" a="1"/>
  <c r="BD749" i="260" a="1"/>
  <c r="AL687" i="260" a="1"/>
  <c r="AD703" i="260" a="1"/>
  <c r="AU702" i="260" a="1"/>
  <c r="AD702" i="260" a="1"/>
  <c r="Z689" i="260" a="1"/>
  <c r="BN695" i="260" a="1"/>
  <c r="G698" i="260" a="1"/>
  <c r="BN693" i="260" a="1"/>
  <c r="J695" i="260" a="1"/>
  <c r="G695" i="260" a="1"/>
  <c r="AZ693" i="260" a="1"/>
  <c r="BJ696" i="260" a="1"/>
  <c r="N686" i="260" a="1"/>
  <c r="AD700" i="260" a="1"/>
  <c r="BU700" i="260" a="1"/>
  <c r="Z691" i="260" a="1"/>
  <c r="R689" i="260" a="1"/>
  <c r="BJ686" i="260" a="1"/>
  <c r="AR702" i="260" a="1"/>
  <c r="AZ700" i="260" a="1"/>
  <c r="Z696" i="260" a="1"/>
  <c r="AR688" i="260" a="1"/>
  <c r="BU702" i="260" a="1"/>
  <c r="AD687" i="260" a="1"/>
  <c r="Z698" i="260" a="1"/>
  <c r="AD688" i="260" a="1"/>
  <c r="AZ694" i="260" a="1"/>
  <c r="AR681" i="260" a="1"/>
  <c r="AL749" i="260" a="1"/>
  <c r="AZ703" i="260" a="1"/>
  <c r="AL691" i="260" a="1"/>
  <c r="BD691" i="260" a="1"/>
  <c r="R698" i="260" a="1"/>
  <c r="AH690" i="260" a="1"/>
  <c r="AZ686" i="260" a="1"/>
  <c r="R724" i="260" a="1"/>
  <c r="N701" i="260" a="1"/>
  <c r="BD689" i="260" a="1"/>
  <c r="N694" i="260" a="1"/>
  <c r="W686" i="260" a="1"/>
  <c r="BU681" i="260" a="1"/>
  <c r="N702" i="260" a="1"/>
  <c r="AR683" i="260" a="1"/>
  <c r="AZ685" i="260" a="1"/>
  <c r="AZ724" i="260" a="1"/>
  <c r="AU703" i="260" a="1"/>
  <c r="G688" i="260" a="1"/>
  <c r="J701" i="260" a="1"/>
  <c r="BQ690" i="260" a="1"/>
  <c r="BJ702" i="260" a="1"/>
  <c r="BD697" i="260" a="1"/>
  <c r="G690" i="260" a="1"/>
  <c r="BU701" i="260" a="1"/>
  <c r="BD698" i="260" a="1"/>
  <c r="BJ698" i="260" a="1"/>
  <c r="BD696" i="260" a="1"/>
  <c r="W697" i="260" a="1"/>
  <c r="BN691" i="260" a="1"/>
  <c r="BQ703" i="260" a="1"/>
  <c r="AL703" i="260" a="1"/>
  <c r="J694" i="260" a="1"/>
  <c r="AR703" i="260" a="1"/>
  <c r="AZ697" i="260" a="1"/>
  <c r="G696" i="260" a="1"/>
  <c r="BQ749" i="260" a="1"/>
  <c r="BJ724" i="260" a="1"/>
  <c r="R680" i="260" a="1"/>
  <c r="R701" i="260" a="1"/>
  <c r="BU695" i="260" a="1"/>
  <c r="AH698" i="260" a="1"/>
  <c r="J689" i="260" a="1"/>
  <c r="W695" i="260" a="1"/>
  <c r="BN692" i="260" a="1"/>
  <c r="J684" i="260" a="1"/>
  <c r="G681" i="260" a="1"/>
  <c r="BD687" i="260" a="1"/>
  <c r="Z702" i="260" a="1"/>
  <c r="AU700" i="260" a="1"/>
  <c r="BD686" i="260" a="1"/>
  <c r="Z694" i="260" a="1"/>
  <c r="BJ694" i="260" a="1"/>
  <c r="AR692" i="260" a="1"/>
  <c r="BN696" i="260" a="1"/>
  <c r="BD683" i="260" a="1"/>
  <c r="W703" i="260" a="1"/>
  <c r="W690" i="260" a="1"/>
  <c r="J687" i="260" a="1"/>
  <c r="W683" i="260" a="1"/>
  <c r="N691" i="260" a="1"/>
  <c r="BN689" i="260" a="1"/>
  <c r="G693" i="260" a="1"/>
  <c r="J685" i="260" a="1"/>
  <c r="J696" i="260" a="1"/>
  <c r="AZ696" i="260" a="1"/>
  <c r="BN681" i="260" a="1"/>
  <c r="N682" i="260" a="1"/>
  <c r="AL688" i="260" a="1"/>
  <c r="R688" i="260" a="1"/>
  <c r="BU724" i="260" a="1"/>
  <c r="AZ749" i="260" a="1"/>
  <c r="AD695" i="260" a="1"/>
  <c r="R694" i="260" a="1"/>
  <c r="AR696" i="260" a="1"/>
  <c r="G682" i="260" a="1"/>
  <c r="BD682" i="260" a="1"/>
  <c r="R686" i="260" a="1"/>
  <c r="BU689" i="260" a="1"/>
  <c r="AR700" i="260" a="1"/>
  <c r="N692" i="260" a="1"/>
  <c r="AD694" i="260" a="1"/>
  <c r="AZ687" i="260" a="1"/>
  <c r="AL692" i="260" a="1"/>
  <c r="BU687" i="260" a="1"/>
  <c r="BU696" i="260" a="1"/>
  <c r="G686" i="260" a="1"/>
  <c r="AD749" i="260" a="1"/>
  <c r="AU687" i="260" a="1"/>
  <c r="BU685" i="260" a="1"/>
  <c r="AH702" i="260" a="1"/>
  <c r="BQ691" i="260" a="1"/>
  <c r="AZ689" i="260" a="1"/>
  <c r="AU693" i="260" a="1"/>
  <c r="AU683" i="260" a="1"/>
  <c r="AL694" i="260" a="1"/>
  <c r="AD690" i="260" a="1"/>
  <c r="R692" i="260" a="1"/>
  <c r="W749" i="260" a="1"/>
  <c r="AL701" i="260" a="1"/>
  <c r="AU697" i="260" a="1"/>
  <c r="W696" i="260" a="1"/>
  <c r="Z703" i="260" a="1"/>
  <c r="G694" i="260" a="1"/>
  <c r="BN680" i="260" a="1"/>
  <c r="J682" i="260" a="1"/>
  <c r="BU680" i="260" a="1"/>
  <c r="AU692" i="260" a="1"/>
  <c r="BU691" i="260" a="1"/>
  <c r="BJ685" i="260" a="1"/>
  <c r="BN690" i="260" a="1"/>
  <c r="J690" i="260" a="1"/>
  <c r="G687" i="260" a="1"/>
  <c r="AR693" i="260" a="1"/>
  <c r="J691" i="260" a="1"/>
  <c r="J686" i="260" a="1"/>
  <c r="N684" i="260" a="1"/>
  <c r="BQ724" i="260" a="1"/>
  <c r="AZ695" i="260" a="1"/>
  <c r="AD693" i="260" a="1"/>
  <c r="J681" i="260" a="1"/>
  <c r="W684" i="260" a="1"/>
  <c r="BN703" i="260" a="1"/>
  <c r="AU701" i="260" a="1"/>
  <c r="AD697" i="260" a="1"/>
  <c r="AR694" i="260" a="1"/>
  <c r="AH689" i="260" a="1"/>
  <c r="AD692" i="260" a="1"/>
  <c r="W702" i="260" a="1"/>
  <c r="BU683" i="260" a="1"/>
  <c r="BJ687" i="260" a="1"/>
  <c r="BU693" i="260" a="1"/>
  <c r="AZ691" i="260" a="1"/>
  <c r="AR701" i="260" a="1"/>
  <c r="R702" i="260" a="1"/>
  <c r="BQ701" i="260" a="1"/>
  <c r="N690" i="260" a="1"/>
  <c r="BD685" i="260" a="1"/>
  <c r="AR684" i="260" a="1"/>
  <c r="AZ684" i="260" a="1"/>
  <c r="BJ749" i="260" a="1"/>
  <c r="N703" i="260" a="1"/>
  <c r="BJ684" i="260" a="1"/>
  <c r="J693" i="260" a="1"/>
  <c r="Z724" i="260" a="1"/>
  <c r="G700" i="260" a="1"/>
  <c r="BN686" i="260" a="1"/>
  <c r="G724" i="260" a="1"/>
  <c r="BQ702" i="260" a="1"/>
  <c r="N687" i="260" a="1"/>
  <c r="AU688" i="260" a="1"/>
  <c r="G703" i="260" a="1"/>
  <c r="BU688" i="260" a="1"/>
  <c r="W693" i="260" a="1"/>
  <c r="BQ695" i="260" a="1"/>
  <c r="AL698" i="260" a="1"/>
  <c r="BU694" i="260" a="1"/>
  <c r="G680" i="260" a="1"/>
  <c r="AR691" i="260" a="1"/>
  <c r="AZ682" i="260" a="1"/>
  <c r="BN687" i="260" a="1"/>
  <c r="AU685" i="260" a="1"/>
  <c r="AD701" i="260" a="1"/>
  <c r="BJ703" i="260" a="1"/>
  <c r="BJ680" i="260" a="1"/>
  <c r="BQ683" i="260" a="1"/>
  <c r="Z700" i="260" a="1"/>
  <c r="BJ692" i="260" a="1"/>
  <c r="BJ689" i="260" a="1"/>
  <c r="AU681" i="260" a="1"/>
  <c r="R690" i="260" a="1"/>
  <c r="BD690" i="260" a="1"/>
  <c r="G692" i="260" a="1"/>
  <c r="N695" i="260" a="1"/>
  <c r="Z697" i="260" a="1"/>
  <c r="BN749" i="260" a="1"/>
  <c r="W687" i="260" a="1"/>
  <c r="BQ689" i="260" a="1"/>
  <c r="BU749" i="260" a="1"/>
  <c r="BJ681" i="260" a="1"/>
  <c r="BQ696" i="260" a="1"/>
  <c r="R683" i="260" a="1"/>
  <c r="AL690" i="260" a="1"/>
  <c r="AU689" i="260" a="1"/>
  <c r="AZ690" i="260" a="1"/>
  <c r="AU749" i="260" a="1"/>
  <c r="AL702" i="260" a="1"/>
  <c r="AZ702" i="260" a="1"/>
  <c r="R749" i="260" a="1"/>
  <c r="AL696" i="260" a="1"/>
  <c r="BD724" i="260" a="1"/>
  <c r="W688" i="260" a="1"/>
  <c r="BU686" i="260" a="1"/>
  <c r="AH700" i="260" a="1"/>
  <c r="AU680" i="260" a="1"/>
  <c r="BJ691" i="260" a="1"/>
  <c r="R685" i="260" a="1"/>
  <c r="R703" i="260" a="1"/>
  <c r="AZ692" i="260" a="1"/>
  <c r="W700" i="260" a="1"/>
  <c r="BJ695" i="260" a="1"/>
  <c r="N698" i="260" a="1"/>
  <c r="BD684" i="260" a="1"/>
  <c r="AZ681" i="260" a="1"/>
  <c r="BJ693" i="260" a="1"/>
  <c r="BD694" i="260" a="1"/>
  <c r="J692" i="260" a="1"/>
  <c r="Z701" i="260" a="1"/>
  <c r="N749" i="260" a="1"/>
  <c r="AZ698" i="260" a="1"/>
  <c r="AR695" i="260" a="1"/>
  <c r="J702" i="260" a="1"/>
  <c r="BN684" i="260" a="1"/>
  <c r="J688" i="260" a="1"/>
  <c r="BU682" i="260" a="1"/>
  <c r="AH693" i="260" a="1"/>
  <c r="AL689" i="260" a="1"/>
  <c r="J703" i="260" a="1"/>
  <c r="BN682" i="260" a="1"/>
  <c r="J749" i="260" a="1"/>
  <c r="AU695" i="260" a="1"/>
  <c r="AR680" i="260" a="1"/>
  <c r="BN700" i="260" a="1"/>
  <c r="AL724" i="260" a="1"/>
  <c r="AH691" i="260" a="1"/>
  <c r="AR685" i="260" a="1"/>
  <c r="W689" i="260" a="1"/>
  <c r="AU724" i="260" a="1"/>
  <c r="W682" i="260" a="1"/>
  <c r="R681" i="260" a="1"/>
  <c r="Z749" i="260" a="1"/>
  <c r="BN685" i="260" a="1"/>
  <c r="BQ685" i="260" a="1"/>
  <c r="BQ700" i="260" a="1"/>
  <c r="BQ688" i="260" a="1"/>
  <c r="AU696" i="260" a="1"/>
  <c r="BD703" i="260" a="1"/>
  <c r="Z693" i="260" a="1"/>
  <c r="BN698" i="260" a="1"/>
  <c r="N680" i="260" a="1"/>
  <c r="G701" i="260" a="1"/>
  <c r="AD698" i="260" a="1"/>
  <c r="W701" i="260" a="1"/>
  <c r="N681" i="260" a="1"/>
  <c r="BU703" i="260" a="1"/>
  <c r="BU690" i="260" a="1"/>
  <c r="Z688" i="260" a="1"/>
  <c r="BN694" i="260" a="1"/>
  <c r="N685" i="260" a="1"/>
  <c r="AD689" i="260" a="1"/>
  <c r="AZ701" i="260" a="1"/>
  <c r="AZ683" i="260" a="1"/>
  <c r="AL700" i="260" a="1"/>
  <c r="AH695" i="260" a="1"/>
  <c r="BD702" i="260" a="1"/>
  <c r="R687" i="260" a="1"/>
  <c r="BJ701" i="260" a="1"/>
  <c r="BD688" i="260" a="1"/>
  <c r="N724" i="260" a="1"/>
  <c r="AZ688" i="260" a="1"/>
  <c r="BQ681" i="260" a="1"/>
  <c r="W698" i="260" a="1"/>
  <c r="R682" i="260" a="1"/>
  <c r="BJ688" i="260" a="1"/>
  <c r="AH749" i="260" a="1"/>
  <c r="BN702" i="260" a="1"/>
  <c r="Z687" i="260" a="1"/>
  <c r="G684" i="260" a="1"/>
  <c r="N688" i="260" a="1"/>
  <c r="BQ693" i="260" a="1"/>
  <c r="G749" i="260" a="1"/>
  <c r="R691" i="260" a="1"/>
  <c r="AH703" i="260" a="1"/>
  <c r="J680" i="260" a="1"/>
  <c r="AU690" i="260" a="1"/>
  <c r="BD692" i="260" a="1"/>
  <c r="AH694" i="260" a="1"/>
  <c r="AR687" i="260" a="1"/>
  <c r="BJ701" i="260" l="1"/>
  <c r="AR701" i="260"/>
  <c r="BN701" i="260"/>
  <c r="BQ701" i="260"/>
  <c r="AU701" i="260"/>
  <c r="AZ701" i="260"/>
  <c r="J701" i="260"/>
  <c r="Z701" i="260"/>
  <c r="AL701" i="260"/>
  <c r="R701" i="260"/>
  <c r="AD701" i="260"/>
  <c r="BD701" i="260"/>
  <c r="AH701" i="260"/>
  <c r="W701" i="260"/>
  <c r="G701" i="260"/>
  <c r="N701" i="260"/>
  <c r="BU701" i="260"/>
  <c r="AH687" i="260"/>
  <c r="AD687" i="260"/>
  <c r="BN687" i="260"/>
  <c r="AL687" i="260"/>
  <c r="W687" i="260"/>
  <c r="G687" i="260"/>
  <c r="J687" i="260"/>
  <c r="BQ687" i="260"/>
  <c r="BD687" i="260"/>
  <c r="BU687" i="260"/>
  <c r="AU687" i="260"/>
  <c r="Z687" i="260"/>
  <c r="R687" i="260"/>
  <c r="N687" i="260"/>
  <c r="AZ687" i="260"/>
  <c r="BJ687" i="260"/>
  <c r="AR687" i="260"/>
  <c r="BJ689" i="260"/>
  <c r="W689" i="260"/>
  <c r="R689" i="260"/>
  <c r="BD689" i="260"/>
  <c r="N689" i="260"/>
  <c r="G689" i="260"/>
  <c r="AZ689" i="260"/>
  <c r="Z689" i="260"/>
  <c r="BQ689" i="260"/>
  <c r="BU689" i="260"/>
  <c r="AH689" i="260"/>
  <c r="AD689" i="260"/>
  <c r="BN689" i="260"/>
  <c r="AL689" i="260"/>
  <c r="AR689" i="260"/>
  <c r="J689" i="260"/>
  <c r="AU689" i="260"/>
  <c r="BU692" i="260"/>
  <c r="AL692" i="260"/>
  <c r="AR692" i="260"/>
  <c r="J692" i="260"/>
  <c r="N692" i="260"/>
  <c r="Z692" i="260"/>
  <c r="R692" i="260"/>
  <c r="BN692" i="260"/>
  <c r="AZ692" i="260"/>
  <c r="AU692" i="260"/>
  <c r="W692" i="260"/>
  <c r="AH692" i="260"/>
  <c r="G692" i="260"/>
  <c r="AD692" i="260"/>
  <c r="BJ692" i="260"/>
  <c r="BD692" i="260"/>
  <c r="BQ692" i="260"/>
  <c r="AU697" i="260"/>
  <c r="BU697" i="260"/>
  <c r="BQ697" i="260"/>
  <c r="Z697" i="260"/>
  <c r="W697" i="260"/>
  <c r="G697" i="260"/>
  <c r="BD697" i="260"/>
  <c r="N697" i="260"/>
  <c r="BN697" i="260"/>
  <c r="BJ697" i="260"/>
  <c r="AL697" i="260"/>
  <c r="AR697" i="260"/>
  <c r="J697" i="260"/>
  <c r="AH697" i="260"/>
  <c r="AD697" i="260"/>
  <c r="AZ697" i="260"/>
  <c r="R697" i="260"/>
  <c r="AZ702" i="260"/>
  <c r="AH702" i="260"/>
  <c r="AU702" i="260"/>
  <c r="AR702" i="260"/>
  <c r="N702" i="260"/>
  <c r="W702" i="260"/>
  <c r="J702" i="260"/>
  <c r="BN702" i="260"/>
  <c r="Z702" i="260"/>
  <c r="AD702" i="260"/>
  <c r="AL702" i="260"/>
  <c r="BD702" i="260"/>
  <c r="BQ702" i="260"/>
  <c r="BJ702" i="260"/>
  <c r="G702" i="260"/>
  <c r="R702" i="260"/>
  <c r="BU702" i="260"/>
  <c r="J703" i="260"/>
  <c r="AR703" i="260"/>
  <c r="BJ703" i="260"/>
  <c r="AZ703" i="260"/>
  <c r="Z703" i="260"/>
  <c r="N703" i="260"/>
  <c r="W703" i="260"/>
  <c r="AD703" i="260"/>
  <c r="G703" i="260"/>
  <c r="AU703" i="260"/>
  <c r="R703" i="260"/>
  <c r="BU703" i="260"/>
  <c r="AH703" i="260"/>
  <c r="BN703" i="260"/>
  <c r="BQ703" i="260"/>
  <c r="AL703" i="260"/>
  <c r="BD703" i="260"/>
  <c r="Z749" i="260"/>
  <c r="BN749" i="260"/>
  <c r="G749" i="260"/>
  <c r="AH749" i="260"/>
  <c r="BD749" i="260"/>
  <c r="BQ749" i="260"/>
  <c r="AU749" i="260"/>
  <c r="AZ749" i="260"/>
  <c r="J749" i="260"/>
  <c r="BU749" i="260"/>
  <c r="AR749" i="260"/>
  <c r="N749" i="260"/>
  <c r="R749" i="260"/>
  <c r="W749" i="260"/>
  <c r="AL749" i="260"/>
  <c r="BJ749" i="260"/>
  <c r="AD749" i="260"/>
  <c r="BD686" i="260"/>
  <c r="J686" i="260"/>
  <c r="BQ686" i="260"/>
  <c r="BU686" i="260"/>
  <c r="AR686" i="260"/>
  <c r="W686" i="260"/>
  <c r="G686" i="260"/>
  <c r="R686" i="260"/>
  <c r="AZ686" i="260"/>
  <c r="BN686" i="260"/>
  <c r="AU686" i="260"/>
  <c r="N686" i="260"/>
  <c r="BJ686" i="260"/>
  <c r="AZ693" i="260"/>
  <c r="Z693" i="260"/>
  <c r="W693" i="260"/>
  <c r="R693" i="260"/>
  <c r="J693" i="260"/>
  <c r="AL693" i="260"/>
  <c r="BJ693" i="260"/>
  <c r="AD693" i="260"/>
  <c r="BQ693" i="260"/>
  <c r="BU693" i="260"/>
  <c r="AH693" i="260"/>
  <c r="AU693" i="260"/>
  <c r="N693" i="260"/>
  <c r="BD693" i="260"/>
  <c r="BN693" i="260"/>
  <c r="AR693" i="260"/>
  <c r="G693" i="260"/>
  <c r="AZ690" i="260"/>
  <c r="N690" i="260"/>
  <c r="BJ690" i="260"/>
  <c r="BQ690" i="260"/>
  <c r="BD690" i="260"/>
  <c r="BN690" i="260"/>
  <c r="AH690" i="260"/>
  <c r="AD690" i="260"/>
  <c r="AL690" i="260"/>
  <c r="J690" i="260"/>
  <c r="Z690" i="260"/>
  <c r="AU690" i="260"/>
  <c r="G690" i="260"/>
  <c r="AR690" i="260"/>
  <c r="BU690" i="260"/>
  <c r="R690" i="260"/>
  <c r="W690" i="260"/>
  <c r="G694" i="260"/>
  <c r="J694" i="260"/>
  <c r="AU694" i="260"/>
  <c r="AD694" i="260"/>
  <c r="W694" i="260"/>
  <c r="Z694" i="260"/>
  <c r="BJ694" i="260"/>
  <c r="AL694" i="260"/>
  <c r="N694" i="260"/>
  <c r="AZ694" i="260"/>
  <c r="BU694" i="260"/>
  <c r="AR694" i="260"/>
  <c r="BQ694" i="260"/>
  <c r="BD694" i="260"/>
  <c r="AH694" i="260"/>
  <c r="R694" i="260"/>
  <c r="BN694" i="260"/>
  <c r="BD685" i="260"/>
  <c r="BJ685" i="260"/>
  <c r="AU685" i="260"/>
  <c r="AZ685" i="260"/>
  <c r="AR685" i="260"/>
  <c r="G685" i="260"/>
  <c r="BU685" i="260"/>
  <c r="BQ685" i="260"/>
  <c r="W685" i="260"/>
  <c r="R685" i="260"/>
  <c r="N685" i="260"/>
  <c r="J685" i="260"/>
  <c r="BN685" i="260"/>
  <c r="BQ695" i="260"/>
  <c r="N695" i="260"/>
  <c r="W695" i="260"/>
  <c r="J695" i="260"/>
  <c r="BN695" i="260"/>
  <c r="R695" i="260"/>
  <c r="BJ695" i="260"/>
  <c r="BD695" i="260"/>
  <c r="Z695" i="260"/>
  <c r="AH695" i="260"/>
  <c r="AZ695" i="260"/>
  <c r="AD695" i="260"/>
  <c r="BU695" i="260"/>
  <c r="AL695" i="260"/>
  <c r="AR695" i="260"/>
  <c r="G695" i="260"/>
  <c r="AU695" i="260"/>
  <c r="AH700" i="260"/>
  <c r="BJ700" i="260"/>
  <c r="AL700" i="260"/>
  <c r="BU700" i="260"/>
  <c r="W700" i="260"/>
  <c r="BN700" i="260"/>
  <c r="AD700" i="260"/>
  <c r="BD700" i="260"/>
  <c r="G700" i="260"/>
  <c r="J700" i="260"/>
  <c r="N700" i="260"/>
  <c r="BQ700" i="260"/>
  <c r="Z700" i="260"/>
  <c r="R700" i="260"/>
  <c r="AU700" i="260"/>
  <c r="AR700" i="260"/>
  <c r="AZ700" i="260"/>
  <c r="BJ681" i="260"/>
  <c r="BQ681" i="260"/>
  <c r="AU681" i="260"/>
  <c r="J681" i="260"/>
  <c r="AR681" i="260"/>
  <c r="AZ681" i="260"/>
  <c r="G681" i="260"/>
  <c r="BU681" i="260"/>
  <c r="R681" i="260"/>
  <c r="BN681" i="260"/>
  <c r="N681" i="260"/>
  <c r="W681" i="260"/>
  <c r="BD681" i="260"/>
  <c r="Z698" i="260"/>
  <c r="AL698" i="260"/>
  <c r="BD698" i="260"/>
  <c r="W698" i="260"/>
  <c r="AR698" i="260"/>
  <c r="N698" i="260"/>
  <c r="AH698" i="260"/>
  <c r="BJ698" i="260"/>
  <c r="AZ698" i="260"/>
  <c r="J698" i="260"/>
  <c r="AD698" i="260"/>
  <c r="BN698" i="260"/>
  <c r="R698" i="260"/>
  <c r="BQ698" i="260"/>
  <c r="AU698" i="260"/>
  <c r="BU698" i="260"/>
  <c r="G698" i="260"/>
  <c r="AD691" i="260"/>
  <c r="AL691" i="260"/>
  <c r="BN691" i="260"/>
  <c r="AH691" i="260"/>
  <c r="W691" i="260"/>
  <c r="BU691" i="260"/>
  <c r="Z691" i="260"/>
  <c r="BJ691" i="260"/>
  <c r="AR691" i="260"/>
  <c r="N691" i="260"/>
  <c r="BQ691" i="260"/>
  <c r="AU691" i="260"/>
  <c r="R691" i="260"/>
  <c r="BD691" i="260"/>
  <c r="AZ691" i="260"/>
  <c r="J691" i="260"/>
  <c r="G691" i="260"/>
  <c r="BU684" i="260"/>
  <c r="BQ684" i="260"/>
  <c r="N684" i="260"/>
  <c r="BD684" i="260"/>
  <c r="J684" i="260"/>
  <c r="R684" i="260"/>
  <c r="AZ684" i="260"/>
  <c r="W684" i="260"/>
  <c r="G684" i="260"/>
  <c r="AR684" i="260"/>
  <c r="BN684" i="260"/>
  <c r="BJ684" i="260"/>
  <c r="AU684" i="260"/>
  <c r="Z724" i="260"/>
  <c r="W724" i="260"/>
  <c r="BD724" i="260"/>
  <c r="J724" i="260"/>
  <c r="AL724" i="260"/>
  <c r="BQ724" i="260"/>
  <c r="BU724" i="260"/>
  <c r="BN724" i="260"/>
  <c r="AR724" i="260"/>
  <c r="AZ724" i="260"/>
  <c r="AH724" i="260"/>
  <c r="BJ724" i="260"/>
  <c r="R724" i="260"/>
  <c r="AU724" i="260"/>
  <c r="N724" i="260"/>
  <c r="AD724" i="260"/>
  <c r="G724" i="260"/>
  <c r="AL688" i="260"/>
  <c r="N688" i="260"/>
  <c r="R688" i="260"/>
  <c r="BD688" i="260"/>
  <c r="AR688" i="260"/>
  <c r="BU688" i="260"/>
  <c r="W688" i="260"/>
  <c r="Z688" i="260"/>
  <c r="AZ688" i="260"/>
  <c r="AD688" i="260"/>
  <c r="AH688" i="260"/>
  <c r="BQ688" i="260"/>
  <c r="BJ688" i="260"/>
  <c r="J688" i="260"/>
  <c r="BN688" i="260"/>
  <c r="AU688" i="260"/>
  <c r="G688" i="260"/>
  <c r="R696" i="260"/>
  <c r="W696" i="260"/>
  <c r="AH696" i="260"/>
  <c r="AZ696" i="260"/>
  <c r="G696" i="260"/>
  <c r="AD696" i="260"/>
  <c r="BD696" i="260"/>
  <c r="AR696" i="260"/>
  <c r="BQ696" i="260"/>
  <c r="Z696" i="260"/>
  <c r="N696" i="260"/>
  <c r="AU696" i="260"/>
  <c r="BU696" i="260"/>
  <c r="BJ696" i="260"/>
  <c r="BN696" i="260"/>
  <c r="J696" i="260"/>
  <c r="AL696" i="260"/>
  <c r="BD680" i="260"/>
  <c r="W680" i="260"/>
  <c r="AU680" i="260"/>
  <c r="R680" i="260"/>
  <c r="BJ680" i="260"/>
  <c r="AR680" i="260"/>
  <c r="AZ680" i="260"/>
  <c r="BN680" i="260"/>
  <c r="J680" i="260"/>
  <c r="BU680" i="260"/>
  <c r="G680" i="260"/>
  <c r="N680" i="260"/>
  <c r="BQ680" i="260"/>
  <c r="BD682" i="260"/>
  <c r="BQ682" i="260"/>
  <c r="BJ682" i="260"/>
  <c r="AZ682" i="260"/>
  <c r="AU682" i="260"/>
  <c r="BN682" i="260"/>
  <c r="AR682" i="260"/>
  <c r="BU682" i="260"/>
  <c r="J682" i="260"/>
  <c r="W682" i="260"/>
  <c r="R682" i="260"/>
  <c r="N682" i="260"/>
  <c r="G682" i="260"/>
  <c r="BU683" i="260"/>
  <c r="N683" i="260"/>
  <c r="AR683" i="260"/>
  <c r="W683" i="260"/>
  <c r="BQ683" i="260"/>
  <c r="AZ683" i="260"/>
  <c r="AU683" i="260"/>
  <c r="BN683" i="260"/>
  <c r="BD683" i="260"/>
  <c r="BJ683" i="260"/>
  <c r="R683" i="260"/>
  <c r="J683" i="260"/>
  <c r="G683" i="260"/>
  <c r="C706" i="260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D716" i="260" a="1"/>
  <c r="W731" i="260" a="1"/>
  <c r="AR731" i="260" a="1"/>
  <c r="J733" i="260" a="1"/>
  <c r="BJ728" i="260" a="1"/>
  <c r="R715" i="260" a="1"/>
  <c r="BU712" i="260" a="1"/>
  <c r="R718" i="260" a="1"/>
  <c r="J720" i="260" a="1"/>
  <c r="W711" i="260" a="1"/>
  <c r="BN706" i="260" a="1"/>
  <c r="AZ743" i="260" a="1"/>
  <c r="BQ740" i="260" a="1"/>
  <c r="W712" i="260" a="1"/>
  <c r="AR744" i="260" a="1"/>
  <c r="AU711" i="260" a="1"/>
  <c r="J715" i="260" a="1"/>
  <c r="BU709" i="260" a="1"/>
  <c r="AR720" i="260" a="1"/>
  <c r="N732" i="260" a="1"/>
  <c r="J728" i="260" a="1"/>
  <c r="G710" i="260" a="1"/>
  <c r="W709" i="260" a="1"/>
  <c r="AH717" i="260" a="1"/>
  <c r="BQ705" i="260" a="1"/>
  <c r="BD708" i="260" a="1"/>
  <c r="BU745" i="260" a="1"/>
  <c r="Z721" i="260" a="1"/>
  <c r="G748" i="260" a="1"/>
  <c r="BD741" i="260" a="1"/>
  <c r="G705" i="260" a="1"/>
  <c r="AU707" i="260" a="1"/>
  <c r="AR712" i="260" a="1"/>
  <c r="AZ744" i="260" a="1"/>
  <c r="AL739" i="260" a="1"/>
  <c r="AL721" i="260" a="1"/>
  <c r="AL719" i="260" a="1"/>
  <c r="AH741" i="260" a="1"/>
  <c r="AZ710" i="260" a="1"/>
  <c r="J711" i="260" a="1"/>
  <c r="AH716" i="260" a="1"/>
  <c r="BU720" i="260" a="1"/>
  <c r="J726" i="260" a="1"/>
  <c r="AR734" i="260" a="1"/>
  <c r="AH748" i="260" a="1"/>
  <c r="BU727" i="260" a="1"/>
  <c r="BQ710" i="260" a="1"/>
  <c r="AL720" i="260" a="1"/>
  <c r="AU717" i="260" a="1"/>
  <c r="AR723" i="260" a="1"/>
  <c r="R738" i="260" a="1"/>
  <c r="BN713" i="260" a="1"/>
  <c r="BD751" i="260" a="1"/>
  <c r="AU735" i="260" a="1"/>
  <c r="J717" i="260" a="1"/>
  <c r="AD739" i="260" a="1"/>
  <c r="R734" i="260" a="1"/>
  <c r="AL716" i="260" a="1"/>
  <c r="BJ739" i="260" a="1"/>
  <c r="N735" i="260" a="1"/>
  <c r="N708" i="260" a="1"/>
  <c r="AR708" i="260" a="1"/>
  <c r="R739" i="260" a="1"/>
  <c r="AR745" i="260" a="1"/>
  <c r="W727" i="260" a="1"/>
  <c r="AU734" i="260" a="1"/>
  <c r="AU744" i="260" a="1"/>
  <c r="AR711" i="260" a="1"/>
  <c r="W730" i="260" a="1"/>
  <c r="G747" i="260" a="1"/>
  <c r="AL750" i="260" a="1"/>
  <c r="AU737" i="260" a="1"/>
  <c r="W742" i="260" a="1"/>
  <c r="AR746" i="260" a="1"/>
  <c r="W752" i="260" a="1"/>
  <c r="Z739" i="260" a="1"/>
  <c r="BJ715" i="260" a="1"/>
  <c r="BU752" i="260" a="1"/>
  <c r="BN725" i="260" a="1"/>
  <c r="AZ726" i="260" a="1"/>
  <c r="W753" i="260" a="1"/>
  <c r="AU708" i="260" a="1"/>
  <c r="AR747" i="260" a="1"/>
  <c r="BN733" i="260" a="1"/>
  <c r="N720" i="260" a="1"/>
  <c r="AU716" i="260" a="1"/>
  <c r="R711" i="260" a="1"/>
  <c r="BJ737" i="260" a="1"/>
  <c r="BD744" i="260" a="1"/>
  <c r="AD721" i="260" a="1"/>
  <c r="BD707" i="260" a="1"/>
  <c r="W745" i="260" a="1"/>
  <c r="R709" i="260" a="1"/>
  <c r="Z726" i="260" a="1"/>
  <c r="BN752" i="260" a="1"/>
  <c r="J719" i="260" a="1"/>
  <c r="J753" i="260" a="1"/>
  <c r="BJ736" i="260" a="1"/>
  <c r="BD718" i="260" a="1"/>
  <c r="BU715" i="260" a="1"/>
  <c r="Z740" i="260" a="1"/>
  <c r="AU713" i="260" a="1"/>
  <c r="R713" i="260" a="1"/>
  <c r="AR705" i="260" a="1"/>
  <c r="AU750" i="260" a="1"/>
  <c r="N731" i="260" a="1"/>
  <c r="AU722" i="260" a="1"/>
  <c r="AZ735" i="260" a="1"/>
  <c r="AL717" i="260" a="1"/>
  <c r="AU730" i="260" a="1"/>
  <c r="BD705" i="260" a="1"/>
  <c r="BJ714" i="260" a="1"/>
  <c r="BD742" i="260" a="1"/>
  <c r="BJ727" i="260" a="1"/>
  <c r="BN734" i="260" a="1"/>
  <c r="N739" i="260" a="1"/>
  <c r="J746" i="260" a="1"/>
  <c r="AR707" i="260" a="1"/>
  <c r="N751" i="260" a="1"/>
  <c r="BD747" i="260" a="1"/>
  <c r="AD713" i="260" a="1"/>
  <c r="AD741" i="260" a="1"/>
  <c r="AZ746" i="260" a="1"/>
  <c r="R730" i="260" a="1"/>
  <c r="J752" i="260" a="1"/>
  <c r="AZ720" i="260" a="1"/>
  <c r="R722" i="260" a="1"/>
  <c r="BD728" i="260" a="1"/>
  <c r="R706" i="260" a="1"/>
  <c r="BQ750" i="260" a="1"/>
  <c r="J735" i="260" a="1"/>
  <c r="G714" i="260" a="1"/>
  <c r="AU720" i="260" a="1"/>
  <c r="BU723" i="260" a="1"/>
  <c r="W738" i="260" a="1"/>
  <c r="N716" i="260" a="1"/>
  <c r="Z752" i="260" a="1"/>
  <c r="W705" i="260" a="1"/>
  <c r="G719" i="260" a="1"/>
  <c r="AU728" i="260" a="1"/>
  <c r="BQ713" i="260" a="1"/>
  <c r="BN735" i="260" a="1"/>
  <c r="AR726" i="260" a="1"/>
  <c r="J727" i="260" a="1"/>
  <c r="BN753" i="260" a="1"/>
  <c r="Z738" i="260" a="1"/>
  <c r="AZ737" i="260" a="1"/>
  <c r="W740" i="260" a="1"/>
  <c r="W719" i="260" a="1"/>
  <c r="BJ723" i="260" a="1"/>
  <c r="AR721" i="260" a="1"/>
  <c r="AL737" i="260" a="1"/>
  <c r="N712" i="260" a="1"/>
  <c r="AD727" i="260" a="1"/>
  <c r="BU743" i="260" a="1"/>
  <c r="W737" i="260" a="1"/>
  <c r="R728" i="260" a="1"/>
  <c r="BN750" i="260" a="1"/>
  <c r="AH713" i="260" a="1"/>
  <c r="AR741" i="260" a="1"/>
  <c r="BU741" i="260" a="1"/>
  <c r="BN742" i="260" a="1"/>
  <c r="BN737" i="260" a="1"/>
  <c r="AL728" i="260" a="1"/>
  <c r="BU714" i="260" a="1"/>
  <c r="AH726" i="260" a="1"/>
  <c r="AZ708" i="260" a="1"/>
  <c r="W713" i="260" a="1"/>
  <c r="BN745" i="260" a="1"/>
  <c r="AL741" i="260" a="1"/>
  <c r="Z720" i="260" a="1"/>
  <c r="BD750" i="260" a="1"/>
  <c r="G735" i="260" a="1"/>
  <c r="R708" i="260" a="1"/>
  <c r="BQ730" i="260" a="1"/>
  <c r="J710" i="260" a="1"/>
  <c r="R745" i="260" a="1"/>
  <c r="R746" i="260" a="1"/>
  <c r="G737" i="260" a="1"/>
  <c r="N753" i="260" a="1"/>
  <c r="R742" i="260" a="1"/>
  <c r="R735" i="260" a="1"/>
  <c r="BJ735" i="260" a="1"/>
  <c r="AH742" i="260" a="1"/>
  <c r="AH719" i="260" a="1"/>
  <c r="BN726" i="260" a="1"/>
  <c r="N705" i="260" a="1"/>
  <c r="AR706" i="260" a="1"/>
  <c r="BJ753" i="260" a="1"/>
  <c r="N723" i="260" a="1"/>
  <c r="J730" i="260" a="1"/>
  <c r="BJ748" i="260" a="1"/>
  <c r="BD714" i="260" a="1"/>
  <c r="BD712" i="260" a="1"/>
  <c r="AL744" i="260" a="1"/>
  <c r="N726" i="260" a="1"/>
  <c r="BU731" i="260" a="1"/>
  <c r="G708" i="260" a="1"/>
  <c r="AZ732" i="260" a="1"/>
  <c r="BQ707" i="260" a="1"/>
  <c r="BJ720" i="260" a="1"/>
  <c r="N713" i="260" a="1"/>
  <c r="AH721" i="260" a="1"/>
  <c r="AH715" i="260" a="1"/>
  <c r="BJ747" i="260" a="1"/>
  <c r="N744" i="260" a="1"/>
  <c r="BJ711" i="260" a="1"/>
  <c r="AD750" i="260" a="1"/>
  <c r="R725" i="260" a="1"/>
  <c r="AH747" i="260" a="1"/>
  <c r="Z748" i="260" a="1"/>
  <c r="AD720" i="260" a="1"/>
  <c r="BJ733" i="260" a="1"/>
  <c r="BD719" i="260" a="1"/>
  <c r="BN719" i="260" a="1"/>
  <c r="BU728" i="260" a="1"/>
  <c r="W723" i="260" a="1"/>
  <c r="W743" i="260" a="1"/>
  <c r="BN727" i="260" a="1"/>
  <c r="BQ734" i="260" a="1"/>
  <c r="G741" i="260" a="1"/>
  <c r="R737" i="260" a="1"/>
  <c r="G718" i="260" a="1"/>
  <c r="BQ744" i="260" a="1"/>
  <c r="BD713" i="260" a="1"/>
  <c r="AH722" i="260" a="1"/>
  <c r="AU706" i="260" a="1"/>
  <c r="AR748" i="260" a="1"/>
  <c r="W726" i="260" a="1"/>
  <c r="AR719" i="260" a="1"/>
  <c r="R714" i="260" a="1"/>
  <c r="AZ705" i="260" a="1"/>
  <c r="AZ745" i="260" a="1"/>
  <c r="AU714" i="260" a="1"/>
  <c r="J737" i="260" a="1"/>
  <c r="AR738" i="260" a="1"/>
  <c r="W747" i="260" a="1"/>
  <c r="BJ726" i="260" a="1"/>
  <c r="BN731" i="260" a="1"/>
  <c r="Z727" i="260" a="1"/>
  <c r="AZ738" i="260" a="1"/>
  <c r="BN751" i="260" a="1"/>
  <c r="G746" i="260" a="1"/>
  <c r="G739" i="260" a="1"/>
  <c r="AR750" i="260" a="1"/>
  <c r="AD712" i="260" a="1"/>
  <c r="BJ718" i="260" a="1"/>
  <c r="AZ722" i="260" a="1"/>
  <c r="AZ712" i="260" a="1"/>
  <c r="N722" i="260" a="1"/>
  <c r="J734" i="260" a="1"/>
  <c r="BU725" i="260" a="1"/>
  <c r="J705" i="260" a="1"/>
  <c r="AH727" i="260" a="1"/>
  <c r="W708" i="260" a="1"/>
  <c r="BD752" i="260" a="1"/>
  <c r="W715" i="260" a="1"/>
  <c r="BD736" i="260" a="1"/>
  <c r="BJ741" i="260" a="1"/>
  <c r="W751" i="260" a="1"/>
  <c r="AR717" i="260" a="1"/>
  <c r="BU721" i="260" a="1"/>
  <c r="AU743" i="260" a="1"/>
  <c r="BQ725" i="260" a="1"/>
  <c r="BJ745" i="260" a="1"/>
  <c r="G706" i="260" a="1"/>
  <c r="AU732" i="260" a="1"/>
  <c r="AU751" i="260" a="1"/>
  <c r="W707" i="260" a="1"/>
  <c r="N717" i="260" a="1"/>
  <c r="N750" i="260" a="1"/>
  <c r="BQ706" i="260" a="1"/>
  <c r="BJ713" i="260" a="1"/>
  <c r="BD748" i="260" a="1"/>
  <c r="G725" i="260" a="1"/>
  <c r="AZ718" i="260" a="1"/>
  <c r="W728" i="260" a="1"/>
  <c r="Z746" i="260" a="1"/>
  <c r="AH744" i="260" a="1"/>
  <c r="R727" i="260" a="1"/>
  <c r="J739" i="260" a="1"/>
  <c r="Z728" i="260" a="1"/>
  <c r="AD722" i="260" a="1"/>
  <c r="Z716" i="260" a="1"/>
  <c r="BN736" i="260" a="1"/>
  <c r="AR732" i="260" a="1"/>
  <c r="AH753" i="260" a="1"/>
  <c r="J708" i="260" a="1"/>
  <c r="BU716" i="260" a="1"/>
  <c r="BU726" i="260" a="1"/>
  <c r="W734" i="260" a="1"/>
  <c r="AU710" i="260" a="1"/>
  <c r="G744" i="260" a="1"/>
  <c r="AR743" i="260" a="1"/>
  <c r="AR713" i="260" a="1"/>
  <c r="BQ716" i="260" a="1"/>
  <c r="BD723" i="260" a="1"/>
  <c r="G742" i="260" a="1"/>
  <c r="G722" i="260" a="1"/>
  <c r="BD743" i="260" a="1"/>
  <c r="BQ739" i="260" a="1"/>
  <c r="AZ709" i="260" a="1"/>
  <c r="BD746" i="260" a="1"/>
  <c r="AU742" i="260" a="1"/>
  <c r="AZ713" i="260" a="1"/>
  <c r="AU736" i="260" a="1"/>
  <c r="G736" i="260" a="1"/>
  <c r="AL722" i="260" a="1"/>
  <c r="BQ742" i="260" a="1"/>
  <c r="BN707" i="260" a="1"/>
  <c r="BN718" i="260" a="1"/>
  <c r="N725" i="260" a="1"/>
  <c r="R740" i="260" a="1"/>
  <c r="BD735" i="260" a="1"/>
  <c r="AR742" i="260" a="1"/>
  <c r="G752" i="260" a="1"/>
  <c r="R731" i="260" a="1"/>
  <c r="Z715" i="260" a="1"/>
  <c r="BN743" i="260" a="1"/>
  <c r="G726" i="260" a="1"/>
  <c r="N710" i="260" a="1"/>
  <c r="R733" i="260" a="1"/>
  <c r="N707" i="260" a="1"/>
  <c r="BD739" i="260" a="1"/>
  <c r="BN705" i="260" a="1"/>
  <c r="AH718" i="260" a="1"/>
  <c r="J740" i="260" a="1"/>
  <c r="AL740" i="260" a="1"/>
  <c r="BN710" i="260" a="1"/>
  <c r="BD733" i="260" a="1"/>
  <c r="AU740" i="260" a="1"/>
  <c r="AZ739" i="260" a="1"/>
  <c r="AL712" i="260" a="1"/>
  <c r="R710" i="260" a="1"/>
  <c r="AU745" i="260" a="1"/>
  <c r="BJ742" i="260" a="1"/>
  <c r="AH720" i="260" a="1"/>
  <c r="BQ736" i="260" a="1"/>
  <c r="BU718" i="260" a="1"/>
  <c r="R707" i="260" a="1"/>
  <c r="AH737" i="260" a="1"/>
  <c r="R721" i="260" a="1"/>
  <c r="AH746" i="260" a="1"/>
  <c r="N706" i="260" a="1"/>
  <c r="AU731" i="260" a="1"/>
  <c r="AD747" i="260" a="1"/>
  <c r="AH745" i="260" a="1"/>
  <c r="AU718" i="260" a="1"/>
  <c r="W744" i="260" a="1"/>
  <c r="AL725" i="260" a="1"/>
  <c r="BU751" i="260" a="1"/>
  <c r="AL714" i="260" a="1"/>
  <c r="N747" i="260" a="1"/>
  <c r="R744" i="260" a="1"/>
  <c r="BU707" i="260" a="1"/>
  <c r="AH714" i="260" a="1"/>
  <c r="AD718" i="260" a="1"/>
  <c r="AL715" i="260" a="1"/>
  <c r="BJ746" i="260" a="1"/>
  <c r="BQ712" i="260" a="1"/>
  <c r="G711" i="260" a="1"/>
  <c r="AU739" i="260" a="1"/>
  <c r="Z714" i="260" a="1"/>
  <c r="J725" i="260" a="1"/>
  <c r="AH751" i="260" a="1"/>
  <c r="Z745" i="260" a="1"/>
  <c r="J713" i="260" a="1"/>
  <c r="AL745" i="260" a="1"/>
  <c r="AD753" i="260" a="1"/>
  <c r="BN720" i="260" a="1"/>
  <c r="R741" i="260" a="1"/>
  <c r="BU706" i="260" a="1"/>
  <c r="BN739" i="260" a="1"/>
  <c r="AZ728" i="260" a="1"/>
  <c r="BD734" i="260" a="1"/>
  <c r="BN708" i="260" a="1"/>
  <c r="BD738" i="260" a="1"/>
  <c r="AL713" i="260" a="1"/>
  <c r="G751" i="260" a="1"/>
  <c r="BN714" i="260" a="1"/>
  <c r="G723" i="260" a="1"/>
  <c r="Z750" i="260" a="1"/>
  <c r="Z725" i="260" a="1"/>
  <c r="J736" i="260" a="1"/>
  <c r="BN716" i="260" a="1"/>
  <c r="J751" i="260" a="1"/>
  <c r="BD722" i="260" a="1"/>
  <c r="AH728" i="260" a="1"/>
  <c r="BU738" i="260" a="1"/>
  <c r="R736" i="260" a="1"/>
  <c r="AH712" i="260" a="1"/>
  <c r="AD717" i="260" a="1"/>
  <c r="BU713" i="260" a="1"/>
  <c r="BU744" i="260" a="1"/>
  <c r="BN746" i="260" a="1"/>
  <c r="N745" i="260" a="1"/>
  <c r="BN738" i="260" a="1"/>
  <c r="BQ708" i="260" a="1"/>
  <c r="BQ752" i="260" a="1"/>
  <c r="G753" i="260" a="1"/>
  <c r="Z743" i="260" a="1"/>
  <c r="AR709" i="260" a="1"/>
  <c r="BJ752" i="260" a="1"/>
  <c r="BJ750" i="260" a="1"/>
  <c r="BQ751" i="260" a="1"/>
  <c r="G712" i="260" a="1"/>
  <c r="AZ748" i="260" a="1"/>
  <c r="AL746" i="260" a="1"/>
  <c r="BU719" i="260" a="1"/>
  <c r="W722" i="260" a="1"/>
  <c r="AD740" i="260" a="1"/>
  <c r="AZ725" i="260" a="1"/>
  <c r="BU736" i="260" a="1"/>
  <c r="BQ718" i="260" a="1"/>
  <c r="J721" i="260" a="1"/>
  <c r="J738" i="260" a="1"/>
  <c r="J741" i="260" a="1"/>
  <c r="W733" i="260" a="1"/>
  <c r="BQ727" i="260" a="1"/>
  <c r="BD731" i="260" a="1"/>
  <c r="BU750" i="260" a="1"/>
  <c r="N752" i="260" a="1"/>
  <c r="AL748" i="260" a="1"/>
  <c r="AH739" i="260" a="1"/>
  <c r="R716" i="260" a="1"/>
  <c r="BD726" i="260" a="1"/>
  <c r="N748" i="260" a="1"/>
  <c r="BQ722" i="260" a="1"/>
  <c r="Z744" i="260" a="1"/>
  <c r="J743" i="260" a="1"/>
  <c r="J748" i="260" a="1"/>
  <c r="BN741" i="260" a="1"/>
  <c r="W750" i="260" a="1"/>
  <c r="AD737" i="260" a="1"/>
  <c r="AU727" i="260" a="1"/>
  <c r="AR730" i="260" a="1"/>
  <c r="AL743" i="260" a="1"/>
  <c r="AR737" i="260" a="1"/>
  <c r="N728" i="260" a="1"/>
  <c r="AR751" i="260" a="1"/>
  <c r="AR739" i="260" a="1"/>
  <c r="BD710" i="260" a="1"/>
  <c r="G720" i="260" a="1"/>
  <c r="AR715" i="260" a="1"/>
  <c r="BU753" i="260" a="1"/>
  <c r="R723" i="260" a="1"/>
  <c r="BU705" i="260" a="1"/>
  <c r="G743" i="260" a="1"/>
  <c r="AZ742" i="260" a="1"/>
  <c r="AR722" i="260" a="1"/>
  <c r="BJ732" i="260" a="1"/>
  <c r="BJ706" i="260" a="1"/>
  <c r="BJ722" i="260" a="1"/>
  <c r="BD706" i="260" a="1"/>
  <c r="BN717" i="260" a="1"/>
  <c r="BJ730" i="260" a="1"/>
  <c r="AU709" i="260" a="1"/>
  <c r="BN744" i="260" a="1"/>
  <c r="BQ717" i="260" a="1"/>
  <c r="BU710" i="260" a="1"/>
  <c r="R753" i="260" a="1"/>
  <c r="BJ717" i="260" a="1"/>
  <c r="AH752" i="260" a="1"/>
  <c r="BU739" i="260" a="1"/>
  <c r="BN740" i="260" a="1"/>
  <c r="J718" i="260" a="1"/>
  <c r="G733" i="260" a="1"/>
  <c r="BD732" i="260" a="1"/>
  <c r="Z718" i="260" a="1"/>
  <c r="R726" i="260" a="1"/>
  <c r="BU733" i="260" a="1"/>
  <c r="N721" i="260" a="1"/>
  <c r="AZ733" i="260" a="1"/>
  <c r="AL718" i="260" a="1"/>
  <c r="BN722" i="260" a="1"/>
  <c r="BN723" i="260" a="1"/>
  <c r="BD717" i="260" a="1"/>
  <c r="BQ737" i="260" a="1"/>
  <c r="AZ723" i="260" a="1"/>
  <c r="BQ723" i="260" a="1"/>
  <c r="R751" i="260" a="1"/>
  <c r="BU748" i="260" a="1"/>
  <c r="AR718" i="260" a="1"/>
  <c r="BQ715" i="260" a="1"/>
  <c r="W706" i="260" a="1"/>
  <c r="AZ717" i="260" a="1"/>
  <c r="BQ735" i="260" a="1"/>
  <c r="BN728" i="260" a="1"/>
  <c r="BQ719" i="260" a="1"/>
  <c r="AD752" i="260" a="1"/>
  <c r="AD725" i="260" a="1"/>
  <c r="W710" i="260" a="1"/>
  <c r="BJ743" i="260" a="1"/>
  <c r="Z741" i="260" a="1"/>
  <c r="BN721" i="260" a="1"/>
  <c r="BQ731" i="260" a="1"/>
  <c r="AZ714" i="260" a="1"/>
  <c r="BD716" i="260" a="1"/>
  <c r="R748" i="260" a="1"/>
  <c r="W739" i="260" a="1"/>
  <c r="AR727" i="260" a="1"/>
  <c r="J732" i="260" a="1"/>
  <c r="BJ707" i="260" a="1"/>
  <c r="AU705" i="260" a="1"/>
  <c r="AU733" i="260" a="1"/>
  <c r="BJ708" i="260" a="1"/>
  <c r="AL726" i="260" a="1"/>
  <c r="AR710" i="260" a="1"/>
  <c r="N743" i="260" a="1"/>
  <c r="Z747" i="260" a="1"/>
  <c r="AL747" i="260" a="1"/>
  <c r="AL723" i="260" a="1"/>
  <c r="AZ727" i="260" a="1"/>
  <c r="J722" i="260" a="1"/>
  <c r="W736" i="260" a="1"/>
  <c r="AU753" i="260" a="1"/>
  <c r="W735" i="260" a="1"/>
  <c r="J747" i="260" a="1"/>
  <c r="Z737" i="260" a="1"/>
  <c r="N719" i="260" a="1"/>
  <c r="G728" i="260" a="1"/>
  <c r="AD743" i="260" a="1"/>
  <c r="BJ731" i="260" a="1"/>
  <c r="G740" i="260" a="1"/>
  <c r="J714" i="260" a="1"/>
  <c r="N709" i="260" a="1"/>
  <c r="R747" i="260" a="1"/>
  <c r="N714" i="260" a="1"/>
  <c r="G731" i="260" a="1"/>
  <c r="BQ721" i="260" a="1"/>
  <c r="W732" i="260" a="1"/>
  <c r="BU708" i="260" a="1"/>
  <c r="AZ711" i="260" a="1"/>
  <c r="R732" i="260" a="1"/>
  <c r="J744" i="260" a="1"/>
  <c r="AU721" i="260" a="1"/>
  <c r="AU747" i="260" a="1"/>
  <c r="BQ733" i="260" a="1"/>
  <c r="AZ707" i="260" a="1"/>
  <c r="BQ732" i="260" a="1"/>
  <c r="N711" i="260" a="1"/>
  <c r="AL727" i="260" a="1"/>
  <c r="BU735" i="260" a="1"/>
  <c r="Z753" i="260" a="1"/>
  <c r="AL738" i="260" a="1"/>
  <c r="W717" i="260" a="1"/>
  <c r="AR752" i="260" a="1"/>
  <c r="BU711" i="260" a="1"/>
  <c r="BJ744" i="260" a="1"/>
  <c r="BU730" i="260" a="1"/>
  <c r="AU715" i="260" a="1"/>
  <c r="AL742" i="260" a="1"/>
  <c r="BD753" i="260" a="1"/>
  <c r="BQ714" i="260" a="1"/>
  <c r="G717" i="260" a="1"/>
  <c r="BD745" i="260" a="1"/>
  <c r="N734" i="260" a="1"/>
  <c r="AD719" i="260" a="1"/>
  <c r="BJ712" i="260" a="1"/>
  <c r="BJ721" i="260" a="1"/>
  <c r="N718" i="260" a="1"/>
  <c r="BU737" i="260" a="1"/>
  <c r="G716" i="260" a="1"/>
  <c r="AZ747" i="260" a="1"/>
  <c r="N746" i="260" a="1"/>
  <c r="BQ746" i="260" a="1"/>
  <c r="AD714" i="260" a="1"/>
  <c r="G745" i="260" a="1"/>
  <c r="R712" i="260" a="1"/>
  <c r="G709" i="260" a="1"/>
  <c r="AU719" i="260" a="1"/>
  <c r="G715" i="260" a="1"/>
  <c r="AZ752" i="260" a="1"/>
  <c r="AH750" i="260" a="1"/>
  <c r="N715" i="260" a="1"/>
  <c r="R752" i="260" a="1"/>
  <c r="AR733" i="260" a="1"/>
  <c r="AZ753" i="260" a="1"/>
  <c r="Z751" i="260" a="1"/>
  <c r="G734" i="260" a="1"/>
  <c r="AU726" i="260" a="1"/>
  <c r="BN711" i="260" a="1"/>
  <c r="W748" i="260" a="1"/>
  <c r="AZ715" i="260" a="1"/>
  <c r="BQ709" i="260" a="1"/>
  <c r="N736" i="260" a="1"/>
  <c r="J712" i="260" a="1"/>
  <c r="BU722" i="260" a="1"/>
  <c r="BJ740" i="260" a="1"/>
  <c r="Z713" i="260" a="1"/>
  <c r="AR735" i="260" a="1"/>
  <c r="BD721" i="260" a="1"/>
  <c r="BD709" i="260" a="1"/>
  <c r="J706" i="260" a="1"/>
  <c r="AU748" i="260" a="1"/>
  <c r="BU717" i="260" a="1"/>
  <c r="BD711" i="260" a="1"/>
  <c r="J716" i="260" a="1"/>
  <c r="BU747" i="260" a="1"/>
  <c r="AU725" i="260" a="1"/>
  <c r="BQ753" i="260" a="1"/>
  <c r="AZ706" i="260" a="1"/>
  <c r="W716" i="260" a="1"/>
  <c r="W714" i="260" a="1"/>
  <c r="AR736" i="260" a="1"/>
  <c r="J707" i="260" a="1"/>
  <c r="BQ748" i="260" a="1"/>
  <c r="AD748" i="260" a="1"/>
  <c r="AU741" i="260" a="1"/>
  <c r="AZ721" i="260" a="1"/>
  <c r="BJ716" i="260" a="1"/>
  <c r="BU740" i="260" a="1"/>
  <c r="AR728" i="260" a="1"/>
  <c r="AH725" i="260" a="1"/>
  <c r="BD737" i="260" a="1"/>
  <c r="AR740" i="260" a="1"/>
  <c r="R705" i="260" a="1"/>
  <c r="BQ711" i="260" a="1"/>
  <c r="J723" i="260" a="1"/>
  <c r="AD751" i="260" a="1"/>
  <c r="AU738" i="260" a="1"/>
  <c r="W718" i="260" a="1"/>
  <c r="BJ710" i="260" a="1"/>
  <c r="AD726" i="260" a="1"/>
  <c r="BN730" i="260" a="1"/>
  <c r="AD746" i="260" a="1"/>
  <c r="G738" i="260" a="1"/>
  <c r="BN709" i="260" a="1"/>
  <c r="BD725" i="260" a="1"/>
  <c r="Z719" i="260" a="1"/>
  <c r="BN715" i="260" a="1"/>
  <c r="BU742" i="260" a="1"/>
  <c r="AU746" i="260" a="1"/>
  <c r="AD742" i="260" a="1"/>
  <c r="G713" i="260" a="1"/>
  <c r="AU752" i="260" a="1"/>
  <c r="AZ730" i="260" a="1"/>
  <c r="J745" i="260" a="1"/>
  <c r="R750" i="260" a="1"/>
  <c r="BU732" i="260" a="1"/>
  <c r="N737" i="260" a="1"/>
  <c r="BN748" i="260" a="1"/>
  <c r="AZ716" i="260" a="1"/>
  <c r="BJ719" i="260" a="1"/>
  <c r="G730" i="260" a="1"/>
  <c r="BN712" i="260" a="1"/>
  <c r="N727" i="260" a="1"/>
  <c r="W746" i="260" a="1"/>
  <c r="AD738" i="260" a="1"/>
  <c r="BQ720" i="260" a="1"/>
  <c r="J731" i="260" a="1"/>
  <c r="AZ740" i="260" a="1"/>
  <c r="AZ741" i="260" a="1"/>
  <c r="AL753" i="260" a="1"/>
  <c r="G727" i="260" a="1"/>
  <c r="BJ738" i="260" a="1"/>
  <c r="AR753" i="260" a="1"/>
  <c r="AH743" i="260" a="1"/>
  <c r="BN732" i="260" a="1"/>
  <c r="BQ738" i="260" a="1"/>
  <c r="AD728" i="260" a="1"/>
  <c r="BQ728" i="260" a="1"/>
  <c r="J709" i="260" a="1"/>
  <c r="N741" i="260" a="1"/>
  <c r="AZ750" i="260" a="1"/>
  <c r="BD715" i="260" a="1"/>
  <c r="R720" i="260" a="1"/>
  <c r="BQ726" i="260" a="1"/>
  <c r="Z717" i="260" a="1"/>
  <c r="G707" i="260" a="1"/>
  <c r="AZ719" i="260" a="1"/>
  <c r="AD715" i="260" a="1"/>
  <c r="BJ709" i="260" a="1"/>
  <c r="W720" i="260" a="1"/>
  <c r="AL751" i="260" a="1"/>
  <c r="W741" i="260" a="1"/>
  <c r="J750" i="260" a="1"/>
  <c r="BD727" i="260" a="1"/>
  <c r="AD723" i="260" a="1"/>
  <c r="N733" i="260" a="1"/>
  <c r="G750" i="260" a="1"/>
  <c r="AU723" i="260" a="1"/>
  <c r="G721" i="260" a="1"/>
  <c r="Z722" i="260" a="1"/>
  <c r="W725" i="260" a="1"/>
  <c r="BJ725" i="260" a="1"/>
  <c r="N730" i="260" a="1"/>
  <c r="BQ745" i="260" a="1"/>
  <c r="BD720" i="260" a="1"/>
  <c r="BN747" i="260" a="1"/>
  <c r="BQ741" i="260" a="1"/>
  <c r="AH740" i="260" a="1"/>
  <c r="R717" i="260" a="1"/>
  <c r="BU746" i="260" a="1"/>
  <c r="Z742" i="260" a="1"/>
  <c r="Z723" i="260" a="1"/>
  <c r="AR714" i="260" a="1"/>
  <c r="G732" i="260" a="1"/>
  <c r="N742" i="260" a="1"/>
  <c r="J742" i="260" a="1"/>
  <c r="AR725" i="260" a="1"/>
  <c r="AL752" i="260" a="1"/>
  <c r="AU712" i="260" a="1"/>
  <c r="AZ734" i="260" a="1"/>
  <c r="R743" i="260" a="1"/>
  <c r="R719" i="260" a="1"/>
  <c r="BD740" i="260" a="1"/>
  <c r="BQ743" i="260" a="1"/>
  <c r="BD730" i="260" a="1"/>
  <c r="AH738" i="260" a="1"/>
  <c r="BQ747" i="260" a="1"/>
  <c r="BJ734" i="260" a="1"/>
  <c r="AZ736" i="260" a="1"/>
  <c r="AZ751" i="260" a="1"/>
  <c r="AH723" i="260" a="1"/>
  <c r="BJ751" i="260" a="1"/>
  <c r="AR716" i="260" a="1"/>
  <c r="N740" i="260" a="1"/>
  <c r="AD744" i="260" a="1"/>
  <c r="BU734" i="260" a="1"/>
  <c r="AD745" i="260" a="1"/>
  <c r="W721" i="260" a="1"/>
  <c r="N738" i="260" a="1"/>
  <c r="BJ705" i="260" a="1"/>
  <c r="Z712" i="260" a="1"/>
  <c r="AZ731" i="260" a="1"/>
  <c r="AZ731" i="260" l="1"/>
  <c r="Z712" i="260"/>
  <c r="BJ705" i="260"/>
  <c r="N738" i="260"/>
  <c r="W721" i="260"/>
  <c r="AD745" i="260"/>
  <c r="BU734" i="260"/>
  <c r="AD744" i="260"/>
  <c r="N740" i="260"/>
  <c r="AR716" i="260"/>
  <c r="BJ751" i="260"/>
  <c r="AH723" i="260"/>
  <c r="AZ751" i="260"/>
  <c r="AZ736" i="260"/>
  <c r="BJ734" i="260"/>
  <c r="BQ747" i="260"/>
  <c r="AH738" i="260"/>
  <c r="BD730" i="260"/>
  <c r="BQ743" i="260"/>
  <c r="BD740" i="260"/>
  <c r="R719" i="260"/>
  <c r="R743" i="260"/>
  <c r="AZ734" i="260"/>
  <c r="AU712" i="260"/>
  <c r="AL752" i="260"/>
  <c r="AR725" i="260"/>
  <c r="J742" i="260"/>
  <c r="N742" i="260"/>
  <c r="G732" i="260"/>
  <c r="AR714" i="260"/>
  <c r="Z723" i="260"/>
  <c r="Z742" i="260"/>
  <c r="BU746" i="260"/>
  <c r="R717" i="260"/>
  <c r="AH740" i="260"/>
  <c r="BQ741" i="260"/>
  <c r="BN747" i="260"/>
  <c r="BD720" i="260"/>
  <c r="BQ745" i="260"/>
  <c r="N730" i="260"/>
  <c r="BJ725" i="260"/>
  <c r="W725" i="260"/>
  <c r="Z722" i="260"/>
  <c r="G721" i="260"/>
  <c r="AU723" i="260"/>
  <c r="G750" i="260"/>
  <c r="N733" i="260"/>
  <c r="AD723" i="260"/>
  <c r="BD727" i="260"/>
  <c r="J750" i="260"/>
  <c r="W741" i="260"/>
  <c r="AL751" i="260"/>
  <c r="W720" i="260"/>
  <c r="BJ709" i="260"/>
  <c r="AD715" i="260"/>
  <c r="AZ719" i="260"/>
  <c r="G707" i="260"/>
  <c r="Z717" i="260"/>
  <c r="BQ726" i="260"/>
  <c r="R720" i="260"/>
  <c r="BD715" i="260"/>
  <c r="AZ750" i="260"/>
  <c r="N741" i="260"/>
  <c r="J709" i="260"/>
  <c r="BQ728" i="260"/>
  <c r="AD728" i="260"/>
  <c r="BQ738" i="260"/>
  <c r="BN732" i="260"/>
  <c r="AH743" i="260"/>
  <c r="AR753" i="260"/>
  <c r="BJ738" i="260"/>
  <c r="G727" i="260"/>
  <c r="AL753" i="260"/>
  <c r="AZ741" i="260"/>
  <c r="AZ740" i="260"/>
  <c r="J731" i="260"/>
  <c r="BQ720" i="260"/>
  <c r="AD738" i="260"/>
  <c r="W746" i="260"/>
  <c r="N727" i="260"/>
  <c r="BN712" i="260"/>
  <c r="G730" i="260"/>
  <c r="BJ719" i="260"/>
  <c r="AZ716" i="260"/>
  <c r="BN748" i="260"/>
  <c r="N737" i="260"/>
  <c r="BU732" i="260"/>
  <c r="R750" i="260"/>
  <c r="J745" i="260"/>
  <c r="AZ730" i="260"/>
  <c r="AU752" i="260"/>
  <c r="G713" i="260"/>
  <c r="AD742" i="260"/>
  <c r="AU746" i="260"/>
  <c r="BU742" i="260"/>
  <c r="BN715" i="260"/>
  <c r="Z719" i="260"/>
  <c r="BD725" i="260"/>
  <c r="BN709" i="260"/>
  <c r="G738" i="260"/>
  <c r="AD746" i="260"/>
  <c r="BN730" i="260"/>
  <c r="AD726" i="260"/>
  <c r="BJ710" i="260"/>
  <c r="W718" i="260"/>
  <c r="AU738" i="260"/>
  <c r="AD751" i="260"/>
  <c r="J723" i="260"/>
  <c r="BQ711" i="260"/>
  <c r="R705" i="260"/>
  <c r="AR740" i="260"/>
  <c r="BD737" i="260"/>
  <c r="AH725" i="260"/>
  <c r="AR728" i="260"/>
  <c r="BU740" i="260"/>
  <c r="BJ716" i="260"/>
  <c r="AZ721" i="260"/>
  <c r="AU741" i="260"/>
  <c r="AD748" i="260"/>
  <c r="BQ748" i="260"/>
  <c r="J707" i="260"/>
  <c r="AR736" i="260"/>
  <c r="W714" i="260"/>
  <c r="W716" i="260"/>
  <c r="AZ706" i="260"/>
  <c r="BQ753" i="260"/>
  <c r="AU725" i="260"/>
  <c r="BU747" i="260"/>
  <c r="J716" i="260"/>
  <c r="BD711" i="260"/>
  <c r="BU717" i="260"/>
  <c r="AU748" i="260"/>
  <c r="J706" i="260"/>
  <c r="BD709" i="260"/>
  <c r="BD721" i="260"/>
  <c r="AR735" i="260"/>
  <c r="Z713" i="260"/>
  <c r="BJ740" i="260"/>
  <c r="BU722" i="260"/>
  <c r="J712" i="260"/>
  <c r="N736" i="260"/>
  <c r="BQ709" i="260"/>
  <c r="AZ715" i="260"/>
  <c r="W748" i="260"/>
  <c r="BN711" i="260"/>
  <c r="AU726" i="260"/>
  <c r="G734" i="260"/>
  <c r="Z751" i="260"/>
  <c r="AZ753" i="260"/>
  <c r="AR733" i="260"/>
  <c r="R752" i="260"/>
  <c r="N715" i="260"/>
  <c r="AH750" i="260"/>
  <c r="AZ752" i="260"/>
  <c r="G715" i="260"/>
  <c r="AU719" i="260"/>
  <c r="G709" i="260"/>
  <c r="R712" i="260"/>
  <c r="G745" i="260"/>
  <c r="AD714" i="260"/>
  <c r="BQ746" i="260"/>
  <c r="N746" i="260"/>
  <c r="AZ747" i="260"/>
  <c r="G716" i="260"/>
  <c r="BU737" i="260"/>
  <c r="N718" i="260"/>
  <c r="BJ721" i="260"/>
  <c r="BJ712" i="260"/>
  <c r="AD719" i="260"/>
  <c r="N734" i="260"/>
  <c r="BD745" i="260"/>
  <c r="G717" i="260"/>
  <c r="BQ714" i="260"/>
  <c r="BD753" i="260"/>
  <c r="AL742" i="260"/>
  <c r="AU715" i="260"/>
  <c r="BU730" i="260"/>
  <c r="BJ744" i="260"/>
  <c r="BU711" i="260"/>
  <c r="AR752" i="260"/>
  <c r="W717" i="260"/>
  <c r="AL738" i="260"/>
  <c r="Z753" i="260"/>
  <c r="BU735" i="260"/>
  <c r="AL727" i="260"/>
  <c r="N711" i="260"/>
  <c r="BQ732" i="260"/>
  <c r="AZ707" i="260"/>
  <c r="BQ733" i="260"/>
  <c r="AU747" i="260"/>
  <c r="AU721" i="260"/>
  <c r="J744" i="260"/>
  <c r="R732" i="260"/>
  <c r="AZ711" i="260"/>
  <c r="BU708" i="260"/>
  <c r="W732" i="260"/>
  <c r="BQ721" i="260"/>
  <c r="G731" i="260"/>
  <c r="N714" i="260"/>
  <c r="R747" i="260"/>
  <c r="N709" i="260"/>
  <c r="J714" i="260"/>
  <c r="G740" i="260"/>
  <c r="BJ731" i="260"/>
  <c r="AD743" i="260"/>
  <c r="G728" i="260"/>
  <c r="N719" i="260"/>
  <c r="Z737" i="260"/>
  <c r="J747" i="260"/>
  <c r="W735" i="260"/>
  <c r="AU753" i="260"/>
  <c r="W736" i="260"/>
  <c r="J722" i="260"/>
  <c r="AZ727" i="260"/>
  <c r="AL723" i="260"/>
  <c r="AL747" i="260"/>
  <c r="Z747" i="260"/>
  <c r="N743" i="260"/>
  <c r="AR710" i="260"/>
  <c r="AL726" i="260"/>
  <c r="BJ708" i="260"/>
  <c r="AU733" i="260"/>
  <c r="AU705" i="260"/>
  <c r="BJ707" i="260"/>
  <c r="J732" i="260"/>
  <c r="AR727" i="260"/>
  <c r="W739" i="260"/>
  <c r="R748" i="260"/>
  <c r="BD716" i="260"/>
  <c r="AZ714" i="260"/>
  <c r="BQ731" i="260"/>
  <c r="BN721" i="260"/>
  <c r="Z741" i="260"/>
  <c r="BJ743" i="260"/>
  <c r="W710" i="260"/>
  <c r="AD725" i="260"/>
  <c r="AD752" i="260"/>
  <c r="BQ719" i="260"/>
  <c r="BN728" i="260"/>
  <c r="BQ735" i="260"/>
  <c r="AZ717" i="260"/>
  <c r="W706" i="260"/>
  <c r="BQ715" i="260"/>
  <c r="AR718" i="260"/>
  <c r="BU748" i="260"/>
  <c r="R751" i="260"/>
  <c r="BQ723" i="260"/>
  <c r="AZ723" i="260"/>
  <c r="BQ737" i="260"/>
  <c r="BD717" i="260"/>
  <c r="BN723" i="260"/>
  <c r="BN722" i="260"/>
  <c r="AL718" i="260"/>
  <c r="AZ733" i="260"/>
  <c r="N721" i="260"/>
  <c r="BU733" i="260"/>
  <c r="R726" i="260"/>
  <c r="Z718" i="260"/>
  <c r="BD732" i="260"/>
  <c r="G733" i="260"/>
  <c r="J718" i="260"/>
  <c r="BN740" i="260"/>
  <c r="BU739" i="260"/>
  <c r="AH752" i="260"/>
  <c r="BJ717" i="260"/>
  <c r="R753" i="260"/>
  <c r="BU710" i="260"/>
  <c r="BQ717" i="260"/>
  <c r="BN744" i="260"/>
  <c r="AU709" i="260"/>
  <c r="BJ730" i="260"/>
  <c r="BN717" i="260"/>
  <c r="BD706" i="260"/>
  <c r="BJ722" i="260"/>
  <c r="BJ706" i="260"/>
  <c r="BJ732" i="260"/>
  <c r="AR722" i="260"/>
  <c r="AZ742" i="260"/>
  <c r="G743" i="260"/>
  <c r="BU705" i="260"/>
  <c r="R723" i="260"/>
  <c r="BU753" i="260"/>
  <c r="AR715" i="260"/>
  <c r="G720" i="260"/>
  <c r="BD710" i="260"/>
  <c r="AR739" i="260"/>
  <c r="AR751" i="260"/>
  <c r="N728" i="260"/>
  <c r="AR737" i="260"/>
  <c r="AL743" i="260"/>
  <c r="AR730" i="260"/>
  <c r="AU727" i="260"/>
  <c r="AD737" i="260"/>
  <c r="W750" i="260"/>
  <c r="BN741" i="260"/>
  <c r="J748" i="260"/>
  <c r="J743" i="260"/>
  <c r="Z744" i="260"/>
  <c r="BQ722" i="260"/>
  <c r="N748" i="260"/>
  <c r="BD726" i="260"/>
  <c r="R716" i="260"/>
  <c r="AH739" i="260"/>
  <c r="AL748" i="260"/>
  <c r="N752" i="260"/>
  <c r="BU750" i="260"/>
  <c r="BD731" i="260"/>
  <c r="BQ727" i="260"/>
  <c r="W733" i="260"/>
  <c r="J741" i="260"/>
  <c r="J738" i="260"/>
  <c r="J721" i="260"/>
  <c r="BQ718" i="260"/>
  <c r="BU736" i="260"/>
  <c r="AZ725" i="260"/>
  <c r="AD740" i="260"/>
  <c r="W722" i="260"/>
  <c r="BU719" i="260"/>
  <c r="AL746" i="260"/>
  <c r="AZ748" i="260"/>
  <c r="G712" i="260"/>
  <c r="BQ751" i="260"/>
  <c r="BJ750" i="260"/>
  <c r="BJ752" i="260"/>
  <c r="AR709" i="260"/>
  <c r="Z743" i="260"/>
  <c r="G753" i="260"/>
  <c r="BQ752" i="260"/>
  <c r="BQ708" i="260"/>
  <c r="BN738" i="260"/>
  <c r="N745" i="260"/>
  <c r="BN746" i="260"/>
  <c r="BU744" i="260"/>
  <c r="BU713" i="260"/>
  <c r="AD717" i="260"/>
  <c r="AH712" i="260"/>
  <c r="R736" i="260"/>
  <c r="BU738" i="260"/>
  <c r="AH728" i="260"/>
  <c r="BD722" i="260"/>
  <c r="J751" i="260"/>
  <c r="BN716" i="260"/>
  <c r="J736" i="260"/>
  <c r="Z725" i="260"/>
  <c r="Z750" i="260"/>
  <c r="G723" i="260"/>
  <c r="BN714" i="260"/>
  <c r="G751" i="260"/>
  <c r="AL713" i="260"/>
  <c r="BD738" i="260"/>
  <c r="BN708" i="260"/>
  <c r="BD734" i="260"/>
  <c r="AZ728" i="260"/>
  <c r="BN739" i="260"/>
  <c r="BU706" i="260"/>
  <c r="R741" i="260"/>
  <c r="BN720" i="260"/>
  <c r="AD753" i="260"/>
  <c r="AL745" i="260"/>
  <c r="J713" i="260"/>
  <c r="Z745" i="260"/>
  <c r="AH751" i="260"/>
  <c r="J725" i="260"/>
  <c r="Z714" i="260"/>
  <c r="AU739" i="260"/>
  <c r="G711" i="260"/>
  <c r="BQ712" i="260"/>
  <c r="BJ746" i="260"/>
  <c r="AL715" i="260"/>
  <c r="AD718" i="260"/>
  <c r="AH714" i="260"/>
  <c r="BU707" i="260"/>
  <c r="R744" i="260"/>
  <c r="N747" i="260"/>
  <c r="AL714" i="260"/>
  <c r="BU751" i="260"/>
  <c r="AL725" i="260"/>
  <c r="W744" i="260"/>
  <c r="AU718" i="260"/>
  <c r="AH745" i="260"/>
  <c r="AD747" i="260"/>
  <c r="AU731" i="260"/>
  <c r="N706" i="260"/>
  <c r="AH746" i="260"/>
  <c r="R721" i="260"/>
  <c r="AH737" i="260"/>
  <c r="R707" i="260"/>
  <c r="BU718" i="260"/>
  <c r="BQ736" i="260"/>
  <c r="AH720" i="260"/>
  <c r="BJ742" i="260"/>
  <c r="AU745" i="260"/>
  <c r="R710" i="260"/>
  <c r="AL712" i="260"/>
  <c r="AZ739" i="260"/>
  <c r="AU740" i="260"/>
  <c r="BD733" i="260"/>
  <c r="BN710" i="260"/>
  <c r="AL740" i="260"/>
  <c r="J740" i="260"/>
  <c r="AH718" i="260"/>
  <c r="BN705" i="260"/>
  <c r="BD739" i="260"/>
  <c r="N707" i="260"/>
  <c r="R733" i="260"/>
  <c r="N710" i="260"/>
  <c r="G726" i="260"/>
  <c r="BN743" i="260"/>
  <c r="Z715" i="260"/>
  <c r="R731" i="260"/>
  <c r="G752" i="260"/>
  <c r="AR742" i="260"/>
  <c r="BD735" i="260"/>
  <c r="R740" i="260"/>
  <c r="N725" i="260"/>
  <c r="BN718" i="260"/>
  <c r="BN707" i="260"/>
  <c r="BQ742" i="260"/>
  <c r="AL722" i="260"/>
  <c r="G736" i="260"/>
  <c r="AU736" i="260"/>
  <c r="AZ713" i="260"/>
  <c r="AU742" i="260"/>
  <c r="BD746" i="260"/>
  <c r="AZ709" i="260"/>
  <c r="BQ739" i="260"/>
  <c r="BD743" i="260"/>
  <c r="G722" i="260"/>
  <c r="G742" i="260"/>
  <c r="BD723" i="260"/>
  <c r="BQ716" i="260"/>
  <c r="AR713" i="260"/>
  <c r="AR743" i="260"/>
  <c r="G744" i="260"/>
  <c r="AU710" i="260"/>
  <c r="W734" i="260"/>
  <c r="BU726" i="260"/>
  <c r="BU716" i="260"/>
  <c r="J708" i="260"/>
  <c r="AH753" i="260"/>
  <c r="AR732" i="260"/>
  <c r="BN736" i="260"/>
  <c r="Z716" i="260"/>
  <c r="AD722" i="260"/>
  <c r="Z728" i="260"/>
  <c r="J739" i="260"/>
  <c r="R727" i="260"/>
  <c r="AH744" i="260"/>
  <c r="Z746" i="260"/>
  <c r="W728" i="260"/>
  <c r="AZ718" i="260"/>
  <c r="G725" i="260"/>
  <c r="BD748" i="260"/>
  <c r="BJ713" i="260"/>
  <c r="BQ706" i="260"/>
  <c r="N750" i="260"/>
  <c r="N717" i="260"/>
  <c r="W707" i="260"/>
  <c r="AU751" i="260"/>
  <c r="AU732" i="260"/>
  <c r="G706" i="260"/>
  <c r="BJ745" i="260"/>
  <c r="BQ725" i="260"/>
  <c r="AU743" i="260"/>
  <c r="BU721" i="260"/>
  <c r="AR717" i="260"/>
  <c r="W751" i="260"/>
  <c r="BJ741" i="260"/>
  <c r="BD736" i="260"/>
  <c r="W715" i="260"/>
  <c r="BD752" i="260"/>
  <c r="W708" i="260"/>
  <c r="AH727" i="260"/>
  <c r="J705" i="260"/>
  <c r="BU725" i="260"/>
  <c r="J734" i="260"/>
  <c r="N722" i="260"/>
  <c r="AZ712" i="260"/>
  <c r="AZ722" i="260"/>
  <c r="BJ718" i="260"/>
  <c r="AD712" i="260"/>
  <c r="AR750" i="260"/>
  <c r="G739" i="260"/>
  <c r="G746" i="260"/>
  <c r="BN751" i="260"/>
  <c r="AZ738" i="260"/>
  <c r="Z727" i="260"/>
  <c r="BN731" i="260"/>
  <c r="BJ726" i="260"/>
  <c r="W747" i="260"/>
  <c r="AR738" i="260"/>
  <c r="J737" i="260"/>
  <c r="AU714" i="260"/>
  <c r="AZ745" i="260"/>
  <c r="AZ705" i="260"/>
  <c r="R714" i="260"/>
  <c r="AR719" i="260"/>
  <c r="W726" i="260"/>
  <c r="AR748" i="260"/>
  <c r="AU706" i="260"/>
  <c r="AH722" i="260"/>
  <c r="BD713" i="260"/>
  <c r="BQ744" i="260"/>
  <c r="G718" i="260"/>
  <c r="R737" i="260"/>
  <c r="G741" i="260"/>
  <c r="BQ734" i="260"/>
  <c r="BN727" i="260"/>
  <c r="W743" i="260"/>
  <c r="W723" i="260"/>
  <c r="BU728" i="260"/>
  <c r="BN719" i="260"/>
  <c r="BD719" i="260"/>
  <c r="BJ733" i="260"/>
  <c r="AD720" i="260"/>
  <c r="Z748" i="260"/>
  <c r="AH747" i="260"/>
  <c r="R725" i="260"/>
  <c r="AD750" i="260"/>
  <c r="BJ711" i="260"/>
  <c r="N744" i="260"/>
  <c r="BJ747" i="260"/>
  <c r="AH715" i="260"/>
  <c r="AH721" i="260"/>
  <c r="N713" i="260"/>
  <c r="BJ720" i="260"/>
  <c r="BQ707" i="260"/>
  <c r="AZ732" i="260"/>
  <c r="G708" i="260"/>
  <c r="BU731" i="260"/>
  <c r="N726" i="260"/>
  <c r="AL744" i="260"/>
  <c r="BD712" i="260"/>
  <c r="BD714" i="260"/>
  <c r="BJ748" i="260"/>
  <c r="J730" i="260"/>
  <c r="N723" i="260"/>
  <c r="BJ753" i="260"/>
  <c r="AR706" i="260"/>
  <c r="N705" i="260"/>
  <c r="BN726" i="260"/>
  <c r="AH719" i="260"/>
  <c r="AH742" i="260"/>
  <c r="BJ735" i="260"/>
  <c r="R735" i="260"/>
  <c r="R742" i="260"/>
  <c r="N753" i="260"/>
  <c r="G737" i="260"/>
  <c r="R746" i="260"/>
  <c r="R745" i="260"/>
  <c r="J710" i="260"/>
  <c r="BQ730" i="260"/>
  <c r="R708" i="260"/>
  <c r="G735" i="260"/>
  <c r="BD750" i="260"/>
  <c r="Z720" i="260"/>
  <c r="AL741" i="260"/>
  <c r="BN745" i="260"/>
  <c r="W713" i="260"/>
  <c r="AZ708" i="260"/>
  <c r="AH726" i="260"/>
  <c r="BU714" i="260"/>
  <c r="AL728" i="260"/>
  <c r="BN737" i="260"/>
  <c r="BN742" i="260"/>
  <c r="BU741" i="260"/>
  <c r="AR741" i="260"/>
  <c r="AH713" i="260"/>
  <c r="BN750" i="260"/>
  <c r="R728" i="260"/>
  <c r="W737" i="260"/>
  <c r="BU743" i="260"/>
  <c r="AD727" i="260"/>
  <c r="N712" i="260"/>
  <c r="AL737" i="260"/>
  <c r="AR721" i="260"/>
  <c r="BJ723" i="260"/>
  <c r="W719" i="260"/>
  <c r="W740" i="260"/>
  <c r="AZ737" i="260"/>
  <c r="Z738" i="260"/>
  <c r="BN753" i="260"/>
  <c r="J727" i="260"/>
  <c r="AR726" i="260"/>
  <c r="BN735" i="260"/>
  <c r="BQ713" i="260"/>
  <c r="AU728" i="260"/>
  <c r="G719" i="260"/>
  <c r="W705" i="260"/>
  <c r="Z752" i="260"/>
  <c r="N716" i="260"/>
  <c r="W738" i="260"/>
  <c r="BU723" i="260"/>
  <c r="AU720" i="260"/>
  <c r="G714" i="260"/>
  <c r="J735" i="260"/>
  <c r="BQ750" i="260"/>
  <c r="R706" i="260"/>
  <c r="BD728" i="260"/>
  <c r="R722" i="260"/>
  <c r="AZ720" i="260"/>
  <c r="J752" i="260"/>
  <c r="R730" i="260"/>
  <c r="AZ746" i="260"/>
  <c r="AD741" i="260"/>
  <c r="AD713" i="260"/>
  <c r="BD747" i="260"/>
  <c r="N751" i="260"/>
  <c r="AR707" i="260"/>
  <c r="J746" i="260"/>
  <c r="N739" i="260"/>
  <c r="BN734" i="260"/>
  <c r="BJ727" i="260"/>
  <c r="BD742" i="260"/>
  <c r="BJ714" i="260"/>
  <c r="BD705" i="260"/>
  <c r="AU730" i="260"/>
  <c r="AL717" i="260"/>
  <c r="AZ735" i="260"/>
  <c r="AU722" i="260"/>
  <c r="N731" i="260"/>
  <c r="AU750" i="260"/>
  <c r="AR705" i="260"/>
  <c r="R713" i="260"/>
  <c r="AU713" i="260"/>
  <c r="Z740" i="260"/>
  <c r="BU715" i="260"/>
  <c r="BD718" i="260"/>
  <c r="BJ736" i="260"/>
  <c r="J753" i="260"/>
  <c r="J719" i="260"/>
  <c r="BN752" i="260"/>
  <c r="Z726" i="260"/>
  <c r="R709" i="260"/>
  <c r="W745" i="260"/>
  <c r="BD707" i="260"/>
  <c r="AD721" i="260"/>
  <c r="BD744" i="260"/>
  <c r="BJ737" i="260"/>
  <c r="R711" i="260"/>
  <c r="AU716" i="260"/>
  <c r="N720" i="260"/>
  <c r="BN733" i="260"/>
  <c r="AR747" i="260"/>
  <c r="AU708" i="260"/>
  <c r="W753" i="260"/>
  <c r="AZ726" i="260"/>
  <c r="BN725" i="260"/>
  <c r="BU752" i="260"/>
  <c r="BJ715" i="260"/>
  <c r="Z739" i="260"/>
  <c r="W752" i="260"/>
  <c r="AR746" i="260"/>
  <c r="W742" i="260"/>
  <c r="AU737" i="260"/>
  <c r="AL750" i="260"/>
  <c r="G747" i="260"/>
  <c r="W730" i="260"/>
  <c r="AR711" i="260"/>
  <c r="AU744" i="260"/>
  <c r="AU734" i="260"/>
  <c r="W727" i="260"/>
  <c r="AR745" i="260"/>
  <c r="R739" i="260"/>
  <c r="AR708" i="260"/>
  <c r="N708" i="260"/>
  <c r="N735" i="260"/>
  <c r="BJ739" i="260"/>
  <c r="AL716" i="260"/>
  <c r="R734" i="260"/>
  <c r="AD739" i="260"/>
  <c r="J717" i="260"/>
  <c r="AU735" i="260"/>
  <c r="BD751" i="260"/>
  <c r="BN713" i="260"/>
  <c r="R738" i="260"/>
  <c r="AR723" i="260"/>
  <c r="AU717" i="260"/>
  <c r="AL720" i="260"/>
  <c r="BQ710" i="260"/>
  <c r="BU727" i="260"/>
  <c r="AH748" i="260"/>
  <c r="AR734" i="260"/>
  <c r="J726" i="260"/>
  <c r="BU720" i="260"/>
  <c r="AH716" i="260"/>
  <c r="J711" i="260"/>
  <c r="AZ710" i="260"/>
  <c r="AH741" i="260"/>
  <c r="AL719" i="260"/>
  <c r="AL721" i="260"/>
  <c r="AL739" i="260"/>
  <c r="AZ744" i="260"/>
  <c r="AR712" i="260"/>
  <c r="AU707" i="260"/>
  <c r="G705" i="260"/>
  <c r="BD741" i="260"/>
  <c r="G748" i="260"/>
  <c r="Z721" i="260"/>
  <c r="BU745" i="260"/>
  <c r="BD708" i="260"/>
  <c r="BQ705" i="260"/>
  <c r="AH717" i="260"/>
  <c r="W709" i="260"/>
  <c r="G710" i="260"/>
  <c r="J728" i="260"/>
  <c r="N732" i="260"/>
  <c r="AR720" i="260"/>
  <c r="BU709" i="260"/>
  <c r="J715" i="260"/>
  <c r="AU711" i="260"/>
  <c r="AR744" i="260"/>
  <c r="W712" i="260"/>
  <c r="BQ740" i="260"/>
  <c r="AZ743" i="260"/>
  <c r="BN706" i="260"/>
  <c r="W711" i="260"/>
  <c r="J720" i="260"/>
  <c r="R718" i="260"/>
  <c r="BU712" i="260"/>
  <c r="R715" i="260"/>
  <c r="BJ728" i="260"/>
  <c r="J733" i="260"/>
  <c r="AR731" i="260"/>
  <c r="W731" i="260"/>
  <c r="AD716" i="260"/>
  <c r="A83" i="79"/>
  <c r="C81" i="79"/>
  <c r="A82" i="79"/>
  <c r="C80" i="79"/>
  <c r="A84" i="79" l="1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C864" i="79" s="1"/>
  <c r="A859" i="79"/>
  <c r="C857" i="79"/>
  <c r="A861" i="79" l="1"/>
  <c r="A863" i="79" s="1"/>
  <c r="C859" i="79"/>
  <c r="A865" i="79" l="1"/>
  <c r="C865" i="79" s="1"/>
  <c r="AB32" i="253" s="1"/>
  <c r="C863" i="79"/>
  <c r="S42" i="253" l="1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AA29" i="102" s="1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AA20" i="251" s="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AA31" i="102" s="1"/>
  <c r="Z21" i="251"/>
  <c r="Z39" i="102"/>
  <c r="S29" i="253"/>
  <c r="AC29" i="253" s="1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39" i="102" l="1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17" i="251" s="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36" i="102" l="1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AD20" i="251"/>
  <c r="V17" i="251"/>
  <c r="W17" i="251" s="1"/>
  <c r="X17" i="251"/>
  <c r="AD20" i="102" l="1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T15" authorId="0" shapeId="0" xr:uid="{D152D1F7-6E8B-49E1-A767-D675636CD9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
</t>
        </r>
      </text>
    </comment>
    <comment ref="V15" authorId="0" shapeId="0" xr:uid="{763FF7DB-DFB2-4B53-890D-B270E98332A4}">
      <text>
        <r>
          <rPr>
            <sz val="10"/>
            <color indexed="81"/>
            <rFont val="Tahoma"/>
            <family val="2"/>
          </rPr>
          <t>LOADTEST</t>
        </r>
      </text>
    </comment>
    <comment ref="Y15" authorId="0" shapeId="0" xr:uid="{CD5B7A0F-DC2D-4798-AC8D-ADD3097E3B8F}">
      <text>
        <r>
          <rPr>
            <b/>
            <sz val="9"/>
            <color indexed="81"/>
            <rFont val="Tahoma"/>
            <family val="2"/>
          </rPr>
          <t>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B2ECF135-0E99-4700-B283-E5C4BDE948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392BCA93-82F3-467A-9638-CBCB2982C72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91DC28E2-8423-4371-B207-5562E34EED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CFC1F780-69D0-46D0-B023-791C452823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C6381148-232D-47E8-8B62-D9D69D777AB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79B02F75-07D3-40E0-9334-A79CB998013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E5703D7-71A1-4E2A-B82B-A0F01913CCF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9B864A43-21B6-482D-B9D4-8DD07CE4AB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0E0882FD-BF11-4068-9E38-63B331C4C1D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9DF51BF6-ACD1-426F-8B26-FB7F4E402A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8FC880C0-34AC-4C64-8574-495A2CC5504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D9B4EEFA-6FD9-43E7-A06E-FC85DE10DDE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0" shapeId="0" xr:uid="{5F73B926-708C-407E-9FD8-D639FD3EE800}">
      <text>
        <r>
          <rPr>
            <sz val="12"/>
            <color indexed="81"/>
            <rFont val="Tahoma"/>
            <family val="2"/>
          </rPr>
          <t xml:space="preserve">ASTORIA'S
</t>
        </r>
      </text>
    </comment>
    <comment ref="AC125" authorId="0" shapeId="0" xr:uid="{D8B4558E-9C3E-4619-AC2B-CEDCD513C0BB}">
      <text>
        <r>
          <rPr>
            <sz val="12"/>
            <color indexed="81"/>
            <rFont val="Tahoma"/>
            <family val="2"/>
          </rPr>
          <t>R9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37" authorId="0" shapeId="0" xr:uid="{0FB5122B-8442-4ECF-BC81-35B0336F93AC}">
      <text>
        <r>
          <rPr>
            <sz val="9"/>
            <color indexed="81"/>
            <rFont val="Tahoma"/>
            <family val="2"/>
          </rPr>
          <t>UNIT 3 LOAD TEST</t>
        </r>
      </text>
    </comment>
    <comment ref="Y137" authorId="0" shapeId="0" xr:uid="{CC4721DF-11B9-460C-91BE-0C5CB2307184}">
      <text>
        <r>
          <rPr>
            <sz val="9"/>
            <color indexed="81"/>
            <rFont val="Tahoma"/>
            <family val="2"/>
          </rPr>
          <t>UNIT 3 LOAD TEST</t>
        </r>
      </text>
    </comment>
    <comment ref="F139" authorId="0" shapeId="0" xr:uid="{CC3A7FF3-5678-4B07-9E8D-E3E2349BE303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G139" authorId="0" shapeId="0" xr:uid="{1EEA715B-FFBF-47E8-9DE9-F57EA67FC18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EC0BCE00-E861-473A-B01C-B1A20034AAD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275D63F7-A34C-4186-B000-DFDF9032E5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7F66E4AB-DCEB-4ABB-AE25-7531C77A62D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FE421169-EFC5-4AD9-AA97-BAF215382AC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1836F392-21BB-4955-B9A2-0708174BD4E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M139" authorId="0" shapeId="0" xr:uid="{CBC7E5D2-B739-4044-B6BE-05277E7C4B3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N139" authorId="0" shapeId="0" xr:uid="{1C4B7354-149A-4D63-9F4B-41EAE0B52A01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O139" authorId="0" shapeId="0" xr:uid="{8A0FB706-47A2-4533-B113-CA1A05AF8F3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P139" authorId="0" shapeId="0" xr:uid="{1D69A9CD-B2DE-4584-A73D-A374CDF17835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Q139" authorId="0" shapeId="0" xr:uid="{97C8AD5F-7360-4164-800A-5BE7A8155FC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R139" authorId="0" shapeId="0" xr:uid="{D11EE9AB-A220-416F-BB52-5B85F444E983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S139" authorId="0" shapeId="0" xr:uid="{26AEC46D-6FE8-4870-86CF-D784051AA3A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T139" authorId="0" shapeId="0" xr:uid="{C6C951C0-623C-4F73-B779-93BB161CC49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U139" authorId="0" shapeId="0" xr:uid="{ACA578A6-F5ED-4FF8-88E1-52C0624FFFD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V139" authorId="0" shapeId="0" xr:uid="{E56C149E-F970-4811-B89F-082DF0C5DEE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W139" authorId="0" shapeId="0" xr:uid="{79BA0132-CFAF-4E1A-9FED-B7E8114B3F01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X139" authorId="0" shapeId="0" xr:uid="{6345D0BC-EA13-465B-979F-BCCC7B12A39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Y139" authorId="0" shapeId="0" xr:uid="{AC71592E-A631-4850-8729-AF4ED974ACC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Z139" authorId="0" shapeId="0" xr:uid="{A7B55CE8-3E45-4B16-A374-0177A3E37EA0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A139" authorId="0" shapeId="0" xr:uid="{A478F92A-EEB2-4BF4-BDDA-9D5856EE67A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B139" authorId="0" shapeId="0" xr:uid="{8EACC5E4-7882-4242-A76D-1F86B8B98A8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C139" authorId="0" shapeId="0" xr:uid="{E797A7EE-B341-4C58-9A7C-E91990E022E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FBA32AA5-07B2-4153-96B6-371E736082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CB55E2E-75EA-40F9-ABD6-AC168FEC37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64FF986-7F1A-4EF6-A0DA-034B56FCD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3ADC4B0-49C6-4E83-8061-C6DD68A65E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72440FD-D001-4712-8047-7B635B4234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15B8C5C-7741-4ACA-8C99-D75315C695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592FE63D-B60D-4683-85CA-886A36420EC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4010E58-F4F8-4E31-9028-56656B78F3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567B1071-851C-4691-9C46-D58446711C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6D516EF0-6FEF-4E97-BAE8-AF22DAEA90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E3D341C7-412D-4113-BCE9-2E03BDDE1AB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06A387EC-2E66-4B68-9EE8-F4ED20522E4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1" shapeId="0" xr:uid="{96BF8890-7550-4189-8201-75A995294306}">
      <text>
        <r>
          <rPr>
            <sz val="12"/>
            <color indexed="81"/>
            <rFont val="Tahoma"/>
            <family val="2"/>
          </rPr>
          <t>BINUAN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25" authorId="1" shapeId="0" xr:uid="{985D9B05-A455-47C7-AD03-A119E3AE597A}">
      <text>
        <r>
          <rPr>
            <sz val="10"/>
            <color indexed="81"/>
            <rFont val="Tahoma"/>
            <family val="2"/>
          </rPr>
          <t>Resuma</t>
        </r>
      </text>
    </comment>
    <comment ref="Z137" authorId="1" shapeId="0" xr:uid="{957D6456-20DD-4CB7-A7DD-E73F2C151B41}">
      <text>
        <r>
          <rPr>
            <sz val="12"/>
            <color indexed="81"/>
            <rFont val="Tahoma"/>
            <family val="2"/>
          </rPr>
          <t>UNIT 4 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37" authorId="1" shapeId="0" xr:uid="{700E608A-B71B-426C-84E4-FD2D82FA9E36}">
      <text>
        <r>
          <rPr>
            <sz val="12"/>
            <color indexed="81"/>
            <rFont val="Tahoma"/>
            <family val="2"/>
          </rPr>
          <t>UNIT 4 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50CD1D03-2492-4C59-83CA-0EF728CEF700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G139" authorId="1" shapeId="0" xr:uid="{B4061CFB-5190-4E24-B765-1D1780229E19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H139" authorId="1" shapeId="0" xr:uid="{957312C9-D198-411F-B915-8D4C9CECBCF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I139" authorId="1" shapeId="0" xr:uid="{B5267262-723B-4FA7-835E-AD9F84FE181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J139" authorId="1" shapeId="0" xr:uid="{000776BA-1A95-45E4-81EC-40A76C0B31B5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K139" authorId="1" shapeId="0" xr:uid="{090DD66F-D7B9-4CEC-A84E-2B90F8D6893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L139" authorId="1" shapeId="0" xr:uid="{B98DCA91-2D4B-40D1-93FA-3CB9F1BCE9A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M139" authorId="1" shapeId="0" xr:uid="{8BFFD340-3822-480C-8A0C-2C5B9EF1A49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N139" authorId="1" shapeId="0" xr:uid="{35B5DF55-A289-4172-B9D0-47A43D9B32E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O139" authorId="1" shapeId="0" xr:uid="{D4F8C584-EFE0-4414-AEAF-EAEBF29CDBD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P139" authorId="1" shapeId="0" xr:uid="{5285BACE-A3D8-4F73-957B-195008DB804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Q139" authorId="1" shapeId="0" xr:uid="{3F18A61C-C79D-4797-95A7-C7FF3F88FE7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R139" authorId="1" shapeId="0" xr:uid="{19B01043-6063-4F81-97C2-7AB80BF74B9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S139" authorId="1" shapeId="0" xr:uid="{9F75AA6F-987C-4227-AB45-2A4AB05EFF4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T139" authorId="1" shapeId="0" xr:uid="{7944A513-D552-4753-B519-B007B63F821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U139" authorId="1" shapeId="0" xr:uid="{DF788B51-1975-47E8-BAC3-B076A12B238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V139" authorId="1" shapeId="0" xr:uid="{FA0542D3-E025-4FF6-92B8-97AB8534846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W139" authorId="1" shapeId="0" xr:uid="{355E9F8C-01E3-4A56-BFE7-B7D9A03B8A8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X139" authorId="1" shapeId="0" xr:uid="{F5C9D782-B2EF-4742-BF46-86380BBE8B2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Y139" authorId="1" shapeId="0" xr:uid="{07D372B9-A848-45DA-8B08-70FDEA135889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Z139" authorId="1" shapeId="0" xr:uid="{2EADBB82-A414-48B5-84B4-08D37B6536E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A139" authorId="1" shapeId="0" xr:uid="{872EF23A-A8B5-4BDF-96D2-DE38E070A41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B139" authorId="1" shapeId="0" xr:uid="{58F7AA6B-2695-46FC-B33C-91B1CF50784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C139" authorId="1" shapeId="0" xr:uid="{A885A5BB-14E5-40B0-BB35-13852A77D152}">
      <text>
        <r>
          <rPr>
            <sz val="12"/>
            <color indexed="81"/>
            <rFont val="Tahoma"/>
            <family val="2"/>
          </rPr>
          <t>Unit 1 declared commercial 2220h
Unit 2 Derated (4MW)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6ED3A467-08CB-4428-BEEC-788A1C3D2E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F616936-AB7A-40A7-BB0D-6352B7C6A2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3E4A6DA-DACB-4131-86EF-9DB8AD96C8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5C0FD30-0E6F-482B-8277-62705D37B4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7E124E9-E2F9-42EC-AB4F-525D3E969D2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B5782FE-D6AB-4D8C-9409-A4AA0BBCC94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0C15DBC-FFD7-44DE-9470-86F0D5D9D8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8FCF1F11-5A2C-4A35-B94C-47A11DA37F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A9A82D20-AF81-4AE0-94B6-19FA48B17D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356C0C4-50C3-46BC-B937-78B39083A3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087854C3-A553-49AA-94AC-438034DD93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29509E6E-8F05-4053-B58A-642D0CA89EB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25" authorId="1" shapeId="0" xr:uid="{407A5AC3-FC7C-485F-A315-1E2CB6966CE9}">
      <text>
        <r>
          <rPr>
            <sz val="12"/>
            <color indexed="81"/>
            <rFont val="Tahoma"/>
            <family val="2"/>
          </rPr>
          <t>ABORLAN 13.8KV FEEDER</t>
        </r>
      </text>
    </comment>
    <comment ref="L125" authorId="1" shapeId="0" xr:uid="{927D5769-9602-4620-A19E-DEA585744363}">
      <text>
        <r>
          <rPr>
            <sz val="12"/>
            <color indexed="81"/>
            <rFont val="Tahoma"/>
            <family val="2"/>
          </rPr>
          <t>ABORLAN POBLACION RECLOSER</t>
        </r>
      </text>
    </comment>
    <comment ref="AA125" authorId="1" shapeId="0" xr:uid="{DE24D329-6555-485B-A6B5-310132869059}">
      <text>
        <r>
          <rPr>
            <sz val="9"/>
            <color indexed="81"/>
            <rFont val="Tahoma"/>
            <family val="2"/>
          </rPr>
          <t>BINUAN RECLOSER</t>
        </r>
      </text>
    </comment>
    <comment ref="AB125" authorId="1" shapeId="0" xr:uid="{6E83CD60-4FA5-4A30-8A9B-19C6BFAB0641}">
      <text>
        <r>
          <rPr>
            <sz val="9"/>
            <color indexed="81"/>
            <rFont val="Tahoma"/>
            <family val="2"/>
          </rPr>
          <t>SOLID RECLOSER + BINUAN RECLOSER</t>
        </r>
      </text>
    </comment>
    <comment ref="F139" authorId="1" shapeId="0" xr:uid="{0CBCE438-2C61-487C-A978-71B4A29B2B7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C62C2FFB-726B-4C3C-B7BE-70BCA755C0C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68D7E897-BC3B-4080-8C97-94FC3A8925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001AAC5B-FCE7-4305-BA1B-A038840079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847FEBBA-789F-4145-86E8-BDF0F5C4B01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3008F602-55A6-4ED8-AD2D-3F5D331C830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F53697D9-895F-48E5-BE14-582A63DDF60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E2BF4CF3-3E56-4F18-9DFB-5023B04361F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7C28F08E-8213-45C1-9FBF-7D691BE1323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E349FEBC-263B-4351-BAF6-5C9F8592D7E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89E1AAB7-F2E6-4733-B310-E3C0D34FA78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10EE2145-E73D-435A-A885-56F1FF3E17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A83A5F0D-1F42-4784-8635-58610BF851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B6E5E435-C89B-446C-9DF3-99BE6E83CC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67128B4E-FA8D-4B3E-8AEA-965783F447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2C541A2F-DDCC-46BA-AA7D-CE576DE221E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0F4CD8C4-5784-4AD2-9553-0108C527FCB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27E31EEF-430C-471D-A75B-EE789262603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C5A14F10-97EC-4461-BA60-786EC8961E1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A5258188-7873-4B7A-969B-52F2764DEFD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50092F05-E0C2-499E-9561-03EF999B4F1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60BBFDB3-AB5F-438D-9345-470D89AB7FD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4A68A7B9-F0D5-4B23-BD0E-37DCA545E1D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ACB36D12-0A90-44AD-8253-BB6E1CB5AC71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tc={21D2A2F0-C1D9-42F8-8CBC-7465AC51F5F3}</author>
  </authors>
  <commentList>
    <comment ref="CG79" authorId="0" shapeId="0" xr:uid="{6E6107A4-6797-4F6F-AA1B-9699F7A5B1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6036D25-961B-4B1E-80D9-0F602704B4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054E55F-949A-4B96-86E2-51BB3776B7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49FE9E1-BDF4-4969-85BB-B9C69A92D3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01B0B47-FCD6-4B38-9840-360DD631AEB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065815B-315B-48AB-A367-7E40AD4DB20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B4AB3A7-117B-41CC-8AAD-2523A50CC9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92571BB-B82D-4F2E-BE41-BA4771F344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B603678F-8BE1-4CDC-ABFE-25CAD1C4A7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CC840E2-5665-4D8A-BA1D-5CACFFB15C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126AAF5E-3F2F-4166-902D-EA134FC05D4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E1D6654-9B1B-4356-BA88-701C1DF00C1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4" authorId="1" shapeId="0" xr:uid="{458499BF-2F2C-4AA5-8C8F-67470FF0BBC7}">
      <text>
        <r>
          <rPr>
            <sz val="10"/>
            <color indexed="81"/>
            <rFont val="Tahoma"/>
            <family val="2"/>
          </rPr>
          <t>Lucbuan F1 - Emergency open / emergency clearing</t>
        </r>
      </text>
    </comment>
    <comment ref="U124" authorId="1" shapeId="0" xr:uid="{05081509-1864-42F8-8411-F3499D769C04}">
      <text>
        <r>
          <rPr>
            <sz val="10"/>
            <color indexed="81"/>
            <rFont val="Tahoma"/>
            <family val="2"/>
          </rPr>
          <t>Lucbuan F1 - Emergency open / emergency clearing</t>
        </r>
      </text>
    </comment>
    <comment ref="W125" authorId="1" shapeId="0" xr:uid="{473C2418-064B-4D65-A234-20E71602EDDC}">
      <text>
        <r>
          <rPr>
            <sz val="10"/>
            <color indexed="81"/>
            <rFont val="Tahoma"/>
            <family val="2"/>
          </rPr>
          <t>Poblacion Circuit</t>
        </r>
      </text>
    </comment>
    <comment ref="AB125" authorId="2" shapeId="0" xr:uid="{21D2A2F0-C1D9-42F8-8CBC-7465AC51F5F3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SOLID</t>
      </text>
    </comment>
    <comment ref="AC125" authorId="1" shapeId="0" xr:uid="{F974D8F0-D50A-488B-B06A-BD363F186B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 A/T 2249H
SOLID A/T 2235H
RESUMA A/T 2252H
TAYTAY BARRIO A/T 2258H</t>
        </r>
      </text>
    </comment>
    <comment ref="S131" authorId="1" shapeId="0" xr:uid="{9B0A32B0-D7C3-491D-BA06-AD16D395DD72}">
      <text>
        <r>
          <rPr>
            <b/>
            <sz val="10"/>
            <color indexed="81"/>
            <rFont val="Calibri"/>
            <family val="2"/>
            <scheme val="minor"/>
          </rPr>
          <t>Bagyo na nagngangalang TINO</t>
        </r>
      </text>
    </comment>
    <comment ref="F139" authorId="1" shapeId="0" xr:uid="{4226DC75-838B-490F-B66E-909315AAE17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FEED6CC8-A344-48EA-A4FD-17B3106C58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882EE6AA-4C5A-4835-AA1A-6AE172F22ED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FBED74B1-B45B-4B48-A606-5B56A1196A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D3827DC6-ABF6-4C74-A726-8CEBC82B4E0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88B79E6-27C4-4B87-AF2E-1B8BDF8A51C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D549C0AF-9050-4E93-BAA3-57967873E4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A9CE1D7F-B2DA-4CB8-A45E-B42E2D5B59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EF1F799B-98CA-4DD2-AF00-BD10B1A7083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B7234765-3C25-418C-A376-0598D9433634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671805FD-9D9C-4360-887D-2F03DBABB3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0616C42-E462-479D-998E-CCF6B172F8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84AA5A8-8649-4B37-A143-81B0875781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A50B094-E0B8-4129-A8E1-ECBB5F6E582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F93C086-E6A7-4019-98E6-0CC72BCAF13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2AA5225-2815-4F3B-A8FC-01F6C660CE3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90DB7D7B-5B78-4599-A4DE-017584A65E6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65575409-05B6-454C-B720-835C5B5156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2F134C0E-0317-47F2-AD74-DAFB3EB6FB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DB00A357-0392-47DC-98D0-1F21F39D078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3B8F7CE-3B56-4A78-B13A-E0F3CF4591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7F94238-1B0D-4780-9EFC-27AB0FCAD21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F5909EAE-DEE0-47C6-BA78-89D3ABD40F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Resuma, Paglaum, Kalikasan, R11
A/T 52-3IR4
A/T 51D14
ALD VS2, Mendoza, San Manuel, VS12
</t>
        </r>
      </text>
    </comment>
    <comment ref="G125" authorId="1" shapeId="0" xr:uid="{814F8B26-DD9E-4C92-AE9E-212B9CF8CDF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Resuma, Kalikasan, Solid
52-3IR4, 51D14
Baltan, Buncag
</t>
        </r>
      </text>
    </comment>
    <comment ref="H125" authorId="1" shapeId="0" xr:uid="{F753C51D-975D-4072-B0C7-CC6DC0C6CD87}">
      <text>
        <r>
          <rPr>
            <sz val="11"/>
            <color indexed="81"/>
            <rFont val="Tahoma"/>
            <family val="2"/>
          </rPr>
          <t>- PSB North Palawan
- Permanent Fault: Resuma, Solid
- Transient: San Manuel</t>
        </r>
      </text>
    </comment>
    <comment ref="I125" authorId="1" shapeId="0" xr:uid="{EAEFC274-B406-4D11-975C-BA90BDB25B1F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J125" authorId="1" shapeId="0" xr:uid="{5079ADA8-5EC5-4EA3-A9A7-7710C6E328A4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K125" authorId="1" shapeId="0" xr:uid="{3C8D43E7-0A7F-4D81-BE12-219FEDD98AEF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L125" authorId="1" shapeId="0" xr:uid="{57EC97BE-C03D-44FF-9B72-CBF5209C7559}">
      <text>
        <r>
          <rPr>
            <sz val="11"/>
            <color indexed="81"/>
            <rFont val="Tahoma"/>
            <family val="2"/>
          </rPr>
          <t>- PSB North Palawan
- Permanent Fault: Resuma, Solid
- Transient Fault: R9</t>
        </r>
      </text>
    </comment>
    <comment ref="M125" authorId="1" shapeId="0" xr:uid="{E4CD07B4-4F33-4AFB-BF4E-2E5E04617563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N125" authorId="1" shapeId="0" xr:uid="{90C63666-01FF-4D60-A5D2-9B818D57ADD0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O125" authorId="1" shapeId="0" xr:uid="{813CAB6A-E1CA-43EA-85E1-D689A05867C1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P125" authorId="1" shapeId="0" xr:uid="{8A9BC4DB-0ECC-4E9A-9B57-F2E364132DFA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Q125" authorId="1" shapeId="0" xr:uid="{16BFF9DE-4373-408C-B457-618C4EE97855}">
      <text>
        <r>
          <rPr>
            <sz val="9"/>
            <color indexed="81"/>
            <rFont val="Tahoma"/>
            <family val="2"/>
          </rPr>
          <t xml:space="preserve">
- PSB North Palawan
-Loadshed :  Ab13.8 , 21ML4</t>
        </r>
      </text>
    </comment>
    <comment ref="R125" authorId="1" shapeId="0" xr:uid="{E1946985-D5BE-4453-B7C3-E80CF8D78AFE}">
      <text>
        <r>
          <rPr>
            <sz val="9"/>
            <color indexed="81"/>
            <rFont val="Tahoma"/>
            <family val="2"/>
          </rPr>
          <t xml:space="preserve">
- PSB North Palawan
-Loadshed :  Ab13.8 , 21ML4</t>
        </r>
      </text>
    </comment>
    <comment ref="S125" authorId="1" shapeId="0" xr:uid="{7E481E4F-E417-4760-A0EB-920EAC9DB378}">
      <text>
        <r>
          <rPr>
            <sz val="9"/>
            <color indexed="81"/>
            <rFont val="Tahoma"/>
            <family val="2"/>
          </rPr>
          <t xml:space="preserve">
- PSB North Palawan
- Permanent Fault: Resuma
-Loadshed :  Ab13.8
-Fault: Quezon</t>
        </r>
      </text>
    </comment>
    <comment ref="T125" authorId="1" shapeId="0" xr:uid="{9CCB4D28-6368-4354-8375-320D279BDA93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U125" authorId="1" shapeId="0" xr:uid="{1623AEE6-3320-467B-BC34-D5A1329E24CF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V125" authorId="1" shapeId="0" xr:uid="{AF0BE97B-B075-462D-943B-7D3D5B58E068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W125" authorId="1" shapeId="0" xr:uid="{5FC6D6C0-2756-4099-995F-413AC5135863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X125" authorId="1" shapeId="0" xr:uid="{73363DC2-4CD6-4BE4-93B5-E25AD1A99CCD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Y125" authorId="1" shapeId="0" xr:uid="{D8043E6E-7057-4F9A-BC43-FA7C4D3C20A8}">
      <text>
        <r>
          <rPr>
            <sz val="10"/>
            <color indexed="81"/>
            <rFont val="Tahoma"/>
            <family val="2"/>
          </rPr>
          <t>Taytay + Anilawan</t>
        </r>
      </text>
    </comment>
    <comment ref="Z125" authorId="1" shapeId="0" xr:uid="{46D908B9-99F9-4DB4-9F87-A978D7588740}">
      <text>
        <r>
          <rPr>
            <sz val="10"/>
            <color indexed="81"/>
            <rFont val="Tahoma"/>
            <family val="2"/>
          </rPr>
          <t>Taytay + Anilawan</t>
        </r>
      </text>
    </comment>
    <comment ref="AA125" authorId="1" shapeId="0" xr:uid="{E87F815B-F3F0-4957-B55C-ED59749D7D68}">
      <text>
        <r>
          <rPr>
            <sz val="10"/>
            <color indexed="81"/>
            <rFont val="Tahoma"/>
            <family val="2"/>
          </rPr>
          <t>Taytay</t>
        </r>
      </text>
    </comment>
    <comment ref="AB125" authorId="1" shapeId="0" xr:uid="{15E8FC50-3DD4-4D5D-9356-4523161BF4D7}">
      <text>
        <r>
          <rPr>
            <sz val="10"/>
            <color indexed="81"/>
            <rFont val="Tahoma"/>
            <family val="2"/>
          </rPr>
          <t>Taytay</t>
        </r>
      </text>
    </comment>
    <comment ref="AC125" authorId="1" shapeId="0" xr:uid="{8DD88859-89D4-4D92-A4A0-42475BB49BF0}">
      <text>
        <r>
          <rPr>
            <sz val="10"/>
            <color indexed="81"/>
            <rFont val="Tahoma"/>
            <family val="2"/>
          </rPr>
          <t>Taytay</t>
        </r>
      </text>
    </comment>
    <comment ref="F139" authorId="1" shapeId="0" xr:uid="{6BB2637A-CE09-4A40-B843-5AE44D2499E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E66BEF1A-9CF3-45F0-A112-839E6FBB91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E1B59CDC-25DB-4EF6-B44C-CA432E7A364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C163523C-DB39-473B-97E5-6FF86845772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42" authorId="1" shapeId="0" xr:uid="{C246275E-44F4-4B30-B0C7-B035A8D2C452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  <comment ref="AC142" authorId="1" shapeId="0" xr:uid="{4DF452EF-AFF1-47F4-9BE2-72775FE38995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C19AF3B9-5CEF-4D2E-942A-234579251A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9E05D0E-5E01-497C-B90E-8A2227438D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E9911CE-D4AC-44B7-B075-F3437E326D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B7B5BBE-4D98-4AAD-BFAD-A4DA08D9558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F0D9718-BBF9-4436-9690-5A51A527C25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42AB0DB-8477-4C19-85C3-E0C498EDFF6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B621BE5-92A5-47F0-A390-AC8D21BC9B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7544873-BBC4-4E22-863D-6668F37E2F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B521EC90-C6A9-45D7-9B09-9A9FA0512B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6F98F24B-28B3-4CD3-82A5-749110FC79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31D18D53-B957-43EA-A0BB-6EC74DB33C8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4D7EDBC-663D-4EA4-8B70-7EA8C385AF5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A8710C55-FABC-4890-99C1-1B63C043BA0C}">
      <text>
        <r>
          <rPr>
            <sz val="10"/>
            <color indexed="81"/>
            <rFont val="Tahoma"/>
            <family val="2"/>
          </rPr>
          <t>Taytay</t>
        </r>
      </text>
    </comment>
    <comment ref="G125" authorId="1" shapeId="0" xr:uid="{EA84252F-1C1F-4F96-8C66-2D2EE9158499}">
      <text>
        <r>
          <rPr>
            <sz val="10"/>
            <color indexed="81"/>
            <rFont val="Tahoma"/>
            <family val="2"/>
          </rPr>
          <t>Taytay</t>
        </r>
      </text>
    </comment>
    <comment ref="H125" authorId="1" shapeId="0" xr:uid="{11730DEB-6B0E-461B-A862-E6CB232A56A7}">
      <text>
        <r>
          <rPr>
            <sz val="10"/>
            <color indexed="81"/>
            <rFont val="Tahoma"/>
            <family val="2"/>
          </rPr>
          <t>Taytay</t>
        </r>
      </text>
    </comment>
    <comment ref="I125" authorId="1" shapeId="0" xr:uid="{23A126A2-7897-4E35-BBAC-4B0EDD47AA07}">
      <text>
        <r>
          <rPr>
            <sz val="10"/>
            <color indexed="81"/>
            <rFont val="Tahoma"/>
            <family val="2"/>
          </rPr>
          <t>Taytay</t>
        </r>
      </text>
    </comment>
    <comment ref="J125" authorId="1" shapeId="0" xr:uid="{F74B995E-F97B-4F88-83E3-B1B8DCD8D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K125" authorId="1" shapeId="0" xr:uid="{1396AAED-AA18-45F7-8537-C7F50F13DF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L125" authorId="1" shapeId="0" xr:uid="{33DBFC32-3FF2-4E28-BAA0-AA71D598548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M125" authorId="1" shapeId="0" xr:uid="{E58E737A-C66A-476C-8667-63D57683E7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N125" authorId="1" shapeId="0" xr:uid="{92FC3DEE-8205-4ED3-9576-EFC74859C8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O125" authorId="1" shapeId="0" xr:uid="{CF43B8E7-FEE2-4C9A-AF1F-9E4A229166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P125" authorId="1" shapeId="0" xr:uid="{4314585B-8EBA-48FD-A63C-77A75A73EF6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Q125" authorId="1" shapeId="0" xr:uid="{458C109C-2605-42E6-B66E-48E09CE576D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R125" authorId="1" shapeId="0" xr:uid="{96435B48-9C6E-4D86-807A-C0B2D27166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and San Jose ckt
</t>
        </r>
      </text>
    </comment>
    <comment ref="S125" authorId="1" shapeId="0" xr:uid="{6DEC6092-E65E-4AF0-AFA2-5B00925862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and Poblacion Ckt
</t>
        </r>
      </text>
    </comment>
    <comment ref="T125" authorId="1" shapeId="0" xr:uid="{DAEE657C-9070-4D9D-B71D-14B6A97D0B7C}">
      <text>
        <r>
          <rPr>
            <sz val="10"/>
            <color indexed="81"/>
            <rFont val="Tahoma"/>
            <family val="2"/>
          </rPr>
          <t>VS3 (San Jose)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Taytay</t>
        </r>
      </text>
    </comment>
    <comment ref="U125" authorId="1" shapeId="0" xr:uid="{A5D5935C-F874-4723-A8B6-5B76F4DFCB87}">
      <text>
        <r>
          <rPr>
            <sz val="10"/>
            <color indexed="81"/>
            <rFont val="Tahoma"/>
            <family val="2"/>
          </rPr>
          <t>Taytay</t>
        </r>
      </text>
    </comment>
    <comment ref="V125" authorId="1" shapeId="0" xr:uid="{FC3A5AA7-C7F8-4744-8C6A-C5EB6D5922EC}">
      <text>
        <r>
          <rPr>
            <sz val="10"/>
            <color indexed="81"/>
            <rFont val="Tahoma"/>
            <family val="2"/>
          </rPr>
          <t>Taytay</t>
        </r>
      </text>
    </comment>
    <comment ref="W125" authorId="1" shapeId="0" xr:uid="{FE6CE39D-11B8-4DF4-A2D9-898B6E4BAE31}">
      <text>
        <r>
          <rPr>
            <sz val="10"/>
            <color indexed="81"/>
            <rFont val="Tahoma"/>
            <family val="2"/>
          </rPr>
          <t>Taytay
21BP4-2</t>
        </r>
      </text>
    </comment>
    <comment ref="X125" authorId="1" shapeId="0" xr:uid="{CAC64DF0-0F8E-4C16-9C25-C93C79B735E6}">
      <text>
        <r>
          <rPr>
            <sz val="10"/>
            <color indexed="81"/>
            <rFont val="Tahoma"/>
            <family val="2"/>
          </rPr>
          <t>Taytay</t>
        </r>
      </text>
    </comment>
    <comment ref="Y125" authorId="1" shapeId="0" xr:uid="{348C156C-C7DC-489A-968A-53C3E3D1FBF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25" authorId="1" shapeId="0" xr:uid="{0D07995E-3FBC-40C1-808B-72F5FB8310D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25" authorId="1" shapeId="0" xr:uid="{02A56775-3B49-4CF6-A4B1-B2AAD73B12D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25" authorId="1" shapeId="0" xr:uid="{98D93AEC-81DD-4F52-AE97-4DDA45BF0AA5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25" authorId="1" shapeId="0" xr:uid="{854136AF-D3BE-4BC2-A208-FF3775059281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6D31A5AE-9723-4543-8012-B64D794D322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607692D3-BBE8-4FA7-8CAE-B52BAA3FF3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7ADB8D1F-E0CC-4291-A607-F7AEE82E808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4A8A3D82-7AC0-44E8-AF4A-6503D90E1B4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8685FE1F-24A5-4956-92AD-47264D641D3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C5B3F5C-A6BC-490F-92A7-29F236D5475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FF9FCAE-3D30-48B3-A06A-0B8A3D222E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1464AFC6-3786-4248-947B-4E101BC79E9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7A382FF9-6729-4A08-A174-A6CCFEB8E3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C817E5E4-205C-4BD5-97DC-BBD5B86A51F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F4ECE01C-E81E-415C-9F12-84EB76D901A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48C675C5-5F9C-4B30-B066-01496C5FD3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9C026080-47A1-4E52-87D6-490E13EBC1B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A154B727-F147-405A-A3BB-C213F9A2154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3A8E8F58-F3B6-49FB-90A7-F28AAD4D67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D656BD65-B28E-41B6-BBBA-6C66B8D2C46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2A68987A-1F24-47EE-8A5F-F4A702B8196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3BBD4715-297B-427F-A0EC-627E4484B2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F3F0E884-8C91-4BB7-BC9D-38C4E173A45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CC39C35A-DF9A-4336-A2B2-7EDA09427C5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DD09AA57-2471-498F-B11F-CDB8053D040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D46E0C28-5053-4CDF-BF35-CFF3D2C6724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030C7EB9-7967-48B7-86EF-B21072A255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EE213FE1-1FDB-49CF-AD0C-8E52C4A3B10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F142" authorId="1" shapeId="0" xr:uid="{BF29A54C-31E6-4A59-92F9-5B05F859A567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72422A7F-A31D-499B-9317-AFA935720D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7CE19BA-CAE9-466A-8780-2C5263CC41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BA8398C-C568-45AE-B1C1-03F900FE9D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B1C9CEC-4434-4BF9-925E-ADC55F1F54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1F26237-8EC2-4728-8E7E-C76483D5D36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B4645A9-86D5-4C8F-8F88-9C5B3456EA9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1C00C94-85A7-4B72-BFAF-1195CFC21D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EC375E3-A6D1-4A8A-8B1A-C0E0B073AE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E16594B9-6911-495E-B722-24917DEF8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32B59569-3943-456A-82ED-B6034E1DA7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4A72D0B3-F408-4809-A45D-58219F645A9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75F5B106-23C4-4B52-A500-00E6882E454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24" authorId="1" shapeId="0" xr:uid="{F58D4FE3-DA53-4E26-8CFC-981BAEF8E0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Q124" authorId="1" shapeId="0" xr:uid="{1E917088-BAA5-4422-9E5D-AE441E5747D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F125" authorId="1" shapeId="0" xr:uid="{C8F3CDF8-7DD7-418E-A839-F32308A8F48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25" authorId="1" shapeId="0" xr:uid="{29A1EC63-9459-4B06-AAB7-074C09AAC049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25" authorId="1" shapeId="0" xr:uid="{A73C4EA7-C5EF-4474-8E9A-696EA038E48A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5" authorId="1" shapeId="0" xr:uid="{76C70B43-C739-4FD9-A21E-A32A56755FF1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25" authorId="1" shapeId="0" xr:uid="{A9A4154F-90E7-44B8-A04B-7CE83C27D2C4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25" authorId="1" shapeId="0" xr:uid="{28458EFB-07A3-400C-A867-9B060AB2A54C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25" authorId="1" shapeId="0" xr:uid="{D10F07F8-564C-4A6A-A289-459082584FF8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5" authorId="1" shapeId="0" xr:uid="{4C56377E-3477-444E-9F2F-B5DAA98F3D3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25" authorId="1" shapeId="0" xr:uid="{83BCD6A3-6B2F-4431-AD09-3879B9D18E1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25" authorId="1" shapeId="0" xr:uid="{74C10A78-B9FC-4DAB-9F95-517637F57F8B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25" authorId="1" shapeId="0" xr:uid="{79527DAE-983E-4B0C-8E85-EDE2457E991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25" authorId="1" shapeId="0" xr:uid="{E7FD7B6A-8EB9-4321-AB2D-68D055D648D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25" authorId="1" shapeId="0" xr:uid="{89EAF385-9C34-409E-890F-68429CAEF74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25" authorId="1" shapeId="0" xr:uid="{970FF9D6-54C4-46B0-9827-4CC2EC6991DF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25" authorId="1" shapeId="0" xr:uid="{86276E85-F2DF-431C-80D0-9F4B6872C01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25" authorId="1" shapeId="0" xr:uid="{FF3421F8-B786-4151-968F-EEAF49E344A4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25" authorId="1" shapeId="0" xr:uid="{69420C9C-1798-40D9-8ECF-4F18D8357317}">
      <text>
        <r>
          <rPr>
            <sz val="10"/>
            <color indexed="81"/>
            <rFont val="Tahoma"/>
            <family val="2"/>
          </rPr>
          <t>R3</t>
        </r>
      </text>
    </comment>
    <comment ref="AA125" authorId="1" shapeId="0" xr:uid="{6516BE35-8FA4-4FD4-A137-3A13049DAA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B125" authorId="1" shapeId="0" xr:uid="{9757012B-C62C-481E-97E2-75D89617D46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C125" authorId="1" shapeId="0" xr:uid="{174E5C4C-65B1-460E-8706-EC0D1BA3370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F139" authorId="1" shapeId="0" xr:uid="{0748A77D-1A6C-4231-8600-9B17CF4E82F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D04DE049-6249-4D2A-9D57-D3BFA658B6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011343CA-CD6F-4C04-A2D9-71456BA6705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DD68C9E9-22A1-4669-8F35-8D89351FE7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DB954580-86A2-44CC-9FBD-4245AECC27D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129F8240-DCFA-4B26-8057-829B381F831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E600815-874C-4E78-BE8D-B0F805AA4D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E4915843-DCC7-41F8-9A5C-B2C4F7227E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4C28AEA6-212C-4218-A981-0C82BD5DD6B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A0F02D1F-7BD1-4B30-B20E-DC3B860ADF8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9AE9DA07-5D10-4321-92ED-FCA181C0754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759A6179-841B-465C-A0C4-275F7F57E23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B3701428-3496-444E-9442-E0092BBE4E0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57EB1918-9462-4782-9C01-5BE9BFECABB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AB1EAB31-2FE0-47DB-8056-469F6C9753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F7A94427-4EEC-4B91-B6F3-AF5B045CE4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7887374A-AEB5-4A3C-8462-ED6A982AB77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95021C20-1673-43DD-8957-BF53D44CAEC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B67B83FF-519D-43E0-A462-4D2A91495B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97D1A6CD-081B-4504-A91D-47B002E7B31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95ED359E-759E-4511-8F38-20A49C100ED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4C70087F-9638-44D8-97F7-21A883F600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16EA9260-6665-45CE-9C74-6221996233C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9B16C0D4-A937-4BD7-8489-3C23B0E4D25A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8DC75074-2B2C-4D91-9E1F-FDDD473DE9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9A5484E-A8A0-47FD-820C-B9BC07A27A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87DF2AE-D75D-4B65-87D9-44E04DBB97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BE60CBD-DF8C-402C-9C91-7E334F3D2F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8A448EB-F3E9-421B-ADBC-07A5052D2D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9C71A65-B38F-4EF7-A0D0-4F3DD1D55B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18A8514-A1C6-4F19-AD79-9F352FE0EC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38BFEF17-8011-44F8-86C7-1BA7058FA0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0153227B-062F-4ED8-B125-00E2605DBF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C2B88200-D4A1-4117-96B0-E399963184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81419B2-7C00-4CC4-93EE-7313A85D854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FF2A3BDE-14FE-40DF-B5B0-4DF9C75D25F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6E87BF57-18B2-4BC4-BA39-8160F241F7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G125" authorId="1" shapeId="0" xr:uid="{243DDD01-DD5D-4033-A691-2307857CB9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H125" authorId="1" shapeId="0" xr:uid="{FB17695D-8756-48BD-AD05-C0FDC90F516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I125" authorId="1" shapeId="0" xr:uid="{E2B1C0D4-AC3D-43DB-BA65-706C96460B3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J125" authorId="1" shapeId="0" xr:uid="{A53A1883-1C75-4542-B440-B0E79B71358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S125" authorId="1" shapeId="0" xr:uid="{BE84EA8A-FF2B-461F-9EFC-8759DF47249E}">
      <text>
        <r>
          <rPr>
            <b/>
            <sz val="9"/>
            <color indexed="81"/>
            <rFont val="Tahoma"/>
            <family val="2"/>
          </rPr>
          <t>21ML4</t>
        </r>
      </text>
    </comment>
    <comment ref="V125" authorId="1" shapeId="0" xr:uid="{65EA2F31-37B7-4CD9-BB32-6DD0A5D7151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W125" authorId="1" shapeId="0" xr:uid="{93679CEA-54AD-4EDD-830C-DD85A0031F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X125" authorId="1" shapeId="0" xr:uid="{B89702C3-539B-490A-B4A2-D9D30CB15D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AA125" authorId="1" shapeId="0" xr:uid="{2B7539AA-97AF-4600-B019-09B2B5A91AA7}">
      <text>
        <r>
          <rPr>
            <b/>
            <sz val="9"/>
            <color indexed="81"/>
            <rFont val="Tahoma"/>
            <family val="2"/>
          </rPr>
          <t>R9</t>
        </r>
      </text>
    </comment>
    <comment ref="F139" authorId="1" shapeId="0" xr:uid="{3D14E24A-472B-4BCA-A8E2-ACBEC8AE67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E1CD6893-941C-40F7-82CD-0478F81E9A0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5AB23426-F267-4B1A-8175-81B5D93AD5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7EC946F8-D235-40DB-992F-827753A9C6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225200F3-E65C-4ED2-8CC7-028D38B6510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14014F50-D035-4E03-8702-11E4C58B4B7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885C5F28-C495-497B-A0A0-5FDE6EF2E44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B6EDF016-17D9-4335-AC0F-ECF602FC42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1F10A130-C3E2-4A98-A592-5889C1009F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63BBC052-910B-48AF-B02C-8901F39B22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C7CBF869-E2E8-496D-9699-4E1A530E217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71E98538-ED63-4B32-B6F2-D1B6350DCD7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146CF7CD-26EC-466D-B2E4-495E049310B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3BFF9C59-F7E5-4926-B739-8A9521ABD98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1EFC2D89-BDE2-4289-B336-74E71E2C1FC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D175D6B2-4446-47EF-9431-43F417B8C28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8C2C176E-92AA-4460-9E47-C3DF481B8D1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6A093A04-1368-4135-80F1-950BDAEBA5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CE44A537-AEE3-4674-AE43-0B96D70EDB5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528D8A71-505F-4F3A-B092-5F0459F8303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990FD1D2-78FB-468F-9A05-73B1F38EE8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4340EFAE-0827-46E5-9F07-892EC4B9E4E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5CDC7E82-4B23-4824-8A75-D5B80ED234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19A6AD0A-683C-4BB6-9C20-61D06BDF3B5D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15" authorId="0" shapeId="0" xr:uid="{1FE49A0E-0CEB-49A9-87E2-9ADF254C9584}">
      <text>
        <r>
          <rPr>
            <b/>
            <sz val="9"/>
            <color indexed="81"/>
            <rFont val="Tahoma"/>
            <family val="2"/>
          </rPr>
          <t>Load test</t>
        </r>
      </text>
    </comment>
    <comment ref="P15" authorId="0" shapeId="0" xr:uid="{19C5DBCF-6B15-4682-87C8-3B56CABDAC8B}">
      <text>
        <r>
          <rPr>
            <b/>
            <sz val="9"/>
            <color indexed="81"/>
            <rFont val="Tahoma"/>
            <family val="2"/>
          </rPr>
          <t>Declared commercial at 0945h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F56CC492-D0C0-4355-A560-503C7F3422B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C4560394-C65F-4D83-BD8B-46BA813EB0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3A8433B1-8DA4-49CA-BDF6-452882016F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5A514AB-135D-4F68-9B40-E6162CEDB6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A3479E0-E596-418D-BED0-AC93B79D02E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7CADEB9D-FC82-4D71-92BB-98BC49C3625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D9A82003-A994-452B-8884-E1B9CBFF20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BE182E17-834D-4461-BCC5-3751D5684D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45530857-0407-4D0D-9606-DBA4FF9F4A7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5DA13C7D-892D-4ABF-A04E-82D50E5654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600E254-3EDE-4663-A9B1-964389E18B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91A92DBC-5209-4DB6-83EC-CE40C927B3D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25" authorId="0" shapeId="0" xr:uid="{8F2E7322-1CF6-4D6D-95AD-6D90EB439037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I125" authorId="0" shapeId="0" xr:uid="{F03693CB-9A0C-4391-A07B-D4130ECD550E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J125" authorId="0" shapeId="0" xr:uid="{543BA23C-93D1-4FC8-9DDC-C4DD8C4F138D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L125" authorId="0" shapeId="0" xr:uid="{FBB888B0-1998-4D64-8F44-40C8551E3BCD}">
      <text>
        <r>
          <rPr>
            <b/>
            <sz val="9"/>
            <color indexed="81"/>
            <rFont val="Tahoma"/>
            <family val="2"/>
          </rPr>
          <t>Aborlan 13.8kV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5" authorId="0" shapeId="0" xr:uid="{4C91F29E-53A3-410F-A5E8-A75192DDA3C7}">
      <text>
        <r>
          <rPr>
            <b/>
            <sz val="9"/>
            <color indexed="81"/>
            <rFont val="Tahoma"/>
            <family val="2"/>
          </rPr>
          <t>Aborlan 13.8kV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25" authorId="0" shapeId="0" xr:uid="{3EE5ACD8-4B34-425E-A02D-B8DA2EC4BC65}">
      <text>
        <r>
          <rPr>
            <b/>
            <sz val="9"/>
            <color indexed="81"/>
            <rFont val="Tahoma"/>
            <family val="2"/>
          </rPr>
          <t>Aborlan Poblacion</t>
        </r>
      </text>
    </comment>
    <comment ref="O125" authorId="0" shapeId="0" xr:uid="{980D3C11-21C0-4EEF-B3AE-3992F9135C0E}">
      <text>
        <r>
          <rPr>
            <b/>
            <sz val="9"/>
            <color indexed="81"/>
            <rFont val="Tahoma"/>
            <family val="2"/>
          </rPr>
          <t>Aborlan Poblacion</t>
        </r>
      </text>
    </comment>
    <comment ref="P125" authorId="0" shapeId="0" xr:uid="{9F80D813-5313-4631-95FC-10656FC6BA2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F1 LU</t>
        </r>
      </text>
    </comment>
    <comment ref="Q125" authorId="0" shapeId="0" xr:uid="{FD31B578-6A61-4262-8227-24FD7B31AF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 Pob</t>
        </r>
      </text>
    </comment>
    <comment ref="U125" authorId="0" shapeId="0" xr:uid="{B1D6204B-AEA4-4832-A43D-59F9929F386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Poblacion under 
13.8 Aborlan</t>
        </r>
      </text>
    </comment>
    <comment ref="V125" authorId="0" shapeId="0" xr:uid="{F953EA53-8B65-4753-86EB-89B601A53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Poblacion under 
13.8 Aborlan</t>
        </r>
      </text>
    </comment>
    <comment ref="W125" authorId="0" shapeId="0" xr:uid="{DE1CD502-BAC8-4F68-9136-66D2E13A354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X125" authorId="0" shapeId="0" xr:uid="{1F2A038E-AA19-4683-A28A-D9DE773430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Y125" authorId="0" shapeId="0" xr:uid="{26EBE1E6-6C0B-4D1E-819B-CDD10D729B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F139" authorId="0" shapeId="0" xr:uid="{616F9E8A-BEEF-4438-9BFA-7DB9E5A088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EAC254C9-5163-4CC8-B83F-FC36799B562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5496DB06-436C-49A9-A524-E1B339A45AB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4FE8365D-2014-4F42-BD2E-D1DB12575FC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FE72CFA2-B8FC-4D6A-BB08-A3D3CE25B2C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1F7F0661-E386-4602-915B-54B9A4C589C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A2DEA07A-CF20-4E56-A7BA-E25405AC9D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93F3D5BB-3BA6-49F5-99A3-5944236DF9A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5794344C-E316-42AC-88F7-892152EE5E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DE685064-5E60-44F6-B3E8-2D51966011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E34E2828-11A6-48C9-A8EE-B00BC1602E1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30DE5859-1DF2-4A02-8F33-B68A839EC8F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35B65DE0-C720-40B7-98B9-59BC21AD155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D1160272-A45C-4583-B470-FC3F9C2006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2E97257F-0E8A-4DEE-B22A-850F84B4D6F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F7EE259A-47EC-4937-B715-2C5AF5C7CD1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70FB5540-E510-474A-AE63-778510689E1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8BB0A9B3-7248-4AEE-A670-4CC14A14F7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0" shapeId="0" xr:uid="{0AB62719-656D-42BB-910A-4A5029FDBF6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0" shapeId="0" xr:uid="{DFF6CEAC-0698-4E6A-8B89-F9D120D3B2D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0" shapeId="0" xr:uid="{4B8E91F6-713F-48E5-A752-B424D28330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0" shapeId="0" xr:uid="{136BD95F-3E80-45CC-9DC9-A0D533C9BFE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0" shapeId="0" xr:uid="{C1F6A06F-3F8F-4CAC-91B1-058B0DDA8FB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0" shapeId="0" xr:uid="{263CC74C-822D-4A98-88A7-39A61298A5B0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tc={0FA83D0D-1A2C-4D71-BCE1-F25A290A5556}</author>
    <author>tc={26FD2809-FF2D-473D-B3F2-9223C80FAC4B}</author>
    <author>tc={7225FDC7-2639-4A92-979B-9D6FC415652F}</author>
    <author>tc={4F71D81A-4E53-4248-B5A5-5451E225CC82}</author>
    <author>tc={2445FAA2-B8EE-47F2-8AFD-ECB41F7258B3}</author>
    <author>tc={7A34B8D5-12FA-40EA-97CA-36B8C8C9FE6F}</author>
    <author>tc={789F7901-B9BD-48BB-89EC-84C89F362F52}</author>
    <author>TransCo-IGSOD-OccMin</author>
  </authors>
  <commentList>
    <comment ref="CG79" authorId="0" shapeId="0" xr:uid="{90317C5D-4973-4BFA-8798-AEB93B3D11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E58F1DD-6BEA-4D87-B5DD-A5B9316453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F4FCE8E-D1AE-43C3-9583-B52C005B66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168060C-0664-4E10-B195-A988C6CB3B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5F8A62D-3536-4F9E-A069-0C4DCFD9F33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C998670-590A-48E2-BD4D-2EB2DE9CFEB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5C5F1604-5346-4C72-8119-743BA7421D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22584453-D123-4DA1-9177-78BF9AFADB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9754897A-E718-4925-BF7D-5921443DF4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2E73B77-2F42-4577-8B1E-7379E8B80B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8835575-8875-48F5-8479-ABFA54F207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E7DDCA0-0BE0-460D-B87C-A02282ED61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25" authorId="1" shapeId="0" xr:uid="{0FA83D0D-1A2C-4D71-BCE1-F25A290A5556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J125" authorId="2" shapeId="0" xr:uid="{26FD2809-FF2D-473D-B3F2-9223C80FAC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K125" authorId="3" shapeId="0" xr:uid="{7225FDC7-2639-4A92-979B-9D6FC415652F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L125" authorId="4" shapeId="0" xr:uid="{4F71D81A-4E53-4248-B5A5-5451E225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M125" authorId="5" shapeId="0" xr:uid="{2445FAA2-B8EE-47F2-8AFD-ECB41F7258B3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N125" authorId="6" shapeId="0" xr:uid="{7A34B8D5-12FA-40EA-97CA-36B8C8C9FE6F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O125" authorId="7" shapeId="0" xr:uid="{789F7901-B9BD-48BB-89EC-84C89F362F52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P125" authorId="8" shapeId="0" xr:uid="{F71D9D28-F87A-463E-A950-FD709F9329F3}">
      <text>
        <r>
          <rPr>
            <b/>
            <sz val="9"/>
            <color indexed="81"/>
            <rFont val="Tahoma"/>
            <family val="2"/>
          </rPr>
          <t>Aborlan Poblacion rec + Maligaya load + Paglaum rec</t>
        </r>
      </text>
    </comment>
    <comment ref="Q125" authorId="8" shapeId="0" xr:uid="{567E9A7D-D9DF-486F-B466-BE7D29425002}">
      <text>
        <r>
          <rPr>
            <b/>
            <sz val="9"/>
            <color indexed="81"/>
            <rFont val="Tahoma"/>
            <family val="2"/>
          </rPr>
          <t>Aborlan Poblacion rec + Maligaya load + Paglaum rec</t>
        </r>
      </text>
    </comment>
    <comment ref="R125" authorId="8" shapeId="0" xr:uid="{BCB71F7E-9B14-4673-8AD6-2E5B07F07D0C}">
      <text>
        <r>
          <rPr>
            <b/>
            <sz val="9"/>
            <color indexed="81"/>
            <rFont val="Tahoma"/>
            <family val="2"/>
          </rPr>
          <t>Maligaya load + Paglaum rec</t>
        </r>
      </text>
    </comment>
    <comment ref="Z125" authorId="8" shapeId="0" xr:uid="{EF26157C-C566-41F8-8583-39F78AD2D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F2</t>
        </r>
      </text>
    </comment>
    <comment ref="F139" authorId="8" shapeId="0" xr:uid="{0555D86B-1828-45C2-81FE-F45A3E7A56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8" shapeId="0" xr:uid="{CD8DD90B-1E3F-49F3-A7FA-4A66B729750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8" shapeId="0" xr:uid="{700E289C-7E4F-4AB9-903C-E76AB38F755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8" shapeId="0" xr:uid="{76428476-6E97-47D5-81FE-33738F86E84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8" shapeId="0" xr:uid="{2BA56CB2-7037-4D8D-AAD0-6820DFBC08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8" shapeId="0" xr:uid="{77DF4ACF-63D3-47B3-BB09-631F8B566E9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8" shapeId="0" xr:uid="{8775BD69-2C50-488A-8B8F-DE546925A89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8" shapeId="0" xr:uid="{06E205EC-3F5E-47C7-8CA5-FD3B9598142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8" shapeId="0" xr:uid="{4278759C-BB24-4B25-96A4-1F12F6A8F29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8" shapeId="0" xr:uid="{A45D3413-90AC-42C3-B487-71876FD91E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8" shapeId="0" xr:uid="{E71BCEC7-590E-41BD-9225-F2771BA2A5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8" shapeId="0" xr:uid="{EBB6526A-BD0A-4961-9C6B-EC37A7B5BD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8" shapeId="0" xr:uid="{150DB84B-FAD7-48F6-899A-323B46A0D2C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8" shapeId="0" xr:uid="{47CAAC8F-0C10-40CE-A80C-773B518BC69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8" shapeId="0" xr:uid="{82011330-41E6-49F9-BA8C-F405560668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8" shapeId="0" xr:uid="{3B809CAC-9969-4030-AAD2-BC6A723F292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8" shapeId="0" xr:uid="{58EEDB6F-BCA3-463B-B71E-57A22F9563A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8" shapeId="0" xr:uid="{588A7D72-59D6-4845-AD42-82FCC366E63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8" shapeId="0" xr:uid="{45982475-1DC1-4392-A88F-8B0C95D867E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8" shapeId="0" xr:uid="{0FBC3874-D385-48E0-B219-089080A1C9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8" shapeId="0" xr:uid="{D1A7FAB3-708F-4B76-BA8E-1E500A48312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8" shapeId="0" xr:uid="{D3DB4645-0D7B-4ABE-82EC-E6662295FBC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8" shapeId="0" xr:uid="{08F43AFE-02BE-4415-A6C0-141EC039685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8" shapeId="0" xr:uid="{5A65CF2F-5E9A-44BB-B18B-FDB31B59800B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212EDB8F-4AA4-4B02-B7A2-55E82B0EEA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FC4F1D3-3EB1-4232-9AED-5EBB59A2F0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5CF64E9-2EF8-4E0F-BCA5-C479053D54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8DBB9DD-4AE6-43DE-ADE4-2EC625AD325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E9E182A-CE41-4351-83C4-3416E836044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50152EC-7F99-4BC0-934C-EC2C9A833E7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36FB22E9-C089-42B9-9AC9-1B92F62A8D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CAA0B446-D39D-4B1B-A437-6F050ED07A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729843F9-E053-41B6-845B-DC37007FEA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F22968B-899E-44DC-B79A-9329803EA6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355B5F08-7934-449F-825A-F24C860A62A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88EE013A-4B71-4475-96D9-295BCAE64B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25" authorId="1" shapeId="0" xr:uid="{63790B24-B000-4EFA-A898-934E7E78EE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SAN JOSE
</t>
        </r>
      </text>
    </comment>
    <comment ref="V125" authorId="1" shapeId="0" xr:uid="{641994AF-651C-4BFC-9700-AC6170F4F6A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SAN JOSE
</t>
        </r>
      </text>
    </comment>
    <comment ref="F139" authorId="1" shapeId="0" xr:uid="{DA8FA660-58B2-4094-98BD-52C631773F0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5AA4FA39-0AFE-4D4C-B084-28A62B8BB6F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7F28865F-436D-4857-B0BD-7C18A7DC4E6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11D2F15D-E4A5-4D3F-81FE-1C8FC0AB2BF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C6B1A6D2-48D2-4A57-A1D9-17A54BB15E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BE4CE118-C91D-41EB-BBA6-6FE73AF8642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78EB764-8CBA-4EB6-9539-2E0CCCCA3A9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FD01016B-DB40-4381-89F9-942AB27B636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374CCC12-F396-4CB5-B83B-2AB1CA1D4E8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F28BB08A-BE3D-4FE8-8904-28423A57F9D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2A1789A9-6479-42E9-B385-C1D9458C95DD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P45" authorId="0" shapeId="0" xr:uid="{EDAAAEF9-4E7D-4DE0-83FC-111156B4F0DC}">
      <text>
        <r>
          <rPr>
            <b/>
            <sz val="9"/>
            <color indexed="81"/>
            <rFont val="Tahoma"/>
            <family val="2"/>
          </rPr>
          <t>Ongoing emergency unload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9D3A2840-B02D-4208-B89D-93DD568F7C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24C578AA-3ED4-4D9E-943B-979E624C77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34B3E242-83F9-4750-BD1F-7346F903E4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8C9D67DE-F8B8-4B44-BE57-262C4C0738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A74E4A7-C4B0-4FD4-983C-F9B1A664057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FA822A6A-DDB9-40C5-B228-3CEFD2FE36B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8DEC0F18-D11C-48A6-9A89-11B9121528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1FE78858-3218-48EC-A923-C5B22E07D5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75C144D5-1C4E-49B0-A0E6-7B83161BDD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CAB41A63-1247-4208-BA1D-842B8E8F82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E889B11D-6B1C-43CC-A761-1520DF4DBA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3890063E-67CC-4D7D-B70C-5DD83ED53F2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5" authorId="0" shapeId="0" xr:uid="{21506FA0-880C-455C-B2E0-886A2253E5D2}">
      <text>
        <r>
          <rPr>
            <sz val="9"/>
            <color indexed="81"/>
            <rFont val="Tahoma"/>
            <family val="2"/>
          </rPr>
          <t xml:space="preserve">A/T VS3 San Jose
</t>
        </r>
      </text>
    </comment>
    <comment ref="Z125" authorId="0" shapeId="0" xr:uid="{CBC28A14-C865-4983-A775-26A4AA8B49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 (R6)</t>
        </r>
      </text>
    </comment>
    <comment ref="P130" authorId="0" shapeId="0" xr:uid="{A9F52623-F43C-4286-B6B1-4014DDF4D625}">
      <text>
        <r>
          <rPr>
            <b/>
            <sz val="9"/>
            <color indexed="81"/>
            <rFont val="Tahoma"/>
            <family val="2"/>
          </rPr>
          <t>Ongoing emergency unload of MAN 1</t>
        </r>
      </text>
    </comment>
    <comment ref="F139" authorId="0" shapeId="0" xr:uid="{BA315B52-2427-4C1B-A0B7-6395385C68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A21F4CBB-3F4C-4FE6-9737-D0F47B8AC9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9A92DD87-CD5A-4669-B98C-48B169B6F4E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4D93F91C-61E4-4F95-9772-23788A64947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CA3450B7-12B7-4E1B-BCDF-D5566BC6F54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BC87C141-7A72-4CC2-9108-DA0654AA4A8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CB1E9782-71C5-4E8C-885E-ADC0E45C4B1A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M14" authorId="0" shapeId="0" xr:uid="{6E37C2D8-E7A2-457E-8FF5-8907693BC172}">
      <text>
        <r>
          <rPr>
            <b/>
            <sz val="9"/>
            <color indexed="81"/>
            <rFont val="Tahoma"/>
            <family val="2"/>
          </rPr>
          <t>Load test</t>
        </r>
      </text>
    </comment>
    <comment ref="R14" authorId="0" shapeId="0" xr:uid="{D947D82F-40F0-4DAC-8B8D-E20CC12191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testing of Agrekko units kukuha sila data at 11 units running</t>
        </r>
      </text>
    </comment>
    <comment ref="L45" authorId="0" shapeId="0" xr:uid="{88E2EF67-BD35-4E54-80A5-1BED6F5B98C9}">
      <text>
        <r>
          <rPr>
            <b/>
            <sz val="9"/>
            <color indexed="81"/>
            <rFont val="Tahoma"/>
            <family val="2"/>
          </rPr>
          <t>Turbine washing</t>
        </r>
      </text>
    </comment>
    <comment ref="T46" authorId="0" shapeId="0" xr:uid="{908BA74D-2E5E-4309-A632-8F89C3821DE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79" authorId="1" shapeId="0" xr:uid="{625A2948-ABB7-412F-8A68-AE49FEAD08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4A5A80D1-BED0-4D7E-BE62-4266BE2A605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EE61E5CC-E496-469E-AF89-9EF96017D6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D1A4A563-186C-4A7D-844E-AAC71EE18D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855FE64-88C8-40ED-828D-CECA589C91F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80063E7E-4A16-47AB-A87E-14363972AD8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C72100A-CB3E-48E0-BBCB-F7F8B71D8F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4082FE3A-8713-4A84-B7BE-DC61C186261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11CCEF48-4EEE-4978-B0E3-150A8A3626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1F0B17F4-3A0B-4BEC-8EBE-F4971EEDC4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7AF2BE88-A762-4573-ABC1-9E6E486F0B4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11038216-E027-4A5C-8349-C4F191DD05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R125" authorId="0" shapeId="0" xr:uid="{FFCF3BDE-7E6B-4B7F-B8AC-D8F3BA0329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S125" authorId="0" shapeId="0" xr:uid="{C7D4EC6B-37A6-4195-9ADA-18DE8A76663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T125" authorId="0" shapeId="0" xr:uid="{5488FA33-1A0C-4ED0-88ED-25463785F2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U125" authorId="0" shapeId="0" xr:uid="{594DBF40-2A54-4780-9208-2E1DDBEA16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AA125" authorId="0" shapeId="0" xr:uid="{4DB81CA8-4C69-423E-8850-3AAB8AA3D3C8}">
      <text>
        <r>
          <rPr>
            <sz val="9"/>
            <color indexed="81"/>
            <rFont val="Tahoma"/>
            <family val="2"/>
          </rPr>
          <t>R9</t>
        </r>
      </text>
    </comment>
    <comment ref="F139" authorId="0" shapeId="0" xr:uid="{714149C9-156B-4884-91D6-5374CB08AF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7E1D16C5-CD6D-486D-8F2C-B8D8F416F98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CA237808-3372-4845-ABF9-EEBC19E2102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67EF6B1B-D9FB-4F17-A9A8-05050770F0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EAE91C0C-CB55-4455-A20F-ABD45DE2448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7E6FF57D-6FAA-4D13-9975-3D2D48180C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01CAF8DA-E3E2-420B-AA3A-CE5255AC379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383DD989-45C2-4CFF-85A5-7F111388054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6D369B48-AB91-4409-8860-CCADA0E7716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72025251-8536-4CED-9777-2AE4425A309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CDE4A0EB-143A-4557-8432-CFA1FD5DFFA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F56BC508-8A55-4F5A-83CD-5735DCFAFCB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78BDDAC9-A91B-4471-ADBC-6CB240D8276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54B7CA79-0A07-4637-AC08-724379739756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16" authorId="0" shapeId="0" xr:uid="{F4A882B6-CF8A-44B9-9B62-7C1D723FA8C1}">
      <text>
        <r>
          <rPr>
            <b/>
            <sz val="9"/>
            <color indexed="81"/>
            <rFont val="Tahoma"/>
            <family val="2"/>
          </rPr>
          <t>LOAD 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3A5DB7B6-7D9C-4AA1-BBF3-EB11A84FDC4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3BBA8164-A699-491F-8718-7C61B74DD5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A5A47EEF-6E99-47A2-9781-04971D3847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3F0FB91-124F-467F-B547-3F6A257D48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8F7BDA45-95B4-4A5A-AEB4-AF5558ACA11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1AAA8DBD-4A18-4C60-81CC-E5279F96F00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EA9597E-7068-47F8-A14E-A38084B19C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59C1DC82-2A90-402A-8D9D-575CBC5C71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F623C81E-5B5D-4A03-BFF0-BFC4BE8F7D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4C2EC0BD-89A3-4EC5-B8B6-7312DC1F89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B6EC7454-A1BC-46E0-9E2D-766D44A0FC3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BB4F6A3E-23EB-41F5-80C6-20F4CD2AA98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5" authorId="0" shapeId="0" xr:uid="{8581A9DA-EDB7-4297-B5EB-59351B9FBD15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U125" authorId="0" shapeId="0" xr:uid="{D617CB2F-F1A8-4D33-B4CC-7EFF9E379635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V125" authorId="0" shapeId="0" xr:uid="{CBAF12B5-F46F-41A6-84EF-CAD7F57CAC99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W125" authorId="0" shapeId="0" xr:uid="{8B4D8F49-D0EF-4964-9A3C-DCD952C8F7D4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X125" authorId="0" shapeId="0" xr:uid="{26DCB172-8584-401E-A199-B18FF4A4A87B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Y125" authorId="0" shapeId="0" xr:uid="{A6BEE084-6DCB-4564-869F-AB035D01332A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Z125" authorId="0" shapeId="0" xr:uid="{C10E8B90-E77A-4A3F-8B9A-F3F99D2DE493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AA125" authorId="0" shapeId="0" xr:uid="{AD98FCEB-4D4D-4094-85D5-08A332F05A20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AB125" authorId="0" shapeId="0" xr:uid="{67984DAE-74EB-4FCE-87AF-C16B28B82986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AC125" authorId="0" shapeId="0" xr:uid="{6BA0E337-0A1B-4CCC-80C0-59F33ED34E9D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F139" authorId="0" shapeId="0" xr:uid="{96F2C813-E169-48DA-80C6-76692B3D72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CC4136BD-E739-492A-B486-048B7705326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DDBE824E-7890-487B-875E-648517D2326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7B1D7C12-B08A-4846-BA10-5F07B5F0B69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B8364B6C-1A1A-4516-90AC-306F5776479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8D81BE57-B9FF-45F2-B3EA-6F9B73AF5FCC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0FD1B869-9D78-4149-B488-E8E8A472DB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4482A3A-97AC-45EB-93D2-2563CB6D0E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984AEA4-EA0D-48E9-994F-9B0A045E18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D08EA97-3BC4-4895-9062-8FE1C609304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999AB25-CF8C-40BA-A7EC-73C98C00930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95DDBCE-E159-4494-A955-35CD1DFFDD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AC737F8-3A88-4072-A9F2-2263A39CD8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9B23A637-876D-4857-B098-0B5B3F4F5B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63D2D7D2-5E47-45B7-A702-F1F09885A2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C4AB915-929B-46A2-9E3D-8DD52CD606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677D5102-D57D-42E5-829D-1E537F5AF87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651C885C-BDF1-4796-BCE1-75904604CF6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B3471860-674A-47A3-B76C-AE1AF5FC24FF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G125" authorId="1" shapeId="0" xr:uid="{3F144BB3-4864-470D-BC28-395B32E1643A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H125" authorId="1" shapeId="0" xr:uid="{F335F5A4-A643-4BF8-9DFC-F64BB82BB88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I125" authorId="1" shapeId="0" xr:uid="{947CB8B3-5512-4783-8B72-87230F5DB6C5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J125" authorId="1" shapeId="0" xr:uid="{5B0CEFC0-F93E-4D05-80E6-FC40AED8F90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K125" authorId="1" shapeId="0" xr:uid="{080C3866-B86A-431F-9FBB-5DBF64B95D8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L125" authorId="1" shapeId="0" xr:uid="{1F84FC97-950F-4216-9C9E-60EA2B375DBB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M125" authorId="1" shapeId="0" xr:uid="{BF49E958-B32A-4776-BB66-8FE4BE8390F8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N125" authorId="1" shapeId="0" xr:uid="{6C8EBB53-25F8-4975-9FD0-DFCD4937457F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F139" authorId="1" shapeId="0" xr:uid="{92660B06-65E0-4CA0-AC32-33DC395708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4F09DAB3-55FD-481A-9580-85D0769B159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34A066C9-A348-4642-89B9-CE6C5733F6F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D09A7FE0-032D-4063-9CBC-466A54FD192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B8D0A6A2-CFA6-453E-9506-95253C96E00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2FE7234-DCE6-4F46-810D-0AC7C163F8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82604E5-282E-48EA-BA26-1A4D713A275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81D5E614-EA6F-48D8-B2B9-5F3B657BC46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EFB144D5-2E6D-45F0-871B-52B19F4948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364DB638-8112-4C29-BDE7-D442C2BE517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20EF477E-C280-499A-9A16-E334BE56305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C9545757-E767-405D-8E86-A6EA925135B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45E233BB-ACE7-4542-96D9-9889986641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FF78DE4C-F43E-4A76-9F10-615FEF22998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07E466B7-8AA5-4640-9917-08CCD1362B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F242C3B3-AA69-46B9-A2F9-EB0FAF4A40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456773CF-83D9-4920-8A26-3598F4A1C9B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750B6890-FD91-4FDE-B4F3-73610B56769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06D66266-144A-474E-8AA8-17B26AF4376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3116FEEE-D5DA-400C-BDA4-303C0C8D1DF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E267347C-3A1B-47FF-A76D-C47858CD76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50AC7CBD-3A49-49E7-9036-9584955E949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2F601EFE-72CB-445C-B802-CFC75C96C1C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0460CEE7-BD1B-43DC-875B-1BA62452F5CC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46" authorId="0" shapeId="0" xr:uid="{39C77153-F957-429B-8421-E28DE09DB295}">
      <text>
        <r>
          <rPr>
            <sz val="12"/>
            <color indexed="81"/>
            <rFont val="Tahoma"/>
            <family val="2"/>
          </rPr>
          <t>LOAD TEST</t>
        </r>
      </text>
    </comment>
    <comment ref="P46" authorId="0" shapeId="0" xr:uid="{E905EF82-5356-4467-971A-B43A40C17318}">
      <text>
        <r>
          <rPr>
            <sz val="12"/>
            <color indexed="81"/>
            <rFont val="Tahoma"/>
            <family val="2"/>
          </rPr>
          <t>LOAD TEST</t>
        </r>
      </text>
    </comment>
    <comment ref="Q46" authorId="0" shapeId="0" xr:uid="{745B9E15-D323-4D01-BA7B-92CD92087EFA}">
      <text>
        <r>
          <rPr>
            <sz val="12"/>
            <color indexed="81"/>
            <rFont val="Tahoma"/>
            <family val="2"/>
          </rPr>
          <t>LOAD TEST</t>
        </r>
      </text>
    </comment>
    <comment ref="CG79" authorId="1" shapeId="0" xr:uid="{E936CE35-E023-4F71-9B41-6BFC0E12396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59F3BECD-0860-43F4-A818-5C2F5B3E3BE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25384589-1EF3-4F63-BDC6-423C18CBFF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C528A0D-AED3-4F40-89D4-906EDFCAF8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6D0192AD-3DAC-4E62-BEBA-3A06640858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390BEEA6-E389-45C3-8063-C47DE743FD5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8FD18F2A-C2CC-42C7-89B5-9305AD9C57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99FFADB6-ACA0-45C6-A1CC-075E9A6B96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792ABEE9-69EC-4207-B1A7-06FFC45D53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4C9D2E33-CDAE-4FCC-BB7A-9E6612DDFE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135D673-7E3A-4CA4-BADC-D6AE9F3BD5A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2E2E9B2A-2694-4AD3-8B6D-48E82E148F4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Z124" authorId="0" shapeId="0" xr:uid="{2B00D9AB-6FD5-4593-9CCA-1626431E2E1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  <comment ref="AA124" authorId="0" shapeId="0" xr:uid="{EF01BDBB-2B9E-4034-96CB-05ADD9CB491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  <comment ref="L125" authorId="0" shapeId="0" xr:uid="{17E4EC7F-31EC-41CA-B050-A39B520BA1E8}">
      <text>
        <r>
          <rPr>
            <sz val="12"/>
            <color indexed="81"/>
            <rFont val="Tahoma"/>
            <family val="2"/>
          </rPr>
          <t>FACTOR RECLOSER</t>
        </r>
      </text>
    </comment>
    <comment ref="P125" authorId="0" shapeId="0" xr:uid="{2E2F113F-FF5B-4F41-828F-4A44EE8E2500}">
      <text>
        <r>
          <rPr>
            <sz val="12"/>
            <color indexed="81"/>
            <rFont val="Tahoma"/>
            <family val="2"/>
          </rPr>
          <t>RIOTUBA POBLACION RECLOSER</t>
        </r>
      </text>
    </comment>
    <comment ref="Q125" authorId="0" shapeId="0" xr:uid="{0702DBF0-F512-4DB0-BD90-26A78F874FFD}">
      <text>
        <r>
          <rPr>
            <sz val="12"/>
            <color indexed="81"/>
            <rFont val="Tahoma"/>
            <family val="2"/>
          </rPr>
          <t>BINUAN RECLOSER</t>
        </r>
      </text>
    </comment>
    <comment ref="R125" authorId="0" shapeId="0" xr:uid="{7C1FE10A-FAEA-4B56-A433-CC2DDAED2A4E}">
      <text>
        <r>
          <rPr>
            <sz val="12"/>
            <color indexed="81"/>
            <rFont val="Tahoma"/>
            <family val="2"/>
          </rPr>
          <t>BINUAN RECLOSER</t>
        </r>
      </text>
    </comment>
    <comment ref="F139" authorId="0" shapeId="0" xr:uid="{D106FFF2-24FD-4F0B-9F4D-A026B89F84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AB306308-E05F-4468-BCD2-CF2C86ECC3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313AB1AA-4FD8-44AD-AD82-814B23E3D67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BD65250D-5872-450C-9F22-FCA065A39BB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648DE405-A7AD-478A-986B-D932D0D4B51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B99D3E6C-FA86-428D-9708-4F632B6A72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A76EF52B-E6EB-49A8-9834-755BBBBD79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BF81EFD3-DA4D-425A-A15C-0380F9F4436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027FEE45-61B1-418B-96F8-D58FFE2274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DBBACE1E-7F90-4085-B311-269D2B93D00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4BDA8D5E-1478-44A6-BAC1-24E9E5A45F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885D8184-E946-4C1B-8909-279868327B6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92079EAE-8BAA-469B-B820-F1E7B4E0CE7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61A8E8F3-FB02-46C1-9450-09E3CD5968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F9FECC54-8473-4C1E-A6DD-F72A53FC63D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683E57FF-8135-427B-AE8F-D25D2153DE1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EF2B19E8-D3CB-4343-B7B1-27D00A756A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B287109F-888B-4612-95B2-A574CD8EE37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0" shapeId="0" xr:uid="{DE576711-4118-49B8-A9B2-70D889FF904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0" shapeId="0" xr:uid="{C36FCA8B-C45B-4CFA-8CBE-7D7E16DA53B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0" shapeId="0" xr:uid="{6FF6445F-59EA-4307-9993-9FF53A4E85A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41" authorId="0" shapeId="0" xr:uid="{A4474DF9-25A3-4E56-AFC7-FF49609C8ACB}">
      <text>
        <r>
          <rPr>
            <sz val="12"/>
            <color indexed="81"/>
            <rFont val="Tahoma"/>
            <family val="2"/>
          </rPr>
          <t>LOAD TEST</t>
        </r>
      </text>
    </comment>
    <comment ref="P141" authorId="0" shapeId="0" xr:uid="{983E8496-2862-4CC8-83DA-EDF010552772}">
      <text>
        <r>
          <rPr>
            <sz val="12"/>
            <color indexed="81"/>
            <rFont val="Tahoma"/>
            <family val="2"/>
          </rPr>
          <t>LOAD TEST</t>
        </r>
      </text>
    </comment>
    <comment ref="Q141" authorId="0" shapeId="0" xr:uid="{C37D6677-4822-4FD1-A4D2-D18858B164E7}">
      <text>
        <r>
          <rPr>
            <sz val="12"/>
            <color indexed="81"/>
            <rFont val="Tahoma"/>
            <family val="2"/>
          </rPr>
          <t>LOAD TEST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46" authorId="0" shapeId="0" xr:uid="{45CD0D15-3DB5-4CF0-AB71-63A55CBD3503}">
      <text>
        <r>
          <rPr>
            <sz val="12"/>
            <color indexed="81"/>
            <rFont val="Tahoma"/>
            <family val="2"/>
          </rPr>
          <t>LOAD TEST</t>
        </r>
      </text>
    </comment>
    <comment ref="P46" authorId="0" shapeId="0" xr:uid="{06518858-76D2-4E88-88DF-A7F240C3CBAF}">
      <text>
        <r>
          <rPr>
            <sz val="12"/>
            <color indexed="81"/>
            <rFont val="Tahoma"/>
            <family val="2"/>
          </rPr>
          <t>LOAD TEST</t>
        </r>
      </text>
    </comment>
    <comment ref="Q46" authorId="0" shapeId="0" xr:uid="{C0E991CD-06FD-4D67-851F-367BC4A7E298}">
      <text>
        <r>
          <rPr>
            <sz val="12"/>
            <color indexed="81"/>
            <rFont val="Tahoma"/>
            <family val="2"/>
          </rPr>
          <t>LOAD TEST</t>
        </r>
      </text>
    </comment>
    <comment ref="CG79" authorId="1" shapeId="0" xr:uid="{9C0794B0-5D57-4E8F-9A29-64869556C3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95F63760-7748-4AD2-82D6-B4D53D047B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D6287B16-2BB6-476B-9DAB-401B347F14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8D2796AD-8B47-424F-8CB9-012FECCB3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B15249ED-03FD-402E-AF23-2D35FB8F93B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174DBAF8-7CF6-492E-BF19-47200E368F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C20D7ACA-9088-4883-BA2E-C3FD5F4B42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19C23D31-DEC1-42D3-AABF-150E0C6DB1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44D78243-E8A2-4CB2-B9B6-44903EC0D2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8D38BB4E-C1CA-4050-9CCC-E839F91D57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068F3B7-C348-448D-9464-1EFEFBDECAF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3760632D-B62C-4C86-824D-7C563C18533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39" authorId="0" shapeId="0" xr:uid="{7F6A9A45-A11F-4580-BEAC-9C539833CC5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00847459-0C36-4748-AA32-78A8D0FD55E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F6DF6257-69D0-41C2-947E-B8E8FEA3684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516ECB4E-2FB1-43B3-802D-81323FA8918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75D2CA27-16B9-43F9-9F20-06E5191F830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580DB043-D26C-41BE-BE18-94005C6CD2E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0F87EE79-1745-467C-BA15-80271CA47C0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63F4CF72-0168-4294-A4A8-6E898A2F709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CDAEE867-3848-4C31-9373-C325EB6937E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70DB5F27-33D6-4C43-9681-F96B05887E8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F11413A1-FD92-4795-BC7B-D3D23CA2B90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EC141200-7D0B-459F-B481-1DD4B8FA740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5408EFC4-1CED-4CCB-B074-70F71C85764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8B64B26F-EDC5-430E-9ED5-8BB0BE673CE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0CC7F073-C253-42C8-ABCB-06E354ABB19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F5353B56-8617-4EA7-B8DE-EB9547E0EFB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3C6B4EDB-EBC7-46DC-9585-3A0DD2BCAF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19948983-B1C9-4B13-9054-A0B7B7FE8AE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0" shapeId="0" xr:uid="{2FCAE10B-8B65-4339-B2AC-5E669138A12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0" shapeId="0" xr:uid="{F12473C0-6E3A-4A91-A8B4-9986E37D424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0" shapeId="0" xr:uid="{2DC0ABFE-8AF7-498D-90AE-F2CAE8B6040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41" authorId="0" shapeId="0" xr:uid="{7757EAD0-A402-4193-AF85-E26B970483EE}">
      <text>
        <r>
          <rPr>
            <sz val="12"/>
            <color indexed="81"/>
            <rFont val="Tahoma"/>
            <family val="2"/>
          </rPr>
          <t>LOAD TEST</t>
        </r>
      </text>
    </comment>
    <comment ref="P141" authorId="0" shapeId="0" xr:uid="{C73314C3-7388-4BB3-8FCA-DBEC52C65632}">
      <text>
        <r>
          <rPr>
            <sz val="12"/>
            <color indexed="81"/>
            <rFont val="Tahoma"/>
            <family val="2"/>
          </rPr>
          <t>LOAD TEST</t>
        </r>
      </text>
    </comment>
    <comment ref="Q141" authorId="0" shapeId="0" xr:uid="{0AB96096-AC65-497E-B828-83661C904D16}">
      <text>
        <r>
          <rPr>
            <sz val="12"/>
            <color indexed="81"/>
            <rFont val="Tahoma"/>
            <family val="2"/>
          </rPr>
          <t>LOAD TEST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F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H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Z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V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F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J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<sst xmlns="http://schemas.openxmlformats.org/spreadsheetml/2006/main" count="24270" uniqueCount="2318">
  <si>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</si>
  <si>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</si>
  <si>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</si>
  <si>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</si>
  <si>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</si>
  <si>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</si>
  <si>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</si>
  <si>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</si>
  <si>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</si>
  <si>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</si>
  <si>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</si>
  <si>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</si>
  <si>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</si>
  <si>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</si>
  <si>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</si>
  <si>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</si>
  <si>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</si>
  <si>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</si>
  <si>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</si>
  <si>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</si>
  <si>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</si>
  <si>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</si>
  <si>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</si>
  <si>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</si>
  <si>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</si>
  <si>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</si>
  <si>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</si>
  <si>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</si>
  <si>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</si>
  <si>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</si>
  <si>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</si>
  <si>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</si>
  <si>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</si>
  <si>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</si>
  <si>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</si>
  <si>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</si>
  <si>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</si>
  <si>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</si>
  <si>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</si>
  <si>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</si>
  <si>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</si>
  <si>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</si>
  <si>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</si>
  <si>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</si>
  <si>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</si>
  <si>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</si>
  <si>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</si>
  <si>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</si>
  <si>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</si>
  <si>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</si>
  <si>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</si>
  <si>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</si>
  <si>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</si>
  <si>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</si>
  <si>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</si>
  <si>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</si>
  <si>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</si>
  <si>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</si>
  <si>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</si>
  <si>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</si>
  <si>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</si>
  <si>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</si>
  <si>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</si>
  <si>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</si>
  <si>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</si>
  <si>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</si>
  <si>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</si>
  <si>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</si>
  <si>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</si>
  <si>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</si>
  <si>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</si>
  <si>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</si>
  <si>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</si>
  <si>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</si>
  <si>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</si>
  <si>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</si>
  <si>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</si>
  <si>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</si>
  <si>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</si>
  <si>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</si>
  <si>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</si>
  <si>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</si>
  <si>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</si>
  <si>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</si>
  <si>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</si>
  <si>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</si>
  <si>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</si>
  <si>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</si>
  <si>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</si>
  <si>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</si>
  <si>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</si>
  <si>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</si>
  <si>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</si>
  <si>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</si>
  <si>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</si>
  <si>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</si>
  <si>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</si>
  <si>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</si>
  <si>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</si>
  <si>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</si>
  <si>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</si>
  <si>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ONLINED EPSA UNITS INSTEAD OF PSA (25 REQUIRED)</t>
  </si>
  <si>
    <t>WEATHER CONDITION</t>
  </si>
  <si>
    <t>fair</t>
  </si>
  <si>
    <t>light rain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</si>
  <si>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</si>
  <si>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</si>
  <si>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</si>
  <si>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</si>
  <si>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</si>
  <si>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</si>
  <si>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</si>
  <si>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</si>
  <si>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</si>
  <si>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</si>
  <si>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</si>
  <si>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</si>
  <si>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</si>
  <si>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</si>
  <si>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</si>
  <si>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</si>
  <si>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light rains</t>
  </si>
  <si>
    <t>moderate rainfall</t>
  </si>
  <si>
    <t>heavy rainfall</t>
  </si>
  <si>
    <t>moderate rain</t>
  </si>
  <si>
    <t>typhoon</t>
  </si>
  <si>
    <t>rainy</t>
  </si>
  <si>
    <t>Part cloudy</t>
  </si>
  <si>
    <t>November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</si>
  <si>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</si>
  <si>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</si>
  <si>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</si>
  <si>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</si>
  <si>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</si>
  <si>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</si>
  <si>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</si>
  <si>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</si>
  <si>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</si>
  <si>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</si>
  <si>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</si>
  <si>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</si>
  <si>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</si>
  <si>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</si>
  <si>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</si>
  <si>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</si>
  <si>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</si>
  <si>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</si>
  <si>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</si>
  <si>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</si>
  <si>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</si>
  <si>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</si>
  <si>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</si>
  <si>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</si>
  <si>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</si>
  <si>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</si>
  <si>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</si>
  <si>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</si>
  <si>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</si>
  <si>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</si>
  <si>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</si>
  <si>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</si>
  <si>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</si>
  <si>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</si>
  <si>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</si>
  <si>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</si>
  <si>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</si>
  <si>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</si>
  <si>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</si>
  <si>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</si>
  <si>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</si>
  <si>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</si>
  <si>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</si>
  <si>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</si>
  <si>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</si>
  <si>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</si>
  <si>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</si>
  <si>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</si>
  <si>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2.1.</t>
  </si>
  <si>
    <t>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</si>
  <si>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</si>
  <si>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</si>
  <si>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</si>
  <si>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</si>
  <si>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</si>
  <si>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</si>
  <si>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</si>
  <si>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</si>
  <si>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</si>
  <si>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</si>
  <si>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</si>
  <si>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IRAWAN_36</t>
  </si>
  <si>
    <t>1424H</t>
  </si>
  <si>
    <t>water leak</t>
  </si>
  <si>
    <t>DMCI NARRA_Unit 1</t>
  </si>
  <si>
    <t>1112H</t>
  </si>
  <si>
    <t>1356H</t>
  </si>
  <si>
    <t>DMCI ABORLAN_MAN 2</t>
  </si>
  <si>
    <t>0515H</t>
  </si>
  <si>
    <t>1349H</t>
  </si>
  <si>
    <t xml:space="preserve">A/T BURNT CT </t>
  </si>
  <si>
    <t>e-Delta P_Unit 2</t>
  </si>
  <si>
    <t>0910H</t>
  </si>
  <si>
    <t>0611H</t>
  </si>
  <si>
    <t>e-Delta P_Unit 4</t>
  </si>
  <si>
    <t>0317H</t>
  </si>
  <si>
    <t>0657H</t>
  </si>
  <si>
    <t>P4_Unit 1</t>
  </si>
  <si>
    <t>0924H</t>
  </si>
  <si>
    <t>2354H</t>
  </si>
  <si>
    <t>e-Delta P_Unit 3</t>
  </si>
  <si>
    <t>1639H</t>
  </si>
  <si>
    <t>0058H</t>
  </si>
  <si>
    <t>Loadtest, 1840h Declared Commercial</t>
  </si>
  <si>
    <t>DMCI QUEZON_UP 24</t>
  </si>
  <si>
    <t>1202H</t>
  </si>
  <si>
    <t>0003H</t>
  </si>
  <si>
    <t>DMCI QUEZON_UP 17</t>
  </si>
  <si>
    <t>1801H</t>
  </si>
  <si>
    <t>0602H</t>
  </si>
  <si>
    <t>DMCI RIO TUBA_UP 38</t>
  </si>
  <si>
    <t>DMCI ABORLAN_Unit 2</t>
  </si>
  <si>
    <t>1847H</t>
  </si>
  <si>
    <t>2248H</t>
  </si>
  <si>
    <t>LOADTEST, 2007h Declared Commercial</t>
  </si>
  <si>
    <t>DMCI ABORLAN_Unit 1</t>
  </si>
  <si>
    <t>2136H</t>
  </si>
  <si>
    <t>0020H</t>
  </si>
  <si>
    <t>REMOVAL OF RUNNING IN FILTER AFTER 50 RUNNING HOURS AFTER PMS</t>
  </si>
  <si>
    <t>DMCI IRAWAN_UP 27</t>
  </si>
  <si>
    <t>2352H</t>
  </si>
  <si>
    <t>2357H</t>
  </si>
  <si>
    <t>DMCI QUEZON_UP 18A</t>
  </si>
  <si>
    <t>0001H</t>
  </si>
  <si>
    <t>0027H</t>
  </si>
  <si>
    <t>LOAD TEST</t>
  </si>
  <si>
    <t>0559H</t>
  </si>
  <si>
    <t>COMMERCIAL OPERATION</t>
  </si>
  <si>
    <t>0526H</t>
  </si>
  <si>
    <t>1149H</t>
  </si>
  <si>
    <t>2023H</t>
  </si>
  <si>
    <t>For Inspection due to Smoke in Turbine Washing Drain</t>
  </si>
  <si>
    <t>DMCI IRAWAN_UP 9</t>
  </si>
  <si>
    <t>1038H</t>
  </si>
  <si>
    <t>DMCI IRAWAN_UP 11</t>
  </si>
  <si>
    <t>0641H</t>
  </si>
  <si>
    <t>DMCI IRAWAN_UP 15</t>
  </si>
  <si>
    <t>0854H</t>
  </si>
  <si>
    <t>DMCI IRAWAN_UP 14</t>
  </si>
  <si>
    <t>0610H</t>
  </si>
  <si>
    <t>0623H</t>
  </si>
  <si>
    <t>1210H</t>
  </si>
  <si>
    <t>DMCI RIO TUBA_UP 37</t>
  </si>
  <si>
    <t>0601H</t>
  </si>
  <si>
    <t>1802H</t>
  </si>
  <si>
    <t>0658H</t>
  </si>
  <si>
    <t>1123H</t>
  </si>
  <si>
    <t>0755H</t>
  </si>
  <si>
    <t>2019H</t>
  </si>
  <si>
    <t>DMCI IRAWAN_35</t>
  </si>
  <si>
    <t>0801H</t>
  </si>
  <si>
    <t>0828H</t>
  </si>
  <si>
    <t>DMCI IRAWAN_34</t>
  </si>
  <si>
    <t>0812H</t>
  </si>
  <si>
    <t>0845H</t>
  </si>
  <si>
    <t>DMCI IRAWAN_37</t>
  </si>
  <si>
    <t>0815H</t>
  </si>
  <si>
    <t>0824H</t>
  </si>
  <si>
    <t>0821H</t>
  </si>
  <si>
    <t>0119H</t>
  </si>
  <si>
    <t>0930H</t>
  </si>
  <si>
    <t>2026H</t>
  </si>
  <si>
    <t>0934H</t>
  </si>
  <si>
    <t>1027H</t>
  </si>
  <si>
    <t>0941H</t>
  </si>
  <si>
    <t>1029H</t>
  </si>
  <si>
    <t>1009H</t>
  </si>
  <si>
    <t>1023H</t>
  </si>
  <si>
    <t>DMCI ABORLAN_MAN 1</t>
  </si>
  <si>
    <t>1018H</t>
  </si>
  <si>
    <t>2319H</t>
  </si>
  <si>
    <t>1133H</t>
  </si>
  <si>
    <t>2132H</t>
  </si>
  <si>
    <t>1945H</t>
  </si>
  <si>
    <t>1143H</t>
  </si>
  <si>
    <t>1159H</t>
  </si>
  <si>
    <t>1200H</t>
  </si>
  <si>
    <t>tDelta P_AG1</t>
  </si>
  <si>
    <t>1142H</t>
  </si>
  <si>
    <t>1844H</t>
  </si>
  <si>
    <t>1146H</t>
  </si>
  <si>
    <t>DMCI IRAWAN_39</t>
  </si>
  <si>
    <t>1152H</t>
  </si>
  <si>
    <t>1344H</t>
  </si>
  <si>
    <t>tDelta P_AG2</t>
  </si>
  <si>
    <t>1148H</t>
  </si>
  <si>
    <t>1906H</t>
  </si>
  <si>
    <t>tDelta P_AG7</t>
  </si>
  <si>
    <t>1153H</t>
  </si>
  <si>
    <t>1923H</t>
  </si>
  <si>
    <t>tDelta P_AG8</t>
  </si>
  <si>
    <t>1201H</t>
  </si>
  <si>
    <t>0002H</t>
  </si>
  <si>
    <t>1217H</t>
  </si>
  <si>
    <t>2134H</t>
  </si>
  <si>
    <t>1228H</t>
  </si>
  <si>
    <t>1237H</t>
  </si>
  <si>
    <t>1306H</t>
  </si>
  <si>
    <t>1253H</t>
  </si>
  <si>
    <t>1932H</t>
  </si>
  <si>
    <t>1328H</t>
  </si>
  <si>
    <t>1343H</t>
  </si>
  <si>
    <t>1358H</t>
  </si>
  <si>
    <t>1935H</t>
  </si>
  <si>
    <t>1558H</t>
  </si>
  <si>
    <t>Low EGT @ Cylinder B6</t>
  </si>
  <si>
    <t>1634H</t>
  </si>
  <si>
    <t>LOADTEST</t>
  </si>
  <si>
    <t>1851H</t>
  </si>
  <si>
    <t>1751H</t>
  </si>
  <si>
    <t>1929H</t>
  </si>
  <si>
    <t>1754H</t>
  </si>
  <si>
    <t>1926H</t>
  </si>
  <si>
    <t>tDelta P_AG3</t>
  </si>
  <si>
    <t>1913H</t>
  </si>
  <si>
    <t>0603H</t>
  </si>
  <si>
    <t>0115H</t>
  </si>
  <si>
    <t>Loadtest</t>
  </si>
  <si>
    <t>1302H</t>
  </si>
  <si>
    <t>0112H</t>
  </si>
  <si>
    <t>0149H</t>
  </si>
  <si>
    <t>0211H</t>
  </si>
  <si>
    <t>0117H</t>
  </si>
  <si>
    <t>0240H</t>
  </si>
  <si>
    <t>0402H</t>
  </si>
  <si>
    <t>0414H</t>
  </si>
  <si>
    <t>0521H</t>
  </si>
  <si>
    <t>LOW EGT @ CYL B1</t>
  </si>
  <si>
    <t>0510H</t>
  </si>
  <si>
    <t>0632H</t>
  </si>
  <si>
    <t>0538H</t>
  </si>
  <si>
    <t>0627H</t>
  </si>
  <si>
    <t>0552H</t>
  </si>
  <si>
    <t>0018H</t>
  </si>
  <si>
    <t>1046H</t>
  </si>
  <si>
    <t>0706H</t>
  </si>
  <si>
    <t>2124H</t>
  </si>
  <si>
    <t>0717H</t>
  </si>
  <si>
    <t>1205H</t>
  </si>
  <si>
    <t>0753H</t>
  </si>
  <si>
    <t>2125H</t>
  </si>
  <si>
    <t>0811H</t>
  </si>
  <si>
    <t>1249H</t>
  </si>
  <si>
    <t>0805H</t>
  </si>
  <si>
    <t>0835H</t>
  </si>
  <si>
    <t>0806H</t>
  </si>
  <si>
    <t>0842H</t>
  </si>
  <si>
    <t>0914H</t>
  </si>
  <si>
    <t>0919H</t>
  </si>
  <si>
    <t>1003H</t>
  </si>
  <si>
    <t>0928H</t>
  </si>
  <si>
    <t>1006H</t>
  </si>
  <si>
    <t>0944H</t>
  </si>
  <si>
    <t>1005H</t>
  </si>
  <si>
    <t>0949H</t>
  </si>
  <si>
    <t>1008H</t>
  </si>
  <si>
    <t>0956H</t>
  </si>
  <si>
    <t>2255H</t>
  </si>
  <si>
    <t>1243H</t>
  </si>
  <si>
    <t>2118H</t>
  </si>
  <si>
    <t>2127H</t>
  </si>
  <si>
    <t>2130H</t>
  </si>
  <si>
    <t>1244H</t>
  </si>
  <si>
    <t>1245H</t>
  </si>
  <si>
    <t>1247H</t>
  </si>
  <si>
    <t>2114H</t>
  </si>
  <si>
    <t>1246H</t>
  </si>
  <si>
    <t>1619H</t>
  </si>
  <si>
    <t>1256H</t>
  </si>
  <si>
    <t>1325H</t>
  </si>
  <si>
    <t>1944H</t>
  </si>
  <si>
    <t>1301H</t>
  </si>
  <si>
    <t>1709H</t>
  </si>
  <si>
    <t>1644H</t>
  </si>
  <si>
    <t>tDelta P_AG4</t>
  </si>
  <si>
    <t>1415H</t>
  </si>
  <si>
    <t>1854H</t>
  </si>
  <si>
    <t>tDelta P_AG5</t>
  </si>
  <si>
    <t>1455H</t>
  </si>
  <si>
    <t>2048H</t>
  </si>
  <si>
    <t>2036H</t>
  </si>
  <si>
    <t>1719H</t>
  </si>
  <si>
    <t>1941H</t>
  </si>
  <si>
    <t>1729H</t>
  </si>
  <si>
    <t>tDelta P_AG6</t>
  </si>
  <si>
    <t>1743H</t>
  </si>
  <si>
    <t>2053H</t>
  </si>
  <si>
    <t>1752H</t>
  </si>
  <si>
    <t>2107H</t>
  </si>
  <si>
    <t>1810H</t>
  </si>
  <si>
    <t>2111H</t>
  </si>
  <si>
    <t>2225H</t>
  </si>
  <si>
    <t>load test (declared commercial operation 2111h)</t>
  </si>
  <si>
    <t>2220H</t>
  </si>
  <si>
    <t>load test</t>
  </si>
  <si>
    <t>1051H</t>
  </si>
  <si>
    <t>declared commercial operation</t>
  </si>
  <si>
    <t>0017H</t>
  </si>
  <si>
    <t>0040H</t>
  </si>
  <si>
    <t>0055H</t>
  </si>
  <si>
    <t>1025H</t>
  </si>
  <si>
    <t>0530H</t>
  </si>
  <si>
    <t>0633H</t>
  </si>
  <si>
    <t>0541H</t>
  </si>
  <si>
    <t>0642H</t>
  </si>
  <si>
    <t>0545H</t>
  </si>
  <si>
    <t>0643H</t>
  </si>
  <si>
    <t>0554H</t>
  </si>
  <si>
    <t>2110H</t>
  </si>
  <si>
    <t>0624H</t>
  </si>
  <si>
    <t>0729H</t>
  </si>
  <si>
    <t>2039H</t>
  </si>
  <si>
    <t>0737H</t>
  </si>
  <si>
    <t>2052H</t>
  </si>
  <si>
    <t>0739H</t>
  </si>
  <si>
    <t>2047H</t>
  </si>
  <si>
    <t>0746H</t>
  </si>
  <si>
    <t>2106H</t>
  </si>
  <si>
    <t>0752H</t>
  </si>
  <si>
    <t>0756H</t>
  </si>
  <si>
    <t>0820H</t>
  </si>
  <si>
    <t>0757H</t>
  </si>
  <si>
    <t>2345H</t>
  </si>
  <si>
    <t>0831H</t>
  </si>
  <si>
    <t>0833H</t>
  </si>
  <si>
    <t>0855H</t>
  </si>
  <si>
    <t>0837H</t>
  </si>
  <si>
    <t>2235H</t>
  </si>
  <si>
    <t>0954H</t>
  </si>
  <si>
    <t>1437H</t>
  </si>
  <si>
    <t>1712H</t>
  </si>
  <si>
    <t>1012H</t>
  </si>
  <si>
    <t>1011H</t>
  </si>
  <si>
    <t>1224H</t>
  </si>
  <si>
    <t>1649H</t>
  </si>
  <si>
    <t>1049H</t>
  </si>
  <si>
    <t>1402H</t>
  </si>
  <si>
    <t>2101H</t>
  </si>
  <si>
    <t>1114H</t>
  </si>
  <si>
    <t>1641H</t>
  </si>
  <si>
    <t>1655H</t>
  </si>
  <si>
    <t>1304H</t>
  </si>
  <si>
    <t>1610H</t>
  </si>
  <si>
    <t>1332H</t>
  </si>
  <si>
    <t>1604H</t>
  </si>
  <si>
    <t>1401H</t>
  </si>
  <si>
    <t>2131H</t>
  </si>
  <si>
    <t>1430H</t>
  </si>
  <si>
    <t>1705H</t>
  </si>
  <si>
    <t>1445H</t>
  </si>
  <si>
    <t>1614H</t>
  </si>
  <si>
    <t>high fuel temperature</t>
  </si>
  <si>
    <t>1928H</t>
  </si>
  <si>
    <t>1727H</t>
  </si>
  <si>
    <t>1948H</t>
  </si>
  <si>
    <t>1733H</t>
  </si>
  <si>
    <t>1827H</t>
  </si>
  <si>
    <t>1855H</t>
  </si>
  <si>
    <t>1805H</t>
  </si>
  <si>
    <t>1909H</t>
  </si>
  <si>
    <t>2143H</t>
  </si>
  <si>
    <t>0502H</t>
  </si>
  <si>
    <t>2257H</t>
  </si>
  <si>
    <t>2233H</t>
  </si>
  <si>
    <t>2246H</t>
  </si>
  <si>
    <t>2325H</t>
  </si>
  <si>
    <t>0118H</t>
  </si>
  <si>
    <t>0135H</t>
  </si>
  <si>
    <t>0203H</t>
  </si>
  <si>
    <t>0228H</t>
  </si>
  <si>
    <t>0508H</t>
  </si>
  <si>
    <t>0846H</t>
  </si>
  <si>
    <t>0519H</t>
  </si>
  <si>
    <t>0501H</t>
  </si>
  <si>
    <t>0534H</t>
  </si>
  <si>
    <t>1622H</t>
  </si>
  <si>
    <t>0551H</t>
  </si>
  <si>
    <t>1637H</t>
  </si>
  <si>
    <t>0647H</t>
  </si>
  <si>
    <t>0727H</t>
  </si>
  <si>
    <t>0809H</t>
  </si>
  <si>
    <t>0754H</t>
  </si>
  <si>
    <t>0744H</t>
  </si>
  <si>
    <t>0839H</t>
  </si>
  <si>
    <t>0748H</t>
  </si>
  <si>
    <t>0817H</t>
  </si>
  <si>
    <t>0829H</t>
  </si>
  <si>
    <t>0830H</t>
  </si>
  <si>
    <t>2108H</t>
  </si>
  <si>
    <t>0853H</t>
  </si>
  <si>
    <t>0903H</t>
  </si>
  <si>
    <t>0908H</t>
  </si>
  <si>
    <t>1532H</t>
  </si>
  <si>
    <t>0916H</t>
  </si>
  <si>
    <t>1413H</t>
  </si>
  <si>
    <t>1526H</t>
  </si>
  <si>
    <t>0935H</t>
  </si>
  <si>
    <t>1529H</t>
  </si>
  <si>
    <t>tDelta P_AG14</t>
  </si>
  <si>
    <t>0955H</t>
  </si>
  <si>
    <t>1348H</t>
  </si>
  <si>
    <t>tDelta P_AG13</t>
  </si>
  <si>
    <t>1252H</t>
  </si>
  <si>
    <t>1456H</t>
  </si>
  <si>
    <t>Water Leak at Cooling Water Pump</t>
  </si>
  <si>
    <t>1045H</t>
  </si>
  <si>
    <t>1111H</t>
  </si>
  <si>
    <t>1213H</t>
  </si>
  <si>
    <t>tDelta P_AG10</t>
  </si>
  <si>
    <t>1047H</t>
  </si>
  <si>
    <t>1315H</t>
  </si>
  <si>
    <t>tDelta P_AG11</t>
  </si>
  <si>
    <t>1331H</t>
  </si>
  <si>
    <t>1203H</t>
  </si>
  <si>
    <t>1439H</t>
  </si>
  <si>
    <t>1524H</t>
  </si>
  <si>
    <t>1443H</t>
  </si>
  <si>
    <t>1518H</t>
  </si>
  <si>
    <t>2322H</t>
  </si>
  <si>
    <t>LOADTEST, 1512h Declared Commercial</t>
  </si>
  <si>
    <t>1759H</t>
  </si>
  <si>
    <t>1828H</t>
  </si>
  <si>
    <t>1850H</t>
  </si>
  <si>
    <t>2223H</t>
  </si>
  <si>
    <t>2236H</t>
  </si>
  <si>
    <t>0029H</t>
  </si>
  <si>
    <t>0132H</t>
  </si>
  <si>
    <t>0136H</t>
  </si>
  <si>
    <t>0116H</t>
  </si>
  <si>
    <t>0144H</t>
  </si>
  <si>
    <t>0150H</t>
  </si>
  <si>
    <t>0156H</t>
  </si>
  <si>
    <t>0224H</t>
  </si>
  <si>
    <t>0242H</t>
  </si>
  <si>
    <t>0420H</t>
  </si>
  <si>
    <t>1423H</t>
  </si>
  <si>
    <t>1359H</t>
  </si>
  <si>
    <t>0558H</t>
  </si>
  <si>
    <t>0631H</t>
  </si>
  <si>
    <t>1354H</t>
  </si>
  <si>
    <t>0634H</t>
  </si>
  <si>
    <t>0635H</t>
  </si>
  <si>
    <t>0702H</t>
  </si>
  <si>
    <t>1222H</t>
  </si>
  <si>
    <t>1410H</t>
  </si>
  <si>
    <t>1346H</t>
  </si>
  <si>
    <t>1351H</t>
  </si>
  <si>
    <t>1340H</t>
  </si>
  <si>
    <t>1206H</t>
  </si>
  <si>
    <t>1251H</t>
  </si>
  <si>
    <t>0705H</t>
  </si>
  <si>
    <t>1322H</t>
  </si>
  <si>
    <t>0351H</t>
  </si>
  <si>
    <t>1311H</t>
  </si>
  <si>
    <t>2122H</t>
  </si>
  <si>
    <t>1310H</t>
  </si>
  <si>
    <t>0556H</t>
  </si>
  <si>
    <t>1411H</t>
  </si>
  <si>
    <t>1920H</t>
  </si>
  <si>
    <t>1535H</t>
  </si>
  <si>
    <t>1611H</t>
  </si>
  <si>
    <t>1930H</t>
  </si>
  <si>
    <t>1630H</t>
  </si>
  <si>
    <t>1726H</t>
  </si>
  <si>
    <t>1728H</t>
  </si>
  <si>
    <t>1910H</t>
  </si>
  <si>
    <t>1736H</t>
  </si>
  <si>
    <t>1912H</t>
  </si>
  <si>
    <t>1739H</t>
  </si>
  <si>
    <t>1916H</t>
  </si>
  <si>
    <t>1746H</t>
  </si>
  <si>
    <t>1846H</t>
  </si>
  <si>
    <t>0059H</t>
  </si>
  <si>
    <t>0103H</t>
  </si>
  <si>
    <t>0301H</t>
  </si>
  <si>
    <t>0101H</t>
  </si>
  <si>
    <t>0714H</t>
  </si>
  <si>
    <t>0532H</t>
  </si>
  <si>
    <t>0720H</t>
  </si>
  <si>
    <t>0550H</t>
  </si>
  <si>
    <t>0730H</t>
  </si>
  <si>
    <t>0509H</t>
  </si>
  <si>
    <t>1803H</t>
  </si>
  <si>
    <t>0703H</t>
  </si>
  <si>
    <t>0712H</t>
  </si>
  <si>
    <t>0709H</t>
  </si>
  <si>
    <t>0108H</t>
  </si>
  <si>
    <t>0743H</t>
  </si>
  <si>
    <t>1132H</t>
  </si>
  <si>
    <t>0803H</t>
  </si>
  <si>
    <t>1010H</t>
  </si>
  <si>
    <t>1015H</t>
  </si>
  <si>
    <t>0814H</t>
  </si>
  <si>
    <t>0851H</t>
  </si>
  <si>
    <t>0823H</t>
  </si>
  <si>
    <t>0838H</t>
  </si>
  <si>
    <t>2313H</t>
  </si>
  <si>
    <t>0827H</t>
  </si>
  <si>
    <t>0847H</t>
  </si>
  <si>
    <t>1130H</t>
  </si>
  <si>
    <t>0917H</t>
  </si>
  <si>
    <t>0959H</t>
  </si>
  <si>
    <t>0921H</t>
  </si>
  <si>
    <t>1007H</t>
  </si>
  <si>
    <t>0927H</t>
  </si>
  <si>
    <t>0929H</t>
  </si>
  <si>
    <t>0945H</t>
  </si>
  <si>
    <t>0931H</t>
  </si>
  <si>
    <t>130H</t>
  </si>
  <si>
    <t>1648H</t>
  </si>
  <si>
    <t>1654H</t>
  </si>
  <si>
    <t>1852H</t>
  </si>
  <si>
    <t>1905H</t>
  </si>
  <si>
    <t>1951H</t>
  </si>
  <si>
    <t>2032H</t>
  </si>
  <si>
    <t>RELIABILITY TEST RUN</t>
  </si>
  <si>
    <t>2007H</t>
  </si>
  <si>
    <t>2018H</t>
  </si>
  <si>
    <t>tDelta P_AG9</t>
  </si>
  <si>
    <t>2008H</t>
  </si>
  <si>
    <t>2020H</t>
  </si>
  <si>
    <t>2009H</t>
  </si>
  <si>
    <t>2022H</t>
  </si>
  <si>
    <t>2010H</t>
  </si>
  <si>
    <t>2025H</t>
  </si>
  <si>
    <t>tDelta P_AG12</t>
  </si>
  <si>
    <t>2011H</t>
  </si>
  <si>
    <t>2027H</t>
  </si>
  <si>
    <t>2012H</t>
  </si>
  <si>
    <t>2029H</t>
  </si>
  <si>
    <t>2103H</t>
  </si>
  <si>
    <t>0813H</t>
  </si>
  <si>
    <t>2109H</t>
  </si>
  <si>
    <t>0514H</t>
  </si>
  <si>
    <t>0527H</t>
  </si>
  <si>
    <t>0555H</t>
  </si>
  <si>
    <t>0539H</t>
  </si>
  <si>
    <t>0546H</t>
  </si>
  <si>
    <t>0607H</t>
  </si>
  <si>
    <t>0637H</t>
  </si>
  <si>
    <t>0732H</t>
  </si>
  <si>
    <t>1716H</t>
  </si>
  <si>
    <t>1711H</t>
  </si>
  <si>
    <t>1713H</t>
  </si>
  <si>
    <t>0759H</t>
  </si>
  <si>
    <t>1707H</t>
  </si>
  <si>
    <t>0802H</t>
  </si>
  <si>
    <t>0804H</t>
  </si>
  <si>
    <t>1602H</t>
  </si>
  <si>
    <t>0848H</t>
  </si>
  <si>
    <t>1701H</t>
  </si>
  <si>
    <t>0857H</t>
  </si>
  <si>
    <t>1658H</t>
  </si>
  <si>
    <t>1125H</t>
  </si>
  <si>
    <t>1324H</t>
  </si>
  <si>
    <t>1624H</t>
  </si>
  <si>
    <t>1512H</t>
  </si>
  <si>
    <t>2334H</t>
  </si>
  <si>
    <t>Loadtest (1654h declared commercial operation)</t>
  </si>
  <si>
    <t>1703H</t>
  </si>
  <si>
    <t>Loadtest (1650h declared commercial operation)</t>
  </si>
  <si>
    <t>1904H</t>
  </si>
  <si>
    <t>1715H</t>
  </si>
  <si>
    <t>1943H</t>
  </si>
  <si>
    <t>1740H</t>
  </si>
  <si>
    <t>1933H</t>
  </si>
  <si>
    <t>1745H</t>
  </si>
  <si>
    <t>1922H</t>
  </si>
  <si>
    <t>1756H</t>
  </si>
  <si>
    <t>1836H</t>
  </si>
  <si>
    <t>0528H</t>
  </si>
  <si>
    <t>1809H</t>
  </si>
  <si>
    <t>1840H</t>
  </si>
  <si>
    <t>2157H</t>
  </si>
  <si>
    <t>0852H</t>
  </si>
  <si>
    <t>2333H</t>
  </si>
  <si>
    <t>0327H</t>
  </si>
  <si>
    <t>0022H</t>
  </si>
  <si>
    <t>0644H</t>
  </si>
  <si>
    <t>2353H</t>
  </si>
  <si>
    <t>0840H</t>
  </si>
  <si>
    <t>0901H</t>
  </si>
  <si>
    <t>0904H</t>
  </si>
  <si>
    <t>0906H</t>
  </si>
  <si>
    <t>1016H</t>
  </si>
  <si>
    <t>1037H</t>
  </si>
  <si>
    <t>RCT (Reactive Capability Test)</t>
  </si>
  <si>
    <t>1028H</t>
  </si>
  <si>
    <t>1235H</t>
  </si>
  <si>
    <t>1030H</t>
  </si>
  <si>
    <t>2014H</t>
  </si>
  <si>
    <t>2037H</t>
  </si>
  <si>
    <t>1318H</t>
  </si>
  <si>
    <t>1327H</t>
  </si>
  <si>
    <t>1642H</t>
  </si>
  <si>
    <t>1403H</t>
  </si>
  <si>
    <t>1947H</t>
  </si>
  <si>
    <t>1731H</t>
  </si>
  <si>
    <t>1934H</t>
  </si>
  <si>
    <t>1738H</t>
  </si>
  <si>
    <t>1924H</t>
  </si>
  <si>
    <t>1750H</t>
  </si>
  <si>
    <t>1853H</t>
  </si>
  <si>
    <t>1831H</t>
  </si>
  <si>
    <t>2017H</t>
  </si>
  <si>
    <t>2038H</t>
  </si>
  <si>
    <t>2046H</t>
  </si>
  <si>
    <t>2050H</t>
  </si>
  <si>
    <t>2058H</t>
  </si>
  <si>
    <t>2100H</t>
  </si>
  <si>
    <t>2212H</t>
  </si>
  <si>
    <t>1041H</t>
  </si>
  <si>
    <t>0146H</t>
  </si>
  <si>
    <t>0600H</t>
  </si>
  <si>
    <t>inspection of control shaft</t>
  </si>
  <si>
    <t>0704H</t>
  </si>
  <si>
    <t>1057H</t>
  </si>
  <si>
    <t>1113H</t>
  </si>
  <si>
    <t>1115H</t>
  </si>
  <si>
    <t>1110H</t>
  </si>
  <si>
    <t>0952H</t>
  </si>
  <si>
    <t>0844H</t>
  </si>
  <si>
    <t>declared commercial at 0945h</t>
  </si>
  <si>
    <t>1020H</t>
  </si>
  <si>
    <t>1048H</t>
  </si>
  <si>
    <t>1054H</t>
  </si>
  <si>
    <t>1117H</t>
  </si>
  <si>
    <t>1119H</t>
  </si>
  <si>
    <t>1409H</t>
  </si>
  <si>
    <t>1837H</t>
  </si>
  <si>
    <t>2138H</t>
  </si>
  <si>
    <t>2142H</t>
  </si>
  <si>
    <t>2115H</t>
  </si>
  <si>
    <t>2137H</t>
  </si>
  <si>
    <t>2303H</t>
  </si>
  <si>
    <t>2317H</t>
  </si>
  <si>
    <t>2324H</t>
  </si>
  <si>
    <t>2339H</t>
  </si>
  <si>
    <t>0626H</t>
  </si>
  <si>
    <t>0946H</t>
  </si>
  <si>
    <t>0834H</t>
  </si>
  <si>
    <t>0019H</t>
  </si>
  <si>
    <t>0810H</t>
  </si>
  <si>
    <t>0816H</t>
  </si>
  <si>
    <t>1949H</t>
  </si>
  <si>
    <t>0841H</t>
  </si>
  <si>
    <t>0915H</t>
  </si>
  <si>
    <t>0913H</t>
  </si>
  <si>
    <t>0859H</t>
  </si>
  <si>
    <t>0909H</t>
  </si>
  <si>
    <t>1102H</t>
  </si>
  <si>
    <t>1953H</t>
  </si>
  <si>
    <t>1741H</t>
  </si>
  <si>
    <t>1834H</t>
  </si>
  <si>
    <t>1755H</t>
  </si>
  <si>
    <t>1856H</t>
  </si>
  <si>
    <t>2217H</t>
  </si>
  <si>
    <t>2226H</t>
  </si>
  <si>
    <t>0025H</t>
  </si>
  <si>
    <t>0056H</t>
  </si>
  <si>
    <t>0109H</t>
  </si>
  <si>
    <t>0711H</t>
  </si>
  <si>
    <t>0725H</t>
  </si>
  <si>
    <t>1613H</t>
  </si>
  <si>
    <t>0735H</t>
  </si>
  <si>
    <t>0033H</t>
  </si>
  <si>
    <t>0943H</t>
  </si>
  <si>
    <t>2117H</t>
  </si>
  <si>
    <t>0957H</t>
  </si>
  <si>
    <t>1501H</t>
  </si>
  <si>
    <t>RCT</t>
  </si>
  <si>
    <t>1026H</t>
  </si>
  <si>
    <t>1457H</t>
  </si>
  <si>
    <t>1033H</t>
  </si>
  <si>
    <t>1145H</t>
  </si>
  <si>
    <t>0107H</t>
  </si>
  <si>
    <t>1316H</t>
  </si>
  <si>
    <t>1618H</t>
  </si>
  <si>
    <t>1620H</t>
  </si>
  <si>
    <t>2034H</t>
  </si>
  <si>
    <t>1626H</t>
  </si>
  <si>
    <t>1747H</t>
  </si>
  <si>
    <t>1903H</t>
  </si>
  <si>
    <t>1758H</t>
  </si>
  <si>
    <t>1908H</t>
  </si>
  <si>
    <t>1848H</t>
  </si>
  <si>
    <t>2304H</t>
  </si>
  <si>
    <t>0640H</t>
  </si>
  <si>
    <t>0028H</t>
  </si>
  <si>
    <t>0044H</t>
  </si>
  <si>
    <t>0054H</t>
  </si>
  <si>
    <t>0106H</t>
  </si>
  <si>
    <t>06202H</t>
  </si>
  <si>
    <t>0512H</t>
  </si>
  <si>
    <t>0629H</t>
  </si>
  <si>
    <t>0513H</t>
  </si>
  <si>
    <t>2049H</t>
  </si>
  <si>
    <t>2056H</t>
  </si>
  <si>
    <t>0544H</t>
  </si>
  <si>
    <t>0619H</t>
  </si>
  <si>
    <t>0648H</t>
  </si>
  <si>
    <t>0651H</t>
  </si>
  <si>
    <t>2035H</t>
  </si>
  <si>
    <t>0740H</t>
  </si>
  <si>
    <t>Start failure</t>
  </si>
  <si>
    <t>0650H</t>
  </si>
  <si>
    <t>0736H</t>
  </si>
  <si>
    <t>1002H</t>
  </si>
  <si>
    <t>0038H</t>
  </si>
  <si>
    <t>2105H</t>
  </si>
  <si>
    <t>0925H</t>
  </si>
  <si>
    <t>1120H</t>
  </si>
  <si>
    <t>0933H</t>
  </si>
  <si>
    <t>0947H</t>
  </si>
  <si>
    <t>1300H</t>
  </si>
  <si>
    <t>Emergency unload due to excessive fuel leak at fuel return bellows</t>
  </si>
  <si>
    <t>1000H</t>
  </si>
  <si>
    <t>1308H</t>
  </si>
  <si>
    <t>1004H</t>
  </si>
  <si>
    <t>1338H</t>
  </si>
  <si>
    <t>1341H</t>
  </si>
  <si>
    <t>1040H</t>
  </si>
  <si>
    <t>1101H</t>
  </si>
  <si>
    <t>1129H</t>
  </si>
  <si>
    <t>A/T ind: reverse power</t>
  </si>
  <si>
    <t>2241H</t>
  </si>
  <si>
    <t>declared commercial at 1253H</t>
  </si>
  <si>
    <t>1447H</t>
  </si>
  <si>
    <t>1652H</t>
  </si>
  <si>
    <t>1702H</t>
  </si>
  <si>
    <t>1538H</t>
  </si>
  <si>
    <t>1841H</t>
  </si>
  <si>
    <t>1925H</t>
  </si>
  <si>
    <t>1808H</t>
  </si>
  <si>
    <t>2240H</t>
  </si>
  <si>
    <t>2249H</t>
  </si>
  <si>
    <t>2259H</t>
  </si>
  <si>
    <t>0037H</t>
  </si>
  <si>
    <t>0041H</t>
  </si>
  <si>
    <t>0105H</t>
  </si>
  <si>
    <t>0124H</t>
  </si>
  <si>
    <t>0049H</t>
  </si>
  <si>
    <t>0505H</t>
  </si>
  <si>
    <t>0511H</t>
  </si>
  <si>
    <t>0525H</t>
  </si>
  <si>
    <t>0638H</t>
  </si>
  <si>
    <t>0636H</t>
  </si>
  <si>
    <t>1539H</t>
  </si>
  <si>
    <t>for load test</t>
  </si>
  <si>
    <t>0722H</t>
  </si>
  <si>
    <t>declared commercial at 0722H</t>
  </si>
  <si>
    <t>0758H</t>
  </si>
  <si>
    <t>0023H</t>
  </si>
  <si>
    <t>0836H</t>
  </si>
  <si>
    <t>2126H</t>
  </si>
  <si>
    <t>2206H</t>
  </si>
  <si>
    <t>2221H</t>
  </si>
  <si>
    <t>2239H</t>
  </si>
  <si>
    <t>0902H</t>
  </si>
  <si>
    <t>1708H</t>
  </si>
  <si>
    <t>0923H</t>
  </si>
  <si>
    <t>1510H</t>
  </si>
  <si>
    <t>0950H</t>
  </si>
  <si>
    <t>1036H</t>
  </si>
  <si>
    <t>1121H</t>
  </si>
  <si>
    <t>1431H</t>
  </si>
  <si>
    <t>1218H</t>
  </si>
  <si>
    <t>1128H</t>
  </si>
  <si>
    <t>1435H</t>
  </si>
  <si>
    <t>1605H</t>
  </si>
  <si>
    <t>1537H</t>
  </si>
  <si>
    <t>1134H</t>
  </si>
  <si>
    <t>1257H</t>
  </si>
  <si>
    <t>1520H</t>
  </si>
  <si>
    <t>1748H</t>
  </si>
  <si>
    <t>1516H</t>
  </si>
  <si>
    <t>1629H</t>
  </si>
  <si>
    <t>0102H</t>
  </si>
  <si>
    <t>1737H</t>
  </si>
  <si>
    <t>1845H</t>
  </si>
  <si>
    <t>1744H</t>
  </si>
  <si>
    <t>2054H</t>
  </si>
  <si>
    <t>2051H</t>
  </si>
  <si>
    <t>2139H</t>
  </si>
  <si>
    <t>rectify Fuel Leak @ Cyl. B1</t>
  </si>
  <si>
    <t>1914H</t>
  </si>
  <si>
    <t>0412H</t>
  </si>
  <si>
    <t>Loadtest, 2230h Declared Commercial</t>
  </si>
  <si>
    <t>2152H</t>
  </si>
  <si>
    <t>2242H</t>
  </si>
  <si>
    <t>2202H</t>
  </si>
  <si>
    <t>0256H</t>
  </si>
  <si>
    <t>0121H</t>
  </si>
  <si>
    <t>0257H</t>
  </si>
  <si>
    <t>0246H</t>
  </si>
  <si>
    <t>0032H</t>
  </si>
  <si>
    <t>0047H</t>
  </si>
  <si>
    <t>1303H</t>
  </si>
  <si>
    <t>0133H</t>
  </si>
  <si>
    <t>0155H</t>
  </si>
  <si>
    <t>Testing for Differential Current</t>
  </si>
  <si>
    <t>0138H</t>
  </si>
  <si>
    <t>0152H</t>
  </si>
  <si>
    <t>0215H</t>
  </si>
  <si>
    <t>0221H</t>
  </si>
  <si>
    <t>0216H</t>
  </si>
  <si>
    <t>0244H</t>
  </si>
  <si>
    <t>0659H</t>
  </si>
  <si>
    <t>0311H</t>
  </si>
  <si>
    <t>Exessive water consumption of nozzle cooling water</t>
  </si>
  <si>
    <t>1902H</t>
  </si>
  <si>
    <t>1357H</t>
  </si>
  <si>
    <t xml:space="preserve">change fuel rack </t>
  </si>
  <si>
    <t>0807H</t>
  </si>
  <si>
    <t>1139H</t>
  </si>
  <si>
    <t>fuel leak at injection pump B2</t>
  </si>
  <si>
    <t>0922H</t>
  </si>
  <si>
    <t>0905H</t>
  </si>
  <si>
    <t>declared commercial at 1005H</t>
  </si>
  <si>
    <t>A/T Ind: High temp in radiator water</t>
  </si>
  <si>
    <t>1214H</t>
  </si>
  <si>
    <t>1231H</t>
  </si>
  <si>
    <t>1507H</t>
  </si>
  <si>
    <t>2337H</t>
  </si>
  <si>
    <t>1543H</t>
  </si>
  <si>
    <t>2211H</t>
  </si>
  <si>
    <t>0646H</t>
  </si>
  <si>
    <t>1646H</t>
  </si>
  <si>
    <t>1651H</t>
  </si>
  <si>
    <t>1615H</t>
  </si>
  <si>
    <t>1813H</t>
  </si>
  <si>
    <t>1815H</t>
  </si>
  <si>
    <t>0010H</t>
  </si>
  <si>
    <t>0009H</t>
  </si>
  <si>
    <t>1211H</t>
  </si>
  <si>
    <t>0613H</t>
  </si>
  <si>
    <t>0618H</t>
  </si>
  <si>
    <t>FOR LOAD TEST</t>
  </si>
  <si>
    <t>0645H</t>
  </si>
  <si>
    <t>DECLARED COMMERCIAL AT 0645H</t>
  </si>
  <si>
    <t>0819H</t>
  </si>
  <si>
    <t>0858H</t>
  </si>
  <si>
    <t>Unloaded due to speed alarm at GCP</t>
  </si>
  <si>
    <t>1104H</t>
  </si>
  <si>
    <t>0249H</t>
  </si>
  <si>
    <t>1108H</t>
  </si>
  <si>
    <t>2218H</t>
  </si>
  <si>
    <t>1154H</t>
  </si>
  <si>
    <t>1156H</t>
  </si>
  <si>
    <t>1241H</t>
  </si>
  <si>
    <t>1527H</t>
  </si>
  <si>
    <t>1950H</t>
  </si>
  <si>
    <t>1749H</t>
  </si>
  <si>
    <t>0011H</t>
  </si>
  <si>
    <t>1157H</t>
  </si>
  <si>
    <t>0843H</t>
  </si>
  <si>
    <t>1147H</t>
  </si>
  <si>
    <t>1035H</t>
  </si>
  <si>
    <t>1050H</t>
  </si>
  <si>
    <t>1122H</t>
  </si>
  <si>
    <t>1250H</t>
  </si>
  <si>
    <t>1254H</t>
  </si>
  <si>
    <t>1258H</t>
  </si>
  <si>
    <t>1309H</t>
  </si>
  <si>
    <t>1433H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</si>
  <si>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</si>
  <si>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</si>
  <si>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</si>
  <si>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</si>
  <si>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</si>
  <si>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</si>
  <si>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</si>
  <si>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2DL CLOSED</t>
  </si>
  <si>
    <t>$F$72 1</t>
  </si>
  <si>
    <t>$F$40 1</t>
  </si>
  <si>
    <t>$G$79 1</t>
  </si>
  <si>
    <t>$G$80 1</t>
  </si>
  <si>
    <t>START OF LOAD TEST</t>
  </si>
  <si>
    <t>$G$43 1</t>
  </si>
  <si>
    <t>END OF LOAD TEST</t>
  </si>
  <si>
    <t>$G$15 1</t>
  </si>
  <si>
    <t>$L$15 1</t>
  </si>
  <si>
    <t>$L$43 1</t>
  </si>
  <si>
    <t>LogCode</t>
  </si>
  <si>
    <t>$L$63 1</t>
  </si>
  <si>
    <t>$L$64 1</t>
  </si>
  <si>
    <t>$L$67 1</t>
  </si>
  <si>
    <t>$M$66 1</t>
  </si>
  <si>
    <t>$M$72 1</t>
  </si>
  <si>
    <t>$M$94 1</t>
  </si>
  <si>
    <t>$M$95 1</t>
  </si>
  <si>
    <t>$M$14 1</t>
  </si>
  <si>
    <t>$M$64 1</t>
  </si>
  <si>
    <t>$M$80 1</t>
  </si>
  <si>
    <t>$M$78 1</t>
  </si>
  <si>
    <t>$N$64 1</t>
  </si>
  <si>
    <t>$O$56 1</t>
  </si>
  <si>
    <t>$O$55 1</t>
  </si>
  <si>
    <t>$O$58 1</t>
  </si>
  <si>
    <t>$O$14 1</t>
  </si>
  <si>
    <t>$O$67 1</t>
  </si>
  <si>
    <t>$P$67 1</t>
  </si>
  <si>
    <t>$P$56 1</t>
  </si>
  <si>
    <t>$P$55 1</t>
  </si>
  <si>
    <t>$Q$58 1</t>
  </si>
  <si>
    <t>$Q$45 1</t>
  </si>
  <si>
    <t>$Q$56 1</t>
  </si>
  <si>
    <t>$Q$55 1</t>
  </si>
  <si>
    <t>$Q$63 1</t>
  </si>
  <si>
    <t>$R$66 1</t>
  </si>
  <si>
    <t>$R$63 1</t>
  </si>
  <si>
    <t>$R$55 1</t>
  </si>
  <si>
    <t>$R$56 1</t>
  </si>
  <si>
    <t>$R$19 1</t>
  </si>
  <si>
    <t>$R$58 1</t>
  </si>
  <si>
    <t>$R$60 1</t>
  </si>
  <si>
    <t>Emergency unload due to low EGT @ cylinder B6</t>
  </si>
  <si>
    <t>$R$15 1</t>
  </si>
  <si>
    <t>$R$20 1</t>
  </si>
  <si>
    <t>$R$25 1</t>
  </si>
  <si>
    <t>$R$26 1</t>
  </si>
  <si>
    <t>$S$78 1</t>
  </si>
  <si>
    <t>$S$79 1</t>
  </si>
  <si>
    <t>$S$72 1</t>
  </si>
  <si>
    <t>$S$55 1</t>
  </si>
  <si>
    <t>$S$56 1</t>
  </si>
  <si>
    <t>$T$55 1</t>
  </si>
  <si>
    <t>$T$15 1</t>
  </si>
  <si>
    <t>$V$15 1</t>
  </si>
  <si>
    <t>$W$15 1</t>
  </si>
  <si>
    <t>$X$58 1</t>
  </si>
  <si>
    <t>$X$60 1</t>
  </si>
  <si>
    <t>$Y$21 1</t>
  </si>
  <si>
    <t>$Y$95 1</t>
  </si>
  <si>
    <t>$Y$94 1</t>
  </si>
  <si>
    <t>$Y$79 1</t>
  </si>
  <si>
    <t>$Y$80 1</t>
  </si>
  <si>
    <t>$Y$15 1</t>
  </si>
  <si>
    <t>$Y$19 1</t>
  </si>
  <si>
    <t>$Z$20 1</t>
  </si>
  <si>
    <t>$Z$21 1</t>
  </si>
  <si>
    <t>$Z$25 1</t>
  </si>
  <si>
    <t>$Z$26 1</t>
  </si>
  <si>
    <t>$Z$60 1</t>
  </si>
  <si>
    <t>$Z$58 1</t>
  </si>
  <si>
    <t>$Z$56 1</t>
  </si>
  <si>
    <t>$Z$55 1</t>
  </si>
  <si>
    <t>$Z$66 1</t>
  </si>
  <si>
    <t>$AA$64 1</t>
  </si>
  <si>
    <t>$AA$67 1</t>
  </si>
  <si>
    <t>$AB$63 1</t>
  </si>
  <si>
    <t>$AB$72 1</t>
  </si>
  <si>
    <t>$F$45 2</t>
  </si>
  <si>
    <t>$G$80 2</t>
  </si>
  <si>
    <t>$G$78 2</t>
  </si>
  <si>
    <t>$H$64 2</t>
  </si>
  <si>
    <t>$H$67 2</t>
  </si>
  <si>
    <t>$H$15 2</t>
  </si>
  <si>
    <t>$H$63 2</t>
  </si>
  <si>
    <t>$I$67 2</t>
  </si>
  <si>
    <t>$I$63 2</t>
  </si>
  <si>
    <t>$K$15 2</t>
  </si>
  <si>
    <t>$L$72 2</t>
  </si>
  <si>
    <t>$L$15 2</t>
  </si>
  <si>
    <t>$L$64 2</t>
  </si>
  <si>
    <t>$M$15 2</t>
  </si>
  <si>
    <t>$M$72 2</t>
  </si>
  <si>
    <t>$M$16 2</t>
  </si>
  <si>
    <t>$M$67 2</t>
  </si>
  <si>
    <t>$N$63 2</t>
  </si>
  <si>
    <t>$N$66 2</t>
  </si>
  <si>
    <t>$N$72 2</t>
  </si>
  <si>
    <t>$M$78 2</t>
  </si>
  <si>
    <t>$M$79 2</t>
  </si>
  <si>
    <t>$M$94 2</t>
  </si>
  <si>
    <t>$M$95 2</t>
  </si>
  <si>
    <t>$O$16 2</t>
  </si>
  <si>
    <t>$O$55 2</t>
  </si>
  <si>
    <t>$O$60 2</t>
  </si>
  <si>
    <t>$O$64 2</t>
  </si>
  <si>
    <t>$P$64 2</t>
  </si>
  <si>
    <t>$P$55 2</t>
  </si>
  <si>
    <t>$P$58 2</t>
  </si>
  <si>
    <t>$P$56 2</t>
  </si>
  <si>
    <t>$P$60 2</t>
  </si>
  <si>
    <t>$P$45 2</t>
  </si>
  <si>
    <t>$Q$55 2</t>
  </si>
  <si>
    <t>$Q$56 2</t>
  </si>
  <si>
    <t>$Q$58 2</t>
  </si>
  <si>
    <t>$Q$60 2</t>
  </si>
  <si>
    <t>$Q$67 2</t>
  </si>
  <si>
    <t>$R$64 2</t>
  </si>
  <si>
    <t>$S$66 2</t>
  </si>
  <si>
    <t>$S$55 2</t>
  </si>
  <si>
    <t>$S$64 2</t>
  </si>
  <si>
    <t>$S$67 2</t>
  </si>
  <si>
    <t>$S$56 2</t>
  </si>
  <si>
    <t>$S$58 2</t>
  </si>
  <si>
    <t>$S$60 2</t>
  </si>
  <si>
    <t>$S$19 2</t>
  </si>
  <si>
    <t>$S$20 2</t>
  </si>
  <si>
    <t>To rectify fuel leak at cylinder A9</t>
  </si>
  <si>
    <t>$S$16 2</t>
  </si>
  <si>
    <t>$T$79 2</t>
  </si>
  <si>
    <t>$T$80 2</t>
  </si>
  <si>
    <t>Tripped due to LT Coolant/ Sensor failure</t>
  </si>
  <si>
    <t>$T$20 2</t>
  </si>
  <si>
    <t>$T$21 2</t>
  </si>
  <si>
    <t>$U$22 2</t>
  </si>
  <si>
    <t>$U$23 2</t>
  </si>
  <si>
    <t>$W$19 2</t>
  </si>
  <si>
    <t>$W$21 2</t>
  </si>
  <si>
    <t>$X$20 2</t>
  </si>
  <si>
    <t>$X$19 2</t>
  </si>
  <si>
    <t>$X$21 2</t>
  </si>
  <si>
    <t>$X$24 2</t>
  </si>
  <si>
    <t>17541H</t>
  </si>
  <si>
    <t>$X$25 2</t>
  </si>
  <si>
    <t>$Y$26 2</t>
  </si>
  <si>
    <t>$Y$22 2</t>
  </si>
  <si>
    <t>$Y$19 2</t>
  </si>
  <si>
    <t>$Y$16 2</t>
  </si>
  <si>
    <t>$AA$21 2</t>
  </si>
  <si>
    <t>$AA$43 2</t>
  </si>
  <si>
    <t>$AA$20 2</t>
  </si>
  <si>
    <t>$AA$23 2</t>
  </si>
  <si>
    <t>$AA$24 2</t>
  </si>
  <si>
    <t>$AB$25 2</t>
  </si>
  <si>
    <t>$AB$26 2</t>
  </si>
  <si>
    <t>$AB$58 2</t>
  </si>
  <si>
    <t>$AB$60 2</t>
  </si>
  <si>
    <t>$AB$55 2</t>
  </si>
  <si>
    <t>$AB$56 2</t>
  </si>
  <si>
    <t>$AB$63 2</t>
  </si>
  <si>
    <t>$AB$66 2</t>
  </si>
  <si>
    <t>$AB$72 2</t>
  </si>
  <si>
    <t>$AB$64 2</t>
  </si>
  <si>
    <t>$AB$67 2</t>
  </si>
  <si>
    <t>$AC$43 2</t>
  </si>
  <si>
    <t>$AC$45 2</t>
  </si>
  <si>
    <t>$G$64 3</t>
  </si>
  <si>
    <t>$G$67 3</t>
  </si>
  <si>
    <t>$G$15 3</t>
  </si>
  <si>
    <t>$Y$80 2</t>
  </si>
  <si>
    <t>$Y$78 2</t>
  </si>
  <si>
    <t>$G$78 3</t>
  </si>
  <si>
    <t>$G$79 3</t>
  </si>
  <si>
    <t>$L$63 3</t>
  </si>
  <si>
    <t>$L$72 3</t>
  </si>
  <si>
    <t>$L$64 3</t>
  </si>
  <si>
    <t>$L$67 3</t>
  </si>
  <si>
    <t>$M$66 3</t>
  </si>
  <si>
    <t>$M$63 3</t>
  </si>
  <si>
    <t>$Y$95 2</t>
  </si>
  <si>
    <t>$Y$94 2</t>
  </si>
  <si>
    <t>$M$94 3</t>
  </si>
  <si>
    <t>$M$95 3</t>
  </si>
  <si>
    <t>$M$72 3</t>
  </si>
  <si>
    <t>$M$64 3</t>
  </si>
  <si>
    <t>$N$63 3</t>
  </si>
  <si>
    <t>$N$72 3</t>
  </si>
  <si>
    <t>$N$66 3</t>
  </si>
  <si>
    <t>$N$64 3</t>
  </si>
  <si>
    <t>$N$58 3</t>
  </si>
  <si>
    <t>$N$60 3</t>
  </si>
  <si>
    <t>$N$15 3</t>
  </si>
  <si>
    <t>$O$58 3</t>
  </si>
  <si>
    <t>$O$60 3</t>
  </si>
  <si>
    <t>$O$45 3</t>
  </si>
  <si>
    <t>$P$58 3</t>
  </si>
  <si>
    <t>$Q$55 3</t>
  </si>
  <si>
    <t>$Q$56 3</t>
  </si>
  <si>
    <t>$Q$19 3</t>
  </si>
  <si>
    <t>$M$79 3</t>
  </si>
  <si>
    <t>$M$80 3</t>
  </si>
  <si>
    <t>$Q$21 3</t>
  </si>
  <si>
    <t>$Q$78 3</t>
  </si>
  <si>
    <t>$Q$79 3</t>
  </si>
  <si>
    <t>$R$20 3</t>
  </si>
  <si>
    <t>$R$22 3</t>
  </si>
  <si>
    <t>$S$19 3</t>
  </si>
  <si>
    <t>$T$19 3</t>
  </si>
  <si>
    <t>$T$24 3</t>
  </si>
  <si>
    <t>$U$80 3</t>
  </si>
  <si>
    <t>$U$78 3</t>
  </si>
  <si>
    <t>$U$19 3</t>
  </si>
  <si>
    <t>$U$58 3</t>
  </si>
  <si>
    <t>$W$24 3</t>
  </si>
  <si>
    <t>$W$23 3</t>
  </si>
  <si>
    <t>$X$58 3</t>
  </si>
  <si>
    <t>$X$22 3</t>
  </si>
  <si>
    <t>$X$21 3</t>
  </si>
  <si>
    <t>$X$20 3</t>
  </si>
  <si>
    <t>$Y$19 3</t>
  </si>
  <si>
    <t>$X$55 3</t>
  </si>
  <si>
    <t>$X$19 3</t>
  </si>
  <si>
    <t>$Y$20 3</t>
  </si>
  <si>
    <t>$Y$21 3</t>
  </si>
  <si>
    <t>$Y$95 3</t>
  </si>
  <si>
    <t>$Y$94 3</t>
  </si>
  <si>
    <t>$Y$78 3</t>
  </si>
  <si>
    <t>$Z$21 3</t>
  </si>
  <si>
    <t>$Z$58 3</t>
  </si>
  <si>
    <t>$Z$56 3</t>
  </si>
  <si>
    <t>$Z$55 3</t>
  </si>
  <si>
    <t>$AA$60 3</t>
  </si>
  <si>
    <t>$AA$63 3</t>
  </si>
  <si>
    <t>$AA$66 3</t>
  </si>
  <si>
    <t>$AA$72 3</t>
  </si>
  <si>
    <t>$AB$64 3</t>
  </si>
  <si>
    <t>$AB$79 3</t>
  </si>
  <si>
    <t>$AB$67 3</t>
  </si>
  <si>
    <t>$AB$78 3</t>
  </si>
  <si>
    <t>$AB$80 3</t>
  </si>
  <si>
    <t>$AC$63 3</t>
  </si>
  <si>
    <t>$AC$66 3</t>
  </si>
  <si>
    <t>$AC$72 3</t>
  </si>
  <si>
    <t>$AC$45 3</t>
  </si>
  <si>
    <t>$F$72 4</t>
  </si>
  <si>
    <t>$H$64 4</t>
  </si>
  <si>
    <t>$H$67 4</t>
  </si>
  <si>
    <t>$H$63 4</t>
  </si>
  <si>
    <t>$H$14 4</t>
  </si>
  <si>
    <t>$I$67 4</t>
  </si>
  <si>
    <t>$I$63 4</t>
  </si>
  <si>
    <t>$L$72 4</t>
  </si>
  <si>
    <t>$L$63 4</t>
  </si>
  <si>
    <t>$L$79 4</t>
  </si>
  <si>
    <t>$L$80 4</t>
  </si>
  <si>
    <t>$L$64 4</t>
  </si>
  <si>
    <t>$L$67 4</t>
  </si>
  <si>
    <t>$M$66 4</t>
  </si>
  <si>
    <t>$M$94 4</t>
  </si>
  <si>
    <t>$M$95 4</t>
  </si>
  <si>
    <t>$N$56 4</t>
  </si>
  <si>
    <t>$N$55 4</t>
  </si>
  <si>
    <t>$N$60 4</t>
  </si>
  <si>
    <t>$N$14 4</t>
  </si>
  <si>
    <t>$O$56 4</t>
  </si>
  <si>
    <t>$O$55 4</t>
  </si>
  <si>
    <t>$O$45 4</t>
  </si>
  <si>
    <t>$O$60 4</t>
  </si>
  <si>
    <t>$O$66 4</t>
  </si>
  <si>
    <t>$O$72 4</t>
  </si>
  <si>
    <t>$P$66 4</t>
  </si>
  <si>
    <t>$P$55 4</t>
  </si>
  <si>
    <t>$P$60 4</t>
  </si>
  <si>
    <t>$P$58 4</t>
  </si>
  <si>
    <t>$P$56 4</t>
  </si>
  <si>
    <t>$P$32 4</t>
  </si>
  <si>
    <t>$P$31 4</t>
  </si>
  <si>
    <t>$Q$43 4</t>
  </si>
  <si>
    <t>$Q$25 4</t>
  </si>
  <si>
    <t>$Q$26 4</t>
  </si>
  <si>
    <t>$Q$28 4</t>
  </si>
  <si>
    <t>$Q$29 4</t>
  </si>
  <si>
    <t>$R$25 4</t>
  </si>
  <si>
    <t>$S$26 4</t>
  </si>
  <si>
    <t>$S$31 4</t>
  </si>
  <si>
    <t>$T$28 4</t>
  </si>
  <si>
    <t>$T$29 4</t>
  </si>
  <si>
    <t>$T$32 4</t>
  </si>
  <si>
    <t>$U$80 4</t>
  </si>
  <si>
    <t>$U$78 4</t>
  </si>
  <si>
    <t>$U$60 4</t>
  </si>
  <si>
    <t>$U$32 4</t>
  </si>
  <si>
    <t>$U$43 4</t>
  </si>
  <si>
    <t>$V$32 4</t>
  </si>
  <si>
    <t>$V$60 4</t>
  </si>
  <si>
    <t>$V$58 4</t>
  </si>
  <si>
    <t>$V$56 4</t>
  </si>
  <si>
    <t>$V$55 4</t>
  </si>
  <si>
    <t>$W$63 4</t>
  </si>
  <si>
    <t>$W$66 4</t>
  </si>
  <si>
    <t>$W$64 4</t>
  </si>
  <si>
    <t>$W$72 4</t>
  </si>
  <si>
    <t>$W$67 4</t>
  </si>
  <si>
    <t>$X$63 4</t>
  </si>
  <si>
    <t>$X$72 4</t>
  </si>
  <si>
    <t>$Y$64 4</t>
  </si>
  <si>
    <t>$Y$63 4</t>
  </si>
  <si>
    <t>$Y$72 4</t>
  </si>
  <si>
    <t>$AB$45 4</t>
  </si>
  <si>
    <t>$AC$67 4</t>
  </si>
  <si>
    <t>$AC$16 4</t>
  </si>
  <si>
    <t>$F$43 5</t>
  </si>
  <si>
    <t>$F$14 5</t>
  </si>
  <si>
    <t>$F$15 5</t>
  </si>
  <si>
    <t>$G$43 5</t>
  </si>
  <si>
    <t>$H$63 5</t>
  </si>
  <si>
    <t>$H$72 5</t>
  </si>
  <si>
    <t>$H$64 5</t>
  </si>
  <si>
    <t>$H$67 5</t>
  </si>
  <si>
    <t>$H$79 5</t>
  </si>
  <si>
    <t>$I$63 5</t>
  </si>
  <si>
    <t>$I$72 5</t>
  </si>
  <si>
    <t>$K$64 5</t>
  </si>
  <si>
    <t>$L$67 5</t>
  </si>
  <si>
    <t>$L$63 5</t>
  </si>
  <si>
    <t>$L$72 5</t>
  </si>
  <si>
    <t>$M$66 5</t>
  </si>
  <si>
    <t>$M$56 5</t>
  </si>
  <si>
    <t>$M$55 5</t>
  </si>
  <si>
    <t>$M$60 5</t>
  </si>
  <si>
    <t>$M$78 5</t>
  </si>
  <si>
    <t>$T$95 4</t>
  </si>
  <si>
    <t>$T$94 4</t>
  </si>
  <si>
    <t>$M$94 5</t>
  </si>
  <si>
    <t>$M$95 5</t>
  </si>
  <si>
    <t>$N$60 5</t>
  </si>
  <si>
    <t>$N$56 5</t>
  </si>
  <si>
    <t>$M$45 5</t>
  </si>
  <si>
    <t>$N$55 5</t>
  </si>
  <si>
    <t>$O$58 5</t>
  </si>
  <si>
    <t>$O$60 5</t>
  </si>
  <si>
    <t>$R$14 5</t>
  </si>
  <si>
    <t>Undervoltage, 13.3kV on bus voltage</t>
  </si>
  <si>
    <t>$S$14 5</t>
  </si>
  <si>
    <t>$S$79 5</t>
  </si>
  <si>
    <t>$S$80 5</t>
  </si>
  <si>
    <t>$S$78 5</t>
  </si>
  <si>
    <t>$T$15 5</t>
  </si>
  <si>
    <t>$T$78 5</t>
  </si>
  <si>
    <t>$T$79 5</t>
  </si>
  <si>
    <t>$T$58 5</t>
  </si>
  <si>
    <t>$T$60 5</t>
  </si>
  <si>
    <t>$T$55 5</t>
  </si>
  <si>
    <t>$T$56 5</t>
  </si>
  <si>
    <t>$T$66 5</t>
  </si>
  <si>
    <t>$T$63 5</t>
  </si>
  <si>
    <t>$T$16 5</t>
  </si>
  <si>
    <t>$T$45 5</t>
  </si>
  <si>
    <t>$U$63 5</t>
  </si>
  <si>
    <t>$U$64 5</t>
  </si>
  <si>
    <t>$U$67 5</t>
  </si>
  <si>
    <t>$U$72 5</t>
  </si>
  <si>
    <t>$V$72 5</t>
  </si>
  <si>
    <t>$W$64 5</t>
  </si>
  <si>
    <t>$W$67 5</t>
  </si>
  <si>
    <t>$X$66 5</t>
  </si>
  <si>
    <t>$X$55 5</t>
  </si>
  <si>
    <t>$X$56 5</t>
  </si>
  <si>
    <t>$X$60 5</t>
  </si>
  <si>
    <t>$X$58 5</t>
  </si>
  <si>
    <t>$X$45 5</t>
  </si>
  <si>
    <t>$Y$95 5</t>
  </si>
  <si>
    <t>$Y$94 5</t>
  </si>
  <si>
    <t>$Y$80 5</t>
  </si>
  <si>
    <t>$Y$78 5</t>
  </si>
  <si>
    <t>$Y$58 5</t>
  </si>
  <si>
    <t>$Z$55 5</t>
  </si>
  <si>
    <t>$Z$56 5</t>
  </si>
  <si>
    <t>$Z$60 5</t>
  </si>
  <si>
    <t>$Z$63 5</t>
  </si>
  <si>
    <t>$Z$66 5</t>
  </si>
  <si>
    <t>$Z$72 5</t>
  </si>
  <si>
    <t>$Z$64 5</t>
  </si>
  <si>
    <t>$Z$67 5</t>
  </si>
  <si>
    <t>$AB$79 5</t>
  </si>
  <si>
    <t>$AB$80 5</t>
  </si>
  <si>
    <t>$G$45 6</t>
  </si>
  <si>
    <t>$H$78 6</t>
  </si>
  <si>
    <t>$H$79 6</t>
  </si>
  <si>
    <t>$H$43 6</t>
  </si>
  <si>
    <t>$J$80 6</t>
  </si>
  <si>
    <t>$L$63 6</t>
  </si>
  <si>
    <t>$L$72 6</t>
  </si>
  <si>
    <t>$L$64 6</t>
  </si>
  <si>
    <t>$L$67 6</t>
  </si>
  <si>
    <t>$L$16 6</t>
  </si>
  <si>
    <t>$L$79 6</t>
  </si>
  <si>
    <t>$M$94 6</t>
  </si>
  <si>
    <t>$M$95 6</t>
  </si>
  <si>
    <t>$M$66 6</t>
  </si>
  <si>
    <t>$M$16 6</t>
  </si>
  <si>
    <t>$N$66 6</t>
  </si>
  <si>
    <t>$N$63 6</t>
  </si>
  <si>
    <t>$N$64 6</t>
  </si>
  <si>
    <t>$N$72 6</t>
  </si>
  <si>
    <t>$N$43 6</t>
  </si>
  <si>
    <t>$O$64 6</t>
  </si>
  <si>
    <t>$N$67 6</t>
  </si>
  <si>
    <t>$O$67 6</t>
  </si>
  <si>
    <t>$O$66 6</t>
  </si>
  <si>
    <t>$O$55 6</t>
  </si>
  <si>
    <t>$O$16 6</t>
  </si>
  <si>
    <t>$O$56 6</t>
  </si>
  <si>
    <t>$O$63 6</t>
  </si>
  <si>
    <t>$P$63 6</t>
  </si>
  <si>
    <t>$P$66 6</t>
  </si>
  <si>
    <t>$P$55 6</t>
  </si>
  <si>
    <t>$P$56 6</t>
  </si>
  <si>
    <t>$P$58 6</t>
  </si>
  <si>
    <t>$P$60 6</t>
  </si>
  <si>
    <t>$P$45 6</t>
  </si>
  <si>
    <t>$Q$55 6</t>
  </si>
  <si>
    <t>$Q$56 6</t>
  </si>
  <si>
    <t>$Q$64 6</t>
  </si>
  <si>
    <t>$Q$67 6</t>
  </si>
  <si>
    <t>$R$63 6</t>
  </si>
  <si>
    <t>$R$72 6</t>
  </si>
  <si>
    <t>$S$80 6</t>
  </si>
  <si>
    <t>$S$78 6</t>
  </si>
  <si>
    <t>$W$64 6</t>
  </si>
  <si>
    <t>$X$64 6</t>
  </si>
  <si>
    <t>$Y$67 6</t>
  </si>
  <si>
    <t>$Y$78 6</t>
  </si>
  <si>
    <t>$Y$79 6</t>
  </si>
  <si>
    <t>$Y$95 6</t>
  </si>
  <si>
    <t>$Y$94 6</t>
  </si>
  <si>
    <t>$Y$64 6</t>
  </si>
  <si>
    <t>$Z$67 6</t>
  </si>
  <si>
    <t>$Z$32 6</t>
  </si>
  <si>
    <t>$AA$26 6</t>
  </si>
  <si>
    <t>$AA$27 6</t>
  </si>
  <si>
    <t>$AA$28 6</t>
  </si>
  <si>
    <t>$AA$29 6</t>
  </si>
  <si>
    <t>$AA$30 6</t>
  </si>
  <si>
    <t>$AA$31 6</t>
  </si>
  <si>
    <t>$AB$45 6</t>
  </si>
  <si>
    <t>$AB$63 6</t>
  </si>
  <si>
    <t>$AB$72 6</t>
  </si>
  <si>
    <t>$F$16 7</t>
  </si>
  <si>
    <t>$G$79 7</t>
  </si>
  <si>
    <t>$G$80 7</t>
  </si>
  <si>
    <t>$H$43 7</t>
  </si>
  <si>
    <t>$L$64 7</t>
  </si>
  <si>
    <t>$L$67 7</t>
  </si>
  <si>
    <t>$L$63 7</t>
  </si>
  <si>
    <t>$L$43 7</t>
  </si>
  <si>
    <t>$M$72 7</t>
  </si>
  <si>
    <t>$M$80 7</t>
  </si>
  <si>
    <t>$M$78 7</t>
  </si>
  <si>
    <t>$M$94 7</t>
  </si>
  <si>
    <t>$M$95 7</t>
  </si>
  <si>
    <t>$M$63 7</t>
  </si>
  <si>
    <t>$N$72 7</t>
  </si>
  <si>
    <t>$N$67 7</t>
  </si>
  <si>
    <t>$N$63 7</t>
  </si>
  <si>
    <t>$N$64 7</t>
  </si>
  <si>
    <t>$N$66 7</t>
  </si>
  <si>
    <t>$O$55 7</t>
  </si>
  <si>
    <t>$O$56 7</t>
  </si>
  <si>
    <t>$O$16 7</t>
  </si>
  <si>
    <t>$O$60 7</t>
  </si>
  <si>
    <t>$O$45 7</t>
  </si>
  <si>
    <t>$R$25 7</t>
  </si>
  <si>
    <t>$S$58 7</t>
  </si>
  <si>
    <t>Tripped due to reverse power (for inspection)</t>
  </si>
  <si>
    <t>$S$55 7</t>
  </si>
  <si>
    <t>$T$58 7</t>
  </si>
  <si>
    <t>$T$24 7</t>
  </si>
  <si>
    <t>$T$78 7</t>
  </si>
  <si>
    <t>$T$79 7</t>
  </si>
  <si>
    <t>$U$19 7</t>
  </si>
  <si>
    <t>$W$16 7</t>
  </si>
  <si>
    <t>$W$19 7</t>
  </si>
  <si>
    <t>$W$24 7</t>
  </si>
  <si>
    <t>$W$55 7</t>
  </si>
  <si>
    <t>$W$25 7</t>
  </si>
  <si>
    <t>$W$58 7</t>
  </si>
  <si>
    <t>$W$60 7</t>
  </si>
  <si>
    <t>$X$56 7</t>
  </si>
  <si>
    <t>$X$55 7</t>
  </si>
  <si>
    <t>$X$66 7</t>
  </si>
  <si>
    <t>$X$64 7</t>
  </si>
  <si>
    <t>$X$67 7</t>
  </si>
  <si>
    <t>$X$63 7</t>
  </si>
  <si>
    <t>$X$72 7</t>
  </si>
  <si>
    <t>$X$58 7</t>
  </si>
  <si>
    <t>$Y$79 7</t>
  </si>
  <si>
    <t>$Y$80 7</t>
  </si>
  <si>
    <t>$Y$95 7</t>
  </si>
  <si>
    <t>$Y$94 7</t>
  </si>
  <si>
    <t>$Y$56 7</t>
  </si>
  <si>
    <t>$Y$58 7</t>
  </si>
  <si>
    <t>$Y$55 7</t>
  </si>
  <si>
    <t>$Z$63 7</t>
  </si>
  <si>
    <t>$Z$66 7</t>
  </si>
  <si>
    <t>$Z$72 7</t>
  </si>
  <si>
    <t>$Z$64 7</t>
  </si>
  <si>
    <t>$Z$67 7</t>
  </si>
  <si>
    <t>$AB$45 7</t>
  </si>
  <si>
    <t>$F$63 8</t>
  </si>
  <si>
    <t>$F$72 8</t>
  </si>
  <si>
    <t>$F$16 8</t>
  </si>
  <si>
    <t>$G$80 8</t>
  </si>
  <si>
    <t>$G$78 8</t>
  </si>
  <si>
    <t>$G$63 8</t>
  </si>
  <si>
    <t>$G$72 8</t>
  </si>
  <si>
    <t>$I$16 8</t>
  </si>
  <si>
    <t>$J$15 8</t>
  </si>
  <si>
    <t>OVERCURRENT</t>
  </si>
  <si>
    <t>$L$95 8</t>
  </si>
  <si>
    <t>$M$78 8</t>
  </si>
  <si>
    <t>$M$79 8</t>
  </si>
  <si>
    <t>$M$94 8</t>
  </si>
  <si>
    <t>$M$15 8</t>
  </si>
  <si>
    <t>$O$64 8</t>
  </si>
  <si>
    <t>$O$67 8</t>
  </si>
  <si>
    <t>$O$63 8</t>
  </si>
  <si>
    <t>$O$45 8</t>
  </si>
  <si>
    <t>$P$64 8</t>
  </si>
  <si>
    <t>$P$67 8</t>
  </si>
  <si>
    <t>$P$63 8</t>
  </si>
  <si>
    <t>$Q$19 8</t>
  </si>
  <si>
    <t>$Q$72 8</t>
  </si>
  <si>
    <t>$Q$64 8</t>
  </si>
  <si>
    <t>$Q$67 8</t>
  </si>
  <si>
    <t>$S$79 8</t>
  </si>
  <si>
    <t>$S$80 8</t>
  </si>
  <si>
    <t>$S$72 8</t>
  </si>
  <si>
    <t>$T$63 8</t>
  </si>
  <si>
    <t>$T$66 8</t>
  </si>
  <si>
    <t>$U$72 8</t>
  </si>
  <si>
    <t>$W$66 8</t>
  </si>
  <si>
    <t>$W$63 8</t>
  </si>
  <si>
    <t>$X$63 8</t>
  </si>
  <si>
    <t>$X$66 8</t>
  </si>
  <si>
    <t>$X$55 8</t>
  </si>
  <si>
    <t>$X$56 8</t>
  </si>
  <si>
    <t>$Y$80 8</t>
  </si>
  <si>
    <t>$Y$78 8</t>
  </si>
  <si>
    <t>$Y$95 8</t>
  </si>
  <si>
    <t>$Y$94 8</t>
  </si>
  <si>
    <t>$Y$58 8</t>
  </si>
  <si>
    <t>$Y$56 8</t>
  </si>
  <si>
    <t>$Y$55 8</t>
  </si>
  <si>
    <t>$Z$66 8</t>
  </si>
  <si>
    <t>$Z$63 8</t>
  </si>
  <si>
    <t>$Z$72 8</t>
  </si>
  <si>
    <t>$AA$64 8</t>
  </si>
  <si>
    <t>$AA$67 8</t>
  </si>
  <si>
    <t>$AA$19 8</t>
  </si>
  <si>
    <t>$AA$26 8</t>
  </si>
  <si>
    <t>$AA$20 8</t>
  </si>
  <si>
    <t>$AA$27 8</t>
  </si>
  <si>
    <t>$AA$21 8</t>
  </si>
  <si>
    <t>$AA$22 8</t>
  </si>
  <si>
    <t>$AA$23 8</t>
  </si>
  <si>
    <t>$AA$24 8</t>
  </si>
  <si>
    <t>$AA$25 8</t>
  </si>
  <si>
    <t>$AA$28 8</t>
  </si>
  <si>
    <t>$AA$29 8</t>
  </si>
  <si>
    <t>$AA$30 8</t>
  </si>
  <si>
    <t>$AA$31 8</t>
  </si>
  <si>
    <t>$AA$32 8</t>
  </si>
  <si>
    <t>$AC$45 8</t>
  </si>
  <si>
    <t>$F$15 9</t>
  </si>
  <si>
    <t>$F$63 9</t>
  </si>
  <si>
    <t>$F$64 9</t>
  </si>
  <si>
    <t>$F$67 9</t>
  </si>
  <si>
    <t>$F$72 9</t>
  </si>
  <si>
    <t>$G$64 9</t>
  </si>
  <si>
    <t>$G$67 9</t>
  </si>
  <si>
    <t>$H$63 9</t>
  </si>
  <si>
    <t>$H$72 9</t>
  </si>
  <si>
    <t>$M$94 9</t>
  </si>
  <si>
    <t>$M$95 9</t>
  </si>
  <si>
    <t>$M$78 9</t>
  </si>
  <si>
    <t>$M$79 9</t>
  </si>
  <si>
    <t>$M$15 9</t>
  </si>
  <si>
    <t>$N$64 9</t>
  </si>
  <si>
    <t>$N$67 9</t>
  </si>
  <si>
    <t>$N$63 9</t>
  </si>
  <si>
    <t>$N$72 9</t>
  </si>
  <si>
    <t>$N$66 9</t>
  </si>
  <si>
    <t>$O$56 9</t>
  </si>
  <si>
    <t>$O$55 9</t>
  </si>
  <si>
    <t>$O$60 9</t>
  </si>
  <si>
    <t>$O$15 9</t>
  </si>
  <si>
    <t>$P$60 9</t>
  </si>
  <si>
    <t>$P$15 9</t>
  </si>
  <si>
    <t>$P$55 9</t>
  </si>
  <si>
    <t>$P$56 9</t>
  </si>
  <si>
    <t>$Q$55 9</t>
  </si>
  <si>
    <t>$Q$56 9</t>
  </si>
  <si>
    <t>$Q$64 9</t>
  </si>
  <si>
    <t>$Q$45 9</t>
  </si>
  <si>
    <t>$Q$67 9</t>
  </si>
  <si>
    <t>$Q$66 9</t>
  </si>
  <si>
    <t>$R$63 9</t>
  </si>
  <si>
    <t>$R$72 9</t>
  </si>
  <si>
    <t>$R$95 9</t>
  </si>
  <si>
    <t>$U$79 9</t>
  </si>
  <si>
    <t>$U$80 9</t>
  </si>
  <si>
    <t>$Y$64 9</t>
  </si>
  <si>
    <t>$Y$67 9</t>
  </si>
  <si>
    <t>$Y$95 9</t>
  </si>
  <si>
    <t>$Y$94 9</t>
  </si>
  <si>
    <t>$Z$67 9</t>
  </si>
  <si>
    <t>$AB$63 9</t>
  </si>
  <si>
    <t>$AB$45 9</t>
  </si>
  <si>
    <t>$AB$94 9</t>
  </si>
  <si>
    <t>$AB$95 9</t>
  </si>
  <si>
    <t>$AC$63 9</t>
  </si>
  <si>
    <t>$AC$72 9</t>
  </si>
  <si>
    <t>$AC$64 9</t>
  </si>
  <si>
    <t>$AC$67 9</t>
  </si>
  <si>
    <t>$AC$15 9</t>
  </si>
  <si>
    <t>$F$63 10</t>
  </si>
  <si>
    <t>$F$72 10</t>
  </si>
  <si>
    <t>$F$64 10</t>
  </si>
  <si>
    <t>$F$67 10</t>
  </si>
  <si>
    <t>$G$80 10</t>
  </si>
  <si>
    <t>$G$78 10</t>
  </si>
  <si>
    <t>$M$15 10</t>
  </si>
  <si>
    <t>$N$14 10</t>
  </si>
  <si>
    <t>$N$63 10</t>
  </si>
  <si>
    <t>$N$72 10</t>
  </si>
  <si>
    <t>$N$66 10</t>
  </si>
  <si>
    <t>$O$64 10</t>
  </si>
  <si>
    <t>$O$67 10</t>
  </si>
  <si>
    <t>$O$55 10</t>
  </si>
  <si>
    <t>$O$56 10</t>
  </si>
  <si>
    <t>$O$63 10</t>
  </si>
  <si>
    <t>$O$66 10</t>
  </si>
  <si>
    <t>$O$60 10</t>
  </si>
  <si>
    <t>$P$45 10</t>
  </si>
  <si>
    <t>$P$60 10</t>
  </si>
  <si>
    <t>$P$55 10</t>
  </si>
  <si>
    <t>$P$56 10</t>
  </si>
  <si>
    <t>$P$72 10</t>
  </si>
  <si>
    <t>$P$66 10</t>
  </si>
  <si>
    <t>$Q$66 10</t>
  </si>
  <si>
    <t>$R$72 10</t>
  </si>
  <si>
    <t>$S$78 10</t>
  </si>
  <si>
    <t>$S$79 10</t>
  </si>
  <si>
    <t>$S$56 10</t>
  </si>
  <si>
    <t>$W$56 10</t>
  </si>
  <si>
    <t>$X$60 10</t>
  </si>
  <si>
    <t>$X$56 10</t>
  </si>
  <si>
    <t>$Y$55 10</t>
  </si>
  <si>
    <t>$Y$95 10</t>
  </si>
  <si>
    <t>$Y$94 10</t>
  </si>
  <si>
    <t>$Y$79 10</t>
  </si>
  <si>
    <t>$Y$80 10</t>
  </si>
  <si>
    <t>$Y$60 10</t>
  </si>
  <si>
    <t>$Y$56 10</t>
  </si>
  <si>
    <t>$Z$64 10</t>
  </si>
  <si>
    <t>$Z$67 10</t>
  </si>
  <si>
    <t>$Z$63 10</t>
  </si>
  <si>
    <t>$Z$66 10</t>
  </si>
  <si>
    <t>$Z$72 10</t>
  </si>
  <si>
    <t>$AA$19 10</t>
  </si>
  <si>
    <t>$AA$20 10</t>
  </si>
  <si>
    <t>$AA$21 10</t>
  </si>
  <si>
    <t>$AA$22 10</t>
  </si>
  <si>
    <t>$AA$23 10</t>
  </si>
  <si>
    <t>$AA$24 10</t>
  </si>
  <si>
    <t>$AA$25 10</t>
  </si>
  <si>
    <t>$AC$78 10</t>
  </si>
  <si>
    <t>$AC$79 10</t>
  </si>
  <si>
    <t>$AC$45 10</t>
  </si>
  <si>
    <t>$G$80 11</t>
  </si>
  <si>
    <t>$G$78 11</t>
  </si>
  <si>
    <t>$G$16 11</t>
  </si>
  <si>
    <t>$G$64 11</t>
  </si>
  <si>
    <t>$G$67 11</t>
  </si>
  <si>
    <t>$G$63 11</t>
  </si>
  <si>
    <t>$H$63 11</t>
  </si>
  <si>
    <t>$M$72 11</t>
  </si>
  <si>
    <t>$M$94 11</t>
  </si>
  <si>
    <t>$M$95 11</t>
  </si>
  <si>
    <t>$M$78 11</t>
  </si>
  <si>
    <t>$M$79 11</t>
  </si>
  <si>
    <t>$N$64 11</t>
  </si>
  <si>
    <t>$N$67 11</t>
  </si>
  <si>
    <t>$N$63 11</t>
  </si>
  <si>
    <t>$N$66 11</t>
  </si>
  <si>
    <t>$N$16 11</t>
  </si>
  <si>
    <t>$N$56 11</t>
  </si>
  <si>
    <t>$N$55 11</t>
  </si>
  <si>
    <t>$N$60 11</t>
  </si>
  <si>
    <t>$O$58 11</t>
  </si>
  <si>
    <t>$O$60 11</t>
  </si>
  <si>
    <t>$O$55 11</t>
  </si>
  <si>
    <t>$O$45 11</t>
  </si>
  <si>
    <t>$O$64 11</t>
  </si>
  <si>
    <t>$O$56 11</t>
  </si>
  <si>
    <t>$P$64 11</t>
  </si>
  <si>
    <t>$O$67 11</t>
  </si>
  <si>
    <t>$P$67 11</t>
  </si>
  <si>
    <t>$P$56 11</t>
  </si>
  <si>
    <t>$P$55 11</t>
  </si>
  <si>
    <t>$Q$20 11</t>
  </si>
  <si>
    <t>$Q$60 11</t>
  </si>
  <si>
    <t>$Q$58 11</t>
  </si>
  <si>
    <t>$R$20 11</t>
  </si>
  <si>
    <t>$R$19 11</t>
  </si>
  <si>
    <t>$S$20 11</t>
  </si>
  <si>
    <t>$S$79 11</t>
  </si>
  <si>
    <t>$S$80 11</t>
  </si>
  <si>
    <t>$T$21 11</t>
  </si>
  <si>
    <t>$U$19 11</t>
  </si>
  <si>
    <t>$U$21 11</t>
  </si>
  <si>
    <t>$U$60 11</t>
  </si>
  <si>
    <t>$U$58 11</t>
  </si>
  <si>
    <t>$V$55 11</t>
  </si>
  <si>
    <t>$V$56 11</t>
  </si>
  <si>
    <t>$W$63 11</t>
  </si>
  <si>
    <t>$W$56 11</t>
  </si>
  <si>
    <t>$W$58 11</t>
  </si>
  <si>
    <t>$W$55 11</t>
  </si>
  <si>
    <t>$W$60 11</t>
  </si>
  <si>
    <t>$X$58 11</t>
  </si>
  <si>
    <t>$X$20 11</t>
  </si>
  <si>
    <t>$X$22 11</t>
  </si>
  <si>
    <t>$Y$80 11</t>
  </si>
  <si>
    <t>$Y$21 11</t>
  </si>
  <si>
    <t>$Y$95 11</t>
  </si>
  <si>
    <t>$Y$94 11</t>
  </si>
  <si>
    <t>$Z$20 11</t>
  </si>
  <si>
    <t>$Z$22 11</t>
  </si>
  <si>
    <t>$Z$60 11</t>
  </si>
  <si>
    <t>$AA$55 11</t>
  </si>
  <si>
    <t>$AA$78 11</t>
  </si>
  <si>
    <t>$AA$58 11</t>
  </si>
  <si>
    <t>$AA$56 11</t>
  </si>
  <si>
    <t>$AA$66 11</t>
  </si>
  <si>
    <t>$AB$72 11</t>
  </si>
  <si>
    <t>$AB$64 11</t>
  </si>
  <si>
    <t>$AB$67 11</t>
  </si>
  <si>
    <t>$AB$63 11</t>
  </si>
  <si>
    <t>$F$45 12</t>
  </si>
  <si>
    <t>$G$63 12</t>
  </si>
  <si>
    <t>$G$72 12</t>
  </si>
  <si>
    <t>$G$64 12</t>
  </si>
  <si>
    <t>$G$67 12</t>
  </si>
  <si>
    <t>$G$14 12</t>
  </si>
  <si>
    <t>$H$78 12</t>
  </si>
  <si>
    <t>$H$79 12</t>
  </si>
  <si>
    <t>$H$67 12</t>
  </si>
  <si>
    <t>$L$63 12</t>
  </si>
  <si>
    <t>$L$72 12</t>
  </si>
  <si>
    <t>$L$64 12</t>
  </si>
  <si>
    <t>$L$67 12</t>
  </si>
  <si>
    <t>$L$66 12</t>
  </si>
  <si>
    <t>$L$60 12</t>
  </si>
  <si>
    <t>$L$55 12</t>
  </si>
  <si>
    <t>$M$58 12</t>
  </si>
  <si>
    <t>$M$56 12</t>
  </si>
  <si>
    <t>$M$79 12</t>
  </si>
  <si>
    <t>$M$80 12</t>
  </si>
  <si>
    <t>$M$94 12</t>
  </si>
  <si>
    <t>$M$95 12</t>
  </si>
  <si>
    <t>$M$66 12</t>
  </si>
  <si>
    <t>$M$63 12</t>
  </si>
  <si>
    <t>$M$55 12</t>
  </si>
  <si>
    <t>$M$45 12</t>
  </si>
  <si>
    <t>$M$60 12</t>
  </si>
  <si>
    <t>$N$66 12</t>
  </si>
  <si>
    <t>$N$45 12</t>
  </si>
  <si>
    <t>$N$14 12</t>
  </si>
  <si>
    <t>$O$63 12</t>
  </si>
  <si>
    <t>$O$72 12</t>
  </si>
  <si>
    <t>$O$66 12</t>
  </si>
  <si>
    <t>$P$56 12</t>
  </si>
  <si>
    <t>$P$55 12</t>
  </si>
  <si>
    <t>$P$60 12</t>
  </si>
  <si>
    <t>$P$58 12</t>
  </si>
  <si>
    <t>$P$19 12</t>
  </si>
  <si>
    <t>$Q$45 12</t>
  </si>
  <si>
    <t>$P$20 12</t>
  </si>
  <si>
    <t>$P$21 12</t>
  </si>
  <si>
    <t>$Q$22 12</t>
  </si>
  <si>
    <t>$Q$23 12</t>
  </si>
  <si>
    <t>$Q$24 12</t>
  </si>
  <si>
    <t>$Q$25 12</t>
  </si>
  <si>
    <t>$Q$26 12</t>
  </si>
  <si>
    <t>$Q$27 12</t>
  </si>
  <si>
    <t>$Q$28 12</t>
  </si>
  <si>
    <t>$R$29 12</t>
  </si>
  <si>
    <t>$R$55 12</t>
  </si>
  <si>
    <t>$S$45 12</t>
  </si>
  <si>
    <t>$T$19 12</t>
  </si>
  <si>
    <t>$T$20 12</t>
  </si>
  <si>
    <t>$T$21 12</t>
  </si>
  <si>
    <t>$T$22 12</t>
  </si>
  <si>
    <t>$T$23 12</t>
  </si>
  <si>
    <t>$T$24 12</t>
  </si>
  <si>
    <t>$T$25 12</t>
  </si>
  <si>
    <t>$T$26 12</t>
  </si>
  <si>
    <t>$T$27 12</t>
  </si>
  <si>
    <t>$T$28 12</t>
  </si>
  <si>
    <t>$T$29 12</t>
  </si>
  <si>
    <t>$U$19 12</t>
  </si>
  <si>
    <t>$U$20 12</t>
  </si>
  <si>
    <t>$U$21 12</t>
  </si>
  <si>
    <t>$U$22 12</t>
  </si>
  <si>
    <t>$U$23 12</t>
  </si>
  <si>
    <t>$U$24 12</t>
  </si>
  <si>
    <t>$U$25 12</t>
  </si>
  <si>
    <t>$V$19 12</t>
  </si>
  <si>
    <t>$V$25 12</t>
  </si>
  <si>
    <t>$W$21 12</t>
  </si>
  <si>
    <t>$W$20 12</t>
  </si>
  <si>
    <t>$W$22 12</t>
  </si>
  <si>
    <t>$X$23 12</t>
  </si>
  <si>
    <t>$X$24 12</t>
  </si>
  <si>
    <t>$X$26 12</t>
  </si>
  <si>
    <t>$X$27 12</t>
  </si>
  <si>
    <t>$X$28 12</t>
  </si>
  <si>
    <t>$Y$26 12</t>
  </si>
  <si>
    <t>$Y$27 12</t>
  </si>
  <si>
    <t>$Y$29 12</t>
  </si>
  <si>
    <t>$Y$80 12</t>
  </si>
  <si>
    <t>$Y$95 12</t>
  </si>
  <si>
    <t>$Y$94 12</t>
  </si>
  <si>
    <t>$Z$28 12</t>
  </si>
  <si>
    <t>$Z$29 12</t>
  </si>
  <si>
    <t>$Z$55 12</t>
  </si>
  <si>
    <t>$Z$58 12</t>
  </si>
  <si>
    <t>$AA$60 12</t>
  </si>
  <si>
    <t>$AA$79 12</t>
  </si>
  <si>
    <t>$AA$56 12</t>
  </si>
  <si>
    <t>$AA$64 12</t>
  </si>
  <si>
    <t>$AA$67 12</t>
  </si>
  <si>
    <t>$AB$66 12</t>
  </si>
  <si>
    <t>$AB$63 12</t>
  </si>
  <si>
    <t>$AB$72 12</t>
  </si>
  <si>
    <t>$AC$64 11</t>
  </si>
  <si>
    <t>$AC$67 11</t>
  </si>
  <si>
    <t>$AC$45 12</t>
  </si>
  <si>
    <t>$AC$64 12</t>
  </si>
  <si>
    <t>$AC$67 12</t>
  </si>
  <si>
    <t>$G$63 13</t>
  </si>
  <si>
    <t>$G$64 13</t>
  </si>
  <si>
    <t>$G$67 13</t>
  </si>
  <si>
    <t>$G$72 13</t>
  </si>
  <si>
    <t>$G$14 13</t>
  </si>
  <si>
    <t>$H$79 13</t>
  </si>
  <si>
    <t>$H$80 13</t>
  </si>
  <si>
    <t>$H$64 13</t>
  </si>
  <si>
    <t>$H$67 13</t>
  </si>
  <si>
    <t>$L$63 13</t>
  </si>
  <si>
    <t>$L$72 13</t>
  </si>
  <si>
    <t>$L$64 13</t>
  </si>
  <si>
    <t>$L$45 13</t>
  </si>
  <si>
    <t>$L$67 13</t>
  </si>
  <si>
    <t>$L$66 13</t>
  </si>
  <si>
    <t>$M$55 13</t>
  </si>
  <si>
    <t>$M$94 13</t>
  </si>
  <si>
    <t>$M$95 13</t>
  </si>
  <si>
    <t>$M$56 13</t>
  </si>
  <si>
    <t>$M$80 13</t>
  </si>
  <si>
    <t>$M$78 13</t>
  </si>
  <si>
    <t>$M$14 13</t>
  </si>
  <si>
    <t>$M$66 13</t>
  </si>
  <si>
    <t>$M$63 13</t>
  </si>
  <si>
    <t>$M$72 13</t>
  </si>
  <si>
    <t>$M$64 13</t>
  </si>
  <si>
    <t>$M$67 13</t>
  </si>
  <si>
    <t>$N$14 13</t>
  </si>
  <si>
    <t>$O$63 13</t>
  </si>
  <si>
    <t>$O$66 13</t>
  </si>
  <si>
    <t>$O$72 13</t>
  </si>
  <si>
    <t>$O$64 13</t>
  </si>
  <si>
    <t>$O$67 13</t>
  </si>
  <si>
    <t>$P$55 13</t>
  </si>
  <si>
    <t>$P$56 13</t>
  </si>
  <si>
    <t>$P$60 13</t>
  </si>
  <si>
    <t>$P$58 13</t>
  </si>
  <si>
    <t>$P$19 13</t>
  </si>
  <si>
    <t>$P$22 13</t>
  </si>
  <si>
    <t>$Q$20 13</t>
  </si>
  <si>
    <t>$Q$23 13</t>
  </si>
  <si>
    <t>$R$21 13</t>
  </si>
  <si>
    <t>$R$24 13</t>
  </si>
  <si>
    <t>$R$25 13</t>
  </si>
  <si>
    <t>$R$27 13</t>
  </si>
  <si>
    <t>$R$28 13</t>
  </si>
  <si>
    <t>$R$30 13</t>
  </si>
  <si>
    <t>$R$31 13</t>
  </si>
  <si>
    <t>$S$19 13</t>
  </si>
  <si>
    <t>$S$22 13</t>
  </si>
  <si>
    <t>$S$20 13</t>
  </si>
  <si>
    <t>$S$23 13</t>
  </si>
  <si>
    <t>$S$25 13</t>
  </si>
  <si>
    <t>$S$21 13</t>
  </si>
  <si>
    <t>$T$46 13</t>
  </si>
  <si>
    <t>$T$78 13</t>
  </si>
  <si>
    <t>$T$79 13</t>
  </si>
  <si>
    <t>$U$24 13</t>
  </si>
  <si>
    <t>$U$27 13</t>
  </si>
  <si>
    <t>$U$25 13</t>
  </si>
  <si>
    <t>$V$58 13</t>
  </si>
  <si>
    <t>$V$30 13</t>
  </si>
  <si>
    <t>$V$78 13</t>
  </si>
  <si>
    <t>$V$80 13</t>
  </si>
  <si>
    <t>$W$28 13</t>
  </si>
  <si>
    <t>$W$31 13</t>
  </si>
  <si>
    <t>$W$58 13</t>
  </si>
  <si>
    <t>$X$60 13</t>
  </si>
  <si>
    <t>$X$56 13</t>
  </si>
  <si>
    <t>$X$55 13</t>
  </si>
  <si>
    <t>$X$78 13</t>
  </si>
  <si>
    <t>$X$80 13</t>
  </si>
  <si>
    <t>$X$19 13</t>
  </si>
  <si>
    <t>$X$22 13</t>
  </si>
  <si>
    <t>$X$58 13</t>
  </si>
  <si>
    <t>$X$46 13</t>
  </si>
  <si>
    <t>$Y$79 13</t>
  </si>
  <si>
    <t>$Y$95 13</t>
  </si>
  <si>
    <t>$Y$94 13</t>
  </si>
  <si>
    <t>$Y$20 13</t>
  </si>
  <si>
    <t>$Y$22 13</t>
  </si>
  <si>
    <t>$Z$19 13</t>
  </si>
  <si>
    <t>$Z$20 13</t>
  </si>
  <si>
    <t>$Z$80 13</t>
  </si>
  <si>
    <t>$AA$60 13</t>
  </si>
  <si>
    <t>$AA$58 13</t>
  </si>
  <si>
    <t>$AB$56 13</t>
  </si>
  <si>
    <t>$AB$55 13</t>
  </si>
  <si>
    <t>$AB$66 13</t>
  </si>
  <si>
    <t>$AB$63 13</t>
  </si>
  <si>
    <t>$AB$46 13</t>
  </si>
  <si>
    <t>$AB$15 13</t>
  </si>
  <si>
    <t>$AC$72 13</t>
  </si>
  <si>
    <t>$AC$64 13</t>
  </si>
  <si>
    <t>$AC$67 13</t>
  </si>
  <si>
    <t>$AC$63 13</t>
  </si>
  <si>
    <t>$AC$44 13</t>
  </si>
  <si>
    <t>$G$14 14</t>
  </si>
  <si>
    <t>$G$16 14</t>
  </si>
  <si>
    <t>$G$63 14</t>
  </si>
  <si>
    <t>$G$64 14</t>
  </si>
  <si>
    <t>$G$66 14</t>
  </si>
  <si>
    <t>$G$67 14</t>
  </si>
  <si>
    <t>$G$72 14</t>
  </si>
  <si>
    <t>$G$60 14</t>
  </si>
  <si>
    <t>$G$55 14</t>
  </si>
  <si>
    <t>$G$56 14</t>
  </si>
  <si>
    <t>$H$80 14</t>
  </si>
  <si>
    <t>$H$78 14</t>
  </si>
  <si>
    <t>$H$66 14</t>
  </si>
  <si>
    <t>$H$16 14</t>
  </si>
  <si>
    <t>$H$25 14</t>
  </si>
  <si>
    <t>$I$25 14</t>
  </si>
  <si>
    <t>$I$66 14</t>
  </si>
  <si>
    <t>$I$14 14</t>
  </si>
  <si>
    <t>$I$72 14</t>
  </si>
  <si>
    <t>$I$63 14</t>
  </si>
  <si>
    <t>$I$64 14</t>
  </si>
  <si>
    <t>$I$67 14</t>
  </si>
  <si>
    <t>$I$16 14</t>
  </si>
  <si>
    <t>$J$25 14</t>
  </si>
  <si>
    <t>$J$44 14</t>
  </si>
  <si>
    <t>$K$46 14</t>
  </si>
  <si>
    <t>$M$94 14</t>
  </si>
  <si>
    <t>$M$95 14</t>
  </si>
  <si>
    <t>$M$78 14</t>
  </si>
  <si>
    <t>$M$79 14</t>
  </si>
  <si>
    <t>$M$15 14</t>
  </si>
  <si>
    <t>$M$16 14</t>
  </si>
  <si>
    <t>$N$72 14</t>
  </si>
  <si>
    <t>$O$63 14</t>
  </si>
  <si>
    <t>$O$66 14</t>
  </si>
  <si>
    <t>$O$67 14</t>
  </si>
  <si>
    <t>$O$64 14</t>
  </si>
  <si>
    <t>$O$56 14</t>
  </si>
  <si>
    <t>$O$60 14</t>
  </si>
  <si>
    <t>$O$58 14</t>
  </si>
  <si>
    <t>$O$16 14</t>
  </si>
  <si>
    <t>$P$55 14</t>
  </si>
  <si>
    <t>$P$15 14</t>
  </si>
  <si>
    <t>$P$19 14</t>
  </si>
  <si>
    <t>$P$20 14</t>
  </si>
  <si>
    <t>$P$21 14</t>
  </si>
  <si>
    <t>$P$24 14</t>
  </si>
  <si>
    <t>$P$23 14</t>
  </si>
  <si>
    <t>$P$22 14</t>
  </si>
  <si>
    <t>$P$25 14</t>
  </si>
  <si>
    <t>$P$26 14</t>
  </si>
  <si>
    <t>$P$27 14</t>
  </si>
  <si>
    <t>$P$28 14</t>
  </si>
  <si>
    <t>$P$16 14</t>
  </si>
  <si>
    <t>$R$55 14</t>
  </si>
  <si>
    <t>$S$29 14</t>
  </si>
  <si>
    <t>$S$30 14</t>
  </si>
  <si>
    <t>$S$31 14</t>
  </si>
  <si>
    <t>$S$15 14</t>
  </si>
  <si>
    <t>$T$19 14</t>
  </si>
  <si>
    <t>$T$20 14</t>
  </si>
  <si>
    <t>$T$21 14</t>
  </si>
  <si>
    <t>$T$22 14</t>
  </si>
  <si>
    <t>$T$23 14</t>
  </si>
  <si>
    <t>$T$24 14</t>
  </si>
  <si>
    <t>$T$25 14</t>
  </si>
  <si>
    <t>$T$26 14</t>
  </si>
  <si>
    <t>$T$27 14</t>
  </si>
  <si>
    <t>$T$28 14</t>
  </si>
  <si>
    <t>$T$31 14</t>
  </si>
  <si>
    <t>$T$43 14</t>
  </si>
  <si>
    <t>$T$44 14</t>
  </si>
  <si>
    <t>$T$45 14</t>
  </si>
  <si>
    <t>$T$49 14</t>
  </si>
  <si>
    <t>$T$56 14</t>
  </si>
  <si>
    <t>$T$58 14</t>
  </si>
  <si>
    <t>$T$60 14</t>
  </si>
  <si>
    <t>$T$63 14</t>
  </si>
  <si>
    <t>$T$64 14</t>
  </si>
  <si>
    <t>$T$66 14</t>
  </si>
  <si>
    <t>$T$67 14</t>
  </si>
  <si>
    <t>$T$72 14</t>
  </si>
  <si>
    <t>$V$15 14</t>
  </si>
  <si>
    <t>$V$43 14</t>
  </si>
  <si>
    <t>$V$45 14</t>
  </si>
  <si>
    <t>$W$14 14</t>
  </si>
  <si>
    <t>$W$44 14</t>
  </si>
  <si>
    <t>$W$49 14</t>
  </si>
  <si>
    <t>$W$63 14</t>
  </si>
  <si>
    <t>$W$72 14</t>
  </si>
  <si>
    <t>$W$64 14</t>
  </si>
  <si>
    <t>$W$66 14</t>
  </si>
  <si>
    <t>$W$67 14</t>
  </si>
  <si>
    <t>$X$60 14</t>
  </si>
  <si>
    <t>$X$58 14</t>
  </si>
  <si>
    <t>$X$66 14</t>
  </si>
  <si>
    <t>$Y$58 14</t>
  </si>
  <si>
    <t>$Y$95 14</t>
  </si>
  <si>
    <t>$Y$94 14</t>
  </si>
  <si>
    <t>$Y$72 14</t>
  </si>
  <si>
    <t>$Y$60 14</t>
  </si>
  <si>
    <t>$Y$64 14</t>
  </si>
  <si>
    <t>$Y$67 14</t>
  </si>
  <si>
    <t>$Y$63 14</t>
  </si>
  <si>
    <t>$T$79 14</t>
  </si>
  <si>
    <t>$T$80 14</t>
  </si>
  <si>
    <t>$Z$80 14</t>
  </si>
  <si>
    <t>$Z$78 14</t>
  </si>
  <si>
    <t>$AC$45 14</t>
  </si>
  <si>
    <t>$F$15 15</t>
  </si>
  <si>
    <t>$G$78 15</t>
  </si>
  <si>
    <t>$G$79 15</t>
  </si>
  <si>
    <t>$H$44 15</t>
  </si>
  <si>
    <t>$M$72 15</t>
  </si>
  <si>
    <t>$M$79 15</t>
  </si>
  <si>
    <t>$M$80 15</t>
  </si>
  <si>
    <t>$M$94 15</t>
  </si>
  <si>
    <t>$M$95 15</t>
  </si>
  <si>
    <t>$M$15 15</t>
  </si>
  <si>
    <t>$M$14 15</t>
  </si>
  <si>
    <t>$M$44 15</t>
  </si>
  <si>
    <t>$N$64 15</t>
  </si>
  <si>
    <t>$N$67 15</t>
  </si>
  <si>
    <t>$O$14 15</t>
  </si>
  <si>
    <t>$O$63 15</t>
  </si>
  <si>
    <t>$O$72 15</t>
  </si>
  <si>
    <t>$O$66 15</t>
  </si>
  <si>
    <t>$O$60 15</t>
  </si>
  <si>
    <t>$O$56 15</t>
  </si>
  <si>
    <t>$O$58 15</t>
  </si>
  <si>
    <t>$O$45 15</t>
  </si>
  <si>
    <t>TSB at 0905H, Ind:Reverse power</t>
  </si>
  <si>
    <t>$P$14 15</t>
  </si>
  <si>
    <t>TSB at 0905H, unloaded</t>
  </si>
  <si>
    <t>$P$15 15</t>
  </si>
  <si>
    <t>TSB at 0905H, ind: overload</t>
  </si>
  <si>
    <t>$P$43 15</t>
  </si>
  <si>
    <t>$P$44 15</t>
  </si>
  <si>
    <t>$P$16 15</t>
  </si>
  <si>
    <t>Remained idle upon TSB</t>
  </si>
  <si>
    <t>$P$49 15</t>
  </si>
  <si>
    <t>TSB at 0905H, ind: vector jump</t>
  </si>
  <si>
    <t>$P$56 15</t>
  </si>
  <si>
    <t>TSB at 0905H, ind: vector jump rocof</t>
  </si>
  <si>
    <t>$P$63 15</t>
  </si>
  <si>
    <t>$P$64 15</t>
  </si>
  <si>
    <t>$P$66 15</t>
  </si>
  <si>
    <t>$P$67 15</t>
  </si>
  <si>
    <t>$P$72 15</t>
  </si>
  <si>
    <t>$Q$43 15</t>
  </si>
  <si>
    <t>$R$44 15</t>
  </si>
  <si>
    <t>$R$16 15</t>
  </si>
  <si>
    <t>$R$15 15</t>
  </si>
  <si>
    <t>$R$45 15</t>
  </si>
  <si>
    <t>$R$72 15</t>
  </si>
  <si>
    <t>$R$63 15</t>
  </si>
  <si>
    <t>$R$14 15</t>
  </si>
  <si>
    <t>$S$63 15</t>
  </si>
  <si>
    <t>$T$66 15</t>
  </si>
  <si>
    <t>$V$66 15</t>
  </si>
  <si>
    <t>$W$72 15</t>
  </si>
  <si>
    <t>$W$64 15</t>
  </si>
  <si>
    <t>$W$63 15</t>
  </si>
  <si>
    <t>$X$67 15</t>
  </si>
  <si>
    <t>$X$66 15</t>
  </si>
  <si>
    <t>$X$72 15</t>
  </si>
  <si>
    <t>$X$56 15</t>
  </si>
  <si>
    <t>$X$60 15</t>
  </si>
  <si>
    <t>$Y$58 15</t>
  </si>
  <si>
    <t>$S$80 15</t>
  </si>
  <si>
    <t>$S$78 15</t>
  </si>
  <si>
    <t>$Y$95 15</t>
  </si>
  <si>
    <t>$Y$94 15</t>
  </si>
  <si>
    <t>$Y$60 15</t>
  </si>
  <si>
    <t>$Z$58 15</t>
  </si>
  <si>
    <t>$Z$56 15</t>
  </si>
  <si>
    <t>$Z$66 15</t>
  </si>
  <si>
    <t>$Z$64 15</t>
  </si>
  <si>
    <t>$Z$67 15</t>
  </si>
  <si>
    <t>$AA$63 15</t>
  </si>
  <si>
    <t>$AA$72 15</t>
  </si>
  <si>
    <t>$AC$45 15</t>
  </si>
  <si>
    <t>$F$14 16</t>
  </si>
  <si>
    <t>$F$64 16</t>
  </si>
  <si>
    <t>$F$67 16</t>
  </si>
  <si>
    <t>$G$64 16</t>
  </si>
  <si>
    <t>$G$67 16</t>
  </si>
  <si>
    <t>$Y$78 15</t>
  </si>
  <si>
    <t>$Y$79 15</t>
  </si>
  <si>
    <t>$G$79 16</t>
  </si>
  <si>
    <t>$G$80 16</t>
  </si>
  <si>
    <t>$I$44 16</t>
  </si>
  <si>
    <t>$L$44 16</t>
  </si>
  <si>
    <t>$M$94 16</t>
  </si>
  <si>
    <t>$M$95 16</t>
  </si>
  <si>
    <t>$M$80 16</t>
  </si>
  <si>
    <t>$M$78 16</t>
  </si>
  <si>
    <t>$N$63 16</t>
  </si>
  <si>
    <t>$N$72 16</t>
  </si>
  <si>
    <t>$O$64 16</t>
  </si>
  <si>
    <t>$O$67 16</t>
  </si>
  <si>
    <t>$O$66 16</t>
  </si>
  <si>
    <t>$O$56 16</t>
  </si>
  <si>
    <t>$O$60 16</t>
  </si>
  <si>
    <t>$O$14 16</t>
  </si>
  <si>
    <t>$O$46 16</t>
  </si>
  <si>
    <t>$P$63 16</t>
  </si>
  <si>
    <t>$P$72 16</t>
  </si>
  <si>
    <t>$P$64 16</t>
  </si>
  <si>
    <t>$Q$64 16</t>
  </si>
  <si>
    <t>$Q$67 16</t>
  </si>
  <si>
    <t>$Q$66 16</t>
  </si>
  <si>
    <t>$Q$56 16</t>
  </si>
  <si>
    <t>$R$56 16</t>
  </si>
  <si>
    <t>$R$46 16</t>
  </si>
  <si>
    <t>START OF COMMERCIAL OPERATION</t>
  </si>
  <si>
    <t>$R$67 16</t>
  </si>
  <si>
    <t>$R$44 16</t>
  </si>
  <si>
    <t>$R$66 16</t>
  </si>
  <si>
    <t>$R$63 16</t>
  </si>
  <si>
    <t>$S$72 16</t>
  </si>
  <si>
    <t>$S$63 16</t>
  </si>
  <si>
    <t>$S$66 16</t>
  </si>
  <si>
    <t>$T$78 16</t>
  </si>
  <si>
    <t>$T$79 16</t>
  </si>
  <si>
    <t>$U$67 16</t>
  </si>
  <si>
    <t>$W$67 16</t>
  </si>
  <si>
    <t>DELTA P 69kV</t>
  </si>
  <si>
    <t>DELTA P 13.8kV</t>
  </si>
  <si>
    <t xml:space="preserve">tDPI 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</si>
  <si>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</si>
  <si>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</si>
  <si>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</si>
  <si>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</si>
  <si>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</si>
  <si>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</si>
  <si>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</si>
  <si>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</si>
  <si>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</si>
  <si>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</si>
  <si>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</si>
  <si>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</si>
  <si>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</si>
  <si>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</si>
  <si>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</si>
  <si>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</si>
  <si>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</si>
  <si>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</si>
  <si>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</si>
  <si>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</si>
  <si>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</si>
  <si>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</si>
  <si>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</si>
  <si>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</si>
  <si>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</si>
  <si>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</si>
  <si>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</si>
  <si>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</si>
  <si>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</si>
  <si>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</si>
  <si>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</si>
  <si>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</si>
  <si>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</si>
  <si>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</si>
  <si>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</si>
  <si>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</si>
  <si>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</si>
  <si>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</si>
  <si>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</si>
  <si>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</si>
  <si>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</si>
  <si>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</si>
  <si>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</si>
  <si>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</si>
  <si>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</si>
  <si>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</si>
  <si>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</si>
  <si>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</si>
  <si>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</si>
  <si>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</si>
  <si>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</si>
  <si>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</si>
  <si>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</si>
  <si>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</si>
  <si>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</si>
  <si>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</si>
  <si>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</si>
  <si>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</si>
  <si>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</si>
  <si>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</si>
  <si>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</si>
  <si>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</si>
  <si>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</si>
  <si>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</si>
  <si>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</si>
  <si>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</si>
  <si>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</si>
  <si>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</si>
  <si>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</si>
  <si>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</si>
  <si>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</si>
  <si>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</si>
  <si>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</si>
  <si>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</si>
  <si>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</si>
  <si>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</si>
  <si>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</si>
  <si>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</si>
  <si>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</si>
  <si>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</si>
  <si>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</si>
  <si>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</si>
  <si>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</si>
  <si>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</si>
  <si>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</si>
  <si>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</si>
  <si>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</si>
  <si>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</si>
  <si>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</si>
  <si>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</si>
  <si>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</si>
  <si>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</si>
  <si>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</si>
  <si>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</si>
  <si>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</si>
  <si>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</si>
  <si>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</si>
  <si>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</si>
  <si>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</si>
  <si>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</si>
  <si>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</si>
  <si>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</si>
  <si>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</si>
  <si>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</si>
  <si>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</si>
  <si>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</si>
  <si>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DMCI IRAWAN_CAT 40</t>
  </si>
  <si>
    <t>DMCI IRAWAN_CAT 41</t>
  </si>
  <si>
    <t>DMCI IRAWAN_CAT 42</t>
  </si>
  <si>
    <t>DMCI IRAWAN_38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</si>
  <si>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</si>
  <si>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</si>
  <si>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</si>
  <si>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</si>
  <si>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</si>
  <si>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</si>
  <si>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</si>
  <si>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</si>
  <si>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</si>
  <si>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</si>
  <si>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</si>
  <si>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</si>
  <si>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</si>
  <si>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</si>
  <si>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</si>
  <si>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</si>
  <si>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</si>
  <si>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</si>
  <si>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</si>
  <si>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</si>
  <si>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$X$67 16</t>
  </si>
  <si>
    <t>1720H</t>
  </si>
  <si>
    <t>$X$56 16</t>
  </si>
  <si>
    <t>$X$45 16</t>
  </si>
  <si>
    <t>$Y$95 16</t>
  </si>
  <si>
    <t>$Y$94 16</t>
  </si>
  <si>
    <t>1901H</t>
  </si>
  <si>
    <t>$Z$79 16</t>
  </si>
  <si>
    <t>$Z$80 16</t>
  </si>
  <si>
    <t>1911H</t>
  </si>
  <si>
    <t>$Z$64 16</t>
  </si>
  <si>
    <t>1915H</t>
  </si>
  <si>
    <t>$Z$67 16</t>
  </si>
  <si>
    <t>$Z$66 16</t>
  </si>
  <si>
    <t>$Z$63 16</t>
  </si>
  <si>
    <t>$Z$72 16</t>
  </si>
  <si>
    <t>$AA$63 16</t>
  </si>
  <si>
    <t>$AA$72 16</t>
  </si>
  <si>
    <t>$AA$14 16</t>
  </si>
  <si>
    <t>$AB$66 16</t>
  </si>
  <si>
    <t>$AB$64 16</t>
  </si>
  <si>
    <t>2214H</t>
  </si>
  <si>
    <t>$AC$63 16</t>
  </si>
  <si>
    <t>$AC$72 16</t>
  </si>
  <si>
    <t>2228H</t>
  </si>
  <si>
    <t>$AC$64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</si>
</sst>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0"/>
      <color indexed="81"/>
      <name val="Tahoma"/>
      <family val="2"/>
    </font>
    <font>
      <sz val="12"/>
      <color indexed="81"/>
      <name val="Tahoma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indexed="81"/>
      <name val="Calibri"/>
      <family val="2"/>
      <scheme val="minor"/>
    </font>
    <font>
      <sz val="11"/>
      <color indexed="81"/>
      <name val="Tahoma"/>
      <family val="2"/>
    </font>
    <font>
      <b/>
      <sz val="14"/>
      <color rgb="FFC00000"/>
      <name val="Arial"/>
      <family val="2"/>
    </font>
    <font>
      <sz val="20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0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38" fillId="0" borderId="27" xfId="0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2" fontId="53" fillId="7" borderId="17" xfId="0" applyNumberFormat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2" fontId="26" fillId="14" borderId="52" xfId="0" applyNumberFormat="1" applyFont="1" applyFill="1" applyBorder="1" applyAlignment="1">
      <alignment horizontal="center" vertical="center"/>
    </xf>
    <xf numFmtId="2" fontId="53" fillId="22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71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 readingOrder="1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2" fontId="10" fillId="10" borderId="2" xfId="0" applyNumberFormat="1" applyFont="1" applyFill="1" applyBorder="1" applyAlignment="1">
      <alignment horizontal="center" vertical="center" wrapText="1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2" fontId="75" fillId="10" borderId="2" xfId="0" applyNumberFormat="1" applyFont="1" applyFill="1" applyBorder="1" applyAlignment="1">
      <alignment horizontal="center" vertical="center" wrapText="1"/>
    </xf>
    <xf numFmtId="2" fontId="66" fillId="0" borderId="2" xfId="0" applyNumberFormat="1" applyFont="1" applyBorder="1" applyAlignment="1">
      <alignment horizontal="center" vertical="center"/>
    </xf>
    <xf numFmtId="43" fontId="7" fillId="10" borderId="18" xfId="1" applyFont="1" applyFill="1" applyBorder="1" applyAlignment="1">
      <alignment horizontal="right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0" fontId="72" fillId="0" borderId="0" xfId="0" applyFont="1" applyAlignment="1">
      <alignment horizont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2" fontId="53" fillId="22" borderId="83" xfId="0" applyNumberFormat="1" applyFont="1" applyFill="1" applyBorder="1" applyAlignment="1">
      <alignment horizontal="center"/>
    </xf>
    <xf numFmtId="2" fontId="53" fillId="22" borderId="8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5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66FF66"/>
      <color rgb="FF99FF66"/>
      <color rgb="FF99FF33"/>
      <color rgb="FFFF3300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17/06/relationships/rdArray" Target="richData/rdarray.xml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41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" Target="richData/rdrichvalue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35" Type="http://schemas.microsoft.com/office/2017/06/relationships/rdSupportingPropertyBagStructure" Target="richData/rdsupportingpropertybagstructure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Structure" Target="richData/rdrichvaluestructure.xml"/><Relationship Id="rId38" Type="http://schemas.microsoft.com/office/2017/10/relationships/person" Target="persons/person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'1'!$F$121:$AC$121</c:f>
              <c:numCache>
                <c:formatCode>0.00</c:formatCode>
                <c:ptCount val="24"/>
                <c:pt idx="0">
                  <c:v>38.710000000000008</c:v>
                </c:pt>
                <c:pt idx="1">
                  <c:v>36.1</c:v>
                </c:pt>
                <c:pt idx="2">
                  <c:v>35.17</c:v>
                </c:pt>
                <c:pt idx="3">
                  <c:v>33.79</c:v>
                </c:pt>
                <c:pt idx="4">
                  <c:v>32.93</c:v>
                </c:pt>
                <c:pt idx="5">
                  <c:v>33.42</c:v>
                </c:pt>
                <c:pt idx="6">
                  <c:v>35.930000000000007</c:v>
                </c:pt>
                <c:pt idx="7">
                  <c:v>35.430000000000007</c:v>
                </c:pt>
                <c:pt idx="8">
                  <c:v>36.269999999999989</c:v>
                </c:pt>
                <c:pt idx="9">
                  <c:v>41.319999999999986</c:v>
                </c:pt>
                <c:pt idx="10">
                  <c:v>44.600000000000023</c:v>
                </c:pt>
                <c:pt idx="11">
                  <c:v>46.710000000000015</c:v>
                </c:pt>
                <c:pt idx="12">
                  <c:v>46.626000000000012</c:v>
                </c:pt>
                <c:pt idx="13">
                  <c:v>48.333000000000013</c:v>
                </c:pt>
                <c:pt idx="14">
                  <c:v>48.851000000000013</c:v>
                </c:pt>
                <c:pt idx="15">
                  <c:v>47.665000000000013</c:v>
                </c:pt>
                <c:pt idx="16">
                  <c:v>46.605000000000018</c:v>
                </c:pt>
                <c:pt idx="17">
                  <c:v>45.784000000000006</c:v>
                </c:pt>
                <c:pt idx="18">
                  <c:v>50.740000000000016</c:v>
                </c:pt>
                <c:pt idx="19">
                  <c:v>51.049000000000007</c:v>
                </c:pt>
                <c:pt idx="20">
                  <c:v>49.790000000000013</c:v>
                </c:pt>
                <c:pt idx="21">
                  <c:v>48.41</c:v>
                </c:pt>
                <c:pt idx="22">
                  <c:v>45</c:v>
                </c:pt>
                <c:pt idx="23">
                  <c:v>38.559999999999995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78-472D-88DE-69B41F1E7513}"/>
            </c:ext>
          </c:extLst>
        </c:ser>
        <c:ser>
          <c:idx val="4"/>
          <c:order val="1"/>
          <c:tx>
            <c:strRef>
              <c:f>'1'!$A$126:$C$126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0.51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78-472D-88DE-69B41F1E751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478-472D-88DE-69B41F1E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'2'!$F$121:$AC$121</c:f>
              <c:numCache>
                <c:formatCode>0.00</c:formatCode>
                <c:ptCount val="24"/>
                <c:pt idx="0">
                  <c:v>36.479999999999997</c:v>
                </c:pt>
                <c:pt idx="1">
                  <c:v>34.839999999999996</c:v>
                </c:pt>
                <c:pt idx="2">
                  <c:v>33.920000000000009</c:v>
                </c:pt>
                <c:pt idx="3">
                  <c:v>32.840000000000003</c:v>
                </c:pt>
                <c:pt idx="4">
                  <c:v>32.18</c:v>
                </c:pt>
                <c:pt idx="5">
                  <c:v>32.6</c:v>
                </c:pt>
                <c:pt idx="6">
                  <c:v>34.300000000000011</c:v>
                </c:pt>
                <c:pt idx="7">
                  <c:v>34.300000000000004</c:v>
                </c:pt>
                <c:pt idx="8">
                  <c:v>37.019999999999989</c:v>
                </c:pt>
                <c:pt idx="9">
                  <c:v>42.190000000000012</c:v>
                </c:pt>
                <c:pt idx="10">
                  <c:v>47.210000000000022</c:v>
                </c:pt>
                <c:pt idx="11">
                  <c:v>46.980000000000011</c:v>
                </c:pt>
                <c:pt idx="12">
                  <c:v>47.820000000000007</c:v>
                </c:pt>
                <c:pt idx="13">
                  <c:v>48.300000000000026</c:v>
                </c:pt>
                <c:pt idx="14">
                  <c:v>48.856000000000016</c:v>
                </c:pt>
                <c:pt idx="15">
                  <c:v>50.085000000000015</c:v>
                </c:pt>
                <c:pt idx="16">
                  <c:v>50.156000000000013</c:v>
                </c:pt>
                <c:pt idx="17">
                  <c:v>49.170000000000016</c:v>
                </c:pt>
                <c:pt idx="18">
                  <c:v>54.661000000000016</c:v>
                </c:pt>
                <c:pt idx="19">
                  <c:v>54.668000000000013</c:v>
                </c:pt>
                <c:pt idx="20">
                  <c:v>53.40600000000002</c:v>
                </c:pt>
                <c:pt idx="21">
                  <c:v>50.074000000000012</c:v>
                </c:pt>
                <c:pt idx="22">
                  <c:v>46.059999999999995</c:v>
                </c:pt>
                <c:pt idx="23">
                  <c:v>42.949999999999989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EA-4313-8A53-5066DCA6F36C}"/>
            </c:ext>
          </c:extLst>
        </c:ser>
        <c:ser>
          <c:idx val="4"/>
          <c:order val="1"/>
          <c:tx>
            <c:strRef>
              <c:f>'2'!$A$126:$C$126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EA-4313-8A53-5066DCA6F36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9EA-4313-8A53-5066DCA6F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'3'!$F$121:$AC$121</c:f>
              <c:numCache>
                <c:formatCode>0.00</c:formatCode>
                <c:ptCount val="24"/>
                <c:pt idx="0">
                  <c:v>38.019999999999996</c:v>
                </c:pt>
                <c:pt idx="1">
                  <c:v>36.679999999999993</c:v>
                </c:pt>
                <c:pt idx="2">
                  <c:v>35.140000000000008</c:v>
                </c:pt>
                <c:pt idx="3">
                  <c:v>34.29</c:v>
                </c:pt>
                <c:pt idx="4">
                  <c:v>33.869999999999997</c:v>
                </c:pt>
                <c:pt idx="5">
                  <c:v>34.599999999999994</c:v>
                </c:pt>
                <c:pt idx="6">
                  <c:v>39.840000000000011</c:v>
                </c:pt>
                <c:pt idx="7">
                  <c:v>37.61</c:v>
                </c:pt>
                <c:pt idx="8">
                  <c:v>43.180000000000007</c:v>
                </c:pt>
                <c:pt idx="9">
                  <c:v>51.100000000000016</c:v>
                </c:pt>
                <c:pt idx="10">
                  <c:v>56.730000000000004</c:v>
                </c:pt>
                <c:pt idx="11">
                  <c:v>59.610000000000007</c:v>
                </c:pt>
                <c:pt idx="12">
                  <c:v>61.545000000000002</c:v>
                </c:pt>
                <c:pt idx="13">
                  <c:v>60.446999999999996</c:v>
                </c:pt>
                <c:pt idx="14">
                  <c:v>62.262000000000008</c:v>
                </c:pt>
                <c:pt idx="15">
                  <c:v>63.3</c:v>
                </c:pt>
                <c:pt idx="16">
                  <c:v>62.667999999999999</c:v>
                </c:pt>
                <c:pt idx="17">
                  <c:v>58.222000000000001</c:v>
                </c:pt>
                <c:pt idx="18">
                  <c:v>60.120000000000005</c:v>
                </c:pt>
                <c:pt idx="19">
                  <c:v>58.45900000000001</c:v>
                </c:pt>
                <c:pt idx="20">
                  <c:v>55.860000000000007</c:v>
                </c:pt>
                <c:pt idx="21">
                  <c:v>52.500000000000007</c:v>
                </c:pt>
                <c:pt idx="22">
                  <c:v>45.29</c:v>
                </c:pt>
                <c:pt idx="23">
                  <c:v>44.400000000000006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6E-4799-80C2-92DF8A34375E}"/>
            </c:ext>
          </c:extLst>
        </c:ser>
        <c:ser>
          <c:idx val="4"/>
          <c:order val="1"/>
          <c:tx>
            <c:strRef>
              <c:f>'3'!$A$126:$C$126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0.89100000000000001</c:v>
                </c:pt>
                <c:pt idx="6">
                  <c:v>0.68100000000000005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0.5</c:v>
                </c:pt>
                <c:pt idx="22">
                  <c:v>2.7193999999999998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6E-4799-80C2-92DF8A34375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56E-4799-80C2-92DF8A343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'4'!$F$121:$AC$121</c:f>
              <c:numCache>
                <c:formatCode>0.00</c:formatCode>
                <c:ptCount val="24"/>
                <c:pt idx="0">
                  <c:v>41.61</c:v>
                </c:pt>
                <c:pt idx="1">
                  <c:v>38.290000000000006</c:v>
                </c:pt>
                <c:pt idx="2">
                  <c:v>37.9</c:v>
                </c:pt>
                <c:pt idx="3">
                  <c:v>36.96</c:v>
                </c:pt>
                <c:pt idx="4">
                  <c:v>36.31</c:v>
                </c:pt>
                <c:pt idx="5">
                  <c:v>37.229999999999997</c:v>
                </c:pt>
                <c:pt idx="6">
                  <c:v>40.560000000000009</c:v>
                </c:pt>
                <c:pt idx="7">
                  <c:v>40.530000000000008</c:v>
                </c:pt>
                <c:pt idx="8">
                  <c:v>45.100000000000016</c:v>
                </c:pt>
                <c:pt idx="9">
                  <c:v>53.940000000000005</c:v>
                </c:pt>
                <c:pt idx="10">
                  <c:v>58.63000000000001</c:v>
                </c:pt>
                <c:pt idx="11">
                  <c:v>59.048000000000009</c:v>
                </c:pt>
                <c:pt idx="12">
                  <c:v>57.64800000000001</c:v>
                </c:pt>
                <c:pt idx="13">
                  <c:v>55.933000000000007</c:v>
                </c:pt>
                <c:pt idx="14">
                  <c:v>52.660000000000011</c:v>
                </c:pt>
                <c:pt idx="15">
                  <c:v>54.32500000000001</c:v>
                </c:pt>
                <c:pt idx="16">
                  <c:v>54.120000000000005</c:v>
                </c:pt>
                <c:pt idx="17">
                  <c:v>47.030000000000008</c:v>
                </c:pt>
                <c:pt idx="18">
                  <c:v>52.290000000000006</c:v>
                </c:pt>
                <c:pt idx="19">
                  <c:v>50.38</c:v>
                </c:pt>
                <c:pt idx="20">
                  <c:v>46.769999999999996</c:v>
                </c:pt>
                <c:pt idx="21">
                  <c:v>42.22</c:v>
                </c:pt>
                <c:pt idx="22">
                  <c:v>36.86999999999999</c:v>
                </c:pt>
                <c:pt idx="23">
                  <c:v>32.76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D-4F01-A221-FB5FF220BF88}"/>
            </c:ext>
          </c:extLst>
        </c:ser>
        <c:ser>
          <c:idx val="4"/>
          <c:order val="1"/>
          <c:tx>
            <c:strRef>
              <c:f>'4'!$A$126:$C$126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0.433</c:v>
                </c:pt>
                <c:pt idx="15">
                  <c:v>0.433</c:v>
                </c:pt>
                <c:pt idx="16">
                  <c:v>0</c:v>
                </c:pt>
                <c:pt idx="17">
                  <c:v>6.0294999999999996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1.92</c:v>
                </c:pt>
                <c:pt idx="23">
                  <c:v>3.34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D-4F01-A221-FB5FF220BF8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DFD-4F01-A221-FB5FF220B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'5'!$F$121:$AC$121</c:f>
              <c:numCache>
                <c:formatCode>0.00</c:formatCode>
                <c:ptCount val="24"/>
                <c:pt idx="0">
                  <c:v>18.049999999999997</c:v>
                </c:pt>
                <c:pt idx="1">
                  <c:v>19.990000000000006</c:v>
                </c:pt>
                <c:pt idx="2">
                  <c:v>23.43</c:v>
                </c:pt>
                <c:pt idx="3">
                  <c:v>22.51</c:v>
                </c:pt>
                <c:pt idx="4">
                  <c:v>22.48</c:v>
                </c:pt>
                <c:pt idx="5">
                  <c:v>23.12</c:v>
                </c:pt>
                <c:pt idx="6">
                  <c:v>24.23</c:v>
                </c:pt>
                <c:pt idx="7">
                  <c:v>28.509999999999998</c:v>
                </c:pt>
                <c:pt idx="8">
                  <c:v>30.21</c:v>
                </c:pt>
                <c:pt idx="9">
                  <c:v>36.470000000000006</c:v>
                </c:pt>
                <c:pt idx="10">
                  <c:v>39.6</c:v>
                </c:pt>
                <c:pt idx="11">
                  <c:v>37.048000000000002</c:v>
                </c:pt>
                <c:pt idx="12">
                  <c:v>36.980000000000011</c:v>
                </c:pt>
                <c:pt idx="13">
                  <c:v>35.220000000000013</c:v>
                </c:pt>
                <c:pt idx="14">
                  <c:v>38.680000000000014</c:v>
                </c:pt>
                <c:pt idx="15">
                  <c:v>37.630000000000003</c:v>
                </c:pt>
                <c:pt idx="16">
                  <c:v>38.35</c:v>
                </c:pt>
                <c:pt idx="17">
                  <c:v>39.83000000000002</c:v>
                </c:pt>
                <c:pt idx="18">
                  <c:v>44.83</c:v>
                </c:pt>
                <c:pt idx="19">
                  <c:v>45.870000000000012</c:v>
                </c:pt>
                <c:pt idx="20">
                  <c:v>43.41</c:v>
                </c:pt>
                <c:pt idx="21">
                  <c:v>41.309999999999995</c:v>
                </c:pt>
                <c:pt idx="22">
                  <c:v>37.96</c:v>
                </c:pt>
                <c:pt idx="23">
                  <c:v>35.340000000000003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6-4E48-9A97-7362DBD68DB3}"/>
            </c:ext>
          </c:extLst>
        </c:ser>
        <c:ser>
          <c:idx val="4"/>
          <c:order val="1"/>
          <c:tx>
            <c:strRef>
              <c:f>'5'!$A$126:$C$126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'5'!$F$126:$AC$126</c:f>
              <c:numCache>
                <c:formatCode>0.00</c:formatCode>
                <c:ptCount val="24"/>
                <c:pt idx="0">
                  <c:v>15.26</c:v>
                </c:pt>
                <c:pt idx="1">
                  <c:v>12.16</c:v>
                </c:pt>
                <c:pt idx="2">
                  <c:v>6.87</c:v>
                </c:pt>
                <c:pt idx="3">
                  <c:v>6.16</c:v>
                </c:pt>
                <c:pt idx="4">
                  <c:v>6.16</c:v>
                </c:pt>
                <c:pt idx="5">
                  <c:v>6.16</c:v>
                </c:pt>
                <c:pt idx="6">
                  <c:v>7.01</c:v>
                </c:pt>
                <c:pt idx="7">
                  <c:v>4.84</c:v>
                </c:pt>
                <c:pt idx="8">
                  <c:v>4.84</c:v>
                </c:pt>
                <c:pt idx="9">
                  <c:v>4.84</c:v>
                </c:pt>
                <c:pt idx="10">
                  <c:v>4.84</c:v>
                </c:pt>
                <c:pt idx="11">
                  <c:v>6.2529999999999992</c:v>
                </c:pt>
                <c:pt idx="12">
                  <c:v>6.2529999999999992</c:v>
                </c:pt>
                <c:pt idx="13">
                  <c:v>6.2729999999999997</c:v>
                </c:pt>
                <c:pt idx="14">
                  <c:v>5.3229999999999995</c:v>
                </c:pt>
                <c:pt idx="15">
                  <c:v>5.3229999999999995</c:v>
                </c:pt>
                <c:pt idx="16">
                  <c:v>5.3229999999999995</c:v>
                </c:pt>
                <c:pt idx="17">
                  <c:v>5.3229999999999995</c:v>
                </c:pt>
                <c:pt idx="18">
                  <c:v>5.3229999999999995</c:v>
                </c:pt>
                <c:pt idx="19">
                  <c:v>1.75</c:v>
                </c:pt>
                <c:pt idx="20">
                  <c:v>1.75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6-4E48-9A97-7362DBD68DB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7B6-4E48-9A97-7362DBD68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'6'!$F$121:$AC$121</c:f>
              <c:numCache>
                <c:formatCode>0.00</c:formatCode>
                <c:ptCount val="24"/>
                <c:pt idx="0">
                  <c:v>32.81</c:v>
                </c:pt>
                <c:pt idx="1">
                  <c:v>30.8</c:v>
                </c:pt>
                <c:pt idx="2">
                  <c:v>30.330000000000002</c:v>
                </c:pt>
                <c:pt idx="3">
                  <c:v>30.21</c:v>
                </c:pt>
                <c:pt idx="4">
                  <c:v>30.290000000000003</c:v>
                </c:pt>
                <c:pt idx="5">
                  <c:v>31.810000000000002</c:v>
                </c:pt>
                <c:pt idx="6">
                  <c:v>35.4</c:v>
                </c:pt>
                <c:pt idx="7">
                  <c:v>36.000000000000014</c:v>
                </c:pt>
                <c:pt idx="8">
                  <c:v>38.36</c:v>
                </c:pt>
                <c:pt idx="9">
                  <c:v>45.140000000000008</c:v>
                </c:pt>
                <c:pt idx="10">
                  <c:v>52.530000000000008</c:v>
                </c:pt>
                <c:pt idx="11">
                  <c:v>50.1</c:v>
                </c:pt>
                <c:pt idx="12">
                  <c:v>42.97999999999999</c:v>
                </c:pt>
                <c:pt idx="13">
                  <c:v>39.770000000000003</c:v>
                </c:pt>
                <c:pt idx="14">
                  <c:v>44.29</c:v>
                </c:pt>
                <c:pt idx="15">
                  <c:v>49.62</c:v>
                </c:pt>
                <c:pt idx="16">
                  <c:v>50.530000000000008</c:v>
                </c:pt>
                <c:pt idx="17">
                  <c:v>46.43</c:v>
                </c:pt>
                <c:pt idx="18">
                  <c:v>51.79</c:v>
                </c:pt>
                <c:pt idx="19">
                  <c:v>51.910000000000011</c:v>
                </c:pt>
                <c:pt idx="20">
                  <c:v>48.1</c:v>
                </c:pt>
                <c:pt idx="21">
                  <c:v>44.095999999999997</c:v>
                </c:pt>
                <c:pt idx="22">
                  <c:v>39.434000000000005</c:v>
                </c:pt>
                <c:pt idx="23">
                  <c:v>37.536000000000001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8-4ECD-A4AE-FEB6BDF1815A}"/>
            </c:ext>
          </c:extLst>
        </c:ser>
        <c:ser>
          <c:idx val="4"/>
          <c:order val="1"/>
          <c:tx>
            <c:strRef>
              <c:f>'6'!$A$126:$C$126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'6'!$F$126:$AC$126</c:f>
              <c:numCache>
                <c:formatCode>0.00</c:formatCode>
                <c:ptCount val="24"/>
                <c:pt idx="0">
                  <c:v>1.5</c:v>
                </c:pt>
                <c:pt idx="1">
                  <c:v>1.5</c:v>
                </c:pt>
                <c:pt idx="2">
                  <c:v>1.19</c:v>
                </c:pt>
                <c:pt idx="3">
                  <c:v>1.1499999999999999</c:v>
                </c:pt>
                <c:pt idx="4">
                  <c:v>1.1300000000000001</c:v>
                </c:pt>
                <c:pt idx="5">
                  <c:v>1.1600000000000001</c:v>
                </c:pt>
                <c:pt idx="6">
                  <c:v>1.1600000000000001</c:v>
                </c:pt>
                <c:pt idx="7">
                  <c:v>1.1600000000000001</c:v>
                </c:pt>
                <c:pt idx="8">
                  <c:v>1.1600000000000001</c:v>
                </c:pt>
                <c:pt idx="9">
                  <c:v>1.1600000000000001</c:v>
                </c:pt>
                <c:pt idx="10">
                  <c:v>1.1600000000000001</c:v>
                </c:pt>
                <c:pt idx="11">
                  <c:v>1.1600000000000001</c:v>
                </c:pt>
                <c:pt idx="12">
                  <c:v>6.1139999999999999</c:v>
                </c:pt>
                <c:pt idx="13">
                  <c:v>6.76</c:v>
                </c:pt>
                <c:pt idx="14">
                  <c:v>5.6724000000000006</c:v>
                </c:pt>
                <c:pt idx="15">
                  <c:v>1.2</c:v>
                </c:pt>
                <c:pt idx="16">
                  <c:v>1.2</c:v>
                </c:pt>
                <c:pt idx="17">
                  <c:v>4.47</c:v>
                </c:pt>
                <c:pt idx="18">
                  <c:v>1.2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0.54</c:v>
                </c:pt>
                <c:pt idx="23">
                  <c:v>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D8-4ECD-A4AE-FEB6BDF1815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3D8-4ECD-A4AE-FEB6BDF18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'7'!$F$121:$AC$121</c:f>
              <c:numCache>
                <c:formatCode>0.00</c:formatCode>
                <c:ptCount val="24"/>
                <c:pt idx="0">
                  <c:v>34.589999999999989</c:v>
                </c:pt>
                <c:pt idx="1">
                  <c:v>32.871000000000002</c:v>
                </c:pt>
                <c:pt idx="2">
                  <c:v>31.458999999999996</c:v>
                </c:pt>
                <c:pt idx="3">
                  <c:v>30.275000000000002</c:v>
                </c:pt>
                <c:pt idx="4">
                  <c:v>30.449000000000002</c:v>
                </c:pt>
                <c:pt idx="5">
                  <c:v>31.402999999999999</c:v>
                </c:pt>
                <c:pt idx="6">
                  <c:v>36.848999999999997</c:v>
                </c:pt>
                <c:pt idx="7">
                  <c:v>35.994000000000007</c:v>
                </c:pt>
                <c:pt idx="8">
                  <c:v>42.048999999999992</c:v>
                </c:pt>
                <c:pt idx="9">
                  <c:v>51.156000000000013</c:v>
                </c:pt>
                <c:pt idx="10">
                  <c:v>55.524000000000015</c:v>
                </c:pt>
                <c:pt idx="11">
                  <c:v>56.321000000000005</c:v>
                </c:pt>
                <c:pt idx="12">
                  <c:v>57.547000000000011</c:v>
                </c:pt>
                <c:pt idx="13">
                  <c:v>57.314999999999998</c:v>
                </c:pt>
                <c:pt idx="14">
                  <c:v>59.021000000000015</c:v>
                </c:pt>
                <c:pt idx="15">
                  <c:v>60.25800000000001</c:v>
                </c:pt>
                <c:pt idx="16">
                  <c:v>60.155000000000015</c:v>
                </c:pt>
                <c:pt idx="17">
                  <c:v>57.364000000000019</c:v>
                </c:pt>
                <c:pt idx="18">
                  <c:v>58.653000000000006</c:v>
                </c:pt>
                <c:pt idx="19">
                  <c:v>56.741000000000014</c:v>
                </c:pt>
                <c:pt idx="20">
                  <c:v>51.769000000000005</c:v>
                </c:pt>
                <c:pt idx="21">
                  <c:v>50.391999999999989</c:v>
                </c:pt>
                <c:pt idx="22">
                  <c:v>45.597000000000001</c:v>
                </c:pt>
                <c:pt idx="23">
                  <c:v>41.715000000000003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68-40A9-A3C6-D6B1C62FF248}"/>
            </c:ext>
          </c:extLst>
        </c:ser>
        <c:ser>
          <c:idx val="4"/>
          <c:order val="1"/>
          <c:tx>
            <c:strRef>
              <c:f>'7'!$A$126:$C$126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'7'!$F$126:$AC$126</c:f>
              <c:numCache>
                <c:formatCode>0.00</c:formatCode>
                <c:ptCount val="24"/>
                <c:pt idx="0">
                  <c:v>0.51</c:v>
                </c:pt>
                <c:pt idx="1">
                  <c:v>0.43</c:v>
                </c:pt>
                <c:pt idx="2">
                  <c:v>0.47</c:v>
                </c:pt>
                <c:pt idx="3">
                  <c:v>0.47</c:v>
                </c:pt>
                <c:pt idx="4">
                  <c:v>0.45</c:v>
                </c:pt>
                <c:pt idx="5">
                  <c:v>0.48</c:v>
                </c:pt>
                <c:pt idx="6">
                  <c:v>0.54</c:v>
                </c:pt>
                <c:pt idx="7">
                  <c:v>0.57999999999999996</c:v>
                </c:pt>
                <c:pt idx="8">
                  <c:v>0.52</c:v>
                </c:pt>
                <c:pt idx="9">
                  <c:v>0.55000000000000004</c:v>
                </c:pt>
                <c:pt idx="10">
                  <c:v>2.1500000000000004</c:v>
                </c:pt>
                <c:pt idx="11">
                  <c:v>2.1500000000000004</c:v>
                </c:pt>
                <c:pt idx="12">
                  <c:v>0.55000000000000004</c:v>
                </c:pt>
                <c:pt idx="13">
                  <c:v>0.55000000000000004</c:v>
                </c:pt>
                <c:pt idx="14">
                  <c:v>0.55000000000000004</c:v>
                </c:pt>
                <c:pt idx="15">
                  <c:v>0.55000000000000004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1.38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68-40A9-A3C6-D6B1C62FF24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868-40A9-A3C6-D6B1C62FF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'8'!$F$121:$AC$121</c:f>
              <c:numCache>
                <c:formatCode>0.00</c:formatCode>
                <c:ptCount val="24"/>
                <c:pt idx="0">
                  <c:v>38.77600000000001</c:v>
                </c:pt>
                <c:pt idx="1">
                  <c:v>35.105000000000004</c:v>
                </c:pt>
                <c:pt idx="2">
                  <c:v>34.018000000000001</c:v>
                </c:pt>
                <c:pt idx="3">
                  <c:v>33.119999999999997</c:v>
                </c:pt>
                <c:pt idx="4">
                  <c:v>33.18399999999999</c:v>
                </c:pt>
                <c:pt idx="5">
                  <c:v>33.576000000000008</c:v>
                </c:pt>
                <c:pt idx="6">
                  <c:v>35.644000000000005</c:v>
                </c:pt>
                <c:pt idx="7">
                  <c:v>36.643000000000001</c:v>
                </c:pt>
                <c:pt idx="8">
                  <c:v>41.821999999999996</c:v>
                </c:pt>
                <c:pt idx="9">
                  <c:v>49.634000000000007</c:v>
                </c:pt>
                <c:pt idx="10">
                  <c:v>52.576999999999998</c:v>
                </c:pt>
                <c:pt idx="11">
                  <c:v>54.475000000000001</c:v>
                </c:pt>
                <c:pt idx="12">
                  <c:v>54.466999999999992</c:v>
                </c:pt>
                <c:pt idx="13">
                  <c:v>52.824000000000012</c:v>
                </c:pt>
                <c:pt idx="14">
                  <c:v>55.412000000000006</c:v>
                </c:pt>
                <c:pt idx="15">
                  <c:v>55.40000000000002</c:v>
                </c:pt>
                <c:pt idx="16">
                  <c:v>54.998000000000026</c:v>
                </c:pt>
                <c:pt idx="17">
                  <c:v>53.694000000000017</c:v>
                </c:pt>
                <c:pt idx="18">
                  <c:v>57.712000000000018</c:v>
                </c:pt>
                <c:pt idx="19">
                  <c:v>56.332000000000022</c:v>
                </c:pt>
                <c:pt idx="20">
                  <c:v>53.366</c:v>
                </c:pt>
                <c:pt idx="21">
                  <c:v>49.928999999999995</c:v>
                </c:pt>
                <c:pt idx="22">
                  <c:v>47.499000000000002</c:v>
                </c:pt>
                <c:pt idx="23">
                  <c:v>43.939999999999991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B-4AD4-BD6D-DAA9B4DC2129}"/>
            </c:ext>
          </c:extLst>
        </c:ser>
        <c:ser>
          <c:idx val="4"/>
          <c:order val="1"/>
          <c:tx>
            <c:strRef>
              <c:f>'8'!$A$126:$C$126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'8'!$F$126:$AC$126</c:f>
              <c:numCache>
                <c:formatCode>0.00</c:formatCode>
                <c:ptCount val="2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1.1299999999999999</c:v>
                </c:pt>
                <c:pt idx="14">
                  <c:v>0</c:v>
                </c:pt>
                <c:pt idx="15">
                  <c:v>0</c:v>
                </c:pt>
                <c:pt idx="16">
                  <c:v>0.31</c:v>
                </c:pt>
                <c:pt idx="17">
                  <c:v>0.31</c:v>
                </c:pt>
                <c:pt idx="18">
                  <c:v>0.31</c:v>
                </c:pt>
                <c:pt idx="19">
                  <c:v>0</c:v>
                </c:pt>
                <c:pt idx="20">
                  <c:v>0</c:v>
                </c:pt>
                <c:pt idx="21">
                  <c:v>1.34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5B-4AD4-BD6D-DAA9B4DC212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65B-4AD4-BD6D-DAA9B4DC2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'9'!$F$121:$AC$121</c:f>
              <c:numCache>
                <c:formatCode>0.00</c:formatCode>
                <c:ptCount val="24"/>
                <c:pt idx="0">
                  <c:v>41.811999999999991</c:v>
                </c:pt>
                <c:pt idx="1">
                  <c:v>38.427000000000007</c:v>
                </c:pt>
                <c:pt idx="2">
                  <c:v>36.475999999999999</c:v>
                </c:pt>
                <c:pt idx="3">
                  <c:v>34.946000000000005</c:v>
                </c:pt>
                <c:pt idx="4">
                  <c:v>34.788000000000004</c:v>
                </c:pt>
                <c:pt idx="5">
                  <c:v>35.513000000000005</c:v>
                </c:pt>
                <c:pt idx="6">
                  <c:v>36.227999999999987</c:v>
                </c:pt>
                <c:pt idx="7">
                  <c:v>36.616999999999997</c:v>
                </c:pt>
                <c:pt idx="8">
                  <c:v>40.754000000000012</c:v>
                </c:pt>
                <c:pt idx="9">
                  <c:v>45.27300000000001</c:v>
                </c:pt>
                <c:pt idx="10">
                  <c:v>47.724999999999994</c:v>
                </c:pt>
                <c:pt idx="11">
                  <c:v>47.199999999999996</c:v>
                </c:pt>
                <c:pt idx="12">
                  <c:v>48.318428571428576</c:v>
                </c:pt>
                <c:pt idx="13">
                  <c:v>47.829999999999991</c:v>
                </c:pt>
                <c:pt idx="14">
                  <c:v>47.588999999999992</c:v>
                </c:pt>
                <c:pt idx="15">
                  <c:v>48.813000000000002</c:v>
                </c:pt>
                <c:pt idx="16">
                  <c:v>47.894999999999996</c:v>
                </c:pt>
                <c:pt idx="17">
                  <c:v>46.627999999999993</c:v>
                </c:pt>
                <c:pt idx="18">
                  <c:v>52.055</c:v>
                </c:pt>
                <c:pt idx="19">
                  <c:v>50.54399999999999</c:v>
                </c:pt>
                <c:pt idx="20">
                  <c:v>48.856999999999999</c:v>
                </c:pt>
                <c:pt idx="21">
                  <c:v>46.005000000000003</c:v>
                </c:pt>
                <c:pt idx="22">
                  <c:v>42.366999999999997</c:v>
                </c:pt>
                <c:pt idx="23">
                  <c:v>39.785000000000018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7-499C-A963-4D65AE90D3DA}"/>
            </c:ext>
          </c:extLst>
        </c:ser>
        <c:ser>
          <c:idx val="4"/>
          <c:order val="1"/>
          <c:tx>
            <c:strRef>
              <c:f>'9'!$A$126:$C$126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0.65700000000000003</c:v>
                </c:pt>
                <c:pt idx="3">
                  <c:v>0.65700000000000003</c:v>
                </c:pt>
                <c:pt idx="4">
                  <c:v>0.65700000000000003</c:v>
                </c:pt>
                <c:pt idx="5">
                  <c:v>0</c:v>
                </c:pt>
                <c:pt idx="6">
                  <c:v>0.85799999999999998</c:v>
                </c:pt>
                <c:pt idx="7">
                  <c:v>0.85799999999999998</c:v>
                </c:pt>
                <c:pt idx="8">
                  <c:v>0.58399999999999996</c:v>
                </c:pt>
                <c:pt idx="9">
                  <c:v>0.58399999999999996</c:v>
                </c:pt>
                <c:pt idx="10">
                  <c:v>0.5</c:v>
                </c:pt>
                <c:pt idx="11">
                  <c:v>0.62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0.79</c:v>
                </c:pt>
                <c:pt idx="16">
                  <c:v>0.79</c:v>
                </c:pt>
                <c:pt idx="17">
                  <c:v>0.96</c:v>
                </c:pt>
                <c:pt idx="18">
                  <c:v>0.96</c:v>
                </c:pt>
                <c:pt idx="19">
                  <c:v>0.96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A7-499C-A963-4D65AE90D3D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AA7-499C-A963-4D65AE90D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'10'!$F$121:$AC$121</c:f>
              <c:numCache>
                <c:formatCode>0.00</c:formatCode>
                <c:ptCount val="24"/>
                <c:pt idx="0">
                  <c:v>36.573999999999998</c:v>
                </c:pt>
                <c:pt idx="1">
                  <c:v>34.574000000000012</c:v>
                </c:pt>
                <c:pt idx="2">
                  <c:v>34.024000000000008</c:v>
                </c:pt>
                <c:pt idx="3">
                  <c:v>32.365700000000004</c:v>
                </c:pt>
                <c:pt idx="4">
                  <c:v>31.678700000000003</c:v>
                </c:pt>
                <c:pt idx="5">
                  <c:v>32.168700000000008</c:v>
                </c:pt>
                <c:pt idx="6">
                  <c:v>35.913000000000004</c:v>
                </c:pt>
                <c:pt idx="7">
                  <c:v>36.330999999999996</c:v>
                </c:pt>
                <c:pt idx="8">
                  <c:v>42.239999999999981</c:v>
                </c:pt>
                <c:pt idx="9">
                  <c:v>49.391000000000005</c:v>
                </c:pt>
                <c:pt idx="10">
                  <c:v>51.655999999999999</c:v>
                </c:pt>
                <c:pt idx="11">
                  <c:v>54.602000000000004</c:v>
                </c:pt>
                <c:pt idx="12">
                  <c:v>54.766000000000012</c:v>
                </c:pt>
                <c:pt idx="13">
                  <c:v>55.612999999999992</c:v>
                </c:pt>
                <c:pt idx="14">
                  <c:v>57.714999999999989</c:v>
                </c:pt>
                <c:pt idx="15">
                  <c:v>57.617000000000012</c:v>
                </c:pt>
                <c:pt idx="16">
                  <c:v>56.360999999999997</c:v>
                </c:pt>
                <c:pt idx="17">
                  <c:v>55.480000000000018</c:v>
                </c:pt>
                <c:pt idx="18">
                  <c:v>58.556000000000004</c:v>
                </c:pt>
                <c:pt idx="19">
                  <c:v>56.287999999999997</c:v>
                </c:pt>
                <c:pt idx="20">
                  <c:v>52.263000000000005</c:v>
                </c:pt>
                <c:pt idx="21">
                  <c:v>49.849999999999994</c:v>
                </c:pt>
                <c:pt idx="22">
                  <c:v>45.870000000000012</c:v>
                </c:pt>
                <c:pt idx="23">
                  <c:v>42.489999999999995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E4-4C9A-9037-8A6149145EBE}"/>
            </c:ext>
          </c:extLst>
        </c:ser>
        <c:ser>
          <c:idx val="4"/>
          <c:order val="1"/>
          <c:tx>
            <c:strRef>
              <c:f>'10'!$A$126:$C$126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0.41</c:v>
                </c:pt>
                <c:pt idx="5">
                  <c:v>0.46</c:v>
                </c:pt>
                <c:pt idx="6">
                  <c:v>0.57999999999999996</c:v>
                </c:pt>
                <c:pt idx="7">
                  <c:v>0.56999999999999995</c:v>
                </c:pt>
                <c:pt idx="8">
                  <c:v>0.51</c:v>
                </c:pt>
                <c:pt idx="9">
                  <c:v>0.52</c:v>
                </c:pt>
                <c:pt idx="10">
                  <c:v>1.4240000000000002</c:v>
                </c:pt>
                <c:pt idx="11">
                  <c:v>1.3440000000000001</c:v>
                </c:pt>
                <c:pt idx="12">
                  <c:v>0.71100000000000008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E4-4C9A-9037-8A6149145EB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3E4-4C9A-9037-8A6149145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'11'!$F$121:$AC$121</c:f>
              <c:numCache>
                <c:formatCode>0.00</c:formatCode>
                <c:ptCount val="24"/>
                <c:pt idx="0">
                  <c:v>39.300000000000004</c:v>
                </c:pt>
                <c:pt idx="1">
                  <c:v>37.520000000000003</c:v>
                </c:pt>
                <c:pt idx="2">
                  <c:v>35.709999999999994</c:v>
                </c:pt>
                <c:pt idx="3">
                  <c:v>34.229999999999997</c:v>
                </c:pt>
                <c:pt idx="4">
                  <c:v>33.540000000000006</c:v>
                </c:pt>
                <c:pt idx="5">
                  <c:v>34.07</c:v>
                </c:pt>
                <c:pt idx="6">
                  <c:v>36.82</c:v>
                </c:pt>
                <c:pt idx="7">
                  <c:v>37.620000000000005</c:v>
                </c:pt>
                <c:pt idx="8">
                  <c:v>44.610000000000007</c:v>
                </c:pt>
                <c:pt idx="9">
                  <c:v>50.27</c:v>
                </c:pt>
                <c:pt idx="10">
                  <c:v>55.750000000000014</c:v>
                </c:pt>
                <c:pt idx="11">
                  <c:v>57.74</c:v>
                </c:pt>
                <c:pt idx="12">
                  <c:v>57.872999999999976</c:v>
                </c:pt>
                <c:pt idx="13">
                  <c:v>58.36500000000003</c:v>
                </c:pt>
                <c:pt idx="14">
                  <c:v>59.63300000000001</c:v>
                </c:pt>
                <c:pt idx="15">
                  <c:v>52.480000000000011</c:v>
                </c:pt>
                <c:pt idx="16">
                  <c:v>53.570000000000007</c:v>
                </c:pt>
                <c:pt idx="17">
                  <c:v>56.980000000000011</c:v>
                </c:pt>
                <c:pt idx="18">
                  <c:v>60.520000000000017</c:v>
                </c:pt>
                <c:pt idx="19">
                  <c:v>59.199999999999996</c:v>
                </c:pt>
                <c:pt idx="20">
                  <c:v>56.65</c:v>
                </c:pt>
                <c:pt idx="21">
                  <c:v>52.530000000000015</c:v>
                </c:pt>
                <c:pt idx="22">
                  <c:v>48.160000000000004</c:v>
                </c:pt>
                <c:pt idx="23">
                  <c:v>46.13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13-4581-8905-780CB451BD15}"/>
            </c:ext>
          </c:extLst>
        </c:ser>
        <c:ser>
          <c:idx val="4"/>
          <c:order val="1"/>
          <c:tx>
            <c:strRef>
              <c:f>'11'!$A$126:$C$126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5.9160000000000004</c:v>
                </c:pt>
                <c:pt idx="16">
                  <c:v>5.9160000000000004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13-4581-8905-780CB451BD1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B13-4581-8905-780CB451B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'12'!$F$121:$AC$121</c:f>
              <c:numCache>
                <c:formatCode>0.00</c:formatCode>
                <c:ptCount val="24"/>
                <c:pt idx="0">
                  <c:v>40.46</c:v>
                </c:pt>
                <c:pt idx="1">
                  <c:v>37.159999999999997</c:v>
                </c:pt>
                <c:pt idx="2">
                  <c:v>35.07</c:v>
                </c:pt>
                <c:pt idx="3">
                  <c:v>34.519999999999996</c:v>
                </c:pt>
                <c:pt idx="4">
                  <c:v>34.130000000000003</c:v>
                </c:pt>
                <c:pt idx="5">
                  <c:v>36.44</c:v>
                </c:pt>
                <c:pt idx="6">
                  <c:v>42.499999999999993</c:v>
                </c:pt>
                <c:pt idx="7">
                  <c:v>39.000000000000007</c:v>
                </c:pt>
                <c:pt idx="8">
                  <c:v>43.88000000000001</c:v>
                </c:pt>
                <c:pt idx="9">
                  <c:v>53.239999999999995</c:v>
                </c:pt>
                <c:pt idx="10">
                  <c:v>54.187000000000019</c:v>
                </c:pt>
                <c:pt idx="11">
                  <c:v>60.299000000000007</c:v>
                </c:pt>
                <c:pt idx="12">
                  <c:v>60.449999999999982</c:v>
                </c:pt>
                <c:pt idx="13">
                  <c:v>64.686999999999969</c:v>
                </c:pt>
                <c:pt idx="14">
                  <c:v>57.648888888888898</c:v>
                </c:pt>
                <c:pt idx="15">
                  <c:v>63.606888888888903</c:v>
                </c:pt>
                <c:pt idx="16">
                  <c:v>62.175888888888892</c:v>
                </c:pt>
                <c:pt idx="17">
                  <c:v>59.249888888888897</c:v>
                </c:pt>
                <c:pt idx="18">
                  <c:v>60.6448888888889</c:v>
                </c:pt>
                <c:pt idx="19">
                  <c:v>60.713888888888903</c:v>
                </c:pt>
                <c:pt idx="20">
                  <c:v>55.888888888888879</c:v>
                </c:pt>
                <c:pt idx="21">
                  <c:v>52.460000000000015</c:v>
                </c:pt>
                <c:pt idx="22">
                  <c:v>47.179999999999993</c:v>
                </c:pt>
                <c:pt idx="23">
                  <c:v>43.81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19-46E2-8722-5D0A4C14886B}"/>
            </c:ext>
          </c:extLst>
        </c:ser>
        <c:ser>
          <c:idx val="4"/>
          <c:order val="1"/>
          <c:tx>
            <c:strRef>
              <c:f>'12'!$A$126:$C$126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6.09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1.1200000000000001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19-46E2-8722-5D0A4C14886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B19-46E2-8722-5D0A4C148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'13'!$F$121:$AC$121</c:f>
              <c:numCache>
                <c:formatCode>0.00</c:formatCode>
                <c:ptCount val="24"/>
                <c:pt idx="0">
                  <c:v>41.140000000000008</c:v>
                </c:pt>
                <c:pt idx="1">
                  <c:v>38.1</c:v>
                </c:pt>
                <c:pt idx="2">
                  <c:v>36.280000000000008</c:v>
                </c:pt>
                <c:pt idx="3">
                  <c:v>34.94</c:v>
                </c:pt>
                <c:pt idx="4">
                  <c:v>34.949999999999996</c:v>
                </c:pt>
                <c:pt idx="5">
                  <c:v>37.029999999999994</c:v>
                </c:pt>
                <c:pt idx="6">
                  <c:v>41.29000000000002</c:v>
                </c:pt>
                <c:pt idx="7">
                  <c:v>39.519999999999989</c:v>
                </c:pt>
                <c:pt idx="8">
                  <c:v>44.91</c:v>
                </c:pt>
                <c:pt idx="9">
                  <c:v>54.009999999999984</c:v>
                </c:pt>
                <c:pt idx="10">
                  <c:v>59.266999999999996</c:v>
                </c:pt>
                <c:pt idx="11">
                  <c:v>61.239999999999974</c:v>
                </c:pt>
                <c:pt idx="12">
                  <c:v>61.439999999999969</c:v>
                </c:pt>
                <c:pt idx="13">
                  <c:v>63.431999999999967</c:v>
                </c:pt>
                <c:pt idx="14">
                  <c:v>64.013999999999967</c:v>
                </c:pt>
                <c:pt idx="15">
                  <c:v>62.929999999999986</c:v>
                </c:pt>
                <c:pt idx="16">
                  <c:v>59.735888888888866</c:v>
                </c:pt>
                <c:pt idx="17">
                  <c:v>57.70000000000001</c:v>
                </c:pt>
                <c:pt idx="18">
                  <c:v>59.720000000000006</c:v>
                </c:pt>
                <c:pt idx="19">
                  <c:v>59.636000000000017</c:v>
                </c:pt>
                <c:pt idx="20">
                  <c:v>56.190000000000019</c:v>
                </c:pt>
                <c:pt idx="21">
                  <c:v>51.530000000000008</c:v>
                </c:pt>
                <c:pt idx="22">
                  <c:v>47.77</c:v>
                </c:pt>
                <c:pt idx="23">
                  <c:v>44.35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AA-4CDE-8139-5956B0825797}"/>
            </c:ext>
          </c:extLst>
        </c:ser>
        <c:ser>
          <c:idx val="4"/>
          <c:order val="1"/>
          <c:tx>
            <c:strRef>
              <c:f>'13'!$A$126:$C$126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0.34100000000000003</c:v>
                </c:pt>
                <c:pt idx="13">
                  <c:v>0.34100000000000003</c:v>
                </c:pt>
                <c:pt idx="14">
                  <c:v>0.34100000000000003</c:v>
                </c:pt>
                <c:pt idx="15">
                  <c:v>0.34100000000000003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1.52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AA-4CDE-8139-5956B082579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5AA-4CDE-8139-5956B0825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'14'!$F$121:$AC$121</c:f>
              <c:numCache>
                <c:formatCode>0.00</c:formatCode>
                <c:ptCount val="24"/>
                <c:pt idx="0">
                  <c:v>40.74</c:v>
                </c:pt>
                <c:pt idx="1">
                  <c:v>37.840000000000011</c:v>
                </c:pt>
                <c:pt idx="2">
                  <c:v>36.470000000000006</c:v>
                </c:pt>
                <c:pt idx="3">
                  <c:v>34.860000000000007</c:v>
                </c:pt>
                <c:pt idx="4">
                  <c:v>35.44</c:v>
                </c:pt>
                <c:pt idx="5">
                  <c:v>37.63000000000001</c:v>
                </c:pt>
                <c:pt idx="6">
                  <c:v>41.29</c:v>
                </c:pt>
                <c:pt idx="7">
                  <c:v>40.76</c:v>
                </c:pt>
                <c:pt idx="8">
                  <c:v>43.760000000000012</c:v>
                </c:pt>
                <c:pt idx="9">
                  <c:v>52.02000000000001</c:v>
                </c:pt>
                <c:pt idx="10">
                  <c:v>56.681999999999995</c:v>
                </c:pt>
                <c:pt idx="11">
                  <c:v>58.556999999999988</c:v>
                </c:pt>
                <c:pt idx="12">
                  <c:v>59.215000000000011</c:v>
                </c:pt>
                <c:pt idx="13">
                  <c:v>58.291000000000011</c:v>
                </c:pt>
                <c:pt idx="14">
                  <c:v>2.58</c:v>
                </c:pt>
                <c:pt idx="15">
                  <c:v>2.8</c:v>
                </c:pt>
                <c:pt idx="16">
                  <c:v>21.33</c:v>
                </c:pt>
                <c:pt idx="17">
                  <c:v>28.17</c:v>
                </c:pt>
                <c:pt idx="18">
                  <c:v>51.680000000000007</c:v>
                </c:pt>
                <c:pt idx="19">
                  <c:v>47.93</c:v>
                </c:pt>
                <c:pt idx="20">
                  <c:v>48.839999999999996</c:v>
                </c:pt>
                <c:pt idx="21">
                  <c:v>45.96</c:v>
                </c:pt>
                <c:pt idx="22">
                  <c:v>42.570000000000007</c:v>
                </c:pt>
                <c:pt idx="23">
                  <c:v>39.069999999999993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4E-4BDB-870D-A32C2A3C3760}"/>
            </c:ext>
          </c:extLst>
        </c:ser>
        <c:ser>
          <c:idx val="4"/>
          <c:order val="1"/>
          <c:tx>
            <c:strRef>
              <c:f>'14'!$A$126:$C$126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5.88</c:v>
                </c:pt>
                <c:pt idx="23">
                  <c:v>5.88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4E-4BDB-870D-A32C2A3C376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84E-4BDB-870D-A32C2A3C3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'15'!$F$121:$AC$121</c:f>
              <c:numCache>
                <c:formatCode>0.00</c:formatCode>
                <c:ptCount val="24"/>
                <c:pt idx="0">
                  <c:v>34.619999999999997</c:v>
                </c:pt>
                <c:pt idx="1">
                  <c:v>32.729999999999997</c:v>
                </c:pt>
                <c:pt idx="2">
                  <c:v>31.08</c:v>
                </c:pt>
                <c:pt idx="3">
                  <c:v>29.98</c:v>
                </c:pt>
                <c:pt idx="4">
                  <c:v>29.290000000000003</c:v>
                </c:pt>
                <c:pt idx="5">
                  <c:v>30.87</c:v>
                </c:pt>
                <c:pt idx="6">
                  <c:v>32.730000000000004</c:v>
                </c:pt>
                <c:pt idx="7">
                  <c:v>34.68</c:v>
                </c:pt>
                <c:pt idx="8">
                  <c:v>37.980000000000004</c:v>
                </c:pt>
                <c:pt idx="9">
                  <c:v>46.122000000000007</c:v>
                </c:pt>
                <c:pt idx="10">
                  <c:v>1.7609999999999999</c:v>
                </c:pt>
                <c:pt idx="11">
                  <c:v>7.7899999999999991</c:v>
                </c:pt>
                <c:pt idx="12">
                  <c:v>42.24</c:v>
                </c:pt>
                <c:pt idx="13">
                  <c:v>51.110000000000007</c:v>
                </c:pt>
                <c:pt idx="14">
                  <c:v>51.440000000000005</c:v>
                </c:pt>
                <c:pt idx="15">
                  <c:v>51.88</c:v>
                </c:pt>
                <c:pt idx="16">
                  <c:v>50.349999999999994</c:v>
                </c:pt>
                <c:pt idx="17">
                  <c:v>51.43</c:v>
                </c:pt>
                <c:pt idx="18">
                  <c:v>55.95000000000001</c:v>
                </c:pt>
                <c:pt idx="19">
                  <c:v>55.100000000000009</c:v>
                </c:pt>
                <c:pt idx="20">
                  <c:v>51.27</c:v>
                </c:pt>
                <c:pt idx="21">
                  <c:v>48.660000000000004</c:v>
                </c:pt>
                <c:pt idx="22">
                  <c:v>44.870000000000005</c:v>
                </c:pt>
                <c:pt idx="23">
                  <c:v>41.22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6-4E5E-8E45-E3DEA0047697}"/>
            </c:ext>
          </c:extLst>
        </c:ser>
        <c:ser>
          <c:idx val="4"/>
          <c:order val="1"/>
          <c:tx>
            <c:strRef>
              <c:f>'15'!$A$126:$C$126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'15'!$F$126:$AC$126</c:f>
              <c:numCache>
                <c:formatCode>0.00</c:formatCode>
                <c:ptCount val="24"/>
                <c:pt idx="0">
                  <c:v>5.88</c:v>
                </c:pt>
                <c:pt idx="1">
                  <c:v>5.88</c:v>
                </c:pt>
                <c:pt idx="2">
                  <c:v>5.88</c:v>
                </c:pt>
                <c:pt idx="3">
                  <c:v>5.88</c:v>
                </c:pt>
                <c:pt idx="4">
                  <c:v>5.88</c:v>
                </c:pt>
                <c:pt idx="5">
                  <c:v>5.88</c:v>
                </c:pt>
                <c:pt idx="6">
                  <c:v>5.88</c:v>
                </c:pt>
                <c:pt idx="7">
                  <c:v>5.88</c:v>
                </c:pt>
                <c:pt idx="8">
                  <c:v>5.88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6-4E5E-8E45-E3DEA004769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AD6-4E5E-8E45-E3DEA0047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'16'!$F$121:$AC$121</c:f>
              <c:numCache>
                <c:formatCode>0.00</c:formatCode>
                <c:ptCount val="24"/>
                <c:pt idx="0">
                  <c:v>38</c:v>
                </c:pt>
                <c:pt idx="1">
                  <c:v>35.85</c:v>
                </c:pt>
                <c:pt idx="2">
                  <c:v>33.709999999999994</c:v>
                </c:pt>
                <c:pt idx="3">
                  <c:v>32.729999999999997</c:v>
                </c:pt>
                <c:pt idx="4">
                  <c:v>32.680000000000007</c:v>
                </c:pt>
                <c:pt idx="5">
                  <c:v>33.309999999999995</c:v>
                </c:pt>
                <c:pt idx="6">
                  <c:v>32.79</c:v>
                </c:pt>
                <c:pt idx="7">
                  <c:v>35.650000000000006</c:v>
                </c:pt>
                <c:pt idx="8">
                  <c:v>38.49</c:v>
                </c:pt>
                <c:pt idx="9">
                  <c:v>42.999999999999993</c:v>
                </c:pt>
                <c:pt idx="10">
                  <c:v>45.760000000000012</c:v>
                </c:pt>
                <c:pt idx="11">
                  <c:v>48.240000000000016</c:v>
                </c:pt>
                <c:pt idx="12">
                  <c:v>47.86</c:v>
                </c:pt>
                <c:pt idx="13">
                  <c:v>49.399999999999984</c:v>
                </c:pt>
                <c:pt idx="14">
                  <c:v>49.38000000000001</c:v>
                </c:pt>
                <c:pt idx="15">
                  <c:v>50.160000000000004</c:v>
                </c:pt>
                <c:pt idx="16">
                  <c:v>50.1</c:v>
                </c:pt>
                <c:pt idx="17">
                  <c:v>50.040000000000006</c:v>
                </c:pt>
                <c:pt idx="18">
                  <c:v>55.500000000000007</c:v>
                </c:pt>
                <c:pt idx="19">
                  <c:v>55.280000000000008</c:v>
                </c:pt>
                <c:pt idx="20">
                  <c:v>50.120000000000005</c:v>
                </c:pt>
                <c:pt idx="21">
                  <c:v>49.17</c:v>
                </c:pt>
                <c:pt idx="22">
                  <c:v>47.08</c:v>
                </c:pt>
                <c:pt idx="23">
                  <c:v>43.129999999999995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4-405B-887F-C1A922CD966D}"/>
            </c:ext>
          </c:extLst>
        </c:ser>
        <c:ser>
          <c:idx val="4"/>
          <c:order val="1"/>
          <c:tx>
            <c:strRef>
              <c:f>'16'!$A$126:$C$126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2.2793000000000001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0.68</c:v>
                </c:pt>
                <c:pt idx="11">
                  <c:v>0.4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2.75</c:v>
                </c:pt>
                <c:pt idx="21">
                  <c:v>2.75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4-405B-887F-C1A922CD966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DA4-405B-887F-C1A922CD9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'17'!$F$121:$AC$121</c:f>
              <c:numCache>
                <c:formatCode>0.00</c:formatCode>
                <c:ptCount val="24"/>
                <c:pt idx="0">
                  <c:v>44.61999999999999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BC-4C8F-BE00-F73E9F9B7184}"/>
            </c:ext>
          </c:extLst>
        </c:ser>
        <c:ser>
          <c:idx val="4"/>
          <c:order val="1"/>
          <c:tx>
            <c:strRef>
              <c:f>'17'!$A$126:$C$126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BC-4C8F-BE00-F73E9F9B718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2BC-4C8F-BE00-F73E9F9B7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5</xdr:row>
      <xdr:rowOff>202996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228A5C6-4FEE-4F4F-AB32-9B6F26EF2635}"/>
            </a:ext>
          </a:extLst>
        </xdr:cNvPr>
        <xdr:cNvGrpSpPr/>
      </xdr:nvGrpSpPr>
      <xdr:grpSpPr>
        <a:xfrm>
          <a:off x="6055181" y="410276"/>
          <a:ext cx="6993162" cy="867684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E040A74-0BF6-029F-89D3-FD11586D2D1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3E70811-A879-44BE-55EF-1F5E8620AC6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86931D4-4A66-4C59-9A92-C318DE6391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B6FCCB-B12F-4D24-ABC2-D4233547CF3E}"/>
            </a:ext>
          </a:extLst>
        </xdr:cNvPr>
        <xdr:cNvSpPr/>
      </xdr:nvSpPr>
      <xdr:spPr>
        <a:xfrm>
          <a:off x="18029463" y="217714"/>
          <a:ext cx="1924689" cy="634820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70945" name="Button 1" hidden="1">
              <a:extLst>
                <a:ext uri="{63B3BB69-23CF-44E3-9099-C40C66FF867C}">
                  <a14:compatExt spid="_x0000_s2770945"/>
                </a:ext>
                <a:ext uri="{FF2B5EF4-FFF2-40B4-BE49-F238E27FC236}">
                  <a16:creationId xmlns:a16="http://schemas.microsoft.com/office/drawing/2014/main" id="{00000000-0008-0000-0100-0000014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ED4A7EA-59E2-463C-BCFC-01A45F7F7EC9}"/>
            </a:ext>
          </a:extLst>
        </xdr:cNvPr>
        <xdr:cNvSpPr/>
      </xdr:nvSpPr>
      <xdr:spPr>
        <a:xfrm>
          <a:off x="15770678" y="204107"/>
          <a:ext cx="1995779" cy="666749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48B250F-BDDE-42F5-ADA0-DABE959992BC}"/>
            </a:ext>
          </a:extLst>
        </xdr:cNvPr>
        <xdr:cNvSpPr/>
      </xdr:nvSpPr>
      <xdr:spPr>
        <a:xfrm>
          <a:off x="15784286" y="1061357"/>
          <a:ext cx="1986644" cy="665372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CEEAAFE-8B36-40CB-A7D0-711084C3CCE8}"/>
            </a:ext>
          </a:extLst>
        </xdr:cNvPr>
        <xdr:cNvSpPr/>
      </xdr:nvSpPr>
      <xdr:spPr>
        <a:xfrm>
          <a:off x="18056679" y="1074963"/>
          <a:ext cx="1892052" cy="680358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8A70458-22FC-4C09-9585-D9B079292937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31E713F-7CCD-5A54-1215-FFDEB48A508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FC00E9B-E703-1EF3-AF53-FCF28442EA7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D4F53C5-1055-472A-9CE6-4BB4D403936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1445049-DA16-43BE-B96B-B3065B3C38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85281" name="Button 1" hidden="1">
              <a:extLst>
                <a:ext uri="{63B3BB69-23CF-44E3-9099-C40C66FF867C}">
                  <a14:compatExt spid="_x0000_s2785281"/>
                </a:ext>
                <a:ext uri="{FF2B5EF4-FFF2-40B4-BE49-F238E27FC236}">
                  <a16:creationId xmlns:a16="http://schemas.microsoft.com/office/drawing/2014/main" id="{00000000-0008-0000-0200-00000180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5E3EF0D-4237-46D2-A265-1A7E8BD6A5A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022AA00-607F-4C69-B260-2993B9B0981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BBCCD7C-632F-4E8E-BB17-F4878B31D0B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F6D97A1-F3D7-4B56-AEE1-CCAD96BBF50E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999373D-BF42-919E-E3F1-F0059A1C64B1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C1537FD-DBCB-881A-9518-4B8B255C033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2D842F6-F737-44BF-8551-CA9397D2C1F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E1631A-C0D8-4C3E-A4F5-30268525F64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96545" name="Button 1" hidden="1">
              <a:extLst>
                <a:ext uri="{63B3BB69-23CF-44E3-9099-C40C66FF867C}">
                  <a14:compatExt spid="_x0000_s2796545"/>
                </a:ext>
                <a:ext uri="{FF2B5EF4-FFF2-40B4-BE49-F238E27FC236}">
                  <a16:creationId xmlns:a16="http://schemas.microsoft.com/office/drawing/2014/main" id="{00000000-0008-0000-0300-000001AC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0A53220-C4F1-4348-B0A8-840982B2E25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A5F766B-CFBD-4EDF-9595-C3149FE14941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8AC794C-DD5D-46CF-93A9-93352CEBED8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AE0D949-27F3-42C8-BF40-8F3D4F76D8B8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13D7B6C-BB2F-501D-9D54-37FE36250B00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FEA9676-16B9-0BFC-8AF3-1F185130100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5CA910D-F49A-4E19-A256-5A3E657BFCB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3C6CC3B-81F1-4F33-91A1-597B24F64D8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97569" name="Button 1" hidden="1">
              <a:extLst>
                <a:ext uri="{63B3BB69-23CF-44E3-9099-C40C66FF867C}">
                  <a14:compatExt spid="_x0000_s2797569"/>
                </a:ext>
                <a:ext uri="{FF2B5EF4-FFF2-40B4-BE49-F238E27FC236}">
                  <a16:creationId xmlns:a16="http://schemas.microsoft.com/office/drawing/2014/main" id="{00000000-0008-0000-0400-000001B0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96021-508B-4E08-8F71-28012EF2050D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2E72C2-0CA5-46BF-8870-1AEAA310F11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FB168BC-FC7B-499E-9D94-631F6AA6720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F991556-A0CA-45A6-9225-FAD21B3587A6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314E6D4-1B9F-2AB7-EC52-D5385A0D0F2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0CBA90E-A390-C281-673B-BBC93C24794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40BD25F-F366-4D41-B03B-1A45C30FF9B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BC6D451-0B30-42DC-ACE7-3129279A7BF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08833" name="Button 1" hidden="1">
              <a:extLst>
                <a:ext uri="{63B3BB69-23CF-44E3-9099-C40C66FF867C}">
                  <a14:compatExt spid="_x0000_s2808833"/>
                </a:ext>
                <a:ext uri="{FF2B5EF4-FFF2-40B4-BE49-F238E27FC236}">
                  <a16:creationId xmlns:a16="http://schemas.microsoft.com/office/drawing/2014/main" id="{00000000-0008-0000-0500-000001DC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B678DA-CF63-4EC3-8468-F342BF07A2E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46A48E6-080E-4A65-86E9-31224B4C15B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3DFCDD4-4F45-4C67-BAF3-30742F0812D0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F7A4535-793E-4B46-AB9B-0503AB415FD9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42E0609-21E0-56CE-FA8F-15C101AE940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49E2326-8753-049B-F934-D7B83A5C85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8B3564F-CB75-48B6-9C18-83F0F51497B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EC81B9-BF62-44FB-9EC1-34DFBF3E104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0097" name="Button 1" hidden="1">
              <a:extLst>
                <a:ext uri="{63B3BB69-23CF-44E3-9099-C40C66FF867C}">
                  <a14:compatExt spid="_x0000_s2820097"/>
                </a:ext>
                <a:ext uri="{FF2B5EF4-FFF2-40B4-BE49-F238E27FC236}">
                  <a16:creationId xmlns:a16="http://schemas.microsoft.com/office/drawing/2014/main" id="{00000000-0008-0000-0600-00000108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18FC13-B12F-4D2E-8A14-F7B38DCAFA5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F532B2-C0D0-4236-830D-792CC9B5B1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8849937-DADC-4620-A163-0DD6146AF869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6223D6-42E7-4CD5-8AE8-748101A863F5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5E0CE87-695D-6AAD-9E93-BEFE53C7600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BD9A77C-3A4E-7220-D5A8-DFCE0A66418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1A80B61-7B1E-4D0A-8A01-7EA28C556A6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A01520-4733-450A-8388-0DB940FF0D6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1121" name="Button 1" hidden="1">
              <a:extLst>
                <a:ext uri="{63B3BB69-23CF-44E3-9099-C40C66FF867C}">
                  <a14:compatExt spid="_x0000_s2821121"/>
                </a:ext>
                <a:ext uri="{FF2B5EF4-FFF2-40B4-BE49-F238E27FC236}">
                  <a16:creationId xmlns:a16="http://schemas.microsoft.com/office/drawing/2014/main" id="{00000000-0008-0000-0700-0000010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FCE6C7-99A9-4FE3-A5CC-D0958424D9A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3097C40-4F08-4794-BA76-38C70340508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A2F865A-3951-4950-B5FA-D248A1016F3C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A11EF0A-4DA8-4A85-A017-566E441B9FC4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435065E-6C69-4C13-97F5-1911E01DF34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22B3383-C6CA-48D9-0564-AFC357A9AF0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FC7E3AF-4BA5-431F-90A5-E827A0BCA57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E1BCB87-F784-4FB4-B0BC-2F0D1318A6F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2145" name="Button 1" hidden="1">
              <a:extLst>
                <a:ext uri="{63B3BB69-23CF-44E3-9099-C40C66FF867C}">
                  <a14:compatExt spid="_x0000_s2822145"/>
                </a:ext>
                <a:ext uri="{FF2B5EF4-FFF2-40B4-BE49-F238E27FC236}">
                  <a16:creationId xmlns:a16="http://schemas.microsoft.com/office/drawing/2014/main" id="{00000000-0008-0000-0800-0000011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82292F-45C7-4B15-A4A1-9C54E2168A7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F5944D1-B3AF-45F0-A6E0-F1FCF7AA63F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401C9FA-73EB-4A8F-98BC-C71789FEEA31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B9D36A1-1DC7-4E73-A328-7EC39CA8362D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F2C36E3-1D21-0602-641C-594B5C5FEB3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547AED2-A71A-6246-9611-E14C1774B3A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F4E2E75-53FE-426B-9867-37C182A746B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4F58713-9212-4B2C-BC48-BE1E7DFF0EF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33409" name="Button 1" hidden="1">
              <a:extLst>
                <a:ext uri="{63B3BB69-23CF-44E3-9099-C40C66FF867C}">
                  <a14:compatExt spid="_x0000_s2833409"/>
                </a:ext>
                <a:ext uri="{FF2B5EF4-FFF2-40B4-BE49-F238E27FC236}">
                  <a16:creationId xmlns:a16="http://schemas.microsoft.com/office/drawing/2014/main" id="{00000000-0008-0000-0900-0000013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844A355-D5D7-4D77-AEDF-34440B6ED3CB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C5E23A0-D061-4744-BB64-9C5BA10A4AE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77B0A5D-0E4A-467C-B1FF-A6835B737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B8A1041-CB1C-4036-BFB2-8C89F5D8944B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92DAA0D-AEEC-EBC2-8472-33F4D6A5983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1B9F4AD-A925-FE85-6D8B-D17FE3BA15B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2ED5B7F-DFB9-419B-81DD-22DC5E9BF35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91E661-0942-408B-A87D-D0581C74A69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34433" name="Button 1" hidden="1">
              <a:extLst>
                <a:ext uri="{63B3BB69-23CF-44E3-9099-C40C66FF867C}">
                  <a14:compatExt spid="_x0000_s2834433"/>
                </a:ext>
                <a:ext uri="{FF2B5EF4-FFF2-40B4-BE49-F238E27FC236}">
                  <a16:creationId xmlns:a16="http://schemas.microsoft.com/office/drawing/2014/main" id="{00000000-0008-0000-0A00-0000014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FA85DE5-493F-4D26-94B3-FB826A8836F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7E08648-FFC3-4F89-A41C-F40D12094D7F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11FB0BE-A5FA-48D1-A3D3-193D951FF301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DAC2EDE-A9C7-480A-9051-CB6CDC7D80A9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978C5F9-7136-3BE7-6B0D-B8EBE0F93F5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35BCDB0-C276-B7E3-F62F-BE9BCC3E56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46A5267-D3AD-41D6-8511-661DA94940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6B6033-5D31-4DCC-AD1D-D11DD1FE617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5697" name="Button 1" hidden="1">
              <a:extLst>
                <a:ext uri="{63B3BB69-23CF-44E3-9099-C40C66FF867C}">
                  <a14:compatExt spid="_x0000_s2845697"/>
                </a:ext>
                <a:ext uri="{FF2B5EF4-FFF2-40B4-BE49-F238E27FC236}">
                  <a16:creationId xmlns:a16="http://schemas.microsoft.com/office/drawing/2014/main" id="{00000000-0008-0000-0B00-0000016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6D6690E-D3A2-4025-B119-955B70DEFA9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9091A36-8BEA-46B9-8EDC-49DA8AD68FA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F88A398-8771-4E95-9B20-09DE81583CB0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1B2B27-52BB-40F8-8BE5-67B776E5328C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B693B77-F731-C9AD-CED2-012485352B3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50AC424-C2F2-DBEC-145D-B94C989B1B3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2DBCC86-5E52-484E-9423-2DEFC3835BF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0D70405-6090-4CC1-8C7F-AC5659935268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6721" name="Button 1" hidden="1">
              <a:extLst>
                <a:ext uri="{63B3BB69-23CF-44E3-9099-C40C66FF867C}">
                  <a14:compatExt spid="_x0000_s2846721"/>
                </a:ext>
                <a:ext uri="{FF2B5EF4-FFF2-40B4-BE49-F238E27FC236}">
                  <a16:creationId xmlns:a16="http://schemas.microsoft.com/office/drawing/2014/main" id="{00000000-0008-0000-0C00-0000017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B4D1D4-9277-4527-B9BE-A2C4A68205E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11188E3-E6C9-4AF3-9412-2E9D8C73C7A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15E8F71-459C-4004-846E-A5B315922DD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5FEC3E-59F0-42F2-9FB0-4049AFE7B53D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4950BC7-60FF-81B7-834F-5CE2A7E273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A60C2F-5DDE-5BDF-914E-A794F50C876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AB17811-6701-4DA9-990F-4A8D8FA7872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E0C6CB-1B89-4300-863A-7C189C4B2FC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7745" name="Button 1" hidden="1">
              <a:extLst>
                <a:ext uri="{63B3BB69-23CF-44E3-9099-C40C66FF867C}">
                  <a14:compatExt spid="_x0000_s2847745"/>
                </a:ext>
                <a:ext uri="{FF2B5EF4-FFF2-40B4-BE49-F238E27FC236}">
                  <a16:creationId xmlns:a16="http://schemas.microsoft.com/office/drawing/2014/main" id="{00000000-0008-0000-0D00-00000174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AC0EA75-2B48-4057-A069-D32BCDCA717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14E6742-0CAE-4196-AAEA-FE093795B03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7F9D9BB-32E8-4B0D-89DB-7B92AD67794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7DD8E2-27C9-4003-9FC7-80C114D60F17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A465F7-55BF-5AD2-B970-EB9C1768D10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AC3D316-BF3D-C0E4-F8C9-55AA1F3DB75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FFCE25C-2368-4581-9182-A7C543D45A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49FEA2-C5D7-49F2-A651-F42B33623F4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59009" name="Button 1" hidden="1">
              <a:extLst>
                <a:ext uri="{63B3BB69-23CF-44E3-9099-C40C66FF867C}">
                  <a14:compatExt spid="_x0000_s2859009"/>
                </a:ext>
                <a:ext uri="{FF2B5EF4-FFF2-40B4-BE49-F238E27FC236}">
                  <a16:creationId xmlns:a16="http://schemas.microsoft.com/office/drawing/2014/main" id="{00000000-0008-0000-0E00-000001A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ABE8E0A-E807-42E8-89E3-A55BFF287C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3A5DCEE-B132-46E5-8E50-AFBF2DEAC8F1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DFF30C6-8B5B-4167-8777-7D8BDAF3339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1A7604F-4DE0-4715-9BF9-54D9F56CBE8E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A45307A-D00B-5190-C2D2-BC92DCD65559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36BAE1D-7741-24CB-ED69-6EC4CBA6BB4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E4ABCC6-86FF-4071-A794-2694C0FA40A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269A176-3DB2-4866-8CB7-DD56CF87174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70273" name="Button 1" hidden="1">
              <a:extLst>
                <a:ext uri="{63B3BB69-23CF-44E3-9099-C40C66FF867C}">
                  <a14:compatExt spid="_x0000_s2870273"/>
                </a:ext>
                <a:ext uri="{FF2B5EF4-FFF2-40B4-BE49-F238E27FC236}">
                  <a16:creationId xmlns:a16="http://schemas.microsoft.com/office/drawing/2014/main" id="{00000000-0008-0000-0F00-000001C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656D009-A39B-4BAA-9966-88EC478BEEF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E4397F-A2A9-44A3-B719-8B207487F40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58972DB-DAA2-4488-8EC7-7B4610684B6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AE63E55-8F8F-4635-9AFA-5F80D2710854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BA10997-D7ED-6869-412F-C240E7F8CA4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47DA173-F19B-2C10-7751-A7A37B05AEE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5AF7A4E-2319-4F49-B8A0-8EF584CADA0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748EC9-72FD-489B-9EFA-363A32558FCA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81537" name="Button 1" hidden="1">
              <a:extLst>
                <a:ext uri="{63B3BB69-23CF-44E3-9099-C40C66FF867C}">
                  <a14:compatExt spid="_x0000_s2881537"/>
                </a:ext>
                <a:ext uri="{FF2B5EF4-FFF2-40B4-BE49-F238E27FC236}">
                  <a16:creationId xmlns:a16="http://schemas.microsoft.com/office/drawing/2014/main" id="{00000000-0008-0000-1000-000001F8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6168B2C-7294-4166-BAF4-A2331656234E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F94C23-B64F-4D08-B98A-D2DCEE6B7DE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EA39CE8-B867-40D2-B238-D5B9B143C5E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631F4EA-BF93-4A76-A4D4-BE0A08A21081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634F024-9049-B7C2-3EFC-EF290A1353C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6CFDD83-23FC-469B-9295-6B0C918496E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938AA3B-0EA6-4080-9597-92AF8A1B126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FD9B666-25D4-43F4-BA5C-71B7D5918A5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92801" name="Button 1" hidden="1">
              <a:extLst>
                <a:ext uri="{63B3BB69-23CF-44E3-9099-C40C66FF867C}">
                  <a14:compatExt spid="_x0000_s2892801"/>
                </a:ext>
                <a:ext uri="{FF2B5EF4-FFF2-40B4-BE49-F238E27FC236}">
                  <a16:creationId xmlns:a16="http://schemas.microsoft.com/office/drawing/2014/main" id="{00000000-0008-0000-1100-00000124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0D61061-A3D3-459E-8F32-F1BB58B5BB4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41127C9-BC66-4EB5-A349-D91DC695598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F720AB0-F4B9-4C98-B1F8-50A1FDBA4FD4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306" tableId="0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BUNGCAG, BEATRIZ GRACE" id="{80300B2C-6655-416A-8BB8-416C55223291}" userId="S::bfbungcag@transco.ph::283a4cac-f4d1-4b0c-862c-6c30c814df12" providerId="AD"/>
  <person displayName="CABRERA, SHAIRA A." id="{F16EBEBE-0049-4ADF-B4D6-80E44875B2B1}" userId="S::shcabrera@transco.ph::ee4690c9-a453-4169-97c3-701164a7d38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125" dT="2025-11-04T13:52:06.54" personId="{80300B2C-6655-416A-8BB8-416C55223291}" id="{21D2A2F0-C1D9-42F8-8CBC-7465AC51F5F3}">
    <text>SOLID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25" dT="2025-11-09T19:01:12.21" personId="{F16EBEBE-0049-4ADF-B4D6-80E44875B2B1}" id="{0FA83D0D-1A2C-4D71-BCE1-F25A290A5556}">
    <text>Taytay Barrio</text>
  </threadedComment>
  <threadedComment ref="J125" dT="2025-11-09T19:01:12.21" personId="{F16EBEBE-0049-4ADF-B4D6-80E44875B2B1}" id="{26FD2809-FF2D-473D-B3F2-9223C80FAC4B}">
    <text>Taytay Barrio</text>
  </threadedComment>
  <threadedComment ref="K125" dT="2025-11-09T19:01:12.21" personId="{F16EBEBE-0049-4ADF-B4D6-80E44875B2B1}" id="{7225FDC7-2639-4A92-979B-9D6FC415652F}">
    <text>Taytay Barrio</text>
  </threadedComment>
  <threadedComment ref="L125" dT="2025-11-09T19:01:12.21" personId="{F16EBEBE-0049-4ADF-B4D6-80E44875B2B1}" id="{4F71D81A-4E53-4248-B5A5-5451E225CC82}">
    <text>Taytay Barrio</text>
  </threadedComment>
  <threadedComment ref="M125" dT="2025-11-09T19:01:12.21" personId="{F16EBEBE-0049-4ADF-B4D6-80E44875B2B1}" id="{2445FAA2-B8EE-47F2-8AFD-ECB41F7258B3}">
    <text>Taytay Barrio</text>
  </threadedComment>
  <threadedComment ref="N125" dT="2025-11-09T19:01:12.21" personId="{F16EBEBE-0049-4ADF-B4D6-80E44875B2B1}" id="{7A34B8D5-12FA-40EA-97CA-36B8C8C9FE6F}">
    <text>Taytay Barrio</text>
  </threadedComment>
  <threadedComment ref="O125" dT="2025-11-09T19:01:12.21" personId="{F16EBEBE-0049-4ADF-B4D6-80E44875B2B1}" id="{789F7901-B9BD-48BB-89EC-84C89F362F52}">
    <text>Taytay Barrio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6" Type="http://schemas.openxmlformats.org/officeDocument/2006/relationships/hyperlink" Target="3" TargetMode="External"/><Relationship Id="rId21" Type="http://schemas.openxmlformats.org/officeDocument/2006/relationships/hyperlink" Target="3" TargetMode="External"/><Relationship Id="rId42" Type="http://schemas.openxmlformats.org/officeDocument/2006/relationships/hyperlink" Target="6" TargetMode="External"/><Relationship Id="rId47" Type="http://schemas.openxmlformats.org/officeDocument/2006/relationships/hyperlink" Target="7" TargetMode="External"/><Relationship Id="rId63" Type="http://schemas.openxmlformats.org/officeDocument/2006/relationships/hyperlink" Target="11" TargetMode="External"/><Relationship Id="rId68" Type="http://schemas.openxmlformats.org/officeDocument/2006/relationships/hyperlink" Target="12" TargetMode="External"/><Relationship Id="rId84" Type="http://schemas.openxmlformats.org/officeDocument/2006/relationships/hyperlink" Target="14" TargetMode="External"/><Relationship Id="rId89" Type="http://schemas.openxmlformats.org/officeDocument/2006/relationships/hyperlink" Target="15" TargetMode="External"/><Relationship Id="rId16" Type="http://schemas.openxmlformats.org/officeDocument/2006/relationships/hyperlink" Target="2" TargetMode="External"/><Relationship Id="rId11" Type="http://schemas.openxmlformats.org/officeDocument/2006/relationships/hyperlink" Target="1" TargetMode="External"/><Relationship Id="rId32" Type="http://schemas.openxmlformats.org/officeDocument/2006/relationships/hyperlink" Target="4" TargetMode="External"/><Relationship Id="rId37" Type="http://schemas.openxmlformats.org/officeDocument/2006/relationships/hyperlink" Target="5" TargetMode="External"/><Relationship Id="rId53" Type="http://schemas.openxmlformats.org/officeDocument/2006/relationships/hyperlink" Target="9" TargetMode="External"/><Relationship Id="rId58" Type="http://schemas.openxmlformats.org/officeDocument/2006/relationships/hyperlink" Target="10" TargetMode="External"/><Relationship Id="rId74" Type="http://schemas.openxmlformats.org/officeDocument/2006/relationships/hyperlink" Target="13" TargetMode="External"/><Relationship Id="rId79" Type="http://schemas.openxmlformats.org/officeDocument/2006/relationships/hyperlink" Target="13" TargetMode="External"/><Relationship Id="rId5" Type="http://schemas.openxmlformats.org/officeDocument/2006/relationships/hyperlink" Target="1" TargetMode="External"/><Relationship Id="rId90" Type="http://schemas.openxmlformats.org/officeDocument/2006/relationships/hyperlink" Target="15" TargetMode="External"/><Relationship Id="rId95" Type="http://schemas.openxmlformats.org/officeDocument/2006/relationships/hyperlink" Target="16" TargetMode="External"/><Relationship Id="rId22" Type="http://schemas.openxmlformats.org/officeDocument/2006/relationships/hyperlink" Target="3" TargetMode="External"/><Relationship Id="rId27" Type="http://schemas.openxmlformats.org/officeDocument/2006/relationships/hyperlink" Target="3" TargetMode="External"/><Relationship Id="rId43" Type="http://schemas.openxmlformats.org/officeDocument/2006/relationships/hyperlink" Target="7" TargetMode="External"/><Relationship Id="rId48" Type="http://schemas.openxmlformats.org/officeDocument/2006/relationships/hyperlink" Target="7" TargetMode="External"/><Relationship Id="rId64" Type="http://schemas.openxmlformats.org/officeDocument/2006/relationships/hyperlink" Target="11" TargetMode="External"/><Relationship Id="rId69" Type="http://schemas.openxmlformats.org/officeDocument/2006/relationships/hyperlink" Target="12" TargetMode="External"/><Relationship Id="rId80" Type="http://schemas.openxmlformats.org/officeDocument/2006/relationships/hyperlink" Target="13" TargetMode="External"/><Relationship Id="rId85" Type="http://schemas.openxmlformats.org/officeDocument/2006/relationships/hyperlink" Target="14" TargetMode="External"/><Relationship Id="rId3" Type="http://schemas.openxmlformats.org/officeDocument/2006/relationships/hyperlink" Target="1" TargetMode="External"/><Relationship Id="rId12" Type="http://schemas.openxmlformats.org/officeDocument/2006/relationships/hyperlink" Target="2" TargetMode="External"/><Relationship Id="rId17" Type="http://schemas.openxmlformats.org/officeDocument/2006/relationships/hyperlink" Target="2" TargetMode="External"/><Relationship Id="rId25" Type="http://schemas.openxmlformats.org/officeDocument/2006/relationships/hyperlink" Target="3" TargetMode="External"/><Relationship Id="rId33" Type="http://schemas.openxmlformats.org/officeDocument/2006/relationships/hyperlink" Target="4" TargetMode="External"/><Relationship Id="rId38" Type="http://schemas.openxmlformats.org/officeDocument/2006/relationships/hyperlink" Target="5" TargetMode="External"/><Relationship Id="rId46" Type="http://schemas.openxmlformats.org/officeDocument/2006/relationships/hyperlink" Target="7" TargetMode="External"/><Relationship Id="rId59" Type="http://schemas.openxmlformats.org/officeDocument/2006/relationships/hyperlink" Target="10" TargetMode="External"/><Relationship Id="rId67" Type="http://schemas.openxmlformats.org/officeDocument/2006/relationships/hyperlink" Target="12" TargetMode="External"/><Relationship Id="rId20" Type="http://schemas.openxmlformats.org/officeDocument/2006/relationships/hyperlink" Target="3" TargetMode="External"/><Relationship Id="rId41" Type="http://schemas.openxmlformats.org/officeDocument/2006/relationships/hyperlink" Target="6" TargetMode="External"/><Relationship Id="rId54" Type="http://schemas.openxmlformats.org/officeDocument/2006/relationships/hyperlink" Target="9" TargetMode="External"/><Relationship Id="rId62" Type="http://schemas.openxmlformats.org/officeDocument/2006/relationships/hyperlink" Target="10" TargetMode="External"/><Relationship Id="rId70" Type="http://schemas.openxmlformats.org/officeDocument/2006/relationships/hyperlink" Target="12" TargetMode="External"/><Relationship Id="rId75" Type="http://schemas.openxmlformats.org/officeDocument/2006/relationships/hyperlink" Target="13" TargetMode="External"/><Relationship Id="rId83" Type="http://schemas.openxmlformats.org/officeDocument/2006/relationships/hyperlink" Target="14" TargetMode="External"/><Relationship Id="rId88" Type="http://schemas.openxmlformats.org/officeDocument/2006/relationships/hyperlink" Target="15" TargetMode="External"/><Relationship Id="rId91" Type="http://schemas.openxmlformats.org/officeDocument/2006/relationships/hyperlink" Target="15" TargetMode="External"/><Relationship Id="rId96" Type="http://schemas.openxmlformats.org/officeDocument/2006/relationships/hyperlink" Target="16" TargetMode="External"/><Relationship Id="rId1" Type="http://schemas.openxmlformats.org/officeDocument/2006/relationships/hyperlink" Target="1" TargetMode="External"/><Relationship Id="rId6" Type="http://schemas.openxmlformats.org/officeDocument/2006/relationships/hyperlink" Target="1" TargetMode="External"/><Relationship Id="rId15" Type="http://schemas.openxmlformats.org/officeDocument/2006/relationships/hyperlink" Target="2" TargetMode="External"/><Relationship Id="rId23" Type="http://schemas.openxmlformats.org/officeDocument/2006/relationships/hyperlink" Target="3" TargetMode="External"/><Relationship Id="rId28" Type="http://schemas.openxmlformats.org/officeDocument/2006/relationships/hyperlink" Target="3" TargetMode="External"/><Relationship Id="rId36" Type="http://schemas.openxmlformats.org/officeDocument/2006/relationships/hyperlink" Target="5" TargetMode="External"/><Relationship Id="rId49" Type="http://schemas.openxmlformats.org/officeDocument/2006/relationships/hyperlink" Target="7" TargetMode="External"/><Relationship Id="rId57" Type="http://schemas.openxmlformats.org/officeDocument/2006/relationships/hyperlink" Target="10" TargetMode="External"/><Relationship Id="rId10" Type="http://schemas.openxmlformats.org/officeDocument/2006/relationships/hyperlink" Target="1" TargetMode="External"/><Relationship Id="rId31" Type="http://schemas.openxmlformats.org/officeDocument/2006/relationships/hyperlink" Target="4" TargetMode="External"/><Relationship Id="rId44" Type="http://schemas.openxmlformats.org/officeDocument/2006/relationships/hyperlink" Target="7" TargetMode="External"/><Relationship Id="rId52" Type="http://schemas.openxmlformats.org/officeDocument/2006/relationships/hyperlink" Target="7" TargetMode="External"/><Relationship Id="rId60" Type="http://schemas.openxmlformats.org/officeDocument/2006/relationships/hyperlink" Target="10" TargetMode="External"/><Relationship Id="rId65" Type="http://schemas.openxmlformats.org/officeDocument/2006/relationships/hyperlink" Target="12" TargetMode="External"/><Relationship Id="rId73" Type="http://schemas.openxmlformats.org/officeDocument/2006/relationships/hyperlink" Target="13" TargetMode="External"/><Relationship Id="rId78" Type="http://schemas.openxmlformats.org/officeDocument/2006/relationships/hyperlink" Target="13" TargetMode="External"/><Relationship Id="rId81" Type="http://schemas.openxmlformats.org/officeDocument/2006/relationships/hyperlink" Target="13" TargetMode="External"/><Relationship Id="rId86" Type="http://schemas.openxmlformats.org/officeDocument/2006/relationships/hyperlink" Target="14" TargetMode="External"/><Relationship Id="rId94" Type="http://schemas.openxmlformats.org/officeDocument/2006/relationships/hyperlink" Target="16" TargetMode="External"/><Relationship Id="rId4" Type="http://schemas.openxmlformats.org/officeDocument/2006/relationships/hyperlink" Target="1" TargetMode="External"/><Relationship Id="rId9" Type="http://schemas.openxmlformats.org/officeDocument/2006/relationships/hyperlink" Target="1" TargetMode="External"/><Relationship Id="rId13" Type="http://schemas.openxmlformats.org/officeDocument/2006/relationships/hyperlink" Target="2" TargetMode="External"/><Relationship Id="rId18" Type="http://schemas.openxmlformats.org/officeDocument/2006/relationships/hyperlink" Target="2" TargetMode="External"/><Relationship Id="rId39" Type="http://schemas.openxmlformats.org/officeDocument/2006/relationships/hyperlink" Target="6" TargetMode="External"/><Relationship Id="rId34" Type="http://schemas.openxmlformats.org/officeDocument/2006/relationships/hyperlink" Target="file:///C:\Users\TransCo-IGSOD-OccMin\Downloads\5" TargetMode="External"/><Relationship Id="rId50" Type="http://schemas.openxmlformats.org/officeDocument/2006/relationships/hyperlink" Target="7" TargetMode="External"/><Relationship Id="rId55" Type="http://schemas.openxmlformats.org/officeDocument/2006/relationships/hyperlink" Target="9" TargetMode="External"/><Relationship Id="rId76" Type="http://schemas.openxmlformats.org/officeDocument/2006/relationships/hyperlink" Target="13" TargetMode="External"/><Relationship Id="rId97" Type="http://schemas.microsoft.com/office/2019/04/relationships/namedSheetView" Target="../namedSheetViews/namedSheetView1.xml"/><Relationship Id="rId7" Type="http://schemas.openxmlformats.org/officeDocument/2006/relationships/hyperlink" Target="1" TargetMode="External"/><Relationship Id="rId71" Type="http://schemas.openxmlformats.org/officeDocument/2006/relationships/hyperlink" Target="12" TargetMode="External"/><Relationship Id="rId92" Type="http://schemas.openxmlformats.org/officeDocument/2006/relationships/hyperlink" Target="15" TargetMode="External"/><Relationship Id="rId2" Type="http://schemas.openxmlformats.org/officeDocument/2006/relationships/hyperlink" Target="1" TargetMode="External"/><Relationship Id="rId29" Type="http://schemas.openxmlformats.org/officeDocument/2006/relationships/hyperlink" Target="4" TargetMode="External"/><Relationship Id="rId24" Type="http://schemas.openxmlformats.org/officeDocument/2006/relationships/hyperlink" Target="3" TargetMode="External"/><Relationship Id="rId40" Type="http://schemas.openxmlformats.org/officeDocument/2006/relationships/hyperlink" Target="6" TargetMode="External"/><Relationship Id="rId45" Type="http://schemas.openxmlformats.org/officeDocument/2006/relationships/hyperlink" Target="7" TargetMode="External"/><Relationship Id="rId66" Type="http://schemas.openxmlformats.org/officeDocument/2006/relationships/hyperlink" Target="12" TargetMode="External"/><Relationship Id="rId87" Type="http://schemas.openxmlformats.org/officeDocument/2006/relationships/hyperlink" Target="14" TargetMode="External"/><Relationship Id="rId61" Type="http://schemas.openxmlformats.org/officeDocument/2006/relationships/hyperlink" Target="10" TargetMode="External"/><Relationship Id="rId82" Type="http://schemas.openxmlformats.org/officeDocument/2006/relationships/hyperlink" Target="13" TargetMode="External"/><Relationship Id="rId19" Type="http://schemas.openxmlformats.org/officeDocument/2006/relationships/hyperlink" Target="2" TargetMode="External"/><Relationship Id="rId14" Type="http://schemas.openxmlformats.org/officeDocument/2006/relationships/hyperlink" Target="2" TargetMode="External"/><Relationship Id="rId30" Type="http://schemas.openxmlformats.org/officeDocument/2006/relationships/hyperlink" Target="4" TargetMode="External"/><Relationship Id="rId35" Type="http://schemas.openxmlformats.org/officeDocument/2006/relationships/hyperlink" Target="file:///C:\Users\TransCo-IGSOD-OccMin\Downloads\5" TargetMode="External"/><Relationship Id="rId56" Type="http://schemas.openxmlformats.org/officeDocument/2006/relationships/hyperlink" Target="10" TargetMode="External"/><Relationship Id="rId77" Type="http://schemas.openxmlformats.org/officeDocument/2006/relationships/hyperlink" Target="13" TargetMode="External"/><Relationship Id="rId8" Type="http://schemas.openxmlformats.org/officeDocument/2006/relationships/hyperlink" Target="1" TargetMode="External"/><Relationship Id="rId51" Type="http://schemas.openxmlformats.org/officeDocument/2006/relationships/hyperlink" Target="7" TargetMode="External"/><Relationship Id="rId72" Type="http://schemas.openxmlformats.org/officeDocument/2006/relationships/hyperlink" Target="12" TargetMode="External"/><Relationship Id="rId93" Type="http://schemas.openxmlformats.org/officeDocument/2006/relationships/hyperlink" Target="16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topLeftCell="A24" zoomScale="90" zoomScaleNormal="90" workbookViewId="0">
      <selection activeCell="I46" sqref="I46"/>
    </sheetView>
  </sheetViews>
  <sheetFormatPr defaultRowHeight="15" x14ac:dyDescent="0.25"/>
  <cols>
    <col min="1" max="2" width="9.140625" style="7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96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130</v>
      </c>
      <c r="C3" s="259" cm="1">
        <f t="array" aca="1" ref="C3" ca="1">INDIRECT("'"&amp;$A3&amp;"'!"&amp; "F" &amp; $B3)</f>
        <v>60.09</v>
      </c>
      <c r="D3" s="259" cm="1">
        <f t="array" aca="1" ref="D3" ca="1">INDIRECT("'"&amp;$A3&amp;"'!"&amp; "g" &amp; $B3)</f>
        <v>60.03</v>
      </c>
      <c r="E3" s="259" cm="1">
        <f t="array" aca="1" ref="E3" ca="1">INDIRECT("'"&amp;$A3&amp;"'!"&amp; "H" &amp; $B3)</f>
        <v>60.17</v>
      </c>
      <c r="F3" s="259" cm="1">
        <f t="array" aca="1" ref="F3" ca="1">INDIRECT("'"&amp;$A3&amp;"'!"&amp; "I" &amp; $B3)</f>
        <v>60.12</v>
      </c>
      <c r="G3" s="259" cm="1">
        <f t="array" aca="1" ref="G3" ca="1">INDIRECT("'"&amp;$A3&amp;"'!"&amp; "J" &amp; $B3)</f>
        <v>60.11</v>
      </c>
      <c r="H3" s="259" cm="1">
        <f t="array" aca="1" ref="H3" ca="1">INDIRECT("'"&amp;$A3&amp;"'!"&amp; "K" &amp; $B3)</f>
        <v>60.13</v>
      </c>
      <c r="I3" s="259" cm="1">
        <f t="array" aca="1" ref="I3" ca="1">INDIRECT("'"&amp;$A3&amp;"'!"&amp; "L" &amp; $B3)</f>
        <v>60.04</v>
      </c>
      <c r="J3" s="259" cm="1">
        <f t="array" aca="1" ref="J3" ca="1">INDIRECT("'"&amp;$A3&amp;"'!"&amp; "M" &amp; $B3)</f>
        <v>60.1</v>
      </c>
      <c r="K3" s="259" cm="1">
        <f t="array" aca="1" ref="K3" ca="1">INDIRECT("'"&amp;$A3&amp;"'!"&amp; "N" &amp; $B3)</f>
        <v>60</v>
      </c>
      <c r="L3" s="259" cm="1">
        <f t="array" aca="1" ref="L3" ca="1">INDIRECT("'"&amp;$A3&amp;"'!"&amp; "O" &amp; $B3)</f>
        <v>60.09</v>
      </c>
      <c r="M3" s="259" cm="1">
        <f t="array" aca="1" ref="M3" ca="1">INDIRECT("'"&amp;$A3&amp;"'!"&amp; "P" &amp; $B3)</f>
        <v>60.08</v>
      </c>
      <c r="N3" s="259" cm="1">
        <f t="array" aca="1" ref="N3" ca="1">INDIRECT("'"&amp;$A3&amp;"'!"&amp; "Q" &amp; $B3)</f>
        <v>60.08</v>
      </c>
      <c r="O3" s="259" cm="1">
        <f t="array" aca="1" ref="O3" ca="1">INDIRECT("'"&amp;$A3&amp;"'!"&amp; "R" &amp; $B3)</f>
        <v>60.19</v>
      </c>
      <c r="P3" s="259" cm="1">
        <f t="array" aca="1" ref="P3" ca="1">INDIRECT("'"&amp;$A3&amp;"'!"&amp; "S" &amp; $B3)</f>
        <v>60.11</v>
      </c>
      <c r="Q3" s="259" cm="1">
        <f t="array" aca="1" ref="Q3" ca="1">INDIRECT("'"&amp;$A3&amp;"'!"&amp; "T" &amp; $B3)</f>
        <v>60.08</v>
      </c>
      <c r="R3" s="259" cm="1">
        <f t="array" aca="1" ref="R3" ca="1">INDIRECT("'"&amp;$A3&amp;"'!"&amp; "U" &amp; $B3)</f>
        <v>60.08</v>
      </c>
      <c r="S3" s="259" cm="1">
        <f t="array" aca="1" ref="S3" ca="1">INDIRECT("'"&amp;$A3&amp;"'!"&amp; "V" &amp; $B3)</f>
        <v>60.13</v>
      </c>
      <c r="T3" s="259" cm="1">
        <f t="array" aca="1" ref="T3" ca="1">INDIRECT("'"&amp;$A3&amp;"'!"&amp; "W" &amp; $B3)</f>
        <v>60.06</v>
      </c>
      <c r="U3" s="259" cm="1">
        <f t="array" aca="1" ref="U3" ca="1">INDIRECT("'"&amp;$A3&amp;"'!"&amp; "X" &amp; $B3)</f>
        <v>59.99</v>
      </c>
      <c r="V3" s="259" cm="1">
        <f t="array" aca="1" ref="V3" ca="1">INDIRECT("'"&amp;$A3&amp;"'!"&amp; "Y" &amp; $B3)</f>
        <v>60.09</v>
      </c>
      <c r="W3" s="259" cm="1">
        <f t="array" aca="1" ref="W3" ca="1">INDIRECT("'"&amp;$A3&amp;"'!"&amp; "Z" &amp; $B3)</f>
        <v>60.03</v>
      </c>
      <c r="X3" s="259" cm="1">
        <f t="array" aca="1" ref="X3" ca="1">INDIRECT("'"&amp;$A3&amp;"'!"&amp; "AA" &amp; $B3)</f>
        <v>59.97</v>
      </c>
      <c r="Y3" s="259" cm="1">
        <f t="array" aca="1" ref="Y3" ca="1">INDIRECT("'"&amp;$A3&amp;"'!"&amp; "AB" &amp; $B3)</f>
        <v>60.06</v>
      </c>
      <c r="Z3" s="259" cm="1">
        <f t="array" aca="1" ref="Z3" ca="1">INDIRECT("'"&amp;$A3&amp;"'!"&amp; "AC" &amp; $B3)</f>
        <v>60.26</v>
      </c>
      <c r="AA3" s="68"/>
    </row>
    <row r="4" spans="1:27" x14ac:dyDescent="0.25">
      <c r="A4" s="71">
        <v>2</v>
      </c>
      <c r="B4" s="71">
        <v>130</v>
      </c>
      <c r="C4" s="259" cm="1">
        <f t="array" aca="1" ref="C4" ca="1">INDIRECT("'"&amp;$A4&amp;"'!"&amp; "F" &amp; $B4)</f>
        <v>60.1</v>
      </c>
      <c r="D4" s="259" cm="1">
        <f t="array" aca="1" ref="D4" ca="1">INDIRECT("'"&amp;$A4&amp;"'!"&amp; "g" &amp; $B4)</f>
        <v>60.23</v>
      </c>
      <c r="E4" s="259" cm="1">
        <f t="array" aca="1" ref="E4" ca="1">INDIRECT("'"&amp;$A4&amp;"'!"&amp; "H" &amp; $B4)</f>
        <v>60.12</v>
      </c>
      <c r="F4" s="259" cm="1">
        <f t="array" aca="1" ref="F4" ca="1">INDIRECT("'"&amp;$A4&amp;"'!"&amp; "I" &amp; $B4)</f>
        <v>60.01</v>
      </c>
      <c r="G4" s="259" cm="1">
        <f t="array" aca="1" ref="G4" ca="1">INDIRECT("'"&amp;$A4&amp;"'!"&amp; "J" &amp; $B4)</f>
        <v>60.15</v>
      </c>
      <c r="H4" s="259" cm="1">
        <f t="array" aca="1" ref="H4" ca="1">INDIRECT("'"&amp;$A4&amp;"'!"&amp; "K" &amp; $B4)</f>
        <v>60.14</v>
      </c>
      <c r="I4" s="259" cm="1">
        <f t="array" aca="1" ref="I4" ca="1">INDIRECT("'"&amp;$A4&amp;"'!"&amp; "L" &amp; $B4)</f>
        <v>60.08</v>
      </c>
      <c r="J4" s="259" cm="1">
        <f t="array" aca="1" ref="J4" ca="1">INDIRECT("'"&amp;$A4&amp;"'!"&amp; "M" &amp; $B4)</f>
        <v>60.06</v>
      </c>
      <c r="K4" s="259" cm="1">
        <f t="array" aca="1" ref="K4" ca="1">INDIRECT("'"&amp;$A4&amp;"'!"&amp; "N" &amp; $B4)</f>
        <v>60.04</v>
      </c>
      <c r="L4" s="259" cm="1">
        <f t="array" aca="1" ref="L4" ca="1">INDIRECT("'"&amp;$A4&amp;"'!"&amp; "O" &amp; $B4)</f>
        <v>60.08</v>
      </c>
      <c r="M4" s="259" cm="1">
        <f t="array" aca="1" ref="M4" ca="1">INDIRECT("'"&amp;$A4&amp;"'!"&amp; "P" &amp; $B4)</f>
        <v>60.1</v>
      </c>
      <c r="N4" s="259" cm="1">
        <f t="array" aca="1" ref="N4" ca="1">INDIRECT("'"&amp;$A4&amp;"'!"&amp; "Q" &amp; $B4)</f>
        <v>60.07</v>
      </c>
      <c r="O4" s="259" cm="1">
        <f t="array" aca="1" ref="O4" ca="1">INDIRECT("'"&amp;$A4&amp;"'!"&amp; "R" &amp; $B4)</f>
        <v>60.09</v>
      </c>
      <c r="P4" s="259" cm="1">
        <f t="array" aca="1" ref="P4" ca="1">INDIRECT("'"&amp;$A4&amp;"'!"&amp; "S" &amp; $B4)</f>
        <v>60.11</v>
      </c>
      <c r="Q4" s="259" cm="1">
        <f t="array" aca="1" ref="Q4" ca="1">INDIRECT("'"&amp;$A4&amp;"'!"&amp; "T" &amp; $B4)</f>
        <v>60.07</v>
      </c>
      <c r="R4" s="259" cm="1">
        <f t="array" aca="1" ref="R4" ca="1">INDIRECT("'"&amp;$A4&amp;"'!"&amp; "U" &amp; $B4)</f>
        <v>60.09</v>
      </c>
      <c r="S4" s="259" cm="1">
        <f t="array" aca="1" ref="S4" ca="1">INDIRECT("'"&amp;$A4&amp;"'!"&amp; "V" &amp; $B4)</f>
        <v>60.09</v>
      </c>
      <c r="T4" s="259" cm="1">
        <f t="array" aca="1" ref="T4" ca="1">INDIRECT("'"&amp;$A4&amp;"'!"&amp; "W" &amp; $B4)</f>
        <v>59.98</v>
      </c>
      <c r="U4" s="259" cm="1">
        <f t="array" aca="1" ref="U4" ca="1">INDIRECT("'"&amp;$A4&amp;"'!"&amp; "X" &amp; $B4)</f>
        <v>59.97</v>
      </c>
      <c r="V4" s="259" cm="1">
        <f t="array" aca="1" ref="V4" ca="1">INDIRECT("'"&amp;$A4&amp;"'!"&amp; "Y" &amp; $B4)</f>
        <v>60.07</v>
      </c>
      <c r="W4" s="259" cm="1">
        <f t="array" aca="1" ref="W4" ca="1">INDIRECT("'"&amp;$A4&amp;"'!"&amp; "Z" &amp; $B4)</f>
        <v>60.07</v>
      </c>
      <c r="X4" s="259" cm="1">
        <f t="array" aca="1" ref="X4" ca="1">INDIRECT("'"&amp;$A4&amp;"'!"&amp; "AA" &amp; $B4)</f>
        <v>60.14</v>
      </c>
      <c r="Y4" s="259" cm="1">
        <f t="array" aca="1" ref="Y4" ca="1">INDIRECT("'"&amp;$A4&amp;"'!"&amp; "AB" &amp; $B4)</f>
        <v>60.06</v>
      </c>
      <c r="Z4" s="259" cm="1">
        <f t="array" aca="1" ref="Z4" ca="1">INDIRECT("'"&amp;$A4&amp;"'!"&amp; "AC" &amp; $B4)</f>
        <v>60.09</v>
      </c>
    </row>
    <row r="5" spans="1:27" x14ac:dyDescent="0.25">
      <c r="A5" s="71">
        <v>3</v>
      </c>
      <c r="B5" s="71">
        <v>130</v>
      </c>
      <c r="C5" s="259" cm="1">
        <f t="array" aca="1" ref="C5" ca="1">INDIRECT("'"&amp;$A5&amp;"'!"&amp; "F" &amp; $B5)</f>
        <v>60.07</v>
      </c>
      <c r="D5" s="259" cm="1">
        <f t="array" aca="1" ref="D5" ca="1">INDIRECT("'"&amp;$A5&amp;"'!"&amp; "g" &amp; $B5)</f>
        <v>60.06</v>
      </c>
      <c r="E5" s="259" cm="1">
        <f t="array" aca="1" ref="E5" ca="1">INDIRECT("'"&amp;$A5&amp;"'!"&amp; "H" &amp; $B5)</f>
        <v>60.09</v>
      </c>
      <c r="F5" s="259" cm="1">
        <f t="array" aca="1" ref="F5" ca="1">INDIRECT("'"&amp;$A5&amp;"'!"&amp; "I" &amp; $B5)</f>
        <v>60.11</v>
      </c>
      <c r="G5" s="259" cm="1">
        <f t="array" aca="1" ref="G5" ca="1">INDIRECT("'"&amp;$A5&amp;"'!"&amp; "J" &amp; $B5)</f>
        <v>60.11</v>
      </c>
      <c r="H5" s="259" cm="1">
        <f t="array" aca="1" ref="H5" ca="1">INDIRECT("'"&amp;$A5&amp;"'!"&amp; "K" &amp; $B5)</f>
        <v>60.1</v>
      </c>
      <c r="I5" s="259" cm="1">
        <f t="array" aca="1" ref="I5" ca="1">INDIRECT("'"&amp;$A5&amp;"'!"&amp; "L" &amp; $B5)</f>
        <v>60.11</v>
      </c>
      <c r="J5" s="259" cm="1">
        <f t="array" aca="1" ref="J5" ca="1">INDIRECT("'"&amp;$A5&amp;"'!"&amp; "M" &amp; $B5)</f>
        <v>60.11</v>
      </c>
      <c r="K5" s="259" cm="1">
        <f t="array" aca="1" ref="K5" ca="1">INDIRECT("'"&amp;$A5&amp;"'!"&amp; "N" &amp; $B5)</f>
        <v>60.12</v>
      </c>
      <c r="L5" s="259" cm="1">
        <f t="array" aca="1" ref="L5" ca="1">INDIRECT("'"&amp;$A5&amp;"'!"&amp; "O" &amp; $B5)</f>
        <v>60.05</v>
      </c>
      <c r="M5" s="259" cm="1">
        <f t="array" aca="1" ref="M5" ca="1">INDIRECT("'"&amp;$A5&amp;"'!"&amp; "P" &amp; $B5)</f>
        <v>60.05</v>
      </c>
      <c r="N5" s="259" cm="1">
        <f t="array" aca="1" ref="N5" ca="1">INDIRECT("'"&amp;$A5&amp;"'!"&amp; "Q" &amp; $B5)</f>
        <v>60.06</v>
      </c>
      <c r="O5" s="259" cm="1">
        <f t="array" aca="1" ref="O5" ca="1">INDIRECT("'"&amp;$A5&amp;"'!"&amp; "R" &amp; $B5)</f>
        <v>60.11</v>
      </c>
      <c r="P5" s="259" cm="1">
        <f t="array" aca="1" ref="P5" ca="1">INDIRECT("'"&amp;$A5&amp;"'!"&amp; "S" &amp; $B5)</f>
        <v>60.07</v>
      </c>
      <c r="Q5" s="259" cm="1">
        <f t="array" aca="1" ref="Q5" ca="1">INDIRECT("'"&amp;$A5&amp;"'!"&amp; "T" &amp; $B5)</f>
        <v>60.11</v>
      </c>
      <c r="R5" s="259" cm="1">
        <f t="array" aca="1" ref="R5" ca="1">INDIRECT("'"&amp;$A5&amp;"'!"&amp; "U" &amp; $B5)</f>
        <v>60.04</v>
      </c>
      <c r="S5" s="259" cm="1">
        <f t="array" aca="1" ref="S5" ca="1">INDIRECT("'"&amp;$A5&amp;"'!"&amp; "V" &amp; $B5)</f>
        <v>60.1</v>
      </c>
      <c r="T5" s="259" cm="1">
        <f t="array" aca="1" ref="T5" ca="1">INDIRECT("'"&amp;$A5&amp;"'!"&amp; "W" &amp; $B5)</f>
        <v>60.07</v>
      </c>
      <c r="U5" s="259" cm="1">
        <f t="array" aca="1" ref="U5" ca="1">INDIRECT("'"&amp;$A5&amp;"'!"&amp; "X" &amp; $B5)</f>
        <v>59.98</v>
      </c>
      <c r="V5" s="259" cm="1">
        <f t="array" aca="1" ref="V5" ca="1">INDIRECT("'"&amp;$A5&amp;"'!"&amp; "Y" &amp; $B5)</f>
        <v>60.06</v>
      </c>
      <c r="W5" s="259" cm="1">
        <f t="array" aca="1" ref="W5" ca="1">INDIRECT("'"&amp;$A5&amp;"'!"&amp; "Z" &amp; $B5)</f>
        <v>60.03</v>
      </c>
      <c r="X5" s="259" cm="1">
        <f t="array" aca="1" ref="X5" ca="1">INDIRECT("'"&amp;$A5&amp;"'!"&amp; "AA" &amp; $B5)</f>
        <v>60.06</v>
      </c>
      <c r="Y5" s="259" cm="1">
        <f t="array" aca="1" ref="Y5" ca="1">INDIRECT("'"&amp;$A5&amp;"'!"&amp; "AB" &amp; $B5)</f>
        <v>60.07</v>
      </c>
      <c r="Z5" s="259" cm="1">
        <f t="array" aca="1" ref="Z5" ca="1">INDIRECT("'"&amp;$A5&amp;"'!"&amp; "AC" &amp; $B5)</f>
        <v>60.13</v>
      </c>
    </row>
    <row r="6" spans="1:27" x14ac:dyDescent="0.25">
      <c r="A6" s="71">
        <v>4</v>
      </c>
      <c r="B6" s="71">
        <v>130</v>
      </c>
      <c r="C6" s="259" cm="1">
        <f t="array" aca="1" ref="C6" ca="1">INDIRECT("'"&amp;$A6&amp;"'!"&amp; "F" &amp; $B6)</f>
        <v>60.16</v>
      </c>
      <c r="D6" s="259" cm="1">
        <f t="array" aca="1" ref="D6" ca="1">INDIRECT("'"&amp;$A6&amp;"'!"&amp; "g" &amp; $B6)</f>
        <v>60.07</v>
      </c>
      <c r="E6" s="259" cm="1">
        <f t="array" aca="1" ref="E6" ca="1">INDIRECT("'"&amp;$A6&amp;"'!"&amp; "H" &amp; $B6)</f>
        <v>60.17</v>
      </c>
      <c r="F6" s="259" cm="1">
        <f t="array" aca="1" ref="F6" ca="1">INDIRECT("'"&amp;$A6&amp;"'!"&amp; "I" &amp; $B6)</f>
        <v>60.1</v>
      </c>
      <c r="G6" s="259" cm="1">
        <f t="array" aca="1" ref="G6" ca="1">INDIRECT("'"&amp;$A6&amp;"'!"&amp; "J" &amp; $B6)</f>
        <v>60.14</v>
      </c>
      <c r="H6" s="259" cm="1">
        <f t="array" aca="1" ref="H6" ca="1">INDIRECT("'"&amp;$A6&amp;"'!"&amp; "K" &amp; $B6)</f>
        <v>60.09</v>
      </c>
      <c r="I6" s="259" cm="1">
        <f t="array" aca="1" ref="I6" ca="1">INDIRECT("'"&amp;$A6&amp;"'!"&amp; "L" &amp; $B6)</f>
        <v>60.02</v>
      </c>
      <c r="J6" s="259" cm="1">
        <f t="array" aca="1" ref="J6" ca="1">INDIRECT("'"&amp;$A6&amp;"'!"&amp; "M" &amp; $B6)</f>
        <v>60.11</v>
      </c>
      <c r="K6" s="259" cm="1">
        <f t="array" aca="1" ref="K6" ca="1">INDIRECT("'"&amp;$A6&amp;"'!"&amp; "N" &amp; $B6)</f>
        <v>59.99</v>
      </c>
      <c r="L6" s="259" cm="1">
        <f t="array" aca="1" ref="L6" ca="1">INDIRECT("'"&amp;$A6&amp;"'!"&amp; "O" &amp; $B6)</f>
        <v>60.04</v>
      </c>
      <c r="M6" s="259" cm="1">
        <f t="array" aca="1" ref="M6" ca="1">INDIRECT("'"&amp;$A6&amp;"'!"&amp; "P" &amp; $B6)</f>
        <v>60.01</v>
      </c>
      <c r="N6" s="259" cm="1">
        <f t="array" aca="1" ref="N6" ca="1">INDIRECT("'"&amp;$A6&amp;"'!"&amp; "Q" &amp; $B6)</f>
        <v>60.19</v>
      </c>
      <c r="O6" s="259" cm="1">
        <f t="array" aca="1" ref="O6" ca="1">INDIRECT("'"&amp;$A6&amp;"'!"&amp; "R" &amp; $B6)</f>
        <v>60.12</v>
      </c>
      <c r="P6" s="259" cm="1">
        <f t="array" aca="1" ref="P6" ca="1">INDIRECT("'"&amp;$A6&amp;"'!"&amp; "S" &amp; $B6)</f>
        <v>60.13</v>
      </c>
      <c r="Q6" s="259" cm="1">
        <f t="array" aca="1" ref="Q6" ca="1">INDIRECT("'"&amp;$A6&amp;"'!"&amp; "T" &amp; $B6)</f>
        <v>60.15</v>
      </c>
      <c r="R6" s="259" cm="1">
        <f t="array" aca="1" ref="R6" ca="1">INDIRECT("'"&amp;$A6&amp;"'!"&amp; "U" &amp; $B6)</f>
        <v>60.16</v>
      </c>
      <c r="S6" s="259" cm="1">
        <f t="array" aca="1" ref="S6" ca="1">INDIRECT("'"&amp;$A6&amp;"'!"&amp; "V" &amp; $B6)</f>
        <v>60.07</v>
      </c>
      <c r="T6" s="259" cm="1">
        <f t="array" aca="1" ref="T6" ca="1">INDIRECT("'"&amp;$A6&amp;"'!"&amp; "W" &amp; $B6)</f>
        <v>60.07</v>
      </c>
      <c r="U6" s="259" cm="1">
        <f t="array" aca="1" ref="U6" ca="1">INDIRECT("'"&amp;$A6&amp;"'!"&amp; "X" &amp; $B6)</f>
        <v>60.13</v>
      </c>
      <c r="V6" s="259" cm="1">
        <f t="array" aca="1" ref="V6" ca="1">INDIRECT("'"&amp;$A6&amp;"'!"&amp; "Y" &amp; $B6)</f>
        <v>60.06</v>
      </c>
      <c r="W6" s="259" cm="1">
        <f t="array" aca="1" ref="W6" ca="1">INDIRECT("'"&amp;$A6&amp;"'!"&amp; "Z" &amp; $B6)</f>
        <v>60</v>
      </c>
      <c r="X6" s="259" cm="1">
        <f t="array" aca="1" ref="X6" ca="1">INDIRECT("'"&amp;$A6&amp;"'!"&amp; "AA" &amp; $B6)</f>
        <v>60.05</v>
      </c>
      <c r="Y6" s="259" cm="1">
        <f t="array" aca="1" ref="Y6" ca="1">INDIRECT("'"&amp;$A6&amp;"'!"&amp; "AB" &amp; $B6)</f>
        <v>60.24</v>
      </c>
      <c r="Z6" s="259" cm="1">
        <f t="array" aca="1" ref="Z6" ca="1">INDIRECT("'"&amp;$A6&amp;"'!"&amp; "AC" &amp; $B6)</f>
        <v>60.37</v>
      </c>
    </row>
    <row r="7" spans="1:27" x14ac:dyDescent="0.25">
      <c r="A7" s="71">
        <v>5</v>
      </c>
      <c r="B7" s="71">
        <v>130</v>
      </c>
      <c r="C7" s="259" cm="1">
        <f t="array" aca="1" ref="C7" ca="1">INDIRECT("'"&amp;$A7&amp;"'!"&amp; "F" &amp; $B7)</f>
        <v>60.28</v>
      </c>
      <c r="D7" s="259" cm="1">
        <f t="array" aca="1" ref="D7" ca="1">INDIRECT("'"&amp;$A7&amp;"'!"&amp; "g" &amp; $B7)</f>
        <v>60.45</v>
      </c>
      <c r="E7" s="259" cm="1">
        <f t="array" aca="1" ref="E7" ca="1">INDIRECT("'"&amp;$A7&amp;"'!"&amp; "H" &amp; $B7)</f>
        <v>60.68</v>
      </c>
      <c r="F7" s="259" cm="1">
        <f t="array" aca="1" ref="F7" ca="1">INDIRECT("'"&amp;$A7&amp;"'!"&amp; "I" &amp; $B7)</f>
        <v>60.07</v>
      </c>
      <c r="G7" s="259" cm="1">
        <f t="array" aca="1" ref="G7" ca="1">INDIRECT("'"&amp;$A7&amp;"'!"&amp; "J" &amp; $B7)</f>
        <v>60.09</v>
      </c>
      <c r="H7" s="259" cm="1">
        <f t="array" aca="1" ref="H7" ca="1">INDIRECT("'"&amp;$A7&amp;"'!"&amp; "K" &amp; $B7)</f>
        <v>60.16</v>
      </c>
      <c r="I7" s="259" cm="1">
        <f t="array" aca="1" ref="I7" ca="1">INDIRECT("'"&amp;$A7&amp;"'!"&amp; "L" &amp; $B7)</f>
        <v>60.48</v>
      </c>
      <c r="J7" s="259" cm="1">
        <f t="array" aca="1" ref="J7" ca="1">INDIRECT("'"&amp;$A7&amp;"'!"&amp; "M" &amp; $B7)</f>
        <v>60.28</v>
      </c>
      <c r="K7" s="259" cm="1">
        <f t="array" aca="1" ref="K7" ca="1">INDIRECT("'"&amp;$A7&amp;"'!"&amp; "N" &amp; $B7)</f>
        <v>60.03</v>
      </c>
      <c r="L7" s="259" cm="1">
        <f t="array" aca="1" ref="L7" ca="1">INDIRECT("'"&amp;$A7&amp;"'!"&amp; "O" &amp; $B7)</f>
        <v>60.13</v>
      </c>
      <c r="M7" s="259" cm="1">
        <f t="array" aca="1" ref="M7" ca="1">INDIRECT("'"&amp;$A7&amp;"'!"&amp; "P" &amp; $B7)</f>
        <v>60.05</v>
      </c>
      <c r="N7" s="259" cm="1">
        <f t="array" aca="1" ref="N7" ca="1">INDIRECT("'"&amp;$A7&amp;"'!"&amp; "Q" &amp; $B7)</f>
        <v>60.14</v>
      </c>
      <c r="O7" s="259" cm="1">
        <f t="array" aca="1" ref="O7" ca="1">INDIRECT("'"&amp;$A7&amp;"'!"&amp; "R" &amp; $B7)</f>
        <v>60.28</v>
      </c>
      <c r="P7" s="259" cm="1">
        <f t="array" aca="1" ref="P7" ca="1">INDIRECT("'"&amp;$A7&amp;"'!"&amp; "S" &amp; $B7)</f>
        <v>60.26</v>
      </c>
      <c r="Q7" s="259" cm="1">
        <f t="array" aca="1" ref="Q7" ca="1">INDIRECT("'"&amp;$A7&amp;"'!"&amp; "T" &amp; $B7)</f>
        <v>60.17</v>
      </c>
      <c r="R7" s="259" cm="1">
        <f t="array" aca="1" ref="R7" ca="1">INDIRECT("'"&amp;$A7&amp;"'!"&amp; "U" &amp; $B7)</f>
        <v>60.05</v>
      </c>
      <c r="S7" s="259" cm="1">
        <f t="array" aca="1" ref="S7" ca="1">INDIRECT("'"&amp;$A7&amp;"'!"&amp; "V" &amp; $B7)</f>
        <v>60.05</v>
      </c>
      <c r="T7" s="259" cm="1">
        <f t="array" aca="1" ref="T7" ca="1">INDIRECT("'"&amp;$A7&amp;"'!"&amp; "W" &amp; $B7)</f>
        <v>60.05</v>
      </c>
      <c r="U7" s="259" cm="1">
        <f t="array" aca="1" ref="U7" ca="1">INDIRECT("'"&amp;$A7&amp;"'!"&amp; "X" &amp; $B7)</f>
        <v>60.09</v>
      </c>
      <c r="V7" s="259" cm="1">
        <f t="array" aca="1" ref="V7" ca="1">INDIRECT("'"&amp;$A7&amp;"'!"&amp; "Y" &amp; $B7)</f>
        <v>60.12</v>
      </c>
      <c r="W7" s="259" cm="1">
        <f t="array" aca="1" ref="W7" ca="1">INDIRECT("'"&amp;$A7&amp;"'!"&amp; "Z" &amp; $B7)</f>
        <v>60.03</v>
      </c>
      <c r="X7" s="259" cm="1">
        <f t="array" aca="1" ref="X7" ca="1">INDIRECT("'"&amp;$A7&amp;"'!"&amp; "AA" &amp; $B7)</f>
        <v>60.06</v>
      </c>
      <c r="Y7" s="259" cm="1">
        <f t="array" aca="1" ref="Y7" ca="1">INDIRECT("'"&amp;$A7&amp;"'!"&amp; "AB" &amp; $B7)</f>
        <v>60.11</v>
      </c>
      <c r="Z7" s="259" cm="1">
        <f t="array" aca="1" ref="Z7" ca="1">INDIRECT("'"&amp;$A7&amp;"'!"&amp; "AC" &amp; $B7)</f>
        <v>60.15</v>
      </c>
    </row>
    <row r="8" spans="1:27" x14ac:dyDescent="0.25">
      <c r="A8" s="71">
        <v>6</v>
      </c>
      <c r="B8" s="71">
        <v>130</v>
      </c>
      <c r="C8" s="259" cm="1">
        <f t="array" aca="1" ref="C8" ca="1">INDIRECT("'"&amp;$A8&amp;"'!"&amp; "F" &amp; $B8)</f>
        <v>60.11</v>
      </c>
      <c r="D8" s="259" cm="1">
        <f t="array" aca="1" ref="D8" ca="1">INDIRECT("'"&amp;$A8&amp;"'!"&amp; "g" &amp; $B8)</f>
        <v>60.01</v>
      </c>
      <c r="E8" s="259" cm="1">
        <f t="array" aca="1" ref="E8" ca="1">INDIRECT("'"&amp;$A8&amp;"'!"&amp; "H" &amp; $B8)</f>
        <v>60.06</v>
      </c>
      <c r="F8" s="259" cm="1">
        <f t="array" aca="1" ref="F8" ca="1">INDIRECT("'"&amp;$A8&amp;"'!"&amp; "I" &amp; $B8)</f>
        <v>60.08</v>
      </c>
      <c r="G8" s="259" cm="1">
        <f t="array" aca="1" ref="G8" ca="1">INDIRECT("'"&amp;$A8&amp;"'!"&amp; "J" &amp; $B8)</f>
        <v>60.11</v>
      </c>
      <c r="H8" s="259" cm="1">
        <f t="array" aca="1" ref="H8" ca="1">INDIRECT("'"&amp;$A8&amp;"'!"&amp; "K" &amp; $B8)</f>
        <v>60.05</v>
      </c>
      <c r="I8" s="259" cm="1">
        <f t="array" aca="1" ref="I8" ca="1">INDIRECT("'"&amp;$A8&amp;"'!"&amp; "L" &amp; $B8)</f>
        <v>60.01</v>
      </c>
      <c r="J8" s="259" cm="1">
        <f t="array" aca="1" ref="J8" ca="1">INDIRECT("'"&amp;$A8&amp;"'!"&amp; "M" &amp; $B8)</f>
        <v>59.99</v>
      </c>
      <c r="K8" s="259" cm="1">
        <f t="array" aca="1" ref="K8" ca="1">INDIRECT("'"&amp;$A8&amp;"'!"&amp; "N" &amp; $B8)</f>
        <v>60.02</v>
      </c>
      <c r="L8" s="259" cm="1">
        <f t="array" aca="1" ref="L8" ca="1">INDIRECT("'"&amp;$A8&amp;"'!"&amp; "O" &amp; $B8)</f>
        <v>60.13</v>
      </c>
      <c r="M8" s="259" cm="1">
        <f t="array" aca="1" ref="M8" ca="1">INDIRECT("'"&amp;$A8&amp;"'!"&amp; "P" &amp; $B8)</f>
        <v>60.17</v>
      </c>
      <c r="N8" s="259" cm="1">
        <f t="array" aca="1" ref="N8" ca="1">INDIRECT("'"&amp;$A8&amp;"'!"&amp; "Q" &amp; $B8)</f>
        <v>60.12</v>
      </c>
      <c r="O8" s="259" cm="1">
        <f t="array" aca="1" ref="O8" ca="1">INDIRECT("'"&amp;$A8&amp;"'!"&amp; "R" &amp; $B8)</f>
        <v>60.17</v>
      </c>
      <c r="P8" s="259" cm="1">
        <f t="array" aca="1" ref="P8" ca="1">INDIRECT("'"&amp;$A8&amp;"'!"&amp; "S" &amp; $B8)</f>
        <v>60.39</v>
      </c>
      <c r="Q8" s="259" cm="1">
        <f t="array" aca="1" ref="Q8" ca="1">INDIRECT("'"&amp;$A8&amp;"'!"&amp; "T" &amp; $B8)</f>
        <v>60.29</v>
      </c>
      <c r="R8" s="259" cm="1">
        <f t="array" aca="1" ref="R8" ca="1">INDIRECT("'"&amp;$A8&amp;"'!"&amp; "U" &amp; $B8)</f>
        <v>60.05</v>
      </c>
      <c r="S8" s="259" cm="1">
        <f t="array" aca="1" ref="S8" ca="1">INDIRECT("'"&amp;$A8&amp;"'!"&amp; "V" &amp; $B8)</f>
        <v>60.03</v>
      </c>
      <c r="T8" s="259" cm="1">
        <f t="array" aca="1" ref="T8" ca="1">INDIRECT("'"&amp;$A8&amp;"'!"&amp; "W" &amp; $B8)</f>
        <v>60.14</v>
      </c>
      <c r="U8" s="259" cm="1">
        <f t="array" aca="1" ref="U8" ca="1">INDIRECT("'"&amp;$A8&amp;"'!"&amp; "X" &amp; $B8)</f>
        <v>60.03</v>
      </c>
      <c r="V8" s="259" cm="1">
        <f t="array" aca="1" ref="V8" ca="1">INDIRECT("'"&amp;$A8&amp;"'!"&amp; "Y" &amp; $B8)</f>
        <v>60.06</v>
      </c>
      <c r="W8" s="259" cm="1">
        <f t="array" aca="1" ref="W8" ca="1">INDIRECT("'"&amp;$A8&amp;"'!"&amp; "Z" &amp; $B8)</f>
        <v>60.07</v>
      </c>
      <c r="X8" s="259" cm="1">
        <f t="array" aca="1" ref="X8" ca="1">INDIRECT("'"&amp;$A8&amp;"'!"&amp; "AA" &amp; $B8)</f>
        <v>60.11</v>
      </c>
      <c r="Y8" s="259" cm="1">
        <f t="array" aca="1" ref="Y8" ca="1">INDIRECT("'"&amp;$A8&amp;"'!"&amp; "AB" &amp; $B8)</f>
        <v>60.08</v>
      </c>
      <c r="Z8" s="259" cm="1">
        <f t="array" aca="1" ref="Z8" ca="1">INDIRECT("'"&amp;$A8&amp;"'!"&amp; "AC" &amp; $B8)</f>
        <v>60.22</v>
      </c>
    </row>
    <row r="9" spans="1:27" x14ac:dyDescent="0.25">
      <c r="A9" s="71">
        <v>7</v>
      </c>
      <c r="B9" s="71">
        <v>130</v>
      </c>
      <c r="C9" s="259" cm="1">
        <f t="array" aca="1" ref="C9" ca="1">INDIRECT("'"&amp;$A9&amp;"'!"&amp; "F" &amp; $B9)</f>
        <v>60.11</v>
      </c>
      <c r="D9" s="259" cm="1">
        <f t="array" aca="1" ref="D9" ca="1">INDIRECT("'"&amp;$A9&amp;"'!"&amp; "g" &amp; $B9)</f>
        <v>60.19</v>
      </c>
      <c r="E9" s="259" cm="1">
        <f t="array" aca="1" ref="E9" ca="1">INDIRECT("'"&amp;$A9&amp;"'!"&amp; "H" &amp; $B9)</f>
        <v>60.15</v>
      </c>
      <c r="F9" s="259" cm="1">
        <f t="array" aca="1" ref="F9" ca="1">INDIRECT("'"&amp;$A9&amp;"'!"&amp; "I" &amp; $B9)</f>
        <v>60.19</v>
      </c>
      <c r="G9" s="259" cm="1">
        <f t="array" aca="1" ref="G9" ca="1">INDIRECT("'"&amp;$A9&amp;"'!"&amp; "J" &amp; $B9)</f>
        <v>60.18</v>
      </c>
      <c r="H9" s="259" cm="1">
        <f t="array" aca="1" ref="H9" ca="1">INDIRECT("'"&amp;$A9&amp;"'!"&amp; "K" &amp; $B9)</f>
        <v>60.14</v>
      </c>
      <c r="I9" s="259" cm="1">
        <f t="array" aca="1" ref="I9" ca="1">INDIRECT("'"&amp;$A9&amp;"'!"&amp; "L" &amp; $B9)</f>
        <v>60.1</v>
      </c>
      <c r="J9" s="259" cm="1">
        <f t="array" aca="1" ref="J9" ca="1">INDIRECT("'"&amp;$A9&amp;"'!"&amp; "M" &amp; $B9)</f>
        <v>60.11</v>
      </c>
      <c r="K9" s="259" cm="1">
        <f t="array" aca="1" ref="K9" ca="1">INDIRECT("'"&amp;$A9&amp;"'!"&amp; "N" &amp; $B9)</f>
        <v>59.99</v>
      </c>
      <c r="L9" s="259" cm="1">
        <f t="array" aca="1" ref="L9" ca="1">INDIRECT("'"&amp;$A9&amp;"'!"&amp; "O" &amp; $B9)</f>
        <v>60.05</v>
      </c>
      <c r="M9" s="259" cm="1">
        <f t="array" aca="1" ref="M9" ca="1">INDIRECT("'"&amp;$A9&amp;"'!"&amp; "P" &amp; $B9)</f>
        <v>60.05</v>
      </c>
      <c r="N9" s="259" cm="1">
        <f t="array" aca="1" ref="N9" ca="1">INDIRECT("'"&amp;$A9&amp;"'!"&amp; "Q" &amp; $B9)</f>
        <v>60.14</v>
      </c>
      <c r="O9" s="259" cm="1">
        <f t="array" aca="1" ref="O9" ca="1">INDIRECT("'"&amp;$A9&amp;"'!"&amp; "R" &amp; $B9)</f>
        <v>60.14</v>
      </c>
      <c r="P9" s="259" cm="1">
        <f t="array" aca="1" ref="P9" ca="1">INDIRECT("'"&amp;$A9&amp;"'!"&amp; "S" &amp; $B9)</f>
        <v>60.08</v>
      </c>
      <c r="Q9" s="259" cm="1">
        <f t="array" aca="1" ref="Q9" ca="1">INDIRECT("'"&amp;$A9&amp;"'!"&amp; "T" &amp; $B9)</f>
        <v>60.12</v>
      </c>
      <c r="R9" s="259" cm="1">
        <f t="array" aca="1" ref="R9" ca="1">INDIRECT("'"&amp;$A9&amp;"'!"&amp; "U" &amp; $B9)</f>
        <v>60</v>
      </c>
      <c r="S9" s="259" cm="1">
        <f t="array" aca="1" ref="S9" ca="1">INDIRECT("'"&amp;$A9&amp;"'!"&amp; "V" &amp; $B9)</f>
        <v>60.03</v>
      </c>
      <c r="T9" s="259" cm="1">
        <f t="array" aca="1" ref="T9" ca="1">INDIRECT("'"&amp;$A9&amp;"'!"&amp; "W" &amp; $B9)</f>
        <v>60.07</v>
      </c>
      <c r="U9" s="259" cm="1">
        <f t="array" aca="1" ref="U9" ca="1">INDIRECT("'"&amp;$A9&amp;"'!"&amp; "X" &amp; $B9)</f>
        <v>60.04</v>
      </c>
      <c r="V9" s="259" cm="1">
        <f t="array" aca="1" ref="V9" ca="1">INDIRECT("'"&amp;$A9&amp;"'!"&amp; "Y" &amp; $B9)</f>
        <v>60.03</v>
      </c>
      <c r="W9" s="259" cm="1">
        <f t="array" aca="1" ref="W9" ca="1">INDIRECT("'"&amp;$A9&amp;"'!"&amp; "Z" &amp; $B9)</f>
        <v>60.04</v>
      </c>
      <c r="X9" s="259" cm="1">
        <f t="array" aca="1" ref="X9" ca="1">INDIRECT("'"&amp;$A9&amp;"'!"&amp; "AA" &amp; $B9)</f>
        <v>60.06</v>
      </c>
      <c r="Y9" s="259" cm="1">
        <f t="array" aca="1" ref="Y9" ca="1">INDIRECT("'"&amp;$A9&amp;"'!"&amp; "AB" &amp; $B9)</f>
        <v>60.07</v>
      </c>
      <c r="Z9" s="259" cm="1">
        <f t="array" aca="1" ref="Z9" ca="1">INDIRECT("'"&amp;$A9&amp;"'!"&amp; "AC" &amp; $B9)</f>
        <v>60.13</v>
      </c>
    </row>
    <row r="10" spans="1:27" x14ac:dyDescent="0.25">
      <c r="A10" s="71">
        <v>8</v>
      </c>
      <c r="B10" s="71">
        <v>130</v>
      </c>
      <c r="C10" s="259" cm="1">
        <f t="array" aca="1" ref="C10" ca="1">INDIRECT("'"&amp;$A10&amp;"'!"&amp; "F" &amp; $B10)</f>
        <v>60.07</v>
      </c>
      <c r="D10" s="259" cm="1">
        <f t="array" aca="1" ref="D10" ca="1">INDIRECT("'"&amp;$A10&amp;"'!"&amp; "g" &amp; $B10)</f>
        <v>60.1</v>
      </c>
      <c r="E10" s="259" cm="1">
        <f t="array" aca="1" ref="E10" ca="1">INDIRECT("'"&amp;$A10&amp;"'!"&amp; "H" &amp; $B10)</f>
        <v>60.12</v>
      </c>
      <c r="F10" s="259" cm="1">
        <f t="array" aca="1" ref="F10" ca="1">INDIRECT("'"&amp;$A10&amp;"'!"&amp; "I" &amp; $B10)</f>
        <v>60.14</v>
      </c>
      <c r="G10" s="259" cm="1">
        <f t="array" aca="1" ref="G10" ca="1">INDIRECT("'"&amp;$A10&amp;"'!"&amp; "J" &amp; $B10)</f>
        <v>60.2</v>
      </c>
      <c r="H10" s="259" cm="1">
        <f t="array" aca="1" ref="H10" ca="1">INDIRECT("'"&amp;$A10&amp;"'!"&amp; "K" &amp; $B10)</f>
        <v>60.13</v>
      </c>
      <c r="I10" s="259" cm="1">
        <f t="array" aca="1" ref="I10" ca="1">INDIRECT("'"&amp;$A10&amp;"'!"&amp; "L" &amp; $B10)</f>
        <v>60.13</v>
      </c>
      <c r="J10" s="259" cm="1">
        <f t="array" aca="1" ref="J10" ca="1">INDIRECT("'"&amp;$A10&amp;"'!"&amp; "M" &amp; $B10)</f>
        <v>60.12</v>
      </c>
      <c r="K10" s="259" cm="1">
        <f t="array" aca="1" ref="K10" ca="1">INDIRECT("'"&amp;$A10&amp;"'!"&amp; "N" &amp; $B10)</f>
        <v>60.04</v>
      </c>
      <c r="L10" s="259" cm="1">
        <f t="array" aca="1" ref="L10" ca="1">INDIRECT("'"&amp;$A10&amp;"'!"&amp; "O" &amp; $B10)</f>
        <v>60.23</v>
      </c>
      <c r="M10" s="259" cm="1">
        <f t="array" aca="1" ref="M10" ca="1">INDIRECT("'"&amp;$A10&amp;"'!"&amp; "P" &amp; $B10)</f>
        <v>60.06</v>
      </c>
      <c r="N10" s="259" cm="1">
        <f t="array" aca="1" ref="N10" ca="1">INDIRECT("'"&amp;$A10&amp;"'!"&amp; "Q" &amp; $B10)</f>
        <v>60.11</v>
      </c>
      <c r="O10" s="259" cm="1">
        <f t="array" aca="1" ref="O10" ca="1">INDIRECT("'"&amp;$A10&amp;"'!"&amp; "R" &amp; $B10)</f>
        <v>60.08</v>
      </c>
      <c r="P10" s="259" cm="1">
        <f t="array" aca="1" ref="P10" ca="1">INDIRECT("'"&amp;$A10&amp;"'!"&amp; "S" &amp; $B10)</f>
        <v>60.08</v>
      </c>
      <c r="Q10" s="259" cm="1">
        <f t="array" aca="1" ref="Q10" ca="1">INDIRECT("'"&amp;$A10&amp;"'!"&amp; "T" &amp; $B10)</f>
        <v>60.03</v>
      </c>
      <c r="R10" s="259" cm="1">
        <f t="array" aca="1" ref="R10" ca="1">INDIRECT("'"&amp;$A10&amp;"'!"&amp; "U" &amp; $B10)</f>
        <v>60.03</v>
      </c>
      <c r="S10" s="259" cm="1">
        <f t="array" aca="1" ref="S10" ca="1">INDIRECT("'"&amp;$A10&amp;"'!"&amp; "V" &amp; $B10)</f>
        <v>60.04</v>
      </c>
      <c r="T10" s="259" cm="1">
        <f t="array" aca="1" ref="T10" ca="1">INDIRECT("'"&amp;$A10&amp;"'!"&amp; "W" &amp; $B10)</f>
        <v>60.03</v>
      </c>
      <c r="U10" s="259" cm="1">
        <f t="array" aca="1" ref="U10" ca="1">INDIRECT("'"&amp;$A10&amp;"'!"&amp; "X" &amp; $B10)</f>
        <v>60.05</v>
      </c>
      <c r="V10" s="259" cm="1">
        <f t="array" aca="1" ref="V10" ca="1">INDIRECT("'"&amp;$A10&amp;"'!"&amp; "Y" &amp; $B10)</f>
        <v>60.02</v>
      </c>
      <c r="W10" s="259" cm="1">
        <f t="array" aca="1" ref="W10" ca="1">INDIRECT("'"&amp;$A10&amp;"'!"&amp; "Z" &amp; $B10)</f>
        <v>60.06</v>
      </c>
      <c r="X10" s="259" cm="1">
        <f t="array" aca="1" ref="X10" ca="1">INDIRECT("'"&amp;$A10&amp;"'!"&amp; "AA" &amp; $B10)</f>
        <v>60.19</v>
      </c>
      <c r="Y10" s="259" cm="1">
        <f t="array" aca="1" ref="Y10" ca="1">INDIRECT("'"&amp;$A10&amp;"'!"&amp; "AB" &amp; $B10)</f>
        <v>60.11</v>
      </c>
      <c r="Z10" s="259" cm="1">
        <f t="array" aca="1" ref="Z10" ca="1">INDIRECT("'"&amp;$A10&amp;"'!"&amp; "AC" &amp; $B10)</f>
        <v>60.03</v>
      </c>
    </row>
    <row r="11" spans="1:27" x14ac:dyDescent="0.25">
      <c r="A11" s="71">
        <v>9</v>
      </c>
      <c r="B11" s="71">
        <v>130</v>
      </c>
      <c r="C11" s="259" cm="1">
        <f t="array" aca="1" ref="C11" ca="1">INDIRECT("'"&amp;$A11&amp;"'!"&amp; "F" &amp; $B11)</f>
        <v>60.08</v>
      </c>
      <c r="D11" s="259" cm="1">
        <f t="array" aca="1" ref="D11" ca="1">INDIRECT("'"&amp;$A11&amp;"'!"&amp; "g" &amp; $B11)</f>
        <v>60.04</v>
      </c>
      <c r="E11" s="259" cm="1">
        <f t="array" aca="1" ref="E11" ca="1">INDIRECT("'"&amp;$A11&amp;"'!"&amp; "H" &amp; $B11)</f>
        <v>60.18</v>
      </c>
      <c r="F11" s="259" cm="1">
        <f t="array" aca="1" ref="F11" ca="1">INDIRECT("'"&amp;$A11&amp;"'!"&amp; "I" &amp; $B11)</f>
        <v>60.05</v>
      </c>
      <c r="G11" s="259" cm="1">
        <f t="array" aca="1" ref="G11" ca="1">INDIRECT("'"&amp;$A11&amp;"'!"&amp; "J" &amp; $B11)</f>
        <v>60.05</v>
      </c>
      <c r="H11" s="259" cm="1">
        <f t="array" aca="1" ref="H11" ca="1">INDIRECT("'"&amp;$A11&amp;"'!"&amp; "K" &amp; $B11)</f>
        <v>60.01</v>
      </c>
      <c r="I11" s="259" cm="1">
        <f t="array" aca="1" ref="I11" ca="1">INDIRECT("'"&amp;$A11&amp;"'!"&amp; "L" &amp; $B11)</f>
        <v>60.09</v>
      </c>
      <c r="J11" s="259" cm="1">
        <f t="array" aca="1" ref="J11" ca="1">INDIRECT("'"&amp;$A11&amp;"'!"&amp; "M" &amp; $B11)</f>
        <v>60.04</v>
      </c>
      <c r="K11" s="259" cm="1">
        <f t="array" aca="1" ref="K11" ca="1">INDIRECT("'"&amp;$A11&amp;"'!"&amp; "N" &amp; $B11)</f>
        <v>60</v>
      </c>
      <c r="L11" s="259" cm="1">
        <f t="array" aca="1" ref="L11" ca="1">INDIRECT("'"&amp;$A11&amp;"'!"&amp; "O" &amp; $B11)</f>
        <v>60.08</v>
      </c>
      <c r="M11" s="259" cm="1">
        <f t="array" aca="1" ref="M11" ca="1">INDIRECT("'"&amp;$A11&amp;"'!"&amp; "P" &amp; $B11)</f>
        <v>60.03</v>
      </c>
      <c r="N11" s="259" cm="1">
        <f t="array" aca="1" ref="N11" ca="1">INDIRECT("'"&amp;$A11&amp;"'!"&amp; "Q" &amp; $B11)</f>
        <v>60.19</v>
      </c>
      <c r="O11" s="259" cm="1">
        <f t="array" aca="1" ref="O11" ca="1">INDIRECT("'"&amp;$A11&amp;"'!"&amp; "R" &amp; $B11)</f>
        <v>60.16</v>
      </c>
      <c r="P11" s="259" cm="1">
        <f t="array" aca="1" ref="P11" ca="1">INDIRECT("'"&amp;$A11&amp;"'!"&amp; "S" &amp; $B11)</f>
        <v>60.12</v>
      </c>
      <c r="Q11" s="259" cm="1">
        <f t="array" aca="1" ref="Q11" ca="1">INDIRECT("'"&amp;$A11&amp;"'!"&amp; "T" &amp; $B11)</f>
        <v>60.2</v>
      </c>
      <c r="R11" s="259" cm="1">
        <f t="array" aca="1" ref="R11" ca="1">INDIRECT("'"&amp;$A11&amp;"'!"&amp; "U" &amp; $B11)</f>
        <v>60.03</v>
      </c>
      <c r="S11" s="259" cm="1">
        <f t="array" aca="1" ref="S11" ca="1">INDIRECT("'"&amp;$A11&amp;"'!"&amp; "V" &amp; $B11)</f>
        <v>60.08</v>
      </c>
      <c r="T11" s="259" cm="1">
        <f t="array" aca="1" ref="T11" ca="1">INDIRECT("'"&amp;$A11&amp;"'!"&amp; "W" &amp; $B11)</f>
        <v>60.14</v>
      </c>
      <c r="U11" s="259" cm="1">
        <f t="array" aca="1" ref="U11" ca="1">INDIRECT("'"&amp;$A11&amp;"'!"&amp; "X" &amp; $B11)</f>
        <v>60.02</v>
      </c>
      <c r="V11" s="259" cm="1">
        <f t="array" aca="1" ref="V11" ca="1">INDIRECT("'"&amp;$A11&amp;"'!"&amp; "Y" &amp; $B11)</f>
        <v>60.11</v>
      </c>
      <c r="W11" s="259" cm="1">
        <f t="array" aca="1" ref="W11" ca="1">INDIRECT("'"&amp;$A11&amp;"'!"&amp; "Z" &amp; $B11)</f>
        <v>60.18</v>
      </c>
      <c r="X11" s="259" cm="1">
        <f t="array" aca="1" ref="X11" ca="1">INDIRECT("'"&amp;$A11&amp;"'!"&amp; "AA" &amp; $B11)</f>
        <v>60.18</v>
      </c>
      <c r="Y11" s="259" cm="1">
        <f t="array" aca="1" ref="Y11" ca="1">INDIRECT("'"&amp;$A11&amp;"'!"&amp; "AB" &amp; $B11)</f>
        <v>60.12</v>
      </c>
      <c r="Z11" s="259" cm="1">
        <f t="array" aca="1" ref="Z11" ca="1">INDIRECT("'"&amp;$A11&amp;"'!"&amp; "AC" &amp; $B11)</f>
        <v>60.1</v>
      </c>
    </row>
    <row r="12" spans="1:27" x14ac:dyDescent="0.25">
      <c r="A12" s="71">
        <v>10</v>
      </c>
      <c r="B12" s="71">
        <v>130</v>
      </c>
      <c r="C12" s="259" cm="1">
        <f t="array" aca="1" ref="C12" ca="1">INDIRECT("'"&amp;$A12&amp;"'!"&amp; "F" &amp; $B12)</f>
        <v>60.04</v>
      </c>
      <c r="D12" s="259" cm="1">
        <f t="array" aca="1" ref="D12" ca="1">INDIRECT("'"&amp;$A12&amp;"'!"&amp; "g" &amp; $B12)</f>
        <v>60.04</v>
      </c>
      <c r="E12" s="259" cm="1">
        <f t="array" aca="1" ref="E12" ca="1">INDIRECT("'"&amp;$A12&amp;"'!"&amp; "H" &amp; $B12)</f>
        <v>60.09</v>
      </c>
      <c r="F12" s="259" cm="1">
        <f t="array" aca="1" ref="F12" ca="1">INDIRECT("'"&amp;$A12&amp;"'!"&amp; "I" &amp; $B12)</f>
        <v>60.02</v>
      </c>
      <c r="G12" s="259" cm="1">
        <f t="array" aca="1" ref="G12" ca="1">INDIRECT("'"&amp;$A12&amp;"'!"&amp; "J" &amp; $B12)</f>
        <v>60.09</v>
      </c>
      <c r="H12" s="259" cm="1">
        <f t="array" aca="1" ref="H12" ca="1">INDIRECT("'"&amp;$A12&amp;"'!"&amp; "K" &amp; $B12)</f>
        <v>60.02</v>
      </c>
      <c r="I12" s="259" cm="1">
        <f t="array" aca="1" ref="I12" ca="1">INDIRECT("'"&amp;$A12&amp;"'!"&amp; "L" &amp; $B12)</f>
        <v>60.06</v>
      </c>
      <c r="J12" s="259" cm="1">
        <f t="array" aca="1" ref="J12" ca="1">INDIRECT("'"&amp;$A12&amp;"'!"&amp; "M" &amp; $B12)</f>
        <v>60.1</v>
      </c>
      <c r="K12" s="259" cm="1">
        <f t="array" aca="1" ref="K12" ca="1">INDIRECT("'"&amp;$A12&amp;"'!"&amp; "N" &amp; $B12)</f>
        <v>60.08</v>
      </c>
      <c r="L12" s="259" cm="1">
        <f t="array" aca="1" ref="L12" ca="1">INDIRECT("'"&amp;$A12&amp;"'!"&amp; "O" &amp; $B12)</f>
        <v>60.12</v>
      </c>
      <c r="M12" s="259" cm="1">
        <f t="array" aca="1" ref="M12" ca="1">INDIRECT("'"&amp;$A12&amp;"'!"&amp; "P" &amp; $B12)</f>
        <v>60.02</v>
      </c>
      <c r="N12" s="259" cm="1">
        <f t="array" aca="1" ref="N12" ca="1">INDIRECT("'"&amp;$A12&amp;"'!"&amp; "Q" &amp; $B12)</f>
        <v>59.99</v>
      </c>
      <c r="O12" s="259" cm="1">
        <f t="array" aca="1" ref="O12" ca="1">INDIRECT("'"&amp;$A12&amp;"'!"&amp; "R" &amp; $B12)</f>
        <v>60.11</v>
      </c>
      <c r="P12" s="259" cm="1">
        <f t="array" aca="1" ref="P12" ca="1">INDIRECT("'"&amp;$A12&amp;"'!"&amp; "S" &amp; $B12)</f>
        <v>60.13</v>
      </c>
      <c r="Q12" s="259" cm="1">
        <f t="array" aca="1" ref="Q12" ca="1">INDIRECT("'"&amp;$A12&amp;"'!"&amp; "T" &amp; $B12)</f>
        <v>60.05</v>
      </c>
      <c r="R12" s="259" cm="1">
        <f t="array" aca="1" ref="R12" ca="1">INDIRECT("'"&amp;$A12&amp;"'!"&amp; "U" &amp; $B12)</f>
        <v>60.08</v>
      </c>
      <c r="S12" s="259" cm="1">
        <f t="array" aca="1" ref="S12" ca="1">INDIRECT("'"&amp;$A12&amp;"'!"&amp; "V" &amp; $B12)</f>
        <v>60.1</v>
      </c>
      <c r="T12" s="259" cm="1">
        <f t="array" aca="1" ref="T12" ca="1">INDIRECT("'"&amp;$A12&amp;"'!"&amp; "W" &amp; $B12)</f>
        <v>60.1</v>
      </c>
      <c r="U12" s="259" cm="1">
        <f t="array" aca="1" ref="U12" ca="1">INDIRECT("'"&amp;$A12&amp;"'!"&amp; "X" &amp; $B12)</f>
        <v>60.06</v>
      </c>
      <c r="V12" s="259" cm="1">
        <f t="array" aca="1" ref="V12" ca="1">INDIRECT("'"&amp;$A12&amp;"'!"&amp; "Y" &amp; $B12)</f>
        <v>60.11</v>
      </c>
      <c r="W12" s="259" cm="1">
        <f t="array" aca="1" ref="W12" ca="1">INDIRECT("'"&amp;$A12&amp;"'!"&amp; "Z" &amp; $B12)</f>
        <v>60.1</v>
      </c>
      <c r="X12" s="259" cm="1">
        <f t="array" aca="1" ref="X12" ca="1">INDIRECT("'"&amp;$A12&amp;"'!"&amp; "AA" &amp; $B12)</f>
        <v>60.08</v>
      </c>
      <c r="Y12" s="259" cm="1">
        <f t="array" aca="1" ref="Y12" ca="1">INDIRECT("'"&amp;$A12&amp;"'!"&amp; "AB" &amp; $B12)</f>
        <v>60.11</v>
      </c>
      <c r="Z12" s="259" cm="1">
        <f t="array" aca="1" ref="Z12" ca="1">INDIRECT("'"&amp;$A12&amp;"'!"&amp; "AC" &amp; $B12)</f>
        <v>60.04</v>
      </c>
    </row>
    <row r="13" spans="1:27" x14ac:dyDescent="0.25">
      <c r="A13" s="71">
        <v>11</v>
      </c>
      <c r="B13" s="71">
        <v>130</v>
      </c>
      <c r="C13" s="259" cm="1">
        <f t="array" aca="1" ref="C13" ca="1">INDIRECT("'"&amp;$A13&amp;"'!"&amp; "F" &amp; $B13)</f>
        <v>60.02</v>
      </c>
      <c r="D13" s="259" cm="1">
        <f t="array" aca="1" ref="D13" ca="1">INDIRECT("'"&amp;$A13&amp;"'!"&amp; "g" &amp; $B13)</f>
        <v>60.06</v>
      </c>
      <c r="E13" s="259" cm="1">
        <f t="array" aca="1" ref="E13" ca="1">INDIRECT("'"&amp;$A13&amp;"'!"&amp; "H" &amp; $B13)</f>
        <v>60.05</v>
      </c>
      <c r="F13" s="259" cm="1">
        <f t="array" aca="1" ref="F13" ca="1">INDIRECT("'"&amp;$A13&amp;"'!"&amp; "I" &amp; $B13)</f>
        <v>60</v>
      </c>
      <c r="G13" s="259" cm="1">
        <f t="array" aca="1" ref="G13" ca="1">INDIRECT("'"&amp;$A13&amp;"'!"&amp; "J" &amp; $B13)</f>
        <v>60.06</v>
      </c>
      <c r="H13" s="259" cm="1">
        <f t="array" aca="1" ref="H13" ca="1">INDIRECT("'"&amp;$A13&amp;"'!"&amp; "K" &amp; $B13)</f>
        <v>60.05</v>
      </c>
      <c r="I13" s="259" cm="1">
        <f t="array" aca="1" ref="I13" ca="1">INDIRECT("'"&amp;$A13&amp;"'!"&amp; "L" &amp; $B13)</f>
        <v>60.02</v>
      </c>
      <c r="J13" s="259" cm="1">
        <f t="array" aca="1" ref="J13" ca="1">INDIRECT("'"&amp;$A13&amp;"'!"&amp; "M" &amp; $B13)</f>
        <v>60</v>
      </c>
      <c r="K13" s="259" cm="1">
        <f t="array" aca="1" ref="K13" ca="1">INDIRECT("'"&amp;$A13&amp;"'!"&amp; "N" &amp; $B13)</f>
        <v>60.16</v>
      </c>
      <c r="L13" s="259" cm="1">
        <f t="array" aca="1" ref="L13" ca="1">INDIRECT("'"&amp;$A13&amp;"'!"&amp; "O" &amp; $B13)</f>
        <v>60.08</v>
      </c>
      <c r="M13" s="259" cm="1">
        <f t="array" aca="1" ref="M13" ca="1">INDIRECT("'"&amp;$A13&amp;"'!"&amp; "P" &amp; $B13)</f>
        <v>60.08</v>
      </c>
      <c r="N13" s="259" cm="1">
        <f t="array" aca="1" ref="N13" ca="1">INDIRECT("'"&amp;$A13&amp;"'!"&amp; "Q" &amp; $B13)</f>
        <v>60.05</v>
      </c>
      <c r="O13" s="259" cm="1">
        <f t="array" aca="1" ref="O13" ca="1">INDIRECT("'"&amp;$A13&amp;"'!"&amp; "R" &amp; $B13)</f>
        <v>60.13</v>
      </c>
      <c r="P13" s="259" cm="1">
        <f t="array" aca="1" ref="P13" ca="1">INDIRECT("'"&amp;$A13&amp;"'!"&amp; "S" &amp; $B13)</f>
        <v>60.09</v>
      </c>
      <c r="Q13" s="259" cm="1">
        <f t="array" aca="1" ref="Q13" ca="1">INDIRECT("'"&amp;$A13&amp;"'!"&amp; "T" &amp; $B13)</f>
        <v>60.09</v>
      </c>
      <c r="R13" s="259" cm="1">
        <f t="array" aca="1" ref="R13" ca="1">INDIRECT("'"&amp;$A13&amp;"'!"&amp; "U" &amp; $B13)</f>
        <v>60.23</v>
      </c>
      <c r="S13" s="259" cm="1">
        <f t="array" aca="1" ref="S13" ca="1">INDIRECT("'"&amp;$A13&amp;"'!"&amp; "V" &amp; $B13)</f>
        <v>60.06</v>
      </c>
      <c r="T13" s="259" cm="1">
        <f t="array" aca="1" ref="T13" ca="1">INDIRECT("'"&amp;$A13&amp;"'!"&amp; "W" &amp; $B13)</f>
        <v>60.08</v>
      </c>
      <c r="U13" s="259" cm="1">
        <f t="array" aca="1" ref="U13" ca="1">INDIRECT("'"&amp;$A13&amp;"'!"&amp; "X" &amp; $B13)</f>
        <v>60.04</v>
      </c>
      <c r="V13" s="259" cm="1">
        <f t="array" aca="1" ref="V13" ca="1">INDIRECT("'"&amp;$A13&amp;"'!"&amp; "Y" &amp; $B13)</f>
        <v>60.15</v>
      </c>
      <c r="W13" s="259" cm="1">
        <f t="array" aca="1" ref="W13" ca="1">INDIRECT("'"&amp;$A13&amp;"'!"&amp; "Z" &amp; $B13)</f>
        <v>60.12</v>
      </c>
      <c r="X13" s="259" cm="1">
        <f t="array" aca="1" ref="X13" ca="1">INDIRECT("'"&amp;$A13&amp;"'!"&amp; "AA" &amp; $B13)</f>
        <v>60.1</v>
      </c>
      <c r="Y13" s="259" cm="1">
        <f t="array" aca="1" ref="Y13" ca="1">INDIRECT("'"&amp;$A13&amp;"'!"&amp; "AB" &amp; $B13)</f>
        <v>60.09</v>
      </c>
      <c r="Z13" s="259" cm="1">
        <f t="array" aca="1" ref="Z13" ca="1">INDIRECT("'"&amp;$A13&amp;"'!"&amp; "AC" &amp; $B13)</f>
        <v>60.14</v>
      </c>
    </row>
    <row r="14" spans="1:27" x14ac:dyDescent="0.25">
      <c r="A14" s="71">
        <v>12</v>
      </c>
      <c r="B14" s="71">
        <v>130</v>
      </c>
      <c r="C14" s="259" cm="1">
        <f t="array" aca="1" ref="C14" ca="1">INDIRECT("'"&amp;$A14&amp;"'!"&amp; "F" &amp; $B14)</f>
        <v>60.07</v>
      </c>
      <c r="D14" s="259" cm="1">
        <f t="array" aca="1" ref="D14" ca="1">INDIRECT("'"&amp;$A14&amp;"'!"&amp; "g" &amp; $B14)</f>
        <v>60.04</v>
      </c>
      <c r="E14" s="259" cm="1">
        <f t="array" aca="1" ref="E14" ca="1">INDIRECT("'"&amp;$A14&amp;"'!"&amp; "H" &amp; $B14)</f>
        <v>6.03</v>
      </c>
      <c r="F14" s="259" cm="1">
        <f t="array" aca="1" ref="F14" ca="1">INDIRECT("'"&amp;$A14&amp;"'!"&amp; "I" &amp; $B14)</f>
        <v>60.07</v>
      </c>
      <c r="G14" s="259" cm="1">
        <f t="array" aca="1" ref="G14" ca="1">INDIRECT("'"&amp;$A14&amp;"'!"&amp; "J" &amp; $B14)</f>
        <v>60</v>
      </c>
      <c r="H14" s="259" cm="1">
        <f t="array" aca="1" ref="H14" ca="1">INDIRECT("'"&amp;$A14&amp;"'!"&amp; "K" &amp; $B14)</f>
        <v>60.08</v>
      </c>
      <c r="I14" s="259" cm="1">
        <f t="array" aca="1" ref="I14" ca="1">INDIRECT("'"&amp;$A14&amp;"'!"&amp; "L" &amp; $B14)</f>
        <v>60.07</v>
      </c>
      <c r="J14" s="259" cm="1">
        <f t="array" aca="1" ref="J14" ca="1">INDIRECT("'"&amp;$A14&amp;"'!"&amp; "M" &amp; $B14)</f>
        <v>60.17</v>
      </c>
      <c r="K14" s="259" cm="1">
        <f t="array" aca="1" ref="K14" ca="1">INDIRECT("'"&amp;$A14&amp;"'!"&amp; "N" &amp; $B14)</f>
        <v>60.08</v>
      </c>
      <c r="L14" s="259" cm="1">
        <f t="array" aca="1" ref="L14" ca="1">INDIRECT("'"&amp;$A14&amp;"'!"&amp; "O" &amp; $B14)</f>
        <v>60.1</v>
      </c>
      <c r="M14" s="259" cm="1">
        <f t="array" aca="1" ref="M14" ca="1">INDIRECT("'"&amp;$A14&amp;"'!"&amp; "P" &amp; $B14)</f>
        <v>59.5</v>
      </c>
      <c r="N14" s="259" cm="1">
        <f t="array" aca="1" ref="N14" ca="1">INDIRECT("'"&amp;$A14&amp;"'!"&amp; "Q" &amp; $B14)</f>
        <v>59.97</v>
      </c>
      <c r="O14" s="259" cm="1">
        <f t="array" aca="1" ref="O14" ca="1">INDIRECT("'"&amp;$A14&amp;"'!"&amp; "R" &amp; $B14)</f>
        <v>60.09</v>
      </c>
      <c r="P14" s="259" cm="1">
        <f t="array" aca="1" ref="P14" ca="1">INDIRECT("'"&amp;$A14&amp;"'!"&amp; "S" &amp; $B14)</f>
        <v>60.15</v>
      </c>
      <c r="Q14" s="259" cm="1">
        <f t="array" aca="1" ref="Q14" ca="1">INDIRECT("'"&amp;$A14&amp;"'!"&amp; "T" &amp; $B14)</f>
        <v>60.05</v>
      </c>
      <c r="R14" s="259" cm="1">
        <f t="array" aca="1" ref="R14" ca="1">INDIRECT("'"&amp;$A14&amp;"'!"&amp; "U" &amp; $B14)</f>
        <v>60.09</v>
      </c>
      <c r="S14" s="259" cm="1">
        <f t="array" aca="1" ref="S14" ca="1">INDIRECT("'"&amp;$A14&amp;"'!"&amp; "V" &amp; $B14)</f>
        <v>60.04</v>
      </c>
      <c r="T14" s="259" cm="1">
        <f t="array" aca="1" ref="T14" ca="1">INDIRECT("'"&amp;$A14&amp;"'!"&amp; "W" &amp; $B14)</f>
        <v>60.14</v>
      </c>
      <c r="U14" s="259" cm="1">
        <f t="array" aca="1" ref="U14" ca="1">INDIRECT("'"&amp;$A14&amp;"'!"&amp; "X" &amp; $B14)</f>
        <v>60.08</v>
      </c>
      <c r="V14" s="259" cm="1">
        <f t="array" aca="1" ref="V14" ca="1">INDIRECT("'"&amp;$A14&amp;"'!"&amp; "Y" &amp; $B14)</f>
        <v>60.04</v>
      </c>
      <c r="W14" s="259" cm="1">
        <f t="array" aca="1" ref="W14" ca="1">INDIRECT("'"&amp;$A14&amp;"'!"&amp; "Z" &amp; $B14)</f>
        <v>60.11</v>
      </c>
      <c r="X14" s="259" cm="1">
        <f t="array" aca="1" ref="X14" ca="1">INDIRECT("'"&amp;$A14&amp;"'!"&amp; "AA" &amp; $B14)</f>
        <v>60.1</v>
      </c>
      <c r="Y14" s="259" cm="1">
        <f t="array" aca="1" ref="Y14" ca="1">INDIRECT("'"&amp;$A14&amp;"'!"&amp; "AB" &amp; $B14)</f>
        <v>60.04</v>
      </c>
      <c r="Z14" s="259" cm="1">
        <f t="array" aca="1" ref="Z14" ca="1">INDIRECT("'"&amp;$A14&amp;"'!"&amp; "AC" &amp; $B14)</f>
        <v>60.01</v>
      </c>
    </row>
    <row r="15" spans="1:27" x14ac:dyDescent="0.25">
      <c r="A15" s="71">
        <v>13</v>
      </c>
      <c r="B15" s="71">
        <v>130</v>
      </c>
      <c r="C15" s="259" cm="1">
        <f t="array" aca="1" ref="C15" ca="1">INDIRECT("'"&amp;$A15&amp;"'!"&amp; "F" &amp; $B15)</f>
        <v>60.09</v>
      </c>
      <c r="D15" s="259" cm="1">
        <f t="array" aca="1" ref="D15" ca="1">INDIRECT("'"&amp;$A15&amp;"'!"&amp; "g" &amp; $B15)</f>
        <v>60.05</v>
      </c>
      <c r="E15" s="259" cm="1">
        <f t="array" aca="1" ref="E15" ca="1">INDIRECT("'"&amp;$A15&amp;"'!"&amp; "H" &amp; $B15)</f>
        <v>60.06</v>
      </c>
      <c r="F15" s="259" cm="1">
        <f t="array" aca="1" ref="F15" ca="1">INDIRECT("'"&amp;$A15&amp;"'!"&amp; "I" &amp; $B15)</f>
        <v>60.03</v>
      </c>
      <c r="G15" s="259" cm="1">
        <f t="array" aca="1" ref="G15" ca="1">INDIRECT("'"&amp;$A15&amp;"'!"&amp; "J" &amp; $B15)</f>
        <v>60.06</v>
      </c>
      <c r="H15" s="259" cm="1">
        <f t="array" aca="1" ref="H15" ca="1">INDIRECT("'"&amp;$A15&amp;"'!"&amp; "K" &amp; $B15)</f>
        <v>60.03</v>
      </c>
      <c r="I15" s="259" cm="1">
        <f t="array" aca="1" ref="I15" ca="1">INDIRECT("'"&amp;$A15&amp;"'!"&amp; "L" &amp; $B15)</f>
        <v>59.95</v>
      </c>
      <c r="J15" s="259" cm="1">
        <f t="array" aca="1" ref="J15" ca="1">INDIRECT("'"&amp;$A15&amp;"'!"&amp; "M" &amp; $B15)</f>
        <v>60.13</v>
      </c>
      <c r="K15" s="259" cm="1">
        <f t="array" aca="1" ref="K15" ca="1">INDIRECT("'"&amp;$A15&amp;"'!"&amp; "N" &amp; $B15)</f>
        <v>60.07</v>
      </c>
      <c r="L15" s="259" cm="1">
        <f t="array" aca="1" ref="L15" ca="1">INDIRECT("'"&amp;$A15&amp;"'!"&amp; "O" &amp; $B15)</f>
        <v>60.06</v>
      </c>
      <c r="M15" s="259" cm="1">
        <f t="array" aca="1" ref="M15" ca="1">INDIRECT("'"&amp;$A15&amp;"'!"&amp; "P" &amp; $B15)</f>
        <v>60.14</v>
      </c>
      <c r="N15" s="259" cm="1">
        <f t="array" aca="1" ref="N15" ca="1">INDIRECT("'"&amp;$A15&amp;"'!"&amp; "Q" &amp; $B15)</f>
        <v>60.08</v>
      </c>
      <c r="O15" s="259" cm="1">
        <f t="array" aca="1" ref="O15" ca="1">INDIRECT("'"&amp;$A15&amp;"'!"&amp; "R" &amp; $B15)</f>
        <v>60.05</v>
      </c>
      <c r="P15" s="259" cm="1">
        <f t="array" aca="1" ref="P15" ca="1">INDIRECT("'"&amp;$A15&amp;"'!"&amp; "S" &amp; $B15)</f>
        <v>60.11</v>
      </c>
      <c r="Q15" s="259" cm="1">
        <f t="array" aca="1" ref="Q15" ca="1">INDIRECT("'"&amp;$A15&amp;"'!"&amp; "T" &amp; $B15)</f>
        <v>60.14</v>
      </c>
      <c r="R15" s="259" cm="1">
        <f t="array" aca="1" ref="R15" ca="1">INDIRECT("'"&amp;$A15&amp;"'!"&amp; "U" &amp; $B15)</f>
        <v>60.09</v>
      </c>
      <c r="S15" s="259" cm="1">
        <f t="array" aca="1" ref="S15" ca="1">INDIRECT("'"&amp;$A15&amp;"'!"&amp; "V" &amp; $B15)</f>
        <v>60.14</v>
      </c>
      <c r="T15" s="259" cm="1">
        <f t="array" aca="1" ref="T15" ca="1">INDIRECT("'"&amp;$A15&amp;"'!"&amp; "W" &amp; $B15)</f>
        <v>60.14</v>
      </c>
      <c r="U15" s="259" cm="1">
        <f t="array" aca="1" ref="U15" ca="1">INDIRECT("'"&amp;$A15&amp;"'!"&amp; "X" &amp; $B15)</f>
        <v>60.05</v>
      </c>
      <c r="V15" s="259" cm="1">
        <f t="array" aca="1" ref="V15" ca="1">INDIRECT("'"&amp;$A15&amp;"'!"&amp; "Y" &amp; $B15)</f>
        <v>60.12</v>
      </c>
      <c r="W15" s="259" cm="1">
        <f t="array" aca="1" ref="W15" ca="1">INDIRECT("'"&amp;$A15&amp;"'!"&amp; "Z" &amp; $B15)</f>
        <v>60.1</v>
      </c>
      <c r="X15" s="259" cm="1">
        <f t="array" aca="1" ref="X15" ca="1">INDIRECT("'"&amp;$A15&amp;"'!"&amp; "AA" &amp; $B15)</f>
        <v>60.11</v>
      </c>
      <c r="Y15" s="259" cm="1">
        <f t="array" aca="1" ref="Y15" ca="1">INDIRECT("'"&amp;$A15&amp;"'!"&amp; "AB" &amp; $B15)</f>
        <v>60.13</v>
      </c>
      <c r="Z15" s="259" cm="1">
        <f t="array" aca="1" ref="Z15" ca="1">INDIRECT("'"&amp;$A15&amp;"'!"&amp; "AC" &amp; $B15)</f>
        <v>60.04</v>
      </c>
    </row>
    <row r="16" spans="1:27" x14ac:dyDescent="0.25">
      <c r="A16" s="71">
        <v>14</v>
      </c>
      <c r="B16" s="71">
        <v>130</v>
      </c>
      <c r="C16" s="259" cm="1">
        <f t="array" aca="1" ref="C16" ca="1">INDIRECT("'"&amp;$A16&amp;"'!"&amp; "F" &amp; $B16)</f>
        <v>60.04</v>
      </c>
      <c r="D16" s="259" cm="1">
        <f t="array" aca="1" ref="D16" ca="1">INDIRECT("'"&amp;$A16&amp;"'!"&amp; "g" &amp; $B16)</f>
        <v>60.04</v>
      </c>
      <c r="E16" s="259" cm="1">
        <f t="array" aca="1" ref="E16" ca="1">INDIRECT("'"&amp;$A16&amp;"'!"&amp; "H" &amp; $B16)</f>
        <v>60.01</v>
      </c>
      <c r="F16" s="259" cm="1">
        <f t="array" aca="1" ref="F16" ca="1">INDIRECT("'"&amp;$A16&amp;"'!"&amp; "I" &amp; $B16)</f>
        <v>60.13</v>
      </c>
      <c r="G16" s="259" cm="1">
        <f t="array" aca="1" ref="G16" ca="1">INDIRECT("'"&amp;$A16&amp;"'!"&amp; "J" &amp; $B16)</f>
        <v>60.27</v>
      </c>
      <c r="H16" s="259" cm="1">
        <f t="array" aca="1" ref="H16" ca="1">INDIRECT("'"&amp;$A16&amp;"'!"&amp; "K" &amp; $B16)</f>
        <v>60.07</v>
      </c>
      <c r="I16" s="259" cm="1">
        <f t="array" aca="1" ref="I16" ca="1">INDIRECT("'"&amp;$A16&amp;"'!"&amp; "L" &amp; $B16)</f>
        <v>60.06</v>
      </c>
      <c r="J16" s="259" cm="1">
        <f t="array" aca="1" ref="J16" ca="1">INDIRECT("'"&amp;$A16&amp;"'!"&amp; "M" &amp; $B16)</f>
        <v>60.1</v>
      </c>
      <c r="K16" s="259" cm="1">
        <f t="array" aca="1" ref="K16" ca="1">INDIRECT("'"&amp;$A16&amp;"'!"&amp; "N" &amp; $B16)</f>
        <v>60.12</v>
      </c>
      <c r="L16" s="259" cm="1">
        <f t="array" aca="1" ref="L16" ca="1">INDIRECT("'"&amp;$A16&amp;"'!"&amp; "O" &amp; $B16)</f>
        <v>60.12</v>
      </c>
      <c r="M16" s="259" cm="1">
        <f t="array" aca="1" ref="M16" ca="1">INDIRECT("'"&amp;$A16&amp;"'!"&amp; "P" &amp; $B16)</f>
        <v>60.11</v>
      </c>
      <c r="N16" s="259" cm="1">
        <f t="array" aca="1" ref="N16" ca="1">INDIRECT("'"&amp;$A16&amp;"'!"&amp; "Q" &amp; $B16)</f>
        <v>60.1</v>
      </c>
      <c r="O16" s="259" cm="1">
        <f t="array" aca="1" ref="O16" ca="1">INDIRECT("'"&amp;$A16&amp;"'!"&amp; "R" &amp; $B16)</f>
        <v>60.12</v>
      </c>
      <c r="P16" s="259" cm="1">
        <f t="array" aca="1" ref="P16" ca="1">INDIRECT("'"&amp;$A16&amp;"'!"&amp; "S" &amp; $B16)</f>
        <v>60.07</v>
      </c>
      <c r="Q16" s="259" cm="1">
        <f t="array" aca="1" ref="Q16" ca="1">INDIRECT("'"&amp;$A16&amp;"'!"&amp; "T" &amp; $B16)</f>
        <v>0</v>
      </c>
      <c r="R16" s="259" cm="1">
        <f t="array" aca="1" ref="R16" ca="1">INDIRECT("'"&amp;$A16&amp;"'!"&amp; "U" &amp; $B16)</f>
        <v>0</v>
      </c>
      <c r="S16" s="259" cm="1">
        <f t="array" aca="1" ref="S16" ca="1">INDIRECT("'"&amp;$A16&amp;"'!"&amp; "V" &amp; $B16)</f>
        <v>60.19</v>
      </c>
      <c r="T16" s="259" cm="1">
        <f t="array" aca="1" ref="T16" ca="1">INDIRECT("'"&amp;$A16&amp;"'!"&amp; "W" &amp; $B16)</f>
        <v>60.63</v>
      </c>
      <c r="U16" s="259" cm="1">
        <f t="array" aca="1" ref="U16" ca="1">INDIRECT("'"&amp;$A16&amp;"'!"&amp; "X" &amp; $B16)</f>
        <v>60.24</v>
      </c>
      <c r="V16" s="259" cm="1">
        <f t="array" aca="1" ref="V16" ca="1">INDIRECT("'"&amp;$A16&amp;"'!"&amp; "Y" &amp; $B16)</f>
        <v>60.22</v>
      </c>
      <c r="W16" s="259" cm="1">
        <f t="array" aca="1" ref="W16" ca="1">INDIRECT("'"&amp;$A16&amp;"'!"&amp; "Z" &amp; $B16)</f>
        <v>60.18</v>
      </c>
      <c r="X16" s="259" cm="1">
        <f t="array" aca="1" ref="X16" ca="1">INDIRECT("'"&amp;$A16&amp;"'!"&amp; "AA" &amp; $B16)</f>
        <v>60.15</v>
      </c>
      <c r="Y16" s="259" cm="1">
        <f t="array" aca="1" ref="Y16" ca="1">INDIRECT("'"&amp;$A16&amp;"'!"&amp; "AB" &amp; $B16)</f>
        <v>60.23</v>
      </c>
      <c r="Z16" s="259" cm="1">
        <f t="array" aca="1" ref="Z16" ca="1">INDIRECT("'"&amp;$A16&amp;"'!"&amp; "AC" &amp; $B16)</f>
        <v>60.07</v>
      </c>
    </row>
    <row r="17" spans="1:26" x14ac:dyDescent="0.25">
      <c r="A17" s="71">
        <v>15</v>
      </c>
      <c r="B17" s="71">
        <v>130</v>
      </c>
      <c r="C17" s="259" cm="1">
        <f t="array" aca="1" ref="C17" ca="1">INDIRECT("'"&amp;$A17&amp;"'!"&amp; "F" &amp; $B17)</f>
        <v>60.07</v>
      </c>
      <c r="D17" s="259" cm="1">
        <f t="array" aca="1" ref="D17" ca="1">INDIRECT("'"&amp;$A17&amp;"'!"&amp; "g" &amp; $B17)</f>
        <v>60.05</v>
      </c>
      <c r="E17" s="259" cm="1">
        <f t="array" aca="1" ref="E17" ca="1">INDIRECT("'"&amp;$A17&amp;"'!"&amp; "H" &amp; $B17)</f>
        <v>60.05</v>
      </c>
      <c r="F17" s="259" cm="1">
        <f t="array" aca="1" ref="F17" ca="1">INDIRECT("'"&amp;$A17&amp;"'!"&amp; "I" &amp; $B17)</f>
        <v>60.02</v>
      </c>
      <c r="G17" s="259" cm="1">
        <f t="array" aca="1" ref="G17" ca="1">INDIRECT("'"&amp;$A17&amp;"'!"&amp; "J" &amp; $B17)</f>
        <v>60.05</v>
      </c>
      <c r="H17" s="259" cm="1">
        <f t="array" aca="1" ref="H17" ca="1">INDIRECT("'"&amp;$A17&amp;"'!"&amp; "K" &amp; $B17)</f>
        <v>60.03</v>
      </c>
      <c r="I17" s="259" cm="1">
        <f t="array" aca="1" ref="I17" ca="1">INDIRECT("'"&amp;$A17&amp;"'!"&amp; "L" &amp; $B17)</f>
        <v>59.9</v>
      </c>
      <c r="J17" s="259" cm="1">
        <f t="array" aca="1" ref="J17" ca="1">INDIRECT("'"&amp;$A17&amp;"'!"&amp; "M" &amp; $B17)</f>
        <v>60.13</v>
      </c>
      <c r="K17" s="259" cm="1">
        <f t="array" aca="1" ref="K17" ca="1">INDIRECT("'"&amp;$A17&amp;"'!"&amp; "N" &amp; $B17)</f>
        <v>60.15</v>
      </c>
      <c r="L17" s="259" cm="1">
        <f t="array" aca="1" ref="L17" ca="1">INDIRECT("'"&amp;$A17&amp;"'!"&amp; "O" &amp; $B17)</f>
        <v>60.12</v>
      </c>
      <c r="M17" s="259" cm="1">
        <f t="array" aca="1" ref="M17" ca="1">INDIRECT("'"&amp;$A17&amp;"'!"&amp; "P" &amp; $B17)</f>
        <v>0</v>
      </c>
      <c r="N17" s="259" cm="1">
        <f t="array" aca="1" ref="N17" ca="1">INDIRECT("'"&amp;$A17&amp;"'!"&amp; "Q" &amp; $B17)</f>
        <v>60.15</v>
      </c>
      <c r="O17" s="259" cm="1">
        <f t="array" aca="1" ref="O17" ca="1">INDIRECT("'"&amp;$A17&amp;"'!"&amp; "R" &amp; $B17)</f>
        <v>60.27</v>
      </c>
      <c r="P17" s="259" cm="1">
        <f t="array" aca="1" ref="P17" ca="1">INDIRECT("'"&amp;$A17&amp;"'!"&amp; "S" &amp; $B17)</f>
        <v>60.04</v>
      </c>
      <c r="Q17" s="259" cm="1">
        <f t="array" aca="1" ref="Q17" ca="1">INDIRECT("'"&amp;$A17&amp;"'!"&amp; "T" &amp; $B17)</f>
        <v>60.09</v>
      </c>
      <c r="R17" s="259" cm="1">
        <f t="array" aca="1" ref="R17" ca="1">INDIRECT("'"&amp;$A17&amp;"'!"&amp; "U" &amp; $B17)</f>
        <v>60.08</v>
      </c>
      <c r="S17" s="259" cm="1">
        <f t="array" aca="1" ref="S17" ca="1">INDIRECT("'"&amp;$A17&amp;"'!"&amp; "V" &amp; $B17)</f>
        <v>60.1</v>
      </c>
      <c r="T17" s="259" cm="1">
        <f t="array" aca="1" ref="T17" ca="1">INDIRECT("'"&amp;$A17&amp;"'!"&amp; "W" &amp; $B17)</f>
        <v>60.11</v>
      </c>
      <c r="U17" s="259" cm="1">
        <f t="array" aca="1" ref="U17" ca="1">INDIRECT("'"&amp;$A17&amp;"'!"&amp; "X" &amp; $B17)</f>
        <v>60.02</v>
      </c>
      <c r="V17" s="259" cm="1">
        <f t="array" aca="1" ref="V17" ca="1">INDIRECT("'"&amp;$A17&amp;"'!"&amp; "Y" &amp; $B17)</f>
        <v>60.15</v>
      </c>
      <c r="W17" s="259" cm="1">
        <f t="array" aca="1" ref="W17" ca="1">INDIRECT("'"&amp;$A17&amp;"'!"&amp; "Z" &amp; $B17)</f>
        <v>60.1</v>
      </c>
      <c r="X17" s="259" cm="1">
        <f t="array" aca="1" ref="X17" ca="1">INDIRECT("'"&amp;$A17&amp;"'!"&amp; "AA" &amp; $B17)</f>
        <v>60.06</v>
      </c>
      <c r="Y17" s="259" cm="1">
        <f t="array" aca="1" ref="Y17" ca="1">INDIRECT("'"&amp;$A17&amp;"'!"&amp; "AB" &amp; $B17)</f>
        <v>60.1</v>
      </c>
      <c r="Z17" s="259" cm="1">
        <f t="array" aca="1" ref="Z17" ca="1">INDIRECT("'"&amp;$A17&amp;"'!"&amp; "AC" &amp; $B17)</f>
        <v>60.07</v>
      </c>
    </row>
    <row r="18" spans="1:26" x14ac:dyDescent="0.25">
      <c r="A18" s="71">
        <v>16</v>
      </c>
      <c r="B18" s="71">
        <v>130</v>
      </c>
      <c r="C18" s="259" cm="1">
        <f t="array" aca="1" ref="C18" ca="1">INDIRECT("'"&amp;$A18&amp;"'!"&amp; "F" &amp; $B18)</f>
        <v>60.04</v>
      </c>
      <c r="D18" s="259" cm="1">
        <f t="array" aca="1" ref="D18" ca="1">INDIRECT("'"&amp;$A18&amp;"'!"&amp; "g" &amp; $B18)</f>
        <v>60.08</v>
      </c>
      <c r="E18" s="259" cm="1">
        <f t="array" aca="1" ref="E18" ca="1">INDIRECT("'"&amp;$A18&amp;"'!"&amp; "H" &amp; $B18)</f>
        <v>60.05</v>
      </c>
      <c r="F18" s="259" cm="1">
        <f t="array" aca="1" ref="F18" ca="1">INDIRECT("'"&amp;$A18&amp;"'!"&amp; "I" &amp; $B18)</f>
        <v>60.01</v>
      </c>
      <c r="G18" s="259" cm="1">
        <f t="array" aca="1" ref="G18" ca="1">INDIRECT("'"&amp;$A18&amp;"'!"&amp; "J" &amp; $B18)</f>
        <v>60.05</v>
      </c>
      <c r="H18" s="259" cm="1">
        <f t="array" aca="1" ref="H18" ca="1">INDIRECT("'"&amp;$A18&amp;"'!"&amp; "K" &amp; $B18)</f>
        <v>60.04</v>
      </c>
      <c r="I18" s="259" cm="1">
        <f t="array" aca="1" ref="I18" ca="1">INDIRECT("'"&amp;$A18&amp;"'!"&amp; "L" &amp; $B18)</f>
        <v>60.38</v>
      </c>
      <c r="J18" s="259" cm="1">
        <f t="array" aca="1" ref="J18" ca="1">INDIRECT("'"&amp;$A18&amp;"'!"&amp; "M" &amp; $B18)</f>
        <v>60.01</v>
      </c>
      <c r="K18" s="259" cm="1">
        <f t="array" aca="1" ref="K18" ca="1">INDIRECT("'"&amp;$A18&amp;"'!"&amp; "N" &amp; $B18)</f>
        <v>60.07</v>
      </c>
      <c r="L18" s="259" cm="1">
        <f t="array" aca="1" ref="L18" ca="1">INDIRECT("'"&amp;$A18&amp;"'!"&amp; "O" &amp; $B18)</f>
        <v>60.14</v>
      </c>
      <c r="M18" s="259" cm="1">
        <f t="array" aca="1" ref="M18" ca="1">INDIRECT("'"&amp;$A18&amp;"'!"&amp; "P" &amp; $B18)</f>
        <v>60.03</v>
      </c>
      <c r="N18" s="259" cm="1">
        <f t="array" aca="1" ref="N18" ca="1">INDIRECT("'"&amp;$A18&amp;"'!"&amp; "Q" &amp; $B18)</f>
        <v>60.22</v>
      </c>
      <c r="O18" s="259" cm="1">
        <f t="array" aca="1" ref="O18" ca="1">INDIRECT("'"&amp;$A18&amp;"'!"&amp; "R" &amp; $B18)</f>
        <v>60.18</v>
      </c>
      <c r="P18" s="259" cm="1">
        <f t="array" aca="1" ref="P18" ca="1">INDIRECT("'"&amp;$A18&amp;"'!"&amp; "S" &amp; $B18)</f>
        <v>60.12</v>
      </c>
      <c r="Q18" s="259" cm="1">
        <f t="array" aca="1" ref="Q18" ca="1">INDIRECT("'"&amp;$A18&amp;"'!"&amp; "T" &amp; $B18)</f>
        <v>60.04</v>
      </c>
      <c r="R18" s="259" cm="1">
        <f t="array" aca="1" ref="R18" ca="1">INDIRECT("'"&amp;$A18&amp;"'!"&amp; "U" &amp; $B18)</f>
        <v>60.13</v>
      </c>
      <c r="S18" s="259" cm="1">
        <f t="array" aca="1" ref="S18" ca="1">INDIRECT("'"&amp;$A18&amp;"'!"&amp; "V" &amp; $B18)</f>
        <v>60.1</v>
      </c>
      <c r="T18" s="259" cm="1">
        <f t="array" aca="1" ref="T18" ca="1">INDIRECT("'"&amp;$A18&amp;"'!"&amp; "W" &amp; $B18)</f>
        <v>60.06</v>
      </c>
      <c r="U18" s="259" cm="1">
        <f t="array" aca="1" ref="U18" ca="1">INDIRECT("'"&amp;$A18&amp;"'!"&amp; "X" &amp; $B18)</f>
        <v>60.07</v>
      </c>
      <c r="V18" s="259" cm="1">
        <f t="array" aca="1" ref="V18" ca="1">INDIRECT("'"&amp;$A18&amp;"'!"&amp; "Y" &amp; $B18)</f>
        <v>60.12</v>
      </c>
      <c r="W18" s="259" cm="1">
        <f t="array" aca="1" ref="W18" ca="1">INDIRECT("'"&amp;$A18&amp;"'!"&amp; "Z" &amp; $B18)</f>
        <v>60.09</v>
      </c>
      <c r="X18" s="259" cm="1">
        <f t="array" aca="1" ref="X18" ca="1">INDIRECT("'"&amp;$A18&amp;"'!"&amp; "AA" &amp; $B18)</f>
        <v>60.04</v>
      </c>
      <c r="Y18" s="259" cm="1">
        <f t="array" aca="1" ref="Y18" ca="1">INDIRECT("'"&amp;$A18&amp;"'!"&amp; "AB" &amp; $B18)</f>
        <v>60.04</v>
      </c>
      <c r="Z18" s="259" cm="1">
        <f t="array" aca="1" ref="Z18" ca="1">INDIRECT("'"&amp;$A18&amp;"'!"&amp; "AC" &amp; $B18)</f>
        <v>0</v>
      </c>
    </row>
    <row r="19" spans="1:26" x14ac:dyDescent="0.25">
      <c r="A19" s="71">
        <v>17</v>
      </c>
      <c r="B19" s="71">
        <v>130</v>
      </c>
      <c r="C19" s="259" cm="1">
        <f t="array" aca="1" ref="C19" ca="1">INDIRECT("'"&amp;$A19&amp;"'!"&amp; "F" &amp; $B19)</f>
        <v>0</v>
      </c>
      <c r="D19" s="259" cm="1">
        <f t="array" aca="1" ref="D19" ca="1">INDIRECT("'"&amp;$A19&amp;"'!"&amp; "g" &amp; $B19)</f>
        <v>0</v>
      </c>
      <c r="E19" s="259" cm="1">
        <f t="array" aca="1" ref="E19" ca="1">INDIRECT("'"&amp;$A19&amp;"'!"&amp; "H" &amp; $B19)</f>
        <v>0</v>
      </c>
      <c r="F19" s="259" cm="1">
        <f t="array" aca="1" ref="F19" ca="1">INDIRECT("'"&amp;$A19&amp;"'!"&amp; "I" &amp; $B19)</f>
        <v>0</v>
      </c>
      <c r="G19" s="259" cm="1">
        <f t="array" aca="1" ref="G19" ca="1">INDIRECT("'"&amp;$A19&amp;"'!"&amp; "J" &amp; $B19)</f>
        <v>0</v>
      </c>
      <c r="H19" s="259" cm="1">
        <f t="array" aca="1" ref="H19" ca="1">INDIRECT("'"&amp;$A19&amp;"'!"&amp; "K" &amp; $B19)</f>
        <v>0</v>
      </c>
      <c r="I19" s="259" cm="1">
        <f t="array" aca="1" ref="I19" ca="1">INDIRECT("'"&amp;$A19&amp;"'!"&amp; "L" &amp; $B19)</f>
        <v>0</v>
      </c>
      <c r="J19" s="259" cm="1">
        <f t="array" aca="1" ref="J19" ca="1">INDIRECT("'"&amp;$A19&amp;"'!"&amp; "M" &amp; $B19)</f>
        <v>0</v>
      </c>
      <c r="K19" s="259" cm="1">
        <f t="array" aca="1" ref="K19" ca="1">INDIRECT("'"&amp;$A19&amp;"'!"&amp; "N" &amp; $B19)</f>
        <v>0</v>
      </c>
      <c r="L19" s="259" cm="1">
        <f t="array" aca="1" ref="L19" ca="1">INDIRECT("'"&amp;$A19&amp;"'!"&amp; "O" &amp; $B19)</f>
        <v>0</v>
      </c>
      <c r="M19" s="259" cm="1">
        <f t="array" aca="1" ref="M19" ca="1">INDIRECT("'"&amp;$A19&amp;"'!"&amp; "P" &amp; $B19)</f>
        <v>0</v>
      </c>
      <c r="N19" s="259" cm="1">
        <f t="array" aca="1" ref="N19" ca="1">INDIRECT("'"&amp;$A19&amp;"'!"&amp; "Q" &amp; $B19)</f>
        <v>0</v>
      </c>
      <c r="O19" s="259" cm="1">
        <f t="array" aca="1" ref="O19" ca="1">INDIRECT("'"&amp;$A19&amp;"'!"&amp; "R" &amp; $B19)</f>
        <v>0</v>
      </c>
      <c r="P19" s="259" cm="1">
        <f t="array" aca="1" ref="P19" ca="1">INDIRECT("'"&amp;$A19&amp;"'!"&amp; "S" &amp; $B19)</f>
        <v>0</v>
      </c>
      <c r="Q19" s="259" cm="1">
        <f t="array" aca="1" ref="Q19" ca="1">INDIRECT("'"&amp;$A19&amp;"'!"&amp; "T" &amp; $B19)</f>
        <v>0</v>
      </c>
      <c r="R19" s="259" cm="1">
        <f t="array" aca="1" ref="R19" ca="1">INDIRECT("'"&amp;$A19&amp;"'!"&amp; "U" &amp; $B19)</f>
        <v>0</v>
      </c>
      <c r="S19" s="259" cm="1">
        <f t="array" aca="1" ref="S19" ca="1">INDIRECT("'"&amp;$A19&amp;"'!"&amp; "V" &amp; $B19)</f>
        <v>0</v>
      </c>
      <c r="T19" s="259" cm="1">
        <f t="array" aca="1" ref="T19" ca="1">INDIRECT("'"&amp;$A19&amp;"'!"&amp; "W" &amp; $B19)</f>
        <v>0</v>
      </c>
      <c r="U19" s="259" cm="1">
        <f t="array" aca="1" ref="U19" ca="1">INDIRECT("'"&amp;$A19&amp;"'!"&amp; "X" &amp; $B19)</f>
        <v>0</v>
      </c>
      <c r="V19" s="259" cm="1">
        <f t="array" aca="1" ref="V19" ca="1">INDIRECT("'"&amp;$A19&amp;"'!"&amp; "Y" &amp; $B19)</f>
        <v>0</v>
      </c>
      <c r="W19" s="259" cm="1">
        <f t="array" aca="1" ref="W19" ca="1">INDIRECT("'"&amp;$A19&amp;"'!"&amp; "Z" &amp; $B19)</f>
        <v>0</v>
      </c>
      <c r="X19" s="259" cm="1">
        <f t="array" aca="1" ref="X19" ca="1">INDIRECT("'"&amp;$A19&amp;"'!"&amp; "AA" &amp; $B19)</f>
        <v>0</v>
      </c>
      <c r="Y19" s="259" cm="1">
        <f t="array" aca="1" ref="Y19" ca="1">INDIRECT("'"&amp;$A19&amp;"'!"&amp; "AB" &amp; $B19)</f>
        <v>0</v>
      </c>
      <c r="Z19" s="259" cm="1">
        <f t="array" aca="1" ref="Z19" ca="1">INDIRECT("'"&amp;$A19&amp;"'!"&amp; "AC" &amp; $B19)</f>
        <v>0</v>
      </c>
    </row>
    <row r="20" spans="1:26" x14ac:dyDescent="0.25">
      <c r="A20" s="71">
        <v>18</v>
      </c>
      <c r="B20" s="71">
        <v>130</v>
      </c>
      <c r="C20" s="259" t="e" cm="1">
        <f t="array" aca="1" ref="C20" ca="1">INDIRECT("'"&amp;$A20&amp;"'!"&amp; "F" &amp; $B20)</f>
        <v>#REF!</v>
      </c>
      <c r="D20" s="259" t="e" cm="1">
        <f t="array" aca="1" ref="D20" ca="1">INDIRECT("'"&amp;$A20&amp;"'!"&amp; "g" &amp; $B20)</f>
        <v>#REF!</v>
      </c>
      <c r="E20" s="259" t="e" cm="1">
        <f t="array" aca="1" ref="E20" ca="1">INDIRECT("'"&amp;$A20&amp;"'!"&amp; "H" &amp; $B20)</f>
        <v>#REF!</v>
      </c>
      <c r="F20" s="259" t="e" cm="1">
        <f t="array" aca="1" ref="F20" ca="1">INDIRECT("'"&amp;$A20&amp;"'!"&amp; "I" &amp; $B20)</f>
        <v>#REF!</v>
      </c>
      <c r="G20" s="259" t="e" cm="1">
        <f t="array" aca="1" ref="G20" ca="1">INDIRECT("'"&amp;$A20&amp;"'!"&amp; "J" &amp; $B20)</f>
        <v>#REF!</v>
      </c>
      <c r="H20" s="259" t="e" cm="1">
        <f t="array" aca="1" ref="H20" ca="1">INDIRECT("'"&amp;$A20&amp;"'!"&amp; "K" &amp; $B20)</f>
        <v>#REF!</v>
      </c>
      <c r="I20" s="259" t="e" cm="1">
        <f t="array" aca="1" ref="I20" ca="1">INDIRECT("'"&amp;$A20&amp;"'!"&amp; "L" &amp; $B20)</f>
        <v>#REF!</v>
      </c>
      <c r="J20" s="259" t="e" cm="1">
        <f t="array" aca="1" ref="J20" ca="1">INDIRECT("'"&amp;$A20&amp;"'!"&amp; "M" &amp; $B20)</f>
        <v>#REF!</v>
      </c>
      <c r="K20" s="259" t="e" cm="1">
        <f t="array" aca="1" ref="K20" ca="1">INDIRECT("'"&amp;$A20&amp;"'!"&amp; "N" &amp; $B20)</f>
        <v>#REF!</v>
      </c>
      <c r="L20" s="259" t="e" cm="1">
        <f t="array" aca="1" ref="L20" ca="1">INDIRECT("'"&amp;$A20&amp;"'!"&amp; "O" &amp; $B20)</f>
        <v>#REF!</v>
      </c>
      <c r="M20" s="259" t="e" cm="1">
        <f t="array" aca="1" ref="M20" ca="1">INDIRECT("'"&amp;$A20&amp;"'!"&amp; "P" &amp; $B20)</f>
        <v>#REF!</v>
      </c>
      <c r="N20" s="259" t="e" cm="1">
        <f t="array" aca="1" ref="N20" ca="1">INDIRECT("'"&amp;$A20&amp;"'!"&amp; "Q" &amp; $B20)</f>
        <v>#REF!</v>
      </c>
      <c r="O20" s="259" t="e" cm="1">
        <f t="array" aca="1" ref="O20" ca="1">INDIRECT("'"&amp;$A20&amp;"'!"&amp; "R" &amp; $B20)</f>
        <v>#REF!</v>
      </c>
      <c r="P20" s="259" t="e" cm="1">
        <f t="array" aca="1" ref="P20" ca="1">INDIRECT("'"&amp;$A20&amp;"'!"&amp; "S" &amp; $B20)</f>
        <v>#REF!</v>
      </c>
      <c r="Q20" s="259" t="e" cm="1">
        <f t="array" aca="1" ref="Q20" ca="1">INDIRECT("'"&amp;$A20&amp;"'!"&amp; "T" &amp; $B20)</f>
        <v>#REF!</v>
      </c>
      <c r="R20" s="259" t="e" cm="1">
        <f t="array" aca="1" ref="R20" ca="1">INDIRECT("'"&amp;$A20&amp;"'!"&amp; "U" &amp; $B20)</f>
        <v>#REF!</v>
      </c>
      <c r="S20" s="259" t="e" cm="1">
        <f t="array" aca="1" ref="S20" ca="1">INDIRECT("'"&amp;$A20&amp;"'!"&amp; "V" &amp; $B20)</f>
        <v>#REF!</v>
      </c>
      <c r="T20" s="259" t="e" cm="1">
        <f t="array" aca="1" ref="T20" ca="1">INDIRECT("'"&amp;$A20&amp;"'!"&amp; "W" &amp; $B20)</f>
        <v>#REF!</v>
      </c>
      <c r="U20" s="259" t="e" cm="1">
        <f t="array" aca="1" ref="U20" ca="1">INDIRECT("'"&amp;$A20&amp;"'!"&amp; "X" &amp; $B20)</f>
        <v>#REF!</v>
      </c>
      <c r="V20" s="259" t="e" cm="1">
        <f t="array" aca="1" ref="V20" ca="1">INDIRECT("'"&amp;$A20&amp;"'!"&amp; "Y" &amp; $B20)</f>
        <v>#REF!</v>
      </c>
      <c r="W20" s="259" t="e" cm="1">
        <f t="array" aca="1" ref="W20" ca="1">INDIRECT("'"&amp;$A20&amp;"'!"&amp; "Z" &amp; $B20)</f>
        <v>#REF!</v>
      </c>
      <c r="X20" s="259" t="e" cm="1">
        <f t="array" aca="1" ref="X20" ca="1">INDIRECT("'"&amp;$A20&amp;"'!"&amp; "AA" &amp; $B20)</f>
        <v>#REF!</v>
      </c>
      <c r="Y20" s="259" t="e" cm="1">
        <f t="array" aca="1" ref="Y20" ca="1">INDIRECT("'"&amp;$A20&amp;"'!"&amp; "AB" &amp; $B20)</f>
        <v>#REF!</v>
      </c>
      <c r="Z20" s="259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130</v>
      </c>
      <c r="C21" s="259" t="e" cm="1">
        <f t="array" aca="1" ref="C21" ca="1">INDIRECT("'"&amp;$A21&amp;"'!"&amp; "F" &amp; $B21)</f>
        <v>#REF!</v>
      </c>
      <c r="D21" s="259" t="e" cm="1">
        <f t="array" aca="1" ref="D21" ca="1">INDIRECT("'"&amp;$A21&amp;"'!"&amp; "g" &amp; $B21)</f>
        <v>#REF!</v>
      </c>
      <c r="E21" s="259" t="e" cm="1">
        <f t="array" aca="1" ref="E21" ca="1">INDIRECT("'"&amp;$A21&amp;"'!"&amp; "H" &amp; $B21)</f>
        <v>#REF!</v>
      </c>
      <c r="F21" s="259" t="e" cm="1">
        <f t="array" aca="1" ref="F21" ca="1">INDIRECT("'"&amp;$A21&amp;"'!"&amp; "I" &amp; $B21)</f>
        <v>#REF!</v>
      </c>
      <c r="G21" s="259" t="e" cm="1">
        <f t="array" aca="1" ref="G21" ca="1">INDIRECT("'"&amp;$A21&amp;"'!"&amp; "J" &amp; $B21)</f>
        <v>#REF!</v>
      </c>
      <c r="H21" s="259" t="e" cm="1">
        <f t="array" aca="1" ref="H21" ca="1">INDIRECT("'"&amp;$A21&amp;"'!"&amp; "K" &amp; $B21)</f>
        <v>#REF!</v>
      </c>
      <c r="I21" s="259" t="e" cm="1">
        <f t="array" aca="1" ref="I21" ca="1">INDIRECT("'"&amp;$A21&amp;"'!"&amp; "L" &amp; $B21)</f>
        <v>#REF!</v>
      </c>
      <c r="J21" s="259" t="e" cm="1">
        <f t="array" aca="1" ref="J21" ca="1">INDIRECT("'"&amp;$A21&amp;"'!"&amp; "M" &amp; $B21)</f>
        <v>#REF!</v>
      </c>
      <c r="K21" s="259" t="e" cm="1">
        <f t="array" aca="1" ref="K21" ca="1">INDIRECT("'"&amp;$A21&amp;"'!"&amp; "N" &amp; $B21)</f>
        <v>#REF!</v>
      </c>
      <c r="L21" s="259" t="e" cm="1">
        <f t="array" aca="1" ref="L21" ca="1">INDIRECT("'"&amp;$A21&amp;"'!"&amp; "O" &amp; $B21)</f>
        <v>#REF!</v>
      </c>
      <c r="M21" s="259" t="e" cm="1">
        <f t="array" aca="1" ref="M21" ca="1">INDIRECT("'"&amp;$A21&amp;"'!"&amp; "P" &amp; $B21)</f>
        <v>#REF!</v>
      </c>
      <c r="N21" s="259" t="e" cm="1">
        <f t="array" aca="1" ref="N21" ca="1">INDIRECT("'"&amp;$A21&amp;"'!"&amp; "Q" &amp; $B21)</f>
        <v>#REF!</v>
      </c>
      <c r="O21" s="259" t="e" cm="1">
        <f t="array" aca="1" ref="O21" ca="1">INDIRECT("'"&amp;$A21&amp;"'!"&amp; "R" &amp; $B21)</f>
        <v>#REF!</v>
      </c>
      <c r="P21" s="259" t="e" cm="1">
        <f t="array" aca="1" ref="P21" ca="1">INDIRECT("'"&amp;$A21&amp;"'!"&amp; "S" &amp; $B21)</f>
        <v>#REF!</v>
      </c>
      <c r="Q21" s="259" t="e" cm="1">
        <f t="array" aca="1" ref="Q21" ca="1">INDIRECT("'"&amp;$A21&amp;"'!"&amp; "T" &amp; $B21)</f>
        <v>#REF!</v>
      </c>
      <c r="R21" s="259" t="e" cm="1">
        <f t="array" aca="1" ref="R21" ca="1">INDIRECT("'"&amp;$A21&amp;"'!"&amp; "U" &amp; $B21)</f>
        <v>#REF!</v>
      </c>
      <c r="S21" s="259" t="e" cm="1">
        <f t="array" aca="1" ref="S21" ca="1">INDIRECT("'"&amp;$A21&amp;"'!"&amp; "V" &amp; $B21)</f>
        <v>#REF!</v>
      </c>
      <c r="T21" s="259" t="e" cm="1">
        <f t="array" aca="1" ref="T21" ca="1">INDIRECT("'"&amp;$A21&amp;"'!"&amp; "W" &amp; $B21)</f>
        <v>#REF!</v>
      </c>
      <c r="U21" s="259" t="e" cm="1">
        <f t="array" aca="1" ref="U21" ca="1">INDIRECT("'"&amp;$A21&amp;"'!"&amp; "X" &amp; $B21)</f>
        <v>#REF!</v>
      </c>
      <c r="V21" s="259" t="e" cm="1">
        <f t="array" aca="1" ref="V21" ca="1">INDIRECT("'"&amp;$A21&amp;"'!"&amp; "Y" &amp; $B21)</f>
        <v>#REF!</v>
      </c>
      <c r="W21" s="259" t="e" cm="1">
        <f t="array" aca="1" ref="W21" ca="1">INDIRECT("'"&amp;$A21&amp;"'!"&amp; "Z" &amp; $B21)</f>
        <v>#REF!</v>
      </c>
      <c r="X21" s="259" t="e" cm="1">
        <f t="array" aca="1" ref="X21" ca="1">INDIRECT("'"&amp;$A21&amp;"'!"&amp; "AA" &amp; $B21)</f>
        <v>#REF!</v>
      </c>
      <c r="Y21" s="259" t="e" cm="1">
        <f t="array" aca="1" ref="Y21" ca="1">INDIRECT("'"&amp;$A21&amp;"'!"&amp; "AB" &amp; $B21)</f>
        <v>#REF!</v>
      </c>
      <c r="Z21" s="259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130</v>
      </c>
      <c r="C22" s="259" t="e" cm="1">
        <f t="array" aca="1" ref="C22" ca="1">INDIRECT("'"&amp;$A22&amp;"'!"&amp; "F" &amp; $B22)</f>
        <v>#REF!</v>
      </c>
      <c r="D22" s="259" t="e" cm="1">
        <f t="array" aca="1" ref="D22" ca="1">INDIRECT("'"&amp;$A22&amp;"'!"&amp; "g" &amp; $B22)</f>
        <v>#REF!</v>
      </c>
      <c r="E22" s="259" t="e" cm="1">
        <f t="array" aca="1" ref="E22" ca="1">INDIRECT("'"&amp;$A22&amp;"'!"&amp; "H" &amp; $B22)</f>
        <v>#REF!</v>
      </c>
      <c r="F22" s="259" t="e" cm="1">
        <f t="array" aca="1" ref="F22" ca="1">INDIRECT("'"&amp;$A22&amp;"'!"&amp; "I" &amp; $B22)</f>
        <v>#REF!</v>
      </c>
      <c r="G22" s="259" t="e" cm="1">
        <f t="array" aca="1" ref="G22" ca="1">INDIRECT("'"&amp;$A22&amp;"'!"&amp; "J" &amp; $B22)</f>
        <v>#REF!</v>
      </c>
      <c r="H22" s="259" t="e" cm="1">
        <f t="array" aca="1" ref="H22" ca="1">INDIRECT("'"&amp;$A22&amp;"'!"&amp; "K" &amp; $B22)</f>
        <v>#REF!</v>
      </c>
      <c r="I22" s="259" t="e" cm="1">
        <f t="array" aca="1" ref="I22" ca="1">INDIRECT("'"&amp;$A22&amp;"'!"&amp; "L" &amp; $B22)</f>
        <v>#REF!</v>
      </c>
      <c r="J22" s="259" t="e" cm="1">
        <f t="array" aca="1" ref="J22" ca="1">INDIRECT("'"&amp;$A22&amp;"'!"&amp; "M" &amp; $B22)</f>
        <v>#REF!</v>
      </c>
      <c r="K22" s="259" t="e" cm="1">
        <f t="array" aca="1" ref="K22" ca="1">INDIRECT("'"&amp;$A22&amp;"'!"&amp; "N" &amp; $B22)</f>
        <v>#REF!</v>
      </c>
      <c r="L22" s="259" t="e" cm="1">
        <f t="array" aca="1" ref="L22" ca="1">INDIRECT("'"&amp;$A22&amp;"'!"&amp; "O" &amp; $B22)</f>
        <v>#REF!</v>
      </c>
      <c r="M22" s="259" t="e" cm="1">
        <f t="array" aca="1" ref="M22" ca="1">INDIRECT("'"&amp;$A22&amp;"'!"&amp; "P" &amp; $B22)</f>
        <v>#REF!</v>
      </c>
      <c r="N22" s="259" t="e" cm="1">
        <f t="array" aca="1" ref="N22" ca="1">INDIRECT("'"&amp;$A22&amp;"'!"&amp; "Q" &amp; $B22)</f>
        <v>#REF!</v>
      </c>
      <c r="O22" s="259" t="e" cm="1">
        <f t="array" aca="1" ref="O22" ca="1">INDIRECT("'"&amp;$A22&amp;"'!"&amp; "R" &amp; $B22)</f>
        <v>#REF!</v>
      </c>
      <c r="P22" s="259" t="e" cm="1">
        <f t="array" aca="1" ref="P22" ca="1">INDIRECT("'"&amp;$A22&amp;"'!"&amp; "S" &amp; $B22)</f>
        <v>#REF!</v>
      </c>
      <c r="Q22" s="259" t="e" cm="1">
        <f t="array" aca="1" ref="Q22" ca="1">INDIRECT("'"&amp;$A22&amp;"'!"&amp; "T" &amp; $B22)</f>
        <v>#REF!</v>
      </c>
      <c r="R22" s="259" t="e" cm="1">
        <f t="array" aca="1" ref="R22" ca="1">INDIRECT("'"&amp;$A22&amp;"'!"&amp; "U" &amp; $B22)</f>
        <v>#REF!</v>
      </c>
      <c r="S22" s="259" t="e" cm="1">
        <f t="array" aca="1" ref="S22" ca="1">INDIRECT("'"&amp;$A22&amp;"'!"&amp; "V" &amp; $B22)</f>
        <v>#REF!</v>
      </c>
      <c r="T22" s="259" t="e" cm="1">
        <f t="array" aca="1" ref="T22" ca="1">INDIRECT("'"&amp;$A22&amp;"'!"&amp; "W" &amp; $B22)</f>
        <v>#REF!</v>
      </c>
      <c r="U22" s="259" t="e" cm="1">
        <f t="array" aca="1" ref="U22" ca="1">INDIRECT("'"&amp;$A22&amp;"'!"&amp; "X" &amp; $B22)</f>
        <v>#REF!</v>
      </c>
      <c r="V22" s="259" t="e" cm="1">
        <f t="array" aca="1" ref="V22" ca="1">INDIRECT("'"&amp;$A22&amp;"'!"&amp; "Y" &amp; $B22)</f>
        <v>#REF!</v>
      </c>
      <c r="W22" s="259" t="e" cm="1">
        <f t="array" aca="1" ref="W22" ca="1">INDIRECT("'"&amp;$A22&amp;"'!"&amp; "Z" &amp; $B22)</f>
        <v>#REF!</v>
      </c>
      <c r="X22" s="259" t="e" cm="1">
        <f t="array" aca="1" ref="X22" ca="1">INDIRECT("'"&amp;$A22&amp;"'!"&amp; "AA" &amp; $B22)</f>
        <v>#REF!</v>
      </c>
      <c r="Y22" s="259" t="e" cm="1">
        <f t="array" aca="1" ref="Y22" ca="1">INDIRECT("'"&amp;$A22&amp;"'!"&amp; "AB" &amp; $B22)</f>
        <v>#REF!</v>
      </c>
      <c r="Z22" s="259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130</v>
      </c>
      <c r="C23" s="259" t="e" cm="1">
        <f t="array" aca="1" ref="C23" ca="1">INDIRECT("'"&amp;$A23&amp;"'!"&amp; "F" &amp; $B23)</f>
        <v>#REF!</v>
      </c>
      <c r="D23" s="259" t="e" cm="1">
        <f t="array" aca="1" ref="D23" ca="1">INDIRECT("'"&amp;$A23&amp;"'!"&amp; "g" &amp; $B23)</f>
        <v>#REF!</v>
      </c>
      <c r="E23" s="259" t="e" cm="1">
        <f t="array" aca="1" ref="E23" ca="1">INDIRECT("'"&amp;$A23&amp;"'!"&amp; "H" &amp; $B23)</f>
        <v>#REF!</v>
      </c>
      <c r="F23" s="259" t="e" cm="1">
        <f t="array" aca="1" ref="F23" ca="1">INDIRECT("'"&amp;$A23&amp;"'!"&amp; "I" &amp; $B23)</f>
        <v>#REF!</v>
      </c>
      <c r="G23" s="259" t="e" cm="1">
        <f t="array" aca="1" ref="G23" ca="1">INDIRECT("'"&amp;$A23&amp;"'!"&amp; "J" &amp; $B23)</f>
        <v>#REF!</v>
      </c>
      <c r="H23" s="259" t="e" cm="1">
        <f t="array" aca="1" ref="H23" ca="1">INDIRECT("'"&amp;$A23&amp;"'!"&amp; "K" &amp; $B23)</f>
        <v>#REF!</v>
      </c>
      <c r="I23" s="259" t="e" cm="1">
        <f t="array" aca="1" ref="I23" ca="1">INDIRECT("'"&amp;$A23&amp;"'!"&amp; "L" &amp; $B23)</f>
        <v>#REF!</v>
      </c>
      <c r="J23" s="259" t="e" cm="1">
        <f t="array" aca="1" ref="J23" ca="1">INDIRECT("'"&amp;$A23&amp;"'!"&amp; "M" &amp; $B23)</f>
        <v>#REF!</v>
      </c>
      <c r="K23" s="259" t="e" cm="1">
        <f t="array" aca="1" ref="K23" ca="1">INDIRECT("'"&amp;$A23&amp;"'!"&amp; "N" &amp; $B23)</f>
        <v>#REF!</v>
      </c>
      <c r="L23" s="259" t="e" cm="1">
        <f t="array" aca="1" ref="L23" ca="1">INDIRECT("'"&amp;$A23&amp;"'!"&amp; "O" &amp; $B23)</f>
        <v>#REF!</v>
      </c>
      <c r="M23" s="259" t="e" cm="1">
        <f t="array" aca="1" ref="M23" ca="1">INDIRECT("'"&amp;$A23&amp;"'!"&amp; "P" &amp; $B23)</f>
        <v>#REF!</v>
      </c>
      <c r="N23" s="259" t="e" cm="1">
        <f t="array" aca="1" ref="N23" ca="1">INDIRECT("'"&amp;$A23&amp;"'!"&amp; "Q" &amp; $B23)</f>
        <v>#REF!</v>
      </c>
      <c r="O23" s="259" t="e" cm="1">
        <f t="array" aca="1" ref="O23" ca="1">INDIRECT("'"&amp;$A23&amp;"'!"&amp; "R" &amp; $B23)</f>
        <v>#REF!</v>
      </c>
      <c r="P23" s="259" t="e" cm="1">
        <f t="array" aca="1" ref="P23" ca="1">INDIRECT("'"&amp;$A23&amp;"'!"&amp; "S" &amp; $B23)</f>
        <v>#REF!</v>
      </c>
      <c r="Q23" s="259" t="e" cm="1">
        <f t="array" aca="1" ref="Q23" ca="1">INDIRECT("'"&amp;$A23&amp;"'!"&amp; "T" &amp; $B23)</f>
        <v>#REF!</v>
      </c>
      <c r="R23" s="259" t="e" cm="1">
        <f t="array" aca="1" ref="R23" ca="1">INDIRECT("'"&amp;$A23&amp;"'!"&amp; "U" &amp; $B23)</f>
        <v>#REF!</v>
      </c>
      <c r="S23" s="259" t="e" cm="1">
        <f t="array" aca="1" ref="S23" ca="1">INDIRECT("'"&amp;$A23&amp;"'!"&amp; "V" &amp; $B23)</f>
        <v>#REF!</v>
      </c>
      <c r="T23" s="259" t="e" cm="1">
        <f t="array" aca="1" ref="T23" ca="1">INDIRECT("'"&amp;$A23&amp;"'!"&amp; "W" &amp; $B23)</f>
        <v>#REF!</v>
      </c>
      <c r="U23" s="259" t="e" cm="1">
        <f t="array" aca="1" ref="U23" ca="1">INDIRECT("'"&amp;$A23&amp;"'!"&amp; "X" &amp; $B23)</f>
        <v>#REF!</v>
      </c>
      <c r="V23" s="259" t="e" cm="1">
        <f t="array" aca="1" ref="V23" ca="1">INDIRECT("'"&amp;$A23&amp;"'!"&amp; "Y" &amp; $B23)</f>
        <v>#REF!</v>
      </c>
      <c r="W23" s="259" t="e" cm="1">
        <f t="array" aca="1" ref="W23" ca="1">INDIRECT("'"&amp;$A23&amp;"'!"&amp; "Z" &amp; $B23)</f>
        <v>#REF!</v>
      </c>
      <c r="X23" s="259" t="e" cm="1">
        <f t="array" aca="1" ref="X23" ca="1">INDIRECT("'"&amp;$A23&amp;"'!"&amp; "AA" &amp; $B23)</f>
        <v>#REF!</v>
      </c>
      <c r="Y23" s="259" t="e" cm="1">
        <f t="array" aca="1" ref="Y23" ca="1">INDIRECT("'"&amp;$A23&amp;"'!"&amp; "AB" &amp; $B23)</f>
        <v>#REF!</v>
      </c>
      <c r="Z23" s="259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130</v>
      </c>
      <c r="C24" s="259" t="e" cm="1">
        <f t="array" aca="1" ref="C24" ca="1">INDIRECT("'"&amp;$A24&amp;"'!"&amp; "F" &amp; $B24)</f>
        <v>#REF!</v>
      </c>
      <c r="D24" s="259" t="e" cm="1">
        <f t="array" aca="1" ref="D24" ca="1">INDIRECT("'"&amp;$A24&amp;"'!"&amp; "g" &amp; $B24)</f>
        <v>#REF!</v>
      </c>
      <c r="E24" s="259" t="e" cm="1">
        <f t="array" aca="1" ref="E24" ca="1">INDIRECT("'"&amp;$A24&amp;"'!"&amp; "H" &amp; $B24)</f>
        <v>#REF!</v>
      </c>
      <c r="F24" s="259" t="e" cm="1">
        <f t="array" aca="1" ref="F24" ca="1">INDIRECT("'"&amp;$A24&amp;"'!"&amp; "I" &amp; $B24)</f>
        <v>#REF!</v>
      </c>
      <c r="G24" s="259" t="e" cm="1">
        <f t="array" aca="1" ref="G24" ca="1">INDIRECT("'"&amp;$A24&amp;"'!"&amp; "J" &amp; $B24)</f>
        <v>#REF!</v>
      </c>
      <c r="H24" s="259" t="e" cm="1">
        <f t="array" aca="1" ref="H24" ca="1">INDIRECT("'"&amp;$A24&amp;"'!"&amp; "K" &amp; $B24)</f>
        <v>#REF!</v>
      </c>
      <c r="I24" s="259" t="e" cm="1">
        <f t="array" aca="1" ref="I24" ca="1">INDIRECT("'"&amp;$A24&amp;"'!"&amp; "L" &amp; $B24)</f>
        <v>#REF!</v>
      </c>
      <c r="J24" s="259" t="e" cm="1">
        <f t="array" aca="1" ref="J24" ca="1">INDIRECT("'"&amp;$A24&amp;"'!"&amp; "M" &amp; $B24)</f>
        <v>#REF!</v>
      </c>
      <c r="K24" s="259" t="e" cm="1">
        <f t="array" aca="1" ref="K24" ca="1">INDIRECT("'"&amp;$A24&amp;"'!"&amp; "N" &amp; $B24)</f>
        <v>#REF!</v>
      </c>
      <c r="L24" s="259" t="e" cm="1">
        <f t="array" aca="1" ref="L24" ca="1">INDIRECT("'"&amp;$A24&amp;"'!"&amp; "O" &amp; $B24)</f>
        <v>#REF!</v>
      </c>
      <c r="M24" s="259" t="e" cm="1">
        <f t="array" aca="1" ref="M24" ca="1">INDIRECT("'"&amp;$A24&amp;"'!"&amp; "P" &amp; $B24)</f>
        <v>#REF!</v>
      </c>
      <c r="N24" s="259" t="e" cm="1">
        <f t="array" aca="1" ref="N24" ca="1">INDIRECT("'"&amp;$A24&amp;"'!"&amp; "Q" &amp; $B24)</f>
        <v>#REF!</v>
      </c>
      <c r="O24" s="259" t="e" cm="1">
        <f t="array" aca="1" ref="O24" ca="1">INDIRECT("'"&amp;$A24&amp;"'!"&amp; "R" &amp; $B24)</f>
        <v>#REF!</v>
      </c>
      <c r="P24" s="259" t="e" cm="1">
        <f t="array" aca="1" ref="P24" ca="1">INDIRECT("'"&amp;$A24&amp;"'!"&amp; "S" &amp; $B24)</f>
        <v>#REF!</v>
      </c>
      <c r="Q24" s="259" t="e" cm="1">
        <f t="array" aca="1" ref="Q24" ca="1">INDIRECT("'"&amp;$A24&amp;"'!"&amp; "T" &amp; $B24)</f>
        <v>#REF!</v>
      </c>
      <c r="R24" s="259" t="e" cm="1">
        <f t="array" aca="1" ref="R24" ca="1">INDIRECT("'"&amp;$A24&amp;"'!"&amp; "U" &amp; $B24)</f>
        <v>#REF!</v>
      </c>
      <c r="S24" s="259" t="e" cm="1">
        <f t="array" aca="1" ref="S24" ca="1">INDIRECT("'"&amp;$A24&amp;"'!"&amp; "V" &amp; $B24)</f>
        <v>#REF!</v>
      </c>
      <c r="T24" s="259" t="e" cm="1">
        <f t="array" aca="1" ref="T24" ca="1">INDIRECT("'"&amp;$A24&amp;"'!"&amp; "W" &amp; $B24)</f>
        <v>#REF!</v>
      </c>
      <c r="U24" s="259" t="e" cm="1">
        <f t="array" aca="1" ref="U24" ca="1">INDIRECT("'"&amp;$A24&amp;"'!"&amp; "X" &amp; $B24)</f>
        <v>#REF!</v>
      </c>
      <c r="V24" s="259" t="e" cm="1">
        <f t="array" aca="1" ref="V24" ca="1">INDIRECT("'"&amp;$A24&amp;"'!"&amp; "Y" &amp; $B24)</f>
        <v>#REF!</v>
      </c>
      <c r="W24" s="259" t="e" cm="1">
        <f t="array" aca="1" ref="W24" ca="1">INDIRECT("'"&amp;$A24&amp;"'!"&amp; "Z" &amp; $B24)</f>
        <v>#REF!</v>
      </c>
      <c r="X24" s="259" t="e" cm="1">
        <f t="array" aca="1" ref="X24" ca="1">INDIRECT("'"&amp;$A24&amp;"'!"&amp; "AA" &amp; $B24)</f>
        <v>#REF!</v>
      </c>
      <c r="Y24" s="259" t="e" cm="1">
        <f t="array" aca="1" ref="Y24" ca="1">INDIRECT("'"&amp;$A24&amp;"'!"&amp; "AB" &amp; $B24)</f>
        <v>#REF!</v>
      </c>
      <c r="Z24" s="259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130</v>
      </c>
      <c r="C25" s="259" t="e" cm="1">
        <f t="array" aca="1" ref="C25" ca="1">INDIRECT("'"&amp;$A25&amp;"'!"&amp; "F" &amp; $B25)</f>
        <v>#REF!</v>
      </c>
      <c r="D25" s="259" t="e" cm="1">
        <f t="array" aca="1" ref="D25" ca="1">INDIRECT("'"&amp;$A25&amp;"'!"&amp; "g" &amp; $B25)</f>
        <v>#REF!</v>
      </c>
      <c r="E25" s="259" t="e" cm="1">
        <f t="array" aca="1" ref="E25" ca="1">INDIRECT("'"&amp;$A25&amp;"'!"&amp; "H" &amp; $B25)</f>
        <v>#REF!</v>
      </c>
      <c r="F25" s="259" t="e" cm="1">
        <f t="array" aca="1" ref="F25" ca="1">INDIRECT("'"&amp;$A25&amp;"'!"&amp; "I" &amp; $B25)</f>
        <v>#REF!</v>
      </c>
      <c r="G25" s="259" t="e" cm="1">
        <f t="array" aca="1" ref="G25" ca="1">INDIRECT("'"&amp;$A25&amp;"'!"&amp; "J" &amp; $B25)</f>
        <v>#REF!</v>
      </c>
      <c r="H25" s="259" t="e" cm="1">
        <f t="array" aca="1" ref="H25" ca="1">INDIRECT("'"&amp;$A25&amp;"'!"&amp; "K" &amp; $B25)</f>
        <v>#REF!</v>
      </c>
      <c r="I25" s="259" t="e" cm="1">
        <f t="array" aca="1" ref="I25" ca="1">INDIRECT("'"&amp;$A25&amp;"'!"&amp; "L" &amp; $B25)</f>
        <v>#REF!</v>
      </c>
      <c r="J25" s="259" t="e" cm="1">
        <f t="array" aca="1" ref="J25" ca="1">INDIRECT("'"&amp;$A25&amp;"'!"&amp; "M" &amp; $B25)</f>
        <v>#REF!</v>
      </c>
      <c r="K25" s="259" t="e" cm="1">
        <f t="array" aca="1" ref="K25" ca="1">INDIRECT("'"&amp;$A25&amp;"'!"&amp; "N" &amp; $B25)</f>
        <v>#REF!</v>
      </c>
      <c r="L25" s="259" t="e" cm="1">
        <f t="array" aca="1" ref="L25" ca="1">INDIRECT("'"&amp;$A25&amp;"'!"&amp; "O" &amp; $B25)</f>
        <v>#REF!</v>
      </c>
      <c r="M25" s="259" t="e" cm="1">
        <f t="array" aca="1" ref="M25" ca="1">INDIRECT("'"&amp;$A25&amp;"'!"&amp; "P" &amp; $B25)</f>
        <v>#REF!</v>
      </c>
      <c r="N25" s="259" t="e" cm="1">
        <f t="array" aca="1" ref="N25" ca="1">INDIRECT("'"&amp;$A25&amp;"'!"&amp; "Q" &amp; $B25)</f>
        <v>#REF!</v>
      </c>
      <c r="O25" s="259" t="e" cm="1">
        <f t="array" aca="1" ref="O25" ca="1">INDIRECT("'"&amp;$A25&amp;"'!"&amp; "R" &amp; $B25)</f>
        <v>#REF!</v>
      </c>
      <c r="P25" s="259" t="e" cm="1">
        <f t="array" aca="1" ref="P25" ca="1">INDIRECT("'"&amp;$A25&amp;"'!"&amp; "S" &amp; $B25)</f>
        <v>#REF!</v>
      </c>
      <c r="Q25" s="259" t="e" cm="1">
        <f t="array" aca="1" ref="Q25" ca="1">INDIRECT("'"&amp;$A25&amp;"'!"&amp; "T" &amp; $B25)</f>
        <v>#REF!</v>
      </c>
      <c r="R25" s="259" t="e" cm="1">
        <f t="array" aca="1" ref="R25" ca="1">INDIRECT("'"&amp;$A25&amp;"'!"&amp; "U" &amp; $B25)</f>
        <v>#REF!</v>
      </c>
      <c r="S25" s="259" t="e" cm="1">
        <f t="array" aca="1" ref="S25" ca="1">INDIRECT("'"&amp;$A25&amp;"'!"&amp; "V" &amp; $B25)</f>
        <v>#REF!</v>
      </c>
      <c r="T25" s="259" t="e" cm="1">
        <f t="array" aca="1" ref="T25" ca="1">INDIRECT("'"&amp;$A25&amp;"'!"&amp; "W" &amp; $B25)</f>
        <v>#REF!</v>
      </c>
      <c r="U25" s="259" t="e" cm="1">
        <f t="array" aca="1" ref="U25" ca="1">INDIRECT("'"&amp;$A25&amp;"'!"&amp; "X" &amp; $B25)</f>
        <v>#REF!</v>
      </c>
      <c r="V25" s="259" t="e" cm="1">
        <f t="array" aca="1" ref="V25" ca="1">INDIRECT("'"&amp;$A25&amp;"'!"&amp; "Y" &amp; $B25)</f>
        <v>#REF!</v>
      </c>
      <c r="W25" s="259" t="e" cm="1">
        <f t="array" aca="1" ref="W25" ca="1">INDIRECT("'"&amp;$A25&amp;"'!"&amp; "Z" &amp; $B25)</f>
        <v>#REF!</v>
      </c>
      <c r="X25" s="259" t="e" cm="1">
        <f t="array" aca="1" ref="X25" ca="1">INDIRECT("'"&amp;$A25&amp;"'!"&amp; "AA" &amp; $B25)</f>
        <v>#REF!</v>
      </c>
      <c r="Y25" s="259" t="e" cm="1">
        <f t="array" aca="1" ref="Y25" ca="1">INDIRECT("'"&amp;$A25&amp;"'!"&amp; "AB" &amp; $B25)</f>
        <v>#REF!</v>
      </c>
      <c r="Z25" s="259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130</v>
      </c>
      <c r="C26" s="259" t="e" cm="1">
        <f t="array" aca="1" ref="C26" ca="1">INDIRECT("'"&amp;$A26&amp;"'!"&amp; "F" &amp; $B26)</f>
        <v>#REF!</v>
      </c>
      <c r="D26" s="259" t="e" cm="1">
        <f t="array" aca="1" ref="D26" ca="1">INDIRECT("'"&amp;$A26&amp;"'!"&amp; "g" &amp; $B26)</f>
        <v>#REF!</v>
      </c>
      <c r="E26" s="259" t="e" cm="1">
        <f t="array" aca="1" ref="E26" ca="1">INDIRECT("'"&amp;$A26&amp;"'!"&amp; "H" &amp; $B26)</f>
        <v>#REF!</v>
      </c>
      <c r="F26" s="259" t="e" cm="1">
        <f t="array" aca="1" ref="F26" ca="1">INDIRECT("'"&amp;$A26&amp;"'!"&amp; "I" &amp; $B26)</f>
        <v>#REF!</v>
      </c>
      <c r="G26" s="259" t="e" cm="1">
        <f t="array" aca="1" ref="G26" ca="1">INDIRECT("'"&amp;$A26&amp;"'!"&amp; "J" &amp; $B26)</f>
        <v>#REF!</v>
      </c>
      <c r="H26" s="259" t="e" cm="1">
        <f t="array" aca="1" ref="H26" ca="1">INDIRECT("'"&amp;$A26&amp;"'!"&amp; "K" &amp; $B26)</f>
        <v>#REF!</v>
      </c>
      <c r="I26" s="259" t="e" cm="1">
        <f t="array" aca="1" ref="I26" ca="1">INDIRECT("'"&amp;$A26&amp;"'!"&amp; "L" &amp; $B26)</f>
        <v>#REF!</v>
      </c>
      <c r="J26" s="259" t="e" cm="1">
        <f t="array" aca="1" ref="J26" ca="1">INDIRECT("'"&amp;$A26&amp;"'!"&amp; "M" &amp; $B26)</f>
        <v>#REF!</v>
      </c>
      <c r="K26" s="259" t="e" cm="1">
        <f t="array" aca="1" ref="K26" ca="1">INDIRECT("'"&amp;$A26&amp;"'!"&amp; "N" &amp; $B26)</f>
        <v>#REF!</v>
      </c>
      <c r="L26" s="259" t="e" cm="1">
        <f t="array" aca="1" ref="L26" ca="1">INDIRECT("'"&amp;$A26&amp;"'!"&amp; "O" &amp; $B26)</f>
        <v>#REF!</v>
      </c>
      <c r="M26" s="259" t="e" cm="1">
        <f t="array" aca="1" ref="M26" ca="1">INDIRECT("'"&amp;$A26&amp;"'!"&amp; "P" &amp; $B26)</f>
        <v>#REF!</v>
      </c>
      <c r="N26" s="259" t="e" cm="1">
        <f t="array" aca="1" ref="N26" ca="1">INDIRECT("'"&amp;$A26&amp;"'!"&amp; "Q" &amp; $B26)</f>
        <v>#REF!</v>
      </c>
      <c r="O26" s="259" t="e" cm="1">
        <f t="array" aca="1" ref="O26" ca="1">INDIRECT("'"&amp;$A26&amp;"'!"&amp; "R" &amp; $B26)</f>
        <v>#REF!</v>
      </c>
      <c r="P26" s="259" t="e" cm="1">
        <f t="array" aca="1" ref="P26" ca="1">INDIRECT("'"&amp;$A26&amp;"'!"&amp; "S" &amp; $B26)</f>
        <v>#REF!</v>
      </c>
      <c r="Q26" s="259" t="e" cm="1">
        <f t="array" aca="1" ref="Q26" ca="1">INDIRECT("'"&amp;$A26&amp;"'!"&amp; "T" &amp; $B26)</f>
        <v>#REF!</v>
      </c>
      <c r="R26" s="259" t="e" cm="1">
        <f t="array" aca="1" ref="R26" ca="1">INDIRECT("'"&amp;$A26&amp;"'!"&amp; "U" &amp; $B26)</f>
        <v>#REF!</v>
      </c>
      <c r="S26" s="259" t="e" cm="1">
        <f t="array" aca="1" ref="S26" ca="1">INDIRECT("'"&amp;$A26&amp;"'!"&amp; "V" &amp; $B26)</f>
        <v>#REF!</v>
      </c>
      <c r="T26" s="259" t="e" cm="1">
        <f t="array" aca="1" ref="T26" ca="1">INDIRECT("'"&amp;$A26&amp;"'!"&amp; "W" &amp; $B26)</f>
        <v>#REF!</v>
      </c>
      <c r="U26" s="259" t="e" cm="1">
        <f t="array" aca="1" ref="U26" ca="1">INDIRECT("'"&amp;$A26&amp;"'!"&amp; "X" &amp; $B26)</f>
        <v>#REF!</v>
      </c>
      <c r="V26" s="259" t="e" cm="1">
        <f t="array" aca="1" ref="V26" ca="1">INDIRECT("'"&amp;$A26&amp;"'!"&amp; "Y" &amp; $B26)</f>
        <v>#REF!</v>
      </c>
      <c r="W26" s="259" t="e" cm="1">
        <f t="array" aca="1" ref="W26" ca="1">INDIRECT("'"&amp;$A26&amp;"'!"&amp; "Z" &amp; $B26)</f>
        <v>#REF!</v>
      </c>
      <c r="X26" s="259" t="e" cm="1">
        <f t="array" aca="1" ref="X26" ca="1">INDIRECT("'"&amp;$A26&amp;"'!"&amp; "AA" &amp; $B26)</f>
        <v>#REF!</v>
      </c>
      <c r="Y26" s="259" t="e" cm="1">
        <f t="array" aca="1" ref="Y26" ca="1">INDIRECT("'"&amp;$A26&amp;"'!"&amp; "AB" &amp; $B26)</f>
        <v>#REF!</v>
      </c>
      <c r="Z26" s="259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130</v>
      </c>
      <c r="C27" s="259" t="e" cm="1">
        <f t="array" aca="1" ref="C27" ca="1">INDIRECT("'"&amp;$A27&amp;"'!"&amp; "F" &amp; $B27)</f>
        <v>#REF!</v>
      </c>
      <c r="D27" s="259" t="e" cm="1">
        <f t="array" aca="1" ref="D27" ca="1">INDIRECT("'"&amp;$A27&amp;"'!"&amp; "g" &amp; $B27)</f>
        <v>#REF!</v>
      </c>
      <c r="E27" s="259" t="e" cm="1">
        <f t="array" aca="1" ref="E27" ca="1">INDIRECT("'"&amp;$A27&amp;"'!"&amp; "H" &amp; $B27)</f>
        <v>#REF!</v>
      </c>
      <c r="F27" s="259" t="e" cm="1">
        <f t="array" aca="1" ref="F27" ca="1">INDIRECT("'"&amp;$A27&amp;"'!"&amp; "I" &amp; $B27)</f>
        <v>#REF!</v>
      </c>
      <c r="G27" s="259" t="e" cm="1">
        <f t="array" aca="1" ref="G27" ca="1">INDIRECT("'"&amp;$A27&amp;"'!"&amp; "J" &amp; $B27)</f>
        <v>#REF!</v>
      </c>
      <c r="H27" s="259" t="e" cm="1">
        <f t="array" aca="1" ref="H27" ca="1">INDIRECT("'"&amp;$A27&amp;"'!"&amp; "K" &amp; $B27)</f>
        <v>#REF!</v>
      </c>
      <c r="I27" s="259" t="e" cm="1">
        <f t="array" aca="1" ref="I27" ca="1">INDIRECT("'"&amp;$A27&amp;"'!"&amp; "L" &amp; $B27)</f>
        <v>#REF!</v>
      </c>
      <c r="J27" s="259" t="e" cm="1">
        <f t="array" aca="1" ref="J27" ca="1">INDIRECT("'"&amp;$A27&amp;"'!"&amp; "M" &amp; $B27)</f>
        <v>#REF!</v>
      </c>
      <c r="K27" s="259" t="e" cm="1">
        <f t="array" aca="1" ref="K27" ca="1">INDIRECT("'"&amp;$A27&amp;"'!"&amp; "N" &amp; $B27)</f>
        <v>#REF!</v>
      </c>
      <c r="L27" s="259" t="e" cm="1">
        <f t="array" aca="1" ref="L27" ca="1">INDIRECT("'"&amp;$A27&amp;"'!"&amp; "O" &amp; $B27)</f>
        <v>#REF!</v>
      </c>
      <c r="M27" s="259" t="e" cm="1">
        <f t="array" aca="1" ref="M27" ca="1">INDIRECT("'"&amp;$A27&amp;"'!"&amp; "P" &amp; $B27)</f>
        <v>#REF!</v>
      </c>
      <c r="N27" s="259" t="e" cm="1">
        <f t="array" aca="1" ref="N27" ca="1">INDIRECT("'"&amp;$A27&amp;"'!"&amp; "Q" &amp; $B27)</f>
        <v>#REF!</v>
      </c>
      <c r="O27" s="259" t="e" cm="1">
        <f t="array" aca="1" ref="O27" ca="1">INDIRECT("'"&amp;$A27&amp;"'!"&amp; "R" &amp; $B27)</f>
        <v>#REF!</v>
      </c>
      <c r="P27" s="259" t="e" cm="1">
        <f t="array" aca="1" ref="P27" ca="1">INDIRECT("'"&amp;$A27&amp;"'!"&amp; "S" &amp; $B27)</f>
        <v>#REF!</v>
      </c>
      <c r="Q27" s="259" t="e" cm="1">
        <f t="array" aca="1" ref="Q27" ca="1">INDIRECT("'"&amp;$A27&amp;"'!"&amp; "T" &amp; $B27)</f>
        <v>#REF!</v>
      </c>
      <c r="R27" s="259" t="e" cm="1">
        <f t="array" aca="1" ref="R27" ca="1">INDIRECT("'"&amp;$A27&amp;"'!"&amp; "U" &amp; $B27)</f>
        <v>#REF!</v>
      </c>
      <c r="S27" s="259" t="e" cm="1">
        <f t="array" aca="1" ref="S27" ca="1">INDIRECT("'"&amp;$A27&amp;"'!"&amp; "V" &amp; $B27)</f>
        <v>#REF!</v>
      </c>
      <c r="T27" s="259" t="e" cm="1">
        <f t="array" aca="1" ref="T27" ca="1">INDIRECT("'"&amp;$A27&amp;"'!"&amp; "W" &amp; $B27)</f>
        <v>#REF!</v>
      </c>
      <c r="U27" s="259" t="e" cm="1">
        <f t="array" aca="1" ref="U27" ca="1">INDIRECT("'"&amp;$A27&amp;"'!"&amp; "X" &amp; $B27)</f>
        <v>#REF!</v>
      </c>
      <c r="V27" s="259" t="e" cm="1">
        <f t="array" aca="1" ref="V27" ca="1">INDIRECT("'"&amp;$A27&amp;"'!"&amp; "Y" &amp; $B27)</f>
        <v>#REF!</v>
      </c>
      <c r="W27" s="259" t="e" cm="1">
        <f t="array" aca="1" ref="W27" ca="1">INDIRECT("'"&amp;$A27&amp;"'!"&amp; "Z" &amp; $B27)</f>
        <v>#REF!</v>
      </c>
      <c r="X27" s="259" t="e" cm="1">
        <f t="array" aca="1" ref="X27" ca="1">INDIRECT("'"&amp;$A27&amp;"'!"&amp; "AA" &amp; $B27)</f>
        <v>#REF!</v>
      </c>
      <c r="Y27" s="259" t="e" cm="1">
        <f t="array" aca="1" ref="Y27" ca="1">INDIRECT("'"&amp;$A27&amp;"'!"&amp; "AB" &amp; $B27)</f>
        <v>#REF!</v>
      </c>
      <c r="Z27" s="259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130</v>
      </c>
      <c r="C28" s="259" t="e" cm="1">
        <f t="array" aca="1" ref="C28" ca="1">INDIRECT("'"&amp;$A28&amp;"'!"&amp; "F" &amp; $B28)</f>
        <v>#REF!</v>
      </c>
      <c r="D28" s="259" t="e" cm="1">
        <f t="array" aca="1" ref="D28" ca="1">INDIRECT("'"&amp;$A28&amp;"'!"&amp; "g" &amp; $B28)</f>
        <v>#REF!</v>
      </c>
      <c r="E28" s="259" t="e" cm="1">
        <f t="array" aca="1" ref="E28" ca="1">INDIRECT("'"&amp;$A28&amp;"'!"&amp; "H" &amp; $B28)</f>
        <v>#REF!</v>
      </c>
      <c r="F28" s="259" t="e" cm="1">
        <f t="array" aca="1" ref="F28" ca="1">INDIRECT("'"&amp;$A28&amp;"'!"&amp; "I" &amp; $B28)</f>
        <v>#REF!</v>
      </c>
      <c r="G28" s="259" t="e" cm="1">
        <f t="array" aca="1" ref="G28" ca="1">INDIRECT("'"&amp;$A28&amp;"'!"&amp; "J" &amp; $B28)</f>
        <v>#REF!</v>
      </c>
      <c r="H28" s="259" t="e" cm="1">
        <f t="array" aca="1" ref="H28" ca="1">INDIRECT("'"&amp;$A28&amp;"'!"&amp; "K" &amp; $B28)</f>
        <v>#REF!</v>
      </c>
      <c r="I28" s="259" t="e" cm="1">
        <f t="array" aca="1" ref="I28" ca="1">INDIRECT("'"&amp;$A28&amp;"'!"&amp; "L" &amp; $B28)</f>
        <v>#REF!</v>
      </c>
      <c r="J28" s="259" t="e" cm="1">
        <f t="array" aca="1" ref="J28" ca="1">INDIRECT("'"&amp;$A28&amp;"'!"&amp; "M" &amp; $B28)</f>
        <v>#REF!</v>
      </c>
      <c r="K28" s="259" t="e" cm="1">
        <f t="array" aca="1" ref="K28" ca="1">INDIRECT("'"&amp;$A28&amp;"'!"&amp; "N" &amp; $B28)</f>
        <v>#REF!</v>
      </c>
      <c r="L28" s="259" t="e" cm="1">
        <f t="array" aca="1" ref="L28" ca="1">INDIRECT("'"&amp;$A28&amp;"'!"&amp; "O" &amp; $B28)</f>
        <v>#REF!</v>
      </c>
      <c r="M28" s="259" t="e" cm="1">
        <f t="array" aca="1" ref="M28" ca="1">INDIRECT("'"&amp;$A28&amp;"'!"&amp; "P" &amp; $B28)</f>
        <v>#REF!</v>
      </c>
      <c r="N28" s="259" t="e" cm="1">
        <f t="array" aca="1" ref="N28" ca="1">INDIRECT("'"&amp;$A28&amp;"'!"&amp; "Q" &amp; $B28)</f>
        <v>#REF!</v>
      </c>
      <c r="O28" s="259" t="e" cm="1">
        <f t="array" aca="1" ref="O28" ca="1">INDIRECT("'"&amp;$A28&amp;"'!"&amp; "R" &amp; $B28)</f>
        <v>#REF!</v>
      </c>
      <c r="P28" s="259" t="e" cm="1">
        <f t="array" aca="1" ref="P28" ca="1">INDIRECT("'"&amp;$A28&amp;"'!"&amp; "S" &amp; $B28)</f>
        <v>#REF!</v>
      </c>
      <c r="Q28" s="259" t="e" cm="1">
        <f t="array" aca="1" ref="Q28" ca="1">INDIRECT("'"&amp;$A28&amp;"'!"&amp; "T" &amp; $B28)</f>
        <v>#REF!</v>
      </c>
      <c r="R28" s="259" t="e" cm="1">
        <f t="array" aca="1" ref="R28" ca="1">INDIRECT("'"&amp;$A28&amp;"'!"&amp; "U" &amp; $B28)</f>
        <v>#REF!</v>
      </c>
      <c r="S28" s="259" t="e" cm="1">
        <f t="array" aca="1" ref="S28" ca="1">INDIRECT("'"&amp;$A28&amp;"'!"&amp; "V" &amp; $B28)</f>
        <v>#REF!</v>
      </c>
      <c r="T28" s="259" t="e" cm="1">
        <f t="array" aca="1" ref="T28" ca="1">INDIRECT("'"&amp;$A28&amp;"'!"&amp; "W" &amp; $B28)</f>
        <v>#REF!</v>
      </c>
      <c r="U28" s="259" t="e" cm="1">
        <f t="array" aca="1" ref="U28" ca="1">INDIRECT("'"&amp;$A28&amp;"'!"&amp; "X" &amp; $B28)</f>
        <v>#REF!</v>
      </c>
      <c r="V28" s="259" t="e" cm="1">
        <f t="array" aca="1" ref="V28" ca="1">INDIRECT("'"&amp;$A28&amp;"'!"&amp; "Y" &amp; $B28)</f>
        <v>#REF!</v>
      </c>
      <c r="W28" s="259" t="e" cm="1">
        <f t="array" aca="1" ref="W28" ca="1">INDIRECT("'"&amp;$A28&amp;"'!"&amp; "Z" &amp; $B28)</f>
        <v>#REF!</v>
      </c>
      <c r="X28" s="259" t="e" cm="1">
        <f t="array" aca="1" ref="X28" ca="1">INDIRECT("'"&amp;$A28&amp;"'!"&amp; "AA" &amp; $B28)</f>
        <v>#REF!</v>
      </c>
      <c r="Y28" s="259" t="e" cm="1">
        <f t="array" aca="1" ref="Y28" ca="1">INDIRECT("'"&amp;$A28&amp;"'!"&amp; "AB" &amp; $B28)</f>
        <v>#REF!</v>
      </c>
      <c r="Z28" s="259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130</v>
      </c>
      <c r="C29" s="259" t="e" cm="1">
        <f t="array" aca="1" ref="C29" ca="1">INDIRECT("'"&amp;$A29&amp;"'!"&amp; "F" &amp; $B29)</f>
        <v>#REF!</v>
      </c>
      <c r="D29" s="259" t="e" cm="1">
        <f t="array" aca="1" ref="D29" ca="1">INDIRECT("'"&amp;$A29&amp;"'!"&amp; "g" &amp; $B29)</f>
        <v>#REF!</v>
      </c>
      <c r="E29" s="259" t="e" cm="1">
        <f t="array" aca="1" ref="E29" ca="1">INDIRECT("'"&amp;$A29&amp;"'!"&amp; "H" &amp; $B29)</f>
        <v>#REF!</v>
      </c>
      <c r="F29" s="259" t="e" cm="1">
        <f t="array" aca="1" ref="F29" ca="1">INDIRECT("'"&amp;$A29&amp;"'!"&amp; "I" &amp; $B29)</f>
        <v>#REF!</v>
      </c>
      <c r="G29" s="259" t="e" cm="1">
        <f t="array" aca="1" ref="G29" ca="1">INDIRECT("'"&amp;$A29&amp;"'!"&amp; "J" &amp; $B29)</f>
        <v>#REF!</v>
      </c>
      <c r="H29" s="259" t="e" cm="1">
        <f t="array" aca="1" ref="H29" ca="1">INDIRECT("'"&amp;$A29&amp;"'!"&amp; "K" &amp; $B29)</f>
        <v>#REF!</v>
      </c>
      <c r="I29" s="259" t="e" cm="1">
        <f t="array" aca="1" ref="I29" ca="1">INDIRECT("'"&amp;$A29&amp;"'!"&amp; "L" &amp; $B29)</f>
        <v>#REF!</v>
      </c>
      <c r="J29" s="259" t="e" cm="1">
        <f t="array" aca="1" ref="J29" ca="1">INDIRECT("'"&amp;$A29&amp;"'!"&amp; "M" &amp; $B29)</f>
        <v>#REF!</v>
      </c>
      <c r="K29" s="259" t="e" cm="1">
        <f t="array" aca="1" ref="K29" ca="1">INDIRECT("'"&amp;$A29&amp;"'!"&amp; "N" &amp; $B29)</f>
        <v>#REF!</v>
      </c>
      <c r="L29" s="259" t="e" cm="1">
        <f t="array" aca="1" ref="L29" ca="1">INDIRECT("'"&amp;$A29&amp;"'!"&amp; "O" &amp; $B29)</f>
        <v>#REF!</v>
      </c>
      <c r="M29" s="259" t="e" cm="1">
        <f t="array" aca="1" ref="M29" ca="1">INDIRECT("'"&amp;$A29&amp;"'!"&amp; "P" &amp; $B29)</f>
        <v>#REF!</v>
      </c>
      <c r="N29" s="259" t="e" cm="1">
        <f t="array" aca="1" ref="N29" ca="1">INDIRECT("'"&amp;$A29&amp;"'!"&amp; "Q" &amp; $B29)</f>
        <v>#REF!</v>
      </c>
      <c r="O29" s="259" t="e" cm="1">
        <f t="array" aca="1" ref="O29" ca="1">INDIRECT("'"&amp;$A29&amp;"'!"&amp; "R" &amp; $B29)</f>
        <v>#REF!</v>
      </c>
      <c r="P29" s="259" t="e" cm="1">
        <f t="array" aca="1" ref="P29" ca="1">INDIRECT("'"&amp;$A29&amp;"'!"&amp; "S" &amp; $B29)</f>
        <v>#REF!</v>
      </c>
      <c r="Q29" s="259" t="e" cm="1">
        <f t="array" aca="1" ref="Q29" ca="1">INDIRECT("'"&amp;$A29&amp;"'!"&amp; "T" &amp; $B29)</f>
        <v>#REF!</v>
      </c>
      <c r="R29" s="259" t="e" cm="1">
        <f t="array" aca="1" ref="R29" ca="1">INDIRECT("'"&amp;$A29&amp;"'!"&amp; "U" &amp; $B29)</f>
        <v>#REF!</v>
      </c>
      <c r="S29" s="259" t="e" cm="1">
        <f t="array" aca="1" ref="S29" ca="1">INDIRECT("'"&amp;$A29&amp;"'!"&amp; "V" &amp; $B29)</f>
        <v>#REF!</v>
      </c>
      <c r="T29" s="259" t="e" cm="1">
        <f t="array" aca="1" ref="T29" ca="1">INDIRECT("'"&amp;$A29&amp;"'!"&amp; "W" &amp; $B29)</f>
        <v>#REF!</v>
      </c>
      <c r="U29" s="259" t="e" cm="1">
        <f t="array" aca="1" ref="U29" ca="1">INDIRECT("'"&amp;$A29&amp;"'!"&amp; "X" &amp; $B29)</f>
        <v>#REF!</v>
      </c>
      <c r="V29" s="259" t="e" cm="1">
        <f t="array" aca="1" ref="V29" ca="1">INDIRECT("'"&amp;$A29&amp;"'!"&amp; "Y" &amp; $B29)</f>
        <v>#REF!</v>
      </c>
      <c r="W29" s="259" t="e" cm="1">
        <f t="array" aca="1" ref="W29" ca="1">INDIRECT("'"&amp;$A29&amp;"'!"&amp; "Z" &amp; $B29)</f>
        <v>#REF!</v>
      </c>
      <c r="X29" s="259" t="e" cm="1">
        <f t="array" aca="1" ref="X29" ca="1">INDIRECT("'"&amp;$A29&amp;"'!"&amp; "AA" &amp; $B29)</f>
        <v>#REF!</v>
      </c>
      <c r="Y29" s="259" t="e" cm="1">
        <f t="array" aca="1" ref="Y29" ca="1">INDIRECT("'"&amp;$A29&amp;"'!"&amp; "AB" &amp; $B29)</f>
        <v>#REF!</v>
      </c>
      <c r="Z29" s="259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130</v>
      </c>
      <c r="C30" s="259" t="e" cm="1">
        <f t="array" aca="1" ref="C30" ca="1">INDIRECT("'"&amp;$A30&amp;"'!"&amp; "F" &amp; $B30)</f>
        <v>#REF!</v>
      </c>
      <c r="D30" s="259" t="e" cm="1">
        <f t="array" aca="1" ref="D30" ca="1">INDIRECT("'"&amp;$A30&amp;"'!"&amp; "g" &amp; $B30)</f>
        <v>#REF!</v>
      </c>
      <c r="E30" s="259" t="e" cm="1">
        <f t="array" aca="1" ref="E30" ca="1">INDIRECT("'"&amp;$A30&amp;"'!"&amp; "H" &amp; $B30)</f>
        <v>#REF!</v>
      </c>
      <c r="F30" s="259" t="e" cm="1">
        <f t="array" aca="1" ref="F30" ca="1">INDIRECT("'"&amp;$A30&amp;"'!"&amp; "I" &amp; $B30)</f>
        <v>#REF!</v>
      </c>
      <c r="G30" s="259" t="e" cm="1">
        <f t="array" aca="1" ref="G30" ca="1">INDIRECT("'"&amp;$A30&amp;"'!"&amp; "J" &amp; $B30)</f>
        <v>#REF!</v>
      </c>
      <c r="H30" s="259" t="e" cm="1">
        <f t="array" aca="1" ref="H30" ca="1">INDIRECT("'"&amp;$A30&amp;"'!"&amp; "K" &amp; $B30)</f>
        <v>#REF!</v>
      </c>
      <c r="I30" s="259" t="e" cm="1">
        <f t="array" aca="1" ref="I30" ca="1">INDIRECT("'"&amp;$A30&amp;"'!"&amp; "L" &amp; $B30)</f>
        <v>#REF!</v>
      </c>
      <c r="J30" s="259" t="e" cm="1">
        <f t="array" aca="1" ref="J30" ca="1">INDIRECT("'"&amp;$A30&amp;"'!"&amp; "M" &amp; $B30)</f>
        <v>#REF!</v>
      </c>
      <c r="K30" s="259" t="e" cm="1">
        <f t="array" aca="1" ref="K30" ca="1">INDIRECT("'"&amp;$A30&amp;"'!"&amp; "N" &amp; $B30)</f>
        <v>#REF!</v>
      </c>
      <c r="L30" s="259" t="e" cm="1">
        <f t="array" aca="1" ref="L30" ca="1">INDIRECT("'"&amp;$A30&amp;"'!"&amp; "O" &amp; $B30)</f>
        <v>#REF!</v>
      </c>
      <c r="M30" s="259" t="e" cm="1">
        <f t="array" aca="1" ref="M30" ca="1">INDIRECT("'"&amp;$A30&amp;"'!"&amp; "P" &amp; $B30)</f>
        <v>#REF!</v>
      </c>
      <c r="N30" s="259" t="e" cm="1">
        <f t="array" aca="1" ref="N30" ca="1">INDIRECT("'"&amp;$A30&amp;"'!"&amp; "Q" &amp; $B30)</f>
        <v>#REF!</v>
      </c>
      <c r="O30" s="259" t="e" cm="1">
        <f t="array" aca="1" ref="O30" ca="1">INDIRECT("'"&amp;$A30&amp;"'!"&amp; "R" &amp; $B30)</f>
        <v>#REF!</v>
      </c>
      <c r="P30" s="259" t="e" cm="1">
        <f t="array" aca="1" ref="P30" ca="1">INDIRECT("'"&amp;$A30&amp;"'!"&amp; "S" &amp; $B30)</f>
        <v>#REF!</v>
      </c>
      <c r="Q30" s="259" t="e" cm="1">
        <f t="array" aca="1" ref="Q30" ca="1">INDIRECT("'"&amp;$A30&amp;"'!"&amp; "T" &amp; $B30)</f>
        <v>#REF!</v>
      </c>
      <c r="R30" s="259" t="e" cm="1">
        <f t="array" aca="1" ref="R30" ca="1">INDIRECT("'"&amp;$A30&amp;"'!"&amp; "U" &amp; $B30)</f>
        <v>#REF!</v>
      </c>
      <c r="S30" s="259" t="e" cm="1">
        <f t="array" aca="1" ref="S30" ca="1">INDIRECT("'"&amp;$A30&amp;"'!"&amp; "V" &amp; $B30)</f>
        <v>#REF!</v>
      </c>
      <c r="T30" s="259" t="e" cm="1">
        <f t="array" aca="1" ref="T30" ca="1">INDIRECT("'"&amp;$A30&amp;"'!"&amp; "W" &amp; $B30)</f>
        <v>#REF!</v>
      </c>
      <c r="U30" s="259" t="e" cm="1">
        <f t="array" aca="1" ref="U30" ca="1">INDIRECT("'"&amp;$A30&amp;"'!"&amp; "X" &amp; $B30)</f>
        <v>#REF!</v>
      </c>
      <c r="V30" s="259" t="e" cm="1">
        <f t="array" aca="1" ref="V30" ca="1">INDIRECT("'"&amp;$A30&amp;"'!"&amp; "Y" &amp; $B30)</f>
        <v>#REF!</v>
      </c>
      <c r="W30" s="259" t="e" cm="1">
        <f t="array" aca="1" ref="W30" ca="1">INDIRECT("'"&amp;$A30&amp;"'!"&amp; "Z" &amp; $B30)</f>
        <v>#REF!</v>
      </c>
      <c r="X30" s="259" t="e" cm="1">
        <f t="array" aca="1" ref="X30" ca="1">INDIRECT("'"&amp;$A30&amp;"'!"&amp; "AA" &amp; $B30)</f>
        <v>#REF!</v>
      </c>
      <c r="Y30" s="259" t="e" cm="1">
        <f t="array" aca="1" ref="Y30" ca="1">INDIRECT("'"&amp;$A30&amp;"'!"&amp; "AB" &amp; $B30)</f>
        <v>#REF!</v>
      </c>
      <c r="Z30" s="259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130</v>
      </c>
      <c r="C31" s="259" t="e" cm="1">
        <f t="array" aca="1" ref="C31" ca="1">INDIRECT("'"&amp;$A31&amp;"'!"&amp; "F" &amp; $B31)</f>
        <v>#REF!</v>
      </c>
      <c r="D31" s="259" t="e" cm="1">
        <f t="array" aca="1" ref="D31" ca="1">INDIRECT("'"&amp;$A31&amp;"'!"&amp; "g" &amp; $B31)</f>
        <v>#REF!</v>
      </c>
      <c r="E31" s="259" t="e" cm="1">
        <f t="array" aca="1" ref="E31" ca="1">INDIRECT("'"&amp;$A31&amp;"'!"&amp; "H" &amp; $B31)</f>
        <v>#REF!</v>
      </c>
      <c r="F31" s="259" t="e" cm="1">
        <f t="array" aca="1" ref="F31" ca="1">INDIRECT("'"&amp;$A31&amp;"'!"&amp; "I" &amp; $B31)</f>
        <v>#REF!</v>
      </c>
      <c r="G31" s="259" t="e" cm="1">
        <f t="array" aca="1" ref="G31" ca="1">INDIRECT("'"&amp;$A31&amp;"'!"&amp; "J" &amp; $B31)</f>
        <v>#REF!</v>
      </c>
      <c r="H31" s="259" t="e" cm="1">
        <f t="array" aca="1" ref="H31" ca="1">INDIRECT("'"&amp;$A31&amp;"'!"&amp; "K" &amp; $B31)</f>
        <v>#REF!</v>
      </c>
      <c r="I31" s="259" t="e" cm="1">
        <f t="array" aca="1" ref="I31" ca="1">INDIRECT("'"&amp;$A31&amp;"'!"&amp; "L" &amp; $B31)</f>
        <v>#REF!</v>
      </c>
      <c r="J31" s="259" t="e" cm="1">
        <f t="array" aca="1" ref="J31" ca="1">INDIRECT("'"&amp;$A31&amp;"'!"&amp; "M" &amp; $B31)</f>
        <v>#REF!</v>
      </c>
      <c r="K31" s="259" t="e" cm="1">
        <f t="array" aca="1" ref="K31" ca="1">INDIRECT("'"&amp;$A31&amp;"'!"&amp; "N" &amp; $B31)</f>
        <v>#REF!</v>
      </c>
      <c r="L31" s="259" t="e" cm="1">
        <f t="array" aca="1" ref="L31" ca="1">INDIRECT("'"&amp;$A31&amp;"'!"&amp; "O" &amp; $B31)</f>
        <v>#REF!</v>
      </c>
      <c r="M31" s="259" t="e" cm="1">
        <f t="array" aca="1" ref="M31" ca="1">INDIRECT("'"&amp;$A31&amp;"'!"&amp; "P" &amp; $B31)</f>
        <v>#REF!</v>
      </c>
      <c r="N31" s="259" t="e" cm="1">
        <f t="array" aca="1" ref="N31" ca="1">INDIRECT("'"&amp;$A31&amp;"'!"&amp; "Q" &amp; $B31)</f>
        <v>#REF!</v>
      </c>
      <c r="O31" s="259" t="e" cm="1">
        <f t="array" aca="1" ref="O31" ca="1">INDIRECT("'"&amp;$A31&amp;"'!"&amp; "R" &amp; $B31)</f>
        <v>#REF!</v>
      </c>
      <c r="P31" s="259" t="e" cm="1">
        <f t="array" aca="1" ref="P31" ca="1">INDIRECT("'"&amp;$A31&amp;"'!"&amp; "S" &amp; $B31)</f>
        <v>#REF!</v>
      </c>
      <c r="Q31" s="259" t="e" cm="1">
        <f t="array" aca="1" ref="Q31" ca="1">INDIRECT("'"&amp;$A31&amp;"'!"&amp; "T" &amp; $B31)</f>
        <v>#REF!</v>
      </c>
      <c r="R31" s="259" t="e" cm="1">
        <f t="array" aca="1" ref="R31" ca="1">INDIRECT("'"&amp;$A31&amp;"'!"&amp; "U" &amp; $B31)</f>
        <v>#REF!</v>
      </c>
      <c r="S31" s="259" t="e" cm="1">
        <f t="array" aca="1" ref="S31" ca="1">INDIRECT("'"&amp;$A31&amp;"'!"&amp; "V" &amp; $B31)</f>
        <v>#REF!</v>
      </c>
      <c r="T31" s="259" t="e" cm="1">
        <f t="array" aca="1" ref="T31" ca="1">INDIRECT("'"&amp;$A31&amp;"'!"&amp; "W" &amp; $B31)</f>
        <v>#REF!</v>
      </c>
      <c r="U31" s="259" t="e" cm="1">
        <f t="array" aca="1" ref="U31" ca="1">INDIRECT("'"&amp;$A31&amp;"'!"&amp; "X" &amp; $B31)</f>
        <v>#REF!</v>
      </c>
      <c r="V31" s="259" t="e" cm="1">
        <f t="array" aca="1" ref="V31" ca="1">INDIRECT("'"&amp;$A31&amp;"'!"&amp; "Y" &amp; $B31)</f>
        <v>#REF!</v>
      </c>
      <c r="W31" s="259" t="e" cm="1">
        <f t="array" aca="1" ref="W31" ca="1">INDIRECT("'"&amp;$A31&amp;"'!"&amp; "Z" &amp; $B31)</f>
        <v>#REF!</v>
      </c>
      <c r="X31" s="259" t="e" cm="1">
        <f t="array" aca="1" ref="X31" ca="1">INDIRECT("'"&amp;$A31&amp;"'!"&amp; "AA" &amp; $B31)</f>
        <v>#REF!</v>
      </c>
      <c r="Y31" s="259" t="e" cm="1">
        <f t="array" aca="1" ref="Y31" ca="1">INDIRECT("'"&amp;$A31&amp;"'!"&amp; "AB" &amp; $B31)</f>
        <v>#REF!</v>
      </c>
      <c r="Z31" s="259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130</v>
      </c>
      <c r="C32" s="259" t="e" cm="1">
        <f t="array" aca="1" ref="C32" ca="1">INDIRECT("'"&amp;$A32&amp;"'!"&amp; "F" &amp; $B32)</f>
        <v>#REF!</v>
      </c>
      <c r="D32" s="259" t="e" cm="1">
        <f t="array" aca="1" ref="D32" ca="1">INDIRECT("'"&amp;$A32&amp;"'!"&amp; "g" &amp; $B32)</f>
        <v>#REF!</v>
      </c>
      <c r="E32" s="259" t="e" cm="1">
        <f t="array" aca="1" ref="E32" ca="1">INDIRECT("'"&amp;$A32&amp;"'!"&amp; "H" &amp; $B32)</f>
        <v>#REF!</v>
      </c>
      <c r="F32" s="259" t="e" cm="1">
        <f t="array" aca="1" ref="F32" ca="1">INDIRECT("'"&amp;$A32&amp;"'!"&amp; "I" &amp; $B32)</f>
        <v>#REF!</v>
      </c>
      <c r="G32" s="259" t="e" cm="1">
        <f t="array" aca="1" ref="G32" ca="1">INDIRECT("'"&amp;$A32&amp;"'!"&amp; "J" &amp; $B32)</f>
        <v>#REF!</v>
      </c>
      <c r="H32" s="259" t="e" cm="1">
        <f t="array" aca="1" ref="H32" ca="1">INDIRECT("'"&amp;$A32&amp;"'!"&amp; "K" &amp; $B32)</f>
        <v>#REF!</v>
      </c>
      <c r="I32" s="259" t="e" cm="1">
        <f t="array" aca="1" ref="I32" ca="1">INDIRECT("'"&amp;$A32&amp;"'!"&amp; "L" &amp; $B32)</f>
        <v>#REF!</v>
      </c>
      <c r="J32" s="259" t="e" cm="1">
        <f t="array" aca="1" ref="J32" ca="1">INDIRECT("'"&amp;$A32&amp;"'!"&amp; "M" &amp; $B32)</f>
        <v>#REF!</v>
      </c>
      <c r="K32" s="259" t="e" cm="1">
        <f t="array" aca="1" ref="K32" ca="1">INDIRECT("'"&amp;$A32&amp;"'!"&amp; "N" &amp; $B32)</f>
        <v>#REF!</v>
      </c>
      <c r="L32" s="259" t="e" cm="1">
        <f t="array" aca="1" ref="L32" ca="1">INDIRECT("'"&amp;$A32&amp;"'!"&amp; "O" &amp; $B32)</f>
        <v>#REF!</v>
      </c>
      <c r="M32" s="259" t="e" cm="1">
        <f t="array" aca="1" ref="M32" ca="1">INDIRECT("'"&amp;$A32&amp;"'!"&amp; "P" &amp; $B32)</f>
        <v>#REF!</v>
      </c>
      <c r="N32" s="259" t="e" cm="1">
        <f t="array" aca="1" ref="N32" ca="1">INDIRECT("'"&amp;$A32&amp;"'!"&amp; "Q" &amp; $B32)</f>
        <v>#REF!</v>
      </c>
      <c r="O32" s="259" t="e" cm="1">
        <f t="array" aca="1" ref="O32" ca="1">INDIRECT("'"&amp;$A32&amp;"'!"&amp; "R" &amp; $B32)</f>
        <v>#REF!</v>
      </c>
      <c r="P32" s="259" t="e" cm="1">
        <f t="array" aca="1" ref="P32" ca="1">INDIRECT("'"&amp;$A32&amp;"'!"&amp; "S" &amp; $B32)</f>
        <v>#REF!</v>
      </c>
      <c r="Q32" s="259" t="e" cm="1">
        <f t="array" aca="1" ref="Q32" ca="1">INDIRECT("'"&amp;$A32&amp;"'!"&amp; "T" &amp; $B32)</f>
        <v>#REF!</v>
      </c>
      <c r="R32" s="259" t="e" cm="1">
        <f t="array" aca="1" ref="R32" ca="1">INDIRECT("'"&amp;$A32&amp;"'!"&amp; "U" &amp; $B32)</f>
        <v>#REF!</v>
      </c>
      <c r="S32" s="259" t="e" cm="1">
        <f t="array" aca="1" ref="S32" ca="1">INDIRECT("'"&amp;$A32&amp;"'!"&amp; "V" &amp; $B32)</f>
        <v>#REF!</v>
      </c>
      <c r="T32" s="259" t="e" cm="1">
        <f t="array" aca="1" ref="T32" ca="1">INDIRECT("'"&amp;$A32&amp;"'!"&amp; "W" &amp; $B32)</f>
        <v>#REF!</v>
      </c>
      <c r="U32" s="259" t="e" cm="1">
        <f t="array" aca="1" ref="U32" ca="1">INDIRECT("'"&amp;$A32&amp;"'!"&amp; "X" &amp; $B32)</f>
        <v>#REF!</v>
      </c>
      <c r="V32" s="259" t="e" cm="1">
        <f t="array" aca="1" ref="V32" ca="1">INDIRECT("'"&amp;$A32&amp;"'!"&amp; "Y" &amp; $B32)</f>
        <v>#REF!</v>
      </c>
      <c r="W32" s="259" t="e" cm="1">
        <f t="array" aca="1" ref="W32" ca="1">INDIRECT("'"&amp;$A32&amp;"'!"&amp; "Z" &amp; $B32)</f>
        <v>#REF!</v>
      </c>
      <c r="X32" s="259" t="e" cm="1">
        <f t="array" aca="1" ref="X32" ca="1">INDIRECT("'"&amp;$A32&amp;"'!"&amp; "AA" &amp; $B32)</f>
        <v>#REF!</v>
      </c>
      <c r="Y32" s="259" t="e" cm="1">
        <f t="array" aca="1" ref="Y32" ca="1">INDIRECT("'"&amp;$A32&amp;"'!"&amp; "AB" &amp; $B32)</f>
        <v>#REF!</v>
      </c>
      <c r="Z32" s="259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130</v>
      </c>
      <c r="C33" s="259" t="e" cm="1">
        <f t="array" aca="1" ref="C33" ca="1">INDIRECT("'"&amp;$A33&amp;"'!"&amp; "F" &amp; $B33)</f>
        <v>#REF!</v>
      </c>
      <c r="D33" s="259" t="e" cm="1">
        <f t="array" aca="1" ref="D33" ca="1">INDIRECT("'"&amp;$A33&amp;"'!"&amp; "g" &amp; $B33)</f>
        <v>#REF!</v>
      </c>
      <c r="E33" s="259" t="e" cm="1">
        <f t="array" aca="1" ref="E33" ca="1">INDIRECT("'"&amp;$A33&amp;"'!"&amp; "H" &amp; $B33)</f>
        <v>#REF!</v>
      </c>
      <c r="F33" s="259" t="e" cm="1">
        <f t="array" aca="1" ref="F33" ca="1">INDIRECT("'"&amp;$A33&amp;"'!"&amp; "I" &amp; $B33)</f>
        <v>#REF!</v>
      </c>
      <c r="G33" s="259" t="e" cm="1">
        <f t="array" aca="1" ref="G33" ca="1">INDIRECT("'"&amp;$A33&amp;"'!"&amp; "J" &amp; $B33)</f>
        <v>#REF!</v>
      </c>
      <c r="H33" s="259" t="e" cm="1">
        <f t="array" aca="1" ref="H33" ca="1">INDIRECT("'"&amp;$A33&amp;"'!"&amp; "K" &amp; $B33)</f>
        <v>#REF!</v>
      </c>
      <c r="I33" s="259" t="e" cm="1">
        <f t="array" aca="1" ref="I33" ca="1">INDIRECT("'"&amp;$A33&amp;"'!"&amp; "L" &amp; $B33)</f>
        <v>#REF!</v>
      </c>
      <c r="J33" s="259" t="e" cm="1">
        <f t="array" aca="1" ref="J33" ca="1">INDIRECT("'"&amp;$A33&amp;"'!"&amp; "M" &amp; $B33)</f>
        <v>#REF!</v>
      </c>
      <c r="K33" s="259" t="e" cm="1">
        <f t="array" aca="1" ref="K33" ca="1">INDIRECT("'"&amp;$A33&amp;"'!"&amp; "N" &amp; $B33)</f>
        <v>#REF!</v>
      </c>
      <c r="L33" s="259" t="e" cm="1">
        <f t="array" aca="1" ref="L33" ca="1">INDIRECT("'"&amp;$A33&amp;"'!"&amp; "O" &amp; $B33)</f>
        <v>#REF!</v>
      </c>
      <c r="M33" s="259" t="e" cm="1">
        <f t="array" aca="1" ref="M33" ca="1">INDIRECT("'"&amp;$A33&amp;"'!"&amp; "P" &amp; $B33)</f>
        <v>#REF!</v>
      </c>
      <c r="N33" s="259" t="e" cm="1">
        <f t="array" aca="1" ref="N33" ca="1">INDIRECT("'"&amp;$A33&amp;"'!"&amp; "Q" &amp; $B33)</f>
        <v>#REF!</v>
      </c>
      <c r="O33" s="259" t="e" cm="1">
        <f t="array" aca="1" ref="O33" ca="1">INDIRECT("'"&amp;$A33&amp;"'!"&amp; "R" &amp; $B33)</f>
        <v>#REF!</v>
      </c>
      <c r="P33" s="259" t="e" cm="1">
        <f t="array" aca="1" ref="P33" ca="1">INDIRECT("'"&amp;$A33&amp;"'!"&amp; "S" &amp; $B33)</f>
        <v>#REF!</v>
      </c>
      <c r="Q33" s="259" t="e" cm="1">
        <f t="array" aca="1" ref="Q33" ca="1">INDIRECT("'"&amp;$A33&amp;"'!"&amp; "T" &amp; $B33)</f>
        <v>#REF!</v>
      </c>
      <c r="R33" s="259" t="e" cm="1">
        <f t="array" aca="1" ref="R33" ca="1">INDIRECT("'"&amp;$A33&amp;"'!"&amp; "U" &amp; $B33)</f>
        <v>#REF!</v>
      </c>
      <c r="S33" s="259" t="e" cm="1">
        <f t="array" aca="1" ref="S33" ca="1">INDIRECT("'"&amp;$A33&amp;"'!"&amp; "V" &amp; $B33)</f>
        <v>#REF!</v>
      </c>
      <c r="T33" s="259" t="e" cm="1">
        <f t="array" aca="1" ref="T33" ca="1">INDIRECT("'"&amp;$A33&amp;"'!"&amp; "W" &amp; $B33)</f>
        <v>#REF!</v>
      </c>
      <c r="U33" s="259" t="e" cm="1">
        <f t="array" aca="1" ref="U33" ca="1">INDIRECT("'"&amp;$A33&amp;"'!"&amp; "X" &amp; $B33)</f>
        <v>#REF!</v>
      </c>
      <c r="V33" s="259" t="e" cm="1">
        <f t="array" aca="1" ref="V33" ca="1">INDIRECT("'"&amp;$A33&amp;"'!"&amp; "Y" &amp; $B33)</f>
        <v>#REF!</v>
      </c>
      <c r="W33" s="259" t="e" cm="1">
        <f t="array" aca="1" ref="W33" ca="1">INDIRECT("'"&amp;$A33&amp;"'!"&amp; "Z" &amp; $B33)</f>
        <v>#REF!</v>
      </c>
      <c r="X33" s="259" t="e" cm="1">
        <f t="array" aca="1" ref="X33" ca="1">INDIRECT("'"&amp;$A33&amp;"'!"&amp; "AA" &amp; $B33)</f>
        <v>#REF!</v>
      </c>
      <c r="Y33" s="259" t="e" cm="1">
        <f t="array" aca="1" ref="Y33" ca="1">INDIRECT("'"&amp;$A33&amp;"'!"&amp; "AB" &amp; $B33)</f>
        <v>#REF!</v>
      </c>
      <c r="Z33" s="259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127</v>
      </c>
      <c r="C35" s="259" cm="1">
        <f t="array" aca="1" ref="C35" ca="1">INDIRECT("'"&amp;$A35&amp;"'!"&amp; "F" &amp; $B35)</f>
        <v>38.710000000000008</v>
      </c>
      <c r="D35" s="259" cm="1">
        <f t="array" aca="1" ref="D35" ca="1">INDIRECT("'"&amp;$A35&amp;"'!"&amp; "g" &amp; $B35)</f>
        <v>36.61</v>
      </c>
      <c r="E35" s="259" cm="1">
        <f t="array" aca="1" ref="E35" ca="1">INDIRECT("'"&amp;$A35&amp;"'!"&amp; "H" &amp; $B35)</f>
        <v>35.17</v>
      </c>
      <c r="F35" s="259" cm="1">
        <f t="array" aca="1" ref="F35" ca="1">INDIRECT("'"&amp;$A35&amp;"'!"&amp; "I" &amp; $B35)</f>
        <v>33.79</v>
      </c>
      <c r="G35" s="259" cm="1">
        <f t="array" aca="1" ref="G35" ca="1">INDIRECT("'"&amp;$A35&amp;"'!"&amp; "J" &amp; $B35)</f>
        <v>32.93</v>
      </c>
      <c r="H35" s="259" cm="1">
        <f t="array" aca="1" ref="H35" ca="1">INDIRECT("'"&amp;$A35&amp;"'!"&amp; "K" &amp; $B35)</f>
        <v>33.42</v>
      </c>
      <c r="I35" s="259" cm="1">
        <f t="array" aca="1" ref="I35" ca="1">INDIRECT("'"&amp;$A35&amp;"'!"&amp; "L" &amp; $B35)</f>
        <v>35.930000000000007</v>
      </c>
      <c r="J35" s="259" cm="1">
        <f t="array" aca="1" ref="J35" ca="1">INDIRECT("'"&amp;$A35&amp;"'!"&amp; "M" &amp; $B35)</f>
        <v>35.430000000000007</v>
      </c>
      <c r="K35" s="259" cm="1">
        <f t="array" aca="1" ref="K35" ca="1">INDIRECT("'"&amp;$A35&amp;"'!"&amp; "N" &amp; $B35)</f>
        <v>36.269999999999989</v>
      </c>
      <c r="L35" s="259" cm="1">
        <f t="array" aca="1" ref="L35" ca="1">INDIRECT("'"&amp;$A35&amp;"'!"&amp; "O" &amp; $B35)</f>
        <v>41.319999999999986</v>
      </c>
      <c r="M35" s="259" cm="1">
        <f t="array" aca="1" ref="M35" ca="1">INDIRECT("'"&amp;$A35&amp;"'!"&amp; "P" &amp; $B35)</f>
        <v>44.600000000000023</v>
      </c>
      <c r="N35" s="259" cm="1">
        <f t="array" aca="1" ref="N35" ca="1">INDIRECT("'"&amp;$A35&amp;"'!"&amp; "Q" &amp; $B35)</f>
        <v>46.710000000000015</v>
      </c>
      <c r="O35" s="259" cm="1">
        <f t="array" aca="1" ref="O35" ca="1">INDIRECT("'"&amp;$A35&amp;"'!"&amp; "R" &amp; $B35)</f>
        <v>46.626000000000012</v>
      </c>
      <c r="P35" s="259" cm="1">
        <f t="array" aca="1" ref="P35" ca="1">INDIRECT("'"&amp;$A35&amp;"'!"&amp; "S" &amp; $B35)</f>
        <v>48.333000000000013</v>
      </c>
      <c r="Q35" s="259" cm="1">
        <f t="array" aca="1" ref="Q35" ca="1">INDIRECT("'"&amp;$A35&amp;"'!"&amp; "T" &amp; $B35)</f>
        <v>48.851000000000013</v>
      </c>
      <c r="R35" s="259" cm="1">
        <f t="array" aca="1" ref="R35" ca="1">INDIRECT("'"&amp;$A35&amp;"'!"&amp; "U" &amp; $B35)</f>
        <v>47.665000000000013</v>
      </c>
      <c r="S35" s="259" cm="1">
        <f t="array" aca="1" ref="S35" ca="1">INDIRECT("'"&amp;$A35&amp;"'!"&amp; "V" &amp; $B35)</f>
        <v>46.605000000000018</v>
      </c>
      <c r="T35" s="259" cm="1">
        <f t="array" aca="1" ref="T35" ca="1">INDIRECT("'"&amp;$A35&amp;"'!"&amp; "W" &amp; $B35)</f>
        <v>45.784000000000006</v>
      </c>
      <c r="U35" s="259" cm="1">
        <f t="array" aca="1" ref="U35" ca="1">INDIRECT("'"&amp;$A35&amp;"'!"&amp; "X" &amp; $B35)</f>
        <v>50.740000000000016</v>
      </c>
      <c r="V35" s="259" cm="1">
        <f t="array" aca="1" ref="V35" ca="1">INDIRECT("'"&amp;$A35&amp;"'!"&amp; "Y" &amp; $B35)</f>
        <v>51.049000000000007</v>
      </c>
      <c r="W35" s="259" cm="1">
        <f t="array" aca="1" ref="W35" ca="1">INDIRECT("'"&amp;$A35&amp;"'!"&amp; "Z" &amp; $B35)</f>
        <v>49.790000000000013</v>
      </c>
      <c r="X35" s="259" cm="1">
        <f t="array" aca="1" ref="X35" ca="1">INDIRECT("'"&amp;$A35&amp;"'!"&amp; "AA" &amp; $B35)</f>
        <v>48.41</v>
      </c>
      <c r="Y35" s="259" cm="1">
        <f t="array" aca="1" ref="Y35" ca="1">INDIRECT("'"&amp;$A35&amp;"'!"&amp; "AB" &amp; $B35)</f>
        <v>45</v>
      </c>
      <c r="Z35" s="259" cm="1">
        <f t="array" aca="1" ref="Z35" ca="1">INDIRECT("'"&amp;$A35&amp;"'!"&amp; "AC" &amp; $B35)</f>
        <v>39.729999999999997</v>
      </c>
    </row>
    <row r="36" spans="1:26" x14ac:dyDescent="0.25">
      <c r="A36" s="71">
        <v>2</v>
      </c>
      <c r="B36" s="71">
        <v>127</v>
      </c>
      <c r="C36" s="259" cm="1">
        <f t="array" aca="1" ref="C36" ca="1">INDIRECT("'"&amp;$A36&amp;"'!"&amp; "F" &amp; $B36)</f>
        <v>36.479999999999997</v>
      </c>
      <c r="D36" s="259" cm="1">
        <f t="array" aca="1" ref="D36" ca="1">INDIRECT("'"&amp;$A36&amp;"'!"&amp; "g" &amp; $B36)</f>
        <v>35.44</v>
      </c>
      <c r="E36" s="259" cm="1">
        <f t="array" aca="1" ref="E36" ca="1">INDIRECT("'"&amp;$A36&amp;"'!"&amp; "H" &amp; $B36)</f>
        <v>33.920000000000009</v>
      </c>
      <c r="F36" s="259" cm="1">
        <f t="array" aca="1" ref="F36" ca="1">INDIRECT("'"&amp;$A36&amp;"'!"&amp; "I" &amp; $B36)</f>
        <v>32.840000000000003</v>
      </c>
      <c r="G36" s="259" cm="1">
        <f t="array" aca="1" ref="G36" ca="1">INDIRECT("'"&amp;$A36&amp;"'!"&amp; "J" &amp; $B36)</f>
        <v>32.18</v>
      </c>
      <c r="H36" s="259" cm="1">
        <f t="array" aca="1" ref="H36" ca="1">INDIRECT("'"&amp;$A36&amp;"'!"&amp; "K" &amp; $B36)</f>
        <v>32.6</v>
      </c>
      <c r="I36" s="259" cm="1">
        <f t="array" aca="1" ref="I36" ca="1">INDIRECT("'"&amp;$A36&amp;"'!"&amp; "L" &amp; $B36)</f>
        <v>34.300000000000011</v>
      </c>
      <c r="J36" s="259" cm="1">
        <f t="array" aca="1" ref="J36" ca="1">INDIRECT("'"&amp;$A36&amp;"'!"&amp; "M" &amp; $B36)</f>
        <v>34.300000000000004</v>
      </c>
      <c r="K36" s="259" cm="1">
        <f t="array" aca="1" ref="K36" ca="1">INDIRECT("'"&amp;$A36&amp;"'!"&amp; "N" &amp; $B36)</f>
        <v>37.019999999999989</v>
      </c>
      <c r="L36" s="259" cm="1">
        <f t="array" aca="1" ref="L36" ca="1">INDIRECT("'"&amp;$A36&amp;"'!"&amp; "O" &amp; $B36)</f>
        <v>42.190000000000012</v>
      </c>
      <c r="M36" s="259" cm="1">
        <f t="array" aca="1" ref="M36" ca="1">INDIRECT("'"&amp;$A36&amp;"'!"&amp; "P" &amp; $B36)</f>
        <v>47.210000000000022</v>
      </c>
      <c r="N36" s="259" cm="1">
        <f t="array" aca="1" ref="N36" ca="1">INDIRECT("'"&amp;$A36&amp;"'!"&amp; "Q" &amp; $B36)</f>
        <v>46.980000000000011</v>
      </c>
      <c r="O36" s="259" cm="1">
        <f t="array" aca="1" ref="O36" ca="1">INDIRECT("'"&amp;$A36&amp;"'!"&amp; "R" &amp; $B36)</f>
        <v>47.820000000000007</v>
      </c>
      <c r="P36" s="259" cm="1">
        <f t="array" aca="1" ref="P36" ca="1">INDIRECT("'"&amp;$A36&amp;"'!"&amp; "S" &amp; $B36)</f>
        <v>48.300000000000026</v>
      </c>
      <c r="Q36" s="259" cm="1">
        <f t="array" aca="1" ref="Q36" ca="1">INDIRECT("'"&amp;$A36&amp;"'!"&amp; "T" &amp; $B36)</f>
        <v>49.356000000000016</v>
      </c>
      <c r="R36" s="259" cm="1">
        <f t="array" aca="1" ref="R36" ca="1">INDIRECT("'"&amp;$A36&amp;"'!"&amp; "U" &amp; $B36)</f>
        <v>50.085000000000015</v>
      </c>
      <c r="S36" s="259" cm="1">
        <f t="array" aca="1" ref="S36" ca="1">INDIRECT("'"&amp;$A36&amp;"'!"&amp; "V" &amp; $B36)</f>
        <v>50.156000000000013</v>
      </c>
      <c r="T36" s="259" cm="1">
        <f t="array" aca="1" ref="T36" ca="1">INDIRECT("'"&amp;$A36&amp;"'!"&amp; "W" &amp; $B36)</f>
        <v>49.170000000000016</v>
      </c>
      <c r="U36" s="259" cm="1">
        <f t="array" aca="1" ref="U36" ca="1">INDIRECT("'"&amp;$A36&amp;"'!"&amp; "X" &amp; $B36)</f>
        <v>54.661000000000016</v>
      </c>
      <c r="V36" s="259" cm="1">
        <f t="array" aca="1" ref="V36" ca="1">INDIRECT("'"&amp;$A36&amp;"'!"&amp; "Y" &amp; $B36)</f>
        <v>54.668000000000013</v>
      </c>
      <c r="W36" s="259" cm="1">
        <f t="array" aca="1" ref="W36" ca="1">INDIRECT("'"&amp;$A36&amp;"'!"&amp; "Z" &amp; $B36)</f>
        <v>53.40600000000002</v>
      </c>
      <c r="X36" s="259" cm="1">
        <f t="array" aca="1" ref="X36" ca="1">INDIRECT("'"&amp;$A36&amp;"'!"&amp; "AA" &amp; $B36)</f>
        <v>50.074000000000012</v>
      </c>
      <c r="Y36" s="259" cm="1">
        <f t="array" aca="1" ref="Y36" ca="1">INDIRECT("'"&amp;$A36&amp;"'!"&amp; "AB" &amp; $B36)</f>
        <v>46.059999999999995</v>
      </c>
      <c r="Z36" s="259" cm="1">
        <f t="array" aca="1" ref="Z36" ca="1">INDIRECT("'"&amp;$A36&amp;"'!"&amp; "AC" &amp; $B36)</f>
        <v>42.949999999999989</v>
      </c>
    </row>
    <row r="37" spans="1:26" x14ac:dyDescent="0.25">
      <c r="A37" s="71">
        <v>3</v>
      </c>
      <c r="B37" s="71">
        <v>127</v>
      </c>
      <c r="C37" s="259" cm="1">
        <f t="array" aca="1" ref="C37" ca="1">INDIRECT("'"&amp;$A37&amp;"'!"&amp; "F" &amp; $B37)</f>
        <v>38.019999999999996</v>
      </c>
      <c r="D37" s="259" cm="1">
        <f t="array" aca="1" ref="D37" ca="1">INDIRECT("'"&amp;$A37&amp;"'!"&amp; "g" &amp; $B37)</f>
        <v>36.679999999999993</v>
      </c>
      <c r="E37" s="259" cm="1">
        <f t="array" aca="1" ref="E37" ca="1">INDIRECT("'"&amp;$A37&amp;"'!"&amp; "H" &amp; $B37)</f>
        <v>35.140000000000008</v>
      </c>
      <c r="F37" s="259" cm="1">
        <f t="array" aca="1" ref="F37" ca="1">INDIRECT("'"&amp;$A37&amp;"'!"&amp; "I" &amp; $B37)</f>
        <v>34.29</v>
      </c>
      <c r="G37" s="259" cm="1">
        <f t="array" aca="1" ref="G37" ca="1">INDIRECT("'"&amp;$A37&amp;"'!"&amp; "J" &amp; $B37)</f>
        <v>33.869999999999997</v>
      </c>
      <c r="H37" s="259" cm="1">
        <f t="array" aca="1" ref="H37" ca="1">INDIRECT("'"&amp;$A37&amp;"'!"&amp; "K" &amp; $B37)</f>
        <v>35.490999999999993</v>
      </c>
      <c r="I37" s="259" cm="1">
        <f t="array" aca="1" ref="I37" ca="1">INDIRECT("'"&amp;$A37&amp;"'!"&amp; "L" &amp; $B37)</f>
        <v>40.521000000000008</v>
      </c>
      <c r="J37" s="259" cm="1">
        <f t="array" aca="1" ref="J37" ca="1">INDIRECT("'"&amp;$A37&amp;"'!"&amp; "M" &amp; $B37)</f>
        <v>37.61</v>
      </c>
      <c r="K37" s="259" cm="1">
        <f t="array" aca="1" ref="K37" ca="1">INDIRECT("'"&amp;$A37&amp;"'!"&amp; "N" &amp; $B37)</f>
        <v>43.180000000000007</v>
      </c>
      <c r="L37" s="259" cm="1">
        <f t="array" aca="1" ref="L37" ca="1">INDIRECT("'"&amp;$A37&amp;"'!"&amp; "O" &amp; $B37)</f>
        <v>51.100000000000016</v>
      </c>
      <c r="M37" s="259" cm="1">
        <f t="array" aca="1" ref="M37" ca="1">INDIRECT("'"&amp;$A37&amp;"'!"&amp; "P" &amp; $B37)</f>
        <v>56.730000000000004</v>
      </c>
      <c r="N37" s="259" cm="1">
        <f t="array" aca="1" ref="N37" ca="1">INDIRECT("'"&amp;$A37&amp;"'!"&amp; "Q" &amp; $B37)</f>
        <v>59.610000000000007</v>
      </c>
      <c r="O37" s="259" cm="1">
        <f t="array" aca="1" ref="O37" ca="1">INDIRECT("'"&amp;$A37&amp;"'!"&amp; "R" &amp; $B37)</f>
        <v>61.545000000000002</v>
      </c>
      <c r="P37" s="259" cm="1">
        <f t="array" aca="1" ref="P37" ca="1">INDIRECT("'"&amp;$A37&amp;"'!"&amp; "S" &amp; $B37)</f>
        <v>60.446999999999996</v>
      </c>
      <c r="Q37" s="259" cm="1">
        <f t="array" aca="1" ref="Q37" ca="1">INDIRECT("'"&amp;$A37&amp;"'!"&amp; "T" &amp; $B37)</f>
        <v>62.262000000000008</v>
      </c>
      <c r="R37" s="259" cm="1">
        <f t="array" aca="1" ref="R37" ca="1">INDIRECT("'"&amp;$A37&amp;"'!"&amp; "U" &amp; $B37)</f>
        <v>63.3</v>
      </c>
      <c r="S37" s="259" cm="1">
        <f t="array" aca="1" ref="S37" ca="1">INDIRECT("'"&amp;$A37&amp;"'!"&amp; "V" &amp; $B37)</f>
        <v>62.667999999999999</v>
      </c>
      <c r="T37" s="259" cm="1">
        <f t="array" aca="1" ref="T37" ca="1">INDIRECT("'"&amp;$A37&amp;"'!"&amp; "W" &amp; $B37)</f>
        <v>58.222000000000001</v>
      </c>
      <c r="U37" s="259" cm="1">
        <f t="array" aca="1" ref="U37" ca="1">INDIRECT("'"&amp;$A37&amp;"'!"&amp; "X" &amp; $B37)</f>
        <v>60.120000000000005</v>
      </c>
      <c r="V37" s="259" cm="1">
        <f t="array" aca="1" ref="V37" ca="1">INDIRECT("'"&amp;$A37&amp;"'!"&amp; "Y" &amp; $B37)</f>
        <v>58.45900000000001</v>
      </c>
      <c r="W37" s="259" cm="1">
        <f t="array" aca="1" ref="W37" ca="1">INDIRECT("'"&amp;$A37&amp;"'!"&amp; "Z" &amp; $B37)</f>
        <v>55.860000000000007</v>
      </c>
      <c r="X37" s="259" cm="1">
        <f t="array" aca="1" ref="X37" ca="1">INDIRECT("'"&amp;$A37&amp;"'!"&amp; "AA" &amp; $B37)</f>
        <v>53.000000000000007</v>
      </c>
      <c r="Y37" s="259" cm="1">
        <f t="array" aca="1" ref="Y37" ca="1">INDIRECT("'"&amp;$A37&amp;"'!"&amp; "AB" &amp; $B37)</f>
        <v>48.009399999999999</v>
      </c>
      <c r="Z37" s="259" cm="1">
        <f t="array" aca="1" ref="Z37" ca="1">INDIRECT("'"&amp;$A37&amp;"'!"&amp; "AC" &amp; $B37)</f>
        <v>44.400000000000006</v>
      </c>
    </row>
    <row r="38" spans="1:26" x14ac:dyDescent="0.25">
      <c r="A38" s="71">
        <v>4</v>
      </c>
      <c r="B38" s="71">
        <v>127</v>
      </c>
      <c r="C38" s="259" cm="1">
        <f t="array" aca="1" ref="C38" ca="1">INDIRECT("'"&amp;$A38&amp;"'!"&amp; "F" &amp; $B38)</f>
        <v>41.61</v>
      </c>
      <c r="D38" s="259" cm="1">
        <f t="array" aca="1" ref="D38" ca="1">INDIRECT("'"&amp;$A38&amp;"'!"&amp; "g" &amp; $B38)</f>
        <v>38.290000000000006</v>
      </c>
      <c r="E38" s="259" cm="1">
        <f t="array" aca="1" ref="E38" ca="1">INDIRECT("'"&amp;$A38&amp;"'!"&amp; "H" &amp; $B38)</f>
        <v>37.9</v>
      </c>
      <c r="F38" s="259" cm="1">
        <f t="array" aca="1" ref="F38" ca="1">INDIRECT("'"&amp;$A38&amp;"'!"&amp; "I" &amp; $B38)</f>
        <v>36.96</v>
      </c>
      <c r="G38" s="259" cm="1">
        <f t="array" aca="1" ref="G38" ca="1">INDIRECT("'"&amp;$A38&amp;"'!"&amp; "J" &amp; $B38)</f>
        <v>36.31</v>
      </c>
      <c r="H38" s="259" cm="1">
        <f t="array" aca="1" ref="H38" ca="1">INDIRECT("'"&amp;$A38&amp;"'!"&amp; "K" &amp; $B38)</f>
        <v>37.229999999999997</v>
      </c>
      <c r="I38" s="259" cm="1">
        <f t="array" aca="1" ref="I38" ca="1">INDIRECT("'"&amp;$A38&amp;"'!"&amp; "L" &amp; $B38)</f>
        <v>40.560000000000009</v>
      </c>
      <c r="J38" s="259" cm="1">
        <f t="array" aca="1" ref="J38" ca="1">INDIRECT("'"&amp;$A38&amp;"'!"&amp; "M" &amp; $B38)</f>
        <v>40.530000000000008</v>
      </c>
      <c r="K38" s="259" cm="1">
        <f t="array" aca="1" ref="K38" ca="1">INDIRECT("'"&amp;$A38&amp;"'!"&amp; "N" &amp; $B38)</f>
        <v>45.100000000000016</v>
      </c>
      <c r="L38" s="259" cm="1">
        <f t="array" aca="1" ref="L38" ca="1">INDIRECT("'"&amp;$A38&amp;"'!"&amp; "O" &amp; $B38)</f>
        <v>53.940000000000005</v>
      </c>
      <c r="M38" s="259" cm="1">
        <f t="array" aca="1" ref="M38" ca="1">INDIRECT("'"&amp;$A38&amp;"'!"&amp; "P" &amp; $B38)</f>
        <v>58.63000000000001</v>
      </c>
      <c r="N38" s="259" cm="1">
        <f t="array" aca="1" ref="N38" ca="1">INDIRECT("'"&amp;$A38&amp;"'!"&amp; "Q" &amp; $B38)</f>
        <v>59.048000000000009</v>
      </c>
      <c r="O38" s="259" cm="1">
        <f t="array" aca="1" ref="O38" ca="1">INDIRECT("'"&amp;$A38&amp;"'!"&amp; "R" &amp; $B38)</f>
        <v>57.64800000000001</v>
      </c>
      <c r="P38" s="259" cm="1">
        <f t="array" aca="1" ref="P38" ca="1">INDIRECT("'"&amp;$A38&amp;"'!"&amp; "S" &amp; $B38)</f>
        <v>55.933000000000007</v>
      </c>
      <c r="Q38" s="259" cm="1">
        <f t="array" aca="1" ref="Q38" ca="1">INDIRECT("'"&amp;$A38&amp;"'!"&amp; "T" &amp; $B38)</f>
        <v>53.093000000000011</v>
      </c>
      <c r="R38" s="259" cm="1">
        <f t="array" aca="1" ref="R38" ca="1">INDIRECT("'"&amp;$A38&amp;"'!"&amp; "U" &amp; $B38)</f>
        <v>54.75800000000001</v>
      </c>
      <c r="S38" s="259" cm="1">
        <f t="array" aca="1" ref="S38" ca="1">INDIRECT("'"&amp;$A38&amp;"'!"&amp; "V" &amp; $B38)</f>
        <v>54.120000000000005</v>
      </c>
      <c r="T38" s="259" cm="1">
        <f t="array" aca="1" ref="T38" ca="1">INDIRECT("'"&amp;$A38&amp;"'!"&amp; "W" &amp; $B38)</f>
        <v>53.059500000000007</v>
      </c>
      <c r="U38" s="259" cm="1">
        <f t="array" aca="1" ref="U38" ca="1">INDIRECT("'"&amp;$A38&amp;"'!"&amp; "X" &amp; $B38)</f>
        <v>52.290000000000006</v>
      </c>
      <c r="V38" s="259" cm="1">
        <f t="array" aca="1" ref="V38" ca="1">INDIRECT("'"&amp;$A38&amp;"'!"&amp; "Y" &amp; $B38)</f>
        <v>50.38</v>
      </c>
      <c r="W38" s="259" cm="1">
        <f t="array" aca="1" ref="W38" ca="1">INDIRECT("'"&amp;$A38&amp;"'!"&amp; "Z" &amp; $B38)</f>
        <v>46.769999999999996</v>
      </c>
      <c r="X38" s="259" cm="1">
        <f t="array" aca="1" ref="X38" ca="1">INDIRECT("'"&amp;$A38&amp;"'!"&amp; "AA" &amp; $B38)</f>
        <v>42.22</v>
      </c>
      <c r="Y38" s="259" cm="1">
        <f t="array" aca="1" ref="Y38" ca="1">INDIRECT("'"&amp;$A38&amp;"'!"&amp; "AB" &amp; $B38)</f>
        <v>38.789999999999992</v>
      </c>
      <c r="Z38" s="259" cm="1">
        <f t="array" aca="1" ref="Z38" ca="1">INDIRECT("'"&amp;$A38&amp;"'!"&amp; "AC" &amp; $B38)</f>
        <v>36.099999999999994</v>
      </c>
    </row>
    <row r="39" spans="1:26" x14ac:dyDescent="0.25">
      <c r="A39" s="71">
        <v>5</v>
      </c>
      <c r="B39" s="71">
        <v>127</v>
      </c>
      <c r="C39" s="259" cm="1">
        <f t="array" aca="1" ref="C39" ca="1">INDIRECT("'"&amp;$A39&amp;"'!"&amp; "F" &amp; $B39)</f>
        <v>33.309999999999995</v>
      </c>
      <c r="D39" s="259" cm="1">
        <f t="array" aca="1" ref="D39" ca="1">INDIRECT("'"&amp;$A39&amp;"'!"&amp; "g" &amp; $B39)</f>
        <v>32.150000000000006</v>
      </c>
      <c r="E39" s="259" cm="1">
        <f t="array" aca="1" ref="E39" ca="1">INDIRECT("'"&amp;$A39&amp;"'!"&amp; "H" &amp; $B39)</f>
        <v>30.3</v>
      </c>
      <c r="F39" s="259" cm="1">
        <f t="array" aca="1" ref="F39" ca="1">INDIRECT("'"&amp;$A39&amp;"'!"&amp; "I" &amp; $B39)</f>
        <v>28.67</v>
      </c>
      <c r="G39" s="259" cm="1">
        <f t="array" aca="1" ref="G39" ca="1">INDIRECT("'"&amp;$A39&amp;"'!"&amp; "J" &amp; $B39)</f>
        <v>28.64</v>
      </c>
      <c r="H39" s="259" cm="1">
        <f t="array" aca="1" ref="H39" ca="1">INDIRECT("'"&amp;$A39&amp;"'!"&amp; "K" &amp; $B39)</f>
        <v>29.28</v>
      </c>
      <c r="I39" s="259" cm="1">
        <f t="array" aca="1" ref="I39" ca="1">INDIRECT("'"&amp;$A39&amp;"'!"&amp; "L" &amp; $B39)</f>
        <v>31.240000000000002</v>
      </c>
      <c r="J39" s="259" cm="1">
        <f t="array" aca="1" ref="J39" ca="1">INDIRECT("'"&amp;$A39&amp;"'!"&amp; "M" &amp; $B39)</f>
        <v>33.349999999999994</v>
      </c>
      <c r="K39" s="259" cm="1">
        <f t="array" aca="1" ref="K39" ca="1">INDIRECT("'"&amp;$A39&amp;"'!"&amp; "N" &amp; $B39)</f>
        <v>35.049999999999997</v>
      </c>
      <c r="L39" s="259" cm="1">
        <f t="array" aca="1" ref="L39" ca="1">INDIRECT("'"&amp;$A39&amp;"'!"&amp; "O" &amp; $B39)</f>
        <v>41.31</v>
      </c>
      <c r="M39" s="259" cm="1">
        <f t="array" aca="1" ref="M39" ca="1">INDIRECT("'"&amp;$A39&amp;"'!"&amp; "P" &amp; $B39)</f>
        <v>44.44</v>
      </c>
      <c r="N39" s="259" cm="1">
        <f t="array" aca="1" ref="N39" ca="1">INDIRECT("'"&amp;$A39&amp;"'!"&amp; "Q" &amp; $B39)</f>
        <v>43.301000000000002</v>
      </c>
      <c r="O39" s="259" cm="1">
        <f t="array" aca="1" ref="O39" ca="1">INDIRECT("'"&amp;$A39&amp;"'!"&amp; "R" &amp; $B39)</f>
        <v>43.233000000000011</v>
      </c>
      <c r="P39" s="259" cm="1">
        <f t="array" aca="1" ref="P39" ca="1">INDIRECT("'"&amp;$A39&amp;"'!"&amp; "S" &amp; $B39)</f>
        <v>41.493000000000009</v>
      </c>
      <c r="Q39" s="259" cm="1">
        <f t="array" aca="1" ref="Q39" ca="1">INDIRECT("'"&amp;$A39&amp;"'!"&amp; "T" &amp; $B39)</f>
        <v>44.003000000000014</v>
      </c>
      <c r="R39" s="259" cm="1">
        <f t="array" aca="1" ref="R39" ca="1">INDIRECT("'"&amp;$A39&amp;"'!"&amp; "U" &amp; $B39)</f>
        <v>42.953000000000003</v>
      </c>
      <c r="S39" s="259" cm="1">
        <f t="array" aca="1" ref="S39" ca="1">INDIRECT("'"&amp;$A39&amp;"'!"&amp; "V" &amp; $B39)</f>
        <v>43.673000000000002</v>
      </c>
      <c r="T39" s="259" cm="1">
        <f t="array" aca="1" ref="T39" ca="1">INDIRECT("'"&amp;$A39&amp;"'!"&amp; "W" &amp; $B39)</f>
        <v>45.15300000000002</v>
      </c>
      <c r="U39" s="259" cm="1">
        <f t="array" aca="1" ref="U39" ca="1">INDIRECT("'"&amp;$A39&amp;"'!"&amp; "X" &amp; $B39)</f>
        <v>50.152999999999999</v>
      </c>
      <c r="V39" s="259" cm="1">
        <f t="array" aca="1" ref="V39" ca="1">INDIRECT("'"&amp;$A39&amp;"'!"&amp; "Y" &amp; $B39)</f>
        <v>47.620000000000012</v>
      </c>
      <c r="W39" s="259" cm="1">
        <f t="array" aca="1" ref="W39" ca="1">INDIRECT("'"&amp;$A39&amp;"'!"&amp; "Z" &amp; $B39)</f>
        <v>45.16</v>
      </c>
      <c r="X39" s="259" cm="1">
        <f t="array" aca="1" ref="X39" ca="1">INDIRECT("'"&amp;$A39&amp;"'!"&amp; "AA" &amp; $B39)</f>
        <v>42.809999999999995</v>
      </c>
      <c r="Y39" s="259" cm="1">
        <f t="array" aca="1" ref="Y39" ca="1">INDIRECT("'"&amp;$A39&amp;"'!"&amp; "AB" &amp; $B39)</f>
        <v>39.46</v>
      </c>
      <c r="Z39" s="259" cm="1">
        <f t="array" aca="1" ref="Z39" ca="1">INDIRECT("'"&amp;$A39&amp;"'!"&amp; "AC" &amp; $B39)</f>
        <v>36.840000000000003</v>
      </c>
    </row>
    <row r="40" spans="1:26" x14ac:dyDescent="0.25">
      <c r="A40" s="71">
        <v>6</v>
      </c>
      <c r="B40" s="71">
        <v>127</v>
      </c>
      <c r="C40" s="259" cm="1">
        <f t="array" aca="1" ref="C40" ca="1">INDIRECT("'"&amp;$A40&amp;"'!"&amp; "F" &amp; $B40)</f>
        <v>34.31</v>
      </c>
      <c r="D40" s="259" cm="1">
        <f t="array" aca="1" ref="D40" ca="1">INDIRECT("'"&amp;$A40&amp;"'!"&amp; "g" &amp; $B40)</f>
        <v>32.299999999999997</v>
      </c>
      <c r="E40" s="259" cm="1">
        <f t="array" aca="1" ref="E40" ca="1">INDIRECT("'"&amp;$A40&amp;"'!"&amp; "H" &amp; $B40)</f>
        <v>31.520000000000003</v>
      </c>
      <c r="F40" s="259" cm="1">
        <f t="array" aca="1" ref="F40" ca="1">INDIRECT("'"&amp;$A40&amp;"'!"&amp; "I" &amp; $B40)</f>
        <v>31.36</v>
      </c>
      <c r="G40" s="259" cm="1">
        <f t="array" aca="1" ref="G40" ca="1">INDIRECT("'"&amp;$A40&amp;"'!"&amp; "J" &amp; $B40)</f>
        <v>31.42</v>
      </c>
      <c r="H40" s="259" cm="1">
        <f t="array" aca="1" ref="H40" ca="1">INDIRECT("'"&amp;$A40&amp;"'!"&amp; "K" &amp; $B40)</f>
        <v>32.97</v>
      </c>
      <c r="I40" s="259" cm="1">
        <f t="array" aca="1" ref="I40" ca="1">INDIRECT("'"&amp;$A40&amp;"'!"&amp; "L" &amp; $B40)</f>
        <v>36.56</v>
      </c>
      <c r="J40" s="259" cm="1">
        <f t="array" aca="1" ref="J40" ca="1">INDIRECT("'"&amp;$A40&amp;"'!"&amp; "M" &amp; $B40)</f>
        <v>37.160000000000011</v>
      </c>
      <c r="K40" s="259" cm="1">
        <f t="array" aca="1" ref="K40" ca="1">INDIRECT("'"&amp;$A40&amp;"'!"&amp; "N" &amp; $B40)</f>
        <v>39.519999999999996</v>
      </c>
      <c r="L40" s="259" cm="1">
        <f t="array" aca="1" ref="L40" ca="1">INDIRECT("'"&amp;$A40&amp;"'!"&amp; "O" &amp; $B40)</f>
        <v>46.300000000000011</v>
      </c>
      <c r="M40" s="259" cm="1">
        <f t="array" aca="1" ref="M40" ca="1">INDIRECT("'"&amp;$A40&amp;"'!"&amp; "P" &amp; $B40)</f>
        <v>53.690000000000012</v>
      </c>
      <c r="N40" s="259" cm="1">
        <f t="array" aca="1" ref="N40" ca="1">INDIRECT("'"&amp;$A40&amp;"'!"&amp; "Q" &amp; $B40)</f>
        <v>51.260000000000005</v>
      </c>
      <c r="O40" s="259" cm="1">
        <f t="array" aca="1" ref="O40" ca="1">INDIRECT("'"&amp;$A40&amp;"'!"&amp; "R" &amp; $B40)</f>
        <v>49.093999999999987</v>
      </c>
      <c r="P40" s="259" cm="1">
        <f t="array" aca="1" ref="P40" ca="1">INDIRECT("'"&amp;$A40&amp;"'!"&amp; "S" &amp; $B40)</f>
        <v>46.53</v>
      </c>
      <c r="Q40" s="259" cm="1">
        <f t="array" aca="1" ref="Q40" ca="1">INDIRECT("'"&amp;$A40&amp;"'!"&amp; "T" &amp; $B40)</f>
        <v>49.962400000000002</v>
      </c>
      <c r="R40" s="259" cm="1">
        <f t="array" aca="1" ref="R40" ca="1">INDIRECT("'"&amp;$A40&amp;"'!"&amp; "U" &amp; $B40)</f>
        <v>50.82</v>
      </c>
      <c r="S40" s="259" cm="1">
        <f t="array" aca="1" ref="S40" ca="1">INDIRECT("'"&amp;$A40&amp;"'!"&amp; "V" &amp; $B40)</f>
        <v>51.730000000000011</v>
      </c>
      <c r="T40" s="259" cm="1">
        <f t="array" aca="1" ref="T40" ca="1">INDIRECT("'"&amp;$A40&amp;"'!"&amp; "W" &amp; $B40)</f>
        <v>50.9</v>
      </c>
      <c r="U40" s="259" cm="1">
        <f t="array" aca="1" ref="U40" ca="1">INDIRECT("'"&amp;$A40&amp;"'!"&amp; "X" &amp; $B40)</f>
        <v>52.99</v>
      </c>
      <c r="V40" s="259" cm="1">
        <f t="array" aca="1" ref="V40" ca="1">INDIRECT("'"&amp;$A40&amp;"'!"&amp; "Y" &amp; $B40)</f>
        <v>52.410000000000011</v>
      </c>
      <c r="W40" s="259" cm="1">
        <f t="array" aca="1" ref="W40" ca="1">INDIRECT("'"&amp;$A40&amp;"'!"&amp; "Z" &amp; $B40)</f>
        <v>48.6</v>
      </c>
      <c r="X40" s="259" cm="1">
        <f t="array" aca="1" ref="X40" ca="1">INDIRECT("'"&amp;$A40&amp;"'!"&amp; "AA" &amp; $B40)</f>
        <v>44.595999999999997</v>
      </c>
      <c r="Y40" s="259" cm="1">
        <f t="array" aca="1" ref="Y40" ca="1">INDIRECT("'"&amp;$A40&amp;"'!"&amp; "AB" &amp; $B40)</f>
        <v>39.974000000000004</v>
      </c>
      <c r="Z40" s="259" cm="1">
        <f t="array" aca="1" ref="Z40" ca="1">INDIRECT("'"&amp;$A40&amp;"'!"&amp; "AC" &amp; $B40)</f>
        <v>38.026000000000003</v>
      </c>
    </row>
    <row r="41" spans="1:26" x14ac:dyDescent="0.25">
      <c r="A41" s="71">
        <v>7</v>
      </c>
      <c r="B41" s="71">
        <v>127</v>
      </c>
      <c r="C41" s="259" cm="1">
        <f t="array" aca="1" ref="C41" ca="1">INDIRECT("'"&amp;$A41&amp;"'!"&amp; "F" &amp; $B41)</f>
        <v>35.099999999999987</v>
      </c>
      <c r="D41" s="259" cm="1">
        <f t="array" aca="1" ref="D41" ca="1">INDIRECT("'"&amp;$A41&amp;"'!"&amp; "g" &amp; $B41)</f>
        <v>33.301000000000002</v>
      </c>
      <c r="E41" s="259" cm="1">
        <f t="array" aca="1" ref="E41" ca="1">INDIRECT("'"&amp;$A41&amp;"'!"&amp; "H" &amp; $B41)</f>
        <v>31.928999999999995</v>
      </c>
      <c r="F41" s="259" cm="1">
        <f t="array" aca="1" ref="F41" ca="1">INDIRECT("'"&amp;$A41&amp;"'!"&amp; "I" &amp; $B41)</f>
        <v>30.745000000000001</v>
      </c>
      <c r="G41" s="259" cm="1">
        <f t="array" aca="1" ref="G41" ca="1">INDIRECT("'"&amp;$A41&amp;"'!"&amp; "J" &amp; $B41)</f>
        <v>30.899000000000001</v>
      </c>
      <c r="H41" s="259" cm="1">
        <f t="array" aca="1" ref="H41" ca="1">INDIRECT("'"&amp;$A41&amp;"'!"&amp; "K" &amp; $B41)</f>
        <v>31.882999999999999</v>
      </c>
      <c r="I41" s="259" cm="1">
        <f t="array" aca="1" ref="I41" ca="1">INDIRECT("'"&amp;$A41&amp;"'!"&amp; "L" &amp; $B41)</f>
        <v>37.388999999999996</v>
      </c>
      <c r="J41" s="259" cm="1">
        <f t="array" aca="1" ref="J41" ca="1">INDIRECT("'"&amp;$A41&amp;"'!"&amp; "M" &amp; $B41)</f>
        <v>36.574000000000005</v>
      </c>
      <c r="K41" s="259" cm="1">
        <f t="array" aca="1" ref="K41" ca="1">INDIRECT("'"&amp;$A41&amp;"'!"&amp; "N" &amp; $B41)</f>
        <v>42.568999999999996</v>
      </c>
      <c r="L41" s="259" cm="1">
        <f t="array" aca="1" ref="L41" ca="1">INDIRECT("'"&amp;$A41&amp;"'!"&amp; "O" &amp; $B41)</f>
        <v>51.70600000000001</v>
      </c>
      <c r="M41" s="259" cm="1">
        <f t="array" aca="1" ref="M41" ca="1">INDIRECT("'"&amp;$A41&amp;"'!"&amp; "P" &amp; $B41)</f>
        <v>57.674000000000014</v>
      </c>
      <c r="N41" s="259" cm="1">
        <f t="array" aca="1" ref="N41" ca="1">INDIRECT("'"&amp;$A41&amp;"'!"&amp; "Q" &amp; $B41)</f>
        <v>58.471000000000004</v>
      </c>
      <c r="O41" s="259" cm="1">
        <f t="array" aca="1" ref="O41" ca="1">INDIRECT("'"&amp;$A41&amp;"'!"&amp; "R" &amp; $B41)</f>
        <v>58.097000000000008</v>
      </c>
      <c r="P41" s="259" cm="1">
        <f t="array" aca="1" ref="P41" ca="1">INDIRECT("'"&amp;$A41&amp;"'!"&amp; "S" &amp; $B41)</f>
        <v>57.864999999999995</v>
      </c>
      <c r="Q41" s="259" cm="1">
        <f t="array" aca="1" ref="Q41" ca="1">INDIRECT("'"&amp;$A41&amp;"'!"&amp; "T" &amp; $B41)</f>
        <v>59.571000000000012</v>
      </c>
      <c r="R41" s="259" cm="1">
        <f t="array" aca="1" ref="R41" ca="1">INDIRECT("'"&amp;$A41&amp;"'!"&amp; "U" &amp; $B41)</f>
        <v>60.808000000000007</v>
      </c>
      <c r="S41" s="259" cm="1">
        <f t="array" aca="1" ref="S41" ca="1">INDIRECT("'"&amp;$A41&amp;"'!"&amp; "V" &amp; $B41)</f>
        <v>60.155000000000015</v>
      </c>
      <c r="T41" s="259" cm="1">
        <f t="array" aca="1" ref="T41" ca="1">INDIRECT("'"&amp;$A41&amp;"'!"&amp; "W" &amp; $B41)</f>
        <v>57.364000000000019</v>
      </c>
      <c r="U41" s="259" cm="1">
        <f t="array" aca="1" ref="U41" ca="1">INDIRECT("'"&amp;$A41&amp;"'!"&amp; "X" &amp; $B41)</f>
        <v>58.653000000000006</v>
      </c>
      <c r="V41" s="259" cm="1">
        <f t="array" aca="1" ref="V41" ca="1">INDIRECT("'"&amp;$A41&amp;"'!"&amp; "Y" &amp; $B41)</f>
        <v>56.741000000000014</v>
      </c>
      <c r="W41" s="259" cm="1">
        <f t="array" aca="1" ref="W41" ca="1">INDIRECT("'"&amp;$A41&amp;"'!"&amp; "Z" &amp; $B41)</f>
        <v>53.149000000000008</v>
      </c>
      <c r="X41" s="259" cm="1">
        <f t="array" aca="1" ref="X41" ca="1">INDIRECT("'"&amp;$A41&amp;"'!"&amp; "AA" &amp; $B41)</f>
        <v>50.691999999999986</v>
      </c>
      <c r="Y41" s="259" cm="1">
        <f t="array" aca="1" ref="Y41" ca="1">INDIRECT("'"&amp;$A41&amp;"'!"&amp; "AB" &amp; $B41)</f>
        <v>45.896999999999998</v>
      </c>
      <c r="Z41" s="259" cm="1">
        <f t="array" aca="1" ref="Z41" ca="1">INDIRECT("'"&amp;$A41&amp;"'!"&amp; "AC" &amp; $B41)</f>
        <v>42.015000000000001</v>
      </c>
    </row>
    <row r="42" spans="1:26" x14ac:dyDescent="0.25">
      <c r="A42" s="71">
        <v>8</v>
      </c>
      <c r="B42" s="71">
        <v>127</v>
      </c>
      <c r="C42" s="259" cm="1">
        <f t="array" aca="1" ref="C42" ca="1">INDIRECT("'"&amp;$A42&amp;"'!"&amp; "F" &amp; $B42)</f>
        <v>39.076000000000008</v>
      </c>
      <c r="D42" s="259" cm="1">
        <f t="array" aca="1" ref="D42" ca="1">INDIRECT("'"&amp;$A42&amp;"'!"&amp; "g" &amp; $B42)</f>
        <v>35.405000000000001</v>
      </c>
      <c r="E42" s="259" cm="1">
        <f t="array" aca="1" ref="E42" ca="1">INDIRECT("'"&amp;$A42&amp;"'!"&amp; "H" &amp; $B42)</f>
        <v>34.317999999999998</v>
      </c>
      <c r="F42" s="259" cm="1">
        <f t="array" aca="1" ref="F42" ca="1">INDIRECT("'"&amp;$A42&amp;"'!"&amp; "I" &amp; $B42)</f>
        <v>33.419999999999995</v>
      </c>
      <c r="G42" s="259" cm="1">
        <f t="array" aca="1" ref="G42" ca="1">INDIRECT("'"&amp;$A42&amp;"'!"&amp; "J" &amp; $B42)</f>
        <v>33.483999999999988</v>
      </c>
      <c r="H42" s="259" cm="1">
        <f t="array" aca="1" ref="H42" ca="1">INDIRECT("'"&amp;$A42&amp;"'!"&amp; "K" &amp; $B42)</f>
        <v>33.576000000000008</v>
      </c>
      <c r="I42" s="259" cm="1">
        <f t="array" aca="1" ref="I42" ca="1">INDIRECT("'"&amp;$A42&amp;"'!"&amp; "L" &amp; $B42)</f>
        <v>35.644000000000005</v>
      </c>
      <c r="J42" s="259" cm="1">
        <f t="array" aca="1" ref="J42" ca="1">INDIRECT("'"&amp;$A42&amp;"'!"&amp; "M" &amp; $B42)</f>
        <v>36.643000000000001</v>
      </c>
      <c r="K42" s="259" cm="1">
        <f t="array" aca="1" ref="K42" ca="1">INDIRECT("'"&amp;$A42&amp;"'!"&amp; "N" &amp; $B42)</f>
        <v>41.821999999999996</v>
      </c>
      <c r="L42" s="259" cm="1">
        <f t="array" aca="1" ref="L42" ca="1">INDIRECT("'"&amp;$A42&amp;"'!"&amp; "O" &amp; $B42)</f>
        <v>49.634000000000007</v>
      </c>
      <c r="M42" s="259" cm="1">
        <f t="array" aca="1" ref="M42" ca="1">INDIRECT("'"&amp;$A42&amp;"'!"&amp; "P" &amp; $B42)</f>
        <v>52.576999999999998</v>
      </c>
      <c r="N42" s="259" cm="1">
        <f t="array" aca="1" ref="N42" ca="1">INDIRECT("'"&amp;$A42&amp;"'!"&amp; "Q" &amp; $B42)</f>
        <v>54.475000000000001</v>
      </c>
      <c r="O42" s="259" cm="1">
        <f t="array" aca="1" ref="O42" ca="1">INDIRECT("'"&amp;$A42&amp;"'!"&amp; "R" &amp; $B42)</f>
        <v>54.466999999999992</v>
      </c>
      <c r="P42" s="259" cm="1">
        <f t="array" aca="1" ref="P42" ca="1">INDIRECT("'"&amp;$A42&amp;"'!"&amp; "S" &amp; $B42)</f>
        <v>53.954000000000015</v>
      </c>
      <c r="Q42" s="259" cm="1">
        <f t="array" aca="1" ref="Q42" ca="1">INDIRECT("'"&amp;$A42&amp;"'!"&amp; "T" &amp; $B42)</f>
        <v>55.412000000000006</v>
      </c>
      <c r="R42" s="259" cm="1">
        <f t="array" aca="1" ref="R42" ca="1">INDIRECT("'"&amp;$A42&amp;"'!"&amp; "U" &amp; $B42)</f>
        <v>55.40000000000002</v>
      </c>
      <c r="S42" s="259" cm="1">
        <f t="array" aca="1" ref="S42" ca="1">INDIRECT("'"&amp;$A42&amp;"'!"&amp; "V" &amp; $B42)</f>
        <v>55.308000000000028</v>
      </c>
      <c r="T42" s="259" cm="1">
        <f t="array" aca="1" ref="T42" ca="1">INDIRECT("'"&amp;$A42&amp;"'!"&amp; "W" &amp; $B42)</f>
        <v>54.004000000000019</v>
      </c>
      <c r="U42" s="259" cm="1">
        <f t="array" aca="1" ref="U42" ca="1">INDIRECT("'"&amp;$A42&amp;"'!"&amp; "X" &amp; $B42)</f>
        <v>58.02200000000002</v>
      </c>
      <c r="V42" s="259" cm="1">
        <f t="array" aca="1" ref="V42" ca="1">INDIRECT("'"&amp;$A42&amp;"'!"&amp; "Y" &amp; $B42)</f>
        <v>56.332000000000022</v>
      </c>
      <c r="W42" s="259" cm="1">
        <f t="array" aca="1" ref="W42" ca="1">INDIRECT("'"&amp;$A42&amp;"'!"&amp; "Z" &amp; $B42)</f>
        <v>53.366</v>
      </c>
      <c r="X42" s="259" cm="1">
        <f t="array" aca="1" ref="X42" ca="1">INDIRECT("'"&amp;$A42&amp;"'!"&amp; "AA" &amp; $B42)</f>
        <v>51.268999999999998</v>
      </c>
      <c r="Y42" s="259" cm="1">
        <f t="array" aca="1" ref="Y42" ca="1">INDIRECT("'"&amp;$A42&amp;"'!"&amp; "AB" &amp; $B42)</f>
        <v>47.499000000000002</v>
      </c>
      <c r="Z42" s="259" cm="1">
        <f t="array" aca="1" ref="Z42" ca="1">INDIRECT("'"&amp;$A42&amp;"'!"&amp; "AC" &amp; $B42)</f>
        <v>43.939999999999991</v>
      </c>
    </row>
    <row r="43" spans="1:26" x14ac:dyDescent="0.25">
      <c r="A43" s="71">
        <v>9</v>
      </c>
      <c r="B43" s="71">
        <v>127</v>
      </c>
      <c r="C43" s="259" cm="1">
        <f t="array" aca="1" ref="C43" ca="1">INDIRECT("'"&amp;$A43&amp;"'!"&amp; "F" &amp; $B43)</f>
        <v>41.811999999999991</v>
      </c>
      <c r="D43" s="259" cm="1">
        <f t="array" aca="1" ref="D43" ca="1">INDIRECT("'"&amp;$A43&amp;"'!"&amp; "g" &amp; $B43)</f>
        <v>38.427000000000007</v>
      </c>
      <c r="E43" s="259" cm="1">
        <f t="array" aca="1" ref="E43" ca="1">INDIRECT("'"&amp;$A43&amp;"'!"&amp; "H" &amp; $B43)</f>
        <v>37.132999999999996</v>
      </c>
      <c r="F43" s="259" cm="1">
        <f t="array" aca="1" ref="F43" ca="1">INDIRECT("'"&amp;$A43&amp;"'!"&amp; "I" &amp; $B43)</f>
        <v>35.603000000000009</v>
      </c>
      <c r="G43" s="259" cm="1">
        <f t="array" aca="1" ref="G43" ca="1">INDIRECT("'"&amp;$A43&amp;"'!"&amp; "J" &amp; $B43)</f>
        <v>35.445000000000007</v>
      </c>
      <c r="H43" s="259" cm="1">
        <f t="array" aca="1" ref="H43" ca="1">INDIRECT("'"&amp;$A43&amp;"'!"&amp; "K" &amp; $B43)</f>
        <v>35.513000000000005</v>
      </c>
      <c r="I43" s="259" cm="1">
        <f t="array" aca="1" ref="I43" ca="1">INDIRECT("'"&amp;$A43&amp;"'!"&amp; "L" &amp; $B43)</f>
        <v>37.085999999999984</v>
      </c>
      <c r="J43" s="259" cm="1">
        <f t="array" aca="1" ref="J43" ca="1">INDIRECT("'"&amp;$A43&amp;"'!"&amp; "M" &amp; $B43)</f>
        <v>37.474999999999994</v>
      </c>
      <c r="K43" s="259" cm="1">
        <f t="array" aca="1" ref="K43" ca="1">INDIRECT("'"&amp;$A43&amp;"'!"&amp; "N" &amp; $B43)</f>
        <v>41.338000000000015</v>
      </c>
      <c r="L43" s="259" cm="1">
        <f t="array" aca="1" ref="L43" ca="1">INDIRECT("'"&amp;$A43&amp;"'!"&amp; "O" &amp; $B43)</f>
        <v>45.857000000000014</v>
      </c>
      <c r="M43" s="259" cm="1">
        <f t="array" aca="1" ref="M43" ca="1">INDIRECT("'"&amp;$A43&amp;"'!"&amp; "P" &amp; $B43)</f>
        <v>48.224999999999994</v>
      </c>
      <c r="N43" s="259" cm="1">
        <f t="array" aca="1" ref="N43" ca="1">INDIRECT("'"&amp;$A43&amp;"'!"&amp; "Q" &amp; $B43)</f>
        <v>47.819999999999993</v>
      </c>
      <c r="O43" s="259" cm="1">
        <f t="array" aca="1" ref="O43" ca="1">INDIRECT("'"&amp;$A43&amp;"'!"&amp; "R" &amp; $B43)</f>
        <v>48.318428571428576</v>
      </c>
      <c r="P43" s="259" cm="1">
        <f t="array" aca="1" ref="P43" ca="1">INDIRECT("'"&amp;$A43&amp;"'!"&amp; "S" &amp; $B43)</f>
        <v>47.829999999999991</v>
      </c>
      <c r="Q43" s="259" cm="1">
        <f t="array" aca="1" ref="Q43" ca="1">INDIRECT("'"&amp;$A43&amp;"'!"&amp; "T" &amp; $B43)</f>
        <v>47.588999999999992</v>
      </c>
      <c r="R43" s="259" cm="1">
        <f t="array" aca="1" ref="R43" ca="1">INDIRECT("'"&amp;$A43&amp;"'!"&amp; "U" &amp; $B43)</f>
        <v>49.603000000000002</v>
      </c>
      <c r="S43" s="259" cm="1">
        <f t="array" aca="1" ref="S43" ca="1">INDIRECT("'"&amp;$A43&amp;"'!"&amp; "V" &amp; $B43)</f>
        <v>48.684999999999995</v>
      </c>
      <c r="T43" s="259" cm="1">
        <f t="array" aca="1" ref="T43" ca="1">INDIRECT("'"&amp;$A43&amp;"'!"&amp; "W" &amp; $B43)</f>
        <v>47.587999999999994</v>
      </c>
      <c r="U43" s="259" cm="1">
        <f t="array" aca="1" ref="U43" ca="1">INDIRECT("'"&amp;$A43&amp;"'!"&amp; "X" &amp; $B43)</f>
        <v>53.015000000000001</v>
      </c>
      <c r="V43" s="259" cm="1">
        <f t="array" aca="1" ref="V43" ca="1">INDIRECT("'"&amp;$A43&amp;"'!"&amp; "Y" &amp; $B43)</f>
        <v>51.503999999999991</v>
      </c>
      <c r="W43" s="259" cm="1">
        <f t="array" aca="1" ref="W43" ca="1">INDIRECT("'"&amp;$A43&amp;"'!"&amp; "Z" &amp; $B43)</f>
        <v>48.856999999999999</v>
      </c>
      <c r="X43" s="259" cm="1">
        <f t="array" aca="1" ref="X43" ca="1">INDIRECT("'"&amp;$A43&amp;"'!"&amp; "AA" &amp; $B43)</f>
        <v>46.005000000000003</v>
      </c>
      <c r="Y43" s="259" cm="1">
        <f t="array" aca="1" ref="Y43" ca="1">INDIRECT("'"&amp;$A43&amp;"'!"&amp; "AB" &amp; $B43)</f>
        <v>42.366999999999997</v>
      </c>
      <c r="Z43" s="259" cm="1">
        <f t="array" aca="1" ref="Z43" ca="1">INDIRECT("'"&amp;$A43&amp;"'!"&amp; "AC" &amp; $B43)</f>
        <v>39.785000000000018</v>
      </c>
    </row>
    <row r="44" spans="1:26" x14ac:dyDescent="0.25">
      <c r="A44" s="71">
        <v>10</v>
      </c>
      <c r="B44" s="71">
        <v>127</v>
      </c>
      <c r="C44" s="259" cm="1">
        <f t="array" aca="1" ref="C44" ca="1">INDIRECT("'"&amp;$A44&amp;"'!"&amp; "F" &amp; $B44)</f>
        <v>36.573999999999998</v>
      </c>
      <c r="D44" s="259" cm="1">
        <f t="array" aca="1" ref="D44" ca="1">INDIRECT("'"&amp;$A44&amp;"'!"&amp; "g" &amp; $B44)</f>
        <v>34.574000000000012</v>
      </c>
      <c r="E44" s="259" cm="1">
        <f t="array" aca="1" ref="E44" ca="1">INDIRECT("'"&amp;$A44&amp;"'!"&amp; "H" &amp; $B44)</f>
        <v>34.024000000000008</v>
      </c>
      <c r="F44" s="259" cm="1">
        <f t="array" aca="1" ref="F44" ca="1">INDIRECT("'"&amp;$A44&amp;"'!"&amp; "I" &amp; $B44)</f>
        <v>32.765700000000002</v>
      </c>
      <c r="G44" s="259" cm="1">
        <f t="array" aca="1" ref="G44" ca="1">INDIRECT("'"&amp;$A44&amp;"'!"&amp; "J" &amp; $B44)</f>
        <v>32.088700000000003</v>
      </c>
      <c r="H44" s="259" cm="1">
        <f t="array" aca="1" ref="H44" ca="1">INDIRECT("'"&amp;$A44&amp;"'!"&amp; "K" &amp; $B44)</f>
        <v>32.628700000000009</v>
      </c>
      <c r="I44" s="259" cm="1">
        <f t="array" aca="1" ref="I44" ca="1">INDIRECT("'"&amp;$A44&amp;"'!"&amp; "L" &amp; $B44)</f>
        <v>36.493000000000002</v>
      </c>
      <c r="J44" s="259" cm="1">
        <f t="array" aca="1" ref="J44" ca="1">INDIRECT("'"&amp;$A44&amp;"'!"&amp; "M" &amp; $B44)</f>
        <v>36.900999999999996</v>
      </c>
      <c r="K44" s="259" cm="1">
        <f t="array" aca="1" ref="K44" ca="1">INDIRECT("'"&amp;$A44&amp;"'!"&amp; "N" &amp; $B44)</f>
        <v>42.749999999999979</v>
      </c>
      <c r="L44" s="259" cm="1">
        <f t="array" aca="1" ref="L44" ca="1">INDIRECT("'"&amp;$A44&amp;"'!"&amp; "O" &amp; $B44)</f>
        <v>49.911000000000008</v>
      </c>
      <c r="M44" s="259" cm="1">
        <f t="array" aca="1" ref="M44" ca="1">INDIRECT("'"&amp;$A44&amp;"'!"&amp; "P" &amp; $B44)</f>
        <v>53.08</v>
      </c>
      <c r="N44" s="259" cm="1">
        <f t="array" aca="1" ref="N44" ca="1">INDIRECT("'"&amp;$A44&amp;"'!"&amp; "Q" &amp; $B44)</f>
        <v>55.946000000000005</v>
      </c>
      <c r="O44" s="259" cm="1">
        <f t="array" aca="1" ref="O44" ca="1">INDIRECT("'"&amp;$A44&amp;"'!"&amp; "R" &amp; $B44)</f>
        <v>55.477000000000011</v>
      </c>
      <c r="P44" s="259" cm="1">
        <f t="array" aca="1" ref="P44" ca="1">INDIRECT("'"&amp;$A44&amp;"'!"&amp; "S" &amp; $B44)</f>
        <v>55.612999999999992</v>
      </c>
      <c r="Q44" s="259" cm="1">
        <f t="array" aca="1" ref="Q44" ca="1">INDIRECT("'"&amp;$A44&amp;"'!"&amp; "T" &amp; $B44)</f>
        <v>57.714999999999989</v>
      </c>
      <c r="R44" s="259" cm="1">
        <f t="array" aca="1" ref="R44" ca="1">INDIRECT("'"&amp;$A44&amp;"'!"&amp; "U" &amp; $B44)</f>
        <v>57.617000000000012</v>
      </c>
      <c r="S44" s="259" cm="1">
        <f t="array" aca="1" ref="S44" ca="1">INDIRECT("'"&amp;$A44&amp;"'!"&amp; "V" &amp; $B44)</f>
        <v>56.360999999999997</v>
      </c>
      <c r="T44" s="259" cm="1">
        <f t="array" aca="1" ref="T44" ca="1">INDIRECT("'"&amp;$A44&amp;"'!"&amp; "W" &amp; $B44)</f>
        <v>55.480000000000018</v>
      </c>
      <c r="U44" s="259" cm="1">
        <f t="array" aca="1" ref="U44" ca="1">INDIRECT("'"&amp;$A44&amp;"'!"&amp; "X" &amp; $B44)</f>
        <v>58.556000000000004</v>
      </c>
      <c r="V44" s="259" cm="1">
        <f t="array" aca="1" ref="V44" ca="1">INDIRECT("'"&amp;$A44&amp;"'!"&amp; "Y" &amp; $B44)</f>
        <v>56.287999999999997</v>
      </c>
      <c r="W44" s="259" cm="1">
        <f t="array" aca="1" ref="W44" ca="1">INDIRECT("'"&amp;$A44&amp;"'!"&amp; "Z" &amp; $B44)</f>
        <v>53.263000000000005</v>
      </c>
      <c r="X44" s="259" cm="1">
        <f t="array" aca="1" ref="X44" ca="1">INDIRECT("'"&amp;$A44&amp;"'!"&amp; "AA" &amp; $B44)</f>
        <v>49.849999999999994</v>
      </c>
      <c r="Y44" s="259" cm="1">
        <f t="array" aca="1" ref="Y44" ca="1">INDIRECT("'"&amp;$A44&amp;"'!"&amp; "AB" &amp; $B44)</f>
        <v>45.870000000000012</v>
      </c>
      <c r="Z44" s="259" cm="1">
        <f t="array" aca="1" ref="Z44" ca="1">INDIRECT("'"&amp;$A44&amp;"'!"&amp; "AC" &amp; $B44)</f>
        <v>42.489999999999995</v>
      </c>
    </row>
    <row r="45" spans="1:26" x14ac:dyDescent="0.25">
      <c r="A45" s="71">
        <v>11</v>
      </c>
      <c r="B45" s="71">
        <v>127</v>
      </c>
      <c r="C45" s="259" cm="1">
        <f t="array" aca="1" ref="C45" ca="1">INDIRECT("'"&amp;$A45&amp;"'!"&amp; "F" &amp; $B45)</f>
        <v>39.300000000000004</v>
      </c>
      <c r="D45" s="259" cm="1">
        <f t="array" aca="1" ref="D45" ca="1">INDIRECT("'"&amp;$A45&amp;"'!"&amp; "g" &amp; $B45)</f>
        <v>37.520000000000003</v>
      </c>
      <c r="E45" s="259" cm="1">
        <f t="array" aca="1" ref="E45" ca="1">INDIRECT("'"&amp;$A45&amp;"'!"&amp; "H" &amp; $B45)</f>
        <v>35.709999999999994</v>
      </c>
      <c r="F45" s="259" cm="1">
        <f t="array" aca="1" ref="F45" ca="1">INDIRECT("'"&amp;$A45&amp;"'!"&amp; "I" &amp; $B45)</f>
        <v>34.229999999999997</v>
      </c>
      <c r="G45" s="259" cm="1">
        <f t="array" aca="1" ref="G45" ca="1">INDIRECT("'"&amp;$A45&amp;"'!"&amp; "J" &amp; $B45)</f>
        <v>33.540000000000006</v>
      </c>
      <c r="H45" s="259" cm="1">
        <f t="array" aca="1" ref="H45" ca="1">INDIRECT("'"&amp;$A45&amp;"'!"&amp; "K" &amp; $B45)</f>
        <v>34.07</v>
      </c>
      <c r="I45" s="259" cm="1">
        <f t="array" aca="1" ref="I45" ca="1">INDIRECT("'"&amp;$A45&amp;"'!"&amp; "L" &amp; $B45)</f>
        <v>36.82</v>
      </c>
      <c r="J45" s="259" cm="1">
        <f t="array" aca="1" ref="J45" ca="1">INDIRECT("'"&amp;$A45&amp;"'!"&amp; "M" &amp; $B45)</f>
        <v>37.620000000000005</v>
      </c>
      <c r="K45" s="259" cm="1">
        <f t="array" aca="1" ref="K45" ca="1">INDIRECT("'"&amp;$A45&amp;"'!"&amp; "N" &amp; $B45)</f>
        <v>44.610000000000007</v>
      </c>
      <c r="L45" s="259" cm="1">
        <f t="array" aca="1" ref="L45" ca="1">INDIRECT("'"&amp;$A45&amp;"'!"&amp; "O" &amp; $B45)</f>
        <v>50.27</v>
      </c>
      <c r="M45" s="259" cm="1">
        <f t="array" aca="1" ref="M45" ca="1">INDIRECT("'"&amp;$A45&amp;"'!"&amp; "P" &amp; $B45)</f>
        <v>55.750000000000014</v>
      </c>
      <c r="N45" s="259" cm="1">
        <f t="array" aca="1" ref="N45" ca="1">INDIRECT("'"&amp;$A45&amp;"'!"&amp; "Q" &amp; $B45)</f>
        <v>57.74</v>
      </c>
      <c r="O45" s="259" cm="1">
        <f t="array" aca="1" ref="O45" ca="1">INDIRECT("'"&amp;$A45&amp;"'!"&amp; "R" &amp; $B45)</f>
        <v>57.872999999999976</v>
      </c>
      <c r="P45" s="259" cm="1">
        <f t="array" aca="1" ref="P45" ca="1">INDIRECT("'"&amp;$A45&amp;"'!"&amp; "S" &amp; $B45)</f>
        <v>58.36500000000003</v>
      </c>
      <c r="Q45" s="259" cm="1">
        <f t="array" aca="1" ref="Q45" ca="1">INDIRECT("'"&amp;$A45&amp;"'!"&amp; "T" &amp; $B45)</f>
        <v>59.63300000000001</v>
      </c>
      <c r="R45" s="259" cm="1">
        <f t="array" aca="1" ref="R45" ca="1">INDIRECT("'"&amp;$A45&amp;"'!"&amp; "U" &amp; $B45)</f>
        <v>58.396000000000015</v>
      </c>
      <c r="S45" s="259" cm="1">
        <f t="array" aca="1" ref="S45" ca="1">INDIRECT("'"&amp;$A45&amp;"'!"&amp; "V" &amp; $B45)</f>
        <v>59.486000000000004</v>
      </c>
      <c r="T45" s="259" cm="1">
        <f t="array" aca="1" ref="T45" ca="1">INDIRECT("'"&amp;$A45&amp;"'!"&amp; "W" &amp; $B45)</f>
        <v>56.980000000000011</v>
      </c>
      <c r="U45" s="259" cm="1">
        <f t="array" aca="1" ref="U45" ca="1">INDIRECT("'"&amp;$A45&amp;"'!"&amp; "X" &amp; $B45)</f>
        <v>60.520000000000017</v>
      </c>
      <c r="V45" s="259" cm="1">
        <f t="array" aca="1" ref="V45" ca="1">INDIRECT("'"&amp;$A45&amp;"'!"&amp; "Y" &amp; $B45)</f>
        <v>59.199999999999996</v>
      </c>
      <c r="W45" s="259" cm="1">
        <f t="array" aca="1" ref="W45" ca="1">INDIRECT("'"&amp;$A45&amp;"'!"&amp; "Z" &amp; $B45)</f>
        <v>56.65</v>
      </c>
      <c r="X45" s="259" cm="1">
        <f t="array" aca="1" ref="X45" ca="1">INDIRECT("'"&amp;$A45&amp;"'!"&amp; "AA" &amp; $B45)</f>
        <v>52.530000000000015</v>
      </c>
      <c r="Y45" s="259" cm="1">
        <f t="array" aca="1" ref="Y45" ca="1">INDIRECT("'"&amp;$A45&amp;"'!"&amp; "AB" &amp; $B45)</f>
        <v>48.160000000000004</v>
      </c>
      <c r="Z45" s="259" cm="1">
        <f t="array" aca="1" ref="Z45" ca="1">INDIRECT("'"&amp;$A45&amp;"'!"&amp; "AC" &amp; $B45)</f>
        <v>46.13</v>
      </c>
    </row>
    <row r="46" spans="1:26" x14ac:dyDescent="0.25">
      <c r="A46" s="71">
        <v>12</v>
      </c>
      <c r="B46" s="71">
        <v>127</v>
      </c>
      <c r="C46" s="259" cm="1">
        <f t="array" aca="1" ref="C46" ca="1">INDIRECT("'"&amp;$A46&amp;"'!"&amp; "F" &amp; $B46)</f>
        <v>40.46</v>
      </c>
      <c r="D46" s="259" cm="1">
        <f t="array" aca="1" ref="D46" ca="1">INDIRECT("'"&amp;$A46&amp;"'!"&amp; "g" &amp; $B46)</f>
        <v>37.159999999999997</v>
      </c>
      <c r="E46" s="259" cm="1">
        <f t="array" aca="1" ref="E46" ca="1">INDIRECT("'"&amp;$A46&amp;"'!"&amp; "H" &amp; $B46)</f>
        <v>35.07</v>
      </c>
      <c r="F46" s="259" cm="1">
        <f t="array" aca="1" ref="F46" ca="1">INDIRECT("'"&amp;$A46&amp;"'!"&amp; "I" &amp; $B46)</f>
        <v>34.519999999999996</v>
      </c>
      <c r="G46" s="259" cm="1">
        <f t="array" aca="1" ref="G46" ca="1">INDIRECT("'"&amp;$A46&amp;"'!"&amp; "J" &amp; $B46)</f>
        <v>34.130000000000003</v>
      </c>
      <c r="H46" s="259" cm="1">
        <f t="array" aca="1" ref="H46" ca="1">INDIRECT("'"&amp;$A46&amp;"'!"&amp; "K" &amp; $B46)</f>
        <v>36.44</v>
      </c>
      <c r="I46" s="259" cm="1">
        <f t="array" aca="1" ref="I46" ca="1">INDIRECT("'"&amp;$A46&amp;"'!"&amp; "L" &amp; $B46)</f>
        <v>42.499999999999993</v>
      </c>
      <c r="J46" s="259" cm="1">
        <f t="array" aca="1" ref="J46" ca="1">INDIRECT("'"&amp;$A46&amp;"'!"&amp; "M" &amp; $B46)</f>
        <v>39.000000000000007</v>
      </c>
      <c r="K46" s="259" cm="1">
        <f t="array" aca="1" ref="K46" ca="1">INDIRECT("'"&amp;$A46&amp;"'!"&amp; "N" &amp; $B46)</f>
        <v>43.88000000000001</v>
      </c>
      <c r="L46" s="259" cm="1">
        <f t="array" aca="1" ref="L46" ca="1">INDIRECT("'"&amp;$A46&amp;"'!"&amp; "O" &amp; $B46)</f>
        <v>53.239999999999995</v>
      </c>
      <c r="M46" s="259" cm="1">
        <f t="array" aca="1" ref="M46" ca="1">INDIRECT("'"&amp;$A46&amp;"'!"&amp; "P" &amp; $B46)</f>
        <v>54.187000000000019</v>
      </c>
      <c r="N46" s="259" cm="1">
        <f t="array" aca="1" ref="N46" ca="1">INDIRECT("'"&amp;$A46&amp;"'!"&amp; "Q" &amp; $B46)</f>
        <v>60.299000000000007</v>
      </c>
      <c r="O46" s="259" cm="1">
        <f t="array" aca="1" ref="O46" ca="1">INDIRECT("'"&amp;$A46&amp;"'!"&amp; "R" &amp; $B46)</f>
        <v>60.449999999999982</v>
      </c>
      <c r="P46" s="259" cm="1">
        <f t="array" aca="1" ref="P46" ca="1">INDIRECT("'"&amp;$A46&amp;"'!"&amp; "S" &amp; $B46)</f>
        <v>64.686999999999969</v>
      </c>
      <c r="Q46" s="259" cm="1">
        <f t="array" aca="1" ref="Q46" ca="1">INDIRECT("'"&amp;$A46&amp;"'!"&amp; "T" &amp; $B46)</f>
        <v>63.738888888888894</v>
      </c>
      <c r="R46" s="259" cm="1">
        <f t="array" aca="1" ref="R46" ca="1">INDIRECT("'"&amp;$A46&amp;"'!"&amp; "U" &amp; $B46)</f>
        <v>63.606888888888903</v>
      </c>
      <c r="S46" s="259" cm="1">
        <f t="array" aca="1" ref="S46" ca="1">INDIRECT("'"&amp;$A46&amp;"'!"&amp; "V" &amp; $B46)</f>
        <v>62.175888888888892</v>
      </c>
      <c r="T46" s="259" cm="1">
        <f t="array" aca="1" ref="T46" ca="1">INDIRECT("'"&amp;$A46&amp;"'!"&amp; "W" &amp; $B46)</f>
        <v>59.249888888888897</v>
      </c>
      <c r="U46" s="259" cm="1">
        <f t="array" aca="1" ref="U46" ca="1">INDIRECT("'"&amp;$A46&amp;"'!"&amp; "X" &amp; $B46)</f>
        <v>60.6448888888889</v>
      </c>
      <c r="V46" s="259" cm="1">
        <f t="array" aca="1" ref="V46" ca="1">INDIRECT("'"&amp;$A46&amp;"'!"&amp; "Y" &amp; $B46)</f>
        <v>60.713888888888903</v>
      </c>
      <c r="W46" s="259" cm="1">
        <f t="array" aca="1" ref="W46" ca="1">INDIRECT("'"&amp;$A46&amp;"'!"&amp; "Z" &amp; $B46)</f>
        <v>57.008888888888876</v>
      </c>
      <c r="X46" s="259" cm="1">
        <f t="array" aca="1" ref="X46" ca="1">INDIRECT("'"&amp;$A46&amp;"'!"&amp; "AA" &amp; $B46)</f>
        <v>52.460000000000015</v>
      </c>
      <c r="Y46" s="259" cm="1">
        <f t="array" aca="1" ref="Y46" ca="1">INDIRECT("'"&amp;$A46&amp;"'!"&amp; "AB" &amp; $B46)</f>
        <v>47.179999999999993</v>
      </c>
      <c r="Z46" s="259" cm="1">
        <f t="array" aca="1" ref="Z46" ca="1">INDIRECT("'"&amp;$A46&amp;"'!"&amp; "AC" &amp; $B46)</f>
        <v>43.81</v>
      </c>
    </row>
    <row r="47" spans="1:26" x14ac:dyDescent="0.25">
      <c r="A47" s="71">
        <v>13</v>
      </c>
      <c r="B47" s="71">
        <v>127</v>
      </c>
      <c r="C47" s="259" cm="1">
        <f t="array" aca="1" ref="C47" ca="1">INDIRECT("'"&amp;$A47&amp;"'!"&amp; "F" &amp; $B47)</f>
        <v>41.140000000000008</v>
      </c>
      <c r="D47" s="259" cm="1">
        <f t="array" aca="1" ref="D47" ca="1">INDIRECT("'"&amp;$A47&amp;"'!"&amp; "g" &amp; $B47)</f>
        <v>38.1</v>
      </c>
      <c r="E47" s="259" cm="1">
        <f t="array" aca="1" ref="E47" ca="1">INDIRECT("'"&amp;$A47&amp;"'!"&amp; "H" &amp; $B47)</f>
        <v>36.280000000000008</v>
      </c>
      <c r="F47" s="259" cm="1">
        <f t="array" aca="1" ref="F47" ca="1">INDIRECT("'"&amp;$A47&amp;"'!"&amp; "I" &amp; $B47)</f>
        <v>34.94</v>
      </c>
      <c r="G47" s="259" cm="1">
        <f t="array" aca="1" ref="G47" ca="1">INDIRECT("'"&amp;$A47&amp;"'!"&amp; "J" &amp; $B47)</f>
        <v>34.949999999999996</v>
      </c>
      <c r="H47" s="259" cm="1">
        <f t="array" aca="1" ref="H47" ca="1">INDIRECT("'"&amp;$A47&amp;"'!"&amp; "K" &amp; $B47)</f>
        <v>37.029999999999994</v>
      </c>
      <c r="I47" s="259" cm="1">
        <f t="array" aca="1" ref="I47" ca="1">INDIRECT("'"&amp;$A47&amp;"'!"&amp; "L" &amp; $B47)</f>
        <v>41.29000000000002</v>
      </c>
      <c r="J47" s="259" cm="1">
        <f t="array" aca="1" ref="J47" ca="1">INDIRECT("'"&amp;$A47&amp;"'!"&amp; "M" &amp; $B47)</f>
        <v>39.519999999999989</v>
      </c>
      <c r="K47" s="259" cm="1">
        <f t="array" aca="1" ref="K47" ca="1">INDIRECT("'"&amp;$A47&amp;"'!"&amp; "N" &amp; $B47)</f>
        <v>44.91</v>
      </c>
      <c r="L47" s="259" cm="1">
        <f t="array" aca="1" ref="L47" ca="1">INDIRECT("'"&amp;$A47&amp;"'!"&amp; "O" &amp; $B47)</f>
        <v>54.009999999999984</v>
      </c>
      <c r="M47" s="259" cm="1">
        <f t="array" aca="1" ref="M47" ca="1">INDIRECT("'"&amp;$A47&amp;"'!"&amp; "P" &amp; $B47)</f>
        <v>59.266999999999996</v>
      </c>
      <c r="N47" s="259" cm="1">
        <f t="array" aca="1" ref="N47" ca="1">INDIRECT("'"&amp;$A47&amp;"'!"&amp; "Q" &amp; $B47)</f>
        <v>61.239999999999974</v>
      </c>
      <c r="O47" s="259" cm="1">
        <f t="array" aca="1" ref="O47" ca="1">INDIRECT("'"&amp;$A47&amp;"'!"&amp; "R" &amp; $B47)</f>
        <v>61.78099999999997</v>
      </c>
      <c r="P47" s="259" cm="1">
        <f t="array" aca="1" ref="P47" ca="1">INDIRECT("'"&amp;$A47&amp;"'!"&amp; "S" &amp; $B47)</f>
        <v>63.772999999999968</v>
      </c>
      <c r="Q47" s="259" cm="1">
        <f t="array" aca="1" ref="Q47" ca="1">INDIRECT("'"&amp;$A47&amp;"'!"&amp; "T" &amp; $B47)</f>
        <v>64.354999999999961</v>
      </c>
      <c r="R47" s="259" cm="1">
        <f t="array" aca="1" ref="R47" ca="1">INDIRECT("'"&amp;$A47&amp;"'!"&amp; "U" &amp; $B47)</f>
        <v>63.270999999999987</v>
      </c>
      <c r="S47" s="259" cm="1">
        <f t="array" aca="1" ref="S47" ca="1">INDIRECT("'"&amp;$A47&amp;"'!"&amp; "V" &amp; $B47)</f>
        <v>59.735888888888866</v>
      </c>
      <c r="T47" s="259" cm="1">
        <f t="array" aca="1" ref="T47" ca="1">INDIRECT("'"&amp;$A47&amp;"'!"&amp; "W" &amp; $B47)</f>
        <v>57.70000000000001</v>
      </c>
      <c r="U47" s="259" cm="1">
        <f t="array" aca="1" ref="U47" ca="1">INDIRECT("'"&amp;$A47&amp;"'!"&amp; "X" &amp; $B47)</f>
        <v>59.720000000000006</v>
      </c>
      <c r="V47" s="259" cm="1">
        <f t="array" aca="1" ref="V47" ca="1">INDIRECT("'"&amp;$A47&amp;"'!"&amp; "Y" &amp; $B47)</f>
        <v>59.636000000000017</v>
      </c>
      <c r="W47" s="259" cm="1">
        <f t="array" aca="1" ref="W47" ca="1">INDIRECT("'"&amp;$A47&amp;"'!"&amp; "Z" &amp; $B47)</f>
        <v>56.190000000000019</v>
      </c>
      <c r="X47" s="259" cm="1">
        <f t="array" aca="1" ref="X47" ca="1">INDIRECT("'"&amp;$A47&amp;"'!"&amp; "AA" &amp; $B47)</f>
        <v>53.050000000000011</v>
      </c>
      <c r="Y47" s="259" cm="1">
        <f t="array" aca="1" ref="Y47" ca="1">INDIRECT("'"&amp;$A47&amp;"'!"&amp; "AB" &amp; $B47)</f>
        <v>47.77</v>
      </c>
      <c r="Z47" s="259" cm="1">
        <f t="array" aca="1" ref="Z47" ca="1">INDIRECT("'"&amp;$A47&amp;"'!"&amp; "AC" &amp; $B47)</f>
        <v>44.35</v>
      </c>
    </row>
    <row r="48" spans="1:26" x14ac:dyDescent="0.25">
      <c r="A48" s="71">
        <v>14</v>
      </c>
      <c r="B48" s="71">
        <v>127</v>
      </c>
      <c r="C48" s="259" cm="1">
        <f t="array" aca="1" ref="C48" ca="1">INDIRECT("'"&amp;$A48&amp;"'!"&amp; "F" &amp; $B48)</f>
        <v>40.74</v>
      </c>
      <c r="D48" s="259" cm="1">
        <f t="array" aca="1" ref="D48" ca="1">INDIRECT("'"&amp;$A48&amp;"'!"&amp; "g" &amp; $B48)</f>
        <v>37.840000000000011</v>
      </c>
      <c r="E48" s="259" cm="1">
        <f t="array" aca="1" ref="E48" ca="1">INDIRECT("'"&amp;$A48&amp;"'!"&amp; "H" &amp; $B48)</f>
        <v>36.470000000000006</v>
      </c>
      <c r="F48" s="259" cm="1">
        <f t="array" aca="1" ref="F48" ca="1">INDIRECT("'"&amp;$A48&amp;"'!"&amp; "I" &amp; $B48)</f>
        <v>34.860000000000007</v>
      </c>
      <c r="G48" s="259" cm="1">
        <f t="array" aca="1" ref="G48" ca="1">INDIRECT("'"&amp;$A48&amp;"'!"&amp; "J" &amp; $B48)</f>
        <v>35.44</v>
      </c>
      <c r="H48" s="259" cm="1">
        <f t="array" aca="1" ref="H48" ca="1">INDIRECT("'"&amp;$A48&amp;"'!"&amp; "K" &amp; $B48)</f>
        <v>37.63000000000001</v>
      </c>
      <c r="I48" s="259" cm="1">
        <f t="array" aca="1" ref="I48" ca="1">INDIRECT("'"&amp;$A48&amp;"'!"&amp; "L" &amp; $B48)</f>
        <v>41.29</v>
      </c>
      <c r="J48" s="259" cm="1">
        <f t="array" aca="1" ref="J48" ca="1">INDIRECT("'"&amp;$A48&amp;"'!"&amp; "M" &amp; $B48)</f>
        <v>40.76</v>
      </c>
      <c r="K48" s="259" cm="1">
        <f t="array" aca="1" ref="K48" ca="1">INDIRECT("'"&amp;$A48&amp;"'!"&amp; "N" &amp; $B48)</f>
        <v>43.760000000000012</v>
      </c>
      <c r="L48" s="259" cm="1">
        <f t="array" aca="1" ref="L48" ca="1">INDIRECT("'"&amp;$A48&amp;"'!"&amp; "O" &amp; $B48)</f>
        <v>52.02000000000001</v>
      </c>
      <c r="M48" s="259" cm="1">
        <f t="array" aca="1" ref="M48" ca="1">INDIRECT("'"&amp;$A48&amp;"'!"&amp; "P" &amp; $B48)</f>
        <v>56.681999999999995</v>
      </c>
      <c r="N48" s="259" cm="1">
        <f t="array" aca="1" ref="N48" ca="1">INDIRECT("'"&amp;$A48&amp;"'!"&amp; "Q" &amp; $B48)</f>
        <v>58.556999999999988</v>
      </c>
      <c r="O48" s="259" cm="1">
        <f t="array" aca="1" ref="O48" ca="1">INDIRECT("'"&amp;$A48&amp;"'!"&amp; "R" &amp; $B48)</f>
        <v>59.215000000000011</v>
      </c>
      <c r="P48" s="259" cm="1">
        <f t="array" aca="1" ref="P48" ca="1">INDIRECT("'"&amp;$A48&amp;"'!"&amp; "S" &amp; $B48)</f>
        <v>58.291000000000011</v>
      </c>
      <c r="Q48" s="259" cm="1">
        <f t="array" aca="1" ref="Q48" ca="1">INDIRECT("'"&amp;$A48&amp;"'!"&amp; "T" &amp; $B48)</f>
        <v>2.58</v>
      </c>
      <c r="R48" s="259" cm="1">
        <f t="array" aca="1" ref="R48" ca="1">INDIRECT("'"&amp;$A48&amp;"'!"&amp; "U" &amp; $B48)</f>
        <v>2.8</v>
      </c>
      <c r="S48" s="259" cm="1">
        <f t="array" aca="1" ref="S48" ca="1">INDIRECT("'"&amp;$A48&amp;"'!"&amp; "V" &amp; $B48)</f>
        <v>21.33</v>
      </c>
      <c r="T48" s="259" cm="1">
        <f t="array" aca="1" ref="T48" ca="1">INDIRECT("'"&amp;$A48&amp;"'!"&amp; "W" &amp; $B48)</f>
        <v>28.17</v>
      </c>
      <c r="U48" s="259" cm="1">
        <f t="array" aca="1" ref="U48" ca="1">INDIRECT("'"&amp;$A48&amp;"'!"&amp; "X" &amp; $B48)</f>
        <v>51.680000000000007</v>
      </c>
      <c r="V48" s="259" cm="1">
        <f t="array" aca="1" ref="V48" ca="1">INDIRECT("'"&amp;$A48&amp;"'!"&amp; "Y" &amp; $B48)</f>
        <v>47.93</v>
      </c>
      <c r="W48" s="259" cm="1">
        <f t="array" aca="1" ref="W48" ca="1">INDIRECT("'"&amp;$A48&amp;"'!"&amp; "Z" &amp; $B48)</f>
        <v>48.839999999999996</v>
      </c>
      <c r="X48" s="259" cm="1">
        <f t="array" aca="1" ref="X48" ca="1">INDIRECT("'"&amp;$A48&amp;"'!"&amp; "AA" &amp; $B48)</f>
        <v>45.96</v>
      </c>
      <c r="Y48" s="259" cm="1">
        <f t="array" aca="1" ref="Y48" ca="1">INDIRECT("'"&amp;$A48&amp;"'!"&amp; "AB" &amp; $B48)</f>
        <v>48.45000000000001</v>
      </c>
      <c r="Z48" s="259" cm="1">
        <f t="array" aca="1" ref="Z48" ca="1">INDIRECT("'"&amp;$A48&amp;"'!"&amp; "AC" &amp; $B48)</f>
        <v>44.949999999999996</v>
      </c>
    </row>
    <row r="49" spans="1:26" x14ac:dyDescent="0.25">
      <c r="A49" s="71">
        <v>15</v>
      </c>
      <c r="B49" s="71">
        <v>127</v>
      </c>
      <c r="C49" s="259" cm="1">
        <f t="array" aca="1" ref="C49" ca="1">INDIRECT("'"&amp;$A49&amp;"'!"&amp; "F" &amp; $B49)</f>
        <v>40.5</v>
      </c>
      <c r="D49" s="259" cm="1">
        <f t="array" aca="1" ref="D49" ca="1">INDIRECT("'"&amp;$A49&amp;"'!"&amp; "g" &amp; $B49)</f>
        <v>38.61</v>
      </c>
      <c r="E49" s="259" cm="1">
        <f t="array" aca="1" ref="E49" ca="1">INDIRECT("'"&amp;$A49&amp;"'!"&amp; "H" &amp; $B49)</f>
        <v>36.96</v>
      </c>
      <c r="F49" s="259" cm="1">
        <f t="array" aca="1" ref="F49" ca="1">INDIRECT("'"&amp;$A49&amp;"'!"&amp; "I" &amp; $B49)</f>
        <v>35.86</v>
      </c>
      <c r="G49" s="259" cm="1">
        <f t="array" aca="1" ref="G49" ca="1">INDIRECT("'"&amp;$A49&amp;"'!"&amp; "J" &amp; $B49)</f>
        <v>35.17</v>
      </c>
      <c r="H49" s="259" cm="1">
        <f t="array" aca="1" ref="H49" ca="1">INDIRECT("'"&amp;$A49&amp;"'!"&amp; "K" &amp; $B49)</f>
        <v>36.75</v>
      </c>
      <c r="I49" s="259" cm="1">
        <f t="array" aca="1" ref="I49" ca="1">INDIRECT("'"&amp;$A49&amp;"'!"&amp; "L" &amp; $B49)</f>
        <v>38.610000000000007</v>
      </c>
      <c r="J49" s="259" cm="1">
        <f t="array" aca="1" ref="J49" ca="1">INDIRECT("'"&amp;$A49&amp;"'!"&amp; "M" &amp; $B49)</f>
        <v>40.56</v>
      </c>
      <c r="K49" s="259" cm="1">
        <f t="array" aca="1" ref="K49" ca="1">INDIRECT("'"&amp;$A49&amp;"'!"&amp; "N" &amp; $B49)</f>
        <v>43.860000000000007</v>
      </c>
      <c r="L49" s="259" cm="1">
        <f t="array" aca="1" ref="L49" ca="1">INDIRECT("'"&amp;$A49&amp;"'!"&amp; "O" &amp; $B49)</f>
        <v>46.122000000000007</v>
      </c>
      <c r="M49" s="259" cm="1">
        <f t="array" aca="1" ref="M49" ca="1">INDIRECT("'"&amp;$A49&amp;"'!"&amp; "P" &amp; $B49)</f>
        <v>1.7609999999999999</v>
      </c>
      <c r="N49" s="259" cm="1">
        <f t="array" aca="1" ref="N49" ca="1">INDIRECT("'"&amp;$A49&amp;"'!"&amp; "Q" &amp; $B49)</f>
        <v>7.7899999999999991</v>
      </c>
      <c r="O49" s="259" cm="1">
        <f t="array" aca="1" ref="O49" ca="1">INDIRECT("'"&amp;$A49&amp;"'!"&amp; "R" &amp; $B49)</f>
        <v>42.24</v>
      </c>
      <c r="P49" s="259" cm="1">
        <f t="array" aca="1" ref="P49" ca="1">INDIRECT("'"&amp;$A49&amp;"'!"&amp; "S" &amp; $B49)</f>
        <v>51.110000000000007</v>
      </c>
      <c r="Q49" s="259" cm="1">
        <f t="array" aca="1" ref="Q49" ca="1">INDIRECT("'"&amp;$A49&amp;"'!"&amp; "T" &amp; $B49)</f>
        <v>51.440000000000005</v>
      </c>
      <c r="R49" s="259" cm="1">
        <f t="array" aca="1" ref="R49" ca="1">INDIRECT("'"&amp;$A49&amp;"'!"&amp; "U" &amp; $B49)</f>
        <v>51.88</v>
      </c>
      <c r="S49" s="259" cm="1">
        <f t="array" aca="1" ref="S49" ca="1">INDIRECT("'"&amp;$A49&amp;"'!"&amp; "V" &amp; $B49)</f>
        <v>50.349999999999994</v>
      </c>
      <c r="T49" s="259" cm="1">
        <f t="array" aca="1" ref="T49" ca="1">INDIRECT("'"&amp;$A49&amp;"'!"&amp; "W" &amp; $B49)</f>
        <v>51.43</v>
      </c>
      <c r="U49" s="259" cm="1">
        <f t="array" aca="1" ref="U49" ca="1">INDIRECT("'"&amp;$A49&amp;"'!"&amp; "X" &amp; $B49)</f>
        <v>55.95000000000001</v>
      </c>
      <c r="V49" s="259" cm="1">
        <f t="array" aca="1" ref="V49" ca="1">INDIRECT("'"&amp;$A49&amp;"'!"&amp; "Y" &amp; $B49)</f>
        <v>55.100000000000009</v>
      </c>
      <c r="W49" s="259" cm="1">
        <f t="array" aca="1" ref="W49" ca="1">INDIRECT("'"&amp;$A49&amp;"'!"&amp; "Z" &amp; $B49)</f>
        <v>51.27</v>
      </c>
      <c r="X49" s="259" cm="1">
        <f t="array" aca="1" ref="X49" ca="1">INDIRECT("'"&amp;$A49&amp;"'!"&amp; "AA" &amp; $B49)</f>
        <v>48.660000000000004</v>
      </c>
      <c r="Y49" s="259" cm="1">
        <f t="array" aca="1" ref="Y49" ca="1">INDIRECT("'"&amp;$A49&amp;"'!"&amp; "AB" &amp; $B49)</f>
        <v>44.870000000000005</v>
      </c>
      <c r="Z49" s="259" cm="1">
        <f t="array" aca="1" ref="Z49" ca="1">INDIRECT("'"&amp;$A49&amp;"'!"&amp; "AC" &amp; $B49)</f>
        <v>41.22</v>
      </c>
    </row>
    <row r="50" spans="1:26" x14ac:dyDescent="0.25">
      <c r="A50" s="71">
        <v>16</v>
      </c>
      <c r="B50" s="71">
        <v>127</v>
      </c>
      <c r="C50" s="259" cm="1">
        <f t="array" aca="1" ref="C50" ca="1">INDIRECT("'"&amp;$A50&amp;"'!"&amp; "F" &amp; $B50)</f>
        <v>38</v>
      </c>
      <c r="D50" s="259" cm="1">
        <f t="array" aca="1" ref="D50" ca="1">INDIRECT("'"&amp;$A50&amp;"'!"&amp; "g" &amp; $B50)</f>
        <v>35.85</v>
      </c>
      <c r="E50" s="259" cm="1">
        <f t="array" aca="1" ref="E50" ca="1">INDIRECT("'"&amp;$A50&amp;"'!"&amp; "H" &amp; $B50)</f>
        <v>33.709999999999994</v>
      </c>
      <c r="F50" s="259" cm="1">
        <f t="array" aca="1" ref="F50" ca="1">INDIRECT("'"&amp;$A50&amp;"'!"&amp; "I" &amp; $B50)</f>
        <v>32.729999999999997</v>
      </c>
      <c r="G50" s="259" cm="1">
        <f t="array" aca="1" ref="G50" ca="1">INDIRECT("'"&amp;$A50&amp;"'!"&amp; "J" &amp; $B50)</f>
        <v>32.680000000000007</v>
      </c>
      <c r="H50" s="259" cm="1">
        <f t="array" aca="1" ref="H50" ca="1">INDIRECT("'"&amp;$A50&amp;"'!"&amp; "K" &amp; $B50)</f>
        <v>33.309999999999995</v>
      </c>
      <c r="I50" s="259" cm="1">
        <f t="array" aca="1" ref="I50" ca="1">INDIRECT("'"&amp;$A50&amp;"'!"&amp; "L" &amp; $B50)</f>
        <v>35.069299999999998</v>
      </c>
      <c r="J50" s="259" cm="1">
        <f t="array" aca="1" ref="J50" ca="1">INDIRECT("'"&amp;$A50&amp;"'!"&amp; "M" &amp; $B50)</f>
        <v>35.650000000000006</v>
      </c>
      <c r="K50" s="259" cm="1">
        <f t="array" aca="1" ref="K50" ca="1">INDIRECT("'"&amp;$A50&amp;"'!"&amp; "N" &amp; $B50)</f>
        <v>38.49</v>
      </c>
      <c r="L50" s="259" cm="1">
        <f t="array" aca="1" ref="L50" ca="1">INDIRECT("'"&amp;$A50&amp;"'!"&amp; "O" &amp; $B50)</f>
        <v>42.999999999999993</v>
      </c>
      <c r="M50" s="259" cm="1">
        <f t="array" aca="1" ref="M50" ca="1">INDIRECT("'"&amp;$A50&amp;"'!"&amp; "P" &amp; $B50)</f>
        <v>46.440000000000012</v>
      </c>
      <c r="N50" s="259" cm="1">
        <f t="array" aca="1" ref="N50" ca="1">INDIRECT("'"&amp;$A50&amp;"'!"&amp; "Q" &amp; $B50)</f>
        <v>48.640000000000015</v>
      </c>
      <c r="O50" s="259" cm="1">
        <f t="array" aca="1" ref="O50" ca="1">INDIRECT("'"&amp;$A50&amp;"'!"&amp; "R" &amp; $B50)</f>
        <v>48.26</v>
      </c>
      <c r="P50" s="259" cm="1">
        <f t="array" aca="1" ref="P50" ca="1">INDIRECT("'"&amp;$A50&amp;"'!"&amp; "S" &amp; $B50)</f>
        <v>49.399999999999984</v>
      </c>
      <c r="Q50" s="259" cm="1">
        <f t="array" aca="1" ref="Q50" ca="1">INDIRECT("'"&amp;$A50&amp;"'!"&amp; "T" &amp; $B50)</f>
        <v>49.38000000000001</v>
      </c>
      <c r="R50" s="259" cm="1">
        <f t="array" aca="1" ref="R50" ca="1">INDIRECT("'"&amp;$A50&amp;"'!"&amp; "U" &amp; $B50)</f>
        <v>50.160000000000004</v>
      </c>
      <c r="S50" s="259" cm="1">
        <f t="array" aca="1" ref="S50" ca="1">INDIRECT("'"&amp;$A50&amp;"'!"&amp; "V" &amp; $B50)</f>
        <v>50.1</v>
      </c>
      <c r="T50" s="259" cm="1">
        <f t="array" aca="1" ref="T50" ca="1">INDIRECT("'"&amp;$A50&amp;"'!"&amp; "W" &amp; $B50)</f>
        <v>50.040000000000006</v>
      </c>
      <c r="U50" s="259" cm="1">
        <f t="array" aca="1" ref="U50" ca="1">INDIRECT("'"&amp;$A50&amp;"'!"&amp; "X" &amp; $B50)</f>
        <v>55.500000000000007</v>
      </c>
      <c r="V50" s="259" cm="1">
        <f t="array" aca="1" ref="V50" ca="1">INDIRECT("'"&amp;$A50&amp;"'!"&amp; "Y" &amp; $B50)</f>
        <v>55.280000000000008</v>
      </c>
      <c r="W50" s="259" cm="1">
        <f t="array" aca="1" ref="W50" ca="1">INDIRECT("'"&amp;$A50&amp;"'!"&amp; "Z" &amp; $B50)</f>
        <v>52.870000000000005</v>
      </c>
      <c r="X50" s="259" cm="1">
        <f t="array" aca="1" ref="X50" ca="1">INDIRECT("'"&amp;$A50&amp;"'!"&amp; "AA" &amp; $B50)</f>
        <v>51.92</v>
      </c>
      <c r="Y50" s="259" cm="1">
        <f t="array" aca="1" ref="Y50" ca="1">INDIRECT("'"&amp;$A50&amp;"'!"&amp; "AB" &amp; $B50)</f>
        <v>47.08</v>
      </c>
      <c r="Z50" s="259" cm="1">
        <f t="array" aca="1" ref="Z50" ca="1">INDIRECT("'"&amp;$A50&amp;"'!"&amp; "AC" &amp; $B50)</f>
        <v>43.129999999999995</v>
      </c>
    </row>
    <row r="51" spans="1:26" x14ac:dyDescent="0.25">
      <c r="A51" s="71">
        <v>17</v>
      </c>
      <c r="B51" s="71">
        <v>127</v>
      </c>
      <c r="C51" s="259" cm="1">
        <f t="array" aca="1" ref="C51" ca="1">INDIRECT("'"&amp;$A51&amp;"'!"&amp; "F" &amp; $B51)</f>
        <v>44.61999999999999</v>
      </c>
      <c r="D51" s="259" cm="1">
        <f t="array" aca="1" ref="D51" ca="1">INDIRECT("'"&amp;$A51&amp;"'!"&amp; "g" &amp; $B51)</f>
        <v>0</v>
      </c>
      <c r="E51" s="259" cm="1">
        <f t="array" aca="1" ref="E51" ca="1">INDIRECT("'"&amp;$A51&amp;"'!"&amp; "H" &amp; $B51)</f>
        <v>0</v>
      </c>
      <c r="F51" s="259" cm="1">
        <f t="array" aca="1" ref="F51" ca="1">INDIRECT("'"&amp;$A51&amp;"'!"&amp; "I" &amp; $B51)</f>
        <v>0</v>
      </c>
      <c r="G51" s="259" cm="1">
        <f t="array" aca="1" ref="G51" ca="1">INDIRECT("'"&amp;$A51&amp;"'!"&amp; "J" &amp; $B51)</f>
        <v>0</v>
      </c>
      <c r="H51" s="259" cm="1">
        <f t="array" aca="1" ref="H51" ca="1">INDIRECT("'"&amp;$A51&amp;"'!"&amp; "K" &amp; $B51)</f>
        <v>0</v>
      </c>
      <c r="I51" s="259" cm="1">
        <f t="array" aca="1" ref="I51" ca="1">INDIRECT("'"&amp;$A51&amp;"'!"&amp; "L" &amp; $B51)</f>
        <v>0</v>
      </c>
      <c r="J51" s="259" cm="1">
        <f t="array" aca="1" ref="J51" ca="1">INDIRECT("'"&amp;$A51&amp;"'!"&amp; "M" &amp; $B51)</f>
        <v>0</v>
      </c>
      <c r="K51" s="259" cm="1">
        <f t="array" aca="1" ref="K51" ca="1">INDIRECT("'"&amp;$A51&amp;"'!"&amp; "N" &amp; $B51)</f>
        <v>0</v>
      </c>
      <c r="L51" s="259" cm="1">
        <f t="array" aca="1" ref="L51" ca="1">INDIRECT("'"&amp;$A51&amp;"'!"&amp; "O" &amp; $B51)</f>
        <v>0</v>
      </c>
      <c r="M51" s="259" cm="1">
        <f t="array" aca="1" ref="M51" ca="1">INDIRECT("'"&amp;$A51&amp;"'!"&amp; "P" &amp; $B51)</f>
        <v>0</v>
      </c>
      <c r="N51" s="259" cm="1">
        <f t="array" aca="1" ref="N51" ca="1">INDIRECT("'"&amp;$A51&amp;"'!"&amp; "Q" &amp; $B51)</f>
        <v>0</v>
      </c>
      <c r="O51" s="259" cm="1">
        <f t="array" aca="1" ref="O51" ca="1">INDIRECT("'"&amp;$A51&amp;"'!"&amp; "R" &amp; $B51)</f>
        <v>0</v>
      </c>
      <c r="P51" s="259" cm="1">
        <f t="array" aca="1" ref="P51" ca="1">INDIRECT("'"&amp;$A51&amp;"'!"&amp; "S" &amp; $B51)</f>
        <v>0</v>
      </c>
      <c r="Q51" s="259" cm="1">
        <f t="array" aca="1" ref="Q51" ca="1">INDIRECT("'"&amp;$A51&amp;"'!"&amp; "T" &amp; $B51)</f>
        <v>0</v>
      </c>
      <c r="R51" s="259" cm="1">
        <f t="array" aca="1" ref="R51" ca="1">INDIRECT("'"&amp;$A51&amp;"'!"&amp; "U" &amp; $B51)</f>
        <v>0</v>
      </c>
      <c r="S51" s="259" cm="1">
        <f t="array" aca="1" ref="S51" ca="1">INDIRECT("'"&amp;$A51&amp;"'!"&amp; "V" &amp; $B51)</f>
        <v>0</v>
      </c>
      <c r="T51" s="259" cm="1">
        <f t="array" aca="1" ref="T51" ca="1">INDIRECT("'"&amp;$A51&amp;"'!"&amp; "W" &amp; $B51)</f>
        <v>0</v>
      </c>
      <c r="U51" s="259" cm="1">
        <f t="array" aca="1" ref="U51" ca="1">INDIRECT("'"&amp;$A51&amp;"'!"&amp; "X" &amp; $B51)</f>
        <v>0</v>
      </c>
      <c r="V51" s="259" cm="1">
        <f t="array" aca="1" ref="V51" ca="1">INDIRECT("'"&amp;$A51&amp;"'!"&amp; "Y" &amp; $B51)</f>
        <v>0</v>
      </c>
      <c r="W51" s="259" cm="1">
        <f t="array" aca="1" ref="W51" ca="1">INDIRECT("'"&amp;$A51&amp;"'!"&amp; "Z" &amp; $B51)</f>
        <v>0</v>
      </c>
      <c r="X51" s="259" cm="1">
        <f t="array" aca="1" ref="X51" ca="1">INDIRECT("'"&amp;$A51&amp;"'!"&amp; "AA" &amp; $B51)</f>
        <v>0</v>
      </c>
      <c r="Y51" s="259" cm="1">
        <f t="array" aca="1" ref="Y51" ca="1">INDIRECT("'"&amp;$A51&amp;"'!"&amp; "AB" &amp; $B51)</f>
        <v>0</v>
      </c>
      <c r="Z51" s="259" cm="1">
        <f t="array" aca="1" ref="Z51" ca="1">INDIRECT("'"&amp;$A51&amp;"'!"&amp; "AC" &amp; $B51)</f>
        <v>0</v>
      </c>
    </row>
    <row r="52" spans="1:26" x14ac:dyDescent="0.25">
      <c r="A52" s="71">
        <v>18</v>
      </c>
      <c r="B52" s="71">
        <v>127</v>
      </c>
      <c r="C52" s="259" t="e" cm="1">
        <f t="array" aca="1" ref="C52" ca="1">INDIRECT("'"&amp;$A52&amp;"'!"&amp; "F" &amp; $B52)</f>
        <v>#REF!</v>
      </c>
      <c r="D52" s="259" t="e" cm="1">
        <f t="array" aca="1" ref="D52" ca="1">INDIRECT("'"&amp;$A52&amp;"'!"&amp; "g" &amp; $B52)</f>
        <v>#REF!</v>
      </c>
      <c r="E52" s="259" t="e" cm="1">
        <f t="array" aca="1" ref="E52" ca="1">INDIRECT("'"&amp;$A52&amp;"'!"&amp; "H" &amp; $B52)</f>
        <v>#REF!</v>
      </c>
      <c r="F52" s="259" t="e" cm="1">
        <f t="array" aca="1" ref="F52" ca="1">INDIRECT("'"&amp;$A52&amp;"'!"&amp; "I" &amp; $B52)</f>
        <v>#REF!</v>
      </c>
      <c r="G52" s="259" t="e" cm="1">
        <f t="array" aca="1" ref="G52" ca="1">INDIRECT("'"&amp;$A52&amp;"'!"&amp; "J" &amp; $B52)</f>
        <v>#REF!</v>
      </c>
      <c r="H52" s="259" t="e" cm="1">
        <f t="array" aca="1" ref="H52" ca="1">INDIRECT("'"&amp;$A52&amp;"'!"&amp; "K" &amp; $B52)</f>
        <v>#REF!</v>
      </c>
      <c r="I52" s="259" t="e" cm="1">
        <f t="array" aca="1" ref="I52" ca="1">INDIRECT("'"&amp;$A52&amp;"'!"&amp; "L" &amp; $B52)</f>
        <v>#REF!</v>
      </c>
      <c r="J52" s="259" t="e" cm="1">
        <f t="array" aca="1" ref="J52" ca="1">INDIRECT("'"&amp;$A52&amp;"'!"&amp; "M" &amp; $B52)</f>
        <v>#REF!</v>
      </c>
      <c r="K52" s="259" t="e" cm="1">
        <f t="array" aca="1" ref="K52" ca="1">INDIRECT("'"&amp;$A52&amp;"'!"&amp; "N" &amp; $B52)</f>
        <v>#REF!</v>
      </c>
      <c r="L52" s="259" t="e" cm="1">
        <f t="array" aca="1" ref="L52" ca="1">INDIRECT("'"&amp;$A52&amp;"'!"&amp; "O" &amp; $B52)</f>
        <v>#REF!</v>
      </c>
      <c r="M52" s="259" t="e" cm="1">
        <f t="array" aca="1" ref="M52" ca="1">INDIRECT("'"&amp;$A52&amp;"'!"&amp; "P" &amp; $B52)</f>
        <v>#REF!</v>
      </c>
      <c r="N52" s="259" t="e" cm="1">
        <f t="array" aca="1" ref="N52" ca="1">INDIRECT("'"&amp;$A52&amp;"'!"&amp; "Q" &amp; $B52)</f>
        <v>#REF!</v>
      </c>
      <c r="O52" s="259" t="e" cm="1">
        <f t="array" aca="1" ref="O52" ca="1">INDIRECT("'"&amp;$A52&amp;"'!"&amp; "R" &amp; $B52)</f>
        <v>#REF!</v>
      </c>
      <c r="P52" s="259" t="e" cm="1">
        <f t="array" aca="1" ref="P52" ca="1">INDIRECT("'"&amp;$A52&amp;"'!"&amp; "S" &amp; $B52)</f>
        <v>#REF!</v>
      </c>
      <c r="Q52" s="259" t="e" cm="1">
        <f t="array" aca="1" ref="Q52" ca="1">INDIRECT("'"&amp;$A52&amp;"'!"&amp; "T" &amp; $B52)</f>
        <v>#REF!</v>
      </c>
      <c r="R52" s="259" t="e" cm="1">
        <f t="array" aca="1" ref="R52" ca="1">INDIRECT("'"&amp;$A52&amp;"'!"&amp; "U" &amp; $B52)</f>
        <v>#REF!</v>
      </c>
      <c r="S52" s="259" t="e" cm="1">
        <f t="array" aca="1" ref="S52" ca="1">INDIRECT("'"&amp;$A52&amp;"'!"&amp; "V" &amp; $B52)</f>
        <v>#REF!</v>
      </c>
      <c r="T52" s="259" t="e" cm="1">
        <f t="array" aca="1" ref="T52" ca="1">INDIRECT("'"&amp;$A52&amp;"'!"&amp; "W" &amp; $B52)</f>
        <v>#REF!</v>
      </c>
      <c r="U52" s="259" t="e" cm="1">
        <f t="array" aca="1" ref="U52" ca="1">INDIRECT("'"&amp;$A52&amp;"'!"&amp; "X" &amp; $B52)</f>
        <v>#REF!</v>
      </c>
      <c r="V52" s="259" t="e" cm="1">
        <f t="array" aca="1" ref="V52" ca="1">INDIRECT("'"&amp;$A52&amp;"'!"&amp; "Y" &amp; $B52)</f>
        <v>#REF!</v>
      </c>
      <c r="W52" s="259" t="e" cm="1">
        <f t="array" aca="1" ref="W52" ca="1">INDIRECT("'"&amp;$A52&amp;"'!"&amp; "Z" &amp; $B52)</f>
        <v>#REF!</v>
      </c>
      <c r="X52" s="259" t="e" cm="1">
        <f t="array" aca="1" ref="X52" ca="1">INDIRECT("'"&amp;$A52&amp;"'!"&amp; "AA" &amp; $B52)</f>
        <v>#REF!</v>
      </c>
      <c r="Y52" s="259" t="e" cm="1">
        <f t="array" aca="1" ref="Y52" ca="1">INDIRECT("'"&amp;$A52&amp;"'!"&amp; "AB" &amp; $B52)</f>
        <v>#REF!</v>
      </c>
      <c r="Z52" s="259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127</v>
      </c>
      <c r="C53" s="259" t="e" cm="1">
        <f t="array" aca="1" ref="C53" ca="1">INDIRECT("'"&amp;$A53&amp;"'!"&amp; "F" &amp; $B53)</f>
        <v>#REF!</v>
      </c>
      <c r="D53" s="259" t="e" cm="1">
        <f t="array" aca="1" ref="D53" ca="1">INDIRECT("'"&amp;$A53&amp;"'!"&amp; "g" &amp; $B53)</f>
        <v>#REF!</v>
      </c>
      <c r="E53" s="259" t="e" cm="1">
        <f t="array" aca="1" ref="E53" ca="1">INDIRECT("'"&amp;$A53&amp;"'!"&amp; "H" &amp; $B53)</f>
        <v>#REF!</v>
      </c>
      <c r="F53" s="259" t="e" cm="1">
        <f t="array" aca="1" ref="F53" ca="1">INDIRECT("'"&amp;$A53&amp;"'!"&amp; "I" &amp; $B53)</f>
        <v>#REF!</v>
      </c>
      <c r="G53" s="259" t="e" cm="1">
        <f t="array" aca="1" ref="G53" ca="1">INDIRECT("'"&amp;$A53&amp;"'!"&amp; "J" &amp; $B53)</f>
        <v>#REF!</v>
      </c>
      <c r="H53" s="259" t="e" cm="1">
        <f t="array" aca="1" ref="H53" ca="1">INDIRECT("'"&amp;$A53&amp;"'!"&amp; "K" &amp; $B53)</f>
        <v>#REF!</v>
      </c>
      <c r="I53" s="259" t="e" cm="1">
        <f t="array" aca="1" ref="I53" ca="1">INDIRECT("'"&amp;$A53&amp;"'!"&amp; "L" &amp; $B53)</f>
        <v>#REF!</v>
      </c>
      <c r="J53" s="259" t="e" cm="1">
        <f t="array" aca="1" ref="J53" ca="1">INDIRECT("'"&amp;$A53&amp;"'!"&amp; "M" &amp; $B53)</f>
        <v>#REF!</v>
      </c>
      <c r="K53" s="259" t="e" cm="1">
        <f t="array" aca="1" ref="K53" ca="1">INDIRECT("'"&amp;$A53&amp;"'!"&amp; "N" &amp; $B53)</f>
        <v>#REF!</v>
      </c>
      <c r="L53" s="259" t="e" cm="1">
        <f t="array" aca="1" ref="L53" ca="1">INDIRECT("'"&amp;$A53&amp;"'!"&amp; "O" &amp; $B53)</f>
        <v>#REF!</v>
      </c>
      <c r="M53" s="259" t="e" cm="1">
        <f t="array" aca="1" ref="M53" ca="1">INDIRECT("'"&amp;$A53&amp;"'!"&amp; "P" &amp; $B53)</f>
        <v>#REF!</v>
      </c>
      <c r="N53" s="259" t="e" cm="1">
        <f t="array" aca="1" ref="N53" ca="1">INDIRECT("'"&amp;$A53&amp;"'!"&amp; "Q" &amp; $B53)</f>
        <v>#REF!</v>
      </c>
      <c r="O53" s="259" t="e" cm="1">
        <f t="array" aca="1" ref="O53" ca="1">INDIRECT("'"&amp;$A53&amp;"'!"&amp; "R" &amp; $B53)</f>
        <v>#REF!</v>
      </c>
      <c r="P53" s="259" t="e" cm="1">
        <f t="array" aca="1" ref="P53" ca="1">INDIRECT("'"&amp;$A53&amp;"'!"&amp; "S" &amp; $B53)</f>
        <v>#REF!</v>
      </c>
      <c r="Q53" s="259" t="e" cm="1">
        <f t="array" aca="1" ref="Q53" ca="1">INDIRECT("'"&amp;$A53&amp;"'!"&amp; "T" &amp; $B53)</f>
        <v>#REF!</v>
      </c>
      <c r="R53" s="259" t="e" cm="1">
        <f t="array" aca="1" ref="R53" ca="1">INDIRECT("'"&amp;$A53&amp;"'!"&amp; "U" &amp; $B53)</f>
        <v>#REF!</v>
      </c>
      <c r="S53" s="259" t="e" cm="1">
        <f t="array" aca="1" ref="S53" ca="1">INDIRECT("'"&amp;$A53&amp;"'!"&amp; "V" &amp; $B53)</f>
        <v>#REF!</v>
      </c>
      <c r="T53" s="259" t="e" cm="1">
        <f t="array" aca="1" ref="T53" ca="1">INDIRECT("'"&amp;$A53&amp;"'!"&amp; "W" &amp; $B53)</f>
        <v>#REF!</v>
      </c>
      <c r="U53" s="259" t="e" cm="1">
        <f t="array" aca="1" ref="U53" ca="1">INDIRECT("'"&amp;$A53&amp;"'!"&amp; "X" &amp; $B53)</f>
        <v>#REF!</v>
      </c>
      <c r="V53" s="259" t="e" cm="1">
        <f t="array" aca="1" ref="V53" ca="1">INDIRECT("'"&amp;$A53&amp;"'!"&amp; "Y" &amp; $B53)</f>
        <v>#REF!</v>
      </c>
      <c r="W53" s="259" t="e" cm="1">
        <f t="array" aca="1" ref="W53" ca="1">INDIRECT("'"&amp;$A53&amp;"'!"&amp; "Z" &amp; $B53)</f>
        <v>#REF!</v>
      </c>
      <c r="X53" s="259" t="e" cm="1">
        <f t="array" aca="1" ref="X53" ca="1">INDIRECT("'"&amp;$A53&amp;"'!"&amp; "AA" &amp; $B53)</f>
        <v>#REF!</v>
      </c>
      <c r="Y53" s="259" t="e" cm="1">
        <f t="array" aca="1" ref="Y53" ca="1">INDIRECT("'"&amp;$A53&amp;"'!"&amp; "AB" &amp; $B53)</f>
        <v>#REF!</v>
      </c>
      <c r="Z53" s="259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127</v>
      </c>
      <c r="C54" s="259" t="e" cm="1">
        <f t="array" aca="1" ref="C54" ca="1">INDIRECT("'"&amp;$A54&amp;"'!"&amp; "F" &amp; $B54)</f>
        <v>#REF!</v>
      </c>
      <c r="D54" s="259" t="e" cm="1">
        <f t="array" aca="1" ref="D54" ca="1">INDIRECT("'"&amp;$A54&amp;"'!"&amp; "g" &amp; $B54)</f>
        <v>#REF!</v>
      </c>
      <c r="E54" s="259" t="e" cm="1">
        <f t="array" aca="1" ref="E54" ca="1">INDIRECT("'"&amp;$A54&amp;"'!"&amp; "H" &amp; $B54)</f>
        <v>#REF!</v>
      </c>
      <c r="F54" s="259" t="e" cm="1">
        <f t="array" aca="1" ref="F54" ca="1">INDIRECT("'"&amp;$A54&amp;"'!"&amp; "I" &amp; $B54)</f>
        <v>#REF!</v>
      </c>
      <c r="G54" s="259" t="e" cm="1">
        <f t="array" aca="1" ref="G54" ca="1">INDIRECT("'"&amp;$A54&amp;"'!"&amp; "J" &amp; $B54)</f>
        <v>#REF!</v>
      </c>
      <c r="H54" s="259" t="e" cm="1">
        <f t="array" aca="1" ref="H54" ca="1">INDIRECT("'"&amp;$A54&amp;"'!"&amp; "K" &amp; $B54)</f>
        <v>#REF!</v>
      </c>
      <c r="I54" s="259" t="e" cm="1">
        <f t="array" aca="1" ref="I54" ca="1">INDIRECT("'"&amp;$A54&amp;"'!"&amp; "L" &amp; $B54)</f>
        <v>#REF!</v>
      </c>
      <c r="J54" s="259" t="e" cm="1">
        <f t="array" aca="1" ref="J54" ca="1">INDIRECT("'"&amp;$A54&amp;"'!"&amp; "M" &amp; $B54)</f>
        <v>#REF!</v>
      </c>
      <c r="K54" s="259" t="e" cm="1">
        <f t="array" aca="1" ref="K54" ca="1">INDIRECT("'"&amp;$A54&amp;"'!"&amp; "N" &amp; $B54)</f>
        <v>#REF!</v>
      </c>
      <c r="L54" s="259" t="e" cm="1">
        <f t="array" aca="1" ref="L54" ca="1">INDIRECT("'"&amp;$A54&amp;"'!"&amp; "O" &amp; $B54)</f>
        <v>#REF!</v>
      </c>
      <c r="M54" s="259" t="e" cm="1">
        <f t="array" aca="1" ref="M54" ca="1">INDIRECT("'"&amp;$A54&amp;"'!"&amp; "P" &amp; $B54)</f>
        <v>#REF!</v>
      </c>
      <c r="N54" s="259" t="e" cm="1">
        <f t="array" aca="1" ref="N54" ca="1">INDIRECT("'"&amp;$A54&amp;"'!"&amp; "Q" &amp; $B54)</f>
        <v>#REF!</v>
      </c>
      <c r="O54" s="259" t="e" cm="1">
        <f t="array" aca="1" ref="O54" ca="1">INDIRECT("'"&amp;$A54&amp;"'!"&amp; "R" &amp; $B54)</f>
        <v>#REF!</v>
      </c>
      <c r="P54" s="259" t="e" cm="1">
        <f t="array" aca="1" ref="P54" ca="1">INDIRECT("'"&amp;$A54&amp;"'!"&amp; "S" &amp; $B54)</f>
        <v>#REF!</v>
      </c>
      <c r="Q54" s="259" t="e" cm="1">
        <f t="array" aca="1" ref="Q54" ca="1">INDIRECT("'"&amp;$A54&amp;"'!"&amp; "T" &amp; $B54)</f>
        <v>#REF!</v>
      </c>
      <c r="R54" s="259" t="e" cm="1">
        <f t="array" aca="1" ref="R54" ca="1">INDIRECT("'"&amp;$A54&amp;"'!"&amp; "U" &amp; $B54)</f>
        <v>#REF!</v>
      </c>
      <c r="S54" s="259" t="e" cm="1">
        <f t="array" aca="1" ref="S54" ca="1">INDIRECT("'"&amp;$A54&amp;"'!"&amp; "V" &amp; $B54)</f>
        <v>#REF!</v>
      </c>
      <c r="T54" s="259" t="e" cm="1">
        <f t="array" aca="1" ref="T54" ca="1">INDIRECT("'"&amp;$A54&amp;"'!"&amp; "W" &amp; $B54)</f>
        <v>#REF!</v>
      </c>
      <c r="U54" s="259" t="e" cm="1">
        <f t="array" aca="1" ref="U54" ca="1">INDIRECT("'"&amp;$A54&amp;"'!"&amp; "X" &amp; $B54)</f>
        <v>#REF!</v>
      </c>
      <c r="V54" s="259" t="e" cm="1">
        <f t="array" aca="1" ref="V54" ca="1">INDIRECT("'"&amp;$A54&amp;"'!"&amp; "Y" &amp; $B54)</f>
        <v>#REF!</v>
      </c>
      <c r="W54" s="259" t="e" cm="1">
        <f t="array" aca="1" ref="W54" ca="1">INDIRECT("'"&amp;$A54&amp;"'!"&amp; "Z" &amp; $B54)</f>
        <v>#REF!</v>
      </c>
      <c r="X54" s="259" t="e" cm="1">
        <f t="array" aca="1" ref="X54" ca="1">INDIRECT("'"&amp;$A54&amp;"'!"&amp; "AA" &amp; $B54)</f>
        <v>#REF!</v>
      </c>
      <c r="Y54" s="259" t="e" cm="1">
        <f t="array" aca="1" ref="Y54" ca="1">INDIRECT("'"&amp;$A54&amp;"'!"&amp; "AB" &amp; $B54)</f>
        <v>#REF!</v>
      </c>
      <c r="Z54" s="259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127</v>
      </c>
      <c r="C55" s="259" t="e" cm="1">
        <f t="array" aca="1" ref="C55" ca="1">INDIRECT("'"&amp;$A55&amp;"'!"&amp; "F" &amp; $B55)</f>
        <v>#REF!</v>
      </c>
      <c r="D55" s="259" t="e" cm="1">
        <f t="array" aca="1" ref="D55" ca="1">INDIRECT("'"&amp;$A55&amp;"'!"&amp; "g" &amp; $B55)</f>
        <v>#REF!</v>
      </c>
      <c r="E55" s="259" t="e" cm="1">
        <f t="array" aca="1" ref="E55" ca="1">INDIRECT("'"&amp;$A55&amp;"'!"&amp; "H" &amp; $B55)</f>
        <v>#REF!</v>
      </c>
      <c r="F55" s="259" t="e" cm="1">
        <f t="array" aca="1" ref="F55" ca="1">INDIRECT("'"&amp;$A55&amp;"'!"&amp; "I" &amp; $B55)</f>
        <v>#REF!</v>
      </c>
      <c r="G55" s="259" t="e" cm="1">
        <f t="array" aca="1" ref="G55" ca="1">INDIRECT("'"&amp;$A55&amp;"'!"&amp; "J" &amp; $B55)</f>
        <v>#REF!</v>
      </c>
      <c r="H55" s="259" t="e" cm="1">
        <f t="array" aca="1" ref="H55" ca="1">INDIRECT("'"&amp;$A55&amp;"'!"&amp; "K" &amp; $B55)</f>
        <v>#REF!</v>
      </c>
      <c r="I55" s="259" t="e" cm="1">
        <f t="array" aca="1" ref="I55" ca="1">INDIRECT("'"&amp;$A55&amp;"'!"&amp; "L" &amp; $B55)</f>
        <v>#REF!</v>
      </c>
      <c r="J55" s="259" t="e" cm="1">
        <f t="array" aca="1" ref="J55" ca="1">INDIRECT("'"&amp;$A55&amp;"'!"&amp; "M" &amp; $B55)</f>
        <v>#REF!</v>
      </c>
      <c r="K55" s="259" t="e" cm="1">
        <f t="array" aca="1" ref="K55" ca="1">INDIRECT("'"&amp;$A55&amp;"'!"&amp; "N" &amp; $B55)</f>
        <v>#REF!</v>
      </c>
      <c r="L55" s="259" t="e" cm="1">
        <f t="array" aca="1" ref="L55" ca="1">INDIRECT("'"&amp;$A55&amp;"'!"&amp; "O" &amp; $B55)</f>
        <v>#REF!</v>
      </c>
      <c r="M55" s="259" t="e" cm="1">
        <f t="array" aca="1" ref="M55" ca="1">INDIRECT("'"&amp;$A55&amp;"'!"&amp; "P" &amp; $B55)</f>
        <v>#REF!</v>
      </c>
      <c r="N55" s="259" t="e" cm="1">
        <f t="array" aca="1" ref="N55" ca="1">INDIRECT("'"&amp;$A55&amp;"'!"&amp; "Q" &amp; $B55)</f>
        <v>#REF!</v>
      </c>
      <c r="O55" s="259" t="e" cm="1">
        <f t="array" aca="1" ref="O55" ca="1">INDIRECT("'"&amp;$A55&amp;"'!"&amp; "R" &amp; $B55)</f>
        <v>#REF!</v>
      </c>
      <c r="P55" s="259" t="e" cm="1">
        <f t="array" aca="1" ref="P55" ca="1">INDIRECT("'"&amp;$A55&amp;"'!"&amp; "S" &amp; $B55)</f>
        <v>#REF!</v>
      </c>
      <c r="Q55" s="259" t="e" cm="1">
        <f t="array" aca="1" ref="Q55" ca="1">INDIRECT("'"&amp;$A55&amp;"'!"&amp; "T" &amp; $B55)</f>
        <v>#REF!</v>
      </c>
      <c r="R55" s="259" t="e" cm="1">
        <f t="array" aca="1" ref="R55" ca="1">INDIRECT("'"&amp;$A55&amp;"'!"&amp; "U" &amp; $B55)</f>
        <v>#REF!</v>
      </c>
      <c r="S55" s="259" t="e" cm="1">
        <f t="array" aca="1" ref="S55" ca="1">INDIRECT("'"&amp;$A55&amp;"'!"&amp; "V" &amp; $B55)</f>
        <v>#REF!</v>
      </c>
      <c r="T55" s="259" t="e" cm="1">
        <f t="array" aca="1" ref="T55" ca="1">INDIRECT("'"&amp;$A55&amp;"'!"&amp; "W" &amp; $B55)</f>
        <v>#REF!</v>
      </c>
      <c r="U55" s="259" t="e" cm="1">
        <f t="array" aca="1" ref="U55" ca="1">INDIRECT("'"&amp;$A55&amp;"'!"&amp; "X" &amp; $B55)</f>
        <v>#REF!</v>
      </c>
      <c r="V55" s="259" t="e" cm="1">
        <f t="array" aca="1" ref="V55" ca="1">INDIRECT("'"&amp;$A55&amp;"'!"&amp; "Y" &amp; $B55)</f>
        <v>#REF!</v>
      </c>
      <c r="W55" s="259" t="e" cm="1">
        <f t="array" aca="1" ref="W55" ca="1">INDIRECT("'"&amp;$A55&amp;"'!"&amp; "Z" &amp; $B55)</f>
        <v>#REF!</v>
      </c>
      <c r="X55" s="259" t="e" cm="1">
        <f t="array" aca="1" ref="X55" ca="1">INDIRECT("'"&amp;$A55&amp;"'!"&amp; "AA" &amp; $B55)</f>
        <v>#REF!</v>
      </c>
      <c r="Y55" s="259" t="e" cm="1">
        <f t="array" aca="1" ref="Y55" ca="1">INDIRECT("'"&amp;$A55&amp;"'!"&amp; "AB" &amp; $B55)</f>
        <v>#REF!</v>
      </c>
      <c r="Z55" s="259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127</v>
      </c>
      <c r="C56" s="259" t="e" cm="1">
        <f t="array" aca="1" ref="C56" ca="1">INDIRECT("'"&amp;$A56&amp;"'!"&amp; "F" &amp; $B56)</f>
        <v>#REF!</v>
      </c>
      <c r="D56" s="259" t="e" cm="1">
        <f t="array" aca="1" ref="D56" ca="1">INDIRECT("'"&amp;$A56&amp;"'!"&amp; "g" &amp; $B56)</f>
        <v>#REF!</v>
      </c>
      <c r="E56" s="259" t="e" cm="1">
        <f t="array" aca="1" ref="E56" ca="1">INDIRECT("'"&amp;$A56&amp;"'!"&amp; "H" &amp; $B56)</f>
        <v>#REF!</v>
      </c>
      <c r="F56" s="259" t="e" cm="1">
        <f t="array" aca="1" ref="F56" ca="1">INDIRECT("'"&amp;$A56&amp;"'!"&amp; "I" &amp; $B56)</f>
        <v>#REF!</v>
      </c>
      <c r="G56" s="259" t="e" cm="1">
        <f t="array" aca="1" ref="G56" ca="1">INDIRECT("'"&amp;$A56&amp;"'!"&amp; "J" &amp; $B56)</f>
        <v>#REF!</v>
      </c>
      <c r="H56" s="259" t="e" cm="1">
        <f t="array" aca="1" ref="H56" ca="1">INDIRECT("'"&amp;$A56&amp;"'!"&amp; "K" &amp; $B56)</f>
        <v>#REF!</v>
      </c>
      <c r="I56" s="259" t="e" cm="1">
        <f t="array" aca="1" ref="I56" ca="1">INDIRECT("'"&amp;$A56&amp;"'!"&amp; "L" &amp; $B56)</f>
        <v>#REF!</v>
      </c>
      <c r="J56" s="259" t="e" cm="1">
        <f t="array" aca="1" ref="J56" ca="1">INDIRECT("'"&amp;$A56&amp;"'!"&amp; "M" &amp; $B56)</f>
        <v>#REF!</v>
      </c>
      <c r="K56" s="259" t="e" cm="1">
        <f t="array" aca="1" ref="K56" ca="1">INDIRECT("'"&amp;$A56&amp;"'!"&amp; "N" &amp; $B56)</f>
        <v>#REF!</v>
      </c>
      <c r="L56" s="259" t="e" cm="1">
        <f t="array" aca="1" ref="L56" ca="1">INDIRECT("'"&amp;$A56&amp;"'!"&amp; "O" &amp; $B56)</f>
        <v>#REF!</v>
      </c>
      <c r="M56" s="259" t="e" cm="1">
        <f t="array" aca="1" ref="M56" ca="1">INDIRECT("'"&amp;$A56&amp;"'!"&amp; "P" &amp; $B56)</f>
        <v>#REF!</v>
      </c>
      <c r="N56" s="259" t="e" cm="1">
        <f t="array" aca="1" ref="N56" ca="1">INDIRECT("'"&amp;$A56&amp;"'!"&amp; "Q" &amp; $B56)</f>
        <v>#REF!</v>
      </c>
      <c r="O56" s="259" t="e" cm="1">
        <f t="array" aca="1" ref="O56" ca="1">INDIRECT("'"&amp;$A56&amp;"'!"&amp; "R" &amp; $B56)</f>
        <v>#REF!</v>
      </c>
      <c r="P56" s="259" t="e" cm="1">
        <f t="array" aca="1" ref="P56" ca="1">INDIRECT("'"&amp;$A56&amp;"'!"&amp; "S" &amp; $B56)</f>
        <v>#REF!</v>
      </c>
      <c r="Q56" s="259" t="e" cm="1">
        <f t="array" aca="1" ref="Q56" ca="1">INDIRECT("'"&amp;$A56&amp;"'!"&amp; "T" &amp; $B56)</f>
        <v>#REF!</v>
      </c>
      <c r="R56" s="259" t="e" cm="1">
        <f t="array" aca="1" ref="R56" ca="1">INDIRECT("'"&amp;$A56&amp;"'!"&amp; "U" &amp; $B56)</f>
        <v>#REF!</v>
      </c>
      <c r="S56" s="259" t="e" cm="1">
        <f t="array" aca="1" ref="S56" ca="1">INDIRECT("'"&amp;$A56&amp;"'!"&amp; "V" &amp; $B56)</f>
        <v>#REF!</v>
      </c>
      <c r="T56" s="259" t="e" cm="1">
        <f t="array" aca="1" ref="T56" ca="1">INDIRECT("'"&amp;$A56&amp;"'!"&amp; "W" &amp; $B56)</f>
        <v>#REF!</v>
      </c>
      <c r="U56" s="259" t="e" cm="1">
        <f t="array" aca="1" ref="U56" ca="1">INDIRECT("'"&amp;$A56&amp;"'!"&amp; "X" &amp; $B56)</f>
        <v>#REF!</v>
      </c>
      <c r="V56" s="259" t="e" cm="1">
        <f t="array" aca="1" ref="V56" ca="1">INDIRECT("'"&amp;$A56&amp;"'!"&amp; "Y" &amp; $B56)</f>
        <v>#REF!</v>
      </c>
      <c r="W56" s="259" t="e" cm="1">
        <f t="array" aca="1" ref="W56" ca="1">INDIRECT("'"&amp;$A56&amp;"'!"&amp; "Z" &amp; $B56)</f>
        <v>#REF!</v>
      </c>
      <c r="X56" s="259" t="e" cm="1">
        <f t="array" aca="1" ref="X56" ca="1">INDIRECT("'"&amp;$A56&amp;"'!"&amp; "AA" &amp; $B56)</f>
        <v>#REF!</v>
      </c>
      <c r="Y56" s="259" t="e" cm="1">
        <f t="array" aca="1" ref="Y56" ca="1">INDIRECT("'"&amp;$A56&amp;"'!"&amp; "AB" &amp; $B56)</f>
        <v>#REF!</v>
      </c>
      <c r="Z56" s="259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127</v>
      </c>
      <c r="C57" s="259" t="e" cm="1">
        <f t="array" aca="1" ref="C57" ca="1">INDIRECT("'"&amp;$A57&amp;"'!"&amp; "F" &amp; $B57)</f>
        <v>#REF!</v>
      </c>
      <c r="D57" s="259" t="e" cm="1">
        <f t="array" aca="1" ref="D57" ca="1">INDIRECT("'"&amp;$A57&amp;"'!"&amp; "g" &amp; $B57)</f>
        <v>#REF!</v>
      </c>
      <c r="E57" s="259" t="e" cm="1">
        <f t="array" aca="1" ref="E57" ca="1">INDIRECT("'"&amp;$A57&amp;"'!"&amp; "H" &amp; $B57)</f>
        <v>#REF!</v>
      </c>
      <c r="F57" s="259" t="e" cm="1">
        <f t="array" aca="1" ref="F57" ca="1">INDIRECT("'"&amp;$A57&amp;"'!"&amp; "I" &amp; $B57)</f>
        <v>#REF!</v>
      </c>
      <c r="G57" s="259" t="e" cm="1">
        <f t="array" aca="1" ref="G57" ca="1">INDIRECT("'"&amp;$A57&amp;"'!"&amp; "J" &amp; $B57)</f>
        <v>#REF!</v>
      </c>
      <c r="H57" s="259" t="e" cm="1">
        <f t="array" aca="1" ref="H57" ca="1">INDIRECT("'"&amp;$A57&amp;"'!"&amp; "K" &amp; $B57)</f>
        <v>#REF!</v>
      </c>
      <c r="I57" s="259" t="e" cm="1">
        <f t="array" aca="1" ref="I57" ca="1">INDIRECT("'"&amp;$A57&amp;"'!"&amp; "L" &amp; $B57)</f>
        <v>#REF!</v>
      </c>
      <c r="J57" s="259" t="e" cm="1">
        <f t="array" aca="1" ref="J57" ca="1">INDIRECT("'"&amp;$A57&amp;"'!"&amp; "M" &amp; $B57)</f>
        <v>#REF!</v>
      </c>
      <c r="K57" s="259" t="e" cm="1">
        <f t="array" aca="1" ref="K57" ca="1">INDIRECT("'"&amp;$A57&amp;"'!"&amp; "N" &amp; $B57)</f>
        <v>#REF!</v>
      </c>
      <c r="L57" s="259" t="e" cm="1">
        <f t="array" aca="1" ref="L57" ca="1">INDIRECT("'"&amp;$A57&amp;"'!"&amp; "O" &amp; $B57)</f>
        <v>#REF!</v>
      </c>
      <c r="M57" s="259" t="e" cm="1">
        <f t="array" aca="1" ref="M57" ca="1">INDIRECT("'"&amp;$A57&amp;"'!"&amp; "P" &amp; $B57)</f>
        <v>#REF!</v>
      </c>
      <c r="N57" s="259" t="e" cm="1">
        <f t="array" aca="1" ref="N57" ca="1">INDIRECT("'"&amp;$A57&amp;"'!"&amp; "Q" &amp; $B57)</f>
        <v>#REF!</v>
      </c>
      <c r="O57" s="259" t="e" cm="1">
        <f t="array" aca="1" ref="O57" ca="1">INDIRECT("'"&amp;$A57&amp;"'!"&amp; "R" &amp; $B57)</f>
        <v>#REF!</v>
      </c>
      <c r="P57" s="259" t="e" cm="1">
        <f t="array" aca="1" ref="P57" ca="1">INDIRECT("'"&amp;$A57&amp;"'!"&amp; "S" &amp; $B57)</f>
        <v>#REF!</v>
      </c>
      <c r="Q57" s="259" t="e" cm="1">
        <f t="array" aca="1" ref="Q57" ca="1">INDIRECT("'"&amp;$A57&amp;"'!"&amp; "T" &amp; $B57)</f>
        <v>#REF!</v>
      </c>
      <c r="R57" s="259" t="e" cm="1">
        <f t="array" aca="1" ref="R57" ca="1">INDIRECT("'"&amp;$A57&amp;"'!"&amp; "U" &amp; $B57)</f>
        <v>#REF!</v>
      </c>
      <c r="S57" s="259" t="e" cm="1">
        <f t="array" aca="1" ref="S57" ca="1">INDIRECT("'"&amp;$A57&amp;"'!"&amp; "V" &amp; $B57)</f>
        <v>#REF!</v>
      </c>
      <c r="T57" s="259" t="e" cm="1">
        <f t="array" aca="1" ref="T57" ca="1">INDIRECT("'"&amp;$A57&amp;"'!"&amp; "W" &amp; $B57)</f>
        <v>#REF!</v>
      </c>
      <c r="U57" s="259" t="e" cm="1">
        <f t="array" aca="1" ref="U57" ca="1">INDIRECT("'"&amp;$A57&amp;"'!"&amp; "X" &amp; $B57)</f>
        <v>#REF!</v>
      </c>
      <c r="V57" s="259" t="e" cm="1">
        <f t="array" aca="1" ref="V57" ca="1">INDIRECT("'"&amp;$A57&amp;"'!"&amp; "Y" &amp; $B57)</f>
        <v>#REF!</v>
      </c>
      <c r="W57" s="259" t="e" cm="1">
        <f t="array" aca="1" ref="W57" ca="1">INDIRECT("'"&amp;$A57&amp;"'!"&amp; "Z" &amp; $B57)</f>
        <v>#REF!</v>
      </c>
      <c r="X57" s="259" t="e" cm="1">
        <f t="array" aca="1" ref="X57" ca="1">INDIRECT("'"&amp;$A57&amp;"'!"&amp; "AA" &amp; $B57)</f>
        <v>#REF!</v>
      </c>
      <c r="Y57" s="259" t="e" cm="1">
        <f t="array" aca="1" ref="Y57" ca="1">INDIRECT("'"&amp;$A57&amp;"'!"&amp; "AB" &amp; $B57)</f>
        <v>#REF!</v>
      </c>
      <c r="Z57" s="259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127</v>
      </c>
      <c r="C58" s="259" t="e" cm="1">
        <f t="array" aca="1" ref="C58" ca="1">INDIRECT("'"&amp;$A58&amp;"'!"&amp; "F" &amp; $B58)</f>
        <v>#REF!</v>
      </c>
      <c r="D58" s="259" t="e" cm="1">
        <f t="array" aca="1" ref="D58" ca="1">INDIRECT("'"&amp;$A58&amp;"'!"&amp; "g" &amp; $B58)</f>
        <v>#REF!</v>
      </c>
      <c r="E58" s="259" t="e" cm="1">
        <f t="array" aca="1" ref="E58" ca="1">INDIRECT("'"&amp;$A58&amp;"'!"&amp; "H" &amp; $B58)</f>
        <v>#REF!</v>
      </c>
      <c r="F58" s="259" t="e" cm="1">
        <f t="array" aca="1" ref="F58" ca="1">INDIRECT("'"&amp;$A58&amp;"'!"&amp; "I" &amp; $B58)</f>
        <v>#REF!</v>
      </c>
      <c r="G58" s="259" t="e" cm="1">
        <f t="array" aca="1" ref="G58" ca="1">INDIRECT("'"&amp;$A58&amp;"'!"&amp; "J" &amp; $B58)</f>
        <v>#REF!</v>
      </c>
      <c r="H58" s="259" t="e" cm="1">
        <f t="array" aca="1" ref="H58" ca="1">INDIRECT("'"&amp;$A58&amp;"'!"&amp; "K" &amp; $B58)</f>
        <v>#REF!</v>
      </c>
      <c r="I58" s="259" t="e" cm="1">
        <f t="array" aca="1" ref="I58" ca="1">INDIRECT("'"&amp;$A58&amp;"'!"&amp; "L" &amp; $B58)</f>
        <v>#REF!</v>
      </c>
      <c r="J58" s="259" t="e" cm="1">
        <f t="array" aca="1" ref="J58" ca="1">INDIRECT("'"&amp;$A58&amp;"'!"&amp; "M" &amp; $B58)</f>
        <v>#REF!</v>
      </c>
      <c r="K58" s="259" t="e" cm="1">
        <f t="array" aca="1" ref="K58" ca="1">INDIRECT("'"&amp;$A58&amp;"'!"&amp; "N" &amp; $B58)</f>
        <v>#REF!</v>
      </c>
      <c r="L58" s="259" t="e" cm="1">
        <f t="array" aca="1" ref="L58" ca="1">INDIRECT("'"&amp;$A58&amp;"'!"&amp; "O" &amp; $B58)</f>
        <v>#REF!</v>
      </c>
      <c r="M58" s="259" t="e" cm="1">
        <f t="array" aca="1" ref="M58" ca="1">INDIRECT("'"&amp;$A58&amp;"'!"&amp; "P" &amp; $B58)</f>
        <v>#REF!</v>
      </c>
      <c r="N58" s="259" t="e" cm="1">
        <f t="array" aca="1" ref="N58" ca="1">INDIRECT("'"&amp;$A58&amp;"'!"&amp; "Q" &amp; $B58)</f>
        <v>#REF!</v>
      </c>
      <c r="O58" s="259" t="e" cm="1">
        <f t="array" aca="1" ref="O58" ca="1">INDIRECT("'"&amp;$A58&amp;"'!"&amp; "R" &amp; $B58)</f>
        <v>#REF!</v>
      </c>
      <c r="P58" s="259" t="e" cm="1">
        <f t="array" aca="1" ref="P58" ca="1">INDIRECT("'"&amp;$A58&amp;"'!"&amp; "S" &amp; $B58)</f>
        <v>#REF!</v>
      </c>
      <c r="Q58" s="259" t="e" cm="1">
        <f t="array" aca="1" ref="Q58" ca="1">INDIRECT("'"&amp;$A58&amp;"'!"&amp; "T" &amp; $B58)</f>
        <v>#REF!</v>
      </c>
      <c r="R58" s="259" t="e" cm="1">
        <f t="array" aca="1" ref="R58" ca="1">INDIRECT("'"&amp;$A58&amp;"'!"&amp; "U" &amp; $B58)</f>
        <v>#REF!</v>
      </c>
      <c r="S58" s="259" t="e" cm="1">
        <f t="array" aca="1" ref="S58" ca="1">INDIRECT("'"&amp;$A58&amp;"'!"&amp; "V" &amp; $B58)</f>
        <v>#REF!</v>
      </c>
      <c r="T58" s="259" t="e" cm="1">
        <f t="array" aca="1" ref="T58" ca="1">INDIRECT("'"&amp;$A58&amp;"'!"&amp; "W" &amp; $B58)</f>
        <v>#REF!</v>
      </c>
      <c r="U58" s="259" t="e" cm="1">
        <f t="array" aca="1" ref="U58" ca="1">INDIRECT("'"&amp;$A58&amp;"'!"&amp; "X" &amp; $B58)</f>
        <v>#REF!</v>
      </c>
      <c r="V58" s="259" t="e" cm="1">
        <f t="array" aca="1" ref="V58" ca="1">INDIRECT("'"&amp;$A58&amp;"'!"&amp; "Y" &amp; $B58)</f>
        <v>#REF!</v>
      </c>
      <c r="W58" s="259" t="e" cm="1">
        <f t="array" aca="1" ref="W58" ca="1">INDIRECT("'"&amp;$A58&amp;"'!"&amp; "Z" &amp; $B58)</f>
        <v>#REF!</v>
      </c>
      <c r="X58" s="259" t="e" cm="1">
        <f t="array" aca="1" ref="X58" ca="1">INDIRECT("'"&amp;$A58&amp;"'!"&amp; "AA" &amp; $B58)</f>
        <v>#REF!</v>
      </c>
      <c r="Y58" s="259" t="e" cm="1">
        <f t="array" aca="1" ref="Y58" ca="1">INDIRECT("'"&amp;$A58&amp;"'!"&amp; "AB" &amp; $B58)</f>
        <v>#REF!</v>
      </c>
      <c r="Z58" s="259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127</v>
      </c>
      <c r="C59" s="259" t="e" cm="1">
        <f t="array" aca="1" ref="C59" ca="1">INDIRECT("'"&amp;$A59&amp;"'!"&amp; "F" &amp; $B59)</f>
        <v>#REF!</v>
      </c>
      <c r="D59" s="259" t="e" cm="1">
        <f t="array" aca="1" ref="D59" ca="1">INDIRECT("'"&amp;$A59&amp;"'!"&amp; "g" &amp; $B59)</f>
        <v>#REF!</v>
      </c>
      <c r="E59" s="259" t="e" cm="1">
        <f t="array" aca="1" ref="E59" ca="1">INDIRECT("'"&amp;$A59&amp;"'!"&amp; "H" &amp; $B59)</f>
        <v>#REF!</v>
      </c>
      <c r="F59" s="259" t="e" cm="1">
        <f t="array" aca="1" ref="F59" ca="1">INDIRECT("'"&amp;$A59&amp;"'!"&amp; "I" &amp; $B59)</f>
        <v>#REF!</v>
      </c>
      <c r="G59" s="259" t="e" cm="1">
        <f t="array" aca="1" ref="G59" ca="1">INDIRECT("'"&amp;$A59&amp;"'!"&amp; "J" &amp; $B59)</f>
        <v>#REF!</v>
      </c>
      <c r="H59" s="259" t="e" cm="1">
        <f t="array" aca="1" ref="H59" ca="1">INDIRECT("'"&amp;$A59&amp;"'!"&amp; "K" &amp; $B59)</f>
        <v>#REF!</v>
      </c>
      <c r="I59" s="259" t="e" cm="1">
        <f t="array" aca="1" ref="I59" ca="1">INDIRECT("'"&amp;$A59&amp;"'!"&amp; "L" &amp; $B59)</f>
        <v>#REF!</v>
      </c>
      <c r="J59" s="259" t="e" cm="1">
        <f t="array" aca="1" ref="J59" ca="1">INDIRECT("'"&amp;$A59&amp;"'!"&amp; "M" &amp; $B59)</f>
        <v>#REF!</v>
      </c>
      <c r="K59" s="259" t="e" cm="1">
        <f t="array" aca="1" ref="K59" ca="1">INDIRECT("'"&amp;$A59&amp;"'!"&amp; "N" &amp; $B59)</f>
        <v>#REF!</v>
      </c>
      <c r="L59" s="259" t="e" cm="1">
        <f t="array" aca="1" ref="L59" ca="1">INDIRECT("'"&amp;$A59&amp;"'!"&amp; "O" &amp; $B59)</f>
        <v>#REF!</v>
      </c>
      <c r="M59" s="259" t="e" cm="1">
        <f t="array" aca="1" ref="M59" ca="1">INDIRECT("'"&amp;$A59&amp;"'!"&amp; "P" &amp; $B59)</f>
        <v>#REF!</v>
      </c>
      <c r="N59" s="259" t="e" cm="1">
        <f t="array" aca="1" ref="N59" ca="1">INDIRECT("'"&amp;$A59&amp;"'!"&amp; "Q" &amp; $B59)</f>
        <v>#REF!</v>
      </c>
      <c r="O59" s="259" t="e" cm="1">
        <f t="array" aca="1" ref="O59" ca="1">INDIRECT("'"&amp;$A59&amp;"'!"&amp; "R" &amp; $B59)</f>
        <v>#REF!</v>
      </c>
      <c r="P59" s="259" t="e" cm="1">
        <f t="array" aca="1" ref="P59" ca="1">INDIRECT("'"&amp;$A59&amp;"'!"&amp; "S" &amp; $B59)</f>
        <v>#REF!</v>
      </c>
      <c r="Q59" s="259" t="e" cm="1">
        <f t="array" aca="1" ref="Q59" ca="1">INDIRECT("'"&amp;$A59&amp;"'!"&amp; "T" &amp; $B59)</f>
        <v>#REF!</v>
      </c>
      <c r="R59" s="259" t="e" cm="1">
        <f t="array" aca="1" ref="R59" ca="1">INDIRECT("'"&amp;$A59&amp;"'!"&amp; "U" &amp; $B59)</f>
        <v>#REF!</v>
      </c>
      <c r="S59" s="259" t="e" cm="1">
        <f t="array" aca="1" ref="S59" ca="1">INDIRECT("'"&amp;$A59&amp;"'!"&amp; "V" &amp; $B59)</f>
        <v>#REF!</v>
      </c>
      <c r="T59" s="259" t="e" cm="1">
        <f t="array" aca="1" ref="T59" ca="1">INDIRECT("'"&amp;$A59&amp;"'!"&amp; "W" &amp; $B59)</f>
        <v>#REF!</v>
      </c>
      <c r="U59" s="259" t="e" cm="1">
        <f t="array" aca="1" ref="U59" ca="1">INDIRECT("'"&amp;$A59&amp;"'!"&amp; "X" &amp; $B59)</f>
        <v>#REF!</v>
      </c>
      <c r="V59" s="259" t="e" cm="1">
        <f t="array" aca="1" ref="V59" ca="1">INDIRECT("'"&amp;$A59&amp;"'!"&amp; "Y" &amp; $B59)</f>
        <v>#REF!</v>
      </c>
      <c r="W59" s="259" t="e" cm="1">
        <f t="array" aca="1" ref="W59" ca="1">INDIRECT("'"&amp;$A59&amp;"'!"&amp; "Z" &amp; $B59)</f>
        <v>#REF!</v>
      </c>
      <c r="X59" s="259" t="e" cm="1">
        <f t="array" aca="1" ref="X59" ca="1">INDIRECT("'"&amp;$A59&amp;"'!"&amp; "AA" &amp; $B59)</f>
        <v>#REF!</v>
      </c>
      <c r="Y59" s="259" t="e" cm="1">
        <f t="array" aca="1" ref="Y59" ca="1">INDIRECT("'"&amp;$A59&amp;"'!"&amp; "AB" &amp; $B59)</f>
        <v>#REF!</v>
      </c>
      <c r="Z59" s="259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127</v>
      </c>
      <c r="C60" s="259" t="e" cm="1">
        <f t="array" aca="1" ref="C60" ca="1">INDIRECT("'"&amp;$A60&amp;"'!"&amp; "F" &amp; $B60)</f>
        <v>#REF!</v>
      </c>
      <c r="D60" s="259" t="e" cm="1">
        <f t="array" aca="1" ref="D60" ca="1">INDIRECT("'"&amp;$A60&amp;"'!"&amp; "g" &amp; $B60)</f>
        <v>#REF!</v>
      </c>
      <c r="E60" s="259" t="e" cm="1">
        <f t="array" aca="1" ref="E60" ca="1">INDIRECT("'"&amp;$A60&amp;"'!"&amp; "H" &amp; $B60)</f>
        <v>#REF!</v>
      </c>
      <c r="F60" s="259" t="e" cm="1">
        <f t="array" aca="1" ref="F60" ca="1">INDIRECT("'"&amp;$A60&amp;"'!"&amp; "I" &amp; $B60)</f>
        <v>#REF!</v>
      </c>
      <c r="G60" s="259" t="e" cm="1">
        <f t="array" aca="1" ref="G60" ca="1">INDIRECT("'"&amp;$A60&amp;"'!"&amp; "J" &amp; $B60)</f>
        <v>#REF!</v>
      </c>
      <c r="H60" s="259" t="e" cm="1">
        <f t="array" aca="1" ref="H60" ca="1">INDIRECT("'"&amp;$A60&amp;"'!"&amp; "K" &amp; $B60)</f>
        <v>#REF!</v>
      </c>
      <c r="I60" s="259" t="e" cm="1">
        <f t="array" aca="1" ref="I60" ca="1">INDIRECT("'"&amp;$A60&amp;"'!"&amp; "L" &amp; $B60)</f>
        <v>#REF!</v>
      </c>
      <c r="J60" s="259" t="e" cm="1">
        <f t="array" aca="1" ref="J60" ca="1">INDIRECT("'"&amp;$A60&amp;"'!"&amp; "M" &amp; $B60)</f>
        <v>#REF!</v>
      </c>
      <c r="K60" s="259" t="e" cm="1">
        <f t="array" aca="1" ref="K60" ca="1">INDIRECT("'"&amp;$A60&amp;"'!"&amp; "N" &amp; $B60)</f>
        <v>#REF!</v>
      </c>
      <c r="L60" s="259" t="e" cm="1">
        <f t="array" aca="1" ref="L60" ca="1">INDIRECT("'"&amp;$A60&amp;"'!"&amp; "O" &amp; $B60)</f>
        <v>#REF!</v>
      </c>
      <c r="M60" s="259" t="e" cm="1">
        <f t="array" aca="1" ref="M60" ca="1">INDIRECT("'"&amp;$A60&amp;"'!"&amp; "P" &amp; $B60)</f>
        <v>#REF!</v>
      </c>
      <c r="N60" s="259" t="e" cm="1">
        <f t="array" aca="1" ref="N60" ca="1">INDIRECT("'"&amp;$A60&amp;"'!"&amp; "Q" &amp; $B60)</f>
        <v>#REF!</v>
      </c>
      <c r="O60" s="259" t="e" cm="1">
        <f t="array" aca="1" ref="O60" ca="1">INDIRECT("'"&amp;$A60&amp;"'!"&amp; "R" &amp; $B60)</f>
        <v>#REF!</v>
      </c>
      <c r="P60" s="259" t="e" cm="1">
        <f t="array" aca="1" ref="P60" ca="1">INDIRECT("'"&amp;$A60&amp;"'!"&amp; "S" &amp; $B60)</f>
        <v>#REF!</v>
      </c>
      <c r="Q60" s="259" t="e" cm="1">
        <f t="array" aca="1" ref="Q60" ca="1">INDIRECT("'"&amp;$A60&amp;"'!"&amp; "T" &amp; $B60)</f>
        <v>#REF!</v>
      </c>
      <c r="R60" s="259" t="e" cm="1">
        <f t="array" aca="1" ref="R60" ca="1">INDIRECT("'"&amp;$A60&amp;"'!"&amp; "U" &amp; $B60)</f>
        <v>#REF!</v>
      </c>
      <c r="S60" s="259" t="e" cm="1">
        <f t="array" aca="1" ref="S60" ca="1">INDIRECT("'"&amp;$A60&amp;"'!"&amp; "V" &amp; $B60)</f>
        <v>#REF!</v>
      </c>
      <c r="T60" s="259" t="e" cm="1">
        <f t="array" aca="1" ref="T60" ca="1">INDIRECT("'"&amp;$A60&amp;"'!"&amp; "W" &amp; $B60)</f>
        <v>#REF!</v>
      </c>
      <c r="U60" s="259" t="e" cm="1">
        <f t="array" aca="1" ref="U60" ca="1">INDIRECT("'"&amp;$A60&amp;"'!"&amp; "X" &amp; $B60)</f>
        <v>#REF!</v>
      </c>
      <c r="V60" s="259" t="e" cm="1">
        <f t="array" aca="1" ref="V60" ca="1">INDIRECT("'"&amp;$A60&amp;"'!"&amp; "Y" &amp; $B60)</f>
        <v>#REF!</v>
      </c>
      <c r="W60" s="259" t="e" cm="1">
        <f t="array" aca="1" ref="W60" ca="1">INDIRECT("'"&amp;$A60&amp;"'!"&amp; "Z" &amp; $B60)</f>
        <v>#REF!</v>
      </c>
      <c r="X60" s="259" t="e" cm="1">
        <f t="array" aca="1" ref="X60" ca="1">INDIRECT("'"&amp;$A60&amp;"'!"&amp; "AA" &amp; $B60)</f>
        <v>#REF!</v>
      </c>
      <c r="Y60" s="259" t="e" cm="1">
        <f t="array" aca="1" ref="Y60" ca="1">INDIRECT("'"&amp;$A60&amp;"'!"&amp; "AB" &amp; $B60)</f>
        <v>#REF!</v>
      </c>
      <c r="Z60" s="259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127</v>
      </c>
      <c r="C61" s="259" t="e" cm="1">
        <f t="array" aca="1" ref="C61" ca="1">INDIRECT("'"&amp;$A61&amp;"'!"&amp; "F" &amp; $B61)</f>
        <v>#REF!</v>
      </c>
      <c r="D61" s="259" t="e" cm="1">
        <f t="array" aca="1" ref="D61" ca="1">INDIRECT("'"&amp;$A61&amp;"'!"&amp; "g" &amp; $B61)</f>
        <v>#REF!</v>
      </c>
      <c r="E61" s="259" t="e" cm="1">
        <f t="array" aca="1" ref="E61" ca="1">INDIRECT("'"&amp;$A61&amp;"'!"&amp; "H" &amp; $B61)</f>
        <v>#REF!</v>
      </c>
      <c r="F61" s="259" t="e" cm="1">
        <f t="array" aca="1" ref="F61" ca="1">INDIRECT("'"&amp;$A61&amp;"'!"&amp; "I" &amp; $B61)</f>
        <v>#REF!</v>
      </c>
      <c r="G61" s="259" t="e" cm="1">
        <f t="array" aca="1" ref="G61" ca="1">INDIRECT("'"&amp;$A61&amp;"'!"&amp; "J" &amp; $B61)</f>
        <v>#REF!</v>
      </c>
      <c r="H61" s="259" t="e" cm="1">
        <f t="array" aca="1" ref="H61" ca="1">INDIRECT("'"&amp;$A61&amp;"'!"&amp; "K" &amp; $B61)</f>
        <v>#REF!</v>
      </c>
      <c r="I61" s="259" t="e" cm="1">
        <f t="array" aca="1" ref="I61" ca="1">INDIRECT("'"&amp;$A61&amp;"'!"&amp; "L" &amp; $B61)</f>
        <v>#REF!</v>
      </c>
      <c r="J61" s="259" t="e" cm="1">
        <f t="array" aca="1" ref="J61" ca="1">INDIRECT("'"&amp;$A61&amp;"'!"&amp; "M" &amp; $B61)</f>
        <v>#REF!</v>
      </c>
      <c r="K61" s="259" t="e" cm="1">
        <f t="array" aca="1" ref="K61" ca="1">INDIRECT("'"&amp;$A61&amp;"'!"&amp; "N" &amp; $B61)</f>
        <v>#REF!</v>
      </c>
      <c r="L61" s="259" t="e" cm="1">
        <f t="array" aca="1" ref="L61" ca="1">INDIRECT("'"&amp;$A61&amp;"'!"&amp; "O" &amp; $B61)</f>
        <v>#REF!</v>
      </c>
      <c r="M61" s="259" t="e" cm="1">
        <f t="array" aca="1" ref="M61" ca="1">INDIRECT("'"&amp;$A61&amp;"'!"&amp; "P" &amp; $B61)</f>
        <v>#REF!</v>
      </c>
      <c r="N61" s="259" t="e" cm="1">
        <f t="array" aca="1" ref="N61" ca="1">INDIRECT("'"&amp;$A61&amp;"'!"&amp; "Q" &amp; $B61)</f>
        <v>#REF!</v>
      </c>
      <c r="O61" s="259" t="e" cm="1">
        <f t="array" aca="1" ref="O61" ca="1">INDIRECT("'"&amp;$A61&amp;"'!"&amp; "R" &amp; $B61)</f>
        <v>#REF!</v>
      </c>
      <c r="P61" s="259" t="e" cm="1">
        <f t="array" aca="1" ref="P61" ca="1">INDIRECT("'"&amp;$A61&amp;"'!"&amp; "S" &amp; $B61)</f>
        <v>#REF!</v>
      </c>
      <c r="Q61" s="259" t="e" cm="1">
        <f t="array" aca="1" ref="Q61" ca="1">INDIRECT("'"&amp;$A61&amp;"'!"&amp; "T" &amp; $B61)</f>
        <v>#REF!</v>
      </c>
      <c r="R61" s="259" t="e" cm="1">
        <f t="array" aca="1" ref="R61" ca="1">INDIRECT("'"&amp;$A61&amp;"'!"&amp; "U" &amp; $B61)</f>
        <v>#REF!</v>
      </c>
      <c r="S61" s="259" t="e" cm="1">
        <f t="array" aca="1" ref="S61" ca="1">INDIRECT("'"&amp;$A61&amp;"'!"&amp; "V" &amp; $B61)</f>
        <v>#REF!</v>
      </c>
      <c r="T61" s="259" t="e" cm="1">
        <f t="array" aca="1" ref="T61" ca="1">INDIRECT("'"&amp;$A61&amp;"'!"&amp; "W" &amp; $B61)</f>
        <v>#REF!</v>
      </c>
      <c r="U61" s="259" t="e" cm="1">
        <f t="array" aca="1" ref="U61" ca="1">INDIRECT("'"&amp;$A61&amp;"'!"&amp; "X" &amp; $B61)</f>
        <v>#REF!</v>
      </c>
      <c r="V61" s="259" t="e" cm="1">
        <f t="array" aca="1" ref="V61" ca="1">INDIRECT("'"&amp;$A61&amp;"'!"&amp; "Y" &amp; $B61)</f>
        <v>#REF!</v>
      </c>
      <c r="W61" s="259" t="e" cm="1">
        <f t="array" aca="1" ref="W61" ca="1">INDIRECT("'"&amp;$A61&amp;"'!"&amp; "Z" &amp; $B61)</f>
        <v>#REF!</v>
      </c>
      <c r="X61" s="259" t="e" cm="1">
        <f t="array" aca="1" ref="X61" ca="1">INDIRECT("'"&amp;$A61&amp;"'!"&amp; "AA" &amp; $B61)</f>
        <v>#REF!</v>
      </c>
      <c r="Y61" s="259" t="e" cm="1">
        <f t="array" aca="1" ref="Y61" ca="1">INDIRECT("'"&amp;$A61&amp;"'!"&amp; "AB" &amp; $B61)</f>
        <v>#REF!</v>
      </c>
      <c r="Z61" s="259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127</v>
      </c>
      <c r="C62" s="259" t="e" cm="1">
        <f t="array" aca="1" ref="C62" ca="1">INDIRECT("'"&amp;$A62&amp;"'!"&amp; "F" &amp; $B62)</f>
        <v>#REF!</v>
      </c>
      <c r="D62" s="259" t="e" cm="1">
        <f t="array" aca="1" ref="D62" ca="1">INDIRECT("'"&amp;$A62&amp;"'!"&amp; "g" &amp; $B62)</f>
        <v>#REF!</v>
      </c>
      <c r="E62" s="259" t="e" cm="1">
        <f t="array" aca="1" ref="E62" ca="1">INDIRECT("'"&amp;$A62&amp;"'!"&amp; "H" &amp; $B62)</f>
        <v>#REF!</v>
      </c>
      <c r="F62" s="259" t="e" cm="1">
        <f t="array" aca="1" ref="F62" ca="1">INDIRECT("'"&amp;$A62&amp;"'!"&amp; "I" &amp; $B62)</f>
        <v>#REF!</v>
      </c>
      <c r="G62" s="259" t="e" cm="1">
        <f t="array" aca="1" ref="G62" ca="1">INDIRECT("'"&amp;$A62&amp;"'!"&amp; "J" &amp; $B62)</f>
        <v>#REF!</v>
      </c>
      <c r="H62" s="259" t="e" cm="1">
        <f t="array" aca="1" ref="H62" ca="1">INDIRECT("'"&amp;$A62&amp;"'!"&amp; "K" &amp; $B62)</f>
        <v>#REF!</v>
      </c>
      <c r="I62" s="259" t="e" cm="1">
        <f t="array" aca="1" ref="I62" ca="1">INDIRECT("'"&amp;$A62&amp;"'!"&amp; "L" &amp; $B62)</f>
        <v>#REF!</v>
      </c>
      <c r="J62" s="259" t="e" cm="1">
        <f t="array" aca="1" ref="J62" ca="1">INDIRECT("'"&amp;$A62&amp;"'!"&amp; "M" &amp; $B62)</f>
        <v>#REF!</v>
      </c>
      <c r="K62" s="259" t="e" cm="1">
        <f t="array" aca="1" ref="K62" ca="1">INDIRECT("'"&amp;$A62&amp;"'!"&amp; "N" &amp; $B62)</f>
        <v>#REF!</v>
      </c>
      <c r="L62" s="259" t="e" cm="1">
        <f t="array" aca="1" ref="L62" ca="1">INDIRECT("'"&amp;$A62&amp;"'!"&amp; "O" &amp; $B62)</f>
        <v>#REF!</v>
      </c>
      <c r="M62" s="259" t="e" cm="1">
        <f t="array" aca="1" ref="M62" ca="1">INDIRECT("'"&amp;$A62&amp;"'!"&amp; "P" &amp; $B62)</f>
        <v>#REF!</v>
      </c>
      <c r="N62" s="259" t="e" cm="1">
        <f t="array" aca="1" ref="N62" ca="1">INDIRECT("'"&amp;$A62&amp;"'!"&amp; "Q" &amp; $B62)</f>
        <v>#REF!</v>
      </c>
      <c r="O62" s="259" t="e" cm="1">
        <f t="array" aca="1" ref="O62" ca="1">INDIRECT("'"&amp;$A62&amp;"'!"&amp; "R" &amp; $B62)</f>
        <v>#REF!</v>
      </c>
      <c r="P62" s="259" t="e" cm="1">
        <f t="array" aca="1" ref="P62" ca="1">INDIRECT("'"&amp;$A62&amp;"'!"&amp; "S" &amp; $B62)</f>
        <v>#REF!</v>
      </c>
      <c r="Q62" s="259" t="e" cm="1">
        <f t="array" aca="1" ref="Q62" ca="1">INDIRECT("'"&amp;$A62&amp;"'!"&amp; "T" &amp; $B62)</f>
        <v>#REF!</v>
      </c>
      <c r="R62" s="259" t="e" cm="1">
        <f t="array" aca="1" ref="R62" ca="1">INDIRECT("'"&amp;$A62&amp;"'!"&amp; "U" &amp; $B62)</f>
        <v>#REF!</v>
      </c>
      <c r="S62" s="259" t="e" cm="1">
        <f t="array" aca="1" ref="S62" ca="1">INDIRECT("'"&amp;$A62&amp;"'!"&amp; "V" &amp; $B62)</f>
        <v>#REF!</v>
      </c>
      <c r="T62" s="259" t="e" cm="1">
        <f t="array" aca="1" ref="T62" ca="1">INDIRECT("'"&amp;$A62&amp;"'!"&amp; "W" &amp; $B62)</f>
        <v>#REF!</v>
      </c>
      <c r="U62" s="259" t="e" cm="1">
        <f t="array" aca="1" ref="U62" ca="1">INDIRECT("'"&amp;$A62&amp;"'!"&amp; "X" &amp; $B62)</f>
        <v>#REF!</v>
      </c>
      <c r="V62" s="259" t="e" cm="1">
        <f t="array" aca="1" ref="V62" ca="1">INDIRECT("'"&amp;$A62&amp;"'!"&amp; "Y" &amp; $B62)</f>
        <v>#REF!</v>
      </c>
      <c r="W62" s="259" t="e" cm="1">
        <f t="array" aca="1" ref="W62" ca="1">INDIRECT("'"&amp;$A62&amp;"'!"&amp; "Z" &amp; $B62)</f>
        <v>#REF!</v>
      </c>
      <c r="X62" s="259" t="e" cm="1">
        <f t="array" aca="1" ref="X62" ca="1">INDIRECT("'"&amp;$A62&amp;"'!"&amp; "AA" &amp; $B62)</f>
        <v>#REF!</v>
      </c>
      <c r="Y62" s="259" t="e" cm="1">
        <f t="array" aca="1" ref="Y62" ca="1">INDIRECT("'"&amp;$A62&amp;"'!"&amp; "AB" &amp; $B62)</f>
        <v>#REF!</v>
      </c>
      <c r="Z62" s="259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127</v>
      </c>
      <c r="C63" s="259" t="e" cm="1">
        <f t="array" aca="1" ref="C63" ca="1">INDIRECT("'"&amp;$A63&amp;"'!"&amp; "F" &amp; $B63)</f>
        <v>#REF!</v>
      </c>
      <c r="D63" s="259" t="e" cm="1">
        <f t="array" aca="1" ref="D63" ca="1">INDIRECT("'"&amp;$A63&amp;"'!"&amp; "g" &amp; $B63)</f>
        <v>#REF!</v>
      </c>
      <c r="E63" s="259" t="e" cm="1">
        <f t="array" aca="1" ref="E63" ca="1">INDIRECT("'"&amp;$A63&amp;"'!"&amp; "H" &amp; $B63)</f>
        <v>#REF!</v>
      </c>
      <c r="F63" s="259" t="e" cm="1">
        <f t="array" aca="1" ref="F63" ca="1">INDIRECT("'"&amp;$A63&amp;"'!"&amp; "I" &amp; $B63)</f>
        <v>#REF!</v>
      </c>
      <c r="G63" s="259" t="e" cm="1">
        <f t="array" aca="1" ref="G63" ca="1">INDIRECT("'"&amp;$A63&amp;"'!"&amp; "J" &amp; $B63)</f>
        <v>#REF!</v>
      </c>
      <c r="H63" s="259" t="e" cm="1">
        <f t="array" aca="1" ref="H63" ca="1">INDIRECT("'"&amp;$A63&amp;"'!"&amp; "K" &amp; $B63)</f>
        <v>#REF!</v>
      </c>
      <c r="I63" s="259" t="e" cm="1">
        <f t="array" aca="1" ref="I63" ca="1">INDIRECT("'"&amp;$A63&amp;"'!"&amp; "L" &amp; $B63)</f>
        <v>#REF!</v>
      </c>
      <c r="J63" s="259" t="e" cm="1">
        <f t="array" aca="1" ref="J63" ca="1">INDIRECT("'"&amp;$A63&amp;"'!"&amp; "M" &amp; $B63)</f>
        <v>#REF!</v>
      </c>
      <c r="K63" s="259" t="e" cm="1">
        <f t="array" aca="1" ref="K63" ca="1">INDIRECT("'"&amp;$A63&amp;"'!"&amp; "N" &amp; $B63)</f>
        <v>#REF!</v>
      </c>
      <c r="L63" s="259" t="e" cm="1">
        <f t="array" aca="1" ref="L63" ca="1">INDIRECT("'"&amp;$A63&amp;"'!"&amp; "O" &amp; $B63)</f>
        <v>#REF!</v>
      </c>
      <c r="M63" s="259" t="e" cm="1">
        <f t="array" aca="1" ref="M63" ca="1">INDIRECT("'"&amp;$A63&amp;"'!"&amp; "P" &amp; $B63)</f>
        <v>#REF!</v>
      </c>
      <c r="N63" s="259" t="e" cm="1">
        <f t="array" aca="1" ref="N63" ca="1">INDIRECT("'"&amp;$A63&amp;"'!"&amp; "Q" &amp; $B63)</f>
        <v>#REF!</v>
      </c>
      <c r="O63" s="259" t="e" cm="1">
        <f t="array" aca="1" ref="O63" ca="1">INDIRECT("'"&amp;$A63&amp;"'!"&amp; "R" &amp; $B63)</f>
        <v>#REF!</v>
      </c>
      <c r="P63" s="259" t="e" cm="1">
        <f t="array" aca="1" ref="P63" ca="1">INDIRECT("'"&amp;$A63&amp;"'!"&amp; "S" &amp; $B63)</f>
        <v>#REF!</v>
      </c>
      <c r="Q63" s="259" t="e" cm="1">
        <f t="array" aca="1" ref="Q63" ca="1">INDIRECT("'"&amp;$A63&amp;"'!"&amp; "T" &amp; $B63)</f>
        <v>#REF!</v>
      </c>
      <c r="R63" s="259" t="e" cm="1">
        <f t="array" aca="1" ref="R63" ca="1">INDIRECT("'"&amp;$A63&amp;"'!"&amp; "U" &amp; $B63)</f>
        <v>#REF!</v>
      </c>
      <c r="S63" s="259" t="e" cm="1">
        <f t="array" aca="1" ref="S63" ca="1">INDIRECT("'"&amp;$A63&amp;"'!"&amp; "V" &amp; $B63)</f>
        <v>#REF!</v>
      </c>
      <c r="T63" s="259" t="e" cm="1">
        <f t="array" aca="1" ref="T63" ca="1">INDIRECT("'"&amp;$A63&amp;"'!"&amp; "W" &amp; $B63)</f>
        <v>#REF!</v>
      </c>
      <c r="U63" s="259" t="e" cm="1">
        <f t="array" aca="1" ref="U63" ca="1">INDIRECT("'"&amp;$A63&amp;"'!"&amp; "X" &amp; $B63)</f>
        <v>#REF!</v>
      </c>
      <c r="V63" s="259" t="e" cm="1">
        <f t="array" aca="1" ref="V63" ca="1">INDIRECT("'"&amp;$A63&amp;"'!"&amp; "Y" &amp; $B63)</f>
        <v>#REF!</v>
      </c>
      <c r="W63" s="259" t="e" cm="1">
        <f t="array" aca="1" ref="W63" ca="1">INDIRECT("'"&amp;$A63&amp;"'!"&amp; "Z" &amp; $B63)</f>
        <v>#REF!</v>
      </c>
      <c r="X63" s="259" t="e" cm="1">
        <f t="array" aca="1" ref="X63" ca="1">INDIRECT("'"&amp;$A63&amp;"'!"&amp; "AA" &amp; $B63)</f>
        <v>#REF!</v>
      </c>
      <c r="Y63" s="259" t="e" cm="1">
        <f t="array" aca="1" ref="Y63" ca="1">INDIRECT("'"&amp;$A63&amp;"'!"&amp; "AB" &amp; $B63)</f>
        <v>#REF!</v>
      </c>
      <c r="Z63" s="259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127</v>
      </c>
      <c r="C64" s="259" t="e" cm="1">
        <f t="array" aca="1" ref="C64" ca="1">INDIRECT("'"&amp;$A64&amp;"'!"&amp; "F" &amp; $B64)</f>
        <v>#REF!</v>
      </c>
      <c r="D64" s="259" t="e" cm="1">
        <f t="array" aca="1" ref="D64" ca="1">INDIRECT("'"&amp;$A64&amp;"'!"&amp; "g" &amp; $B64)</f>
        <v>#REF!</v>
      </c>
      <c r="E64" s="259" t="e" cm="1">
        <f t="array" aca="1" ref="E64" ca="1">INDIRECT("'"&amp;$A64&amp;"'!"&amp; "H" &amp; $B64)</f>
        <v>#REF!</v>
      </c>
      <c r="F64" s="259" t="e" cm="1">
        <f t="array" aca="1" ref="F64" ca="1">INDIRECT("'"&amp;$A64&amp;"'!"&amp; "I" &amp; $B64)</f>
        <v>#REF!</v>
      </c>
      <c r="G64" s="259" t="e" cm="1">
        <f t="array" aca="1" ref="G64" ca="1">INDIRECT("'"&amp;$A64&amp;"'!"&amp; "J" &amp; $B64)</f>
        <v>#REF!</v>
      </c>
      <c r="H64" s="259" t="e" cm="1">
        <f t="array" aca="1" ref="H64" ca="1">INDIRECT("'"&amp;$A64&amp;"'!"&amp; "K" &amp; $B64)</f>
        <v>#REF!</v>
      </c>
      <c r="I64" s="259" t="e" cm="1">
        <f t="array" aca="1" ref="I64" ca="1">INDIRECT("'"&amp;$A64&amp;"'!"&amp; "L" &amp; $B64)</f>
        <v>#REF!</v>
      </c>
      <c r="J64" s="259" t="e" cm="1">
        <f t="array" aca="1" ref="J64" ca="1">INDIRECT("'"&amp;$A64&amp;"'!"&amp; "M" &amp; $B64)</f>
        <v>#REF!</v>
      </c>
      <c r="K64" s="259" t="e" cm="1">
        <f t="array" aca="1" ref="K64" ca="1">INDIRECT("'"&amp;$A64&amp;"'!"&amp; "N" &amp; $B64)</f>
        <v>#REF!</v>
      </c>
      <c r="L64" s="259" t="e" cm="1">
        <f t="array" aca="1" ref="L64" ca="1">INDIRECT("'"&amp;$A64&amp;"'!"&amp; "O" &amp; $B64)</f>
        <v>#REF!</v>
      </c>
      <c r="M64" s="259" t="e" cm="1">
        <f t="array" aca="1" ref="M64" ca="1">INDIRECT("'"&amp;$A64&amp;"'!"&amp; "P" &amp; $B64)</f>
        <v>#REF!</v>
      </c>
      <c r="N64" s="259" t="e" cm="1">
        <f t="array" aca="1" ref="N64" ca="1">INDIRECT("'"&amp;$A64&amp;"'!"&amp; "Q" &amp; $B64)</f>
        <v>#REF!</v>
      </c>
      <c r="O64" s="259" t="e" cm="1">
        <f t="array" aca="1" ref="O64" ca="1">INDIRECT("'"&amp;$A64&amp;"'!"&amp; "R" &amp; $B64)</f>
        <v>#REF!</v>
      </c>
      <c r="P64" s="259" t="e" cm="1">
        <f t="array" aca="1" ref="P64" ca="1">INDIRECT("'"&amp;$A64&amp;"'!"&amp; "S" &amp; $B64)</f>
        <v>#REF!</v>
      </c>
      <c r="Q64" s="259" t="e" cm="1">
        <f t="array" aca="1" ref="Q64" ca="1">INDIRECT("'"&amp;$A64&amp;"'!"&amp; "T" &amp; $B64)</f>
        <v>#REF!</v>
      </c>
      <c r="R64" s="259" t="e" cm="1">
        <f t="array" aca="1" ref="R64" ca="1">INDIRECT("'"&amp;$A64&amp;"'!"&amp; "U" &amp; $B64)</f>
        <v>#REF!</v>
      </c>
      <c r="S64" s="259" t="e" cm="1">
        <f t="array" aca="1" ref="S64" ca="1">INDIRECT("'"&amp;$A64&amp;"'!"&amp; "V" &amp; $B64)</f>
        <v>#REF!</v>
      </c>
      <c r="T64" s="259" t="e" cm="1">
        <f t="array" aca="1" ref="T64" ca="1">INDIRECT("'"&amp;$A64&amp;"'!"&amp; "W" &amp; $B64)</f>
        <v>#REF!</v>
      </c>
      <c r="U64" s="259" t="e" cm="1">
        <f t="array" aca="1" ref="U64" ca="1">INDIRECT("'"&amp;$A64&amp;"'!"&amp; "X" &amp; $B64)</f>
        <v>#REF!</v>
      </c>
      <c r="V64" s="259" t="e" cm="1">
        <f t="array" aca="1" ref="V64" ca="1">INDIRECT("'"&amp;$A64&amp;"'!"&amp; "Y" &amp; $B64)</f>
        <v>#REF!</v>
      </c>
      <c r="W64" s="259" t="e" cm="1">
        <f t="array" aca="1" ref="W64" ca="1">INDIRECT("'"&amp;$A64&amp;"'!"&amp; "Z" &amp; $B64)</f>
        <v>#REF!</v>
      </c>
      <c r="X64" s="259" t="e" cm="1">
        <f t="array" aca="1" ref="X64" ca="1">INDIRECT("'"&amp;$A64&amp;"'!"&amp; "AA" &amp; $B64)</f>
        <v>#REF!</v>
      </c>
      <c r="Y64" s="259" t="e" cm="1">
        <f t="array" aca="1" ref="Y64" ca="1">INDIRECT("'"&amp;$A64&amp;"'!"&amp; "AB" &amp; $B64)</f>
        <v>#REF!</v>
      </c>
      <c r="Z64" s="259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127</v>
      </c>
      <c r="C65" s="259" t="e" cm="1">
        <f t="array" aca="1" ref="C65" ca="1">INDIRECT("'"&amp;$A65&amp;"'!"&amp; "F" &amp; $B65)</f>
        <v>#REF!</v>
      </c>
      <c r="D65" s="259" t="e" cm="1">
        <f t="array" aca="1" ref="D65" ca="1">INDIRECT("'"&amp;$A65&amp;"'!"&amp; "g" &amp; $B65)</f>
        <v>#REF!</v>
      </c>
      <c r="E65" s="259" t="e" cm="1">
        <f t="array" aca="1" ref="E65" ca="1">INDIRECT("'"&amp;$A65&amp;"'!"&amp; "H" &amp; $B65)</f>
        <v>#REF!</v>
      </c>
      <c r="F65" s="259" t="e" cm="1">
        <f t="array" aca="1" ref="F65" ca="1">INDIRECT("'"&amp;$A65&amp;"'!"&amp; "I" &amp; $B65)</f>
        <v>#REF!</v>
      </c>
      <c r="G65" s="259" t="e" cm="1">
        <f t="array" aca="1" ref="G65" ca="1">INDIRECT("'"&amp;$A65&amp;"'!"&amp; "J" &amp; $B65)</f>
        <v>#REF!</v>
      </c>
      <c r="H65" s="259" t="e" cm="1">
        <f t="array" aca="1" ref="H65" ca="1">INDIRECT("'"&amp;$A65&amp;"'!"&amp; "K" &amp; $B65)</f>
        <v>#REF!</v>
      </c>
      <c r="I65" s="259" t="e" cm="1">
        <f t="array" aca="1" ref="I65" ca="1">INDIRECT("'"&amp;$A65&amp;"'!"&amp; "L" &amp; $B65)</f>
        <v>#REF!</v>
      </c>
      <c r="J65" s="259" t="e" cm="1">
        <f t="array" aca="1" ref="J65" ca="1">INDIRECT("'"&amp;$A65&amp;"'!"&amp; "M" &amp; $B65)</f>
        <v>#REF!</v>
      </c>
      <c r="K65" s="259" t="e" cm="1">
        <f t="array" aca="1" ref="K65" ca="1">INDIRECT("'"&amp;$A65&amp;"'!"&amp; "N" &amp; $B65)</f>
        <v>#REF!</v>
      </c>
      <c r="L65" s="259" t="e" cm="1">
        <f t="array" aca="1" ref="L65" ca="1">INDIRECT("'"&amp;$A65&amp;"'!"&amp; "O" &amp; $B65)</f>
        <v>#REF!</v>
      </c>
      <c r="M65" s="259" t="e" cm="1">
        <f t="array" aca="1" ref="M65" ca="1">INDIRECT("'"&amp;$A65&amp;"'!"&amp; "P" &amp; $B65)</f>
        <v>#REF!</v>
      </c>
      <c r="N65" s="259" t="e" cm="1">
        <f t="array" aca="1" ref="N65" ca="1">INDIRECT("'"&amp;$A65&amp;"'!"&amp; "Q" &amp; $B65)</f>
        <v>#REF!</v>
      </c>
      <c r="O65" s="259" t="e" cm="1">
        <f t="array" aca="1" ref="O65" ca="1">INDIRECT("'"&amp;$A65&amp;"'!"&amp; "R" &amp; $B65)</f>
        <v>#REF!</v>
      </c>
      <c r="P65" s="259" t="e" cm="1">
        <f t="array" aca="1" ref="P65" ca="1">INDIRECT("'"&amp;$A65&amp;"'!"&amp; "S" &amp; $B65)</f>
        <v>#REF!</v>
      </c>
      <c r="Q65" s="259" t="e" cm="1">
        <f t="array" aca="1" ref="Q65" ca="1">INDIRECT("'"&amp;$A65&amp;"'!"&amp; "T" &amp; $B65)</f>
        <v>#REF!</v>
      </c>
      <c r="R65" s="259" t="e" cm="1">
        <f t="array" aca="1" ref="R65" ca="1">INDIRECT("'"&amp;$A65&amp;"'!"&amp; "U" &amp; $B65)</f>
        <v>#REF!</v>
      </c>
      <c r="S65" s="259" t="e" cm="1">
        <f t="array" aca="1" ref="S65" ca="1">INDIRECT("'"&amp;$A65&amp;"'!"&amp; "V" &amp; $B65)</f>
        <v>#REF!</v>
      </c>
      <c r="T65" s="259" t="e" cm="1">
        <f t="array" aca="1" ref="T65" ca="1">INDIRECT("'"&amp;$A65&amp;"'!"&amp; "W" &amp; $B65)</f>
        <v>#REF!</v>
      </c>
      <c r="U65" s="259" t="e" cm="1">
        <f t="array" aca="1" ref="U65" ca="1">INDIRECT("'"&amp;$A65&amp;"'!"&amp; "X" &amp; $B65)</f>
        <v>#REF!</v>
      </c>
      <c r="V65" s="259" t="e" cm="1">
        <f t="array" aca="1" ref="V65" ca="1">INDIRECT("'"&amp;$A65&amp;"'!"&amp; "Y" &amp; $B65)</f>
        <v>#REF!</v>
      </c>
      <c r="W65" s="259" t="e" cm="1">
        <f t="array" aca="1" ref="W65" ca="1">INDIRECT("'"&amp;$A65&amp;"'!"&amp; "Z" &amp; $B65)</f>
        <v>#REF!</v>
      </c>
      <c r="X65" s="259" t="e" cm="1">
        <f t="array" aca="1" ref="X65" ca="1">INDIRECT("'"&amp;$A65&amp;"'!"&amp; "AA" &amp; $B65)</f>
        <v>#REF!</v>
      </c>
      <c r="Y65" s="259" t="e" cm="1">
        <f t="array" aca="1" ref="Y65" ca="1">INDIRECT("'"&amp;$A65&amp;"'!"&amp; "AB" &amp; $B65)</f>
        <v>#REF!</v>
      </c>
      <c r="Z65" s="259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C4174-A117-4A81-8D3F-31C8D47075F1}">
  <sheetPr codeName="Sheet283"/>
  <dimension ref="A1:DT177"/>
  <sheetViews>
    <sheetView zoomScale="70" zoomScaleNormal="70" workbookViewId="0">
      <pane xSplit="5" ySplit="11" topLeftCell="F109" activePane="bottomRight" state="frozen"/>
      <selection pane="topRight" activeCell="F1" sqref="F1"/>
      <selection pane="bottomLeft" activeCell="A12" sqref="A12"/>
      <selection pane="bottomRight" activeCell="S46" sqref="S46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1,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372.09999999999985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6.5</v>
      </c>
      <c r="G14" s="282">
        <v>6.8</v>
      </c>
      <c r="H14" s="282">
        <v>6.7</v>
      </c>
      <c r="I14" s="282">
        <v>6.6</v>
      </c>
      <c r="J14" s="282">
        <v>6.7</v>
      </c>
      <c r="K14" s="282">
        <v>6.7</v>
      </c>
      <c r="L14" s="282">
        <v>4.2</v>
      </c>
      <c r="M14" s="280"/>
      <c r="N14" s="282"/>
      <c r="O14" s="280">
        <v>5.8</v>
      </c>
      <c r="P14" s="280">
        <v>6.7</v>
      </c>
      <c r="Q14" s="280">
        <v>6.7</v>
      </c>
      <c r="R14" s="280">
        <v>6.3</v>
      </c>
      <c r="S14" s="280">
        <v>6.3</v>
      </c>
      <c r="T14" s="353">
        <v>6.5</v>
      </c>
      <c r="U14" s="353">
        <v>6.6</v>
      </c>
      <c r="V14" s="280">
        <v>6.4</v>
      </c>
      <c r="W14" s="282">
        <v>6.8</v>
      </c>
      <c r="X14" s="282">
        <v>6.8</v>
      </c>
      <c r="Y14" s="280">
        <v>5.9</v>
      </c>
      <c r="Z14" s="353">
        <v>6.7</v>
      </c>
      <c r="AA14" s="353">
        <v>6.7</v>
      </c>
      <c r="AB14" s="280">
        <v>6.5</v>
      </c>
      <c r="AC14" s="280">
        <v>6.1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22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6.5</v>
      </c>
      <c r="G15" s="282"/>
      <c r="H15" s="282"/>
      <c r="I15" s="282"/>
      <c r="J15" s="282"/>
      <c r="K15" s="282"/>
      <c r="L15" s="280">
        <v>4.2</v>
      </c>
      <c r="M15" s="282">
        <v>6.7</v>
      </c>
      <c r="N15" s="282">
        <v>6.8</v>
      </c>
      <c r="O15" s="280">
        <v>6.7</v>
      </c>
      <c r="P15" s="280">
        <v>6.7</v>
      </c>
      <c r="Q15" s="280">
        <v>6.7</v>
      </c>
      <c r="R15" s="280" t="s">
        <v>4</v>
      </c>
      <c r="S15" s="280" t="s">
        <v>4</v>
      </c>
      <c r="T15" s="353" t="s">
        <v>4</v>
      </c>
      <c r="U15" s="353" t="s">
        <v>4</v>
      </c>
      <c r="V15" s="353">
        <v>0.5</v>
      </c>
      <c r="W15" s="282" t="s">
        <v>4</v>
      </c>
      <c r="X15" s="282" t="s">
        <v>4</v>
      </c>
      <c r="Y15" s="280">
        <v>1.8</v>
      </c>
      <c r="Z15" s="353">
        <v>6.7</v>
      </c>
      <c r="AA15" s="353">
        <v>6.7</v>
      </c>
      <c r="AB15" s="280">
        <v>6.5</v>
      </c>
      <c r="AC15" s="353">
        <v>6.1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6.8</v>
      </c>
      <c r="H16" s="282">
        <v>6.7</v>
      </c>
      <c r="I16" s="282">
        <v>6.6</v>
      </c>
      <c r="J16" s="282">
        <v>6.7</v>
      </c>
      <c r="K16" s="282">
        <v>6.7</v>
      </c>
      <c r="L16" s="282">
        <v>6.4</v>
      </c>
      <c r="M16" s="282">
        <v>6.7</v>
      </c>
      <c r="N16" s="282">
        <v>6.8</v>
      </c>
      <c r="O16" s="280">
        <v>6.7</v>
      </c>
      <c r="P16" s="280">
        <v>6.7</v>
      </c>
      <c r="Q16" s="280">
        <v>6.7</v>
      </c>
      <c r="R16" s="280">
        <v>6.7</v>
      </c>
      <c r="S16" s="280">
        <v>6.5</v>
      </c>
      <c r="T16" s="353">
        <v>6.8</v>
      </c>
      <c r="U16" s="353">
        <v>6.6</v>
      </c>
      <c r="V16" s="353">
        <v>6.4</v>
      </c>
      <c r="W16" s="282">
        <v>6.8</v>
      </c>
      <c r="X16" s="282">
        <v>6.8</v>
      </c>
      <c r="Y16" s="280">
        <v>5.9</v>
      </c>
      <c r="Z16" s="353">
        <v>6.7</v>
      </c>
      <c r="AA16" s="353">
        <v>6.7</v>
      </c>
      <c r="AB16" s="280">
        <v>6.5</v>
      </c>
      <c r="AC16" s="280">
        <v>6.1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5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19.5</v>
      </c>
      <c r="G17" s="16">
        <f t="shared" si="0"/>
        <v>13.6</v>
      </c>
      <c r="H17" s="16">
        <f t="shared" si="0"/>
        <v>13.4</v>
      </c>
      <c r="I17" s="16">
        <f t="shared" si="0"/>
        <v>13.2</v>
      </c>
      <c r="J17" s="16">
        <f t="shared" si="0"/>
        <v>13.4</v>
      </c>
      <c r="K17" s="16">
        <f t="shared" si="0"/>
        <v>13.4</v>
      </c>
      <c r="L17" s="16">
        <f t="shared" si="0"/>
        <v>14.8</v>
      </c>
      <c r="M17" s="16">
        <f t="shared" si="0"/>
        <v>13.4</v>
      </c>
      <c r="N17" s="16">
        <f t="shared" si="0"/>
        <v>13.6</v>
      </c>
      <c r="O17" s="16">
        <f t="shared" si="0"/>
        <v>19.2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13</v>
      </c>
      <c r="S17" s="16">
        <f t="shared" si="0"/>
        <v>12.8</v>
      </c>
      <c r="T17" s="16">
        <f t="shared" si="0"/>
        <v>13.3</v>
      </c>
      <c r="U17" s="16">
        <f t="shared" si="0"/>
        <v>13.2</v>
      </c>
      <c r="V17" s="16">
        <f t="shared" si="0"/>
        <v>13.3</v>
      </c>
      <c r="W17" s="16">
        <f t="shared" si="0"/>
        <v>13.6</v>
      </c>
      <c r="X17" s="16">
        <f t="shared" si="0"/>
        <v>13.6</v>
      </c>
      <c r="Y17" s="16">
        <f t="shared" si="0"/>
        <v>13.600000000000001</v>
      </c>
      <c r="Z17" s="16">
        <f t="shared" si="0"/>
        <v>20.100000000000001</v>
      </c>
      <c r="AA17" s="16">
        <f t="shared" si="0"/>
        <v>20.100000000000001</v>
      </c>
      <c r="AB17" s="16">
        <f t="shared" si="0"/>
        <v>19.5</v>
      </c>
      <c r="AC17" s="16">
        <f t="shared" si="0"/>
        <v>18.299999999999997</v>
      </c>
      <c r="AD17" s="36"/>
      <c r="AE17" s="36"/>
      <c r="AF17" s="10"/>
      <c r="AG17" s="10"/>
      <c r="AH17" s="10"/>
    </row>
    <row r="18" spans="1:35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31.202999999999996</v>
      </c>
    </row>
    <row r="19" spans="1:35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>
        <v>1</v>
      </c>
      <c r="S19" s="16">
        <v>1</v>
      </c>
      <c r="T19" s="16">
        <v>0.98099999999999998</v>
      </c>
      <c r="U19" s="16">
        <v>0.89500000000000002</v>
      </c>
      <c r="V19" s="16">
        <v>0.89500000000000002</v>
      </c>
      <c r="W19" s="16">
        <v>0.89400000000000002</v>
      </c>
      <c r="X19" s="16">
        <v>0.8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v>0.95</v>
      </c>
      <c r="S20" s="16">
        <v>1</v>
      </c>
      <c r="T20" s="16">
        <v>1</v>
      </c>
      <c r="U20" s="16">
        <v>1</v>
      </c>
      <c r="V20" s="16">
        <v>1</v>
      </c>
      <c r="W20" s="16">
        <v>1</v>
      </c>
      <c r="X20" s="16">
        <v>1</v>
      </c>
      <c r="Y20" s="16">
        <v>0.879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>
        <v>1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v>0.95799999999999996</v>
      </c>
      <c r="S25" s="16">
        <v>1</v>
      </c>
      <c r="T25" s="16">
        <v>1</v>
      </c>
      <c r="U25" s="16">
        <v>1</v>
      </c>
      <c r="V25" s="16">
        <v>1</v>
      </c>
      <c r="W25" s="16">
        <v>1</v>
      </c>
      <c r="X25" s="16">
        <v>1</v>
      </c>
      <c r="Y25" s="16">
        <v>1</v>
      </c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x14ac:dyDescent="0.2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>
        <v>0.95799999999999996</v>
      </c>
      <c r="S26" s="16">
        <v>0.99299999999999999</v>
      </c>
      <c r="T26" s="16">
        <v>1</v>
      </c>
      <c r="U26" s="16">
        <v>1</v>
      </c>
      <c r="V26" s="16">
        <v>1</v>
      </c>
      <c r="W26" s="16">
        <v>1</v>
      </c>
      <c r="X26" s="16">
        <v>1</v>
      </c>
      <c r="Y26" s="16">
        <v>1</v>
      </c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 x14ac:dyDescent="0.2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x14ac:dyDescent="0.2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x14ac:dyDescent="0.2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x14ac:dyDescent="0.2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x14ac:dyDescent="0.2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x14ac:dyDescent="0.2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3.8659999999999997</v>
      </c>
      <c r="S33" s="16">
        <f t="shared" si="1"/>
        <v>3.9929999999999999</v>
      </c>
      <c r="T33" s="16">
        <f t="shared" si="1"/>
        <v>3.9809999999999999</v>
      </c>
      <c r="U33" s="16">
        <f t="shared" si="1"/>
        <v>3.895</v>
      </c>
      <c r="V33" s="16">
        <f t="shared" si="1"/>
        <v>3.895</v>
      </c>
      <c r="W33" s="16">
        <f t="shared" si="1"/>
        <v>3.8940000000000001</v>
      </c>
      <c r="X33" s="16">
        <f t="shared" si="1"/>
        <v>3.8</v>
      </c>
      <c r="Y33" s="16">
        <f t="shared" si="1"/>
        <v>3.879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93.1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 t="s">
        <v>4</v>
      </c>
      <c r="G43" s="282">
        <v>3.8</v>
      </c>
      <c r="H43" s="282">
        <v>3.2</v>
      </c>
      <c r="I43" s="280">
        <v>2.5</v>
      </c>
      <c r="J43" s="280">
        <v>2.5</v>
      </c>
      <c r="K43" s="280">
        <v>2.5</v>
      </c>
      <c r="L43" s="280" t="s">
        <v>4</v>
      </c>
      <c r="M43" s="280" t="s">
        <v>4</v>
      </c>
      <c r="N43" s="280" t="s">
        <v>4</v>
      </c>
      <c r="O43" s="280" t="s">
        <v>4</v>
      </c>
      <c r="P43" s="280" t="s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 t="s">
        <v>4</v>
      </c>
      <c r="V43" s="280" t="s">
        <v>4</v>
      </c>
      <c r="W43" s="280" t="s">
        <v>4</v>
      </c>
      <c r="X43" s="280" t="s">
        <v>4</v>
      </c>
      <c r="Y43" s="280" t="s">
        <v>4</v>
      </c>
      <c r="Z43" s="280" t="s">
        <v>4</v>
      </c>
      <c r="AA43" s="280" t="s">
        <v>4</v>
      </c>
      <c r="AB43" s="280" t="s">
        <v>4</v>
      </c>
      <c r="AC43" s="280" t="s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5</v>
      </c>
      <c r="AI43" s="150">
        <f>SUM(F45:AC45)</f>
        <v>76.599999999999994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</v>
      </c>
      <c r="H44" s="282">
        <v>3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0">
        <v>3.4</v>
      </c>
      <c r="O44" s="280">
        <v>3.5</v>
      </c>
      <c r="P44" s="280">
        <v>3.5</v>
      </c>
      <c r="Q44" s="280">
        <v>3.4</v>
      </c>
      <c r="R44" s="280">
        <v>3.3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>
        <v>4.3</v>
      </c>
      <c r="R45" s="280">
        <v>7</v>
      </c>
      <c r="S45" s="353">
        <v>7</v>
      </c>
      <c r="T45" s="353">
        <v>7</v>
      </c>
      <c r="U45" s="280">
        <v>6</v>
      </c>
      <c r="V45" s="280">
        <v>5</v>
      </c>
      <c r="W45" s="280">
        <v>3.8</v>
      </c>
      <c r="X45" s="280">
        <v>7</v>
      </c>
      <c r="Y45" s="280">
        <v>7</v>
      </c>
      <c r="Z45" s="280">
        <v>7</v>
      </c>
      <c r="AA45" s="280">
        <v>7</v>
      </c>
      <c r="AB45" s="280">
        <v>5.8</v>
      </c>
      <c r="AC45" s="280">
        <v>2.7</v>
      </c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3.5</v>
      </c>
      <c r="G47" s="16">
        <f t="shared" si="2"/>
        <v>6.8</v>
      </c>
      <c r="H47" s="16">
        <f t="shared" si="2"/>
        <v>6.2</v>
      </c>
      <c r="I47" s="16">
        <f t="shared" si="2"/>
        <v>5</v>
      </c>
      <c r="J47" s="16">
        <f t="shared" si="2"/>
        <v>5</v>
      </c>
      <c r="K47" s="16">
        <f t="shared" si="2"/>
        <v>5</v>
      </c>
      <c r="L47" s="16">
        <f t="shared" si="2"/>
        <v>3.5</v>
      </c>
      <c r="M47" s="16">
        <f t="shared" si="2"/>
        <v>3.5</v>
      </c>
      <c r="N47" s="16">
        <f t="shared" si="2"/>
        <v>3.4</v>
      </c>
      <c r="O47" s="16">
        <f t="shared" si="2"/>
        <v>3.5</v>
      </c>
      <c r="P47" s="16">
        <f t="shared" si="2"/>
        <v>3.5</v>
      </c>
      <c r="Q47" s="16">
        <f t="shared" si="2"/>
        <v>7.6999999999999993</v>
      </c>
      <c r="R47" s="16">
        <f t="shared" si="2"/>
        <v>10.3</v>
      </c>
      <c r="S47" s="16">
        <f t="shared" si="2"/>
        <v>10.5</v>
      </c>
      <c r="T47" s="16">
        <f t="shared" si="2"/>
        <v>10.5</v>
      </c>
      <c r="U47" s="16">
        <f t="shared" si="2"/>
        <v>9.5</v>
      </c>
      <c r="V47" s="16">
        <f t="shared" si="2"/>
        <v>8.5</v>
      </c>
      <c r="W47" s="16">
        <f t="shared" si="2"/>
        <v>7.3</v>
      </c>
      <c r="X47" s="16">
        <f t="shared" si="2"/>
        <v>10.5</v>
      </c>
      <c r="Y47" s="16">
        <f t="shared" si="2"/>
        <v>10.5</v>
      </c>
      <c r="Z47" s="16">
        <f t="shared" si="2"/>
        <v>10.5</v>
      </c>
      <c r="AA47" s="16">
        <f t="shared" si="2"/>
        <v>10.5</v>
      </c>
      <c r="AB47" s="16">
        <f t="shared" si="2"/>
        <v>9.3000000000000007</v>
      </c>
      <c r="AC47" s="16">
        <f t="shared" si="2"/>
        <v>5.2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336.98000000000008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14.17</v>
      </c>
      <c r="G49" s="280">
        <v>14.23</v>
      </c>
      <c r="H49" s="280">
        <v>14.19</v>
      </c>
      <c r="I49" s="280">
        <v>14.22</v>
      </c>
      <c r="J49" s="282">
        <v>13.18</v>
      </c>
      <c r="K49" s="280">
        <v>13.64</v>
      </c>
      <c r="L49" s="280">
        <v>14.12</v>
      </c>
      <c r="M49" s="280">
        <v>14.12</v>
      </c>
      <c r="N49" s="280">
        <v>14.21</v>
      </c>
      <c r="O49" s="280">
        <v>14.08</v>
      </c>
      <c r="P49" s="280">
        <v>14.11</v>
      </c>
      <c r="Q49" s="280">
        <v>14.07</v>
      </c>
      <c r="R49" s="280">
        <v>14.12</v>
      </c>
      <c r="S49" s="353">
        <v>14.1</v>
      </c>
      <c r="T49" s="353">
        <v>14.14</v>
      </c>
      <c r="U49" s="280">
        <v>14.11</v>
      </c>
      <c r="V49" s="280">
        <v>14.08</v>
      </c>
      <c r="W49" s="280">
        <v>14.1</v>
      </c>
      <c r="X49" s="280">
        <v>14.13</v>
      </c>
      <c r="Y49" s="280">
        <v>14.13</v>
      </c>
      <c r="Z49" s="280">
        <v>14.12</v>
      </c>
      <c r="AA49" s="280">
        <v>14.18</v>
      </c>
      <c r="AB49" s="280">
        <v>14.21</v>
      </c>
      <c r="AC49" s="280">
        <v>13.22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14.17</v>
      </c>
      <c r="G50" s="16">
        <f t="shared" si="3"/>
        <v>14.23</v>
      </c>
      <c r="H50" s="16">
        <f t="shared" si="3"/>
        <v>14.19</v>
      </c>
      <c r="I50" s="16">
        <f t="shared" si="3"/>
        <v>14.22</v>
      </c>
      <c r="J50" s="16">
        <f t="shared" si="3"/>
        <v>13.18</v>
      </c>
      <c r="K50" s="16">
        <f t="shared" si="3"/>
        <v>13.64</v>
      </c>
      <c r="L50" s="16">
        <f t="shared" si="3"/>
        <v>14.12</v>
      </c>
      <c r="M50" s="16">
        <f t="shared" si="3"/>
        <v>14.12</v>
      </c>
      <c r="N50" s="16">
        <f t="shared" si="3"/>
        <v>14.21</v>
      </c>
      <c r="O50" s="16">
        <f t="shared" si="3"/>
        <v>14.08</v>
      </c>
      <c r="P50" s="16">
        <f t="shared" si="3"/>
        <v>14.11</v>
      </c>
      <c r="Q50" s="16">
        <f t="shared" si="3"/>
        <v>14.07</v>
      </c>
      <c r="R50" s="16">
        <f t="shared" si="3"/>
        <v>14.12</v>
      </c>
      <c r="S50" s="16">
        <f t="shared" si="3"/>
        <v>14.1</v>
      </c>
      <c r="T50" s="16">
        <f t="shared" si="3"/>
        <v>14.14</v>
      </c>
      <c r="U50" s="16">
        <f t="shared" si="3"/>
        <v>14.11</v>
      </c>
      <c r="V50" s="16">
        <f t="shared" si="3"/>
        <v>14.08</v>
      </c>
      <c r="W50" s="16">
        <f t="shared" si="3"/>
        <v>14.1</v>
      </c>
      <c r="X50" s="16">
        <f t="shared" si="3"/>
        <v>14.13</v>
      </c>
      <c r="Y50" s="16">
        <f t="shared" si="3"/>
        <v>14.13</v>
      </c>
      <c r="Z50" s="16">
        <f t="shared" si="3"/>
        <v>14.12</v>
      </c>
      <c r="AA50" s="16">
        <f t="shared" si="3"/>
        <v>14.18</v>
      </c>
      <c r="AB50" s="16">
        <f t="shared" si="3"/>
        <v>14.21</v>
      </c>
      <c r="AC50" s="16">
        <f t="shared" si="3"/>
        <v>13.22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64.560000000000059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55.810000000000031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</v>
      </c>
      <c r="Q55" s="280"/>
      <c r="R55" s="280"/>
      <c r="S55" s="353">
        <v>0.7</v>
      </c>
      <c r="T55" s="353">
        <v>0.7</v>
      </c>
      <c r="U55" s="280">
        <v>0.7</v>
      </c>
      <c r="V55" s="280">
        <v>0.7</v>
      </c>
      <c r="W55" s="280">
        <v>0.75</v>
      </c>
      <c r="X55" s="280">
        <v>0.75</v>
      </c>
      <c r="Y55" s="280">
        <v>0.75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8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</v>
      </c>
      <c r="Q56" s="280"/>
      <c r="R56" s="280"/>
      <c r="S56" s="353">
        <v>0.7</v>
      </c>
      <c r="T56" s="353">
        <v>0.7</v>
      </c>
      <c r="U56" s="280">
        <v>0.7</v>
      </c>
      <c r="V56" s="280">
        <v>0.7</v>
      </c>
      <c r="W56" s="280">
        <v>0.75</v>
      </c>
      <c r="X56" s="280">
        <v>0.75</v>
      </c>
      <c r="Y56" s="280">
        <v>0.75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8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>
        <v>0.75</v>
      </c>
      <c r="Y58" s="280">
        <v>0.75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2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>
        <v>0.75</v>
      </c>
      <c r="Y60" s="280">
        <v>0.75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2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0.66999999999999993</v>
      </c>
      <c r="M63" s="280">
        <v>0.71</v>
      </c>
      <c r="N63" s="280">
        <v>0.64400000000000002</v>
      </c>
      <c r="O63" s="280">
        <v>0.67500000000000004</v>
      </c>
      <c r="P63" s="280">
        <v>0.7</v>
      </c>
      <c r="Q63" s="280"/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0.75</v>
      </c>
      <c r="Y63" s="280">
        <v>0.75</v>
      </c>
      <c r="Z63" s="280">
        <v>0.7</v>
      </c>
      <c r="AA63" s="280">
        <v>0.75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0.66999999999999993</v>
      </c>
      <c r="M64" s="280"/>
      <c r="N64" s="280">
        <v>0.64400000000000002</v>
      </c>
      <c r="O64" s="280">
        <v>0.67500000000000004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0.75</v>
      </c>
      <c r="Y64" s="280">
        <v>0.75</v>
      </c>
      <c r="Z64" s="280">
        <v>0.7</v>
      </c>
      <c r="AA64" s="280">
        <v>0</v>
      </c>
      <c r="AB64" s="280"/>
      <c r="AC64" s="280"/>
      <c r="AD64" s="36"/>
      <c r="AE64" s="36"/>
      <c r="AF64" s="10">
        <f t="shared" si="4"/>
        <v>1</v>
      </c>
      <c r="AG64" s="10">
        <f t="shared" si="5"/>
        <v>1</v>
      </c>
      <c r="AH64" s="10">
        <f t="shared" si="6"/>
        <v>15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0.71</v>
      </c>
      <c r="N66" s="280">
        <v>0.64400000000000002</v>
      </c>
      <c r="O66" s="280">
        <v>0.67500000000000004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</v>
      </c>
      <c r="AA66" s="280">
        <v>0</v>
      </c>
      <c r="AB66" s="280"/>
      <c r="AC66" s="280"/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15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0.66999999999999993</v>
      </c>
      <c r="M67" s="280">
        <v>0.71</v>
      </c>
      <c r="N67" s="280">
        <v>0.64400000000000002</v>
      </c>
      <c r="O67" s="280"/>
      <c r="P67" s="280">
        <v>0.75</v>
      </c>
      <c r="Q67" s="280">
        <v>0.75</v>
      </c>
      <c r="R67" s="280">
        <v>0.7</v>
      </c>
      <c r="S67" s="353">
        <v>0.75</v>
      </c>
      <c r="T67" s="353">
        <v>0.75</v>
      </c>
      <c r="U67" s="280">
        <v>0.75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>
        <v>0.7</v>
      </c>
      <c r="N72" s="280">
        <v>0.64400000000000002</v>
      </c>
      <c r="O72" s="280">
        <v>0.67500000000000004</v>
      </c>
      <c r="P72" s="280">
        <v>0.75</v>
      </c>
      <c r="Q72" s="280">
        <v>0.75</v>
      </c>
      <c r="R72" s="280">
        <v>0.7</v>
      </c>
      <c r="S72" s="353">
        <v>0.75</v>
      </c>
      <c r="T72" s="353">
        <v>0.75</v>
      </c>
      <c r="U72" s="280">
        <v>0.75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0.75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2.0099999999999998</v>
      </c>
      <c r="M76" s="16">
        <f t="shared" si="7"/>
        <v>2.83</v>
      </c>
      <c r="N76" s="16">
        <f t="shared" si="7"/>
        <v>3.22</v>
      </c>
      <c r="O76" s="16">
        <f t="shared" si="7"/>
        <v>2.7</v>
      </c>
      <c r="P76" s="16">
        <f t="shared" si="7"/>
        <v>5</v>
      </c>
      <c r="Q76" s="16">
        <f t="shared" si="7"/>
        <v>2.9</v>
      </c>
      <c r="R76" s="16">
        <f t="shared" si="7"/>
        <v>3.5</v>
      </c>
      <c r="S76" s="16">
        <f t="shared" si="7"/>
        <v>5</v>
      </c>
      <c r="T76" s="16">
        <f t="shared" si="7"/>
        <v>5</v>
      </c>
      <c r="U76" s="16">
        <f t="shared" si="7"/>
        <v>5</v>
      </c>
      <c r="V76" s="16">
        <f t="shared" si="7"/>
        <v>4.9000000000000004</v>
      </c>
      <c r="W76" s="16">
        <f t="shared" si="7"/>
        <v>5.0000000000000009</v>
      </c>
      <c r="X76" s="16">
        <f t="shared" si="7"/>
        <v>6.6000000000000005</v>
      </c>
      <c r="Y76" s="16">
        <f t="shared" si="7"/>
        <v>6.6000000000000005</v>
      </c>
      <c r="Z76" s="16">
        <f t="shared" si="7"/>
        <v>2.8</v>
      </c>
      <c r="AA76" s="16">
        <f t="shared" si="7"/>
        <v>1.5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25.689999999999994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v>0.42</v>
      </c>
      <c r="G78" s="280">
        <f>0.79/2</f>
        <v>0.39500000000000002</v>
      </c>
      <c r="H78" s="280">
        <f t="shared" ref="H78:J79" si="8">0.75/2</f>
        <v>0.375</v>
      </c>
      <c r="I78" s="280">
        <f t="shared" si="8"/>
        <v>0.375</v>
      </c>
      <c r="J78" s="282">
        <f t="shared" si="8"/>
        <v>0.375</v>
      </c>
      <c r="K78" s="280">
        <f>0.73/2</f>
        <v>0.36499999999999999</v>
      </c>
      <c r="L78" s="280">
        <v>0.42</v>
      </c>
      <c r="M78" s="280"/>
      <c r="N78" s="280"/>
      <c r="O78" s="280"/>
      <c r="P78" s="280"/>
      <c r="Q78" s="280"/>
      <c r="R78" s="280"/>
      <c r="S78" s="353">
        <v>0.59499999999999997</v>
      </c>
      <c r="T78" s="353">
        <v>0.59499999999999997</v>
      </c>
      <c r="U78" s="280">
        <v>0.6</v>
      </c>
      <c r="V78" s="280">
        <v>0.58499999999999996</v>
      </c>
      <c r="W78" s="280">
        <v>0.57999999999999996</v>
      </c>
      <c r="X78" s="280">
        <f>1.34/2</f>
        <v>0.67</v>
      </c>
      <c r="Y78" s="280">
        <f>1.46/2</f>
        <v>0.73</v>
      </c>
      <c r="Z78" s="280">
        <f>1.4/2</f>
        <v>0.7</v>
      </c>
      <c r="AA78" s="280">
        <f>1.32/2</f>
        <v>0.66</v>
      </c>
      <c r="AB78" s="280">
        <f>1.19/2</f>
        <v>0.59499999999999997</v>
      </c>
      <c r="AC78" s="280">
        <v>0.54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/>
      <c r="G79" s="280">
        <f>0.79/2</f>
        <v>0.39500000000000002</v>
      </c>
      <c r="H79" s="280">
        <f t="shared" si="8"/>
        <v>0.375</v>
      </c>
      <c r="I79" s="280">
        <f t="shared" si="8"/>
        <v>0.375</v>
      </c>
      <c r="J79" s="280">
        <f t="shared" si="8"/>
        <v>0.375</v>
      </c>
      <c r="K79" s="280">
        <f>0.73/2</f>
        <v>0.36499999999999999</v>
      </c>
      <c r="L79" s="280">
        <v>0.42</v>
      </c>
      <c r="M79" s="280">
        <v>0.45</v>
      </c>
      <c r="N79" s="280">
        <v>0.56499999999999995</v>
      </c>
      <c r="O79" s="280">
        <v>0.55500000000000005</v>
      </c>
      <c r="P79" s="280">
        <v>0.57499999999999996</v>
      </c>
      <c r="Q79" s="280">
        <v>0.58499999999999996</v>
      </c>
      <c r="R79" s="280">
        <v>0.54</v>
      </c>
      <c r="S79" s="353"/>
      <c r="T79" s="353"/>
      <c r="U79" s="280"/>
      <c r="V79" s="280"/>
      <c r="W79" s="280"/>
      <c r="X79" s="280"/>
      <c r="Y79" s="280">
        <f>1.46/2</f>
        <v>0.73</v>
      </c>
      <c r="Z79" s="280">
        <f>1.4/2</f>
        <v>0.7</v>
      </c>
      <c r="AA79" s="280">
        <f>1.32/2</f>
        <v>0.66</v>
      </c>
      <c r="AB79" s="280">
        <f>1.19/2</f>
        <v>0.59499999999999997</v>
      </c>
      <c r="AC79" s="280">
        <v>0.54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v>0.42</v>
      </c>
      <c r="G80" s="280"/>
      <c r="H80" s="280"/>
      <c r="I80" s="280"/>
      <c r="J80" s="280"/>
      <c r="K80" s="280"/>
      <c r="L80" s="280"/>
      <c r="M80" s="280">
        <v>0.45</v>
      </c>
      <c r="N80" s="280">
        <v>0.56499999999999995</v>
      </c>
      <c r="O80" s="280">
        <v>0.55500000000000005</v>
      </c>
      <c r="P80" s="280">
        <v>0.57499999999999996</v>
      </c>
      <c r="Q80" s="280">
        <v>0.58499999999999996</v>
      </c>
      <c r="R80" s="280">
        <v>0.54</v>
      </c>
      <c r="S80" s="353">
        <v>0.59499999999999997</v>
      </c>
      <c r="T80" s="353">
        <v>0.59499999999999997</v>
      </c>
      <c r="U80" s="280">
        <v>0.6</v>
      </c>
      <c r="V80" s="280">
        <v>0.58499999999999996</v>
      </c>
      <c r="W80" s="280">
        <v>0.57999999999999996</v>
      </c>
      <c r="X80" s="280">
        <f>1.34/2</f>
        <v>0.67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0.84</v>
      </c>
      <c r="G81" s="16">
        <f t="shared" si="9"/>
        <v>0.79</v>
      </c>
      <c r="H81" s="16">
        <f t="shared" si="9"/>
        <v>0.75</v>
      </c>
      <c r="I81" s="16">
        <f t="shared" si="9"/>
        <v>0.75</v>
      </c>
      <c r="J81" s="16">
        <f t="shared" si="9"/>
        <v>0.75</v>
      </c>
      <c r="K81" s="16">
        <f t="shared" si="9"/>
        <v>0.73</v>
      </c>
      <c r="L81" s="16">
        <f t="shared" si="9"/>
        <v>0.84</v>
      </c>
      <c r="M81" s="16">
        <f t="shared" si="9"/>
        <v>0.9</v>
      </c>
      <c r="N81" s="16">
        <f t="shared" si="9"/>
        <v>1.1299999999999999</v>
      </c>
      <c r="O81" s="16">
        <f t="shared" si="9"/>
        <v>1.1100000000000001</v>
      </c>
      <c r="P81" s="16">
        <f t="shared" si="9"/>
        <v>1.1499999999999999</v>
      </c>
      <c r="Q81" s="16">
        <f t="shared" si="9"/>
        <v>1.17</v>
      </c>
      <c r="R81" s="16">
        <f t="shared" si="9"/>
        <v>1.08</v>
      </c>
      <c r="S81" s="16">
        <f t="shared" si="9"/>
        <v>1.19</v>
      </c>
      <c r="T81" s="16">
        <f t="shared" si="9"/>
        <v>1.19</v>
      </c>
      <c r="U81" s="16">
        <f t="shared" si="9"/>
        <v>1.2</v>
      </c>
      <c r="V81" s="16">
        <f t="shared" si="9"/>
        <v>1.17</v>
      </c>
      <c r="W81" s="16">
        <f t="shared" si="9"/>
        <v>1.1599999999999999</v>
      </c>
      <c r="X81" s="16">
        <f t="shared" si="9"/>
        <v>1.34</v>
      </c>
      <c r="Y81" s="16">
        <f t="shared" si="9"/>
        <v>1.46</v>
      </c>
      <c r="Z81" s="16">
        <f t="shared" si="9"/>
        <v>1.4</v>
      </c>
      <c r="AA81" s="16">
        <f t="shared" si="9"/>
        <v>1.32</v>
      </c>
      <c r="AB81" s="16">
        <f t="shared" si="9"/>
        <v>1.19</v>
      </c>
      <c r="AC81" s="16">
        <f t="shared" si="9"/>
        <v>1.08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17.560000000000002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0.68</v>
      </c>
      <c r="N94" s="280">
        <v>0.71</v>
      </c>
      <c r="O94" s="280">
        <v>0.73</v>
      </c>
      <c r="P94" s="280">
        <v>0.74</v>
      </c>
      <c r="Q94" s="280">
        <v>0.77</v>
      </c>
      <c r="R94" s="280">
        <v>0.76</v>
      </c>
      <c r="S94" s="353">
        <v>0.75</v>
      </c>
      <c r="T94" s="353">
        <v>0.74</v>
      </c>
      <c r="U94" s="280">
        <v>0.76</v>
      </c>
      <c r="V94" s="280">
        <v>0.76</v>
      </c>
      <c r="W94" s="280">
        <v>0.73</v>
      </c>
      <c r="X94" s="280">
        <v>0.77</v>
      </c>
      <c r="Y94" s="280">
        <v>0</v>
      </c>
      <c r="Z94" s="280">
        <v>0</v>
      </c>
      <c r="AA94" s="280">
        <v>0</v>
      </c>
      <c r="AB94" s="280">
        <v>0</v>
      </c>
      <c r="AC94" s="280">
        <v>0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</v>
      </c>
      <c r="G95" s="280">
        <v>0.68</v>
      </c>
      <c r="H95" s="280">
        <v>0.63</v>
      </c>
      <c r="I95" s="280">
        <v>0.62</v>
      </c>
      <c r="J95" s="282">
        <v>0.6</v>
      </c>
      <c r="K95" s="282">
        <v>0.65</v>
      </c>
      <c r="L95" s="280">
        <v>0.66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0.88</v>
      </c>
      <c r="Z95" s="280">
        <v>0.87</v>
      </c>
      <c r="AA95" s="280">
        <v>0.81</v>
      </c>
      <c r="AB95" s="280">
        <v>0.8</v>
      </c>
      <c r="AC95" s="280">
        <v>0.76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</v>
      </c>
      <c r="G96" s="16">
        <f t="shared" si="13"/>
        <v>0.68</v>
      </c>
      <c r="H96" s="16">
        <f t="shared" si="13"/>
        <v>0.63</v>
      </c>
      <c r="I96" s="16">
        <f t="shared" si="13"/>
        <v>0.62</v>
      </c>
      <c r="J96" s="16">
        <f t="shared" si="13"/>
        <v>0.6</v>
      </c>
      <c r="K96" s="16">
        <f t="shared" si="13"/>
        <v>0.65</v>
      </c>
      <c r="L96" s="16">
        <f t="shared" si="13"/>
        <v>0.66</v>
      </c>
      <c r="M96" s="16">
        <f t="shared" si="13"/>
        <v>0.68</v>
      </c>
      <c r="N96" s="16">
        <f t="shared" si="13"/>
        <v>0.71</v>
      </c>
      <c r="O96" s="16">
        <f t="shared" si="13"/>
        <v>0.73</v>
      </c>
      <c r="P96" s="16">
        <f t="shared" si="13"/>
        <v>0.74</v>
      </c>
      <c r="Q96" s="16">
        <f t="shared" si="13"/>
        <v>0.77</v>
      </c>
      <c r="R96" s="16">
        <f t="shared" si="13"/>
        <v>0.76</v>
      </c>
      <c r="S96" s="16">
        <f t="shared" si="13"/>
        <v>0.75</v>
      </c>
      <c r="T96" s="16">
        <f t="shared" si="13"/>
        <v>0.74</v>
      </c>
      <c r="U96" s="16">
        <f t="shared" si="13"/>
        <v>0.76</v>
      </c>
      <c r="V96" s="16">
        <f t="shared" si="13"/>
        <v>0.76</v>
      </c>
      <c r="W96" s="16">
        <f t="shared" si="13"/>
        <v>0.73</v>
      </c>
      <c r="X96" s="16">
        <f t="shared" si="13"/>
        <v>0.77</v>
      </c>
      <c r="Y96" s="16">
        <f t="shared" si="13"/>
        <v>0.88</v>
      </c>
      <c r="Z96" s="16">
        <f t="shared" si="13"/>
        <v>0.87</v>
      </c>
      <c r="AA96" s="16">
        <f t="shared" si="13"/>
        <v>0.81</v>
      </c>
      <c r="AB96" s="16">
        <f t="shared" si="13"/>
        <v>0.8</v>
      </c>
      <c r="AC96" s="16">
        <f t="shared" si="13"/>
        <v>0.76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38.710000000000008</v>
      </c>
      <c r="G99" s="23">
        <f t="shared" ref="G99:AC99" si="15">SUM(G13:G16,G19:G32,G35:G37,G40,G43:G46,G49,G55,G56,G58,G60,G63,G64,G66,G67,G72,G78:G80,G94:G95)</f>
        <v>36.1</v>
      </c>
      <c r="H99" s="23">
        <f>SUM(H13:H16,H19:H32,H35:H37,H40,H43:H46,H49,H55,H56,H58,H60,H63,H64,H66,H67,H72,H78:H80,H94:H95)</f>
        <v>35.17</v>
      </c>
      <c r="I99" s="23">
        <f t="shared" si="15"/>
        <v>33.79</v>
      </c>
      <c r="J99" s="23">
        <f t="shared" si="15"/>
        <v>32.93</v>
      </c>
      <c r="K99" s="23">
        <f t="shared" si="15"/>
        <v>33.42</v>
      </c>
      <c r="L99" s="23">
        <f t="shared" si="15"/>
        <v>35.930000000000007</v>
      </c>
      <c r="M99" s="23">
        <f t="shared" si="15"/>
        <v>35.430000000000007</v>
      </c>
      <c r="N99" s="23">
        <f t="shared" si="15"/>
        <v>36.269999999999989</v>
      </c>
      <c r="O99" s="23">
        <f t="shared" si="15"/>
        <v>41.319999999999986</v>
      </c>
      <c r="P99" s="23">
        <f t="shared" si="15"/>
        <v>44.600000000000023</v>
      </c>
      <c r="Q99" s="23">
        <f t="shared" si="15"/>
        <v>46.710000000000015</v>
      </c>
      <c r="R99" s="23">
        <f t="shared" si="15"/>
        <v>46.626000000000012</v>
      </c>
      <c r="S99" s="23">
        <f t="shared" si="15"/>
        <v>48.333000000000013</v>
      </c>
      <c r="T99" s="23">
        <f t="shared" si="15"/>
        <v>48.851000000000013</v>
      </c>
      <c r="U99" s="23">
        <f t="shared" si="15"/>
        <v>47.665000000000013</v>
      </c>
      <c r="V99" s="23">
        <f t="shared" si="15"/>
        <v>46.605000000000018</v>
      </c>
      <c r="W99" s="23">
        <f t="shared" si="15"/>
        <v>45.784000000000006</v>
      </c>
      <c r="X99" s="23">
        <f t="shared" si="15"/>
        <v>50.740000000000016</v>
      </c>
      <c r="Y99" s="23">
        <f t="shared" si="15"/>
        <v>51.049000000000007</v>
      </c>
      <c r="Z99" s="23">
        <f t="shared" si="15"/>
        <v>49.790000000000013</v>
      </c>
      <c r="AA99" s="23">
        <f t="shared" si="15"/>
        <v>48.41</v>
      </c>
      <c r="AB99" s="23">
        <f t="shared" si="15"/>
        <v>45</v>
      </c>
      <c r="AC99" s="23">
        <f t="shared" si="15"/>
        <v>38.559999999999995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31"/>
      <c r="B101" s="531"/>
      <c r="C101" s="531"/>
      <c r="D101" s="531"/>
      <c r="E101" s="531"/>
      <c r="F101" s="543" t="s">
        <v>79</v>
      </c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0.30899999999999039</v>
      </c>
      <c r="AG102" s="19"/>
      <c r="AH102" s="145">
        <f>Z99-AA99</f>
        <v>1.3800000000000168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19.5</v>
      </c>
      <c r="G107" s="58">
        <f t="shared" ref="G107:AC107" si="16">G17</f>
        <v>13.6</v>
      </c>
      <c r="H107" s="58">
        <f t="shared" si="16"/>
        <v>13.4</v>
      </c>
      <c r="I107" s="58">
        <f t="shared" si="16"/>
        <v>13.2</v>
      </c>
      <c r="J107" s="58">
        <f t="shared" si="16"/>
        <v>13.4</v>
      </c>
      <c r="K107" s="58">
        <f t="shared" si="16"/>
        <v>13.4</v>
      </c>
      <c r="L107" s="58">
        <f t="shared" si="16"/>
        <v>14.8</v>
      </c>
      <c r="M107" s="58">
        <f t="shared" si="16"/>
        <v>13.4</v>
      </c>
      <c r="N107" s="58">
        <f t="shared" si="16"/>
        <v>13.6</v>
      </c>
      <c r="O107" s="58">
        <f t="shared" si="16"/>
        <v>19.2</v>
      </c>
      <c r="P107" s="58">
        <f t="shared" si="16"/>
        <v>20.100000000000001</v>
      </c>
      <c r="Q107" s="58">
        <f t="shared" si="16"/>
        <v>20.100000000000001</v>
      </c>
      <c r="R107" s="58">
        <f t="shared" si="16"/>
        <v>13</v>
      </c>
      <c r="S107" s="58">
        <f t="shared" si="16"/>
        <v>12.8</v>
      </c>
      <c r="T107" s="58">
        <f t="shared" si="16"/>
        <v>13.3</v>
      </c>
      <c r="U107" s="58">
        <f t="shared" si="16"/>
        <v>13.2</v>
      </c>
      <c r="V107" s="58">
        <f t="shared" si="16"/>
        <v>13.3</v>
      </c>
      <c r="W107" s="58">
        <f t="shared" si="16"/>
        <v>13.6</v>
      </c>
      <c r="X107" s="58">
        <f t="shared" si="16"/>
        <v>13.6</v>
      </c>
      <c r="Y107" s="58">
        <f t="shared" si="16"/>
        <v>13.600000000000001</v>
      </c>
      <c r="Z107" s="58">
        <f t="shared" si="16"/>
        <v>20.100000000000001</v>
      </c>
      <c r="AA107" s="58">
        <f t="shared" si="16"/>
        <v>20.100000000000001</v>
      </c>
      <c r="AB107" s="58">
        <f t="shared" si="16"/>
        <v>19.5</v>
      </c>
      <c r="AC107" s="58">
        <f t="shared" si="16"/>
        <v>18.299999999999997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0.59</v>
      </c>
      <c r="G108" s="62">
        <v>0.68100000000000005</v>
      </c>
      <c r="H108" s="62">
        <v>0.64500000000000002</v>
      </c>
      <c r="I108" s="62">
        <v>0.56200000000000006</v>
      </c>
      <c r="J108" s="62">
        <v>0.50800000000000001</v>
      </c>
      <c r="K108" s="62">
        <v>0.52100000000000002</v>
      </c>
      <c r="L108" s="62">
        <v>0.64300000000000002</v>
      </c>
      <c r="M108" s="62">
        <v>0.61299999999999999</v>
      </c>
      <c r="N108" s="62">
        <v>0.753</v>
      </c>
      <c r="O108" s="62">
        <v>0.60199999999999998</v>
      </c>
      <c r="P108" s="62">
        <v>0.57799999999999996</v>
      </c>
      <c r="Q108" s="62">
        <v>0.59699999999999998</v>
      </c>
      <c r="R108" s="62">
        <v>0.72</v>
      </c>
      <c r="S108" s="62">
        <v>0.68100000000000005</v>
      </c>
      <c r="T108" s="62">
        <v>0.68500000000000005</v>
      </c>
      <c r="U108" s="62">
        <v>0.59099999999999997</v>
      </c>
      <c r="V108" s="62">
        <v>0.66200000000000003</v>
      </c>
      <c r="W108" s="62">
        <v>0.52800000000000002</v>
      </c>
      <c r="X108" s="62">
        <v>0.621</v>
      </c>
      <c r="Y108" s="62">
        <v>0.80300000000000005</v>
      </c>
      <c r="Z108" s="62">
        <v>0.67800000000000005</v>
      </c>
      <c r="AA108" s="62">
        <v>0.628</v>
      </c>
      <c r="AB108" s="62">
        <v>0.61799999999999999</v>
      </c>
      <c r="AC108" s="62">
        <v>0.60899999999999999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0</v>
      </c>
      <c r="Q109" s="58">
        <f t="shared" si="17"/>
        <v>0</v>
      </c>
      <c r="R109" s="58">
        <f t="shared" si="17"/>
        <v>3.8659999999999997</v>
      </c>
      <c r="S109" s="58">
        <f t="shared" si="17"/>
        <v>3.9929999999999999</v>
      </c>
      <c r="T109" s="58">
        <f t="shared" si="17"/>
        <v>3.9809999999999999</v>
      </c>
      <c r="U109" s="58">
        <f t="shared" si="17"/>
        <v>3.895</v>
      </c>
      <c r="V109" s="58">
        <f t="shared" si="17"/>
        <v>3.895</v>
      </c>
      <c r="W109" s="58">
        <f t="shared" si="17"/>
        <v>3.8940000000000001</v>
      </c>
      <c r="X109" s="58">
        <f t="shared" si="17"/>
        <v>3.8</v>
      </c>
      <c r="Y109" s="58">
        <f t="shared" si="17"/>
        <v>3.879</v>
      </c>
      <c r="Z109" s="58">
        <f t="shared" si="17"/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3.5</v>
      </c>
      <c r="G111" s="59">
        <f t="shared" ref="G111:AC111" si="18">G47</f>
        <v>6.8</v>
      </c>
      <c r="H111" s="59">
        <f t="shared" si="18"/>
        <v>6.2</v>
      </c>
      <c r="I111" s="59">
        <f t="shared" si="18"/>
        <v>5</v>
      </c>
      <c r="J111" s="59">
        <f t="shared" si="18"/>
        <v>5</v>
      </c>
      <c r="K111" s="59">
        <f t="shared" si="18"/>
        <v>5</v>
      </c>
      <c r="L111" s="59">
        <f t="shared" si="18"/>
        <v>3.5</v>
      </c>
      <c r="M111" s="59">
        <f t="shared" si="18"/>
        <v>3.5</v>
      </c>
      <c r="N111" s="59">
        <f t="shared" si="18"/>
        <v>3.4</v>
      </c>
      <c r="O111" s="59">
        <f t="shared" si="18"/>
        <v>3.5</v>
      </c>
      <c r="P111" s="59">
        <f t="shared" si="18"/>
        <v>3.5</v>
      </c>
      <c r="Q111" s="59">
        <f t="shared" si="18"/>
        <v>7.6999999999999993</v>
      </c>
      <c r="R111" s="59">
        <f t="shared" si="18"/>
        <v>10.3</v>
      </c>
      <c r="S111" s="59">
        <f t="shared" si="18"/>
        <v>10.5</v>
      </c>
      <c r="T111" s="59">
        <f t="shared" si="18"/>
        <v>10.5</v>
      </c>
      <c r="U111" s="59">
        <f t="shared" si="18"/>
        <v>9.5</v>
      </c>
      <c r="V111" s="59">
        <f t="shared" si="18"/>
        <v>8.5</v>
      </c>
      <c r="W111" s="59">
        <f t="shared" si="18"/>
        <v>7.3</v>
      </c>
      <c r="X111" s="59">
        <f t="shared" si="18"/>
        <v>10.5</v>
      </c>
      <c r="Y111" s="59">
        <f t="shared" si="18"/>
        <v>10.5</v>
      </c>
      <c r="Z111" s="59">
        <f t="shared" si="18"/>
        <v>10.5</v>
      </c>
      <c r="AA111" s="59">
        <f t="shared" si="18"/>
        <v>10.5</v>
      </c>
      <c r="AB111" s="59">
        <f t="shared" si="18"/>
        <v>9.3000000000000007</v>
      </c>
      <c r="AC111" s="59">
        <f t="shared" si="18"/>
        <v>5.2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0.182</v>
      </c>
      <c r="G112" s="62">
        <v>0.24</v>
      </c>
      <c r="H112" s="62">
        <v>0.25700000000000001</v>
      </c>
      <c r="I112" s="62">
        <v>0.27800000000000002</v>
      </c>
      <c r="J112" s="62">
        <v>0.26900000000000002</v>
      </c>
      <c r="K112" s="62">
        <v>0.27200000000000002</v>
      </c>
      <c r="L112" s="62">
        <v>0.24299999999999999</v>
      </c>
      <c r="M112" s="62">
        <v>0.20499999999999999</v>
      </c>
      <c r="N112" s="62">
        <v>0.186</v>
      </c>
      <c r="O112" s="62">
        <v>0.182</v>
      </c>
      <c r="P112" s="62">
        <v>0.17799999999999999</v>
      </c>
      <c r="Q112" s="62">
        <v>0.20100000000000001</v>
      </c>
      <c r="R112" s="62">
        <v>0.17499999999999999</v>
      </c>
      <c r="S112" s="62">
        <v>0.18</v>
      </c>
      <c r="T112" s="62">
        <v>0.18099999999999999</v>
      </c>
      <c r="U112" s="62">
        <v>0.17899999999999999</v>
      </c>
      <c r="V112" s="62">
        <v>0.16500000000000001</v>
      </c>
      <c r="W112" s="62">
        <v>0.17</v>
      </c>
      <c r="X112" s="62">
        <v>0.185</v>
      </c>
      <c r="Y112" s="62">
        <v>0.18</v>
      </c>
      <c r="Z112" s="62">
        <v>0.152</v>
      </c>
      <c r="AA112" s="62">
        <v>0.14499999999999999</v>
      </c>
      <c r="AB112" s="62">
        <v>0.152</v>
      </c>
      <c r="AC112" s="62">
        <v>0.14199999999999999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1.9599999999999999E-2</v>
      </c>
      <c r="G113" s="62">
        <v>1.9E-2</v>
      </c>
      <c r="H113" s="62">
        <v>1.8100000000000002E-2</v>
      </c>
      <c r="I113" s="62">
        <v>1.83E-2</v>
      </c>
      <c r="J113" s="62">
        <v>1.8100000000000002E-2</v>
      </c>
      <c r="K113" s="62">
        <v>1.84E-2</v>
      </c>
      <c r="L113" s="62">
        <v>2.3E-2</v>
      </c>
      <c r="M113" s="62">
        <v>2.1999999999999999E-2</v>
      </c>
      <c r="N113" s="62">
        <v>0.03</v>
      </c>
      <c r="O113" s="62">
        <v>4.1000000000000002E-2</v>
      </c>
      <c r="P113" s="62">
        <v>7.6999999999999999E-2</v>
      </c>
      <c r="Q113" s="62">
        <v>0.13300000000000001</v>
      </c>
      <c r="R113" s="62">
        <v>0.13400000000000001</v>
      </c>
      <c r="S113" s="62">
        <v>0.14199999999999999</v>
      </c>
      <c r="T113" s="62">
        <v>0.13100000000000001</v>
      </c>
      <c r="U113" s="62">
        <v>0.13600000000000001</v>
      </c>
      <c r="V113" s="62">
        <v>0.13100000000000001</v>
      </c>
      <c r="W113" s="62">
        <v>0.122</v>
      </c>
      <c r="X113" s="62">
        <v>0.13</v>
      </c>
      <c r="Y113" s="62">
        <v>0.13800000000000001</v>
      </c>
      <c r="Z113" s="62">
        <v>0.15</v>
      </c>
      <c r="AA113" s="62">
        <v>0.14799999999999999</v>
      </c>
      <c r="AB113" s="62">
        <v>0.13700000000000001</v>
      </c>
      <c r="AC113" s="62">
        <v>0.2162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14.17</v>
      </c>
      <c r="G114" s="59">
        <f t="shared" ref="G114:AC114" si="19">G50</f>
        <v>14.23</v>
      </c>
      <c r="H114" s="59">
        <f t="shared" si="19"/>
        <v>14.19</v>
      </c>
      <c r="I114" s="59">
        <f t="shared" si="19"/>
        <v>14.22</v>
      </c>
      <c r="J114" s="59">
        <f t="shared" si="19"/>
        <v>13.18</v>
      </c>
      <c r="K114" s="59">
        <f t="shared" si="19"/>
        <v>13.64</v>
      </c>
      <c r="L114" s="59">
        <f t="shared" si="19"/>
        <v>14.12</v>
      </c>
      <c r="M114" s="59">
        <f t="shared" si="19"/>
        <v>14.12</v>
      </c>
      <c r="N114" s="59">
        <f t="shared" si="19"/>
        <v>14.21</v>
      </c>
      <c r="O114" s="59">
        <f t="shared" si="19"/>
        <v>14.08</v>
      </c>
      <c r="P114" s="59">
        <f t="shared" si="19"/>
        <v>14.11</v>
      </c>
      <c r="Q114" s="59">
        <f t="shared" si="19"/>
        <v>14.07</v>
      </c>
      <c r="R114" s="59">
        <f t="shared" si="19"/>
        <v>14.12</v>
      </c>
      <c r="S114" s="59">
        <f t="shared" si="19"/>
        <v>14.1</v>
      </c>
      <c r="T114" s="59">
        <f t="shared" si="19"/>
        <v>14.14</v>
      </c>
      <c r="U114" s="59">
        <f t="shared" si="19"/>
        <v>14.11</v>
      </c>
      <c r="V114" s="59">
        <f t="shared" si="19"/>
        <v>14.08</v>
      </c>
      <c r="W114" s="59">
        <f t="shared" si="19"/>
        <v>14.1</v>
      </c>
      <c r="X114" s="59">
        <f t="shared" si="19"/>
        <v>14.13</v>
      </c>
      <c r="Y114" s="59">
        <f t="shared" si="19"/>
        <v>14.13</v>
      </c>
      <c r="Z114" s="59">
        <f t="shared" si="19"/>
        <v>14.12</v>
      </c>
      <c r="AA114" s="59">
        <f t="shared" si="19"/>
        <v>14.18</v>
      </c>
      <c r="AB114" s="59">
        <f t="shared" si="19"/>
        <v>14.21</v>
      </c>
      <c r="AC114" s="59">
        <f t="shared" si="19"/>
        <v>13.22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0.83</v>
      </c>
      <c r="G115" s="62">
        <v>0.77</v>
      </c>
      <c r="H115" s="62">
        <v>0.81</v>
      </c>
      <c r="I115" s="62">
        <v>0.78</v>
      </c>
      <c r="J115" s="62">
        <v>0.82</v>
      </c>
      <c r="K115" s="62">
        <v>0.86</v>
      </c>
      <c r="L115" s="62">
        <v>0.88</v>
      </c>
      <c r="M115" s="62">
        <v>0.88</v>
      </c>
      <c r="N115" s="62">
        <v>0.79</v>
      </c>
      <c r="O115" s="62">
        <v>0.92</v>
      </c>
      <c r="P115" s="62">
        <v>0.89</v>
      </c>
      <c r="Q115" s="62">
        <v>0.93</v>
      </c>
      <c r="R115" s="62">
        <v>0.88</v>
      </c>
      <c r="S115" s="62">
        <v>0.9</v>
      </c>
      <c r="T115" s="62">
        <v>0.86</v>
      </c>
      <c r="U115" s="62">
        <v>0.89</v>
      </c>
      <c r="V115" s="62">
        <v>0.92</v>
      </c>
      <c r="W115" s="62">
        <v>0.9</v>
      </c>
      <c r="X115" s="62">
        <v>0.87</v>
      </c>
      <c r="Y115" s="62">
        <v>0.87</v>
      </c>
      <c r="Z115" s="62">
        <v>0.88</v>
      </c>
      <c r="AA115" s="62">
        <v>0.82</v>
      </c>
      <c r="AB115" s="62">
        <v>0.79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0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2.0099999999999998</v>
      </c>
      <c r="M116" s="58">
        <f t="shared" si="20"/>
        <v>2.83</v>
      </c>
      <c r="N116" s="58">
        <f t="shared" si="20"/>
        <v>3.22</v>
      </c>
      <c r="O116" s="58">
        <f t="shared" si="20"/>
        <v>2.7</v>
      </c>
      <c r="P116" s="58">
        <f t="shared" si="20"/>
        <v>5</v>
      </c>
      <c r="Q116" s="58">
        <f t="shared" si="20"/>
        <v>2.9</v>
      </c>
      <c r="R116" s="58">
        <f t="shared" si="20"/>
        <v>3.5</v>
      </c>
      <c r="S116" s="58">
        <f t="shared" si="20"/>
        <v>5</v>
      </c>
      <c r="T116" s="58">
        <f t="shared" si="20"/>
        <v>5</v>
      </c>
      <c r="U116" s="58">
        <f t="shared" si="20"/>
        <v>5</v>
      </c>
      <c r="V116" s="58">
        <f t="shared" si="20"/>
        <v>4.9000000000000004</v>
      </c>
      <c r="W116" s="58">
        <f t="shared" si="20"/>
        <v>5.0000000000000009</v>
      </c>
      <c r="X116" s="58">
        <f t="shared" si="20"/>
        <v>6.6000000000000005</v>
      </c>
      <c r="Y116" s="58">
        <f t="shared" si="20"/>
        <v>6.6000000000000005</v>
      </c>
      <c r="Z116" s="58">
        <f t="shared" si="20"/>
        <v>2.8</v>
      </c>
      <c r="AA116" s="58">
        <f t="shared" si="20"/>
        <v>1.5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0.84</v>
      </c>
      <c r="G117" s="58">
        <f t="shared" ref="G117:AC117" si="21">G81</f>
        <v>0.79</v>
      </c>
      <c r="H117" s="58">
        <f t="shared" si="21"/>
        <v>0.75</v>
      </c>
      <c r="I117" s="58">
        <f t="shared" si="21"/>
        <v>0.75</v>
      </c>
      <c r="J117" s="58">
        <f t="shared" si="21"/>
        <v>0.75</v>
      </c>
      <c r="K117" s="58">
        <f t="shared" si="21"/>
        <v>0.73</v>
      </c>
      <c r="L117" s="58">
        <f t="shared" si="21"/>
        <v>0.84</v>
      </c>
      <c r="M117" s="58">
        <f t="shared" si="21"/>
        <v>0.9</v>
      </c>
      <c r="N117" s="58">
        <f t="shared" si="21"/>
        <v>1.1299999999999999</v>
      </c>
      <c r="O117" s="58">
        <f t="shared" si="21"/>
        <v>1.1100000000000001</v>
      </c>
      <c r="P117" s="58">
        <f t="shared" si="21"/>
        <v>1.1499999999999999</v>
      </c>
      <c r="Q117" s="58">
        <f t="shared" si="21"/>
        <v>1.17</v>
      </c>
      <c r="R117" s="58">
        <f t="shared" si="21"/>
        <v>1.08</v>
      </c>
      <c r="S117" s="58">
        <f t="shared" si="21"/>
        <v>1.19</v>
      </c>
      <c r="T117" s="58">
        <f t="shared" si="21"/>
        <v>1.19</v>
      </c>
      <c r="U117" s="58">
        <f t="shared" si="21"/>
        <v>1.2</v>
      </c>
      <c r="V117" s="58">
        <f t="shared" si="21"/>
        <v>1.17</v>
      </c>
      <c r="W117" s="58">
        <f t="shared" si="21"/>
        <v>1.1599999999999999</v>
      </c>
      <c r="X117" s="58">
        <f t="shared" si="21"/>
        <v>1.34</v>
      </c>
      <c r="Y117" s="58">
        <f t="shared" si="21"/>
        <v>1.46</v>
      </c>
      <c r="Z117" s="58">
        <f t="shared" si="21"/>
        <v>1.4</v>
      </c>
      <c r="AA117" s="58">
        <f t="shared" si="21"/>
        <v>1.32</v>
      </c>
      <c r="AB117" s="58">
        <f t="shared" si="21"/>
        <v>1.19</v>
      </c>
      <c r="AC117" s="58">
        <f t="shared" si="21"/>
        <v>1.08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</v>
      </c>
      <c r="G119" s="58">
        <f t="shared" ref="G119:AC119" si="22">G96</f>
        <v>0.68</v>
      </c>
      <c r="H119" s="58">
        <f t="shared" si="22"/>
        <v>0.63</v>
      </c>
      <c r="I119" s="58">
        <f t="shared" si="22"/>
        <v>0.62</v>
      </c>
      <c r="J119" s="58">
        <f t="shared" si="22"/>
        <v>0.6</v>
      </c>
      <c r="K119" s="58">
        <f t="shared" si="22"/>
        <v>0.65</v>
      </c>
      <c r="L119" s="58">
        <f t="shared" si="22"/>
        <v>0.66</v>
      </c>
      <c r="M119" s="58">
        <f t="shared" si="22"/>
        <v>0.68</v>
      </c>
      <c r="N119" s="58">
        <f t="shared" si="22"/>
        <v>0.71</v>
      </c>
      <c r="O119" s="58">
        <f t="shared" si="22"/>
        <v>0.73</v>
      </c>
      <c r="P119" s="58">
        <f t="shared" si="22"/>
        <v>0.74</v>
      </c>
      <c r="Q119" s="58">
        <f t="shared" si="22"/>
        <v>0.77</v>
      </c>
      <c r="R119" s="58">
        <f t="shared" si="22"/>
        <v>0.76</v>
      </c>
      <c r="S119" s="58">
        <f t="shared" si="22"/>
        <v>0.75</v>
      </c>
      <c r="T119" s="58">
        <f t="shared" si="22"/>
        <v>0.74</v>
      </c>
      <c r="U119" s="58">
        <f t="shared" si="22"/>
        <v>0.76</v>
      </c>
      <c r="V119" s="58">
        <f t="shared" si="22"/>
        <v>0.76</v>
      </c>
      <c r="W119" s="58">
        <f t="shared" si="22"/>
        <v>0.73</v>
      </c>
      <c r="X119" s="58">
        <f t="shared" si="22"/>
        <v>0.77</v>
      </c>
      <c r="Y119" s="58">
        <f t="shared" si="22"/>
        <v>0.88</v>
      </c>
      <c r="Z119" s="58">
        <f t="shared" si="22"/>
        <v>0.87</v>
      </c>
      <c r="AA119" s="58">
        <f t="shared" si="22"/>
        <v>0.81</v>
      </c>
      <c r="AB119" s="58">
        <f t="shared" si="22"/>
        <v>0.8</v>
      </c>
      <c r="AC119" s="58">
        <f t="shared" si="22"/>
        <v>0.76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38.710000000000008</v>
      </c>
      <c r="G121" s="55">
        <f t="shared" ref="G121:AC121" si="23">SUM(G13:G16,G19:G32,G43:G46,G49,G55,G56,G58,G60,G63,G64,G66,G67,G72,G78:G80,G94:G95)</f>
        <v>36.1</v>
      </c>
      <c r="H121" s="55">
        <f>SUM(H13:H16,H19:H32,H43:H46,H49,H55,H56,H58,H60,H63,H64,H66,H67,H72,H78:H80,H94:H95)</f>
        <v>35.17</v>
      </c>
      <c r="I121" s="55">
        <f t="shared" si="23"/>
        <v>33.79</v>
      </c>
      <c r="J121" s="55">
        <f t="shared" si="23"/>
        <v>32.93</v>
      </c>
      <c r="K121" s="55">
        <f t="shared" si="23"/>
        <v>33.42</v>
      </c>
      <c r="L121" s="55">
        <f t="shared" si="23"/>
        <v>35.930000000000007</v>
      </c>
      <c r="M121" s="55">
        <f t="shared" si="23"/>
        <v>35.430000000000007</v>
      </c>
      <c r="N121" s="55">
        <f t="shared" si="23"/>
        <v>36.269999999999989</v>
      </c>
      <c r="O121" s="55">
        <f t="shared" si="23"/>
        <v>41.319999999999986</v>
      </c>
      <c r="P121" s="55">
        <f t="shared" si="23"/>
        <v>44.600000000000023</v>
      </c>
      <c r="Q121" s="55">
        <f t="shared" si="23"/>
        <v>46.710000000000015</v>
      </c>
      <c r="R121" s="55">
        <f t="shared" si="23"/>
        <v>46.626000000000012</v>
      </c>
      <c r="S121" s="55">
        <f t="shared" si="23"/>
        <v>48.333000000000013</v>
      </c>
      <c r="T121" s="55">
        <f t="shared" si="23"/>
        <v>48.851000000000013</v>
      </c>
      <c r="U121" s="55">
        <f t="shared" si="23"/>
        <v>47.665000000000013</v>
      </c>
      <c r="V121" s="55">
        <f t="shared" si="23"/>
        <v>46.605000000000018</v>
      </c>
      <c r="W121" s="55">
        <f t="shared" si="23"/>
        <v>45.784000000000006</v>
      </c>
      <c r="X121" s="55">
        <f t="shared" si="23"/>
        <v>50.740000000000016</v>
      </c>
      <c r="Y121" s="55">
        <f t="shared" si="23"/>
        <v>51.049000000000007</v>
      </c>
      <c r="Z121" s="55">
        <f t="shared" si="23"/>
        <v>49.790000000000013</v>
      </c>
      <c r="AA121" s="55">
        <f t="shared" si="23"/>
        <v>48.41</v>
      </c>
      <c r="AB121" s="55">
        <f t="shared" si="23"/>
        <v>45</v>
      </c>
      <c r="AC121" s="55">
        <f t="shared" si="23"/>
        <v>38.559999999999995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>
        <f>0.77-0.26</f>
        <v>0.51</v>
      </c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>
        <v>1.17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4">SUM(G122:G125)</f>
        <v>0.51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0</v>
      </c>
      <c r="AC126" s="55">
        <f t="shared" si="24"/>
        <v>1.17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38.710000000000008</v>
      </c>
      <c r="G127" s="56">
        <f t="shared" ref="G127:AC127" si="25">SUM(G121,G126)</f>
        <v>36.61</v>
      </c>
      <c r="H127" s="56">
        <f t="shared" si="25"/>
        <v>35.17</v>
      </c>
      <c r="I127" s="56">
        <f t="shared" si="25"/>
        <v>33.79</v>
      </c>
      <c r="J127" s="56">
        <f t="shared" si="25"/>
        <v>32.93</v>
      </c>
      <c r="K127" s="56">
        <f t="shared" si="25"/>
        <v>33.42</v>
      </c>
      <c r="L127" s="56">
        <f t="shared" si="25"/>
        <v>35.930000000000007</v>
      </c>
      <c r="M127" s="56">
        <f t="shared" si="25"/>
        <v>35.430000000000007</v>
      </c>
      <c r="N127" s="56">
        <f t="shared" si="25"/>
        <v>36.269999999999989</v>
      </c>
      <c r="O127" s="56">
        <f t="shared" si="25"/>
        <v>41.319999999999986</v>
      </c>
      <c r="P127" s="56">
        <f t="shared" si="25"/>
        <v>44.600000000000023</v>
      </c>
      <c r="Q127" s="56">
        <f t="shared" si="25"/>
        <v>46.710000000000015</v>
      </c>
      <c r="R127" s="56">
        <f t="shared" si="25"/>
        <v>46.626000000000012</v>
      </c>
      <c r="S127" s="56">
        <f t="shared" si="25"/>
        <v>48.333000000000013</v>
      </c>
      <c r="T127" s="56">
        <f t="shared" si="25"/>
        <v>48.851000000000013</v>
      </c>
      <c r="U127" s="56">
        <f t="shared" si="25"/>
        <v>47.665000000000013</v>
      </c>
      <c r="V127" s="56">
        <f t="shared" si="25"/>
        <v>46.605000000000018</v>
      </c>
      <c r="W127" s="56">
        <f t="shared" si="25"/>
        <v>45.784000000000006</v>
      </c>
      <c r="X127" s="56">
        <f t="shared" si="25"/>
        <v>50.740000000000016</v>
      </c>
      <c r="Y127" s="56">
        <f t="shared" si="25"/>
        <v>51.049000000000007</v>
      </c>
      <c r="Z127" s="56">
        <f t="shared" si="25"/>
        <v>49.790000000000013</v>
      </c>
      <c r="AA127" s="56">
        <f t="shared" si="25"/>
        <v>48.41</v>
      </c>
      <c r="AB127" s="56">
        <f t="shared" si="25"/>
        <v>45</v>
      </c>
      <c r="AC127" s="56">
        <f t="shared" si="25"/>
        <v>39.729999999999997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60.09</v>
      </c>
      <c r="G130" s="350">
        <v>60.03</v>
      </c>
      <c r="H130" s="350">
        <v>60.17</v>
      </c>
      <c r="I130" s="350">
        <v>60.12</v>
      </c>
      <c r="J130" s="350">
        <v>60.11</v>
      </c>
      <c r="K130" s="350">
        <v>60.13</v>
      </c>
      <c r="L130" s="350">
        <v>60.04</v>
      </c>
      <c r="M130" s="350">
        <v>60.1</v>
      </c>
      <c r="N130" s="350">
        <v>60</v>
      </c>
      <c r="O130" s="350">
        <v>60.09</v>
      </c>
      <c r="P130" s="350">
        <v>60.08</v>
      </c>
      <c r="Q130" s="350">
        <v>60.08</v>
      </c>
      <c r="R130" s="350">
        <v>60.19</v>
      </c>
      <c r="S130" s="350">
        <v>60.11</v>
      </c>
      <c r="T130" s="350">
        <v>60.08</v>
      </c>
      <c r="U130" s="350">
        <v>60.08</v>
      </c>
      <c r="V130" s="350">
        <v>60.13</v>
      </c>
      <c r="W130" s="350">
        <v>60.06</v>
      </c>
      <c r="X130" s="350">
        <v>59.99</v>
      </c>
      <c r="Y130" s="350">
        <v>60.09</v>
      </c>
      <c r="Z130" s="350">
        <v>60.03</v>
      </c>
      <c r="AA130" s="350">
        <v>59.97</v>
      </c>
      <c r="AB130" s="350">
        <v>60.06</v>
      </c>
      <c r="AC130" s="350">
        <v>60.26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104</v>
      </c>
      <c r="K131" s="410" t="s">
        <v>104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>
        <f>F127+F115</f>
        <v>39.540000000000006</v>
      </c>
      <c r="G132" s="68">
        <f t="shared" ref="G132:AC132" si="26">G127+G115</f>
        <v>37.380000000000003</v>
      </c>
      <c r="H132" s="68">
        <f t="shared" si="26"/>
        <v>35.980000000000004</v>
      </c>
      <c r="I132" s="68">
        <f t="shared" si="26"/>
        <v>34.57</v>
      </c>
      <c r="J132" s="68">
        <f t="shared" si="26"/>
        <v>33.75</v>
      </c>
      <c r="K132" s="68">
        <f t="shared" si="26"/>
        <v>34.28</v>
      </c>
      <c r="L132" s="68">
        <f t="shared" si="26"/>
        <v>36.810000000000009</v>
      </c>
      <c r="M132" s="68">
        <f t="shared" si="26"/>
        <v>36.310000000000009</v>
      </c>
      <c r="N132" s="68">
        <f t="shared" si="26"/>
        <v>37.059999999999988</v>
      </c>
      <c r="O132" s="68">
        <f t="shared" si="26"/>
        <v>42.239999999999988</v>
      </c>
      <c r="P132" s="68">
        <f t="shared" si="26"/>
        <v>45.490000000000023</v>
      </c>
      <c r="Q132" s="68">
        <f t="shared" si="26"/>
        <v>47.640000000000015</v>
      </c>
      <c r="R132" s="68">
        <f t="shared" si="26"/>
        <v>47.506000000000014</v>
      </c>
      <c r="S132" s="68">
        <f t="shared" si="26"/>
        <v>49.233000000000011</v>
      </c>
      <c r="T132" s="68">
        <f t="shared" si="26"/>
        <v>49.711000000000013</v>
      </c>
      <c r="U132" s="68">
        <f t="shared" si="26"/>
        <v>48.555000000000014</v>
      </c>
      <c r="V132" s="68">
        <f t="shared" si="26"/>
        <v>47.52500000000002</v>
      </c>
      <c r="W132" s="68">
        <f t="shared" si="26"/>
        <v>46.684000000000005</v>
      </c>
      <c r="X132" s="68">
        <f t="shared" si="26"/>
        <v>51.610000000000014</v>
      </c>
      <c r="Y132" s="68">
        <f t="shared" si="26"/>
        <v>51.919000000000004</v>
      </c>
      <c r="Z132" s="68">
        <f t="shared" si="26"/>
        <v>50.670000000000016</v>
      </c>
      <c r="AA132" s="68">
        <f t="shared" si="26"/>
        <v>49.23</v>
      </c>
      <c r="AB132" s="68">
        <f t="shared" si="26"/>
        <v>45.79</v>
      </c>
      <c r="AC132" s="68">
        <f t="shared" si="26"/>
        <v>40.51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8.3333333333333301E-2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>7.2*(4-COUNTIF(F13:F16,"=CMS"))</f>
        <v>21.6</v>
      </c>
      <c r="G137" s="529">
        <f t="shared" ref="G137:AC137" si="27">7.2*(4-COUNTIF(G13:G16,"=CMS"))</f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si="27"/>
        <v>21.6</v>
      </c>
      <c r="M137" s="529">
        <f t="shared" si="27"/>
        <v>21.6</v>
      </c>
      <c r="N137" s="529">
        <f t="shared" si="27"/>
        <v>21.6</v>
      </c>
      <c r="O137" s="529">
        <f t="shared" si="27"/>
        <v>21.6</v>
      </c>
      <c r="P137" s="529">
        <f t="shared" si="27"/>
        <v>21.6</v>
      </c>
      <c r="Q137" s="529">
        <f t="shared" si="27"/>
        <v>21.6</v>
      </c>
      <c r="R137" s="529">
        <f t="shared" si="27"/>
        <v>14.4</v>
      </c>
      <c r="S137" s="529">
        <f t="shared" si="27"/>
        <v>14.4</v>
      </c>
      <c r="T137" s="529">
        <f t="shared" si="27"/>
        <v>14.4</v>
      </c>
      <c r="U137" s="529">
        <f t="shared" si="27"/>
        <v>14.4</v>
      </c>
      <c r="V137" s="534">
        <v>14.4</v>
      </c>
      <c r="W137" s="529">
        <f t="shared" si="27"/>
        <v>14.4</v>
      </c>
      <c r="X137" s="529">
        <f t="shared" si="27"/>
        <v>14.4</v>
      </c>
      <c r="Y137" s="534">
        <v>14.4</v>
      </c>
      <c r="Z137" s="529">
        <f t="shared" si="27"/>
        <v>21.6</v>
      </c>
      <c r="AA137" s="529">
        <f t="shared" si="27"/>
        <v>21.6</v>
      </c>
      <c r="AB137" s="529">
        <f t="shared" si="27"/>
        <v>21.6</v>
      </c>
      <c r="AC137" s="529">
        <f t="shared" si="27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v>4</v>
      </c>
      <c r="G139" s="529">
        <f>4.5+4</f>
        <v>8.5</v>
      </c>
      <c r="H139" s="529">
        <f>4.5+4</f>
        <v>8.5</v>
      </c>
      <c r="I139" s="529">
        <f>4.5+4</f>
        <v>8.5</v>
      </c>
      <c r="J139" s="529">
        <f>4.5+4</f>
        <v>8.5</v>
      </c>
      <c r="K139" s="529">
        <f>4.5+4</f>
        <v>8.5</v>
      </c>
      <c r="L139" s="529">
        <v>4</v>
      </c>
      <c r="M139" s="529">
        <v>4</v>
      </c>
      <c r="N139" s="529">
        <v>4</v>
      </c>
      <c r="O139" s="529">
        <v>4</v>
      </c>
      <c r="P139" s="529">
        <v>4</v>
      </c>
      <c r="Q139" s="529">
        <v>4</v>
      </c>
      <c r="R139" s="529">
        <v>4</v>
      </c>
      <c r="S139" s="529">
        <v>4</v>
      </c>
      <c r="T139" s="529">
        <v>4</v>
      </c>
      <c r="U139" s="529">
        <v>4</v>
      </c>
      <c r="V139" s="529">
        <v>4</v>
      </c>
      <c r="W139" s="529">
        <v>4</v>
      </c>
      <c r="X139" s="529">
        <v>4</v>
      </c>
      <c r="Y139" s="529">
        <v>4</v>
      </c>
      <c r="Z139" s="529">
        <v>4</v>
      </c>
      <c r="AA139" s="529">
        <v>4</v>
      </c>
      <c r="AB139" s="529">
        <v>4</v>
      </c>
      <c r="AC139" s="529">
        <v>4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>IF(F45="CMS",0,8.8)</f>
        <v>8.8000000000000007</v>
      </c>
      <c r="G140" s="529">
        <f t="shared" ref="G140:AC140" si="28">IF(G45="CMS",0,8.8)</f>
        <v>8.8000000000000007</v>
      </c>
      <c r="H140" s="529">
        <f t="shared" si="28"/>
        <v>8.8000000000000007</v>
      </c>
      <c r="I140" s="529">
        <f t="shared" si="28"/>
        <v>8.8000000000000007</v>
      </c>
      <c r="J140" s="529">
        <f t="shared" si="28"/>
        <v>8.8000000000000007</v>
      </c>
      <c r="K140" s="529">
        <f t="shared" si="28"/>
        <v>8.8000000000000007</v>
      </c>
      <c r="L140" s="529">
        <f t="shared" si="28"/>
        <v>8.8000000000000007</v>
      </c>
      <c r="M140" s="529">
        <f t="shared" si="28"/>
        <v>8.8000000000000007</v>
      </c>
      <c r="N140" s="529">
        <f t="shared" si="28"/>
        <v>8.8000000000000007</v>
      </c>
      <c r="O140" s="529">
        <f t="shared" si="28"/>
        <v>8.8000000000000007</v>
      </c>
      <c r="P140" s="529">
        <f t="shared" si="28"/>
        <v>8.8000000000000007</v>
      </c>
      <c r="Q140" s="529">
        <f t="shared" si="28"/>
        <v>8.8000000000000007</v>
      </c>
      <c r="R140" s="529">
        <f t="shared" si="28"/>
        <v>8.8000000000000007</v>
      </c>
      <c r="S140" s="529">
        <f t="shared" si="28"/>
        <v>8.8000000000000007</v>
      </c>
      <c r="T140" s="529">
        <f t="shared" si="28"/>
        <v>8.8000000000000007</v>
      </c>
      <c r="U140" s="529">
        <f t="shared" si="28"/>
        <v>8.8000000000000007</v>
      </c>
      <c r="V140" s="529">
        <f t="shared" si="28"/>
        <v>8.8000000000000007</v>
      </c>
      <c r="W140" s="529">
        <f t="shared" si="28"/>
        <v>8.8000000000000007</v>
      </c>
      <c r="X140" s="529">
        <f t="shared" si="28"/>
        <v>8.8000000000000007</v>
      </c>
      <c r="Y140" s="529">
        <f t="shared" si="28"/>
        <v>8.8000000000000007</v>
      </c>
      <c r="Z140" s="529">
        <f t="shared" si="28"/>
        <v>8.8000000000000007</v>
      </c>
      <c r="AA140" s="529">
        <f t="shared" si="28"/>
        <v>8.8000000000000007</v>
      </c>
      <c r="AB140" s="529">
        <f t="shared" si="28"/>
        <v>8.8000000000000007</v>
      </c>
      <c r="AC140" s="529">
        <f t="shared" si="28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>IF(F46="CMS",0,8.8)</f>
        <v>0</v>
      </c>
      <c r="G141" s="529">
        <f t="shared" ref="G141:AC141" si="29">IF(G46="CMS",0,8.8)</f>
        <v>0</v>
      </c>
      <c r="H141" s="529">
        <f t="shared" si="29"/>
        <v>0</v>
      </c>
      <c r="I141" s="529">
        <f t="shared" si="29"/>
        <v>0</v>
      </c>
      <c r="J141" s="529">
        <f t="shared" si="29"/>
        <v>0</v>
      </c>
      <c r="K141" s="529">
        <f t="shared" si="29"/>
        <v>0</v>
      </c>
      <c r="L141" s="529">
        <f t="shared" si="29"/>
        <v>0</v>
      </c>
      <c r="M141" s="529">
        <f t="shared" si="29"/>
        <v>0</v>
      </c>
      <c r="N141" s="529">
        <f t="shared" si="29"/>
        <v>0</v>
      </c>
      <c r="O141" s="529">
        <f t="shared" si="29"/>
        <v>0</v>
      </c>
      <c r="P141" s="529">
        <f t="shared" si="29"/>
        <v>0</v>
      </c>
      <c r="Q141" s="529">
        <f t="shared" si="29"/>
        <v>0</v>
      </c>
      <c r="R141" s="529">
        <f t="shared" si="29"/>
        <v>0</v>
      </c>
      <c r="S141" s="529">
        <f t="shared" si="29"/>
        <v>0</v>
      </c>
      <c r="T141" s="529">
        <f t="shared" si="29"/>
        <v>0</v>
      </c>
      <c r="U141" s="529">
        <f t="shared" si="29"/>
        <v>0</v>
      </c>
      <c r="V141" s="529">
        <f t="shared" si="29"/>
        <v>0</v>
      </c>
      <c r="W141" s="529">
        <f t="shared" si="29"/>
        <v>0</v>
      </c>
      <c r="X141" s="529">
        <f t="shared" si="29"/>
        <v>0</v>
      </c>
      <c r="Y141" s="529">
        <f t="shared" si="29"/>
        <v>0</v>
      </c>
      <c r="Z141" s="529">
        <f t="shared" si="29"/>
        <v>0</v>
      </c>
      <c r="AA141" s="529">
        <f t="shared" si="29"/>
        <v>0</v>
      </c>
      <c r="AB141" s="529">
        <f t="shared" si="29"/>
        <v>0</v>
      </c>
      <c r="AC141" s="529">
        <f t="shared" si="29"/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25" t="s">
        <v>112</v>
      </c>
      <c r="B143" s="526"/>
      <c r="C143" s="527"/>
      <c r="D143" s="42"/>
      <c r="E143" s="42"/>
      <c r="F143" s="529">
        <f t="shared" ref="F143:AC143" si="30">0.75*(5-COUNTIF(F63:F72,"=CMS"))+0.8*(4-COUNTIF(F55:F60,"=CMS"))</f>
        <v>6.95</v>
      </c>
      <c r="G143" s="529">
        <f t="shared" si="30"/>
        <v>6.95</v>
      </c>
      <c r="H143" s="529">
        <f t="shared" si="30"/>
        <v>6.95</v>
      </c>
      <c r="I143" s="529">
        <f t="shared" si="30"/>
        <v>6.95</v>
      </c>
      <c r="J143" s="529">
        <f t="shared" si="30"/>
        <v>6.95</v>
      </c>
      <c r="K143" s="529">
        <f t="shared" si="30"/>
        <v>6.95</v>
      </c>
      <c r="L143" s="529">
        <f t="shared" si="30"/>
        <v>6.95</v>
      </c>
      <c r="M143" s="529">
        <f t="shared" si="30"/>
        <v>6.95</v>
      </c>
      <c r="N143" s="529">
        <f t="shared" si="30"/>
        <v>6.95</v>
      </c>
      <c r="O143" s="529">
        <f t="shared" si="30"/>
        <v>6.95</v>
      </c>
      <c r="P143" s="529">
        <f t="shared" si="30"/>
        <v>6.95</v>
      </c>
      <c r="Q143" s="529">
        <f t="shared" si="30"/>
        <v>6.95</v>
      </c>
      <c r="R143" s="529">
        <f t="shared" si="30"/>
        <v>6.95</v>
      </c>
      <c r="S143" s="529">
        <f t="shared" si="30"/>
        <v>6.95</v>
      </c>
      <c r="T143" s="529">
        <f t="shared" si="30"/>
        <v>6.95</v>
      </c>
      <c r="U143" s="529">
        <f t="shared" si="30"/>
        <v>6.95</v>
      </c>
      <c r="V143" s="529">
        <f t="shared" si="30"/>
        <v>6.95</v>
      </c>
      <c r="W143" s="529">
        <f t="shared" si="30"/>
        <v>6.95</v>
      </c>
      <c r="X143" s="529">
        <f t="shared" si="30"/>
        <v>6.95</v>
      </c>
      <c r="Y143" s="529">
        <f t="shared" si="30"/>
        <v>6.95</v>
      </c>
      <c r="Z143" s="529">
        <f t="shared" si="30"/>
        <v>6.95</v>
      </c>
      <c r="AA143" s="529">
        <f t="shared" si="30"/>
        <v>6.95</v>
      </c>
      <c r="AB143" s="529">
        <f t="shared" si="30"/>
        <v>6.95</v>
      </c>
      <c r="AC143" s="529">
        <f t="shared" si="30"/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:AC144" si="31">0.75*(3-COUNTIF(F78:F80,"=CMS"))</f>
        <v>2.25</v>
      </c>
      <c r="G144" s="529">
        <f t="shared" si="31"/>
        <v>2.25</v>
      </c>
      <c r="H144" s="529">
        <f t="shared" si="31"/>
        <v>2.25</v>
      </c>
      <c r="I144" s="529">
        <f t="shared" si="31"/>
        <v>2.25</v>
      </c>
      <c r="J144" s="529">
        <f t="shared" si="31"/>
        <v>2.25</v>
      </c>
      <c r="K144" s="529">
        <f t="shared" si="31"/>
        <v>2.25</v>
      </c>
      <c r="L144" s="529">
        <f t="shared" si="31"/>
        <v>2.25</v>
      </c>
      <c r="M144" s="529">
        <f t="shared" si="31"/>
        <v>2.25</v>
      </c>
      <c r="N144" s="529">
        <f t="shared" si="31"/>
        <v>2.25</v>
      </c>
      <c r="O144" s="529">
        <f t="shared" si="31"/>
        <v>2.25</v>
      </c>
      <c r="P144" s="529">
        <f t="shared" si="31"/>
        <v>2.25</v>
      </c>
      <c r="Q144" s="529">
        <f t="shared" si="31"/>
        <v>2.25</v>
      </c>
      <c r="R144" s="529">
        <f t="shared" si="31"/>
        <v>2.25</v>
      </c>
      <c r="S144" s="529">
        <f t="shared" si="31"/>
        <v>2.25</v>
      </c>
      <c r="T144" s="529">
        <f t="shared" si="31"/>
        <v>2.25</v>
      </c>
      <c r="U144" s="529">
        <f t="shared" si="31"/>
        <v>2.25</v>
      </c>
      <c r="V144" s="529">
        <f t="shared" si="31"/>
        <v>2.25</v>
      </c>
      <c r="W144" s="529">
        <f t="shared" si="31"/>
        <v>2.25</v>
      </c>
      <c r="X144" s="529">
        <f t="shared" si="31"/>
        <v>2.25</v>
      </c>
      <c r="Y144" s="529">
        <f t="shared" si="31"/>
        <v>2.25</v>
      </c>
      <c r="Z144" s="529">
        <f t="shared" si="31"/>
        <v>2.25</v>
      </c>
      <c r="AA144" s="529">
        <f t="shared" si="31"/>
        <v>2.25</v>
      </c>
      <c r="AB144" s="529">
        <f t="shared" si="31"/>
        <v>2.25</v>
      </c>
      <c r="AC144" s="529">
        <f t="shared" si="31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:AC145" si="32">1*(2-COUNTIF(F94:F95,"=CMS"))</f>
        <v>2</v>
      </c>
      <c r="G145" s="529">
        <f t="shared" si="32"/>
        <v>2</v>
      </c>
      <c r="H145" s="529">
        <f t="shared" si="32"/>
        <v>2</v>
      </c>
      <c r="I145" s="529">
        <f t="shared" si="32"/>
        <v>2</v>
      </c>
      <c r="J145" s="529">
        <f t="shared" si="32"/>
        <v>2</v>
      </c>
      <c r="K145" s="529">
        <f t="shared" si="32"/>
        <v>2</v>
      </c>
      <c r="L145" s="529">
        <f t="shared" si="32"/>
        <v>2</v>
      </c>
      <c r="M145" s="529">
        <f t="shared" si="32"/>
        <v>2</v>
      </c>
      <c r="N145" s="529">
        <f t="shared" si="32"/>
        <v>2</v>
      </c>
      <c r="O145" s="529">
        <f t="shared" si="32"/>
        <v>2</v>
      </c>
      <c r="P145" s="529">
        <f t="shared" si="32"/>
        <v>2</v>
      </c>
      <c r="Q145" s="529">
        <f t="shared" si="32"/>
        <v>2</v>
      </c>
      <c r="R145" s="529">
        <f t="shared" si="32"/>
        <v>2</v>
      </c>
      <c r="S145" s="529">
        <f t="shared" si="32"/>
        <v>2</v>
      </c>
      <c r="T145" s="529">
        <f t="shared" si="32"/>
        <v>2</v>
      </c>
      <c r="U145" s="529">
        <f t="shared" si="32"/>
        <v>2</v>
      </c>
      <c r="V145" s="529">
        <f t="shared" si="32"/>
        <v>2</v>
      </c>
      <c r="W145" s="529">
        <f t="shared" si="32"/>
        <v>2</v>
      </c>
      <c r="X145" s="529">
        <f t="shared" si="32"/>
        <v>2</v>
      </c>
      <c r="Y145" s="529">
        <f t="shared" si="32"/>
        <v>2</v>
      </c>
      <c r="Z145" s="529">
        <f t="shared" si="32"/>
        <v>2</v>
      </c>
      <c r="AA145" s="529">
        <f t="shared" si="32"/>
        <v>2</v>
      </c>
      <c r="AB145" s="529">
        <f t="shared" si="32"/>
        <v>2</v>
      </c>
      <c r="AC145" s="529">
        <f t="shared" si="32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C146" si="33">IF(G137&gt;20,0,20-G137)</f>
        <v>0</v>
      </c>
      <c r="H146" s="530">
        <f t="shared" si="33"/>
        <v>0</v>
      </c>
      <c r="I146" s="530">
        <f t="shared" si="33"/>
        <v>0</v>
      </c>
      <c r="J146" s="530">
        <f t="shared" si="33"/>
        <v>0</v>
      </c>
      <c r="K146" s="530">
        <f t="shared" si="33"/>
        <v>0</v>
      </c>
      <c r="L146" s="530">
        <f t="shared" si="33"/>
        <v>0</v>
      </c>
      <c r="M146" s="530">
        <f t="shared" si="33"/>
        <v>0</v>
      </c>
      <c r="N146" s="530">
        <f t="shared" si="33"/>
        <v>0</v>
      </c>
      <c r="O146" s="530">
        <f t="shared" si="33"/>
        <v>0</v>
      </c>
      <c r="P146" s="530">
        <f t="shared" si="33"/>
        <v>0</v>
      </c>
      <c r="Q146" s="530">
        <f t="shared" si="33"/>
        <v>0</v>
      </c>
      <c r="R146" s="530">
        <f t="shared" si="33"/>
        <v>5.6</v>
      </c>
      <c r="S146" s="530">
        <f t="shared" si="33"/>
        <v>5.6</v>
      </c>
      <c r="T146" s="530">
        <f t="shared" si="33"/>
        <v>5.6</v>
      </c>
      <c r="U146" s="530">
        <f t="shared" si="33"/>
        <v>5.6</v>
      </c>
      <c r="V146" s="530">
        <f t="shared" si="33"/>
        <v>5.6</v>
      </c>
      <c r="W146" s="530">
        <f t="shared" si="33"/>
        <v>5.6</v>
      </c>
      <c r="X146" s="530">
        <f t="shared" si="33"/>
        <v>5.6</v>
      </c>
      <c r="Y146" s="530">
        <f t="shared" si="33"/>
        <v>5.6</v>
      </c>
      <c r="Z146" s="530">
        <f t="shared" si="33"/>
        <v>0</v>
      </c>
      <c r="AA146" s="530">
        <f t="shared" si="33"/>
        <v>0</v>
      </c>
      <c r="AB146" s="530">
        <f t="shared" si="33"/>
        <v>0</v>
      </c>
      <c r="AC146" s="530">
        <f t="shared" si="33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6</v>
      </c>
      <c r="G147" s="532">
        <f t="shared" ref="G147:AC147" si="34">IF(SUM(G139,G141,G142)&gt;25,0,25-SUM(G139,G141,G142))</f>
        <v>1.5</v>
      </c>
      <c r="H147" s="532">
        <f t="shared" si="34"/>
        <v>1.5</v>
      </c>
      <c r="I147" s="532">
        <f t="shared" si="34"/>
        <v>1.5</v>
      </c>
      <c r="J147" s="532">
        <f t="shared" si="34"/>
        <v>1.5</v>
      </c>
      <c r="K147" s="532">
        <f t="shared" si="34"/>
        <v>1.5</v>
      </c>
      <c r="L147" s="532">
        <f t="shared" si="34"/>
        <v>6</v>
      </c>
      <c r="M147" s="532">
        <f t="shared" si="34"/>
        <v>6</v>
      </c>
      <c r="N147" s="532">
        <f t="shared" si="34"/>
        <v>6</v>
      </c>
      <c r="O147" s="532">
        <f t="shared" si="34"/>
        <v>6</v>
      </c>
      <c r="P147" s="532">
        <f t="shared" si="34"/>
        <v>6</v>
      </c>
      <c r="Q147" s="532">
        <f t="shared" si="34"/>
        <v>6</v>
      </c>
      <c r="R147" s="532">
        <f t="shared" si="34"/>
        <v>6</v>
      </c>
      <c r="S147" s="532">
        <f t="shared" si="34"/>
        <v>6</v>
      </c>
      <c r="T147" s="532">
        <f t="shared" si="34"/>
        <v>6</v>
      </c>
      <c r="U147" s="532">
        <f t="shared" si="34"/>
        <v>6</v>
      </c>
      <c r="V147" s="532">
        <f t="shared" si="34"/>
        <v>6</v>
      </c>
      <c r="W147" s="532">
        <f t="shared" si="34"/>
        <v>6</v>
      </c>
      <c r="X147" s="532">
        <f t="shared" si="34"/>
        <v>6</v>
      </c>
      <c r="Y147" s="532">
        <f t="shared" si="34"/>
        <v>6</v>
      </c>
      <c r="Z147" s="532">
        <f t="shared" si="34"/>
        <v>6</v>
      </c>
      <c r="AA147" s="532">
        <f t="shared" si="34"/>
        <v>6</v>
      </c>
      <c r="AB147" s="532">
        <f t="shared" si="34"/>
        <v>6</v>
      </c>
      <c r="AC147" s="532">
        <f t="shared" si="34"/>
        <v>6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C148" si="35">IF(SUM(G140,G143,G144,G145)&gt;17,0,17-SUM(G140,G143,G144,G145))</f>
        <v>0</v>
      </c>
      <c r="H148" s="533">
        <f t="shared" si="35"/>
        <v>0</v>
      </c>
      <c r="I148" s="533">
        <f t="shared" si="35"/>
        <v>0</v>
      </c>
      <c r="J148" s="533">
        <f t="shared" si="35"/>
        <v>0</v>
      </c>
      <c r="K148" s="533">
        <f t="shared" si="35"/>
        <v>0</v>
      </c>
      <c r="L148" s="533">
        <f t="shared" si="35"/>
        <v>0</v>
      </c>
      <c r="M148" s="533">
        <f t="shared" si="35"/>
        <v>0</v>
      </c>
      <c r="N148" s="533">
        <f t="shared" si="35"/>
        <v>0</v>
      </c>
      <c r="O148" s="533">
        <f t="shared" si="35"/>
        <v>0</v>
      </c>
      <c r="P148" s="533">
        <f t="shared" si="35"/>
        <v>0</v>
      </c>
      <c r="Q148" s="533">
        <f t="shared" si="35"/>
        <v>0</v>
      </c>
      <c r="R148" s="533">
        <f t="shared" si="35"/>
        <v>0</v>
      </c>
      <c r="S148" s="533">
        <f t="shared" si="35"/>
        <v>0</v>
      </c>
      <c r="T148" s="533">
        <f t="shared" si="35"/>
        <v>0</v>
      </c>
      <c r="U148" s="533">
        <f t="shared" si="35"/>
        <v>0</v>
      </c>
      <c r="V148" s="533">
        <f t="shared" si="35"/>
        <v>0</v>
      </c>
      <c r="W148" s="533">
        <f t="shared" si="35"/>
        <v>0</v>
      </c>
      <c r="X148" s="533">
        <f t="shared" si="35"/>
        <v>0</v>
      </c>
      <c r="Y148" s="533">
        <f t="shared" si="35"/>
        <v>0</v>
      </c>
      <c r="Z148" s="533">
        <f t="shared" si="35"/>
        <v>0</v>
      </c>
      <c r="AA148" s="533">
        <f t="shared" si="35"/>
        <v>0</v>
      </c>
      <c r="AB148" s="533">
        <f t="shared" si="35"/>
        <v>0</v>
      </c>
      <c r="AC148" s="533">
        <f t="shared" si="35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59">
    <mergeCell ref="A161:C161"/>
    <mergeCell ref="A162:C162"/>
    <mergeCell ref="A163:C163"/>
    <mergeCell ref="A164:C164"/>
    <mergeCell ref="A165:C165"/>
    <mergeCell ref="F133:AC133"/>
    <mergeCell ref="A160:C160"/>
    <mergeCell ref="A148:C148"/>
    <mergeCell ref="A146:C146"/>
    <mergeCell ref="A150:C150"/>
    <mergeCell ref="A153:AC153"/>
    <mergeCell ref="A155:C156"/>
    <mergeCell ref="F155:AC155"/>
    <mergeCell ref="A157:C157"/>
    <mergeCell ref="A158:C158"/>
    <mergeCell ref="A159:C159"/>
    <mergeCell ref="F135:AC135"/>
    <mergeCell ref="A137:C137"/>
    <mergeCell ref="A138:C138"/>
    <mergeCell ref="A141:C141"/>
    <mergeCell ref="A147:C147"/>
    <mergeCell ref="A130:C130"/>
    <mergeCell ref="A123:C123"/>
    <mergeCell ref="A135:C136"/>
    <mergeCell ref="A131:C131"/>
    <mergeCell ref="A118:C118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4:C124"/>
    <mergeCell ref="A115:C115"/>
    <mergeCell ref="A116:C116"/>
    <mergeCell ref="A106:C106"/>
    <mergeCell ref="A107:C107"/>
    <mergeCell ref="A109:C109"/>
    <mergeCell ref="A110:C110"/>
    <mergeCell ref="A111:C111"/>
    <mergeCell ref="A8:AC8"/>
    <mergeCell ref="L9:Q9"/>
    <mergeCell ref="F101:AC101"/>
    <mergeCell ref="A144:C144"/>
    <mergeCell ref="A145:C145"/>
    <mergeCell ref="A139:C139"/>
    <mergeCell ref="A140:C140"/>
    <mergeCell ref="A142:C142"/>
    <mergeCell ref="A117:C117"/>
    <mergeCell ref="A108:C108"/>
    <mergeCell ref="A105:C105"/>
    <mergeCell ref="A103:C104"/>
    <mergeCell ref="F103:AC103"/>
    <mergeCell ref="A112:C112"/>
    <mergeCell ref="A113:C113"/>
    <mergeCell ref="A114:C114"/>
  </mergeCells>
  <phoneticPr fontId="19" type="noConversion"/>
  <conditionalFormatting sqref="F130:AC130">
    <cfRule type="cellIs" dxfId="1532" priority="383" operator="greaterThan">
      <formula>60.3</formula>
    </cfRule>
  </conditionalFormatting>
  <conditionalFormatting sqref="F148:AC148">
    <cfRule type="cellIs" dxfId="1531" priority="261" operator="greaterThan">
      <formula>60.3</formula>
    </cfRule>
  </conditionalFormatting>
  <conditionalFormatting sqref="F146:AC146">
    <cfRule type="cellIs" dxfId="1530" priority="257" operator="greaterThan">
      <formula>60.3</formula>
    </cfRule>
  </conditionalFormatting>
  <conditionalFormatting sqref="F147:AC147">
    <cfRule type="cellIs" dxfId="1529" priority="253" operator="greaterThan">
      <formula>60.3</formula>
    </cfRule>
  </conditionalFormatting>
  <conditionalFormatting sqref="F13:AC16 F19:AC32 F49:AC49 F94:AC95 F55:AC72 F78:AC80 F43:AC46">
    <cfRule type="cellIs" dxfId="1528" priority="1" operator="equal">
      <formula>"PMS"</formula>
    </cfRule>
    <cfRule type="cellIs" dxfId="1527" priority="2" operator="equal">
      <formula>"CMS"</formula>
    </cfRule>
    <cfRule type="cellIs" dxfId="1526" priority="3" operator="greaterThan">
      <formula>0</formula>
    </cfRule>
  </conditionalFormatting>
  <conditionalFormatting sqref="F13:AC16 F49:AC49 F94:AC95 F55:AC72 F78:AC80 F43:AC46">
    <cfRule type="cellIs" dxfId="152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09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176F0-BDD8-45A2-849E-F91B1F69CD71}">
  <sheetPr codeName="Sheet284"/>
  <dimension ref="A1:DT177"/>
  <sheetViews>
    <sheetView zoomScale="70" zoomScaleNormal="70" workbookViewId="0">
      <pane xSplit="5" ySplit="11" topLeftCell="F112" activePane="bottomRight" state="frozen"/>
      <selection pane="topRight" activeCell="F1" sqref="F1"/>
      <selection pane="bottomLeft" activeCell="A12" sqref="A12"/>
      <selection pane="bottomRight" activeCell="T127" sqref="T127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2,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369.00000000000006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6.1</v>
      </c>
      <c r="G14" s="282">
        <v>6</v>
      </c>
      <c r="H14" s="282">
        <v>6.6</v>
      </c>
      <c r="I14" s="282">
        <v>6.8</v>
      </c>
      <c r="J14" s="282">
        <v>6.5</v>
      </c>
      <c r="K14" s="282">
        <v>6.7</v>
      </c>
      <c r="L14" s="282">
        <v>6.8</v>
      </c>
      <c r="M14" s="280">
        <v>6.8</v>
      </c>
      <c r="N14" s="282">
        <v>7</v>
      </c>
      <c r="O14" s="280">
        <v>6.6</v>
      </c>
      <c r="P14" s="280">
        <v>6.5</v>
      </c>
      <c r="Q14" s="280">
        <v>6.5</v>
      </c>
      <c r="R14" s="280">
        <v>6.6</v>
      </c>
      <c r="S14" s="280">
        <v>6.6</v>
      </c>
      <c r="T14" s="353">
        <v>6.7</v>
      </c>
      <c r="U14" s="353">
        <v>6.5</v>
      </c>
      <c r="V14" s="280">
        <v>6.5</v>
      </c>
      <c r="W14" s="282">
        <v>6.8</v>
      </c>
      <c r="X14" s="282">
        <v>6.8</v>
      </c>
      <c r="Y14" s="280">
        <v>6.7</v>
      </c>
      <c r="Z14" s="353">
        <v>6.3</v>
      </c>
      <c r="AA14" s="353">
        <v>4.5999999999999996</v>
      </c>
      <c r="AB14" s="280">
        <v>6.2</v>
      </c>
      <c r="AC14" s="280">
        <v>6.1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6.9</v>
      </c>
      <c r="G15" s="282">
        <v>6</v>
      </c>
      <c r="H15" s="282"/>
      <c r="I15" s="282"/>
      <c r="J15" s="282"/>
      <c r="K15" s="280" t="s">
        <v>4</v>
      </c>
      <c r="L15" s="280" t="s">
        <v>4</v>
      </c>
      <c r="M15" s="282">
        <v>6.7</v>
      </c>
      <c r="N15" s="282">
        <v>7</v>
      </c>
      <c r="O15" s="280">
        <v>6.6</v>
      </c>
      <c r="P15" s="280">
        <v>6.5</v>
      </c>
      <c r="Q15" s="280">
        <v>6.5</v>
      </c>
      <c r="R15" s="280">
        <v>6.6</v>
      </c>
      <c r="S15" s="280">
        <v>6.6</v>
      </c>
      <c r="T15" s="353">
        <v>6.7</v>
      </c>
      <c r="U15" s="353">
        <v>6.5</v>
      </c>
      <c r="V15" s="353">
        <v>6.5</v>
      </c>
      <c r="W15" s="282">
        <v>6.8</v>
      </c>
      <c r="X15" s="282">
        <v>6.8</v>
      </c>
      <c r="Y15" s="280">
        <v>6.7</v>
      </c>
      <c r="Z15" s="353">
        <v>6.2</v>
      </c>
      <c r="AA15" s="353">
        <v>3.5</v>
      </c>
      <c r="AB15" s="280">
        <v>7</v>
      </c>
      <c r="AC15" s="353">
        <v>6.1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19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6.1</v>
      </c>
      <c r="G16" s="282">
        <v>6</v>
      </c>
      <c r="H16" s="282">
        <v>6.6</v>
      </c>
      <c r="I16" s="282">
        <v>6.8</v>
      </c>
      <c r="J16" s="282">
        <v>6.5</v>
      </c>
      <c r="K16" s="282">
        <v>6.7</v>
      </c>
      <c r="L16" s="282">
        <v>6.8</v>
      </c>
      <c r="M16" s="282"/>
      <c r="N16" s="282"/>
      <c r="O16" s="280">
        <v>6.6</v>
      </c>
      <c r="P16" s="280">
        <v>6.5</v>
      </c>
      <c r="Q16" s="280">
        <v>6.5</v>
      </c>
      <c r="R16" s="280">
        <v>6.6</v>
      </c>
      <c r="S16" s="280" t="s">
        <v>4</v>
      </c>
      <c r="T16" s="353" t="s">
        <v>4</v>
      </c>
      <c r="U16" s="353" t="s">
        <v>4</v>
      </c>
      <c r="V16" s="353" t="s">
        <v>4</v>
      </c>
      <c r="W16" s="282" t="s">
        <v>4</v>
      </c>
      <c r="X16" s="282" t="s">
        <v>4</v>
      </c>
      <c r="Y16" s="282" t="s">
        <v>4</v>
      </c>
      <c r="Z16" s="353">
        <v>1.3</v>
      </c>
      <c r="AA16" s="353">
        <v>5.2</v>
      </c>
      <c r="AB16" s="280">
        <v>6.3</v>
      </c>
      <c r="AC16" s="280">
        <v>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15</v>
      </c>
      <c r="AK16" s="68"/>
    </row>
    <row r="17" spans="1:35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19.100000000000001</v>
      </c>
      <c r="G17" s="16">
        <f t="shared" si="0"/>
        <v>18</v>
      </c>
      <c r="H17" s="16">
        <f t="shared" si="0"/>
        <v>13.2</v>
      </c>
      <c r="I17" s="16">
        <f t="shared" si="0"/>
        <v>13.6</v>
      </c>
      <c r="J17" s="16">
        <f t="shared" si="0"/>
        <v>13</v>
      </c>
      <c r="K17" s="16">
        <f t="shared" si="0"/>
        <v>13.4</v>
      </c>
      <c r="L17" s="16">
        <f t="shared" si="0"/>
        <v>13.6</v>
      </c>
      <c r="M17" s="16">
        <f t="shared" si="0"/>
        <v>13.5</v>
      </c>
      <c r="N17" s="16">
        <f t="shared" si="0"/>
        <v>14</v>
      </c>
      <c r="O17" s="16">
        <f t="shared" si="0"/>
        <v>19.799999999999997</v>
      </c>
      <c r="P17" s="16">
        <f t="shared" si="0"/>
        <v>19.5</v>
      </c>
      <c r="Q17" s="16">
        <f t="shared" si="0"/>
        <v>19.5</v>
      </c>
      <c r="R17" s="16">
        <f t="shared" si="0"/>
        <v>19.799999999999997</v>
      </c>
      <c r="S17" s="16">
        <f t="shared" si="0"/>
        <v>13.2</v>
      </c>
      <c r="T17" s="16">
        <f t="shared" si="0"/>
        <v>13.4</v>
      </c>
      <c r="U17" s="16">
        <f t="shared" si="0"/>
        <v>13</v>
      </c>
      <c r="V17" s="16">
        <f t="shared" si="0"/>
        <v>13</v>
      </c>
      <c r="W17" s="16">
        <f t="shared" si="0"/>
        <v>13.6</v>
      </c>
      <c r="X17" s="16">
        <f t="shared" si="0"/>
        <v>13.6</v>
      </c>
      <c r="Y17" s="16">
        <f t="shared" si="0"/>
        <v>13.4</v>
      </c>
      <c r="Z17" s="16">
        <f t="shared" si="0"/>
        <v>13.8</v>
      </c>
      <c r="AA17" s="16">
        <f t="shared" si="0"/>
        <v>13.3</v>
      </c>
      <c r="AB17" s="16">
        <f t="shared" si="0"/>
        <v>19.5</v>
      </c>
      <c r="AC17" s="16">
        <f t="shared" si="0"/>
        <v>19.2</v>
      </c>
      <c r="AD17" s="36"/>
      <c r="AE17" s="36"/>
      <c r="AF17" s="10"/>
      <c r="AG17" s="10"/>
      <c r="AH17" s="10"/>
    </row>
    <row r="18" spans="1:35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35.386000000000003</v>
      </c>
    </row>
    <row r="19" spans="1:35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>
        <v>1</v>
      </c>
      <c r="T19" s="16">
        <v>0.92600000000000005</v>
      </c>
      <c r="U19" s="16">
        <v>0.91500000000000004</v>
      </c>
      <c r="V19" s="16">
        <v>0.90600000000000003</v>
      </c>
      <c r="W19" s="16"/>
      <c r="X19" s="16">
        <v>1</v>
      </c>
      <c r="Y19" s="16">
        <v>0.91800000000000004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>
        <v>1</v>
      </c>
      <c r="T20" s="16" t="s">
        <v>4</v>
      </c>
      <c r="U20" s="16" t="s">
        <v>4</v>
      </c>
      <c r="V20" s="16" t="s">
        <v>4</v>
      </c>
      <c r="W20" s="16" t="s">
        <v>4</v>
      </c>
      <c r="X20" s="16">
        <v>1</v>
      </c>
      <c r="Y20" s="16">
        <v>1</v>
      </c>
      <c r="Z20" s="16">
        <v>0.89600000000000002</v>
      </c>
      <c r="AA20" s="16"/>
      <c r="AB20" s="16"/>
      <c r="AC20" s="16"/>
      <c r="AD20" s="36"/>
      <c r="AE20" s="36"/>
      <c r="AF20" s="10"/>
      <c r="AG20" s="10"/>
      <c r="AH20" s="10"/>
    </row>
    <row r="21" spans="1:35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v>1</v>
      </c>
      <c r="U21" s="16">
        <v>1</v>
      </c>
      <c r="V21" s="16">
        <v>1</v>
      </c>
      <c r="W21" s="16"/>
      <c r="X21" s="16">
        <v>1</v>
      </c>
      <c r="Y21" s="16">
        <v>1</v>
      </c>
      <c r="Z21" s="16">
        <v>1</v>
      </c>
      <c r="AA21" s="16"/>
      <c r="AB21" s="16"/>
      <c r="AC21" s="16"/>
      <c r="AD21" s="36"/>
      <c r="AE21" s="36"/>
      <c r="AF21" s="10"/>
      <c r="AG21" s="10"/>
      <c r="AH21" s="10"/>
    </row>
    <row r="22" spans="1:35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>
        <v>1</v>
      </c>
      <c r="V22" s="16">
        <v>1</v>
      </c>
      <c r="W22" s="16">
        <v>1</v>
      </c>
      <c r="X22" s="16">
        <v>0.92100000000000004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>
        <v>1</v>
      </c>
      <c r="V23" s="16">
        <v>1</v>
      </c>
      <c r="W23" s="16">
        <v>1</v>
      </c>
      <c r="X23" s="16">
        <v>1</v>
      </c>
      <c r="Y23" s="16">
        <v>1</v>
      </c>
      <c r="Z23" s="16">
        <v>1</v>
      </c>
      <c r="AA23" s="16"/>
      <c r="AB23" s="16"/>
      <c r="AC23" s="16"/>
      <c r="AD23" s="36"/>
      <c r="AE23" s="36"/>
      <c r="AF23" s="10"/>
      <c r="AG23" s="10"/>
      <c r="AH23" s="10"/>
    </row>
    <row r="24" spans="1:35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>
        <v>1</v>
      </c>
      <c r="Y24" s="16">
        <v>1</v>
      </c>
      <c r="Z24" s="16">
        <v>1</v>
      </c>
      <c r="AA24" s="16"/>
      <c r="AB24" s="16"/>
      <c r="AC24" s="16"/>
      <c r="AD24" s="36"/>
      <c r="AE24" s="36"/>
      <c r="AF24" s="10"/>
      <c r="AG24" s="10"/>
      <c r="AH24" s="10"/>
    </row>
    <row r="25" spans="1:35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>
        <v>1</v>
      </c>
      <c r="Y25" s="16">
        <v>1</v>
      </c>
      <c r="Z25" s="16">
        <v>1</v>
      </c>
      <c r="AA25" s="16">
        <v>0.90400000000000003</v>
      </c>
      <c r="AB25" s="16"/>
      <c r="AC25" s="16"/>
      <c r="AD25" s="36"/>
      <c r="AE25" s="36"/>
      <c r="AF25" s="10"/>
      <c r="AG25" s="10"/>
      <c r="AH25" s="10"/>
    </row>
    <row r="26" spans="1:35" x14ac:dyDescent="0.2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>
        <v>1</v>
      </c>
      <c r="Z26" s="16">
        <v>1</v>
      </c>
      <c r="AA26" s="16">
        <v>1</v>
      </c>
      <c r="AB26" s="16"/>
      <c r="AC26" s="16"/>
      <c r="AD26" s="36"/>
      <c r="AE26" s="36"/>
      <c r="AF26" s="10"/>
      <c r="AG26" s="10"/>
      <c r="AH26" s="10"/>
    </row>
    <row r="27" spans="1:35" x14ac:dyDescent="0.2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x14ac:dyDescent="0.2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x14ac:dyDescent="0.2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x14ac:dyDescent="0.2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x14ac:dyDescent="0.2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x14ac:dyDescent="0.2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2</v>
      </c>
      <c r="T33" s="16">
        <f t="shared" si="1"/>
        <v>1.9260000000000002</v>
      </c>
      <c r="U33" s="16">
        <f t="shared" si="1"/>
        <v>3.915</v>
      </c>
      <c r="V33" s="16">
        <f t="shared" si="1"/>
        <v>3.9060000000000001</v>
      </c>
      <c r="W33" s="16">
        <f t="shared" si="1"/>
        <v>2</v>
      </c>
      <c r="X33" s="16">
        <f t="shared" si="1"/>
        <v>6.9210000000000003</v>
      </c>
      <c r="Y33" s="16">
        <f t="shared" si="1"/>
        <v>6.9180000000000001</v>
      </c>
      <c r="Z33" s="16">
        <f t="shared" si="1"/>
        <v>5.8959999999999999</v>
      </c>
      <c r="AA33" s="16">
        <f t="shared" si="1"/>
        <v>1.9039999999999999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90.199999999999989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 t="s">
        <v>4</v>
      </c>
      <c r="G43" s="282" t="s">
        <v>4</v>
      </c>
      <c r="H43" s="282" t="s">
        <v>4</v>
      </c>
      <c r="I43" s="280" t="s">
        <v>4</v>
      </c>
      <c r="J43" s="280" t="s">
        <v>4</v>
      </c>
      <c r="K43" s="280" t="s">
        <v>4</v>
      </c>
      <c r="L43" s="280" t="s">
        <v>4</v>
      </c>
      <c r="M43" s="280" t="s">
        <v>4</v>
      </c>
      <c r="N43" s="280" t="s">
        <v>4</v>
      </c>
      <c r="O43" s="280" t="s">
        <v>4</v>
      </c>
      <c r="P43" s="280" t="s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 t="s">
        <v>4</v>
      </c>
      <c r="V43" s="280" t="s">
        <v>4</v>
      </c>
      <c r="W43" s="280" t="s">
        <v>4</v>
      </c>
      <c r="X43" s="280" t="s">
        <v>4</v>
      </c>
      <c r="Y43" s="280" t="s">
        <v>4</v>
      </c>
      <c r="Z43" s="280" t="s">
        <v>4</v>
      </c>
      <c r="AA43" s="280">
        <v>2.5</v>
      </c>
      <c r="AB43" s="280">
        <v>3.5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3</v>
      </c>
      <c r="AI43" s="150">
        <f>SUM(F45:AC45)</f>
        <v>81.149999999999991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2.5</v>
      </c>
      <c r="H44" s="282">
        <v>3.5</v>
      </c>
      <c r="I44" s="280">
        <v>3.5</v>
      </c>
      <c r="J44" s="280">
        <v>3.5</v>
      </c>
      <c r="K44" s="280">
        <v>3.5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3.6</v>
      </c>
      <c r="Y44" s="280">
        <v>3.6</v>
      </c>
      <c r="Z44" s="280">
        <v>3.5</v>
      </c>
      <c r="AA44" s="280">
        <v>2.5</v>
      </c>
      <c r="AB44" s="280">
        <v>2.5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1.65</v>
      </c>
      <c r="Q45" s="280">
        <v>5</v>
      </c>
      <c r="R45" s="280">
        <v>6.1</v>
      </c>
      <c r="S45" s="353">
        <v>7</v>
      </c>
      <c r="T45" s="353">
        <v>7.3</v>
      </c>
      <c r="U45" s="280">
        <v>7</v>
      </c>
      <c r="V45" s="280">
        <v>7</v>
      </c>
      <c r="W45" s="280">
        <v>7.3</v>
      </c>
      <c r="X45" s="280">
        <v>7.5</v>
      </c>
      <c r="Y45" s="280">
        <v>7.5</v>
      </c>
      <c r="Z45" s="280">
        <v>7</v>
      </c>
      <c r="AA45" s="280">
        <v>6.6</v>
      </c>
      <c r="AB45" s="280">
        <v>4.2</v>
      </c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2.5</v>
      </c>
      <c r="G47" s="16">
        <f t="shared" si="2"/>
        <v>2.5</v>
      </c>
      <c r="H47" s="16">
        <f t="shared" si="2"/>
        <v>3.5</v>
      </c>
      <c r="I47" s="16">
        <f t="shared" si="2"/>
        <v>3.5</v>
      </c>
      <c r="J47" s="16">
        <f t="shared" si="2"/>
        <v>3.5</v>
      </c>
      <c r="K47" s="16">
        <f t="shared" si="2"/>
        <v>3.5</v>
      </c>
      <c r="L47" s="16">
        <f t="shared" si="2"/>
        <v>3.5</v>
      </c>
      <c r="M47" s="16">
        <f t="shared" si="2"/>
        <v>3.5</v>
      </c>
      <c r="N47" s="16">
        <f t="shared" si="2"/>
        <v>3.5</v>
      </c>
      <c r="O47" s="16">
        <f t="shared" si="2"/>
        <v>3.5</v>
      </c>
      <c r="P47" s="16">
        <f t="shared" si="2"/>
        <v>5.15</v>
      </c>
      <c r="Q47" s="16">
        <f t="shared" si="2"/>
        <v>8.5</v>
      </c>
      <c r="R47" s="16">
        <f t="shared" si="2"/>
        <v>9.6</v>
      </c>
      <c r="S47" s="16">
        <f t="shared" si="2"/>
        <v>10.5</v>
      </c>
      <c r="T47" s="16">
        <f t="shared" si="2"/>
        <v>10.8</v>
      </c>
      <c r="U47" s="16">
        <f t="shared" si="2"/>
        <v>10.5</v>
      </c>
      <c r="V47" s="16">
        <f t="shared" si="2"/>
        <v>10.5</v>
      </c>
      <c r="W47" s="16">
        <f t="shared" si="2"/>
        <v>10.8</v>
      </c>
      <c r="X47" s="16">
        <f t="shared" si="2"/>
        <v>11.1</v>
      </c>
      <c r="Y47" s="16">
        <f t="shared" si="2"/>
        <v>11.1</v>
      </c>
      <c r="Z47" s="16">
        <f t="shared" si="2"/>
        <v>10.5</v>
      </c>
      <c r="AA47" s="16">
        <f t="shared" si="2"/>
        <v>11.6</v>
      </c>
      <c r="AB47" s="16">
        <f t="shared" si="2"/>
        <v>10.199999999999999</v>
      </c>
      <c r="AC47" s="16">
        <f t="shared" si="2"/>
        <v>7.5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339.3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13.17</v>
      </c>
      <c r="G49" s="280">
        <v>12.71</v>
      </c>
      <c r="H49" s="280">
        <v>14.19</v>
      </c>
      <c r="I49" s="280">
        <v>14.23</v>
      </c>
      <c r="J49" s="282">
        <v>14.21</v>
      </c>
      <c r="K49" s="280">
        <v>14.24</v>
      </c>
      <c r="L49" s="280">
        <v>14.25</v>
      </c>
      <c r="M49" s="280">
        <v>14.22</v>
      </c>
      <c r="N49" s="280">
        <v>14.19</v>
      </c>
      <c r="O49" s="280">
        <v>14.25</v>
      </c>
      <c r="P49" s="280">
        <v>14.28</v>
      </c>
      <c r="Q49" s="280">
        <v>14.23</v>
      </c>
      <c r="R49" s="280">
        <v>14.28</v>
      </c>
      <c r="S49" s="353">
        <v>14.25</v>
      </c>
      <c r="T49" s="353">
        <v>14.24</v>
      </c>
      <c r="U49" s="280">
        <v>14.28</v>
      </c>
      <c r="V49" s="280">
        <v>14.28</v>
      </c>
      <c r="W49" s="280">
        <v>14.24</v>
      </c>
      <c r="X49" s="280">
        <v>14.25</v>
      </c>
      <c r="Y49" s="280">
        <v>14.22</v>
      </c>
      <c r="Z49" s="280">
        <v>14.26</v>
      </c>
      <c r="AA49" s="280">
        <v>14.28</v>
      </c>
      <c r="AB49" s="280">
        <v>14.26</v>
      </c>
      <c r="AC49" s="280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13.17</v>
      </c>
      <c r="G50" s="16">
        <f t="shared" si="3"/>
        <v>12.71</v>
      </c>
      <c r="H50" s="16">
        <f t="shared" si="3"/>
        <v>14.19</v>
      </c>
      <c r="I50" s="16">
        <f t="shared" si="3"/>
        <v>14.23</v>
      </c>
      <c r="J50" s="16">
        <f t="shared" si="3"/>
        <v>14.21</v>
      </c>
      <c r="K50" s="16">
        <f t="shared" si="3"/>
        <v>14.24</v>
      </c>
      <c r="L50" s="16">
        <f t="shared" si="3"/>
        <v>14.25</v>
      </c>
      <c r="M50" s="16">
        <f t="shared" si="3"/>
        <v>14.22</v>
      </c>
      <c r="N50" s="16">
        <f t="shared" si="3"/>
        <v>14.19</v>
      </c>
      <c r="O50" s="16">
        <f t="shared" si="3"/>
        <v>14.25</v>
      </c>
      <c r="P50" s="16">
        <f t="shared" si="3"/>
        <v>14.28</v>
      </c>
      <c r="Q50" s="16">
        <f t="shared" si="3"/>
        <v>14.23</v>
      </c>
      <c r="R50" s="16">
        <f t="shared" si="3"/>
        <v>14.28</v>
      </c>
      <c r="S50" s="16">
        <f t="shared" si="3"/>
        <v>14.25</v>
      </c>
      <c r="T50" s="16">
        <f t="shared" si="3"/>
        <v>14.24</v>
      </c>
      <c r="U50" s="16">
        <f t="shared" si="3"/>
        <v>14.28</v>
      </c>
      <c r="V50" s="16">
        <f t="shared" si="3"/>
        <v>14.28</v>
      </c>
      <c r="W50" s="16">
        <f t="shared" si="3"/>
        <v>14.24</v>
      </c>
      <c r="X50" s="16">
        <f t="shared" si="3"/>
        <v>14.25</v>
      </c>
      <c r="Y50" s="16">
        <f t="shared" si="3"/>
        <v>14.22</v>
      </c>
      <c r="Z50" s="16">
        <f t="shared" si="3"/>
        <v>14.26</v>
      </c>
      <c r="AA50" s="16">
        <f t="shared" si="3"/>
        <v>14.28</v>
      </c>
      <c r="AB50" s="16">
        <f t="shared" si="3"/>
        <v>14.26</v>
      </c>
      <c r="AC50" s="16">
        <f t="shared" si="3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80.450000000000131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58.450000000000053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</v>
      </c>
      <c r="Q55" s="280"/>
      <c r="R55" s="280"/>
      <c r="S55" s="353">
        <v>0.7</v>
      </c>
      <c r="T55" s="353">
        <v>0.75</v>
      </c>
      <c r="U55" s="280">
        <v>0.75</v>
      </c>
      <c r="V55" s="280">
        <v>0.75</v>
      </c>
      <c r="W55" s="280">
        <v>0.75</v>
      </c>
      <c r="X55" s="280">
        <v>0.75</v>
      </c>
      <c r="Y55" s="280">
        <v>0.75</v>
      </c>
      <c r="Z55" s="280">
        <v>0.75</v>
      </c>
      <c r="AA55" s="280">
        <v>0.75</v>
      </c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</v>
      </c>
      <c r="Q56" s="280"/>
      <c r="R56" s="280"/>
      <c r="S56" s="353">
        <v>0.7</v>
      </c>
      <c r="T56" s="353">
        <v>0.75</v>
      </c>
      <c r="U56" s="280">
        <v>0.75</v>
      </c>
      <c r="V56" s="280">
        <v>0.75</v>
      </c>
      <c r="W56" s="280">
        <v>0.75</v>
      </c>
      <c r="X56" s="280">
        <v>0.75</v>
      </c>
      <c r="Y56" s="280">
        <v>0.75</v>
      </c>
      <c r="Z56" s="280">
        <v>0.75</v>
      </c>
      <c r="AA56" s="280">
        <v>0.75</v>
      </c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10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v>0.7</v>
      </c>
      <c r="Q58" s="280"/>
      <c r="R58" s="280"/>
      <c r="S58" s="353">
        <v>0.7</v>
      </c>
      <c r="T58" s="353">
        <v>0.7</v>
      </c>
      <c r="U58" s="280">
        <v>0.7</v>
      </c>
      <c r="V58" s="280">
        <v>0.75</v>
      </c>
      <c r="W58" s="280">
        <v>0.75</v>
      </c>
      <c r="X58" s="280">
        <v>0.75</v>
      </c>
      <c r="Y58" s="280">
        <v>0.75</v>
      </c>
      <c r="Z58" s="280">
        <v>0.75</v>
      </c>
      <c r="AA58" s="280">
        <v>0.75</v>
      </c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v>0.7</v>
      </c>
      <c r="Q60" s="280"/>
      <c r="R60" s="280"/>
      <c r="S60" s="353">
        <v>0.7</v>
      </c>
      <c r="T60" s="353">
        <v>0.7</v>
      </c>
      <c r="U60" s="280">
        <v>0.7</v>
      </c>
      <c r="V60" s="280">
        <v>0.75</v>
      </c>
      <c r="W60" s="280">
        <v>0.75</v>
      </c>
      <c r="X60" s="280">
        <v>0.75</v>
      </c>
      <c r="Y60" s="280">
        <v>0.75</v>
      </c>
      <c r="Z60" s="280">
        <v>0.75</v>
      </c>
      <c r="AA60" s="280">
        <v>0.75</v>
      </c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10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f>1.46/2</f>
        <v>0.73</v>
      </c>
      <c r="I63" s="280"/>
      <c r="J63" s="280"/>
      <c r="K63" s="280"/>
      <c r="L63" s="280"/>
      <c r="M63" s="280"/>
      <c r="N63" s="280">
        <v>0.70799999999999996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0.75</v>
      </c>
      <c r="AB63" s="280">
        <v>0</v>
      </c>
      <c r="AC63" s="280">
        <v>0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>
        <v>0.70799999999999996</v>
      </c>
      <c r="O64" s="280"/>
      <c r="P64" s="280">
        <v>0.7</v>
      </c>
      <c r="Q64" s="280">
        <v>0.7</v>
      </c>
      <c r="R64" s="280"/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0.75</v>
      </c>
      <c r="AB64" s="280">
        <v>0</v>
      </c>
      <c r="AC64" s="280">
        <v>0</v>
      </c>
      <c r="AD64" s="36"/>
      <c r="AE64" s="36"/>
      <c r="AF64" s="10">
        <f t="shared" si="4"/>
        <v>2</v>
      </c>
      <c r="AG64" s="10">
        <f t="shared" si="5"/>
        <v>2</v>
      </c>
      <c r="AH64" s="10">
        <f t="shared" si="6"/>
        <v>16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0.70799999999999996</v>
      </c>
      <c r="O66" s="280">
        <v>0.7</v>
      </c>
      <c r="P66" s="280">
        <v>0.75</v>
      </c>
      <c r="Q66" s="280">
        <v>0.75</v>
      </c>
      <c r="R66" s="280">
        <v>0.75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>
        <v>0</v>
      </c>
      <c r="AC66" s="280">
        <v>0</v>
      </c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16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f>1.46/2</f>
        <v>0.73</v>
      </c>
      <c r="I67" s="280"/>
      <c r="J67" s="280"/>
      <c r="K67" s="280"/>
      <c r="L67" s="280"/>
      <c r="M67" s="280">
        <v>0.7</v>
      </c>
      <c r="N67" s="280">
        <v>0.70799999999999996</v>
      </c>
      <c r="O67" s="280">
        <v>0.7</v>
      </c>
      <c r="P67" s="280">
        <v>0.75</v>
      </c>
      <c r="Q67" s="280"/>
      <c r="R67" s="280"/>
      <c r="S67" s="353">
        <v>0.75</v>
      </c>
      <c r="T67" s="353">
        <v>0.75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>
        <v>0.70799999999999996</v>
      </c>
      <c r="O72" s="280">
        <v>0.7</v>
      </c>
      <c r="P72" s="280">
        <v>0.7</v>
      </c>
      <c r="Q72" s="280">
        <v>0.7</v>
      </c>
      <c r="R72" s="280">
        <v>0.75</v>
      </c>
      <c r="S72" s="353">
        <v>0.75</v>
      </c>
      <c r="T72" s="353">
        <v>0.75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1.46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1.4</v>
      </c>
      <c r="M76" s="16">
        <f t="shared" si="7"/>
        <v>1.4</v>
      </c>
      <c r="N76" s="16">
        <f t="shared" si="7"/>
        <v>3.54</v>
      </c>
      <c r="O76" s="16">
        <f t="shared" si="7"/>
        <v>2.8</v>
      </c>
      <c r="P76" s="16">
        <f t="shared" si="7"/>
        <v>6.4</v>
      </c>
      <c r="Q76" s="16">
        <f t="shared" si="7"/>
        <v>2.8499999999999996</v>
      </c>
      <c r="R76" s="16">
        <f t="shared" si="7"/>
        <v>2.2000000000000002</v>
      </c>
      <c r="S76" s="16">
        <f t="shared" si="7"/>
        <v>6.4</v>
      </c>
      <c r="T76" s="16">
        <f t="shared" si="7"/>
        <v>6.5000000000000009</v>
      </c>
      <c r="U76" s="16">
        <f t="shared" si="7"/>
        <v>6.4000000000000012</v>
      </c>
      <c r="V76" s="16">
        <f t="shared" si="7"/>
        <v>6.5000000000000009</v>
      </c>
      <c r="W76" s="16">
        <f t="shared" si="7"/>
        <v>6.5000000000000009</v>
      </c>
      <c r="X76" s="16">
        <f t="shared" si="7"/>
        <v>6.5000000000000009</v>
      </c>
      <c r="Y76" s="16">
        <f t="shared" si="7"/>
        <v>6.5000000000000009</v>
      </c>
      <c r="Z76" s="16">
        <f t="shared" si="7"/>
        <v>6.5000000000000009</v>
      </c>
      <c r="AA76" s="16">
        <f t="shared" si="7"/>
        <v>6.6000000000000005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27.099999999999998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v>0.495</v>
      </c>
      <c r="G78" s="280"/>
      <c r="H78" s="280"/>
      <c r="I78" s="280"/>
      <c r="J78" s="282"/>
      <c r="K78" s="280"/>
      <c r="L78" s="280"/>
      <c r="M78" s="280">
        <v>0.49</v>
      </c>
      <c r="N78" s="280">
        <v>0.54</v>
      </c>
      <c r="O78" s="280">
        <v>0.56000000000000005</v>
      </c>
      <c r="P78" s="280">
        <v>0.55500000000000005</v>
      </c>
      <c r="Q78" s="280">
        <v>0.55500000000000005</v>
      </c>
      <c r="R78" s="280">
        <v>0.59</v>
      </c>
      <c r="S78" s="353">
        <v>0.6</v>
      </c>
      <c r="T78" s="353">
        <v>0.58499999999999996</v>
      </c>
      <c r="U78" s="280">
        <v>0.57999999999999996</v>
      </c>
      <c r="V78" s="280">
        <v>0.57999999999999996</v>
      </c>
      <c r="W78" s="280">
        <v>0.61</v>
      </c>
      <c r="X78" s="280">
        <f>1.42/2</f>
        <v>0.71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v>0.495</v>
      </c>
      <c r="G79" s="280">
        <v>0.47</v>
      </c>
      <c r="H79" s="280">
        <f>0.9/2</f>
        <v>0.45</v>
      </c>
      <c r="I79" s="280">
        <f>0.86/2</f>
        <v>0.43</v>
      </c>
      <c r="J79" s="280">
        <f>0.82/2</f>
        <v>0.41</v>
      </c>
      <c r="K79" s="280">
        <f>0.82/2</f>
        <v>0.41</v>
      </c>
      <c r="L79" s="280">
        <v>0.435</v>
      </c>
      <c r="M79" s="280"/>
      <c r="N79" s="280"/>
      <c r="O79" s="280"/>
      <c r="P79" s="280"/>
      <c r="Q79" s="280"/>
      <c r="R79" s="280"/>
      <c r="S79" s="353"/>
      <c r="T79" s="353">
        <v>0.58499999999999996</v>
      </c>
      <c r="U79" s="280">
        <v>0.57999999999999996</v>
      </c>
      <c r="V79" s="280">
        <v>0.57999999999999996</v>
      </c>
      <c r="W79" s="280">
        <v>0.61</v>
      </c>
      <c r="X79" s="280">
        <f>1.42/2</f>
        <v>0.71</v>
      </c>
      <c r="Y79" s="280">
        <f>1.61/2</f>
        <v>0.80500000000000005</v>
      </c>
      <c r="Z79" s="280">
        <f>1.53/2</f>
        <v>0.76500000000000001</v>
      </c>
      <c r="AA79" s="280">
        <f t="shared" ref="AA79:AA80" si="8">1.48/2</f>
        <v>0.74</v>
      </c>
      <c r="AB79" s="280">
        <f>1.24/2</f>
        <v>0.62</v>
      </c>
      <c r="AC79" s="280">
        <f>1.13/2</f>
        <v>0.56499999999999995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/>
      <c r="G80" s="280">
        <v>0.47</v>
      </c>
      <c r="H80" s="280">
        <f>0.9/2</f>
        <v>0.45</v>
      </c>
      <c r="I80" s="280">
        <f>0.86/2</f>
        <v>0.43</v>
      </c>
      <c r="J80" s="280">
        <f>0.82/2</f>
        <v>0.41</v>
      </c>
      <c r="K80" s="280">
        <f>0.82/2</f>
        <v>0.41</v>
      </c>
      <c r="L80" s="280">
        <v>0.435</v>
      </c>
      <c r="M80" s="280">
        <v>0.49</v>
      </c>
      <c r="N80" s="280">
        <v>0.54</v>
      </c>
      <c r="O80" s="280">
        <v>0.56000000000000005</v>
      </c>
      <c r="P80" s="280">
        <v>0.55500000000000005</v>
      </c>
      <c r="Q80" s="280">
        <v>0.55500000000000005</v>
      </c>
      <c r="R80" s="280">
        <v>0.59</v>
      </c>
      <c r="S80" s="353">
        <v>0.6</v>
      </c>
      <c r="T80" s="353"/>
      <c r="U80" s="280"/>
      <c r="V80" s="280"/>
      <c r="W80" s="280"/>
      <c r="X80" s="280"/>
      <c r="Y80" s="280">
        <f>1.61/2</f>
        <v>0.80500000000000005</v>
      </c>
      <c r="Z80" s="280">
        <f>1.53/2</f>
        <v>0.76500000000000001</v>
      </c>
      <c r="AA80" s="280">
        <f t="shared" si="8"/>
        <v>0.74</v>
      </c>
      <c r="AB80" s="280">
        <f>1.24/2</f>
        <v>0.62</v>
      </c>
      <c r="AC80" s="280">
        <f>1.13/2</f>
        <v>0.56499999999999995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0.99</v>
      </c>
      <c r="G81" s="16">
        <f t="shared" si="9"/>
        <v>0.94</v>
      </c>
      <c r="H81" s="16">
        <f t="shared" si="9"/>
        <v>0.9</v>
      </c>
      <c r="I81" s="16">
        <f t="shared" si="9"/>
        <v>0.86</v>
      </c>
      <c r="J81" s="16">
        <f t="shared" si="9"/>
        <v>0.82</v>
      </c>
      <c r="K81" s="16">
        <f t="shared" si="9"/>
        <v>0.82</v>
      </c>
      <c r="L81" s="16">
        <f t="shared" si="9"/>
        <v>0.87</v>
      </c>
      <c r="M81" s="16">
        <f t="shared" si="9"/>
        <v>0.98</v>
      </c>
      <c r="N81" s="16">
        <f t="shared" si="9"/>
        <v>1.08</v>
      </c>
      <c r="O81" s="16">
        <f t="shared" si="9"/>
        <v>1.1200000000000001</v>
      </c>
      <c r="P81" s="16">
        <f t="shared" si="9"/>
        <v>1.1100000000000001</v>
      </c>
      <c r="Q81" s="16">
        <f t="shared" si="9"/>
        <v>1.1100000000000001</v>
      </c>
      <c r="R81" s="16">
        <f t="shared" si="9"/>
        <v>1.18</v>
      </c>
      <c r="S81" s="16">
        <f t="shared" si="9"/>
        <v>1.2</v>
      </c>
      <c r="T81" s="16">
        <f t="shared" si="9"/>
        <v>1.17</v>
      </c>
      <c r="U81" s="16">
        <f t="shared" si="9"/>
        <v>1.1599999999999999</v>
      </c>
      <c r="V81" s="16">
        <f t="shared" si="9"/>
        <v>1.1599999999999999</v>
      </c>
      <c r="W81" s="16">
        <f t="shared" si="9"/>
        <v>1.22</v>
      </c>
      <c r="X81" s="16">
        <f t="shared" si="9"/>
        <v>1.42</v>
      </c>
      <c r="Y81" s="16">
        <f t="shared" si="9"/>
        <v>1.61</v>
      </c>
      <c r="Z81" s="16">
        <f t="shared" si="9"/>
        <v>1.53</v>
      </c>
      <c r="AA81" s="16">
        <f t="shared" si="9"/>
        <v>1.48</v>
      </c>
      <c r="AB81" s="16">
        <f t="shared" si="9"/>
        <v>1.24</v>
      </c>
      <c r="AC81" s="16">
        <f t="shared" si="9"/>
        <v>1.1299999999999999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18.479999999999997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>
        <v>0</v>
      </c>
      <c r="G94" s="280">
        <v>0</v>
      </c>
      <c r="H94" s="280">
        <v>0</v>
      </c>
      <c r="I94" s="280">
        <v>0</v>
      </c>
      <c r="J94" s="280">
        <v>0</v>
      </c>
      <c r="K94" s="282">
        <v>0</v>
      </c>
      <c r="L94" s="280">
        <v>0</v>
      </c>
      <c r="M94" s="280">
        <v>0.7</v>
      </c>
      <c r="N94" s="280">
        <v>0.71</v>
      </c>
      <c r="O94" s="280">
        <v>0.72</v>
      </c>
      <c r="P94" s="280">
        <v>0.77</v>
      </c>
      <c r="Q94" s="280">
        <v>0.79</v>
      </c>
      <c r="R94" s="280">
        <v>0.76</v>
      </c>
      <c r="S94" s="353">
        <v>0.75</v>
      </c>
      <c r="T94" s="353">
        <v>0.82</v>
      </c>
      <c r="U94" s="280">
        <v>0.83</v>
      </c>
      <c r="V94" s="280">
        <v>0.81</v>
      </c>
      <c r="W94" s="280">
        <v>0.81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0.69</v>
      </c>
      <c r="H95" s="280">
        <v>0.67</v>
      </c>
      <c r="I95" s="280">
        <v>0.65</v>
      </c>
      <c r="J95" s="282">
        <v>0.65</v>
      </c>
      <c r="K95" s="282">
        <v>0.64</v>
      </c>
      <c r="L95" s="280">
        <v>0.68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0.92</v>
      </c>
      <c r="AA95" s="280">
        <v>0.91</v>
      </c>
      <c r="AB95" s="280">
        <v>0.86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0.72</v>
      </c>
      <c r="G96" s="16">
        <f t="shared" si="13"/>
        <v>0.69</v>
      </c>
      <c r="H96" s="16">
        <f t="shared" si="13"/>
        <v>0.67</v>
      </c>
      <c r="I96" s="16">
        <f t="shared" si="13"/>
        <v>0.65</v>
      </c>
      <c r="J96" s="16">
        <f t="shared" si="13"/>
        <v>0.65</v>
      </c>
      <c r="K96" s="16">
        <f t="shared" si="13"/>
        <v>0.64</v>
      </c>
      <c r="L96" s="16">
        <f t="shared" si="13"/>
        <v>0.68</v>
      </c>
      <c r="M96" s="16">
        <f t="shared" si="13"/>
        <v>0.7</v>
      </c>
      <c r="N96" s="16">
        <f t="shared" si="13"/>
        <v>0.71</v>
      </c>
      <c r="O96" s="16">
        <f t="shared" si="13"/>
        <v>0.72</v>
      </c>
      <c r="P96" s="16">
        <f t="shared" si="13"/>
        <v>0.77</v>
      </c>
      <c r="Q96" s="16">
        <f t="shared" si="13"/>
        <v>0.79</v>
      </c>
      <c r="R96" s="16">
        <f t="shared" si="13"/>
        <v>0.76</v>
      </c>
      <c r="S96" s="16">
        <f t="shared" si="13"/>
        <v>0.75</v>
      </c>
      <c r="T96" s="16">
        <f t="shared" si="13"/>
        <v>0.82</v>
      </c>
      <c r="U96" s="16">
        <f t="shared" si="13"/>
        <v>0.83</v>
      </c>
      <c r="V96" s="16">
        <f t="shared" si="13"/>
        <v>0.81</v>
      </c>
      <c r="W96" s="16">
        <f t="shared" si="13"/>
        <v>0.81</v>
      </c>
      <c r="X96" s="16">
        <f t="shared" si="13"/>
        <v>0.87</v>
      </c>
      <c r="Y96" s="16">
        <f t="shared" si="13"/>
        <v>0.92</v>
      </c>
      <c r="Z96" s="16">
        <f t="shared" si="13"/>
        <v>0.92</v>
      </c>
      <c r="AA96" s="16">
        <f t="shared" si="13"/>
        <v>0.91</v>
      </c>
      <c r="AB96" s="16">
        <f t="shared" si="13"/>
        <v>0.86</v>
      </c>
      <c r="AC96" s="16">
        <f t="shared" si="13"/>
        <v>0.83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36.479999999999997</v>
      </c>
      <c r="G99" s="23">
        <f t="shared" ref="G99:AC99" si="15">SUM(G13:G16,G19:G32,G35:G37,G40,G43:G46,G49,G55,G56,G58,G60,G63,G64,G66,G67,G72,G78:G80,G94:G95)</f>
        <v>34.839999999999996</v>
      </c>
      <c r="H99" s="23">
        <f>SUM(H13:H16,H19:H32,H35:H37,H40,H43:H46,H49,H55,H56,H58,H60,H63,H64,H66,H67,H72,H78:H80,H94:H95)</f>
        <v>33.920000000000009</v>
      </c>
      <c r="I99" s="23">
        <f t="shared" si="15"/>
        <v>32.840000000000003</v>
      </c>
      <c r="J99" s="23">
        <f t="shared" si="15"/>
        <v>32.18</v>
      </c>
      <c r="K99" s="23">
        <f t="shared" si="15"/>
        <v>32.6</v>
      </c>
      <c r="L99" s="23">
        <f t="shared" si="15"/>
        <v>34.300000000000011</v>
      </c>
      <c r="M99" s="23">
        <f t="shared" si="15"/>
        <v>34.300000000000004</v>
      </c>
      <c r="N99" s="23">
        <f t="shared" si="15"/>
        <v>37.019999999999989</v>
      </c>
      <c r="O99" s="23">
        <f t="shared" si="15"/>
        <v>42.190000000000012</v>
      </c>
      <c r="P99" s="23">
        <f t="shared" si="15"/>
        <v>47.210000000000022</v>
      </c>
      <c r="Q99" s="23">
        <f t="shared" si="15"/>
        <v>46.980000000000011</v>
      </c>
      <c r="R99" s="23">
        <f t="shared" si="15"/>
        <v>47.820000000000007</v>
      </c>
      <c r="S99" s="23">
        <f t="shared" si="15"/>
        <v>48.300000000000026</v>
      </c>
      <c r="T99" s="23">
        <f t="shared" si="15"/>
        <v>48.856000000000016</v>
      </c>
      <c r="U99" s="23">
        <f t="shared" si="15"/>
        <v>50.085000000000015</v>
      </c>
      <c r="V99" s="23">
        <f t="shared" si="15"/>
        <v>50.156000000000013</v>
      </c>
      <c r="W99" s="23">
        <f t="shared" si="15"/>
        <v>49.170000000000016</v>
      </c>
      <c r="X99" s="23">
        <f t="shared" si="15"/>
        <v>54.661000000000016</v>
      </c>
      <c r="Y99" s="23">
        <f t="shared" si="15"/>
        <v>54.668000000000013</v>
      </c>
      <c r="Z99" s="23">
        <f t="shared" si="15"/>
        <v>53.40600000000002</v>
      </c>
      <c r="AA99" s="23">
        <f t="shared" si="15"/>
        <v>50.074000000000012</v>
      </c>
      <c r="AB99" s="23">
        <f t="shared" si="15"/>
        <v>46.059999999999995</v>
      </c>
      <c r="AC99" s="23">
        <f t="shared" si="15"/>
        <v>42.949999999999989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6.9999999999978968E-3</v>
      </c>
      <c r="AG102" s="19"/>
      <c r="AH102" s="145">
        <f>Z99-AA99</f>
        <v>3.3320000000000078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19.100000000000001</v>
      </c>
      <c r="G107" s="58">
        <f t="shared" ref="G107:AC107" si="16">G17</f>
        <v>18</v>
      </c>
      <c r="H107" s="58">
        <f t="shared" si="16"/>
        <v>13.2</v>
      </c>
      <c r="I107" s="58">
        <f t="shared" si="16"/>
        <v>13.6</v>
      </c>
      <c r="J107" s="58">
        <f t="shared" si="16"/>
        <v>13</v>
      </c>
      <c r="K107" s="58">
        <f t="shared" si="16"/>
        <v>13.4</v>
      </c>
      <c r="L107" s="58">
        <f t="shared" si="16"/>
        <v>13.6</v>
      </c>
      <c r="M107" s="58">
        <f t="shared" si="16"/>
        <v>13.5</v>
      </c>
      <c r="N107" s="58">
        <f t="shared" si="16"/>
        <v>14</v>
      </c>
      <c r="O107" s="58">
        <f t="shared" si="16"/>
        <v>19.799999999999997</v>
      </c>
      <c r="P107" s="58">
        <f t="shared" si="16"/>
        <v>19.5</v>
      </c>
      <c r="Q107" s="58">
        <f t="shared" si="16"/>
        <v>19.5</v>
      </c>
      <c r="R107" s="58">
        <f t="shared" si="16"/>
        <v>19.799999999999997</v>
      </c>
      <c r="S107" s="58">
        <f t="shared" si="16"/>
        <v>13.2</v>
      </c>
      <c r="T107" s="58">
        <f t="shared" si="16"/>
        <v>13.4</v>
      </c>
      <c r="U107" s="58">
        <f t="shared" si="16"/>
        <v>13</v>
      </c>
      <c r="V107" s="58">
        <f t="shared" si="16"/>
        <v>13</v>
      </c>
      <c r="W107" s="58">
        <f t="shared" si="16"/>
        <v>13.6</v>
      </c>
      <c r="X107" s="58">
        <f t="shared" si="16"/>
        <v>13.6</v>
      </c>
      <c r="Y107" s="58">
        <f t="shared" si="16"/>
        <v>13.4</v>
      </c>
      <c r="Z107" s="58">
        <f t="shared" si="16"/>
        <v>13.8</v>
      </c>
      <c r="AA107" s="58">
        <f t="shared" si="16"/>
        <v>13.3</v>
      </c>
      <c r="AB107" s="58">
        <f t="shared" si="16"/>
        <v>19.5</v>
      </c>
      <c r="AC107" s="58">
        <f t="shared" si="16"/>
        <v>19.2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0.63800000000000001</v>
      </c>
      <c r="G108" s="62">
        <v>0.52900000000000003</v>
      </c>
      <c r="H108" s="62">
        <v>0.61099999999999999</v>
      </c>
      <c r="I108" s="62">
        <v>0.60899999999999999</v>
      </c>
      <c r="J108" s="62">
        <v>0.64700000000000002</v>
      </c>
      <c r="K108" s="62">
        <v>0.71499999999999997</v>
      </c>
      <c r="L108" s="62">
        <v>0.56699999999999995</v>
      </c>
      <c r="M108" s="62">
        <v>0.55800000000000005</v>
      </c>
      <c r="N108" s="62">
        <v>0.69399999999999995</v>
      </c>
      <c r="O108" s="62">
        <v>0.61099999999999999</v>
      </c>
      <c r="P108" s="62">
        <v>0.58299999999999996</v>
      </c>
      <c r="Q108" s="62">
        <v>0.72899999999999998</v>
      </c>
      <c r="R108" s="62">
        <v>0.81100000000000005</v>
      </c>
      <c r="S108" s="62">
        <v>0.70399999999999996</v>
      </c>
      <c r="T108" s="62">
        <v>0.59199999999999997</v>
      </c>
      <c r="U108" s="62">
        <v>0.59</v>
      </c>
      <c r="V108" s="62">
        <v>0.46300000000000002</v>
      </c>
      <c r="W108" s="62">
        <v>0.51800000000000002</v>
      </c>
      <c r="X108" s="62">
        <v>0.65</v>
      </c>
      <c r="Y108" s="62">
        <v>0.75900000000000001</v>
      </c>
      <c r="Z108" s="62">
        <v>0.88700000000000001</v>
      </c>
      <c r="AA108" s="62">
        <v>0.626</v>
      </c>
      <c r="AB108" s="62">
        <v>0.54400000000000004</v>
      </c>
      <c r="AC108" s="62">
        <v>0.57599999999999996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0</v>
      </c>
      <c r="Q109" s="58">
        <f t="shared" si="17"/>
        <v>0</v>
      </c>
      <c r="R109" s="58">
        <f t="shared" si="17"/>
        <v>0</v>
      </c>
      <c r="S109" s="58">
        <f t="shared" si="17"/>
        <v>2</v>
      </c>
      <c r="T109" s="58">
        <f t="shared" si="17"/>
        <v>1.9260000000000002</v>
      </c>
      <c r="U109" s="58">
        <f t="shared" si="17"/>
        <v>3.915</v>
      </c>
      <c r="V109" s="58">
        <f t="shared" si="17"/>
        <v>3.9060000000000001</v>
      </c>
      <c r="W109" s="58">
        <f t="shared" si="17"/>
        <v>2</v>
      </c>
      <c r="X109" s="58">
        <f t="shared" si="17"/>
        <v>6.9210000000000003</v>
      </c>
      <c r="Y109" s="58">
        <f t="shared" si="17"/>
        <v>6.9180000000000001</v>
      </c>
      <c r="Z109" s="58">
        <f t="shared" si="17"/>
        <v>5.8959999999999999</v>
      </c>
      <c r="AA109" s="58">
        <f t="shared" si="17"/>
        <v>1.9039999999999999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2.5</v>
      </c>
      <c r="G111" s="59">
        <f t="shared" ref="G111:AC111" si="18">G47</f>
        <v>2.5</v>
      </c>
      <c r="H111" s="59">
        <f t="shared" si="18"/>
        <v>3.5</v>
      </c>
      <c r="I111" s="59">
        <f t="shared" si="18"/>
        <v>3.5</v>
      </c>
      <c r="J111" s="59">
        <f t="shared" si="18"/>
        <v>3.5</v>
      </c>
      <c r="K111" s="59">
        <f t="shared" si="18"/>
        <v>3.5</v>
      </c>
      <c r="L111" s="59">
        <f t="shared" si="18"/>
        <v>3.5</v>
      </c>
      <c r="M111" s="59">
        <f t="shared" si="18"/>
        <v>3.5</v>
      </c>
      <c r="N111" s="59">
        <f t="shared" si="18"/>
        <v>3.5</v>
      </c>
      <c r="O111" s="59">
        <f t="shared" si="18"/>
        <v>3.5</v>
      </c>
      <c r="P111" s="59">
        <f t="shared" si="18"/>
        <v>5.15</v>
      </c>
      <c r="Q111" s="59">
        <f t="shared" si="18"/>
        <v>8.5</v>
      </c>
      <c r="R111" s="59">
        <f t="shared" si="18"/>
        <v>9.6</v>
      </c>
      <c r="S111" s="59">
        <f t="shared" si="18"/>
        <v>10.5</v>
      </c>
      <c r="T111" s="59">
        <f t="shared" si="18"/>
        <v>10.8</v>
      </c>
      <c r="U111" s="59">
        <f t="shared" si="18"/>
        <v>10.5</v>
      </c>
      <c r="V111" s="59">
        <f t="shared" si="18"/>
        <v>10.5</v>
      </c>
      <c r="W111" s="59">
        <f t="shared" si="18"/>
        <v>10.8</v>
      </c>
      <c r="X111" s="59">
        <f t="shared" si="18"/>
        <v>11.1</v>
      </c>
      <c r="Y111" s="59">
        <f t="shared" si="18"/>
        <v>11.1</v>
      </c>
      <c r="Z111" s="59">
        <f t="shared" si="18"/>
        <v>10.5</v>
      </c>
      <c r="AA111" s="59">
        <f t="shared" si="18"/>
        <v>11.6</v>
      </c>
      <c r="AB111" s="59">
        <f t="shared" si="18"/>
        <v>10.199999999999999</v>
      </c>
      <c r="AC111" s="59">
        <f t="shared" si="18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0.14099999999999999</v>
      </c>
      <c r="G112" s="62">
        <v>0.15</v>
      </c>
      <c r="H112" s="62">
        <v>0.156</v>
      </c>
      <c r="I112" s="62">
        <v>0.14000000000000001</v>
      </c>
      <c r="J112" s="62">
        <v>0.14000000000000001</v>
      </c>
      <c r="K112" s="62">
        <v>0.155</v>
      </c>
      <c r="L112" s="62">
        <v>0.14099999999999999</v>
      </c>
      <c r="M112" s="62">
        <v>0.16700000000000001</v>
      </c>
      <c r="N112" s="62">
        <v>0.16700000000000001</v>
      </c>
      <c r="O112" s="62">
        <v>0.153</v>
      </c>
      <c r="P112" s="62">
        <v>0.17299999999999999</v>
      </c>
      <c r="Q112" s="62">
        <v>0.19700000000000001</v>
      </c>
      <c r="R112" s="62">
        <v>0.16800000000000001</v>
      </c>
      <c r="S112" s="62">
        <v>0.17100000000000001</v>
      </c>
      <c r="T112" s="62">
        <v>0.17100000000000001</v>
      </c>
      <c r="U112" s="62">
        <v>0.15</v>
      </c>
      <c r="V112" s="62">
        <v>0.16500000000000001</v>
      </c>
      <c r="W112" s="62">
        <v>0.16500000000000001</v>
      </c>
      <c r="X112" s="62">
        <v>0.2</v>
      </c>
      <c r="Y112" s="62">
        <v>0.22</v>
      </c>
      <c r="Z112" s="62">
        <v>0.24399999999999999</v>
      </c>
      <c r="AA112" s="62">
        <v>0.23899999999999999</v>
      </c>
      <c r="AB112" s="62">
        <v>0.248</v>
      </c>
      <c r="AC112" s="62">
        <v>0.247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2.0799999999999999E-2</v>
      </c>
      <c r="G113" s="62">
        <v>1.9199999999999998E-2</v>
      </c>
      <c r="H113" s="62">
        <f>20.5/1000</f>
        <v>2.0500000000000001E-2</v>
      </c>
      <c r="I113" s="62">
        <v>1.9199999999999998E-2</v>
      </c>
      <c r="J113" s="62">
        <v>1.95E-2</v>
      </c>
      <c r="K113" s="62">
        <v>2.0199999999999999E-2</v>
      </c>
      <c r="L113" s="62">
        <v>1.464E-2</v>
      </c>
      <c r="M113" s="62">
        <v>0.01</v>
      </c>
      <c r="N113" s="62">
        <v>1.6E-2</v>
      </c>
      <c r="O113" s="62">
        <v>1.7999999999999999E-2</v>
      </c>
      <c r="P113" s="62">
        <v>0.1797</v>
      </c>
      <c r="Q113" s="62">
        <v>0.18759999999999999</v>
      </c>
      <c r="R113" s="62">
        <v>0.19719999999999999</v>
      </c>
      <c r="S113" s="62">
        <v>0.19869999999999999</v>
      </c>
      <c r="T113" s="62">
        <v>0.19220000000000001</v>
      </c>
      <c r="U113" s="62">
        <v>0.19420000000000001</v>
      </c>
      <c r="V113" s="62">
        <v>0.19470000000000001</v>
      </c>
      <c r="W113" s="62">
        <v>0.2157</v>
      </c>
      <c r="X113" s="62">
        <v>0.2137</v>
      </c>
      <c r="Y113" s="62">
        <v>0.2137</v>
      </c>
      <c r="Z113" s="62">
        <v>0.19769999999999999</v>
      </c>
      <c r="AA113" s="62">
        <v>0.17460000000000001</v>
      </c>
      <c r="AB113" s="62">
        <v>0.15939999999999999</v>
      </c>
      <c r="AC113" s="62">
        <v>0.11310000000000001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13.17</v>
      </c>
      <c r="G114" s="59">
        <f t="shared" ref="G114:AC114" si="19">G50</f>
        <v>12.71</v>
      </c>
      <c r="H114" s="59">
        <f t="shared" si="19"/>
        <v>14.19</v>
      </c>
      <c r="I114" s="59">
        <f t="shared" si="19"/>
        <v>14.23</v>
      </c>
      <c r="J114" s="59">
        <f t="shared" si="19"/>
        <v>14.21</v>
      </c>
      <c r="K114" s="59">
        <f t="shared" si="19"/>
        <v>14.24</v>
      </c>
      <c r="L114" s="59">
        <f t="shared" si="19"/>
        <v>14.25</v>
      </c>
      <c r="M114" s="59">
        <f t="shared" si="19"/>
        <v>14.22</v>
      </c>
      <c r="N114" s="59">
        <f t="shared" si="19"/>
        <v>14.19</v>
      </c>
      <c r="O114" s="59">
        <f t="shared" si="19"/>
        <v>14.25</v>
      </c>
      <c r="P114" s="59">
        <f t="shared" si="19"/>
        <v>14.28</v>
      </c>
      <c r="Q114" s="59">
        <f t="shared" si="19"/>
        <v>14.23</v>
      </c>
      <c r="R114" s="59">
        <f t="shared" si="19"/>
        <v>14.28</v>
      </c>
      <c r="S114" s="59">
        <f t="shared" si="19"/>
        <v>14.25</v>
      </c>
      <c r="T114" s="59">
        <f t="shared" si="19"/>
        <v>14.24</v>
      </c>
      <c r="U114" s="59">
        <f t="shared" si="19"/>
        <v>14.28</v>
      </c>
      <c r="V114" s="59">
        <f t="shared" si="19"/>
        <v>14.28</v>
      </c>
      <c r="W114" s="59">
        <f t="shared" si="19"/>
        <v>14.24</v>
      </c>
      <c r="X114" s="59">
        <f t="shared" si="19"/>
        <v>14.25</v>
      </c>
      <c r="Y114" s="59">
        <f t="shared" si="19"/>
        <v>14.22</v>
      </c>
      <c r="Z114" s="59">
        <f t="shared" si="19"/>
        <v>14.26</v>
      </c>
      <c r="AA114" s="59">
        <f t="shared" si="19"/>
        <v>14.28</v>
      </c>
      <c r="AB114" s="59">
        <f t="shared" si="19"/>
        <v>14.26</v>
      </c>
      <c r="AC114" s="59">
        <f t="shared" si="19"/>
        <v>14.29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0.83</v>
      </c>
      <c r="G115" s="62">
        <v>0.79</v>
      </c>
      <c r="H115" s="62">
        <v>0.81</v>
      </c>
      <c r="I115" s="62">
        <v>0.88</v>
      </c>
      <c r="J115" s="62">
        <v>0.79</v>
      </c>
      <c r="K115" s="62">
        <v>0.76</v>
      </c>
      <c r="L115" s="62">
        <v>0.75</v>
      </c>
      <c r="M115" s="62">
        <v>0.78</v>
      </c>
      <c r="N115" s="62">
        <v>0.81</v>
      </c>
      <c r="O115" s="62">
        <v>0.75</v>
      </c>
      <c r="P115" s="62">
        <v>0.72</v>
      </c>
      <c r="Q115" s="62">
        <v>0.77</v>
      </c>
      <c r="R115" s="62">
        <v>0.76</v>
      </c>
      <c r="S115" s="62">
        <v>0.75</v>
      </c>
      <c r="T115" s="62">
        <v>0.76</v>
      </c>
      <c r="U115" s="62">
        <v>0.72</v>
      </c>
      <c r="V115" s="62">
        <v>0.72</v>
      </c>
      <c r="W115" s="62">
        <v>0.76</v>
      </c>
      <c r="X115" s="62">
        <v>0.75</v>
      </c>
      <c r="Y115" s="62">
        <v>0.78</v>
      </c>
      <c r="Z115" s="62">
        <v>0.74</v>
      </c>
      <c r="AA115" s="62">
        <v>0.72</v>
      </c>
      <c r="AB115" s="62">
        <v>0.74</v>
      </c>
      <c r="AC115" s="62">
        <v>0.71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1.46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1.4</v>
      </c>
      <c r="M116" s="58">
        <f t="shared" si="20"/>
        <v>1.4</v>
      </c>
      <c r="N116" s="58">
        <f t="shared" si="20"/>
        <v>3.54</v>
      </c>
      <c r="O116" s="58">
        <f t="shared" si="20"/>
        <v>2.8</v>
      </c>
      <c r="P116" s="58">
        <f t="shared" si="20"/>
        <v>6.4</v>
      </c>
      <c r="Q116" s="58">
        <f t="shared" si="20"/>
        <v>2.8499999999999996</v>
      </c>
      <c r="R116" s="58">
        <f t="shared" si="20"/>
        <v>2.2000000000000002</v>
      </c>
      <c r="S116" s="58">
        <f t="shared" si="20"/>
        <v>6.4</v>
      </c>
      <c r="T116" s="58">
        <f t="shared" si="20"/>
        <v>6.5000000000000009</v>
      </c>
      <c r="U116" s="58">
        <f t="shared" si="20"/>
        <v>6.4000000000000012</v>
      </c>
      <c r="V116" s="58">
        <f t="shared" si="20"/>
        <v>6.5000000000000009</v>
      </c>
      <c r="W116" s="58">
        <f t="shared" si="20"/>
        <v>6.5000000000000009</v>
      </c>
      <c r="X116" s="58">
        <f t="shared" si="20"/>
        <v>6.5000000000000009</v>
      </c>
      <c r="Y116" s="58">
        <f t="shared" si="20"/>
        <v>6.5000000000000009</v>
      </c>
      <c r="Z116" s="58">
        <f t="shared" si="20"/>
        <v>6.5000000000000009</v>
      </c>
      <c r="AA116" s="58">
        <f t="shared" si="20"/>
        <v>6.6000000000000005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0.99</v>
      </c>
      <c r="G117" s="58">
        <f t="shared" ref="G117:AC117" si="21">G81</f>
        <v>0.94</v>
      </c>
      <c r="H117" s="58">
        <f t="shared" si="21"/>
        <v>0.9</v>
      </c>
      <c r="I117" s="58">
        <f t="shared" si="21"/>
        <v>0.86</v>
      </c>
      <c r="J117" s="58">
        <f t="shared" si="21"/>
        <v>0.82</v>
      </c>
      <c r="K117" s="58">
        <f t="shared" si="21"/>
        <v>0.82</v>
      </c>
      <c r="L117" s="58">
        <f t="shared" si="21"/>
        <v>0.87</v>
      </c>
      <c r="M117" s="58">
        <f t="shared" si="21"/>
        <v>0.98</v>
      </c>
      <c r="N117" s="58">
        <f t="shared" si="21"/>
        <v>1.08</v>
      </c>
      <c r="O117" s="58">
        <f t="shared" si="21"/>
        <v>1.1200000000000001</v>
      </c>
      <c r="P117" s="58">
        <f t="shared" si="21"/>
        <v>1.1100000000000001</v>
      </c>
      <c r="Q117" s="58">
        <f t="shared" si="21"/>
        <v>1.1100000000000001</v>
      </c>
      <c r="R117" s="58">
        <f t="shared" si="21"/>
        <v>1.18</v>
      </c>
      <c r="S117" s="58">
        <f t="shared" si="21"/>
        <v>1.2</v>
      </c>
      <c r="T117" s="58">
        <f t="shared" si="21"/>
        <v>1.17</v>
      </c>
      <c r="U117" s="58">
        <f t="shared" si="21"/>
        <v>1.1599999999999999</v>
      </c>
      <c r="V117" s="58">
        <f t="shared" si="21"/>
        <v>1.1599999999999999</v>
      </c>
      <c r="W117" s="58">
        <f t="shared" si="21"/>
        <v>1.22</v>
      </c>
      <c r="X117" s="58">
        <f t="shared" si="21"/>
        <v>1.42</v>
      </c>
      <c r="Y117" s="58">
        <f t="shared" si="21"/>
        <v>1.61</v>
      </c>
      <c r="Z117" s="58">
        <f t="shared" si="21"/>
        <v>1.53</v>
      </c>
      <c r="AA117" s="58">
        <f t="shared" si="21"/>
        <v>1.48</v>
      </c>
      <c r="AB117" s="58">
        <f t="shared" si="21"/>
        <v>1.24</v>
      </c>
      <c r="AC117" s="58">
        <f t="shared" si="21"/>
        <v>1.1299999999999999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0.72</v>
      </c>
      <c r="G119" s="58">
        <f t="shared" ref="G119:AC119" si="22">G96</f>
        <v>0.69</v>
      </c>
      <c r="H119" s="58">
        <f t="shared" si="22"/>
        <v>0.67</v>
      </c>
      <c r="I119" s="58">
        <f t="shared" si="22"/>
        <v>0.65</v>
      </c>
      <c r="J119" s="58">
        <f t="shared" si="22"/>
        <v>0.65</v>
      </c>
      <c r="K119" s="58">
        <f t="shared" si="22"/>
        <v>0.64</v>
      </c>
      <c r="L119" s="58">
        <f t="shared" si="22"/>
        <v>0.68</v>
      </c>
      <c r="M119" s="58">
        <f t="shared" si="22"/>
        <v>0.7</v>
      </c>
      <c r="N119" s="58">
        <f t="shared" si="22"/>
        <v>0.71</v>
      </c>
      <c r="O119" s="58">
        <f t="shared" si="22"/>
        <v>0.72</v>
      </c>
      <c r="P119" s="58">
        <f t="shared" si="22"/>
        <v>0.77</v>
      </c>
      <c r="Q119" s="58">
        <f t="shared" si="22"/>
        <v>0.79</v>
      </c>
      <c r="R119" s="58">
        <f t="shared" si="22"/>
        <v>0.76</v>
      </c>
      <c r="S119" s="58">
        <f t="shared" si="22"/>
        <v>0.75</v>
      </c>
      <c r="T119" s="58">
        <f t="shared" si="22"/>
        <v>0.82</v>
      </c>
      <c r="U119" s="58">
        <f t="shared" si="22"/>
        <v>0.83</v>
      </c>
      <c r="V119" s="58">
        <f t="shared" si="22"/>
        <v>0.81</v>
      </c>
      <c r="W119" s="58">
        <f t="shared" si="22"/>
        <v>0.81</v>
      </c>
      <c r="X119" s="58">
        <f t="shared" si="22"/>
        <v>0.87</v>
      </c>
      <c r="Y119" s="58">
        <f t="shared" si="22"/>
        <v>0.92</v>
      </c>
      <c r="Z119" s="58">
        <f t="shared" si="22"/>
        <v>0.92</v>
      </c>
      <c r="AA119" s="58">
        <f t="shared" si="22"/>
        <v>0.91</v>
      </c>
      <c r="AB119" s="58">
        <f t="shared" si="22"/>
        <v>0.86</v>
      </c>
      <c r="AC119" s="58">
        <f t="shared" si="22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36.479999999999997</v>
      </c>
      <c r="G121" s="55">
        <f t="shared" ref="G121:AC121" si="23">SUM(G13:G16,G19:G32,G43:G46,G49,G55,G56,G58,G60,G63,G64,G66,G67,G72,G78:G80,G94:G95)</f>
        <v>34.839999999999996</v>
      </c>
      <c r="H121" s="55">
        <f>SUM(H13:H16,H19:H32,H43:H46,H49,H55,H56,H58,H60,H63,H64,H66,H67,H72,H78:H80,H94:H95)</f>
        <v>33.920000000000009</v>
      </c>
      <c r="I121" s="55">
        <f t="shared" si="23"/>
        <v>32.840000000000003</v>
      </c>
      <c r="J121" s="55">
        <f t="shared" si="23"/>
        <v>32.18</v>
      </c>
      <c r="K121" s="55">
        <f t="shared" si="23"/>
        <v>32.6</v>
      </c>
      <c r="L121" s="55">
        <f t="shared" si="23"/>
        <v>34.300000000000011</v>
      </c>
      <c r="M121" s="55">
        <f t="shared" si="23"/>
        <v>34.300000000000004</v>
      </c>
      <c r="N121" s="55">
        <f t="shared" si="23"/>
        <v>37.019999999999989</v>
      </c>
      <c r="O121" s="55">
        <f t="shared" si="23"/>
        <v>42.190000000000012</v>
      </c>
      <c r="P121" s="55">
        <f t="shared" si="23"/>
        <v>47.210000000000022</v>
      </c>
      <c r="Q121" s="55">
        <f t="shared" si="23"/>
        <v>46.980000000000011</v>
      </c>
      <c r="R121" s="55">
        <f t="shared" si="23"/>
        <v>47.820000000000007</v>
      </c>
      <c r="S121" s="55">
        <f t="shared" si="23"/>
        <v>48.300000000000026</v>
      </c>
      <c r="T121" s="55">
        <f t="shared" si="23"/>
        <v>48.856000000000016</v>
      </c>
      <c r="U121" s="55">
        <f t="shared" si="23"/>
        <v>50.085000000000015</v>
      </c>
      <c r="V121" s="55">
        <f t="shared" si="23"/>
        <v>50.156000000000013</v>
      </c>
      <c r="W121" s="55">
        <f t="shared" si="23"/>
        <v>49.170000000000016</v>
      </c>
      <c r="X121" s="55">
        <f t="shared" si="23"/>
        <v>54.661000000000016</v>
      </c>
      <c r="Y121" s="55">
        <f t="shared" si="23"/>
        <v>54.668000000000013</v>
      </c>
      <c r="Z121" s="55">
        <f t="shared" si="23"/>
        <v>53.40600000000002</v>
      </c>
      <c r="AA121" s="55">
        <f t="shared" si="23"/>
        <v>50.074000000000012</v>
      </c>
      <c r="AB121" s="55">
        <f t="shared" si="23"/>
        <v>46.059999999999995</v>
      </c>
      <c r="AC121" s="55">
        <f t="shared" si="23"/>
        <v>42.949999999999989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>
        <v>0.6</v>
      </c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0.5</v>
      </c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4">SUM(G122:G125)</f>
        <v>0.6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0.5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0</v>
      </c>
      <c r="AC126" s="55">
        <f t="shared" si="24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36.479999999999997</v>
      </c>
      <c r="G127" s="56">
        <f t="shared" ref="G127:AC127" si="25">SUM(G121,G126)</f>
        <v>35.44</v>
      </c>
      <c r="H127" s="56">
        <f t="shared" si="25"/>
        <v>33.920000000000009</v>
      </c>
      <c r="I127" s="56">
        <f t="shared" si="25"/>
        <v>32.840000000000003</v>
      </c>
      <c r="J127" s="56">
        <f t="shared" si="25"/>
        <v>32.18</v>
      </c>
      <c r="K127" s="56">
        <f t="shared" si="25"/>
        <v>32.6</v>
      </c>
      <c r="L127" s="56">
        <f t="shared" si="25"/>
        <v>34.300000000000011</v>
      </c>
      <c r="M127" s="56">
        <f t="shared" si="25"/>
        <v>34.300000000000004</v>
      </c>
      <c r="N127" s="56">
        <f t="shared" si="25"/>
        <v>37.019999999999989</v>
      </c>
      <c r="O127" s="56">
        <f t="shared" si="25"/>
        <v>42.190000000000012</v>
      </c>
      <c r="P127" s="56">
        <f t="shared" si="25"/>
        <v>47.210000000000022</v>
      </c>
      <c r="Q127" s="56">
        <f t="shared" si="25"/>
        <v>46.980000000000011</v>
      </c>
      <c r="R127" s="56">
        <f t="shared" si="25"/>
        <v>47.820000000000007</v>
      </c>
      <c r="S127" s="56">
        <f t="shared" si="25"/>
        <v>48.300000000000026</v>
      </c>
      <c r="T127" s="56">
        <f t="shared" si="25"/>
        <v>49.356000000000016</v>
      </c>
      <c r="U127" s="56">
        <f t="shared" si="25"/>
        <v>50.085000000000015</v>
      </c>
      <c r="V127" s="56">
        <f t="shared" si="25"/>
        <v>50.156000000000013</v>
      </c>
      <c r="W127" s="56">
        <f t="shared" si="25"/>
        <v>49.170000000000016</v>
      </c>
      <c r="X127" s="56">
        <f t="shared" si="25"/>
        <v>54.661000000000016</v>
      </c>
      <c r="Y127" s="56">
        <f t="shared" si="25"/>
        <v>54.668000000000013</v>
      </c>
      <c r="Z127" s="56">
        <f t="shared" si="25"/>
        <v>53.40600000000002</v>
      </c>
      <c r="AA127" s="56">
        <f t="shared" si="25"/>
        <v>50.074000000000012</v>
      </c>
      <c r="AB127" s="56">
        <f t="shared" si="25"/>
        <v>46.059999999999995</v>
      </c>
      <c r="AC127" s="56">
        <f t="shared" si="25"/>
        <v>42.949999999999989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60.1</v>
      </c>
      <c r="G130" s="350">
        <v>60.23</v>
      </c>
      <c r="H130" s="350">
        <v>60.12</v>
      </c>
      <c r="I130" s="350">
        <v>60.01</v>
      </c>
      <c r="J130" s="350">
        <v>60.15</v>
      </c>
      <c r="K130" s="350">
        <v>60.14</v>
      </c>
      <c r="L130" s="350">
        <v>60.08</v>
      </c>
      <c r="M130" s="350">
        <v>60.06</v>
      </c>
      <c r="N130" s="350">
        <v>60.04</v>
      </c>
      <c r="O130" s="350">
        <v>60.08</v>
      </c>
      <c r="P130" s="350">
        <v>60.1</v>
      </c>
      <c r="Q130" s="350">
        <v>60.07</v>
      </c>
      <c r="R130" s="350">
        <v>60.09</v>
      </c>
      <c r="S130" s="350">
        <v>60.11</v>
      </c>
      <c r="T130" s="350">
        <v>60.07</v>
      </c>
      <c r="U130" s="350">
        <v>60.09</v>
      </c>
      <c r="V130" s="350">
        <v>60.09</v>
      </c>
      <c r="W130" s="350">
        <v>59.98</v>
      </c>
      <c r="X130" s="350">
        <v>59.97</v>
      </c>
      <c r="Y130" s="350">
        <v>60.07</v>
      </c>
      <c r="Z130" s="350">
        <v>60.07</v>
      </c>
      <c r="AA130" s="350">
        <v>60.14</v>
      </c>
      <c r="AB130" s="350">
        <v>60.06</v>
      </c>
      <c r="AC130" s="350">
        <v>60.09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105</v>
      </c>
      <c r="W131" s="410" t="s">
        <v>105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:K137" si="26">7.2*(4-COUNTIF(F13:F16,"=CMS"))</f>
        <v>21.6</v>
      </c>
      <c r="G137" s="529">
        <f t="shared" si="26"/>
        <v>21.6</v>
      </c>
      <c r="H137" s="529">
        <f t="shared" si="26"/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14.4</v>
      </c>
      <c r="L137" s="529">
        <f t="shared" ref="L137:N137" si="27">7.2*(4-COUNTIF(L13:L16,"=CMS"))</f>
        <v>14.4</v>
      </c>
      <c r="M137" s="529">
        <f t="shared" si="27"/>
        <v>21.6</v>
      </c>
      <c r="N137" s="529">
        <f t="shared" si="27"/>
        <v>21.6</v>
      </c>
      <c r="O137" s="529">
        <f t="shared" ref="O137:P137" si="28">7.2*(4-COUNTIF(O13:O16,"=CMS"))</f>
        <v>21.6</v>
      </c>
      <c r="P137" s="529">
        <f t="shared" si="28"/>
        <v>21.6</v>
      </c>
      <c r="Q137" s="529">
        <f t="shared" ref="Q137:R137" si="29">7.2*(4-COUNTIF(Q13:Q16,"=CMS"))</f>
        <v>21.6</v>
      </c>
      <c r="R137" s="529">
        <f t="shared" si="29"/>
        <v>21.6</v>
      </c>
      <c r="S137" s="529">
        <f t="shared" ref="S137:T137" si="30">7.2*(4-COUNTIF(S13:S16,"=CMS"))</f>
        <v>14.4</v>
      </c>
      <c r="T137" s="529">
        <f t="shared" si="30"/>
        <v>14.4</v>
      </c>
      <c r="U137" s="529">
        <f t="shared" ref="U137:V137" si="31">7.2*(4-COUNTIF(U13:U16,"=CMS"))</f>
        <v>14.4</v>
      </c>
      <c r="V137" s="529">
        <f t="shared" si="31"/>
        <v>14.4</v>
      </c>
      <c r="W137" s="529">
        <f t="shared" ref="W137" si="32">7.2*(4-COUNTIF(W13:W16,"=CMS"))</f>
        <v>14.4</v>
      </c>
      <c r="X137" s="529">
        <f t="shared" ref="X137:Y137" si="33">7.2*(4-COUNTIF(X13:X16,"=CMS"))</f>
        <v>14.4</v>
      </c>
      <c r="Y137" s="529">
        <f t="shared" si="33"/>
        <v>14.4</v>
      </c>
      <c r="Z137" s="534">
        <v>14.4</v>
      </c>
      <c r="AA137" s="534">
        <v>14.4</v>
      </c>
      <c r="AB137" s="529">
        <f t="shared" ref="AB137" si="34">7.2*(4-COUNTIF(AB13:AB16,"=CMS"))</f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v>4</v>
      </c>
      <c r="G139" s="529">
        <v>4</v>
      </c>
      <c r="H139" s="529">
        <v>4</v>
      </c>
      <c r="I139" s="529">
        <v>4</v>
      </c>
      <c r="J139" s="529">
        <v>4</v>
      </c>
      <c r="K139" s="529">
        <v>4</v>
      </c>
      <c r="L139" s="529">
        <v>4</v>
      </c>
      <c r="M139" s="529">
        <v>4</v>
      </c>
      <c r="N139" s="529">
        <v>4</v>
      </c>
      <c r="O139" s="529">
        <v>4</v>
      </c>
      <c r="P139" s="529">
        <v>4</v>
      </c>
      <c r="Q139" s="529">
        <v>4</v>
      </c>
      <c r="R139" s="529">
        <v>4</v>
      </c>
      <c r="S139" s="529">
        <v>4</v>
      </c>
      <c r="T139" s="529">
        <v>4</v>
      </c>
      <c r="U139" s="529">
        <v>4</v>
      </c>
      <c r="V139" s="529">
        <v>4</v>
      </c>
      <c r="W139" s="529">
        <v>4</v>
      </c>
      <c r="X139" s="529">
        <v>4</v>
      </c>
      <c r="Y139" s="529">
        <v>4</v>
      </c>
      <c r="Z139" s="529">
        <v>4</v>
      </c>
      <c r="AA139" s="529">
        <v>4</v>
      </c>
      <c r="AB139" s="529">
        <v>4</v>
      </c>
      <c r="AC139" s="529">
        <f>4.5+4</f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:R140" si="36">IF(F45="CMS",0,8.8)</f>
        <v>8.8000000000000007</v>
      </c>
      <c r="G140" s="529">
        <f t="shared" si="36"/>
        <v>8.8000000000000007</v>
      </c>
      <c r="H140" s="529">
        <f t="shared" si="36"/>
        <v>8.8000000000000007</v>
      </c>
      <c r="I140" s="529">
        <f t="shared" si="36"/>
        <v>8.8000000000000007</v>
      </c>
      <c r="J140" s="529">
        <f t="shared" si="36"/>
        <v>8.8000000000000007</v>
      </c>
      <c r="K140" s="529">
        <f t="shared" si="36"/>
        <v>8.8000000000000007</v>
      </c>
      <c r="L140" s="529">
        <f t="shared" si="36"/>
        <v>8.8000000000000007</v>
      </c>
      <c r="M140" s="529">
        <f t="shared" si="36"/>
        <v>8.8000000000000007</v>
      </c>
      <c r="N140" s="529">
        <f t="shared" si="36"/>
        <v>8.8000000000000007</v>
      </c>
      <c r="O140" s="529">
        <f t="shared" si="36"/>
        <v>8.8000000000000007</v>
      </c>
      <c r="P140" s="529">
        <f t="shared" si="36"/>
        <v>8.8000000000000007</v>
      </c>
      <c r="Q140" s="529">
        <f t="shared" si="36"/>
        <v>8.8000000000000007</v>
      </c>
      <c r="R140" s="529">
        <f t="shared" si="36"/>
        <v>8.8000000000000007</v>
      </c>
      <c r="S140" s="529">
        <f t="shared" ref="S140:T140" si="37">IF(S45="CMS",0,8.8)</f>
        <v>8.8000000000000007</v>
      </c>
      <c r="T140" s="529">
        <f t="shared" si="37"/>
        <v>8.8000000000000007</v>
      </c>
      <c r="U140" s="529">
        <f t="shared" ref="U140:V140" si="38">IF(U45="CMS",0,8.8)</f>
        <v>8.8000000000000007</v>
      </c>
      <c r="V140" s="529">
        <f t="shared" si="38"/>
        <v>8.8000000000000007</v>
      </c>
      <c r="W140" s="529">
        <f t="shared" ref="W140" si="39">IF(W45="CMS",0,8.8)</f>
        <v>8.8000000000000007</v>
      </c>
      <c r="X140" s="529">
        <f t="shared" ref="X140:Z140" si="40">IF(X45="CMS",0,8.8)</f>
        <v>8.8000000000000007</v>
      </c>
      <c r="Y140" s="529">
        <f t="shared" si="40"/>
        <v>8.8000000000000007</v>
      </c>
      <c r="Z140" s="529">
        <f t="shared" si="40"/>
        <v>8.8000000000000007</v>
      </c>
      <c r="AA140" s="529">
        <f t="shared" ref="AA140:AB140" si="41">IF(AA45="CMS",0,8.8)</f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 t="shared" ref="F141:K141" si="43">IF(F46="CMS",0,8.8)</f>
        <v>0</v>
      </c>
      <c r="G141" s="529">
        <f t="shared" si="43"/>
        <v>0</v>
      </c>
      <c r="H141" s="529">
        <f t="shared" si="43"/>
        <v>0</v>
      </c>
      <c r="I141" s="529">
        <f t="shared" si="43"/>
        <v>0</v>
      </c>
      <c r="J141" s="529">
        <f t="shared" si="43"/>
        <v>0</v>
      </c>
      <c r="K141" s="529">
        <f t="shared" si="43"/>
        <v>0</v>
      </c>
      <c r="L141" s="529">
        <f t="shared" ref="L141:N141" si="44">IF(L46="CMS",0,8.8)</f>
        <v>0</v>
      </c>
      <c r="M141" s="529">
        <f t="shared" si="44"/>
        <v>0</v>
      </c>
      <c r="N141" s="529">
        <f t="shared" si="44"/>
        <v>0</v>
      </c>
      <c r="O141" s="529">
        <f t="shared" ref="O141:P141" si="45">IF(O46="CMS",0,8.8)</f>
        <v>0</v>
      </c>
      <c r="P141" s="529">
        <f t="shared" si="45"/>
        <v>0</v>
      </c>
      <c r="Q141" s="529">
        <f t="shared" ref="Q141:R141" si="46">IF(Q46="CMS",0,8.8)</f>
        <v>0</v>
      </c>
      <c r="R141" s="529">
        <f t="shared" si="46"/>
        <v>0</v>
      </c>
      <c r="S141" s="529">
        <f t="shared" ref="S141:T141" si="47">IF(S46="CMS",0,8.8)</f>
        <v>0</v>
      </c>
      <c r="T141" s="529">
        <f t="shared" si="47"/>
        <v>0</v>
      </c>
      <c r="U141" s="529">
        <f t="shared" ref="U141:V141" si="48">IF(U46="CMS",0,8.8)</f>
        <v>0</v>
      </c>
      <c r="V141" s="529">
        <f t="shared" si="48"/>
        <v>0</v>
      </c>
      <c r="W141" s="529">
        <f t="shared" ref="W141" si="49">IF(W46="CMS",0,8.8)</f>
        <v>0</v>
      </c>
      <c r="X141" s="529">
        <f t="shared" ref="X141:Z141" si="50">IF(X46="CMS",0,8.8)</f>
        <v>0</v>
      </c>
      <c r="Y141" s="529">
        <f t="shared" si="50"/>
        <v>0</v>
      </c>
      <c r="Z141" s="529">
        <f t="shared" si="50"/>
        <v>0</v>
      </c>
      <c r="AA141" s="529">
        <f t="shared" ref="AA141:AB141" si="51">IF(AA46="CMS",0,8.8)</f>
        <v>0</v>
      </c>
      <c r="AB141" s="529">
        <f t="shared" si="51"/>
        <v>0</v>
      </c>
      <c r="AC141" s="529">
        <f t="shared" ref="AC141" si="52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:K143" si="53">0.75*(5-COUNTIF(F63:F72,"=CMS"))+0.8*(4-COUNTIF(F55:F60,"=CMS"))</f>
        <v>6.95</v>
      </c>
      <c r="G143" s="529">
        <f t="shared" si="53"/>
        <v>6.95</v>
      </c>
      <c r="H143" s="529">
        <f t="shared" si="53"/>
        <v>6.95</v>
      </c>
      <c r="I143" s="529">
        <f t="shared" si="53"/>
        <v>6.95</v>
      </c>
      <c r="J143" s="529">
        <f t="shared" si="53"/>
        <v>6.95</v>
      </c>
      <c r="K143" s="529">
        <f t="shared" si="53"/>
        <v>6.95</v>
      </c>
      <c r="L143" s="529">
        <f t="shared" ref="L143:N143" si="54">0.75*(5-COUNTIF(L63:L72,"=CMS"))+0.8*(4-COUNTIF(L55:L60,"=CMS"))</f>
        <v>6.95</v>
      </c>
      <c r="M143" s="529">
        <f t="shared" si="54"/>
        <v>6.95</v>
      </c>
      <c r="N143" s="529">
        <f t="shared" si="54"/>
        <v>6.95</v>
      </c>
      <c r="O143" s="529">
        <f t="shared" ref="O143:P143" si="55">0.75*(5-COUNTIF(O63:O72,"=CMS"))+0.8*(4-COUNTIF(O55:O60,"=CMS"))</f>
        <v>6.95</v>
      </c>
      <c r="P143" s="529">
        <f t="shared" si="55"/>
        <v>6.95</v>
      </c>
      <c r="Q143" s="529">
        <f t="shared" ref="Q143:R143" si="56">0.75*(5-COUNTIF(Q63:Q72,"=CMS"))+0.8*(4-COUNTIF(Q55:Q60,"=CMS"))</f>
        <v>6.95</v>
      </c>
      <c r="R143" s="529">
        <f t="shared" si="56"/>
        <v>6.95</v>
      </c>
      <c r="S143" s="529">
        <f t="shared" ref="S143:T143" si="57">0.75*(5-COUNTIF(S63:S72,"=CMS"))+0.8*(4-COUNTIF(S55:S60,"=CMS"))</f>
        <v>6.95</v>
      </c>
      <c r="T143" s="529">
        <f t="shared" si="57"/>
        <v>6.95</v>
      </c>
      <c r="U143" s="529">
        <f t="shared" ref="U143:V143" si="58">0.75*(5-COUNTIF(U63:U72,"=CMS"))+0.8*(4-COUNTIF(U55:U60,"=CMS"))</f>
        <v>6.95</v>
      </c>
      <c r="V143" s="529">
        <f t="shared" si="58"/>
        <v>6.95</v>
      </c>
      <c r="W143" s="529">
        <f t="shared" ref="W143" si="59">0.75*(5-COUNTIF(W63:W72,"=CMS"))+0.8*(4-COUNTIF(W55:W60,"=CMS"))</f>
        <v>6.95</v>
      </c>
      <c r="X143" s="529">
        <f t="shared" ref="X143:Z143" si="60">0.75*(5-COUNTIF(X63:X72,"=CMS"))+0.8*(4-COUNTIF(X55:X60,"=CMS"))</f>
        <v>6.95</v>
      </c>
      <c r="Y143" s="529">
        <f t="shared" si="60"/>
        <v>6.95</v>
      </c>
      <c r="Z143" s="529">
        <f t="shared" si="60"/>
        <v>6.95</v>
      </c>
      <c r="AA143" s="529">
        <f t="shared" ref="AA143:AB143" si="61">0.75*(5-COUNTIF(AA63:AA72,"=CMS"))+0.8*(4-COUNTIF(AA55:AA60,"=CMS"))</f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:K144" si="63">0.75*(3-COUNTIF(F78:F80,"=CMS"))</f>
        <v>2.25</v>
      </c>
      <c r="G144" s="529">
        <f t="shared" si="63"/>
        <v>2.25</v>
      </c>
      <c r="H144" s="529">
        <f t="shared" si="63"/>
        <v>2.25</v>
      </c>
      <c r="I144" s="529">
        <f t="shared" si="63"/>
        <v>2.25</v>
      </c>
      <c r="J144" s="529">
        <f t="shared" si="63"/>
        <v>2.25</v>
      </c>
      <c r="K144" s="529">
        <f t="shared" si="63"/>
        <v>2.25</v>
      </c>
      <c r="L144" s="529">
        <f t="shared" ref="L144:N144" si="64">0.75*(3-COUNTIF(L78:L80,"=CMS"))</f>
        <v>2.25</v>
      </c>
      <c r="M144" s="529">
        <f t="shared" si="64"/>
        <v>2.25</v>
      </c>
      <c r="N144" s="529">
        <f t="shared" si="64"/>
        <v>2.25</v>
      </c>
      <c r="O144" s="529">
        <f t="shared" ref="O144:P144" si="65">0.75*(3-COUNTIF(O78:O80,"=CMS"))</f>
        <v>2.25</v>
      </c>
      <c r="P144" s="529">
        <f t="shared" si="65"/>
        <v>2.25</v>
      </c>
      <c r="Q144" s="529">
        <f t="shared" ref="Q144:R144" si="66">0.75*(3-COUNTIF(Q78:Q80,"=CMS"))</f>
        <v>2.25</v>
      </c>
      <c r="R144" s="529">
        <f t="shared" si="66"/>
        <v>2.25</v>
      </c>
      <c r="S144" s="529">
        <f t="shared" ref="S144:T144" si="67">0.75*(3-COUNTIF(S78:S80,"=CMS"))</f>
        <v>2.25</v>
      </c>
      <c r="T144" s="529">
        <f t="shared" si="67"/>
        <v>2.25</v>
      </c>
      <c r="U144" s="529">
        <f t="shared" ref="U144:V144" si="68">0.75*(3-COUNTIF(U78:U80,"=CMS"))</f>
        <v>2.25</v>
      </c>
      <c r="V144" s="529">
        <f t="shared" si="68"/>
        <v>2.25</v>
      </c>
      <c r="W144" s="529">
        <f t="shared" ref="W144" si="69">0.75*(3-COUNTIF(W78:W80,"=CMS"))</f>
        <v>2.25</v>
      </c>
      <c r="X144" s="529">
        <f t="shared" ref="X144:Z144" si="70">0.75*(3-COUNTIF(X78:X80,"=CMS"))</f>
        <v>2.25</v>
      </c>
      <c r="Y144" s="529">
        <f t="shared" si="70"/>
        <v>2.25</v>
      </c>
      <c r="Z144" s="529">
        <f t="shared" si="70"/>
        <v>2.25</v>
      </c>
      <c r="AA144" s="529">
        <f t="shared" ref="AA144:AB144" si="71">0.75*(3-COUNTIF(AA78:AA80,"=CMS"))</f>
        <v>2.25</v>
      </c>
      <c r="AB144" s="529">
        <f t="shared" si="71"/>
        <v>2.25</v>
      </c>
      <c r="AC144" s="529">
        <f t="shared" ref="AC144" si="72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:K145" si="73">1*(2-COUNTIF(F94:F95,"=CMS"))</f>
        <v>2</v>
      </c>
      <c r="G145" s="529">
        <f t="shared" si="73"/>
        <v>2</v>
      </c>
      <c r="H145" s="529">
        <f t="shared" si="73"/>
        <v>2</v>
      </c>
      <c r="I145" s="529">
        <f t="shared" si="73"/>
        <v>2</v>
      </c>
      <c r="J145" s="529">
        <f t="shared" si="73"/>
        <v>2</v>
      </c>
      <c r="K145" s="529">
        <f t="shared" si="73"/>
        <v>2</v>
      </c>
      <c r="L145" s="529">
        <f t="shared" ref="L145:N145" si="74">1*(2-COUNTIF(L94:L95,"=CMS"))</f>
        <v>2</v>
      </c>
      <c r="M145" s="529">
        <f t="shared" si="74"/>
        <v>2</v>
      </c>
      <c r="N145" s="529">
        <f t="shared" si="74"/>
        <v>2</v>
      </c>
      <c r="O145" s="529">
        <f t="shared" ref="O145:P145" si="75">1*(2-COUNTIF(O94:O95,"=CMS"))</f>
        <v>2</v>
      </c>
      <c r="P145" s="529">
        <f t="shared" si="75"/>
        <v>2</v>
      </c>
      <c r="Q145" s="529">
        <f t="shared" ref="Q145:R145" si="76">1*(2-COUNTIF(Q94:Q95,"=CMS"))</f>
        <v>2</v>
      </c>
      <c r="R145" s="529">
        <f t="shared" si="76"/>
        <v>2</v>
      </c>
      <c r="S145" s="529">
        <f t="shared" ref="S145:T145" si="77">1*(2-COUNTIF(S94:S95,"=CMS"))</f>
        <v>2</v>
      </c>
      <c r="T145" s="529">
        <f t="shared" si="77"/>
        <v>2</v>
      </c>
      <c r="U145" s="529">
        <f t="shared" ref="U145:V145" si="78">1*(2-COUNTIF(U94:U95,"=CMS"))</f>
        <v>2</v>
      </c>
      <c r="V145" s="529">
        <f t="shared" si="78"/>
        <v>2</v>
      </c>
      <c r="W145" s="529">
        <f t="shared" ref="W145" si="79">1*(2-COUNTIF(W94:W95,"=CMS"))</f>
        <v>2</v>
      </c>
      <c r="X145" s="529">
        <f t="shared" ref="X145:Z145" si="80">1*(2-COUNTIF(X94:X95,"=CMS"))</f>
        <v>2</v>
      </c>
      <c r="Y145" s="529">
        <f t="shared" si="80"/>
        <v>2</v>
      </c>
      <c r="Z145" s="529">
        <f t="shared" si="80"/>
        <v>2</v>
      </c>
      <c r="AA145" s="529">
        <f t="shared" ref="AA145:AB145" si="81">1*(2-COUNTIF(AA94:AA95,"=CMS"))</f>
        <v>2</v>
      </c>
      <c r="AB145" s="529">
        <f t="shared" si="81"/>
        <v>2</v>
      </c>
      <c r="AC145" s="529">
        <f t="shared" ref="AC145" si="82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" si="83">IF(G137&gt;20,0,20-G137)</f>
        <v>0</v>
      </c>
      <c r="H146" s="530">
        <f t="shared" ref="H146:AC146" si="84">IF(H137&gt;20,0,20-H137)</f>
        <v>0</v>
      </c>
      <c r="I146" s="530">
        <f t="shared" si="84"/>
        <v>0</v>
      </c>
      <c r="J146" s="530">
        <f t="shared" si="84"/>
        <v>0</v>
      </c>
      <c r="K146" s="530">
        <f t="shared" si="84"/>
        <v>5.6</v>
      </c>
      <c r="L146" s="530">
        <f t="shared" si="84"/>
        <v>5.6</v>
      </c>
      <c r="M146" s="530">
        <f t="shared" si="84"/>
        <v>0</v>
      </c>
      <c r="N146" s="530">
        <f t="shared" si="84"/>
        <v>0</v>
      </c>
      <c r="O146" s="530">
        <f t="shared" si="84"/>
        <v>0</v>
      </c>
      <c r="P146" s="530">
        <f t="shared" si="84"/>
        <v>0</v>
      </c>
      <c r="Q146" s="530">
        <f t="shared" si="84"/>
        <v>0</v>
      </c>
      <c r="R146" s="530">
        <f t="shared" si="84"/>
        <v>0</v>
      </c>
      <c r="S146" s="530">
        <f t="shared" si="84"/>
        <v>5.6</v>
      </c>
      <c r="T146" s="530">
        <f t="shared" si="84"/>
        <v>5.6</v>
      </c>
      <c r="U146" s="530">
        <f t="shared" si="84"/>
        <v>5.6</v>
      </c>
      <c r="V146" s="530">
        <f t="shared" si="84"/>
        <v>5.6</v>
      </c>
      <c r="W146" s="530">
        <f t="shared" si="84"/>
        <v>5.6</v>
      </c>
      <c r="X146" s="530">
        <f t="shared" si="84"/>
        <v>5.6</v>
      </c>
      <c r="Y146" s="530">
        <f t="shared" si="84"/>
        <v>5.6</v>
      </c>
      <c r="Z146" s="530">
        <f t="shared" si="84"/>
        <v>5.6</v>
      </c>
      <c r="AA146" s="530">
        <f t="shared" si="84"/>
        <v>5.6</v>
      </c>
      <c r="AB146" s="530">
        <f t="shared" si="84"/>
        <v>0</v>
      </c>
      <c r="AC146" s="530">
        <f t="shared" si="84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6</v>
      </c>
      <c r="G147" s="532">
        <f t="shared" ref="G147" si="85">IF(SUM(G139,G141,G142)&gt;25,0,25-SUM(G139,G141,G142))</f>
        <v>6</v>
      </c>
      <c r="H147" s="532">
        <f t="shared" ref="H147:AC147" si="86">IF(SUM(H139,H141,H142)&gt;25,0,25-SUM(H139,H141,H142))</f>
        <v>6</v>
      </c>
      <c r="I147" s="532">
        <f t="shared" si="86"/>
        <v>6</v>
      </c>
      <c r="J147" s="532">
        <f t="shared" si="86"/>
        <v>6</v>
      </c>
      <c r="K147" s="532">
        <f t="shared" si="86"/>
        <v>6</v>
      </c>
      <c r="L147" s="532">
        <f t="shared" si="86"/>
        <v>6</v>
      </c>
      <c r="M147" s="532">
        <f t="shared" si="86"/>
        <v>6</v>
      </c>
      <c r="N147" s="532">
        <f t="shared" si="86"/>
        <v>6</v>
      </c>
      <c r="O147" s="532">
        <f t="shared" si="86"/>
        <v>6</v>
      </c>
      <c r="P147" s="532">
        <f t="shared" si="86"/>
        <v>6</v>
      </c>
      <c r="Q147" s="532">
        <f t="shared" si="86"/>
        <v>6</v>
      </c>
      <c r="R147" s="532">
        <f t="shared" si="86"/>
        <v>6</v>
      </c>
      <c r="S147" s="532">
        <f t="shared" si="86"/>
        <v>6</v>
      </c>
      <c r="T147" s="532">
        <f t="shared" si="86"/>
        <v>6</v>
      </c>
      <c r="U147" s="532">
        <f t="shared" si="86"/>
        <v>6</v>
      </c>
      <c r="V147" s="532">
        <f t="shared" si="86"/>
        <v>6</v>
      </c>
      <c r="W147" s="532">
        <f t="shared" si="86"/>
        <v>6</v>
      </c>
      <c r="X147" s="532">
        <f t="shared" si="86"/>
        <v>6</v>
      </c>
      <c r="Y147" s="532">
        <f t="shared" si="86"/>
        <v>6</v>
      </c>
      <c r="Z147" s="532">
        <f t="shared" si="86"/>
        <v>6</v>
      </c>
      <c r="AA147" s="532">
        <f t="shared" si="86"/>
        <v>6</v>
      </c>
      <c r="AB147" s="532">
        <f t="shared" si="86"/>
        <v>6</v>
      </c>
      <c r="AC147" s="532">
        <f t="shared" si="86"/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" si="87">IF(SUM(G140,G143,G144,G145)&gt;17,0,17-SUM(G140,G143,G144,G145))</f>
        <v>0</v>
      </c>
      <c r="H148" s="533">
        <f t="shared" ref="H148:AC148" si="88">IF(SUM(H140,H143,H144,H145)&gt;17,0,17-SUM(H140,H143,H144,H145))</f>
        <v>0</v>
      </c>
      <c r="I148" s="533">
        <f t="shared" si="88"/>
        <v>0</v>
      </c>
      <c r="J148" s="533">
        <f t="shared" si="88"/>
        <v>0</v>
      </c>
      <c r="K148" s="533">
        <f t="shared" si="88"/>
        <v>0</v>
      </c>
      <c r="L148" s="533">
        <f t="shared" si="88"/>
        <v>0</v>
      </c>
      <c r="M148" s="533">
        <f t="shared" si="88"/>
        <v>0</v>
      </c>
      <c r="N148" s="533">
        <f t="shared" si="88"/>
        <v>0</v>
      </c>
      <c r="O148" s="533">
        <f t="shared" si="88"/>
        <v>0</v>
      </c>
      <c r="P148" s="533">
        <f t="shared" si="88"/>
        <v>0</v>
      </c>
      <c r="Q148" s="533">
        <f t="shared" si="88"/>
        <v>0</v>
      </c>
      <c r="R148" s="533">
        <f t="shared" si="88"/>
        <v>0</v>
      </c>
      <c r="S148" s="533">
        <f t="shared" si="88"/>
        <v>0</v>
      </c>
      <c r="T148" s="533">
        <f t="shared" si="88"/>
        <v>0</v>
      </c>
      <c r="U148" s="533">
        <f t="shared" si="88"/>
        <v>0</v>
      </c>
      <c r="V148" s="533">
        <f t="shared" si="88"/>
        <v>0</v>
      </c>
      <c r="W148" s="533">
        <f t="shared" si="88"/>
        <v>0</v>
      </c>
      <c r="X148" s="533">
        <f t="shared" si="88"/>
        <v>0</v>
      </c>
      <c r="Y148" s="533">
        <f t="shared" si="88"/>
        <v>0</v>
      </c>
      <c r="Z148" s="533">
        <f t="shared" si="88"/>
        <v>0</v>
      </c>
      <c r="AA148" s="533">
        <f t="shared" si="88"/>
        <v>0</v>
      </c>
      <c r="AB148" s="533">
        <f t="shared" si="88"/>
        <v>0</v>
      </c>
      <c r="AC148" s="533">
        <f t="shared" si="88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38:C138"/>
    <mergeCell ref="A139:C139"/>
    <mergeCell ref="A137:C137"/>
    <mergeCell ref="A140:C140"/>
    <mergeCell ref="A141:C141"/>
    <mergeCell ref="A142:C142"/>
    <mergeCell ref="A159:C159"/>
    <mergeCell ref="A160:C160"/>
    <mergeCell ref="A145:C145"/>
    <mergeCell ref="A146:C146"/>
    <mergeCell ref="A147:C147"/>
    <mergeCell ref="A148:C148"/>
    <mergeCell ref="A150:C150"/>
    <mergeCell ref="A153:AC153"/>
    <mergeCell ref="A143:C143"/>
    <mergeCell ref="A155:C156"/>
    <mergeCell ref="F155:AC155"/>
    <mergeCell ref="A157:C157"/>
    <mergeCell ref="A158:C158"/>
    <mergeCell ref="A165:C165"/>
    <mergeCell ref="A144:C144"/>
    <mergeCell ref="A161:C161"/>
    <mergeCell ref="A162:C162"/>
    <mergeCell ref="A163:C163"/>
    <mergeCell ref="A164:C164"/>
  </mergeCells>
  <conditionalFormatting sqref="F130:AC130">
    <cfRule type="cellIs" dxfId="1524" priority="15" operator="greaterThan">
      <formula>60.3</formula>
    </cfRule>
  </conditionalFormatting>
  <conditionalFormatting sqref="F19:AC32 F49:AC49 F43:AC46 F55:AC72 F13:AC16 F78:AC80 F94:AC95">
    <cfRule type="cellIs" dxfId="1523" priority="4" operator="equal">
      <formula>"PMS"</formula>
    </cfRule>
    <cfRule type="cellIs" dxfId="1522" priority="5" operator="equal">
      <formula>"CMS"</formula>
    </cfRule>
    <cfRule type="cellIs" dxfId="1521" priority="6" operator="greaterThan">
      <formula>0</formula>
    </cfRule>
  </conditionalFormatting>
  <conditionalFormatting sqref="F49:AC49 F43:AC46 F55:AC72 F13:AC16 F78:AC80 F94:AC95">
    <cfRule type="cellIs" dxfId="1520" priority="7" operator="lessThanOrEqual">
      <formula>0</formula>
    </cfRule>
  </conditionalFormatting>
  <conditionalFormatting sqref="F148:AC148">
    <cfRule type="cellIs" dxfId="1519" priority="3" operator="greaterThan">
      <formula>60.3</formula>
    </cfRule>
  </conditionalFormatting>
  <conditionalFormatting sqref="F146:AC146">
    <cfRule type="cellIs" dxfId="1518" priority="2" operator="greaterThan">
      <formula>60.3</formula>
    </cfRule>
  </conditionalFormatting>
  <conditionalFormatting sqref="F147:AC147">
    <cfRule type="cellIs" dxfId="1517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52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3F45-EDA2-4636-9529-FE27F1F40501}">
  <sheetPr codeName="Sheet285"/>
  <dimension ref="A1:DT177"/>
  <sheetViews>
    <sheetView zoomScale="70" zoomScaleNormal="70" workbookViewId="0">
      <pane xSplit="5" ySplit="11" topLeftCell="G43" activePane="bottomRight" state="frozen"/>
      <selection pane="topRight" activeCell="F1" sqref="F1"/>
      <selection pane="bottomLeft" activeCell="A12" sqref="A12"/>
      <selection pane="bottomRight" activeCell="P99" sqref="P9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3,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427.8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6.5</v>
      </c>
      <c r="H14" s="282">
        <v>6.7</v>
      </c>
      <c r="I14" s="282">
        <v>6.6</v>
      </c>
      <c r="J14" s="282">
        <v>6.7</v>
      </c>
      <c r="K14" s="282">
        <v>6.6</v>
      </c>
      <c r="L14" s="282">
        <v>6.7</v>
      </c>
      <c r="M14" s="280">
        <v>6.7</v>
      </c>
      <c r="N14" s="282">
        <v>6.6</v>
      </c>
      <c r="O14" s="280">
        <v>6.7</v>
      </c>
      <c r="P14" s="280">
        <v>6.9</v>
      </c>
      <c r="Q14" s="280">
        <v>6.7</v>
      </c>
      <c r="R14" s="280">
        <v>6.6</v>
      </c>
      <c r="S14" s="280">
        <v>6.7</v>
      </c>
      <c r="T14" s="353">
        <v>6.7</v>
      </c>
      <c r="U14" s="353">
        <v>6.8</v>
      </c>
      <c r="V14" s="353">
        <v>6.6</v>
      </c>
      <c r="W14" s="282">
        <v>6.6</v>
      </c>
      <c r="X14" s="282">
        <v>6.8</v>
      </c>
      <c r="Y14" s="280">
        <v>6.6</v>
      </c>
      <c r="Z14" s="353">
        <v>7</v>
      </c>
      <c r="AA14" s="353">
        <v>6.5</v>
      </c>
      <c r="AB14" s="280">
        <v>6.5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5.2</v>
      </c>
      <c r="G15" s="282"/>
      <c r="H15" s="282"/>
      <c r="I15" s="282"/>
      <c r="J15" s="282"/>
      <c r="K15" s="280"/>
      <c r="L15" s="280"/>
      <c r="M15" s="282"/>
      <c r="N15" s="282">
        <v>1.5</v>
      </c>
      <c r="O15" s="280">
        <v>6.7</v>
      </c>
      <c r="P15" s="280">
        <v>6.9</v>
      </c>
      <c r="Q15" s="280">
        <v>6.7</v>
      </c>
      <c r="R15" s="280">
        <v>6.6</v>
      </c>
      <c r="S15" s="280">
        <v>6.7</v>
      </c>
      <c r="T15" s="353">
        <v>6.7</v>
      </c>
      <c r="U15" s="353">
        <v>6.8</v>
      </c>
      <c r="V15" s="353">
        <v>6.6</v>
      </c>
      <c r="W15" s="282">
        <v>6.6</v>
      </c>
      <c r="X15" s="282">
        <v>6.8</v>
      </c>
      <c r="Y15" s="280">
        <v>6.6</v>
      </c>
      <c r="Z15" s="353">
        <v>6.7</v>
      </c>
      <c r="AA15" s="353">
        <v>7</v>
      </c>
      <c r="AB15" s="280">
        <v>6.7</v>
      </c>
      <c r="AC15" s="280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6.7</v>
      </c>
      <c r="H16" s="282">
        <v>6.7</v>
      </c>
      <c r="I16" s="282">
        <v>6.8</v>
      </c>
      <c r="J16" s="282">
        <v>6.9</v>
      </c>
      <c r="K16" s="282">
        <v>6.6</v>
      </c>
      <c r="L16" s="282">
        <v>6.7</v>
      </c>
      <c r="M16" s="282">
        <v>6.7</v>
      </c>
      <c r="N16" s="282">
        <v>6.6</v>
      </c>
      <c r="O16" s="280">
        <v>6.7</v>
      </c>
      <c r="P16" s="280">
        <v>6.9</v>
      </c>
      <c r="Q16" s="280">
        <v>6.7</v>
      </c>
      <c r="R16" s="280">
        <v>6.6</v>
      </c>
      <c r="S16" s="280">
        <v>6.7</v>
      </c>
      <c r="T16" s="353">
        <v>6.7</v>
      </c>
      <c r="U16" s="353">
        <v>6.8</v>
      </c>
      <c r="V16" s="353">
        <v>6.6</v>
      </c>
      <c r="W16" s="282">
        <v>6.6</v>
      </c>
      <c r="X16" s="282">
        <v>6.8</v>
      </c>
      <c r="Y16" s="282">
        <v>6.6</v>
      </c>
      <c r="Z16" s="353">
        <v>6.7</v>
      </c>
      <c r="AA16" s="353">
        <v>6.5</v>
      </c>
      <c r="AB16" s="280">
        <v>6.5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5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18.399999999999999</v>
      </c>
      <c r="G17" s="16">
        <f t="shared" si="0"/>
        <v>13.2</v>
      </c>
      <c r="H17" s="16">
        <f t="shared" si="0"/>
        <v>13.4</v>
      </c>
      <c r="I17" s="16">
        <f t="shared" si="0"/>
        <v>13.399999999999999</v>
      </c>
      <c r="J17" s="16">
        <f t="shared" si="0"/>
        <v>13.600000000000001</v>
      </c>
      <c r="K17" s="16">
        <f t="shared" si="0"/>
        <v>13.2</v>
      </c>
      <c r="L17" s="16">
        <f t="shared" si="0"/>
        <v>13.4</v>
      </c>
      <c r="M17" s="16">
        <f t="shared" si="0"/>
        <v>13.4</v>
      </c>
      <c r="N17" s="16">
        <f t="shared" si="0"/>
        <v>14.7</v>
      </c>
      <c r="O17" s="16">
        <f t="shared" si="0"/>
        <v>20.100000000000001</v>
      </c>
      <c r="P17" s="16">
        <f t="shared" si="0"/>
        <v>20.700000000000003</v>
      </c>
      <c r="Q17" s="16">
        <f t="shared" si="0"/>
        <v>20.100000000000001</v>
      </c>
      <c r="R17" s="16">
        <f t="shared" si="0"/>
        <v>19.799999999999997</v>
      </c>
      <c r="S17" s="16">
        <f t="shared" si="0"/>
        <v>20.100000000000001</v>
      </c>
      <c r="T17" s="16">
        <f t="shared" si="0"/>
        <v>20.100000000000001</v>
      </c>
      <c r="U17" s="16">
        <f t="shared" si="0"/>
        <v>20.399999999999999</v>
      </c>
      <c r="V17" s="16">
        <f t="shared" si="0"/>
        <v>19.799999999999997</v>
      </c>
      <c r="W17" s="16">
        <f t="shared" si="0"/>
        <v>19.799999999999997</v>
      </c>
      <c r="X17" s="16">
        <f t="shared" si="0"/>
        <v>20.399999999999999</v>
      </c>
      <c r="Y17" s="16">
        <f t="shared" si="0"/>
        <v>19.799999999999997</v>
      </c>
      <c r="Z17" s="16">
        <f t="shared" si="0"/>
        <v>20.399999999999999</v>
      </c>
      <c r="AA17" s="16">
        <f t="shared" si="0"/>
        <v>20</v>
      </c>
      <c r="AB17" s="16">
        <f t="shared" si="0"/>
        <v>19.7</v>
      </c>
      <c r="AC17" s="16">
        <f t="shared" si="0"/>
        <v>19.899999999999999</v>
      </c>
      <c r="AD17" s="36"/>
      <c r="AE17" s="36"/>
      <c r="AF17" s="10"/>
      <c r="AG17" s="10"/>
      <c r="AH17" s="10"/>
    </row>
    <row r="18" spans="1:35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29.413</v>
      </c>
    </row>
    <row r="19" spans="1:35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>
        <v>1</v>
      </c>
      <c r="R19" s="16">
        <v>0.998</v>
      </c>
      <c r="S19" s="16"/>
      <c r="T19" s="16"/>
      <c r="U19" s="16">
        <v>1</v>
      </c>
      <c r="V19" s="16">
        <v>1</v>
      </c>
      <c r="W19" s="16">
        <v>0.91200000000000003</v>
      </c>
      <c r="X19" s="16">
        <v>0.91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v>1.0169999999999999</v>
      </c>
      <c r="S20" s="16">
        <v>1.0109999999999999</v>
      </c>
      <c r="T20" s="16">
        <v>1</v>
      </c>
      <c r="U20" s="16">
        <v>1</v>
      </c>
      <c r="V20" s="16">
        <v>1</v>
      </c>
      <c r="W20" s="16"/>
      <c r="X20" s="16">
        <v>1</v>
      </c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>
        <v>1</v>
      </c>
      <c r="R21" s="16">
        <v>0.97599999999999998</v>
      </c>
      <c r="S21" s="16">
        <v>1.0149999999999999</v>
      </c>
      <c r="T21" s="16">
        <v>0.89200000000000002</v>
      </c>
      <c r="U21" s="16">
        <v>0.85</v>
      </c>
      <c r="V21" s="16">
        <v>0.878</v>
      </c>
      <c r="W21" s="16"/>
      <c r="X21" s="16"/>
      <c r="Y21" s="16">
        <v>0.91900000000000004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>
        <v>1.024</v>
      </c>
      <c r="S22" s="16">
        <v>1.0109999999999999</v>
      </c>
      <c r="T22" s="16">
        <v>1</v>
      </c>
      <c r="U22" s="16">
        <v>1</v>
      </c>
      <c r="V22" s="16">
        <v>1</v>
      </c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>
        <v>1</v>
      </c>
      <c r="U23" s="16">
        <v>1</v>
      </c>
      <c r="V23" s="16">
        <v>1</v>
      </c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v>1</v>
      </c>
      <c r="U24" s="16">
        <v>1</v>
      </c>
      <c r="V24" s="16">
        <v>1</v>
      </c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x14ac:dyDescent="0.2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 x14ac:dyDescent="0.2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x14ac:dyDescent="0.2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x14ac:dyDescent="0.2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x14ac:dyDescent="0.2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x14ac:dyDescent="0.2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x14ac:dyDescent="0.2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2</v>
      </c>
      <c r="R33" s="16">
        <f t="shared" si="1"/>
        <v>4.0149999999999997</v>
      </c>
      <c r="S33" s="16">
        <f t="shared" si="1"/>
        <v>3.0369999999999999</v>
      </c>
      <c r="T33" s="16">
        <f t="shared" si="1"/>
        <v>4.8919999999999995</v>
      </c>
      <c r="U33" s="16">
        <f t="shared" si="1"/>
        <v>5.85</v>
      </c>
      <c r="V33" s="16">
        <f t="shared" si="1"/>
        <v>5.8780000000000001</v>
      </c>
      <c r="W33" s="16">
        <f t="shared" si="1"/>
        <v>0.91200000000000003</v>
      </c>
      <c r="X33" s="16">
        <f t="shared" si="1"/>
        <v>1.9100000000000001</v>
      </c>
      <c r="Y33" s="16">
        <f t="shared" si="1"/>
        <v>0.91900000000000004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167.8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2.5</v>
      </c>
      <c r="G43" s="282">
        <v>4</v>
      </c>
      <c r="H43" s="282">
        <v>3</v>
      </c>
      <c r="I43" s="280">
        <v>2.5</v>
      </c>
      <c r="J43" s="280">
        <v>2.5</v>
      </c>
      <c r="K43" s="280">
        <v>3</v>
      </c>
      <c r="L43" s="280">
        <v>4</v>
      </c>
      <c r="M43" s="280">
        <v>4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3.5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88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2.8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2.9</v>
      </c>
      <c r="P45" s="280">
        <v>7</v>
      </c>
      <c r="Q45" s="280">
        <v>7</v>
      </c>
      <c r="R45" s="280">
        <v>7</v>
      </c>
      <c r="S45" s="353">
        <v>6.5</v>
      </c>
      <c r="T45" s="353">
        <v>6.5</v>
      </c>
      <c r="U45" s="280">
        <v>7</v>
      </c>
      <c r="V45" s="280">
        <v>7</v>
      </c>
      <c r="W45" s="280">
        <v>6.8</v>
      </c>
      <c r="X45" s="280">
        <v>7</v>
      </c>
      <c r="Y45" s="280">
        <v>6.7</v>
      </c>
      <c r="Z45" s="280">
        <v>6.9</v>
      </c>
      <c r="AA45" s="280">
        <v>7</v>
      </c>
      <c r="AB45" s="280">
        <v>2.7</v>
      </c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5.8</v>
      </c>
      <c r="I47" s="16">
        <f t="shared" si="2"/>
        <v>5</v>
      </c>
      <c r="J47" s="16">
        <f t="shared" si="2"/>
        <v>5</v>
      </c>
      <c r="K47" s="16">
        <f t="shared" si="2"/>
        <v>5.5</v>
      </c>
      <c r="L47" s="16">
        <f t="shared" si="2"/>
        <v>7.5</v>
      </c>
      <c r="M47" s="16">
        <f t="shared" si="2"/>
        <v>7.5</v>
      </c>
      <c r="N47" s="16">
        <f t="shared" si="2"/>
        <v>7.5</v>
      </c>
      <c r="O47" s="16">
        <f t="shared" si="2"/>
        <v>10.4</v>
      </c>
      <c r="P47" s="16">
        <f t="shared" si="2"/>
        <v>14.5</v>
      </c>
      <c r="Q47" s="16">
        <f t="shared" si="2"/>
        <v>14.5</v>
      </c>
      <c r="R47" s="16">
        <f t="shared" si="2"/>
        <v>14.5</v>
      </c>
      <c r="S47" s="16">
        <f t="shared" si="2"/>
        <v>14</v>
      </c>
      <c r="T47" s="16">
        <f t="shared" si="2"/>
        <v>14</v>
      </c>
      <c r="U47" s="16">
        <f t="shared" si="2"/>
        <v>14.5</v>
      </c>
      <c r="V47" s="16">
        <f t="shared" si="2"/>
        <v>14.5</v>
      </c>
      <c r="W47" s="16">
        <f t="shared" si="2"/>
        <v>14.3</v>
      </c>
      <c r="X47" s="16">
        <f t="shared" si="2"/>
        <v>14.5</v>
      </c>
      <c r="Y47" s="16">
        <f t="shared" si="2"/>
        <v>14.2</v>
      </c>
      <c r="Z47" s="16">
        <f t="shared" si="2"/>
        <v>14.4</v>
      </c>
      <c r="AA47" s="16">
        <f t="shared" si="2"/>
        <v>14.5</v>
      </c>
      <c r="AB47" s="16">
        <f t="shared" si="2"/>
        <v>9.1999999999999993</v>
      </c>
      <c r="AC47" s="16">
        <f t="shared" si="2"/>
        <v>7.5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340.65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12.81</v>
      </c>
      <c r="G49" s="280">
        <v>14.29</v>
      </c>
      <c r="H49" s="280">
        <v>14.3</v>
      </c>
      <c r="I49" s="280">
        <v>14.31</v>
      </c>
      <c r="J49" s="282">
        <v>13.8</v>
      </c>
      <c r="K49" s="280">
        <v>14.29</v>
      </c>
      <c r="L49" s="280">
        <v>14.27</v>
      </c>
      <c r="M49" s="280">
        <v>14.28</v>
      </c>
      <c r="N49" s="280">
        <v>14.29</v>
      </c>
      <c r="O49" s="280">
        <v>14.28</v>
      </c>
      <c r="P49" s="280">
        <v>14.26</v>
      </c>
      <c r="Q49" s="280">
        <v>14.29</v>
      </c>
      <c r="R49" s="280">
        <v>14.21</v>
      </c>
      <c r="S49" s="353">
        <v>14.29</v>
      </c>
      <c r="T49" s="353">
        <v>14.29</v>
      </c>
      <c r="U49" s="280">
        <v>14.29</v>
      </c>
      <c r="V49" s="280">
        <v>14.25</v>
      </c>
      <c r="W49" s="280">
        <v>14.29</v>
      </c>
      <c r="X49" s="280">
        <v>14.25</v>
      </c>
      <c r="Y49" s="280">
        <v>14.23</v>
      </c>
      <c r="Z49" s="280">
        <v>14.26</v>
      </c>
      <c r="AA49" s="280">
        <v>14.25</v>
      </c>
      <c r="AB49" s="280">
        <v>14.28</v>
      </c>
      <c r="AC49" s="280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12.81</v>
      </c>
      <c r="G50" s="16">
        <f t="shared" si="3"/>
        <v>14.29</v>
      </c>
      <c r="H50" s="16">
        <f t="shared" si="3"/>
        <v>14.3</v>
      </c>
      <c r="I50" s="16">
        <f t="shared" si="3"/>
        <v>14.31</v>
      </c>
      <c r="J50" s="16">
        <f t="shared" si="3"/>
        <v>13.8</v>
      </c>
      <c r="K50" s="16">
        <f t="shared" si="3"/>
        <v>14.29</v>
      </c>
      <c r="L50" s="16">
        <f t="shared" si="3"/>
        <v>14.27</v>
      </c>
      <c r="M50" s="16">
        <f t="shared" si="3"/>
        <v>14.28</v>
      </c>
      <c r="N50" s="16">
        <f t="shared" si="3"/>
        <v>14.29</v>
      </c>
      <c r="O50" s="16">
        <f t="shared" si="3"/>
        <v>14.28</v>
      </c>
      <c r="P50" s="16">
        <f t="shared" si="3"/>
        <v>14.26</v>
      </c>
      <c r="Q50" s="16">
        <f t="shared" si="3"/>
        <v>14.29</v>
      </c>
      <c r="R50" s="16">
        <f t="shared" si="3"/>
        <v>14.21</v>
      </c>
      <c r="S50" s="16">
        <f t="shared" si="3"/>
        <v>14.29</v>
      </c>
      <c r="T50" s="16">
        <f t="shared" si="3"/>
        <v>14.29</v>
      </c>
      <c r="U50" s="16">
        <f t="shared" si="3"/>
        <v>14.29</v>
      </c>
      <c r="V50" s="16">
        <f t="shared" si="3"/>
        <v>14.25</v>
      </c>
      <c r="W50" s="16">
        <f t="shared" si="3"/>
        <v>14.29</v>
      </c>
      <c r="X50" s="16">
        <f t="shared" si="3"/>
        <v>14.25</v>
      </c>
      <c r="Y50" s="16">
        <f t="shared" si="3"/>
        <v>14.23</v>
      </c>
      <c r="Z50" s="16">
        <f t="shared" si="3"/>
        <v>14.26</v>
      </c>
      <c r="AA50" s="16">
        <f t="shared" si="3"/>
        <v>14.25</v>
      </c>
      <c r="AB50" s="16">
        <f t="shared" si="3"/>
        <v>14.28</v>
      </c>
      <c r="AC50" s="16">
        <f t="shared" si="3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82.800000000000196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58.550000000000075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>
        <v>0.8</v>
      </c>
      <c r="R55" s="280">
        <v>0.8</v>
      </c>
      <c r="S55" s="353">
        <v>0.8</v>
      </c>
      <c r="T55" s="353">
        <v>0.8</v>
      </c>
      <c r="U55" s="280">
        <v>0.8</v>
      </c>
      <c r="V55" s="280">
        <v>0.8</v>
      </c>
      <c r="W55" s="280">
        <v>0.8</v>
      </c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9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9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>
        <v>0.7</v>
      </c>
      <c r="O58" s="280"/>
      <c r="P58" s="280">
        <v>0.8</v>
      </c>
      <c r="Q58" s="280">
        <v>0.8</v>
      </c>
      <c r="R58" s="280">
        <v>0.8</v>
      </c>
      <c r="S58" s="353">
        <v>0.8</v>
      </c>
      <c r="T58" s="353">
        <v>0.8</v>
      </c>
      <c r="U58" s="280" t="s">
        <v>4</v>
      </c>
      <c r="V58" s="280" t="s">
        <v>4</v>
      </c>
      <c r="W58" s="280">
        <v>0.8</v>
      </c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9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>
        <v>0.7</v>
      </c>
      <c r="P60" s="280">
        <v>0.8</v>
      </c>
      <c r="Q60" s="280">
        <v>0.8</v>
      </c>
      <c r="R60" s="280">
        <v>0.8</v>
      </c>
      <c r="S60" s="353">
        <v>0.8</v>
      </c>
      <c r="T60" s="353">
        <v>0.8</v>
      </c>
      <c r="U60" s="280">
        <v>0.8</v>
      </c>
      <c r="V60" s="280">
        <v>0.8</v>
      </c>
      <c r="W60" s="280">
        <v>0.8</v>
      </c>
      <c r="X60" s="280">
        <v>0.7</v>
      </c>
      <c r="Y60" s="280">
        <v>0.7</v>
      </c>
      <c r="Z60" s="280">
        <v>0.75</v>
      </c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13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0.75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/>
      <c r="N64" s="280">
        <v>0.7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</v>
      </c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15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</v>
      </c>
      <c r="O66" s="280">
        <v>0.7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13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</v>
      </c>
      <c r="N67" s="280">
        <v>0.75</v>
      </c>
      <c r="O67" s="280">
        <v>0.75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16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>
        <v>0.75</v>
      </c>
      <c r="O72" s="280">
        <v>0.75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/>
      <c r="AB72" s="280"/>
      <c r="AC72" s="280">
        <v>0.7</v>
      </c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2.8</v>
      </c>
      <c r="M76" s="16">
        <f t="shared" si="7"/>
        <v>0.7</v>
      </c>
      <c r="N76" s="16">
        <f t="shared" si="7"/>
        <v>5</v>
      </c>
      <c r="O76" s="16">
        <f t="shared" si="7"/>
        <v>4.3</v>
      </c>
      <c r="P76" s="16">
        <f t="shared" si="7"/>
        <v>5.1000000000000005</v>
      </c>
      <c r="Q76" s="16">
        <f t="shared" si="7"/>
        <v>6.7000000000000011</v>
      </c>
      <c r="R76" s="16">
        <f t="shared" si="7"/>
        <v>6.7000000000000011</v>
      </c>
      <c r="S76" s="16">
        <f t="shared" si="7"/>
        <v>6.7000000000000011</v>
      </c>
      <c r="T76" s="16">
        <f t="shared" si="7"/>
        <v>6.7000000000000011</v>
      </c>
      <c r="U76" s="16">
        <f t="shared" si="7"/>
        <v>5.9000000000000012</v>
      </c>
      <c r="V76" s="16">
        <f t="shared" si="7"/>
        <v>5.9000000000000012</v>
      </c>
      <c r="W76" s="16">
        <f t="shared" si="7"/>
        <v>6.7000000000000011</v>
      </c>
      <c r="X76" s="16">
        <f t="shared" si="7"/>
        <v>6.6000000000000014</v>
      </c>
      <c r="Y76" s="16">
        <f t="shared" si="7"/>
        <v>6.6000000000000014</v>
      </c>
      <c r="Z76" s="16">
        <f t="shared" si="7"/>
        <v>4.3000000000000007</v>
      </c>
      <c r="AA76" s="16">
        <f t="shared" si="7"/>
        <v>1.4</v>
      </c>
      <c r="AB76" s="16">
        <f t="shared" si="7"/>
        <v>0</v>
      </c>
      <c r="AC76" s="16">
        <f t="shared" si="7"/>
        <v>0.7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29.98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/>
      <c r="G78" s="280">
        <f>0.97/2</f>
        <v>0.48499999999999999</v>
      </c>
      <c r="H78" s="280">
        <f>0.93/2</f>
        <v>0.46500000000000002</v>
      </c>
      <c r="I78" s="280">
        <v>0.45500000000000002</v>
      </c>
      <c r="J78" s="282">
        <v>0.41</v>
      </c>
      <c r="K78" s="282">
        <v>0.45500000000000002</v>
      </c>
      <c r="L78" s="280">
        <v>0.55000000000000004</v>
      </c>
      <c r="M78" s="280">
        <v>0.5</v>
      </c>
      <c r="N78" s="280">
        <v>0.5</v>
      </c>
      <c r="O78" s="280">
        <v>0.61499999999999999</v>
      </c>
      <c r="P78" s="280">
        <v>0.67500000000000004</v>
      </c>
      <c r="Q78" s="280">
        <v>0.58499999999999996</v>
      </c>
      <c r="R78" s="280">
        <v>0.73499999999999999</v>
      </c>
      <c r="S78" s="353">
        <v>0.745</v>
      </c>
      <c r="T78" s="353">
        <f>1.44/2</f>
        <v>0.72</v>
      </c>
      <c r="U78" s="280"/>
      <c r="V78" s="280"/>
      <c r="W78" s="280"/>
      <c r="X78" s="280"/>
      <c r="Y78" s="280">
        <v>0.53</v>
      </c>
      <c r="Z78" s="280">
        <v>0.57999999999999996</v>
      </c>
      <c r="AA78" s="280">
        <v>0.45</v>
      </c>
      <c r="AB78" s="280">
        <f>1.25/2</f>
        <v>0.625</v>
      </c>
      <c r="AC78" s="280">
        <v>0.59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f>1.07/2</f>
        <v>0.53500000000000003</v>
      </c>
      <c r="G79" s="280"/>
      <c r="H79" s="280"/>
      <c r="I79" s="280"/>
      <c r="J79" s="280"/>
      <c r="K79" s="282"/>
      <c r="L79" s="280"/>
      <c r="M79" s="280">
        <v>0.5</v>
      </c>
      <c r="N79" s="280">
        <v>0.5</v>
      </c>
      <c r="O79" s="280">
        <v>0.61499999999999999</v>
      </c>
      <c r="P79" s="280">
        <v>0.67500000000000004</v>
      </c>
      <c r="Q79" s="280">
        <v>0.58499999999999996</v>
      </c>
      <c r="R79" s="280">
        <v>0.73499999999999999</v>
      </c>
      <c r="S79" s="353">
        <v>0.745</v>
      </c>
      <c r="T79" s="353">
        <f>1.44/2</f>
        <v>0.72</v>
      </c>
      <c r="U79" s="280">
        <f>1.49/2</f>
        <v>0.745</v>
      </c>
      <c r="V79" s="280">
        <f>1.47/2</f>
        <v>0.73499999999999999</v>
      </c>
      <c r="W79" s="280">
        <v>0.7</v>
      </c>
      <c r="X79" s="280">
        <v>0.78500000000000003</v>
      </c>
      <c r="Y79" s="280">
        <v>0.6</v>
      </c>
      <c r="Z79" s="280">
        <v>0.5</v>
      </c>
      <c r="AA79" s="280">
        <v>0.5</v>
      </c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f>1.07/2</f>
        <v>0.53500000000000003</v>
      </c>
      <c r="G80" s="280">
        <f>0.97/2</f>
        <v>0.48499999999999999</v>
      </c>
      <c r="H80" s="280">
        <f>0.93/2</f>
        <v>0.46500000000000002</v>
      </c>
      <c r="I80" s="280">
        <v>0.45500000000000002</v>
      </c>
      <c r="J80" s="280">
        <v>0.41</v>
      </c>
      <c r="K80" s="282">
        <v>0.45500000000000002</v>
      </c>
      <c r="L80" s="280">
        <v>0.55000000000000004</v>
      </c>
      <c r="M80" s="280"/>
      <c r="N80" s="280"/>
      <c r="O80" s="280"/>
      <c r="P80" s="280"/>
      <c r="Q80" s="280"/>
      <c r="R80" s="280"/>
      <c r="S80" s="353"/>
      <c r="T80" s="353"/>
      <c r="U80" s="280">
        <f>1.49/2</f>
        <v>0.745</v>
      </c>
      <c r="V80" s="280">
        <f>1.47/2</f>
        <v>0.73499999999999999</v>
      </c>
      <c r="W80" s="280">
        <v>0.7</v>
      </c>
      <c r="X80" s="280">
        <v>0.78500000000000003</v>
      </c>
      <c r="Y80" s="280">
        <v>0.6</v>
      </c>
      <c r="Z80" s="280">
        <v>0.5</v>
      </c>
      <c r="AA80" s="280">
        <v>0.5</v>
      </c>
      <c r="AB80" s="280">
        <f>1.25/2</f>
        <v>0.625</v>
      </c>
      <c r="AC80" s="280">
        <v>0.59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16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1.07</v>
      </c>
      <c r="G81" s="16">
        <f t="shared" si="8"/>
        <v>0.97</v>
      </c>
      <c r="H81" s="16">
        <f t="shared" si="8"/>
        <v>0.93</v>
      </c>
      <c r="I81" s="16">
        <f t="shared" si="8"/>
        <v>0.91</v>
      </c>
      <c r="J81" s="16">
        <f t="shared" si="8"/>
        <v>0.82</v>
      </c>
      <c r="K81" s="16">
        <f t="shared" si="8"/>
        <v>0.91</v>
      </c>
      <c r="L81" s="16">
        <f t="shared" si="8"/>
        <v>1.1000000000000001</v>
      </c>
      <c r="M81" s="16">
        <f t="shared" si="8"/>
        <v>1</v>
      </c>
      <c r="N81" s="16">
        <f t="shared" si="8"/>
        <v>1</v>
      </c>
      <c r="O81" s="16">
        <f t="shared" si="8"/>
        <v>1.23</v>
      </c>
      <c r="P81" s="16">
        <f t="shared" si="8"/>
        <v>1.35</v>
      </c>
      <c r="Q81" s="16">
        <f t="shared" si="8"/>
        <v>1.17</v>
      </c>
      <c r="R81" s="16">
        <f t="shared" si="8"/>
        <v>1.47</v>
      </c>
      <c r="S81" s="16">
        <f t="shared" si="8"/>
        <v>1.49</v>
      </c>
      <c r="T81" s="16">
        <f t="shared" si="8"/>
        <v>1.44</v>
      </c>
      <c r="U81" s="16">
        <f t="shared" si="8"/>
        <v>1.49</v>
      </c>
      <c r="V81" s="16">
        <f t="shared" si="8"/>
        <v>1.47</v>
      </c>
      <c r="W81" s="16">
        <f t="shared" si="8"/>
        <v>1.4</v>
      </c>
      <c r="X81" s="16">
        <f t="shared" si="8"/>
        <v>1.57</v>
      </c>
      <c r="Y81" s="16">
        <f t="shared" si="8"/>
        <v>1.73</v>
      </c>
      <c r="Z81" s="16">
        <f t="shared" si="8"/>
        <v>1.58</v>
      </c>
      <c r="AA81" s="16">
        <f t="shared" si="8"/>
        <v>1.45</v>
      </c>
      <c r="AB81" s="16">
        <f t="shared" si="8"/>
        <v>1.25</v>
      </c>
      <c r="AC81" s="16">
        <f t="shared" si="8"/>
        <v>1.18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19.299999999999997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0.73</v>
      </c>
      <c r="N94" s="280">
        <v>0.69</v>
      </c>
      <c r="O94" s="280">
        <v>0.79</v>
      </c>
      <c r="P94" s="280">
        <v>0.82</v>
      </c>
      <c r="Q94" s="280">
        <v>0.85</v>
      </c>
      <c r="R94" s="280">
        <v>0.85</v>
      </c>
      <c r="S94" s="353">
        <v>0.83</v>
      </c>
      <c r="T94" s="353">
        <v>0.84</v>
      </c>
      <c r="U94" s="280">
        <v>0.87</v>
      </c>
      <c r="V94" s="280">
        <v>0.87</v>
      </c>
      <c r="W94" s="280">
        <v>0.82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0.71</v>
      </c>
      <c r="I95" s="280">
        <v>0.67</v>
      </c>
      <c r="J95" s="280">
        <v>0.65</v>
      </c>
      <c r="K95" s="282">
        <v>0.7</v>
      </c>
      <c r="L95" s="280">
        <v>0.77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0.98</v>
      </c>
      <c r="Z95" s="280">
        <v>0.92</v>
      </c>
      <c r="AA95" s="280">
        <v>0.9</v>
      </c>
      <c r="AB95" s="280">
        <v>0.86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0.72</v>
      </c>
      <c r="H96" s="16">
        <f t="shared" si="12"/>
        <v>0.71</v>
      </c>
      <c r="I96" s="16">
        <f t="shared" si="12"/>
        <v>0.67</v>
      </c>
      <c r="J96" s="16">
        <f t="shared" si="12"/>
        <v>0.65</v>
      </c>
      <c r="K96" s="16">
        <f t="shared" si="12"/>
        <v>0.7</v>
      </c>
      <c r="L96" s="16">
        <f t="shared" si="12"/>
        <v>0.77</v>
      </c>
      <c r="M96" s="16">
        <f t="shared" si="12"/>
        <v>0.73</v>
      </c>
      <c r="N96" s="16">
        <f t="shared" si="12"/>
        <v>0.69</v>
      </c>
      <c r="O96" s="16">
        <f t="shared" si="12"/>
        <v>0.79</v>
      </c>
      <c r="P96" s="16">
        <f t="shared" si="12"/>
        <v>0.82</v>
      </c>
      <c r="Q96" s="16">
        <f t="shared" si="12"/>
        <v>0.85</v>
      </c>
      <c r="R96" s="16">
        <f t="shared" si="12"/>
        <v>0.85</v>
      </c>
      <c r="S96" s="16">
        <f t="shared" si="12"/>
        <v>0.83</v>
      </c>
      <c r="T96" s="16">
        <f t="shared" si="12"/>
        <v>0.84</v>
      </c>
      <c r="U96" s="16">
        <f t="shared" si="12"/>
        <v>0.87</v>
      </c>
      <c r="V96" s="16">
        <f t="shared" si="12"/>
        <v>0.87</v>
      </c>
      <c r="W96" s="16">
        <f t="shared" si="12"/>
        <v>0.82</v>
      </c>
      <c r="X96" s="16">
        <f t="shared" si="12"/>
        <v>0.89</v>
      </c>
      <c r="Y96" s="16">
        <f t="shared" si="12"/>
        <v>0.98</v>
      </c>
      <c r="Z96" s="16">
        <f t="shared" si="12"/>
        <v>0.92</v>
      </c>
      <c r="AA96" s="16">
        <f t="shared" si="12"/>
        <v>0.9</v>
      </c>
      <c r="AB96" s="16">
        <f t="shared" si="12"/>
        <v>0.86</v>
      </c>
      <c r="AC96" s="16">
        <f t="shared" si="12"/>
        <v>0.83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38.019999999999996</v>
      </c>
      <c r="G99" s="23">
        <f t="shared" ref="G99:AC99" si="14">SUM(G13:G16,G19:G32,G35:G37,G40,G43:G46,G49,G55,G56,G58,G60,G63,G64,G66,G67,G72,G78:G80,G94:G95)</f>
        <v>36.679999999999993</v>
      </c>
      <c r="H99" s="23">
        <f>SUM(H13:H16,H19:H32,H35:H37,H40,H43:H46,H49,H55,H56,H58,H60,H63,H64,H66,H67,H72,H78:H80,H94:H95)</f>
        <v>35.140000000000008</v>
      </c>
      <c r="I99" s="23">
        <f t="shared" si="14"/>
        <v>34.29</v>
      </c>
      <c r="J99" s="23">
        <f t="shared" si="14"/>
        <v>33.869999999999997</v>
      </c>
      <c r="K99" s="23">
        <f t="shared" si="14"/>
        <v>34.599999999999994</v>
      </c>
      <c r="L99" s="23">
        <f t="shared" si="14"/>
        <v>39.840000000000011</v>
      </c>
      <c r="M99" s="23">
        <f t="shared" si="14"/>
        <v>37.61</v>
      </c>
      <c r="N99" s="23">
        <f t="shared" si="14"/>
        <v>43.180000000000007</v>
      </c>
      <c r="O99" s="23">
        <f t="shared" si="14"/>
        <v>51.100000000000016</v>
      </c>
      <c r="P99" s="23">
        <f t="shared" si="14"/>
        <v>56.730000000000004</v>
      </c>
      <c r="Q99" s="23">
        <f t="shared" si="14"/>
        <v>59.610000000000007</v>
      </c>
      <c r="R99" s="23">
        <f t="shared" si="14"/>
        <v>61.545000000000002</v>
      </c>
      <c r="S99" s="23">
        <f t="shared" si="14"/>
        <v>60.446999999999996</v>
      </c>
      <c r="T99" s="23">
        <f t="shared" si="14"/>
        <v>62.262000000000008</v>
      </c>
      <c r="U99" s="23">
        <f t="shared" si="14"/>
        <v>63.3</v>
      </c>
      <c r="V99" s="23">
        <f t="shared" si="14"/>
        <v>62.667999999999999</v>
      </c>
      <c r="W99" s="23">
        <f t="shared" si="14"/>
        <v>58.222000000000001</v>
      </c>
      <c r="X99" s="23">
        <f t="shared" si="14"/>
        <v>60.120000000000005</v>
      </c>
      <c r="Y99" s="23">
        <f t="shared" si="14"/>
        <v>58.45900000000001</v>
      </c>
      <c r="Z99" s="23">
        <f t="shared" si="14"/>
        <v>55.860000000000007</v>
      </c>
      <c r="AA99" s="23">
        <f t="shared" si="14"/>
        <v>52.500000000000007</v>
      </c>
      <c r="AB99" s="23">
        <f t="shared" si="14"/>
        <v>45.29</v>
      </c>
      <c r="AC99" s="23">
        <f t="shared" si="14"/>
        <v>44.400000000000006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-1.6609999999999943</v>
      </c>
      <c r="AG102" s="19"/>
      <c r="AH102" s="145">
        <f>Z99-AA99</f>
        <v>3.3599999999999994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18.399999999999999</v>
      </c>
      <c r="G107" s="58">
        <f t="shared" ref="G107:AC107" si="15">G17</f>
        <v>13.2</v>
      </c>
      <c r="H107" s="58">
        <f t="shared" si="15"/>
        <v>13.4</v>
      </c>
      <c r="I107" s="58">
        <f t="shared" si="15"/>
        <v>13.399999999999999</v>
      </c>
      <c r="J107" s="58">
        <f t="shared" si="15"/>
        <v>13.600000000000001</v>
      </c>
      <c r="K107" s="58">
        <f t="shared" si="15"/>
        <v>13.2</v>
      </c>
      <c r="L107" s="58">
        <f t="shared" si="15"/>
        <v>13.4</v>
      </c>
      <c r="M107" s="58">
        <f t="shared" si="15"/>
        <v>13.4</v>
      </c>
      <c r="N107" s="58">
        <f t="shared" si="15"/>
        <v>14.7</v>
      </c>
      <c r="O107" s="58">
        <f t="shared" si="15"/>
        <v>20.100000000000001</v>
      </c>
      <c r="P107" s="58">
        <f t="shared" si="15"/>
        <v>20.700000000000003</v>
      </c>
      <c r="Q107" s="58">
        <f t="shared" si="15"/>
        <v>20.100000000000001</v>
      </c>
      <c r="R107" s="58">
        <f t="shared" si="15"/>
        <v>19.799999999999997</v>
      </c>
      <c r="S107" s="58">
        <f t="shared" si="15"/>
        <v>20.100000000000001</v>
      </c>
      <c r="T107" s="58">
        <f t="shared" si="15"/>
        <v>20.100000000000001</v>
      </c>
      <c r="U107" s="58">
        <f t="shared" si="15"/>
        <v>20.399999999999999</v>
      </c>
      <c r="V107" s="58">
        <f t="shared" si="15"/>
        <v>19.799999999999997</v>
      </c>
      <c r="W107" s="58">
        <f t="shared" si="15"/>
        <v>19.799999999999997</v>
      </c>
      <c r="X107" s="58">
        <f t="shared" si="15"/>
        <v>20.399999999999999</v>
      </c>
      <c r="Y107" s="58">
        <f t="shared" si="15"/>
        <v>19.799999999999997</v>
      </c>
      <c r="Z107" s="58">
        <f t="shared" si="15"/>
        <v>20.399999999999999</v>
      </c>
      <c r="AA107" s="58">
        <f t="shared" si="15"/>
        <v>20</v>
      </c>
      <c r="AB107" s="58">
        <f t="shared" si="15"/>
        <v>19.7</v>
      </c>
      <c r="AC107" s="58">
        <f t="shared" si="15"/>
        <v>19.899999999999999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0.56499999999999995</v>
      </c>
      <c r="G108" s="62">
        <v>0.68200000000000005</v>
      </c>
      <c r="H108" s="62">
        <v>0.748</v>
      </c>
      <c r="I108" s="62">
        <v>0.69199999999999995</v>
      </c>
      <c r="J108" s="62">
        <v>0.70499999999999996</v>
      </c>
      <c r="K108" s="62">
        <v>0.63400000000000001</v>
      </c>
      <c r="L108" s="62">
        <v>0.52</v>
      </c>
      <c r="M108" s="62">
        <v>0.57099999999999995</v>
      </c>
      <c r="N108" s="62">
        <v>0.65200000000000002</v>
      </c>
      <c r="O108" s="62">
        <v>0.74099999999999999</v>
      </c>
      <c r="P108" s="62">
        <v>0.80100000000000005</v>
      </c>
      <c r="Q108" s="62">
        <v>0.79100000000000004</v>
      </c>
      <c r="R108" s="62">
        <v>0.66</v>
      </c>
      <c r="S108" s="62">
        <v>0.59599999999999997</v>
      </c>
      <c r="T108" s="62">
        <v>0.57599999999999996</v>
      </c>
      <c r="U108" s="62">
        <v>0.77200000000000002</v>
      </c>
      <c r="V108" s="62">
        <v>0.83499999999999996</v>
      </c>
      <c r="W108" s="62">
        <v>0.81699999999999995</v>
      </c>
      <c r="X108" s="62">
        <v>0.80500000000000005</v>
      </c>
      <c r="Y108" s="62">
        <v>0.75</v>
      </c>
      <c r="Z108" s="62">
        <v>0.72899999999999998</v>
      </c>
      <c r="AA108" s="62">
        <v>0.57699999999999996</v>
      </c>
      <c r="AB108" s="62">
        <v>0.71599999999999997</v>
      </c>
      <c r="AC108" s="62">
        <v>0.76900000000000002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2</v>
      </c>
      <c r="R109" s="58">
        <f t="shared" si="16"/>
        <v>4.0149999999999997</v>
      </c>
      <c r="S109" s="58">
        <f t="shared" si="16"/>
        <v>3.0369999999999999</v>
      </c>
      <c r="T109" s="58">
        <f t="shared" si="16"/>
        <v>4.8919999999999995</v>
      </c>
      <c r="U109" s="58">
        <f t="shared" si="16"/>
        <v>5.85</v>
      </c>
      <c r="V109" s="58">
        <f t="shared" si="16"/>
        <v>5.8780000000000001</v>
      </c>
      <c r="W109" s="58">
        <f t="shared" si="16"/>
        <v>0.91200000000000003</v>
      </c>
      <c r="X109" s="58">
        <f t="shared" si="16"/>
        <v>1.9100000000000001</v>
      </c>
      <c r="Y109" s="58">
        <f t="shared" si="16"/>
        <v>0.91900000000000004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5.8</v>
      </c>
      <c r="I111" s="59">
        <f t="shared" si="17"/>
        <v>5</v>
      </c>
      <c r="J111" s="59">
        <f t="shared" si="17"/>
        <v>5</v>
      </c>
      <c r="K111" s="59">
        <f t="shared" si="17"/>
        <v>5.5</v>
      </c>
      <c r="L111" s="59">
        <f t="shared" si="17"/>
        <v>7.5</v>
      </c>
      <c r="M111" s="59">
        <f t="shared" si="17"/>
        <v>7.5</v>
      </c>
      <c r="N111" s="59">
        <f t="shared" si="17"/>
        <v>7.5</v>
      </c>
      <c r="O111" s="59">
        <f t="shared" si="17"/>
        <v>10.4</v>
      </c>
      <c r="P111" s="59">
        <f t="shared" si="17"/>
        <v>14.5</v>
      </c>
      <c r="Q111" s="59">
        <f t="shared" si="17"/>
        <v>14.5</v>
      </c>
      <c r="R111" s="59">
        <f t="shared" si="17"/>
        <v>14.5</v>
      </c>
      <c r="S111" s="59">
        <f t="shared" si="17"/>
        <v>14</v>
      </c>
      <c r="T111" s="59">
        <f t="shared" si="17"/>
        <v>14</v>
      </c>
      <c r="U111" s="59">
        <f t="shared" si="17"/>
        <v>14.5</v>
      </c>
      <c r="V111" s="59">
        <f t="shared" si="17"/>
        <v>14.5</v>
      </c>
      <c r="W111" s="59">
        <f t="shared" si="17"/>
        <v>14.3</v>
      </c>
      <c r="X111" s="59">
        <f t="shared" si="17"/>
        <v>14.5</v>
      </c>
      <c r="Y111" s="59">
        <f t="shared" si="17"/>
        <v>14.2</v>
      </c>
      <c r="Z111" s="59">
        <f t="shared" si="17"/>
        <v>14.4</v>
      </c>
      <c r="AA111" s="59">
        <f t="shared" si="17"/>
        <v>14.5</v>
      </c>
      <c r="AB111" s="59">
        <f t="shared" si="17"/>
        <v>9.1999999999999993</v>
      </c>
      <c r="AC111" s="59">
        <f t="shared" si="17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0.245</v>
      </c>
      <c r="G112" s="62">
        <v>0.247</v>
      </c>
      <c r="H112" s="62">
        <v>0.24199999999999999</v>
      </c>
      <c r="I112" s="62">
        <v>0.255</v>
      </c>
      <c r="J112" s="62">
        <v>0.25</v>
      </c>
      <c r="K112" s="62">
        <v>0.24299999999999999</v>
      </c>
      <c r="L112" s="62">
        <v>0.27300000000000002</v>
      </c>
      <c r="M112" s="62">
        <v>0.26200000000000001</v>
      </c>
      <c r="N112" s="62">
        <v>0.24</v>
      </c>
      <c r="O112" s="62">
        <v>0.24</v>
      </c>
      <c r="P112" s="62">
        <v>0.252</v>
      </c>
      <c r="Q112" s="62">
        <v>0.24</v>
      </c>
      <c r="R112" s="62">
        <v>0.28499999999999998</v>
      </c>
      <c r="S112" s="62">
        <v>0.26300000000000001</v>
      </c>
      <c r="T112" s="62">
        <v>0.26500000000000001</v>
      </c>
      <c r="U112" s="62">
        <v>0.25900000000000001</v>
      </c>
      <c r="V112" s="62">
        <v>0.245</v>
      </c>
      <c r="W112" s="62">
        <v>0.27</v>
      </c>
      <c r="X112" s="62">
        <v>0.29099999999999998</v>
      </c>
      <c r="Y112" s="62">
        <v>0.27</v>
      </c>
      <c r="Z112" s="62">
        <v>0.247</v>
      </c>
      <c r="AA112" s="62">
        <v>0.252</v>
      </c>
      <c r="AB112" s="62">
        <v>0.26200000000000001</v>
      </c>
      <c r="AC112" s="62">
        <v>0.25800000000000001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1.9599999999999999E-2</v>
      </c>
      <c r="G113" s="62">
        <v>2.52E-2</v>
      </c>
      <c r="H113" s="62">
        <v>3.2800000000000003E-2</v>
      </c>
      <c r="I113" s="62">
        <v>3.3000000000000002E-2</v>
      </c>
      <c r="J113" s="62">
        <v>3.3000000000000002E-2</v>
      </c>
      <c r="K113" s="62">
        <v>2.5000000000000001E-2</v>
      </c>
      <c r="L113" s="62">
        <v>0.1174</v>
      </c>
      <c r="M113" s="62">
        <v>4.2000000000000003E-2</v>
      </c>
      <c r="N113" s="62">
        <v>3.6999999999999998E-2</v>
      </c>
      <c r="O113" s="62">
        <v>0.20039999999999999</v>
      </c>
      <c r="P113" s="62">
        <v>0.2092</v>
      </c>
      <c r="Q113" s="62">
        <v>0.2029</v>
      </c>
      <c r="R113" s="62">
        <v>0.19339999999999999</v>
      </c>
      <c r="S113" s="62">
        <v>0.21279999999999999</v>
      </c>
      <c r="T113" s="62">
        <v>0.21840000000000001</v>
      </c>
      <c r="U113" s="62">
        <v>0.2165</v>
      </c>
      <c r="V113" s="62">
        <v>0.22120000000000001</v>
      </c>
      <c r="W113" s="62">
        <v>0.2283</v>
      </c>
      <c r="X113" s="62">
        <v>0.2016</v>
      </c>
      <c r="Y113" s="62">
        <v>0.21970000000000001</v>
      </c>
      <c r="Z113" s="62">
        <v>0.2102</v>
      </c>
      <c r="AA113" s="62">
        <v>0.18759999999999999</v>
      </c>
      <c r="AB113" s="62">
        <v>0.1673</v>
      </c>
      <c r="AC113" s="62">
        <v>3.2599999999999997E-2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12.81</v>
      </c>
      <c r="G114" s="59">
        <f t="shared" ref="G114:AC114" si="18">G50</f>
        <v>14.29</v>
      </c>
      <c r="H114" s="59">
        <f t="shared" si="18"/>
        <v>14.3</v>
      </c>
      <c r="I114" s="59">
        <f t="shared" si="18"/>
        <v>14.31</v>
      </c>
      <c r="J114" s="59">
        <f t="shared" si="18"/>
        <v>13.8</v>
      </c>
      <c r="K114" s="59">
        <f t="shared" si="18"/>
        <v>14.29</v>
      </c>
      <c r="L114" s="59">
        <f t="shared" si="18"/>
        <v>14.27</v>
      </c>
      <c r="M114" s="59">
        <f t="shared" si="18"/>
        <v>14.28</v>
      </c>
      <c r="N114" s="59">
        <f t="shared" si="18"/>
        <v>14.29</v>
      </c>
      <c r="O114" s="59">
        <f t="shared" si="18"/>
        <v>14.28</v>
      </c>
      <c r="P114" s="59">
        <f t="shared" si="18"/>
        <v>14.26</v>
      </c>
      <c r="Q114" s="59">
        <f t="shared" si="18"/>
        <v>14.29</v>
      </c>
      <c r="R114" s="59">
        <f t="shared" si="18"/>
        <v>14.21</v>
      </c>
      <c r="S114" s="59">
        <f t="shared" si="18"/>
        <v>14.29</v>
      </c>
      <c r="T114" s="59">
        <f t="shared" si="18"/>
        <v>14.29</v>
      </c>
      <c r="U114" s="59">
        <f t="shared" si="18"/>
        <v>14.29</v>
      </c>
      <c r="V114" s="59">
        <f t="shared" si="18"/>
        <v>14.25</v>
      </c>
      <c r="W114" s="59">
        <f t="shared" si="18"/>
        <v>14.29</v>
      </c>
      <c r="X114" s="59">
        <f t="shared" si="18"/>
        <v>14.25</v>
      </c>
      <c r="Y114" s="59">
        <f t="shared" si="18"/>
        <v>14.23</v>
      </c>
      <c r="Z114" s="59">
        <f t="shared" si="18"/>
        <v>14.26</v>
      </c>
      <c r="AA114" s="59">
        <f t="shared" si="18"/>
        <v>14.25</v>
      </c>
      <c r="AB114" s="59">
        <f t="shared" si="18"/>
        <v>14.28</v>
      </c>
      <c r="AC114" s="59">
        <f t="shared" si="18"/>
        <v>14.29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0.69</v>
      </c>
      <c r="G115" s="62">
        <v>0.71</v>
      </c>
      <c r="H115" s="62">
        <v>0.7</v>
      </c>
      <c r="I115" s="62">
        <v>0.69</v>
      </c>
      <c r="J115" s="62">
        <v>0.7</v>
      </c>
      <c r="K115" s="62">
        <v>0.71</v>
      </c>
      <c r="L115" s="62">
        <v>0.73</v>
      </c>
      <c r="M115" s="62">
        <v>0.72</v>
      </c>
      <c r="N115" s="62">
        <v>0.71</v>
      </c>
      <c r="O115" s="62">
        <v>0.72</v>
      </c>
      <c r="P115" s="62">
        <v>0.74</v>
      </c>
      <c r="Q115" s="62">
        <v>0.71</v>
      </c>
      <c r="R115" s="62">
        <v>0.79</v>
      </c>
      <c r="S115" s="62">
        <v>0.71</v>
      </c>
      <c r="T115" s="62">
        <v>0.71</v>
      </c>
      <c r="U115" s="62">
        <v>0.73</v>
      </c>
      <c r="V115" s="62">
        <v>0.75</v>
      </c>
      <c r="W115" s="62">
        <v>0.71</v>
      </c>
      <c r="X115" s="62">
        <v>0.75</v>
      </c>
      <c r="Y115" s="62">
        <v>0.77</v>
      </c>
      <c r="Z115" s="62">
        <v>0.74</v>
      </c>
      <c r="AA115" s="62">
        <v>0.75</v>
      </c>
      <c r="AB115" s="62">
        <v>0.72</v>
      </c>
      <c r="AC115" s="62">
        <v>0.71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2.8</v>
      </c>
      <c r="M116" s="58">
        <f t="shared" si="19"/>
        <v>0.7</v>
      </c>
      <c r="N116" s="58">
        <f t="shared" si="19"/>
        <v>5</v>
      </c>
      <c r="O116" s="58">
        <f t="shared" si="19"/>
        <v>4.3</v>
      </c>
      <c r="P116" s="58">
        <f t="shared" si="19"/>
        <v>5.1000000000000005</v>
      </c>
      <c r="Q116" s="58">
        <f t="shared" si="19"/>
        <v>6.7000000000000011</v>
      </c>
      <c r="R116" s="58">
        <f t="shared" si="19"/>
        <v>6.7000000000000011</v>
      </c>
      <c r="S116" s="58">
        <f t="shared" si="19"/>
        <v>6.7000000000000011</v>
      </c>
      <c r="T116" s="58">
        <f t="shared" si="19"/>
        <v>6.7000000000000011</v>
      </c>
      <c r="U116" s="58">
        <f t="shared" si="19"/>
        <v>5.9000000000000012</v>
      </c>
      <c r="V116" s="58">
        <f t="shared" si="19"/>
        <v>5.9000000000000012</v>
      </c>
      <c r="W116" s="58">
        <f t="shared" si="19"/>
        <v>6.7000000000000011</v>
      </c>
      <c r="X116" s="58">
        <f t="shared" si="19"/>
        <v>6.6000000000000014</v>
      </c>
      <c r="Y116" s="58">
        <f t="shared" si="19"/>
        <v>6.6000000000000014</v>
      </c>
      <c r="Z116" s="58">
        <f t="shared" si="19"/>
        <v>4.3000000000000007</v>
      </c>
      <c r="AA116" s="58">
        <f t="shared" si="19"/>
        <v>1.4</v>
      </c>
      <c r="AB116" s="58">
        <f t="shared" si="19"/>
        <v>0</v>
      </c>
      <c r="AC116" s="58">
        <f t="shared" si="19"/>
        <v>0.7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1.07</v>
      </c>
      <c r="G117" s="58">
        <f t="shared" ref="G117:AC117" si="20">G81</f>
        <v>0.97</v>
      </c>
      <c r="H117" s="58">
        <f t="shared" si="20"/>
        <v>0.93</v>
      </c>
      <c r="I117" s="58">
        <f t="shared" si="20"/>
        <v>0.91</v>
      </c>
      <c r="J117" s="58">
        <f t="shared" si="20"/>
        <v>0.82</v>
      </c>
      <c r="K117" s="58">
        <f t="shared" si="20"/>
        <v>0.91</v>
      </c>
      <c r="L117" s="58">
        <f t="shared" si="20"/>
        <v>1.1000000000000001</v>
      </c>
      <c r="M117" s="58">
        <f t="shared" si="20"/>
        <v>1</v>
      </c>
      <c r="N117" s="58">
        <f t="shared" si="20"/>
        <v>1</v>
      </c>
      <c r="O117" s="58">
        <f t="shared" si="20"/>
        <v>1.23</v>
      </c>
      <c r="P117" s="58">
        <f t="shared" si="20"/>
        <v>1.35</v>
      </c>
      <c r="Q117" s="58">
        <f t="shared" si="20"/>
        <v>1.17</v>
      </c>
      <c r="R117" s="58">
        <f t="shared" si="20"/>
        <v>1.47</v>
      </c>
      <c r="S117" s="58">
        <f t="shared" si="20"/>
        <v>1.49</v>
      </c>
      <c r="T117" s="58">
        <f t="shared" si="20"/>
        <v>1.44</v>
      </c>
      <c r="U117" s="58">
        <f t="shared" si="20"/>
        <v>1.49</v>
      </c>
      <c r="V117" s="58">
        <f t="shared" si="20"/>
        <v>1.47</v>
      </c>
      <c r="W117" s="58">
        <f t="shared" si="20"/>
        <v>1.4</v>
      </c>
      <c r="X117" s="58">
        <f t="shared" si="20"/>
        <v>1.57</v>
      </c>
      <c r="Y117" s="58">
        <f t="shared" si="20"/>
        <v>1.73</v>
      </c>
      <c r="Z117" s="58">
        <f t="shared" si="20"/>
        <v>1.58</v>
      </c>
      <c r="AA117" s="58">
        <f t="shared" si="20"/>
        <v>1.45</v>
      </c>
      <c r="AB117" s="58">
        <f t="shared" si="20"/>
        <v>1.25</v>
      </c>
      <c r="AC117" s="58">
        <f t="shared" si="20"/>
        <v>1.18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0.74</v>
      </c>
      <c r="G119" s="58">
        <f t="shared" ref="G119:AC119" si="21">G96</f>
        <v>0.72</v>
      </c>
      <c r="H119" s="58">
        <f t="shared" si="21"/>
        <v>0.71</v>
      </c>
      <c r="I119" s="58">
        <f t="shared" si="21"/>
        <v>0.67</v>
      </c>
      <c r="J119" s="58">
        <f t="shared" si="21"/>
        <v>0.65</v>
      </c>
      <c r="K119" s="58">
        <f t="shared" si="21"/>
        <v>0.7</v>
      </c>
      <c r="L119" s="58">
        <f t="shared" si="21"/>
        <v>0.77</v>
      </c>
      <c r="M119" s="58">
        <f t="shared" si="21"/>
        <v>0.73</v>
      </c>
      <c r="N119" s="58">
        <f t="shared" si="21"/>
        <v>0.69</v>
      </c>
      <c r="O119" s="58">
        <f t="shared" si="21"/>
        <v>0.79</v>
      </c>
      <c r="P119" s="58">
        <f t="shared" si="21"/>
        <v>0.82</v>
      </c>
      <c r="Q119" s="58">
        <f t="shared" si="21"/>
        <v>0.85</v>
      </c>
      <c r="R119" s="58">
        <f t="shared" si="21"/>
        <v>0.85</v>
      </c>
      <c r="S119" s="58">
        <f t="shared" si="21"/>
        <v>0.83</v>
      </c>
      <c r="T119" s="58">
        <f t="shared" si="21"/>
        <v>0.84</v>
      </c>
      <c r="U119" s="58">
        <f t="shared" si="21"/>
        <v>0.87</v>
      </c>
      <c r="V119" s="58">
        <f t="shared" si="21"/>
        <v>0.87</v>
      </c>
      <c r="W119" s="58">
        <f t="shared" si="21"/>
        <v>0.82</v>
      </c>
      <c r="X119" s="58">
        <f t="shared" si="21"/>
        <v>0.89</v>
      </c>
      <c r="Y119" s="58">
        <f t="shared" si="21"/>
        <v>0.98</v>
      </c>
      <c r="Z119" s="58">
        <f t="shared" si="21"/>
        <v>0.92</v>
      </c>
      <c r="AA119" s="58">
        <f t="shared" si="21"/>
        <v>0.9</v>
      </c>
      <c r="AB119" s="58">
        <f t="shared" si="21"/>
        <v>0.86</v>
      </c>
      <c r="AC119" s="58">
        <f t="shared" si="21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38.019999999999996</v>
      </c>
      <c r="G121" s="55">
        <f t="shared" ref="G121:AC121" si="22">SUM(G13:G16,G19:G32,G43:G46,G49,G55,G56,G58,G60,G63,G64,G66,G67,G72,G78:G80,G94:G95)</f>
        <v>36.679999999999993</v>
      </c>
      <c r="H121" s="55">
        <f>SUM(H13:H16,H19:H32,H43:H46,H49,H55,H56,H58,H60,H63,H64,H66,H67,H72,H78:H80,H94:H95)</f>
        <v>35.140000000000008</v>
      </c>
      <c r="I121" s="55">
        <f t="shared" si="22"/>
        <v>34.29</v>
      </c>
      <c r="J121" s="55">
        <f t="shared" si="22"/>
        <v>33.869999999999997</v>
      </c>
      <c r="K121" s="55">
        <f t="shared" si="22"/>
        <v>34.599999999999994</v>
      </c>
      <c r="L121" s="55">
        <f t="shared" si="22"/>
        <v>39.840000000000011</v>
      </c>
      <c r="M121" s="55">
        <f t="shared" si="22"/>
        <v>37.61</v>
      </c>
      <c r="N121" s="55">
        <f t="shared" si="22"/>
        <v>43.180000000000007</v>
      </c>
      <c r="O121" s="55">
        <f t="shared" si="22"/>
        <v>51.100000000000016</v>
      </c>
      <c r="P121" s="55">
        <f t="shared" si="22"/>
        <v>56.730000000000004</v>
      </c>
      <c r="Q121" s="55">
        <f t="shared" si="22"/>
        <v>59.610000000000007</v>
      </c>
      <c r="R121" s="55">
        <f t="shared" si="22"/>
        <v>61.545000000000002</v>
      </c>
      <c r="S121" s="55">
        <f t="shared" si="22"/>
        <v>60.446999999999996</v>
      </c>
      <c r="T121" s="55">
        <f t="shared" si="22"/>
        <v>62.262000000000008</v>
      </c>
      <c r="U121" s="55">
        <f t="shared" si="22"/>
        <v>63.3</v>
      </c>
      <c r="V121" s="55">
        <f t="shared" si="22"/>
        <v>62.667999999999999</v>
      </c>
      <c r="W121" s="55">
        <f t="shared" si="22"/>
        <v>58.222000000000001</v>
      </c>
      <c r="X121" s="55">
        <f t="shared" si="22"/>
        <v>60.120000000000005</v>
      </c>
      <c r="Y121" s="55">
        <f t="shared" si="22"/>
        <v>58.45900000000001</v>
      </c>
      <c r="Z121" s="55">
        <f t="shared" si="22"/>
        <v>55.860000000000007</v>
      </c>
      <c r="AA121" s="55">
        <f t="shared" si="22"/>
        <v>52.500000000000007</v>
      </c>
      <c r="AB121" s="55">
        <f t="shared" si="22"/>
        <v>45.29</v>
      </c>
      <c r="AC121" s="55">
        <f t="shared" si="22"/>
        <v>44.400000000000006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>
        <v>0.89100000000000001</v>
      </c>
      <c r="L125" s="519">
        <f>0.891-0.21</f>
        <v>0.68100000000000005</v>
      </c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>
        <v>0.5</v>
      </c>
      <c r="AB125" s="519">
        <f>2.2194+0.5</f>
        <v>2.7193999999999998</v>
      </c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0.89100000000000001</v>
      </c>
      <c r="L126" s="55">
        <f t="shared" si="23"/>
        <v>0.68100000000000005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0.5</v>
      </c>
      <c r="AB126" s="55">
        <f t="shared" si="23"/>
        <v>2.7193999999999998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38.019999999999996</v>
      </c>
      <c r="G127" s="56">
        <f t="shared" ref="G127:AC127" si="24">SUM(G121,G126)</f>
        <v>36.679999999999993</v>
      </c>
      <c r="H127" s="56">
        <f t="shared" si="24"/>
        <v>35.140000000000008</v>
      </c>
      <c r="I127" s="56">
        <f t="shared" si="24"/>
        <v>34.29</v>
      </c>
      <c r="J127" s="56">
        <f t="shared" si="24"/>
        <v>33.869999999999997</v>
      </c>
      <c r="K127" s="56">
        <f t="shared" si="24"/>
        <v>35.490999999999993</v>
      </c>
      <c r="L127" s="56">
        <f t="shared" si="24"/>
        <v>40.521000000000008</v>
      </c>
      <c r="M127" s="56">
        <f t="shared" si="24"/>
        <v>37.61</v>
      </c>
      <c r="N127" s="56">
        <f t="shared" si="24"/>
        <v>43.180000000000007</v>
      </c>
      <c r="O127" s="56">
        <f t="shared" si="24"/>
        <v>51.100000000000016</v>
      </c>
      <c r="P127" s="56">
        <f t="shared" si="24"/>
        <v>56.730000000000004</v>
      </c>
      <c r="Q127" s="56">
        <f t="shared" si="24"/>
        <v>59.610000000000007</v>
      </c>
      <c r="R127" s="56">
        <f t="shared" si="24"/>
        <v>61.545000000000002</v>
      </c>
      <c r="S127" s="56">
        <f t="shared" si="24"/>
        <v>60.446999999999996</v>
      </c>
      <c r="T127" s="56">
        <f t="shared" si="24"/>
        <v>62.262000000000008</v>
      </c>
      <c r="U127" s="56">
        <f t="shared" si="24"/>
        <v>63.3</v>
      </c>
      <c r="V127" s="56">
        <f t="shared" si="24"/>
        <v>62.667999999999999</v>
      </c>
      <c r="W127" s="56">
        <f t="shared" si="24"/>
        <v>58.222000000000001</v>
      </c>
      <c r="X127" s="56">
        <f t="shared" si="24"/>
        <v>60.120000000000005</v>
      </c>
      <c r="Y127" s="56">
        <f t="shared" si="24"/>
        <v>58.45900000000001</v>
      </c>
      <c r="Z127" s="56">
        <f t="shared" si="24"/>
        <v>55.860000000000007</v>
      </c>
      <c r="AA127" s="56">
        <f t="shared" si="24"/>
        <v>53.000000000000007</v>
      </c>
      <c r="AB127" s="56">
        <f t="shared" si="24"/>
        <v>48.009399999999999</v>
      </c>
      <c r="AC127" s="56">
        <f t="shared" si="24"/>
        <v>44.400000000000006</v>
      </c>
      <c r="AD127"/>
      <c r="AE127"/>
      <c r="AG127"/>
      <c r="AH127"/>
      <c r="AI127"/>
      <c r="AJ127"/>
      <c r="AK127" s="68">
        <f>U127+U115-U117-U119</f>
        <v>61.67</v>
      </c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60.07</v>
      </c>
      <c r="G130" s="350">
        <v>60.06</v>
      </c>
      <c r="H130" s="350">
        <v>60.09</v>
      </c>
      <c r="I130" s="350">
        <v>60.11</v>
      </c>
      <c r="J130" s="350">
        <v>60.11</v>
      </c>
      <c r="K130" s="350">
        <v>60.1</v>
      </c>
      <c r="L130" s="350">
        <v>60.11</v>
      </c>
      <c r="M130" s="350">
        <v>60.11</v>
      </c>
      <c r="N130" s="350">
        <v>60.12</v>
      </c>
      <c r="O130" s="350">
        <v>60.05</v>
      </c>
      <c r="P130" s="350">
        <v>60.05</v>
      </c>
      <c r="Q130" s="350">
        <v>60.06</v>
      </c>
      <c r="R130" s="350">
        <v>60.11</v>
      </c>
      <c r="S130" s="350">
        <v>60.07</v>
      </c>
      <c r="T130" s="350">
        <v>60.11</v>
      </c>
      <c r="U130" s="350">
        <v>60.04</v>
      </c>
      <c r="V130" s="350">
        <v>60.1</v>
      </c>
      <c r="W130" s="350">
        <v>60.07</v>
      </c>
      <c r="X130" s="350">
        <v>59.98</v>
      </c>
      <c r="Y130" s="350">
        <v>60.06</v>
      </c>
      <c r="Z130" s="350">
        <v>60.03</v>
      </c>
      <c r="AA130" s="350">
        <v>60.06</v>
      </c>
      <c r="AB130" s="350">
        <v>60.07</v>
      </c>
      <c r="AC130" s="350">
        <v>60.13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105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103</v>
      </c>
      <c r="S131" s="410" t="s">
        <v>120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>
        <f>F127+F115</f>
        <v>38.709999999999994</v>
      </c>
      <c r="G132" s="68">
        <f t="shared" ref="G132:AC132" si="25">G127+G115</f>
        <v>37.389999999999993</v>
      </c>
      <c r="H132" s="68">
        <f t="shared" si="25"/>
        <v>35.840000000000011</v>
      </c>
      <c r="I132" s="68">
        <f t="shared" si="25"/>
        <v>34.979999999999997</v>
      </c>
      <c r="J132" s="68">
        <f t="shared" si="25"/>
        <v>34.57</v>
      </c>
      <c r="K132" s="68">
        <f t="shared" si="25"/>
        <v>36.200999999999993</v>
      </c>
      <c r="L132" s="68">
        <f t="shared" si="25"/>
        <v>41.251000000000005</v>
      </c>
      <c r="M132" s="68">
        <f t="shared" si="25"/>
        <v>38.33</v>
      </c>
      <c r="N132" s="68">
        <f t="shared" si="25"/>
        <v>43.890000000000008</v>
      </c>
      <c r="O132" s="68">
        <f t="shared" si="25"/>
        <v>51.820000000000014</v>
      </c>
      <c r="P132" s="68">
        <f t="shared" si="25"/>
        <v>57.470000000000006</v>
      </c>
      <c r="Q132" s="68">
        <f t="shared" si="25"/>
        <v>60.320000000000007</v>
      </c>
      <c r="R132" s="68">
        <f t="shared" si="25"/>
        <v>62.335000000000001</v>
      </c>
      <c r="S132" s="68">
        <f t="shared" si="25"/>
        <v>61.156999999999996</v>
      </c>
      <c r="T132" s="68">
        <f t="shared" si="25"/>
        <v>62.972000000000008</v>
      </c>
      <c r="U132" s="68">
        <f t="shared" si="25"/>
        <v>64.03</v>
      </c>
      <c r="V132" s="68">
        <f t="shared" si="25"/>
        <v>63.417999999999999</v>
      </c>
      <c r="W132" s="68">
        <f t="shared" si="25"/>
        <v>58.932000000000002</v>
      </c>
      <c r="X132" s="68">
        <f t="shared" si="25"/>
        <v>60.870000000000005</v>
      </c>
      <c r="Y132" s="68">
        <f t="shared" si="25"/>
        <v>59.229000000000013</v>
      </c>
      <c r="Z132" s="68">
        <f t="shared" si="25"/>
        <v>56.600000000000009</v>
      </c>
      <c r="AA132" s="68">
        <f t="shared" si="25"/>
        <v>53.750000000000007</v>
      </c>
      <c r="AB132" s="68">
        <f t="shared" si="25"/>
        <v>48.729399999999998</v>
      </c>
      <c r="AC132" s="68">
        <f t="shared" si="25"/>
        <v>45.110000000000007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:H137" si="26">7.2*(4-COUNTIF(F13:F16,"=CMS"))</f>
        <v>21.6</v>
      </c>
      <c r="G137" s="529">
        <f t="shared" si="26"/>
        <v>21.6</v>
      </c>
      <c r="H137" s="529">
        <f t="shared" si="26"/>
        <v>21.6</v>
      </c>
      <c r="I137" s="529">
        <f t="shared" ref="I137:J137" si="27">7.2*(4-COUNTIF(I13:I16,"=CMS"))</f>
        <v>21.6</v>
      </c>
      <c r="J137" s="529">
        <f t="shared" si="27"/>
        <v>21.6</v>
      </c>
      <c r="K137" s="529">
        <f t="shared" ref="K137:M137" si="28">7.2*(4-COUNTIF(K13:K16,"=CMS"))</f>
        <v>21.6</v>
      </c>
      <c r="L137" s="529">
        <f t="shared" si="28"/>
        <v>21.6</v>
      </c>
      <c r="M137" s="529">
        <f t="shared" si="28"/>
        <v>21.6</v>
      </c>
      <c r="N137" s="529">
        <f t="shared" ref="N137:S137" si="29">7.2*(4-COUNTIF(N13:N16,"=CMS"))</f>
        <v>21.6</v>
      </c>
      <c r="O137" s="529">
        <f t="shared" si="29"/>
        <v>21.6</v>
      </c>
      <c r="P137" s="529">
        <f t="shared" si="29"/>
        <v>21.6</v>
      </c>
      <c r="Q137" s="529">
        <f t="shared" si="29"/>
        <v>21.6</v>
      </c>
      <c r="R137" s="529">
        <f t="shared" si="29"/>
        <v>21.6</v>
      </c>
      <c r="S137" s="529">
        <f t="shared" si="29"/>
        <v>21.6</v>
      </c>
      <c r="T137" s="529">
        <f t="shared" ref="T137" si="30">7.2*(4-COUNTIF(T13:T16,"=CMS"))</f>
        <v>21.6</v>
      </c>
      <c r="U137" s="529">
        <f t="shared" ref="U137" si="31">7.2*(4-COUNTIF(U13:U16,"=CMS"))</f>
        <v>21.6</v>
      </c>
      <c r="V137" s="529">
        <f t="shared" ref="V137:W137" si="32">7.2*(4-COUNTIF(V13:V16,"=CMS"))</f>
        <v>21.6</v>
      </c>
      <c r="W137" s="529">
        <f t="shared" si="32"/>
        <v>21.6</v>
      </c>
      <c r="X137" s="529">
        <f t="shared" ref="X137:Y137" si="33">7.2*(4-COUNTIF(X13:X16,"=CMS"))</f>
        <v>21.6</v>
      </c>
      <c r="Y137" s="529">
        <f t="shared" si="33"/>
        <v>21.6</v>
      </c>
      <c r="Z137" s="529">
        <f t="shared" ref="Z137" si="34">7.2*(4-COUNTIF(Z13:Z16,"=CMS"))</f>
        <v>21.6</v>
      </c>
      <c r="AA137" s="529">
        <f t="shared" ref="AA137:AB137" si="35">7.2*(4-COUNTIF(AA13:AA16,"=CMS"))</f>
        <v>21.6</v>
      </c>
      <c r="AB137" s="529">
        <f t="shared" si="35"/>
        <v>21.6</v>
      </c>
      <c r="AC137" s="529">
        <f t="shared" ref="AC137" si="36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K139" si="37">4.5+4</f>
        <v>8.5</v>
      </c>
      <c r="G139" s="529">
        <f t="shared" si="37"/>
        <v>8.5</v>
      </c>
      <c r="H139" s="529">
        <f t="shared" si="37"/>
        <v>8.5</v>
      </c>
      <c r="I139" s="529">
        <f t="shared" si="37"/>
        <v>8.5</v>
      </c>
      <c r="J139" s="529">
        <f t="shared" si="37"/>
        <v>8.5</v>
      </c>
      <c r="K139" s="529">
        <f t="shared" si="37"/>
        <v>8.5</v>
      </c>
      <c r="L139" s="529">
        <f t="shared" ref="L139:AC139" si="38">4.5+4</f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f t="shared" si="38"/>
        <v>8.5</v>
      </c>
      <c r="U139" s="529">
        <f t="shared" si="38"/>
        <v>8.5</v>
      </c>
      <c r="V139" s="529">
        <f t="shared" si="38"/>
        <v>8.5</v>
      </c>
      <c r="W139" s="529">
        <f t="shared" si="38"/>
        <v>8.5</v>
      </c>
      <c r="X139" s="529">
        <f t="shared" si="38"/>
        <v>8.5</v>
      </c>
      <c r="Y139" s="529">
        <f t="shared" si="38"/>
        <v>8.5</v>
      </c>
      <c r="Z139" s="529">
        <f t="shared" si="38"/>
        <v>8.5</v>
      </c>
      <c r="AA139" s="529">
        <f t="shared" si="38"/>
        <v>8.5</v>
      </c>
      <c r="AB139" s="529">
        <f t="shared" si="38"/>
        <v>8.5</v>
      </c>
      <c r="AC139" s="529">
        <f t="shared" si="3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:H140" si="39">IF(F45="CMS",0,8.8)</f>
        <v>8.8000000000000007</v>
      </c>
      <c r="G140" s="529">
        <f t="shared" si="39"/>
        <v>8.8000000000000007</v>
      </c>
      <c r="H140" s="529">
        <f t="shared" si="39"/>
        <v>8.8000000000000007</v>
      </c>
      <c r="I140" s="529">
        <f t="shared" ref="I140:J140" si="40">IF(I45="CMS",0,8.8)</f>
        <v>8.8000000000000007</v>
      </c>
      <c r="J140" s="529">
        <f t="shared" si="40"/>
        <v>8.8000000000000007</v>
      </c>
      <c r="K140" s="529">
        <f t="shared" ref="K140:M140" si="41">IF(K45="CMS",0,8.8)</f>
        <v>8.8000000000000007</v>
      </c>
      <c r="L140" s="529">
        <f t="shared" si="41"/>
        <v>8.8000000000000007</v>
      </c>
      <c r="M140" s="529">
        <f t="shared" si="41"/>
        <v>8.8000000000000007</v>
      </c>
      <c r="N140" s="529">
        <f t="shared" ref="N140:O140" si="42">IF(N45="CMS",0,8.8)</f>
        <v>8.8000000000000007</v>
      </c>
      <c r="O140" s="529">
        <f t="shared" si="42"/>
        <v>8.8000000000000007</v>
      </c>
      <c r="P140" s="529">
        <f t="shared" ref="P140:S140" si="43">IF(P45="CMS",0,8.8)</f>
        <v>8.8000000000000007</v>
      </c>
      <c r="Q140" s="529">
        <f t="shared" si="43"/>
        <v>8.8000000000000007</v>
      </c>
      <c r="R140" s="529">
        <f t="shared" si="43"/>
        <v>8.8000000000000007</v>
      </c>
      <c r="S140" s="529">
        <f t="shared" si="43"/>
        <v>8.8000000000000007</v>
      </c>
      <c r="T140" s="529">
        <f t="shared" ref="T140" si="44">IF(T45="CMS",0,8.8)</f>
        <v>8.8000000000000007</v>
      </c>
      <c r="U140" s="529">
        <f t="shared" ref="U140:V140" si="45">IF(U45="CMS",0,8.8)</f>
        <v>8.8000000000000007</v>
      </c>
      <c r="V140" s="529">
        <f t="shared" si="45"/>
        <v>8.8000000000000007</v>
      </c>
      <c r="W140" s="529">
        <f t="shared" ref="W140:X140" si="46">IF(W45="CMS",0,8.8)</f>
        <v>8.8000000000000007</v>
      </c>
      <c r="X140" s="529">
        <f t="shared" si="46"/>
        <v>8.8000000000000007</v>
      </c>
      <c r="Y140" s="529">
        <f t="shared" ref="Y140:Z140" si="47">IF(Y45="CMS",0,8.8)</f>
        <v>8.8000000000000007</v>
      </c>
      <c r="Z140" s="529">
        <f t="shared" si="47"/>
        <v>8.8000000000000007</v>
      </c>
      <c r="AA140" s="529">
        <f t="shared" ref="AA140:AB140" si="48">IF(AA45="CMS",0,8.8)</f>
        <v>8.8000000000000007</v>
      </c>
      <c r="AB140" s="529">
        <f t="shared" si="48"/>
        <v>8.8000000000000007</v>
      </c>
      <c r="AC140" s="529">
        <f t="shared" ref="AC140" si="49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 t="shared" ref="F141:H141" si="50">IF(F46="CMS",0,8.8)</f>
        <v>0</v>
      </c>
      <c r="G141" s="529">
        <f t="shared" si="50"/>
        <v>0</v>
      </c>
      <c r="H141" s="529">
        <f t="shared" si="50"/>
        <v>0</v>
      </c>
      <c r="I141" s="529">
        <f t="shared" ref="I141:J141" si="51">IF(I46="CMS",0,8.8)</f>
        <v>0</v>
      </c>
      <c r="J141" s="529">
        <f t="shared" si="51"/>
        <v>0</v>
      </c>
      <c r="K141" s="529">
        <f t="shared" ref="K141:M141" si="52">IF(K46="CMS",0,8.8)</f>
        <v>0</v>
      </c>
      <c r="L141" s="529">
        <f t="shared" si="52"/>
        <v>0</v>
      </c>
      <c r="M141" s="529">
        <f t="shared" si="52"/>
        <v>0</v>
      </c>
      <c r="N141" s="529">
        <f t="shared" ref="N141:O141" si="53">IF(N46="CMS",0,8.8)</f>
        <v>0</v>
      </c>
      <c r="O141" s="529">
        <f t="shared" si="53"/>
        <v>0</v>
      </c>
      <c r="P141" s="529">
        <f t="shared" ref="P141:S141" si="54">IF(P46="CMS",0,8.8)</f>
        <v>0</v>
      </c>
      <c r="Q141" s="529">
        <f t="shared" si="54"/>
        <v>0</v>
      </c>
      <c r="R141" s="529">
        <f t="shared" si="54"/>
        <v>0</v>
      </c>
      <c r="S141" s="529">
        <f t="shared" si="54"/>
        <v>0</v>
      </c>
      <c r="T141" s="529">
        <f t="shared" ref="T141" si="55">IF(T46="CMS",0,8.8)</f>
        <v>0</v>
      </c>
      <c r="U141" s="529">
        <f t="shared" ref="U141:V141" si="56">IF(U46="CMS",0,8.8)</f>
        <v>0</v>
      </c>
      <c r="V141" s="529">
        <f t="shared" si="56"/>
        <v>0</v>
      </c>
      <c r="W141" s="529">
        <f t="shared" ref="W141:X141" si="57">IF(W46="CMS",0,8.8)</f>
        <v>0</v>
      </c>
      <c r="X141" s="529">
        <f t="shared" si="57"/>
        <v>0</v>
      </c>
      <c r="Y141" s="529">
        <f t="shared" ref="Y141:Z141" si="58">IF(Y46="CMS",0,8.8)</f>
        <v>0</v>
      </c>
      <c r="Z141" s="529">
        <f t="shared" si="58"/>
        <v>0</v>
      </c>
      <c r="AA141" s="529">
        <f t="shared" ref="AA141:AB141" si="59">IF(AA46="CMS",0,8.8)</f>
        <v>0</v>
      </c>
      <c r="AB141" s="529">
        <f t="shared" si="59"/>
        <v>0</v>
      </c>
      <c r="AC141" s="529">
        <f t="shared" ref="AC141" si="6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:G143" si="61">0.75*(5-COUNTIF(F63:F72,"=CMS"))+0.8*(4-COUNTIF(F55:F60,"=CMS"))</f>
        <v>6.95</v>
      </c>
      <c r="G143" s="529">
        <f t="shared" si="61"/>
        <v>6.95</v>
      </c>
      <c r="H143" s="529">
        <f t="shared" ref="H143:I143" si="62">0.75*(5-COUNTIF(H63:H72,"=CMS"))+0.8*(4-COUNTIF(H55:H60,"=CMS"))</f>
        <v>6.95</v>
      </c>
      <c r="I143" s="529">
        <f t="shared" si="62"/>
        <v>6.95</v>
      </c>
      <c r="J143" s="529">
        <f t="shared" ref="J143:K143" si="63">0.75*(5-COUNTIF(J63:J72,"=CMS"))+0.8*(4-COUNTIF(J55:J60,"=CMS"))</f>
        <v>6.95</v>
      </c>
      <c r="K143" s="529">
        <f t="shared" si="63"/>
        <v>6.95</v>
      </c>
      <c r="L143" s="529">
        <f t="shared" ref="L143:M143" si="64">0.75*(5-COUNTIF(L63:L72,"=CMS"))+0.8*(4-COUNTIF(L55:L60,"=CMS"))</f>
        <v>6.95</v>
      </c>
      <c r="M143" s="529">
        <f t="shared" si="64"/>
        <v>6.95</v>
      </c>
      <c r="N143" s="529">
        <f t="shared" ref="N143:O143" si="65">0.75*(5-COUNTIF(N63:N72,"=CMS"))+0.8*(4-COUNTIF(N55:N60,"=CMS"))</f>
        <v>6.95</v>
      </c>
      <c r="O143" s="529">
        <f t="shared" si="65"/>
        <v>6.95</v>
      </c>
      <c r="P143" s="529">
        <f t="shared" ref="P143:S143" si="66">0.75*(5-COUNTIF(P63:P72,"=CMS"))+0.8*(4-COUNTIF(P55:P60,"=CMS"))</f>
        <v>6.95</v>
      </c>
      <c r="Q143" s="529">
        <f t="shared" si="66"/>
        <v>6.95</v>
      </c>
      <c r="R143" s="529">
        <f t="shared" si="66"/>
        <v>6.95</v>
      </c>
      <c r="S143" s="529">
        <f t="shared" si="66"/>
        <v>6.95</v>
      </c>
      <c r="T143" s="529">
        <f t="shared" ref="T143" si="67">0.75*(5-COUNTIF(T63:T72,"=CMS"))+0.8*(4-COUNTIF(T55:T60,"=CMS"))</f>
        <v>6.95</v>
      </c>
      <c r="U143" s="529">
        <f t="shared" ref="U143:V143" si="68">0.75*(5-COUNTIF(U63:U72,"=CMS"))+0.8*(4-COUNTIF(U55:U60,"=CMS"))</f>
        <v>6.15</v>
      </c>
      <c r="V143" s="529">
        <f t="shared" si="68"/>
        <v>6.15</v>
      </c>
      <c r="W143" s="529">
        <f t="shared" ref="W143:X143" si="69">0.75*(5-COUNTIF(W63:W72,"=CMS"))+0.8*(4-COUNTIF(W55:W60,"=CMS"))</f>
        <v>6.95</v>
      </c>
      <c r="X143" s="529">
        <f t="shared" si="69"/>
        <v>6.95</v>
      </c>
      <c r="Y143" s="529">
        <f t="shared" ref="Y143:Z143" si="70">0.75*(5-COUNTIF(Y63:Y72,"=CMS"))+0.8*(4-COUNTIF(Y55:Y60,"=CMS"))</f>
        <v>6.95</v>
      </c>
      <c r="Z143" s="529">
        <f t="shared" si="70"/>
        <v>6.95</v>
      </c>
      <c r="AA143" s="529">
        <f t="shared" ref="AA143:AB143" si="71">0.75*(5-COUNTIF(AA63:AA72,"=CMS"))+0.8*(4-COUNTIF(AA55:AA60,"=CMS"))</f>
        <v>6.95</v>
      </c>
      <c r="AB143" s="529">
        <f t="shared" si="71"/>
        <v>6.95</v>
      </c>
      <c r="AC143" s="529">
        <f t="shared" ref="AC143" si="7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:G144" si="73">0.75*(3-COUNTIF(F78:F80,"=CMS"))</f>
        <v>2.25</v>
      </c>
      <c r="G144" s="529">
        <f t="shared" si="73"/>
        <v>2.25</v>
      </c>
      <c r="H144" s="529">
        <f t="shared" ref="H144:I144" si="74">0.75*(3-COUNTIF(H78:H80,"=CMS"))</f>
        <v>2.25</v>
      </c>
      <c r="I144" s="529">
        <f t="shared" si="74"/>
        <v>2.25</v>
      </c>
      <c r="J144" s="529">
        <f t="shared" ref="J144:K144" si="75">0.75*(3-COUNTIF(J78:J80,"=CMS"))</f>
        <v>2.25</v>
      </c>
      <c r="K144" s="529">
        <f t="shared" si="75"/>
        <v>2.25</v>
      </c>
      <c r="L144" s="529">
        <f t="shared" ref="L144:M144" si="76">0.75*(3-COUNTIF(L78:L80,"=CMS"))</f>
        <v>2.25</v>
      </c>
      <c r="M144" s="529">
        <f t="shared" si="76"/>
        <v>2.25</v>
      </c>
      <c r="N144" s="529">
        <f t="shared" ref="N144:O144" si="77">0.75*(3-COUNTIF(N78:N80,"=CMS"))</f>
        <v>2.25</v>
      </c>
      <c r="O144" s="529">
        <f t="shared" si="77"/>
        <v>2.25</v>
      </c>
      <c r="P144" s="529">
        <f t="shared" ref="P144:S144" si="78">0.75*(3-COUNTIF(P78:P80,"=CMS"))</f>
        <v>2.25</v>
      </c>
      <c r="Q144" s="529">
        <f t="shared" si="78"/>
        <v>2.25</v>
      </c>
      <c r="R144" s="529">
        <f t="shared" si="78"/>
        <v>2.25</v>
      </c>
      <c r="S144" s="529">
        <f t="shared" si="78"/>
        <v>2.25</v>
      </c>
      <c r="T144" s="529">
        <f t="shared" ref="T144" si="79">0.75*(3-COUNTIF(T78:T80,"=CMS"))</f>
        <v>2.25</v>
      </c>
      <c r="U144" s="529">
        <f t="shared" ref="U144:V144" si="80">0.75*(3-COUNTIF(U78:U80,"=CMS"))</f>
        <v>2.25</v>
      </c>
      <c r="V144" s="529">
        <f t="shared" si="80"/>
        <v>2.25</v>
      </c>
      <c r="W144" s="529">
        <f t="shared" ref="W144:X144" si="81">0.75*(3-COUNTIF(W78:W80,"=CMS"))</f>
        <v>2.25</v>
      </c>
      <c r="X144" s="529">
        <f t="shared" si="81"/>
        <v>2.25</v>
      </c>
      <c r="Y144" s="529">
        <f t="shared" ref="Y144:Z144" si="82">0.75*(3-COUNTIF(Y78:Y80,"=CMS"))</f>
        <v>2.25</v>
      </c>
      <c r="Z144" s="529">
        <f t="shared" si="82"/>
        <v>2.25</v>
      </c>
      <c r="AA144" s="529">
        <f t="shared" ref="AA144:AB144" si="83">0.75*(3-COUNTIF(AA78:AA80,"=CMS"))</f>
        <v>2.25</v>
      </c>
      <c r="AB144" s="529">
        <f t="shared" si="83"/>
        <v>2.25</v>
      </c>
      <c r="AC144" s="529">
        <f t="shared" ref="AC144" si="84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:G145" si="85">1*(2-COUNTIF(F94:F95,"=CMS"))</f>
        <v>2</v>
      </c>
      <c r="G145" s="529">
        <f t="shared" si="85"/>
        <v>2</v>
      </c>
      <c r="H145" s="529">
        <f t="shared" ref="H145:I145" si="86">1*(2-COUNTIF(H94:H95,"=CMS"))</f>
        <v>2</v>
      </c>
      <c r="I145" s="529">
        <f t="shared" si="86"/>
        <v>2</v>
      </c>
      <c r="J145" s="529">
        <f t="shared" ref="J145:K145" si="87">1*(2-COUNTIF(J94:J95,"=CMS"))</f>
        <v>2</v>
      </c>
      <c r="K145" s="529">
        <f t="shared" si="87"/>
        <v>2</v>
      </c>
      <c r="L145" s="529">
        <f t="shared" ref="L145:M145" si="88">1*(2-COUNTIF(L94:L95,"=CMS"))</f>
        <v>2</v>
      </c>
      <c r="M145" s="529">
        <f t="shared" si="88"/>
        <v>2</v>
      </c>
      <c r="N145" s="529">
        <f t="shared" ref="N145:O145" si="89">1*(2-COUNTIF(N94:N95,"=CMS"))</f>
        <v>2</v>
      </c>
      <c r="O145" s="529">
        <f t="shared" si="89"/>
        <v>2</v>
      </c>
      <c r="P145" s="529">
        <f t="shared" ref="P145:S145" si="90">1*(2-COUNTIF(P94:P95,"=CMS"))</f>
        <v>2</v>
      </c>
      <c r="Q145" s="529">
        <f t="shared" si="90"/>
        <v>2</v>
      </c>
      <c r="R145" s="529">
        <f t="shared" si="90"/>
        <v>2</v>
      </c>
      <c r="S145" s="529">
        <f t="shared" si="90"/>
        <v>2</v>
      </c>
      <c r="T145" s="529">
        <f t="shared" ref="T145" si="91">1*(2-COUNTIF(T94:T95,"=CMS"))</f>
        <v>2</v>
      </c>
      <c r="U145" s="529">
        <f t="shared" ref="U145:V145" si="92">1*(2-COUNTIF(U94:U95,"=CMS"))</f>
        <v>2</v>
      </c>
      <c r="V145" s="529">
        <f t="shared" si="92"/>
        <v>2</v>
      </c>
      <c r="W145" s="529">
        <f t="shared" ref="W145:X145" si="93">1*(2-COUNTIF(W94:W95,"=CMS"))</f>
        <v>2</v>
      </c>
      <c r="X145" s="529">
        <f t="shared" si="93"/>
        <v>2</v>
      </c>
      <c r="Y145" s="529">
        <f t="shared" ref="Y145:Z145" si="94">1*(2-COUNTIF(Y94:Y95,"=CMS"))</f>
        <v>2</v>
      </c>
      <c r="Z145" s="529">
        <f t="shared" si="94"/>
        <v>2</v>
      </c>
      <c r="AA145" s="529">
        <f t="shared" ref="AA145:AB145" si="95">1*(2-COUNTIF(AA94:AA95,"=CMS"))</f>
        <v>2</v>
      </c>
      <c r="AB145" s="529">
        <f t="shared" si="95"/>
        <v>2</v>
      </c>
      <c r="AC145" s="529">
        <f t="shared" ref="AC145" si="96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C146" si="97">IF(G137&gt;20,0,20-G137)</f>
        <v>0</v>
      </c>
      <c r="H146" s="530">
        <f t="shared" si="97"/>
        <v>0</v>
      </c>
      <c r="I146" s="530">
        <f t="shared" si="97"/>
        <v>0</v>
      </c>
      <c r="J146" s="530">
        <f t="shared" si="97"/>
        <v>0</v>
      </c>
      <c r="K146" s="530">
        <f t="shared" si="97"/>
        <v>0</v>
      </c>
      <c r="L146" s="530">
        <f t="shared" si="97"/>
        <v>0</v>
      </c>
      <c r="M146" s="530">
        <f t="shared" si="97"/>
        <v>0</v>
      </c>
      <c r="N146" s="530">
        <f t="shared" si="97"/>
        <v>0</v>
      </c>
      <c r="O146" s="530">
        <f t="shared" si="97"/>
        <v>0</v>
      </c>
      <c r="P146" s="530">
        <f t="shared" si="97"/>
        <v>0</v>
      </c>
      <c r="Q146" s="530">
        <f t="shared" si="97"/>
        <v>0</v>
      </c>
      <c r="R146" s="530">
        <f t="shared" si="97"/>
        <v>0</v>
      </c>
      <c r="S146" s="530">
        <f t="shared" si="97"/>
        <v>0</v>
      </c>
      <c r="T146" s="530">
        <f t="shared" si="97"/>
        <v>0</v>
      </c>
      <c r="U146" s="530">
        <f t="shared" si="97"/>
        <v>0</v>
      </c>
      <c r="V146" s="530">
        <f t="shared" si="97"/>
        <v>0</v>
      </c>
      <c r="W146" s="530">
        <f>IF(W137&gt;20,0,20-W137)</f>
        <v>0</v>
      </c>
      <c r="X146" s="530">
        <f t="shared" si="97"/>
        <v>0</v>
      </c>
      <c r="Y146" s="530">
        <f t="shared" si="97"/>
        <v>0</v>
      </c>
      <c r="Z146" s="530">
        <f t="shared" si="97"/>
        <v>0</v>
      </c>
      <c r="AA146" s="530">
        <f t="shared" si="97"/>
        <v>0</v>
      </c>
      <c r="AB146" s="530">
        <f t="shared" si="97"/>
        <v>0</v>
      </c>
      <c r="AC146" s="530">
        <f t="shared" si="97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C147" si="98">IF(SUM(G139,G141,G142)&gt;25,0,25-SUM(G139,G141,G142))</f>
        <v>1.5</v>
      </c>
      <c r="H147" s="532">
        <f t="shared" si="98"/>
        <v>1.5</v>
      </c>
      <c r="I147" s="532">
        <f t="shared" si="98"/>
        <v>1.5</v>
      </c>
      <c r="J147" s="532">
        <f t="shared" si="98"/>
        <v>1.5</v>
      </c>
      <c r="K147" s="532">
        <f t="shared" si="98"/>
        <v>1.5</v>
      </c>
      <c r="L147" s="532">
        <f t="shared" si="98"/>
        <v>1.5</v>
      </c>
      <c r="M147" s="532">
        <f t="shared" si="98"/>
        <v>1.5</v>
      </c>
      <c r="N147" s="532">
        <f t="shared" si="98"/>
        <v>1.5</v>
      </c>
      <c r="O147" s="532">
        <f t="shared" si="98"/>
        <v>1.5</v>
      </c>
      <c r="P147" s="532">
        <f t="shared" si="98"/>
        <v>1.5</v>
      </c>
      <c r="Q147" s="532">
        <f t="shared" si="98"/>
        <v>1.5</v>
      </c>
      <c r="R147" s="532">
        <f t="shared" si="98"/>
        <v>1.5</v>
      </c>
      <c r="S147" s="532">
        <f t="shared" si="98"/>
        <v>1.5</v>
      </c>
      <c r="T147" s="532">
        <f t="shared" si="98"/>
        <v>1.5</v>
      </c>
      <c r="U147" s="532">
        <f t="shared" si="98"/>
        <v>1.5</v>
      </c>
      <c r="V147" s="532">
        <f t="shared" si="98"/>
        <v>1.5</v>
      </c>
      <c r="W147" s="532">
        <f t="shared" si="98"/>
        <v>1.5</v>
      </c>
      <c r="X147" s="532">
        <f t="shared" si="98"/>
        <v>1.5</v>
      </c>
      <c r="Y147" s="532">
        <f t="shared" si="98"/>
        <v>1.5</v>
      </c>
      <c r="Z147" s="532">
        <f t="shared" si="98"/>
        <v>1.5</v>
      </c>
      <c r="AA147" s="532">
        <f t="shared" si="98"/>
        <v>1.5</v>
      </c>
      <c r="AB147" s="532">
        <f t="shared" si="98"/>
        <v>1.5</v>
      </c>
      <c r="AC147" s="532">
        <f t="shared" si="98"/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C148" si="99">IF(SUM(G140,G143,G144,G145)&gt;17,0,17-SUM(G140,G143,G144,G145))</f>
        <v>0</v>
      </c>
      <c r="H148" s="533">
        <f t="shared" si="99"/>
        <v>0</v>
      </c>
      <c r="I148" s="533">
        <f t="shared" si="99"/>
        <v>0</v>
      </c>
      <c r="J148" s="533">
        <f t="shared" si="99"/>
        <v>0</v>
      </c>
      <c r="K148" s="533">
        <f t="shared" si="99"/>
        <v>0</v>
      </c>
      <c r="L148" s="533">
        <f t="shared" si="99"/>
        <v>0</v>
      </c>
      <c r="M148" s="533">
        <f t="shared" si="99"/>
        <v>0</v>
      </c>
      <c r="N148" s="533">
        <f t="shared" si="99"/>
        <v>0</v>
      </c>
      <c r="O148" s="533">
        <f t="shared" si="99"/>
        <v>0</v>
      </c>
      <c r="P148" s="533">
        <f t="shared" si="99"/>
        <v>0</v>
      </c>
      <c r="Q148" s="533">
        <f t="shared" si="99"/>
        <v>0</v>
      </c>
      <c r="R148" s="533">
        <f t="shared" si="99"/>
        <v>0</v>
      </c>
      <c r="S148" s="533">
        <f t="shared" si="99"/>
        <v>0</v>
      </c>
      <c r="T148" s="533">
        <f t="shared" si="99"/>
        <v>0</v>
      </c>
      <c r="U148" s="533">
        <f t="shared" si="99"/>
        <v>0</v>
      </c>
      <c r="V148" s="533">
        <f t="shared" si="99"/>
        <v>0</v>
      </c>
      <c r="W148" s="533">
        <f t="shared" si="99"/>
        <v>0</v>
      </c>
      <c r="X148" s="533">
        <f t="shared" si="99"/>
        <v>0</v>
      </c>
      <c r="Y148" s="533">
        <f t="shared" si="99"/>
        <v>0</v>
      </c>
      <c r="Z148" s="533">
        <f t="shared" si="99"/>
        <v>0</v>
      </c>
      <c r="AA148" s="533">
        <f t="shared" si="99"/>
        <v>0</v>
      </c>
      <c r="AB148" s="533">
        <f t="shared" si="99"/>
        <v>0</v>
      </c>
      <c r="AC148" s="533">
        <f t="shared" si="99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516" priority="28" operator="greaterThan">
      <formula>60.3</formula>
    </cfRule>
  </conditionalFormatting>
  <conditionalFormatting sqref="G49:AC49 G94:AC95 G43:AC46 F55:AC72 F19:AC32 G78:AC80 G13:AC16">
    <cfRule type="cellIs" dxfId="1515" priority="24" operator="equal">
      <formula>"PMS"</formula>
    </cfRule>
    <cfRule type="cellIs" dxfId="1514" priority="25" operator="equal">
      <formula>"CMS"</formula>
    </cfRule>
    <cfRule type="cellIs" dxfId="1513" priority="26" operator="greaterThan">
      <formula>0</formula>
    </cfRule>
  </conditionalFormatting>
  <conditionalFormatting sqref="G49:AC49 G94:AC95 G43:AC46 F55:AC72 G78:AC80 G13:AC16">
    <cfRule type="cellIs" dxfId="1512" priority="27" operator="lessThanOrEqual">
      <formula>0</formula>
    </cfRule>
  </conditionalFormatting>
  <conditionalFormatting sqref="F148:AC148">
    <cfRule type="cellIs" dxfId="1511" priority="23" operator="greaterThan">
      <formula>60.3</formula>
    </cfRule>
  </conditionalFormatting>
  <conditionalFormatting sqref="F146:AC146">
    <cfRule type="cellIs" dxfId="1510" priority="22" operator="greaterThan">
      <formula>60.3</formula>
    </cfRule>
  </conditionalFormatting>
  <conditionalFormatting sqref="F147:AC147">
    <cfRule type="cellIs" dxfId="1509" priority="21" operator="greaterThan">
      <formula>60.3</formula>
    </cfRule>
  </conditionalFormatting>
  <conditionalFormatting sqref="F13:F16">
    <cfRule type="cellIs" dxfId="1508" priority="17" operator="equal">
      <formula>"PMS"</formula>
    </cfRule>
    <cfRule type="cellIs" dxfId="1507" priority="18" operator="equal">
      <formula>"CMS"</formula>
    </cfRule>
    <cfRule type="cellIs" dxfId="1506" priority="19" operator="greaterThan">
      <formula>0</formula>
    </cfRule>
  </conditionalFormatting>
  <conditionalFormatting sqref="F13:F16">
    <cfRule type="cellIs" dxfId="1505" priority="20" operator="lessThanOrEqual">
      <formula>0</formula>
    </cfRule>
  </conditionalFormatting>
  <conditionalFormatting sqref="F43:F46">
    <cfRule type="cellIs" dxfId="1504" priority="13" operator="equal">
      <formula>"PMS"</formula>
    </cfRule>
    <cfRule type="cellIs" dxfId="1503" priority="14" operator="equal">
      <formula>"CMS"</formula>
    </cfRule>
    <cfRule type="cellIs" dxfId="1502" priority="15" operator="greaterThan">
      <formula>0</formula>
    </cfRule>
  </conditionalFormatting>
  <conditionalFormatting sqref="F43:F46">
    <cfRule type="cellIs" dxfId="1501" priority="16" operator="lessThanOrEqual">
      <formula>0</formula>
    </cfRule>
  </conditionalFormatting>
  <conditionalFormatting sqref="F49">
    <cfRule type="cellIs" dxfId="1500" priority="9" operator="equal">
      <formula>"PMS"</formula>
    </cfRule>
    <cfRule type="cellIs" dxfId="1499" priority="10" operator="equal">
      <formula>"CMS"</formula>
    </cfRule>
    <cfRule type="cellIs" dxfId="1498" priority="11" operator="greaterThan">
      <formula>0</formula>
    </cfRule>
  </conditionalFormatting>
  <conditionalFormatting sqref="F49">
    <cfRule type="cellIs" dxfId="1497" priority="12" operator="lessThanOrEqual">
      <formula>0</formula>
    </cfRule>
  </conditionalFormatting>
  <conditionalFormatting sqref="F78:F80">
    <cfRule type="cellIs" dxfId="1496" priority="5" operator="equal">
      <formula>"PMS"</formula>
    </cfRule>
    <cfRule type="cellIs" dxfId="1495" priority="6" operator="equal">
      <formula>"CMS"</formula>
    </cfRule>
    <cfRule type="cellIs" dxfId="1494" priority="7" operator="greaterThan">
      <formula>0</formula>
    </cfRule>
  </conditionalFormatting>
  <conditionalFormatting sqref="F78:F80">
    <cfRule type="cellIs" dxfId="1493" priority="8" operator="lessThanOrEqual">
      <formula>0</formula>
    </cfRule>
  </conditionalFormatting>
  <conditionalFormatting sqref="F94:F95">
    <cfRule type="cellIs" dxfId="1492" priority="1" operator="equal">
      <formula>"PMS"</formula>
    </cfRule>
    <cfRule type="cellIs" dxfId="1491" priority="2" operator="equal">
      <formula>"CMS"</formula>
    </cfRule>
    <cfRule type="cellIs" dxfId="1490" priority="3" operator="greaterThan">
      <formula>0</formula>
    </cfRule>
  </conditionalFormatting>
  <conditionalFormatting sqref="F94:F95">
    <cfRule type="cellIs" dxfId="1489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65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83D16-F465-4F9F-B7A0-A531CDE8870F}">
  <sheetPr codeName="Sheet286"/>
  <dimension ref="A1:DT177"/>
  <sheetViews>
    <sheetView zoomScale="70" zoomScaleNormal="70" workbookViewId="0">
      <pane xSplit="5" ySplit="11" topLeftCell="F63" activePane="bottomRight" state="frozen"/>
      <selection pane="topRight" activeCell="F1" sqref="F1"/>
      <selection pane="bottomLeft" activeCell="A12" sqref="A12"/>
      <selection pane="bottomRight" activeCell="P99" sqref="P9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4,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418.29999999999984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6.3</v>
      </c>
      <c r="G14" s="282">
        <v>6.3</v>
      </c>
      <c r="H14" s="282"/>
      <c r="I14" s="282"/>
      <c r="J14" s="282"/>
      <c r="K14" s="282"/>
      <c r="L14" s="282"/>
      <c r="M14" s="280"/>
      <c r="N14" s="282">
        <v>2.6</v>
      </c>
      <c r="O14" s="280">
        <v>6.7</v>
      </c>
      <c r="P14" s="280">
        <v>6.7</v>
      </c>
      <c r="Q14" s="280">
        <v>6.7</v>
      </c>
      <c r="R14" s="280">
        <v>6.4</v>
      </c>
      <c r="S14" s="280">
        <v>6.5</v>
      </c>
      <c r="T14" s="353">
        <v>6.4</v>
      </c>
      <c r="U14" s="353">
        <v>6.5</v>
      </c>
      <c r="V14" s="353">
        <v>6.6</v>
      </c>
      <c r="W14" s="282">
        <v>6.4</v>
      </c>
      <c r="X14" s="282">
        <v>6.5</v>
      </c>
      <c r="Y14" s="280">
        <v>6.5</v>
      </c>
      <c r="Z14" s="353">
        <v>6.7</v>
      </c>
      <c r="AA14" s="353">
        <v>6</v>
      </c>
      <c r="AB14" s="280">
        <v>5.2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18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6.3</v>
      </c>
      <c r="G15" s="282">
        <v>6.2</v>
      </c>
      <c r="H15" s="282">
        <v>6.6</v>
      </c>
      <c r="I15" s="282">
        <v>6.9</v>
      </c>
      <c r="J15" s="282">
        <v>6.6</v>
      </c>
      <c r="K15" s="280">
        <v>6.9</v>
      </c>
      <c r="L15" s="280">
        <v>7</v>
      </c>
      <c r="M15" s="282">
        <v>6.5</v>
      </c>
      <c r="N15" s="282">
        <v>6.9</v>
      </c>
      <c r="O15" s="280">
        <v>6.7</v>
      </c>
      <c r="P15" s="280">
        <v>6.7</v>
      </c>
      <c r="Q15" s="280">
        <v>6.7</v>
      </c>
      <c r="R15" s="280">
        <v>6.4</v>
      </c>
      <c r="S15" s="280">
        <v>6.5</v>
      </c>
      <c r="T15" s="353">
        <v>6.4</v>
      </c>
      <c r="U15" s="353">
        <v>6.5</v>
      </c>
      <c r="V15" s="353">
        <v>6.6</v>
      </c>
      <c r="W15" s="282">
        <v>6.4</v>
      </c>
      <c r="X15" s="282">
        <v>6.5</v>
      </c>
      <c r="Y15" s="280">
        <v>6.5</v>
      </c>
      <c r="Z15" s="353">
        <v>6.7</v>
      </c>
      <c r="AA15" s="353">
        <v>6</v>
      </c>
      <c r="AB15" s="280">
        <v>5.2</v>
      </c>
      <c r="AC15" s="353">
        <v>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6.4</v>
      </c>
      <c r="G16" s="282">
        <v>6.2</v>
      </c>
      <c r="H16" s="282">
        <v>6.6</v>
      </c>
      <c r="I16" s="282">
        <v>6.8</v>
      </c>
      <c r="J16" s="282">
        <v>6.6</v>
      </c>
      <c r="K16" s="282">
        <v>6.9</v>
      </c>
      <c r="L16" s="282">
        <v>6.9</v>
      </c>
      <c r="M16" s="282">
        <v>6.7</v>
      </c>
      <c r="N16" s="282">
        <v>6.9</v>
      </c>
      <c r="O16" s="280">
        <v>6.7</v>
      </c>
      <c r="P16" s="280">
        <v>6.7</v>
      </c>
      <c r="Q16" s="280">
        <v>6.7</v>
      </c>
      <c r="R16" s="280">
        <v>6.4</v>
      </c>
      <c r="S16" s="280">
        <v>6.5</v>
      </c>
      <c r="T16" s="353">
        <v>6.4</v>
      </c>
      <c r="U16" s="353">
        <v>6.5</v>
      </c>
      <c r="V16" s="353">
        <v>6.6</v>
      </c>
      <c r="W16" s="282">
        <v>6.4</v>
      </c>
      <c r="X16" s="282">
        <v>6.5</v>
      </c>
      <c r="Y16" s="282">
        <v>6.5</v>
      </c>
      <c r="Z16" s="353">
        <v>6.7</v>
      </c>
      <c r="AA16" s="353">
        <v>6</v>
      </c>
      <c r="AB16" s="280">
        <v>7</v>
      </c>
      <c r="AC16" s="280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23</v>
      </c>
      <c r="AK16" s="68"/>
    </row>
    <row r="17" spans="1:35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</v>
      </c>
      <c r="G17" s="16">
        <f t="shared" si="0"/>
        <v>18.7</v>
      </c>
      <c r="H17" s="16">
        <f t="shared" si="0"/>
        <v>13.2</v>
      </c>
      <c r="I17" s="16">
        <f t="shared" si="0"/>
        <v>13.7</v>
      </c>
      <c r="J17" s="16">
        <f t="shared" si="0"/>
        <v>13.2</v>
      </c>
      <c r="K17" s="16">
        <f t="shared" si="0"/>
        <v>13.8</v>
      </c>
      <c r="L17" s="16">
        <f t="shared" si="0"/>
        <v>13.9</v>
      </c>
      <c r="M17" s="16">
        <f t="shared" si="0"/>
        <v>13.2</v>
      </c>
      <c r="N17" s="16">
        <f t="shared" si="0"/>
        <v>16.399999999999999</v>
      </c>
      <c r="O17" s="16">
        <f t="shared" si="0"/>
        <v>20.100000000000001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19.200000000000003</v>
      </c>
      <c r="S17" s="16">
        <f t="shared" si="0"/>
        <v>19.5</v>
      </c>
      <c r="T17" s="16">
        <f t="shared" si="0"/>
        <v>19.200000000000003</v>
      </c>
      <c r="U17" s="16">
        <f t="shared" si="0"/>
        <v>19.5</v>
      </c>
      <c r="V17" s="16">
        <f t="shared" si="0"/>
        <v>19.799999999999997</v>
      </c>
      <c r="W17" s="16">
        <f t="shared" si="0"/>
        <v>19.200000000000003</v>
      </c>
      <c r="X17" s="16">
        <f t="shared" si="0"/>
        <v>19.5</v>
      </c>
      <c r="Y17" s="16">
        <f t="shared" si="0"/>
        <v>19.5</v>
      </c>
      <c r="Z17" s="16">
        <f t="shared" si="0"/>
        <v>20.100000000000001</v>
      </c>
      <c r="AA17" s="16">
        <f t="shared" si="0"/>
        <v>18</v>
      </c>
      <c r="AB17" s="16">
        <f t="shared" si="0"/>
        <v>17.399999999999999</v>
      </c>
      <c r="AC17" s="16">
        <f t="shared" si="0"/>
        <v>12</v>
      </c>
      <c r="AD17" s="36"/>
      <c r="AE17" s="36"/>
      <c r="AF17" s="10"/>
      <c r="AG17" s="10"/>
      <c r="AH17" s="10"/>
    </row>
    <row r="18" spans="1:35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15.994</v>
      </c>
    </row>
    <row r="19" spans="1:35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1</v>
      </c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x14ac:dyDescent="0.2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>
        <v>0.98599999999999999</v>
      </c>
      <c r="R26" s="16">
        <v>0.98599999999999999</v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 x14ac:dyDescent="0.2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x14ac:dyDescent="0.2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>
        <v>0.99</v>
      </c>
      <c r="R28" s="16">
        <v>0.99</v>
      </c>
      <c r="S28" s="16">
        <v>0.999</v>
      </c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x14ac:dyDescent="0.2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>
        <v>1.02</v>
      </c>
      <c r="R29" s="16">
        <v>1.02</v>
      </c>
      <c r="S29" s="16">
        <v>1.014</v>
      </c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x14ac:dyDescent="0.2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x14ac:dyDescent="0.2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>
        <v>1.032</v>
      </c>
      <c r="R31" s="16">
        <v>1.032</v>
      </c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x14ac:dyDescent="0.2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>
        <v>1</v>
      </c>
      <c r="Q32" s="16">
        <v>1</v>
      </c>
      <c r="R32" s="16">
        <v>1</v>
      </c>
      <c r="S32" s="16">
        <v>1</v>
      </c>
      <c r="T32" s="16"/>
      <c r="U32" s="16">
        <v>0.92500000000000004</v>
      </c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1</v>
      </c>
      <c r="Q33" s="16">
        <f t="shared" si="1"/>
        <v>6.0280000000000005</v>
      </c>
      <c r="R33" s="16">
        <f t="shared" si="1"/>
        <v>5.0280000000000005</v>
      </c>
      <c r="S33" s="16">
        <f t="shared" si="1"/>
        <v>3.0129999999999999</v>
      </c>
      <c r="T33" s="16">
        <f t="shared" si="1"/>
        <v>0</v>
      </c>
      <c r="U33" s="16">
        <f t="shared" si="1"/>
        <v>0.92500000000000004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148.99999999999997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3.5</v>
      </c>
      <c r="G43" s="280">
        <v>2.5</v>
      </c>
      <c r="H43" s="282">
        <v>4</v>
      </c>
      <c r="I43" s="280">
        <v>4</v>
      </c>
      <c r="J43" s="280">
        <v>4</v>
      </c>
      <c r="K43" s="280">
        <v>4</v>
      </c>
      <c r="L43" s="280">
        <v>4.2</v>
      </c>
      <c r="M43" s="280">
        <v>4.0999999999999996</v>
      </c>
      <c r="N43" s="280">
        <v>4</v>
      </c>
      <c r="O43" s="280">
        <v>4</v>
      </c>
      <c r="P43" s="280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>
        <v>1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2.7</v>
      </c>
      <c r="AB43" s="280">
        <v>2.2000000000000002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80.100000000000009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2.5</v>
      </c>
      <c r="H44" s="282">
        <v>3.3</v>
      </c>
      <c r="I44" s="280">
        <v>3.3</v>
      </c>
      <c r="J44" s="280">
        <v>3.3</v>
      </c>
      <c r="K44" s="280">
        <v>3.5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2.7</v>
      </c>
      <c r="AB44" s="280">
        <v>2.2000000000000002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7.3</v>
      </c>
      <c r="P45" s="280">
        <v>7.2</v>
      </c>
      <c r="Q45" s="280">
        <v>6.4</v>
      </c>
      <c r="R45" s="280">
        <v>7</v>
      </c>
      <c r="S45" s="353">
        <v>7</v>
      </c>
      <c r="T45" s="353">
        <v>7</v>
      </c>
      <c r="U45" s="280">
        <v>7</v>
      </c>
      <c r="V45" s="280">
        <v>7</v>
      </c>
      <c r="W45" s="280">
        <v>4.0999999999999996</v>
      </c>
      <c r="X45" s="280">
        <v>7.4</v>
      </c>
      <c r="Y45" s="280">
        <v>7</v>
      </c>
      <c r="Z45" s="280">
        <v>3</v>
      </c>
      <c r="AA45" s="280">
        <v>2.7</v>
      </c>
      <c r="AB45" s="280">
        <v>0</v>
      </c>
      <c r="AC45" s="280">
        <v>0</v>
      </c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6.5</v>
      </c>
      <c r="G47" s="16">
        <f t="shared" si="2"/>
        <v>5</v>
      </c>
      <c r="H47" s="16">
        <f t="shared" si="2"/>
        <v>7.3</v>
      </c>
      <c r="I47" s="16">
        <f t="shared" si="2"/>
        <v>7.3</v>
      </c>
      <c r="J47" s="16">
        <f t="shared" si="2"/>
        <v>7.3</v>
      </c>
      <c r="K47" s="16">
        <f t="shared" si="2"/>
        <v>7.5</v>
      </c>
      <c r="L47" s="16">
        <f t="shared" si="2"/>
        <v>7.7</v>
      </c>
      <c r="M47" s="16">
        <f t="shared" si="2"/>
        <v>7.6</v>
      </c>
      <c r="N47" s="16">
        <f t="shared" si="2"/>
        <v>7.5</v>
      </c>
      <c r="O47" s="16">
        <f t="shared" si="2"/>
        <v>14.8</v>
      </c>
      <c r="P47" s="16">
        <f t="shared" si="2"/>
        <v>14.7</v>
      </c>
      <c r="Q47" s="16">
        <f t="shared" si="2"/>
        <v>9.9</v>
      </c>
      <c r="R47" s="16">
        <f t="shared" si="2"/>
        <v>10.5</v>
      </c>
      <c r="S47" s="16">
        <f t="shared" si="2"/>
        <v>10.5</v>
      </c>
      <c r="T47" s="16">
        <f t="shared" si="2"/>
        <v>10.5</v>
      </c>
      <c r="U47" s="16">
        <f t="shared" si="2"/>
        <v>11</v>
      </c>
      <c r="V47" s="16">
        <f t="shared" si="2"/>
        <v>14.5</v>
      </c>
      <c r="W47" s="16">
        <f t="shared" si="2"/>
        <v>11.6</v>
      </c>
      <c r="X47" s="16">
        <f t="shared" si="2"/>
        <v>14.9</v>
      </c>
      <c r="Y47" s="16">
        <f t="shared" si="2"/>
        <v>14.5</v>
      </c>
      <c r="Z47" s="16">
        <f t="shared" si="2"/>
        <v>10.5</v>
      </c>
      <c r="AA47" s="16">
        <f t="shared" si="2"/>
        <v>8.1000000000000014</v>
      </c>
      <c r="AB47" s="16">
        <f t="shared" si="2"/>
        <v>4.4000000000000004</v>
      </c>
      <c r="AC47" s="16">
        <f t="shared" si="2"/>
        <v>5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340.23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12.81</v>
      </c>
      <c r="H49" s="280">
        <v>14.3</v>
      </c>
      <c r="I49" s="280">
        <v>14.31</v>
      </c>
      <c r="J49" s="282">
        <v>14.3</v>
      </c>
      <c r="K49" s="280">
        <v>14.29</v>
      </c>
      <c r="L49" s="280">
        <v>14.28</v>
      </c>
      <c r="M49" s="280">
        <v>14.28</v>
      </c>
      <c r="N49" s="280">
        <v>14.27</v>
      </c>
      <c r="O49" s="280">
        <v>14.25</v>
      </c>
      <c r="P49" s="280">
        <v>14.23</v>
      </c>
      <c r="Q49" s="280">
        <v>14.29</v>
      </c>
      <c r="R49" s="280">
        <v>14.26</v>
      </c>
      <c r="S49" s="353">
        <v>14.26</v>
      </c>
      <c r="T49" s="353">
        <v>14.28</v>
      </c>
      <c r="U49" s="280">
        <v>14.22</v>
      </c>
      <c r="V49" s="280">
        <v>14.28</v>
      </c>
      <c r="W49" s="280">
        <v>14.22</v>
      </c>
      <c r="X49" s="280">
        <v>14.29</v>
      </c>
      <c r="Y49" s="280">
        <v>14.22</v>
      </c>
      <c r="Z49" s="280">
        <v>14.26</v>
      </c>
      <c r="AA49" s="280">
        <v>14.29</v>
      </c>
      <c r="AB49" s="280">
        <v>13.5</v>
      </c>
      <c r="AC49" s="280">
        <v>14.3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14.24</v>
      </c>
      <c r="G50" s="16">
        <f t="shared" si="3"/>
        <v>12.81</v>
      </c>
      <c r="H50" s="16">
        <f t="shared" si="3"/>
        <v>14.3</v>
      </c>
      <c r="I50" s="16">
        <f t="shared" si="3"/>
        <v>14.31</v>
      </c>
      <c r="J50" s="16">
        <f t="shared" si="3"/>
        <v>14.3</v>
      </c>
      <c r="K50" s="16">
        <f t="shared" si="3"/>
        <v>14.29</v>
      </c>
      <c r="L50" s="16">
        <f t="shared" si="3"/>
        <v>14.28</v>
      </c>
      <c r="M50" s="16">
        <f t="shared" si="3"/>
        <v>14.28</v>
      </c>
      <c r="N50" s="16">
        <f t="shared" si="3"/>
        <v>14.27</v>
      </c>
      <c r="O50" s="16">
        <f t="shared" si="3"/>
        <v>14.25</v>
      </c>
      <c r="P50" s="16">
        <f t="shared" si="3"/>
        <v>14.23</v>
      </c>
      <c r="Q50" s="16">
        <f t="shared" si="3"/>
        <v>14.29</v>
      </c>
      <c r="R50" s="16">
        <f t="shared" si="3"/>
        <v>14.26</v>
      </c>
      <c r="S50" s="16">
        <f t="shared" si="3"/>
        <v>14.26</v>
      </c>
      <c r="T50" s="16">
        <f t="shared" si="3"/>
        <v>14.28</v>
      </c>
      <c r="U50" s="16">
        <f t="shared" si="3"/>
        <v>14.22</v>
      </c>
      <c r="V50" s="16">
        <f t="shared" si="3"/>
        <v>14.28</v>
      </c>
      <c r="W50" s="16">
        <f t="shared" si="3"/>
        <v>14.22</v>
      </c>
      <c r="X50" s="16">
        <f t="shared" si="3"/>
        <v>14.29</v>
      </c>
      <c r="Y50" s="16">
        <f t="shared" si="3"/>
        <v>14.22</v>
      </c>
      <c r="Z50" s="16">
        <f t="shared" si="3"/>
        <v>14.26</v>
      </c>
      <c r="AA50" s="16">
        <f t="shared" si="3"/>
        <v>14.29</v>
      </c>
      <c r="AB50" s="16">
        <f t="shared" si="3"/>
        <v>13.5</v>
      </c>
      <c r="AC50" s="16">
        <f t="shared" si="3"/>
        <v>14.3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60.250000000000078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45.750000000000036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0.8</v>
      </c>
      <c r="Q55" s="280">
        <v>0.8</v>
      </c>
      <c r="R55" s="280">
        <v>0.8</v>
      </c>
      <c r="S55" s="353">
        <v>0.8</v>
      </c>
      <c r="T55" s="353">
        <v>0.8</v>
      </c>
      <c r="U55" s="280">
        <v>0.8</v>
      </c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>
        <v>0.7</v>
      </c>
      <c r="O56" s="280"/>
      <c r="P56" s="280">
        <v>0.8</v>
      </c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7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v>0.8</v>
      </c>
      <c r="Q58" s="280">
        <v>0.8</v>
      </c>
      <c r="R58" s="280">
        <v>0.8</v>
      </c>
      <c r="S58" s="353">
        <v>0.8</v>
      </c>
      <c r="T58" s="353">
        <v>0.8</v>
      </c>
      <c r="U58" s="280">
        <v>0.8</v>
      </c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/>
      <c r="P60" s="280">
        <v>0.7</v>
      </c>
      <c r="Q60" s="280">
        <v>0.7</v>
      </c>
      <c r="R60" s="280">
        <v>0.7</v>
      </c>
      <c r="S60" s="353">
        <v>0.7</v>
      </c>
      <c r="T60" s="353">
        <v>0.7</v>
      </c>
      <c r="U60" s="280">
        <v>0.7</v>
      </c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7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0.7</v>
      </c>
      <c r="I63" s="280"/>
      <c r="J63" s="280"/>
      <c r="K63" s="280"/>
      <c r="L63" s="280">
        <v>0.7</v>
      </c>
      <c r="M63" s="280">
        <v>0.7</v>
      </c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0.75</v>
      </c>
      <c r="W63" s="280"/>
      <c r="X63" s="280">
        <v>0.7</v>
      </c>
      <c r="Y63" s="280"/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>
        <v>0.75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0.75</v>
      </c>
      <c r="W64" s="280"/>
      <c r="X64" s="280"/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11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0.75</v>
      </c>
      <c r="N66" s="280">
        <v>0.75</v>
      </c>
      <c r="O66" s="280"/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v>0.7</v>
      </c>
      <c r="I67" s="280"/>
      <c r="J67" s="280"/>
      <c r="K67" s="280"/>
      <c r="L67" s="280">
        <v>0.65</v>
      </c>
      <c r="M67" s="280">
        <v>0.75</v>
      </c>
      <c r="N67" s="280">
        <v>0.75</v>
      </c>
      <c r="O67" s="280">
        <v>0.7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/>
      <c r="X67" s="280"/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>
        <v>0.7</v>
      </c>
      <c r="N72" s="280">
        <v>0.75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/>
      <c r="X72" s="280">
        <v>0.7</v>
      </c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1.4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2.75</v>
      </c>
      <c r="M76" s="16">
        <f t="shared" si="7"/>
        <v>3.5999999999999996</v>
      </c>
      <c r="N76" s="16">
        <f t="shared" si="7"/>
        <v>5.0999999999999996</v>
      </c>
      <c r="O76" s="16">
        <f t="shared" si="7"/>
        <v>2.8</v>
      </c>
      <c r="P76" s="16">
        <f t="shared" si="7"/>
        <v>6.6000000000000014</v>
      </c>
      <c r="Q76" s="16">
        <f t="shared" si="7"/>
        <v>6.6000000000000014</v>
      </c>
      <c r="R76" s="16">
        <f t="shared" si="7"/>
        <v>6.6000000000000014</v>
      </c>
      <c r="S76" s="16">
        <f t="shared" si="7"/>
        <v>6.6000000000000014</v>
      </c>
      <c r="T76" s="16">
        <f t="shared" si="7"/>
        <v>6.6000000000000014</v>
      </c>
      <c r="U76" s="16">
        <f t="shared" si="7"/>
        <v>6.6000000000000014</v>
      </c>
      <c r="V76" s="16">
        <f t="shared" si="7"/>
        <v>3.6000000000000005</v>
      </c>
      <c r="W76" s="16">
        <f t="shared" si="7"/>
        <v>0</v>
      </c>
      <c r="X76" s="16">
        <f t="shared" si="7"/>
        <v>1.4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27.189999999999998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v>0.54</v>
      </c>
      <c r="G78" s="280">
        <v>0.505</v>
      </c>
      <c r="H78" s="280">
        <f>0.97/2</f>
        <v>0.48499999999999999</v>
      </c>
      <c r="I78" s="280">
        <f>0.94/2</f>
        <v>0.47</v>
      </c>
      <c r="J78" s="282">
        <f>0.84/2</f>
        <v>0.42</v>
      </c>
      <c r="K78" s="282">
        <f>0.91/2</f>
        <v>0.45500000000000002</v>
      </c>
      <c r="L78" s="280">
        <v>0.55500000000000005</v>
      </c>
      <c r="M78" s="280">
        <v>0.55500000000000005</v>
      </c>
      <c r="N78" s="280">
        <v>0.56000000000000005</v>
      </c>
      <c r="O78" s="280">
        <v>0.59499999999999997</v>
      </c>
      <c r="P78" s="280">
        <v>0.61</v>
      </c>
      <c r="Q78" s="280">
        <v>0.7</v>
      </c>
      <c r="R78" s="280">
        <v>0.68</v>
      </c>
      <c r="S78" s="353">
        <v>0.68</v>
      </c>
      <c r="T78" s="353">
        <v>0.69</v>
      </c>
      <c r="U78" s="280"/>
      <c r="V78" s="280"/>
      <c r="W78" s="280"/>
      <c r="X78" s="280"/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/>
      <c r="G79" s="280"/>
      <c r="H79" s="280"/>
      <c r="I79" s="280"/>
      <c r="J79" s="280"/>
      <c r="K79" s="282"/>
      <c r="L79" s="280">
        <v>0.55500000000000005</v>
      </c>
      <c r="M79" s="280">
        <v>0.55500000000000005</v>
      </c>
      <c r="N79" s="280">
        <v>0.56000000000000005</v>
      </c>
      <c r="O79" s="280">
        <v>0.59499999999999997</v>
      </c>
      <c r="P79" s="280">
        <v>0.61</v>
      </c>
      <c r="Q79" s="280">
        <v>0.7</v>
      </c>
      <c r="R79" s="280">
        <v>0.68</v>
      </c>
      <c r="S79" s="353">
        <v>0.68</v>
      </c>
      <c r="T79" s="353">
        <v>0.69</v>
      </c>
      <c r="U79" s="280">
        <v>0.69</v>
      </c>
      <c r="V79" s="280">
        <v>0.62</v>
      </c>
      <c r="W79" s="280">
        <v>0.61499999999999999</v>
      </c>
      <c r="X79" s="280">
        <f>1.31/2</f>
        <v>0.65500000000000003</v>
      </c>
      <c r="Y79" s="280">
        <f>1.28/2</f>
        <v>0.64</v>
      </c>
      <c r="Z79" s="280">
        <f>1.08/2</f>
        <v>0.54</v>
      </c>
      <c r="AA79" s="280">
        <f>1.02/2</f>
        <v>0.51</v>
      </c>
      <c r="AB79" s="280">
        <f>0.85/2</f>
        <v>0.42499999999999999</v>
      </c>
      <c r="AC79" s="280">
        <f>0.8/2</f>
        <v>0.4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v>0.54</v>
      </c>
      <c r="G80" s="280">
        <v>0.505</v>
      </c>
      <c r="H80" s="280">
        <f>0.97/2</f>
        <v>0.48499999999999999</v>
      </c>
      <c r="I80" s="280">
        <f>0.94/2</f>
        <v>0.47</v>
      </c>
      <c r="J80" s="282">
        <f>0.84/2</f>
        <v>0.42</v>
      </c>
      <c r="K80" s="282">
        <f>0.91/2</f>
        <v>0.45500000000000002</v>
      </c>
      <c r="L80" s="280"/>
      <c r="M80" s="280"/>
      <c r="N80" s="280"/>
      <c r="O80" s="280"/>
      <c r="P80" s="280"/>
      <c r="Q80" s="280"/>
      <c r="R80" s="280"/>
      <c r="S80" s="353"/>
      <c r="T80" s="353"/>
      <c r="U80" s="280">
        <v>0.69</v>
      </c>
      <c r="V80" s="280">
        <v>0.62</v>
      </c>
      <c r="W80" s="280">
        <v>0.61499999999999999</v>
      </c>
      <c r="X80" s="280">
        <f t="shared" ref="X80" si="8">1.31/2</f>
        <v>0.65500000000000003</v>
      </c>
      <c r="Y80" s="280">
        <f>1.28/2</f>
        <v>0.64</v>
      </c>
      <c r="Z80" s="280">
        <f>1.08/2</f>
        <v>0.54</v>
      </c>
      <c r="AA80" s="280">
        <f>1.02/2</f>
        <v>0.51</v>
      </c>
      <c r="AB80" s="280">
        <f>0.85/2</f>
        <v>0.42499999999999999</v>
      </c>
      <c r="AC80" s="280">
        <f>0.8/2</f>
        <v>0.4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1.08</v>
      </c>
      <c r="G81" s="16">
        <f t="shared" si="9"/>
        <v>1.01</v>
      </c>
      <c r="H81" s="16">
        <f t="shared" si="9"/>
        <v>0.97</v>
      </c>
      <c r="I81" s="16">
        <f t="shared" si="9"/>
        <v>0.94</v>
      </c>
      <c r="J81" s="16">
        <f t="shared" si="9"/>
        <v>0.84</v>
      </c>
      <c r="K81" s="16">
        <f t="shared" si="9"/>
        <v>0.91</v>
      </c>
      <c r="L81" s="16">
        <f t="shared" si="9"/>
        <v>1.1100000000000001</v>
      </c>
      <c r="M81" s="16">
        <f t="shared" si="9"/>
        <v>1.1100000000000001</v>
      </c>
      <c r="N81" s="16">
        <f t="shared" si="9"/>
        <v>1.1200000000000001</v>
      </c>
      <c r="O81" s="16">
        <f t="shared" si="9"/>
        <v>1.19</v>
      </c>
      <c r="P81" s="16">
        <f t="shared" si="9"/>
        <v>1.22</v>
      </c>
      <c r="Q81" s="16">
        <f t="shared" si="9"/>
        <v>1.4</v>
      </c>
      <c r="R81" s="16">
        <f t="shared" si="9"/>
        <v>1.36</v>
      </c>
      <c r="S81" s="16">
        <f t="shared" si="9"/>
        <v>1.36</v>
      </c>
      <c r="T81" s="16">
        <f t="shared" si="9"/>
        <v>1.38</v>
      </c>
      <c r="U81" s="16">
        <f t="shared" si="9"/>
        <v>1.38</v>
      </c>
      <c r="V81" s="16">
        <f t="shared" si="9"/>
        <v>1.24</v>
      </c>
      <c r="W81" s="16">
        <f t="shared" si="9"/>
        <v>1.23</v>
      </c>
      <c r="X81" s="16">
        <f t="shared" si="9"/>
        <v>1.31</v>
      </c>
      <c r="Y81" s="16">
        <f t="shared" si="9"/>
        <v>1.28</v>
      </c>
      <c r="Z81" s="16">
        <f t="shared" si="9"/>
        <v>1.08</v>
      </c>
      <c r="AA81" s="16">
        <f t="shared" si="9"/>
        <v>1.02</v>
      </c>
      <c r="AB81" s="16">
        <f t="shared" si="9"/>
        <v>0.85</v>
      </c>
      <c r="AC81" s="16">
        <f t="shared" si="9"/>
        <v>0.8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18.049999999999997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0.74</v>
      </c>
      <c r="N94" s="280">
        <v>0.71</v>
      </c>
      <c r="O94" s="280">
        <v>0.8</v>
      </c>
      <c r="P94" s="280">
        <v>0.78</v>
      </c>
      <c r="Q94" s="280">
        <v>0.73</v>
      </c>
      <c r="R94" s="280">
        <v>0.7</v>
      </c>
      <c r="S94" s="353">
        <v>0.7</v>
      </c>
      <c r="T94" s="353"/>
      <c r="U94" s="280"/>
      <c r="V94" s="280"/>
      <c r="W94" s="280"/>
      <c r="X94" s="280"/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0.77</v>
      </c>
      <c r="H95" s="280">
        <v>0.73</v>
      </c>
      <c r="I95" s="280">
        <v>0.71</v>
      </c>
      <c r="J95" s="280">
        <v>0.67</v>
      </c>
      <c r="K95" s="282">
        <v>0.73</v>
      </c>
      <c r="L95" s="280">
        <v>0.82</v>
      </c>
      <c r="M95" s="280"/>
      <c r="N95" s="280"/>
      <c r="O95" s="280"/>
      <c r="P95" s="280"/>
      <c r="Q95" s="280"/>
      <c r="R95" s="280"/>
      <c r="S95" s="353"/>
      <c r="T95" s="353">
        <v>0.7</v>
      </c>
      <c r="U95" s="280">
        <v>0.7</v>
      </c>
      <c r="V95" s="280">
        <v>0.7</v>
      </c>
      <c r="W95" s="280">
        <v>0.78</v>
      </c>
      <c r="X95" s="280">
        <v>0.89</v>
      </c>
      <c r="Y95" s="280">
        <v>0.88</v>
      </c>
      <c r="Z95" s="280">
        <v>0.83</v>
      </c>
      <c r="AA95" s="280">
        <v>0.81</v>
      </c>
      <c r="AB95" s="280">
        <v>0.72</v>
      </c>
      <c r="AC95" s="280">
        <v>0.66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17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0.79</v>
      </c>
      <c r="G96" s="16">
        <f t="shared" si="13"/>
        <v>0.77</v>
      </c>
      <c r="H96" s="16">
        <f t="shared" si="13"/>
        <v>0.73</v>
      </c>
      <c r="I96" s="16">
        <f t="shared" si="13"/>
        <v>0.71</v>
      </c>
      <c r="J96" s="16">
        <f t="shared" si="13"/>
        <v>0.67</v>
      </c>
      <c r="K96" s="16">
        <f t="shared" si="13"/>
        <v>0.73</v>
      </c>
      <c r="L96" s="16">
        <f t="shared" si="13"/>
        <v>0.82</v>
      </c>
      <c r="M96" s="16">
        <f t="shared" si="13"/>
        <v>0.74</v>
      </c>
      <c r="N96" s="16">
        <f t="shared" si="13"/>
        <v>0.71</v>
      </c>
      <c r="O96" s="16">
        <f t="shared" si="13"/>
        <v>0.8</v>
      </c>
      <c r="P96" s="16">
        <f t="shared" si="13"/>
        <v>0.78</v>
      </c>
      <c r="Q96" s="16">
        <f t="shared" si="13"/>
        <v>0.73</v>
      </c>
      <c r="R96" s="16">
        <f t="shared" si="13"/>
        <v>0.7</v>
      </c>
      <c r="S96" s="16">
        <f t="shared" si="13"/>
        <v>0.7</v>
      </c>
      <c r="T96" s="16">
        <f t="shared" si="13"/>
        <v>0.7</v>
      </c>
      <c r="U96" s="16">
        <f t="shared" si="13"/>
        <v>0.7</v>
      </c>
      <c r="V96" s="16">
        <f t="shared" si="13"/>
        <v>0.7</v>
      </c>
      <c r="W96" s="16">
        <f t="shared" si="13"/>
        <v>0.78</v>
      </c>
      <c r="X96" s="16">
        <f t="shared" si="13"/>
        <v>0.89</v>
      </c>
      <c r="Y96" s="16">
        <f t="shared" si="13"/>
        <v>0.88</v>
      </c>
      <c r="Z96" s="16">
        <f t="shared" si="13"/>
        <v>0.83</v>
      </c>
      <c r="AA96" s="16">
        <f t="shared" si="13"/>
        <v>0.81</v>
      </c>
      <c r="AB96" s="16">
        <f t="shared" si="13"/>
        <v>0.72</v>
      </c>
      <c r="AC96" s="16">
        <f t="shared" si="13"/>
        <v>0.66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41.61</v>
      </c>
      <c r="G99" s="23">
        <f t="shared" ref="G99:AC99" si="15">SUM(G13:G16,G19:G32,G35:G37,G40,G43:G46,G49,G55,G56,G58,G60,G63,G64,G66,G67,G72,G78:G80,G94:G95)</f>
        <v>38.290000000000006</v>
      </c>
      <c r="H99" s="23">
        <f>SUM(H13:H16,H19:H32,H35:H37,H40,H43:H46,H49,H55,H56,H58,H60,H63,H64,H66,H67,H72,H78:H80,H94:H95)</f>
        <v>37.9</v>
      </c>
      <c r="I99" s="23">
        <f t="shared" si="15"/>
        <v>36.96</v>
      </c>
      <c r="J99" s="23">
        <f t="shared" si="15"/>
        <v>36.31</v>
      </c>
      <c r="K99" s="23">
        <f t="shared" si="15"/>
        <v>37.229999999999997</v>
      </c>
      <c r="L99" s="23">
        <f t="shared" si="15"/>
        <v>40.560000000000009</v>
      </c>
      <c r="M99" s="23">
        <f t="shared" si="15"/>
        <v>40.530000000000008</v>
      </c>
      <c r="N99" s="23">
        <f t="shared" si="15"/>
        <v>45.100000000000016</v>
      </c>
      <c r="O99" s="23">
        <f t="shared" si="15"/>
        <v>53.940000000000005</v>
      </c>
      <c r="P99" s="23">
        <f t="shared" si="15"/>
        <v>58.63000000000001</v>
      </c>
      <c r="Q99" s="23">
        <f t="shared" si="15"/>
        <v>59.048000000000009</v>
      </c>
      <c r="R99" s="23">
        <f t="shared" si="15"/>
        <v>57.64800000000001</v>
      </c>
      <c r="S99" s="23">
        <f t="shared" si="15"/>
        <v>55.933000000000007</v>
      </c>
      <c r="T99" s="23">
        <f t="shared" si="15"/>
        <v>52.660000000000011</v>
      </c>
      <c r="U99" s="23">
        <f t="shared" si="15"/>
        <v>54.32500000000001</v>
      </c>
      <c r="V99" s="23">
        <f t="shared" si="15"/>
        <v>54.120000000000005</v>
      </c>
      <c r="W99" s="23">
        <f t="shared" si="15"/>
        <v>47.030000000000008</v>
      </c>
      <c r="X99" s="23">
        <f t="shared" si="15"/>
        <v>52.290000000000006</v>
      </c>
      <c r="Y99" s="23">
        <f t="shared" si="15"/>
        <v>50.38</v>
      </c>
      <c r="Z99" s="23">
        <f t="shared" si="15"/>
        <v>46.769999999999996</v>
      </c>
      <c r="AA99" s="23">
        <f t="shared" si="15"/>
        <v>42.22</v>
      </c>
      <c r="AB99" s="23">
        <f t="shared" si="15"/>
        <v>36.86999999999999</v>
      </c>
      <c r="AC99" s="23">
        <f t="shared" si="15"/>
        <v>32.76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-1.9100000000000037</v>
      </c>
      <c r="AG102" s="19"/>
      <c r="AH102" s="145">
        <f>Z99-AA99</f>
        <v>4.5499999999999972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19</v>
      </c>
      <c r="G107" s="58">
        <f t="shared" ref="G107:AC107" si="16">G17</f>
        <v>18.7</v>
      </c>
      <c r="H107" s="58">
        <f t="shared" si="16"/>
        <v>13.2</v>
      </c>
      <c r="I107" s="58">
        <f t="shared" si="16"/>
        <v>13.7</v>
      </c>
      <c r="J107" s="58">
        <f t="shared" si="16"/>
        <v>13.2</v>
      </c>
      <c r="K107" s="58">
        <f t="shared" si="16"/>
        <v>13.8</v>
      </c>
      <c r="L107" s="58">
        <f t="shared" si="16"/>
        <v>13.9</v>
      </c>
      <c r="M107" s="58">
        <f t="shared" si="16"/>
        <v>13.2</v>
      </c>
      <c r="N107" s="58">
        <f t="shared" si="16"/>
        <v>16.399999999999999</v>
      </c>
      <c r="O107" s="58">
        <f t="shared" si="16"/>
        <v>20.100000000000001</v>
      </c>
      <c r="P107" s="58">
        <f t="shared" si="16"/>
        <v>20.100000000000001</v>
      </c>
      <c r="Q107" s="58">
        <f t="shared" si="16"/>
        <v>20.100000000000001</v>
      </c>
      <c r="R107" s="58">
        <f t="shared" si="16"/>
        <v>19.200000000000003</v>
      </c>
      <c r="S107" s="58">
        <f t="shared" si="16"/>
        <v>19.5</v>
      </c>
      <c r="T107" s="58">
        <f t="shared" si="16"/>
        <v>19.200000000000003</v>
      </c>
      <c r="U107" s="58">
        <f t="shared" si="16"/>
        <v>19.5</v>
      </c>
      <c r="V107" s="58">
        <f t="shared" si="16"/>
        <v>19.799999999999997</v>
      </c>
      <c r="W107" s="58">
        <f t="shared" si="16"/>
        <v>19.200000000000003</v>
      </c>
      <c r="X107" s="58">
        <f t="shared" si="16"/>
        <v>19.5</v>
      </c>
      <c r="Y107" s="58">
        <f t="shared" si="16"/>
        <v>19.5</v>
      </c>
      <c r="Z107" s="58">
        <f t="shared" si="16"/>
        <v>20.100000000000001</v>
      </c>
      <c r="AA107" s="58">
        <f t="shared" si="16"/>
        <v>18</v>
      </c>
      <c r="AB107" s="58">
        <f t="shared" si="16"/>
        <v>17.399999999999999</v>
      </c>
      <c r="AC107" s="58">
        <f t="shared" si="16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0.56699999999999995</v>
      </c>
      <c r="G108" s="62">
        <v>0.59599999999999997</v>
      </c>
      <c r="H108" s="62">
        <v>0.65500000000000003</v>
      </c>
      <c r="I108" s="62">
        <v>0.69799999999999995</v>
      </c>
      <c r="J108" s="62">
        <v>0.59799999999999998</v>
      </c>
      <c r="K108" s="62">
        <v>0.51100000000000001</v>
      </c>
      <c r="L108" s="62">
        <v>0.61899999999999999</v>
      </c>
      <c r="M108" s="62">
        <v>0.66600000000000004</v>
      </c>
      <c r="N108" s="62">
        <v>0.67500000000000004</v>
      </c>
      <c r="O108" s="62">
        <v>0.58199999999999996</v>
      </c>
      <c r="P108" s="62">
        <v>0.6</v>
      </c>
      <c r="Q108" s="62">
        <v>0.747</v>
      </c>
      <c r="R108" s="62">
        <v>0.754</v>
      </c>
      <c r="S108" s="62">
        <v>0.75900000000000001</v>
      </c>
      <c r="T108" s="62">
        <v>0.77500000000000002</v>
      </c>
      <c r="U108" s="62">
        <v>0.77900000000000003</v>
      </c>
      <c r="V108" s="62">
        <v>0.78</v>
      </c>
      <c r="W108" s="62">
        <v>0.76500000000000001</v>
      </c>
      <c r="X108" s="62">
        <v>0.747</v>
      </c>
      <c r="Y108" s="62">
        <v>0.61</v>
      </c>
      <c r="Z108" s="62">
        <v>0.61699999999999999</v>
      </c>
      <c r="AA108" s="62">
        <v>0.69899999999999995</v>
      </c>
      <c r="AB108" s="62">
        <v>0.77800000000000002</v>
      </c>
      <c r="AC108" s="62">
        <v>0.69499999999999995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1</v>
      </c>
      <c r="Q109" s="58">
        <f t="shared" si="17"/>
        <v>6.0280000000000005</v>
      </c>
      <c r="R109" s="58">
        <f t="shared" si="17"/>
        <v>5.0280000000000005</v>
      </c>
      <c r="S109" s="58">
        <f t="shared" si="17"/>
        <v>3.0129999999999999</v>
      </c>
      <c r="T109" s="58">
        <f t="shared" si="17"/>
        <v>0</v>
      </c>
      <c r="U109" s="58">
        <f t="shared" si="17"/>
        <v>0.92500000000000004</v>
      </c>
      <c r="V109" s="58">
        <f t="shared" si="17"/>
        <v>0</v>
      </c>
      <c r="W109" s="58">
        <f t="shared" si="17"/>
        <v>0</v>
      </c>
      <c r="X109" s="58">
        <f t="shared" si="17"/>
        <v>0</v>
      </c>
      <c r="Y109" s="58">
        <f t="shared" si="17"/>
        <v>0</v>
      </c>
      <c r="Z109" s="58">
        <f t="shared" si="17"/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6.5</v>
      </c>
      <c r="G111" s="59">
        <f t="shared" ref="G111:AC111" si="18">G47</f>
        <v>5</v>
      </c>
      <c r="H111" s="59">
        <f t="shared" si="18"/>
        <v>7.3</v>
      </c>
      <c r="I111" s="59">
        <f t="shared" si="18"/>
        <v>7.3</v>
      </c>
      <c r="J111" s="59">
        <f t="shared" si="18"/>
        <v>7.3</v>
      </c>
      <c r="K111" s="59">
        <f t="shared" si="18"/>
        <v>7.5</v>
      </c>
      <c r="L111" s="59">
        <f t="shared" si="18"/>
        <v>7.7</v>
      </c>
      <c r="M111" s="59">
        <f t="shared" si="18"/>
        <v>7.6</v>
      </c>
      <c r="N111" s="59">
        <f t="shared" si="18"/>
        <v>7.5</v>
      </c>
      <c r="O111" s="59">
        <f t="shared" si="18"/>
        <v>14.8</v>
      </c>
      <c r="P111" s="59">
        <f t="shared" si="18"/>
        <v>14.7</v>
      </c>
      <c r="Q111" s="59">
        <f t="shared" si="18"/>
        <v>9.9</v>
      </c>
      <c r="R111" s="59">
        <f t="shared" si="18"/>
        <v>10.5</v>
      </c>
      <c r="S111" s="59">
        <f t="shared" si="18"/>
        <v>10.5</v>
      </c>
      <c r="T111" s="59">
        <f t="shared" si="18"/>
        <v>10.5</v>
      </c>
      <c r="U111" s="59">
        <f t="shared" si="18"/>
        <v>11</v>
      </c>
      <c r="V111" s="59">
        <f t="shared" si="18"/>
        <v>14.5</v>
      </c>
      <c r="W111" s="59">
        <f t="shared" si="18"/>
        <v>11.6</v>
      </c>
      <c r="X111" s="59">
        <f t="shared" si="18"/>
        <v>14.9</v>
      </c>
      <c r="Y111" s="59">
        <f t="shared" si="18"/>
        <v>14.5</v>
      </c>
      <c r="Z111" s="59">
        <f t="shared" si="18"/>
        <v>10.5</v>
      </c>
      <c r="AA111" s="59">
        <f t="shared" si="18"/>
        <v>8.1000000000000014</v>
      </c>
      <c r="AB111" s="59">
        <f t="shared" si="18"/>
        <v>4.4000000000000004</v>
      </c>
      <c r="AC111" s="59">
        <f t="shared" si="18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0.25700000000000001</v>
      </c>
      <c r="G112" s="62">
        <v>0.248</v>
      </c>
      <c r="H112" s="62">
        <v>0.25700000000000001</v>
      </c>
      <c r="I112" s="62">
        <v>0.26200000000000001</v>
      </c>
      <c r="J112" s="62">
        <v>0.26500000000000001</v>
      </c>
      <c r="K112" s="62">
        <v>0.247</v>
      </c>
      <c r="L112" s="62">
        <v>0.25600000000000001</v>
      </c>
      <c r="M112" s="62">
        <v>0.248</v>
      </c>
      <c r="N112" s="62">
        <v>0.247</v>
      </c>
      <c r="O112" s="62">
        <v>0.245</v>
      </c>
      <c r="P112" s="62">
        <v>0.27100000000000002</v>
      </c>
      <c r="Q112" s="62">
        <v>0.22600000000000001</v>
      </c>
      <c r="R112" s="62">
        <v>0.17799999999999999</v>
      </c>
      <c r="S112" s="62">
        <v>0.17299999999999999</v>
      </c>
      <c r="T112" s="62">
        <v>0.16800000000000001</v>
      </c>
      <c r="U112" s="62">
        <v>0.251</v>
      </c>
      <c r="V112" s="62">
        <v>0.246</v>
      </c>
      <c r="W112" s="62">
        <v>0.23799999999999999</v>
      </c>
      <c r="X112" s="62">
        <v>0.27600000000000002</v>
      </c>
      <c r="Y112" s="62">
        <v>0.26400000000000001</v>
      </c>
      <c r="Z112" s="62">
        <v>0.23599999999999999</v>
      </c>
      <c r="AA112" s="62">
        <v>0.248</v>
      </c>
      <c r="AB112" s="62">
        <v>0.24099999999999999</v>
      </c>
      <c r="AC112" s="62">
        <v>0.27100000000000002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2.35E-2</v>
      </c>
      <c r="G113" s="62">
        <v>2.3E-2</v>
      </c>
      <c r="H113" s="62">
        <v>2.9000000000000001E-2</v>
      </c>
      <c r="I113" s="62">
        <v>2.9000000000000001E-2</v>
      </c>
      <c r="J113" s="62">
        <v>3.4000000000000002E-2</v>
      </c>
      <c r="K113" s="62">
        <v>0.1123</v>
      </c>
      <c r="L113" s="62">
        <v>5.2200000000000003E-2</v>
      </c>
      <c r="M113" s="62">
        <v>0.03</v>
      </c>
      <c r="N113" s="62">
        <v>0.03</v>
      </c>
      <c r="O113" s="62">
        <v>0.2</v>
      </c>
      <c r="P113" s="62">
        <v>0.193</v>
      </c>
      <c r="Q113" s="62">
        <v>0.22170000000000001</v>
      </c>
      <c r="R113" s="62">
        <v>0.2056</v>
      </c>
      <c r="S113" s="62">
        <v>0.19869999999999999</v>
      </c>
      <c r="T113" s="62">
        <v>0.18820000000000001</v>
      </c>
      <c r="U113" s="62">
        <v>0.1905</v>
      </c>
      <c r="V113" s="62">
        <v>0.19650000000000001</v>
      </c>
      <c r="W113" s="62">
        <v>0.1898</v>
      </c>
      <c r="X113" s="62">
        <v>0.19420000000000001</v>
      </c>
      <c r="Y113" s="62">
        <v>0.17810000000000001</v>
      </c>
      <c r="Z113" s="62">
        <v>0.19550000000000001</v>
      </c>
      <c r="AA113" s="62">
        <v>0.1444</v>
      </c>
      <c r="AB113" s="62">
        <v>3.1099999999999999E-2</v>
      </c>
      <c r="AC113" s="62">
        <v>0.02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14.24</v>
      </c>
      <c r="G114" s="59">
        <f t="shared" ref="G114:AC114" si="19">G50</f>
        <v>12.81</v>
      </c>
      <c r="H114" s="59">
        <f t="shared" si="19"/>
        <v>14.3</v>
      </c>
      <c r="I114" s="59">
        <f t="shared" si="19"/>
        <v>14.31</v>
      </c>
      <c r="J114" s="59">
        <f t="shared" si="19"/>
        <v>14.3</v>
      </c>
      <c r="K114" s="59">
        <f t="shared" si="19"/>
        <v>14.29</v>
      </c>
      <c r="L114" s="59">
        <f t="shared" si="19"/>
        <v>14.28</v>
      </c>
      <c r="M114" s="59">
        <f t="shared" si="19"/>
        <v>14.28</v>
      </c>
      <c r="N114" s="59">
        <f t="shared" si="19"/>
        <v>14.27</v>
      </c>
      <c r="O114" s="59">
        <f t="shared" si="19"/>
        <v>14.25</v>
      </c>
      <c r="P114" s="59">
        <f t="shared" si="19"/>
        <v>14.23</v>
      </c>
      <c r="Q114" s="59">
        <f t="shared" si="19"/>
        <v>14.29</v>
      </c>
      <c r="R114" s="59">
        <f t="shared" si="19"/>
        <v>14.26</v>
      </c>
      <c r="S114" s="59">
        <f t="shared" si="19"/>
        <v>14.26</v>
      </c>
      <c r="T114" s="59">
        <f t="shared" si="19"/>
        <v>14.28</v>
      </c>
      <c r="U114" s="59">
        <f t="shared" si="19"/>
        <v>14.22</v>
      </c>
      <c r="V114" s="59">
        <f t="shared" si="19"/>
        <v>14.28</v>
      </c>
      <c r="W114" s="59">
        <f t="shared" si="19"/>
        <v>14.22</v>
      </c>
      <c r="X114" s="59">
        <f t="shared" si="19"/>
        <v>14.29</v>
      </c>
      <c r="Y114" s="59">
        <f t="shared" si="19"/>
        <v>14.22</v>
      </c>
      <c r="Z114" s="59">
        <f t="shared" si="19"/>
        <v>14.26</v>
      </c>
      <c r="AA114" s="59">
        <f t="shared" si="19"/>
        <v>14.29</v>
      </c>
      <c r="AB114" s="59">
        <f t="shared" si="19"/>
        <v>13.5</v>
      </c>
      <c r="AC114" s="59">
        <f t="shared" si="19"/>
        <v>14.3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0.76</v>
      </c>
      <c r="G115" s="62">
        <v>0.69</v>
      </c>
      <c r="H115" s="62">
        <v>0.7</v>
      </c>
      <c r="I115" s="62">
        <v>0.69</v>
      </c>
      <c r="J115" s="62">
        <v>0.7</v>
      </c>
      <c r="K115" s="62">
        <v>0.71</v>
      </c>
      <c r="L115" s="62">
        <v>0.72</v>
      </c>
      <c r="M115" s="62">
        <v>0.72</v>
      </c>
      <c r="N115" s="62">
        <v>0.73</v>
      </c>
      <c r="O115" s="62">
        <v>0.75</v>
      </c>
      <c r="P115" s="62">
        <v>0.77</v>
      </c>
      <c r="Q115" s="62">
        <v>0.71</v>
      </c>
      <c r="R115" s="62">
        <v>0.74</v>
      </c>
      <c r="S115" s="62">
        <v>0.73</v>
      </c>
      <c r="T115" s="62">
        <v>0.72</v>
      </c>
      <c r="U115" s="62">
        <v>0.78</v>
      </c>
      <c r="V115" s="62">
        <v>0.72</v>
      </c>
      <c r="W115" s="62">
        <v>0.78</v>
      </c>
      <c r="X115" s="62">
        <v>0.71</v>
      </c>
      <c r="Y115" s="62">
        <v>0.77</v>
      </c>
      <c r="Z115" s="62">
        <v>0.74</v>
      </c>
      <c r="AA115" s="62">
        <v>0.71</v>
      </c>
      <c r="AB115" s="62">
        <v>0.7</v>
      </c>
      <c r="AC115" s="62">
        <v>0.7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1.4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2.75</v>
      </c>
      <c r="M116" s="58">
        <f t="shared" si="20"/>
        <v>3.5999999999999996</v>
      </c>
      <c r="N116" s="58">
        <f t="shared" si="20"/>
        <v>5.0999999999999996</v>
      </c>
      <c r="O116" s="58">
        <f t="shared" si="20"/>
        <v>2.8</v>
      </c>
      <c r="P116" s="58">
        <f t="shared" si="20"/>
        <v>6.6000000000000014</v>
      </c>
      <c r="Q116" s="58">
        <f t="shared" si="20"/>
        <v>6.6000000000000014</v>
      </c>
      <c r="R116" s="58">
        <f t="shared" si="20"/>
        <v>6.6000000000000014</v>
      </c>
      <c r="S116" s="58">
        <f t="shared" si="20"/>
        <v>6.6000000000000014</v>
      </c>
      <c r="T116" s="58">
        <f t="shared" si="20"/>
        <v>6.6000000000000014</v>
      </c>
      <c r="U116" s="58">
        <f t="shared" si="20"/>
        <v>6.6000000000000014</v>
      </c>
      <c r="V116" s="58">
        <f t="shared" si="20"/>
        <v>3.6000000000000005</v>
      </c>
      <c r="W116" s="58">
        <f t="shared" si="20"/>
        <v>0</v>
      </c>
      <c r="X116" s="58">
        <f t="shared" si="20"/>
        <v>1.4</v>
      </c>
      <c r="Y116" s="58">
        <f t="shared" si="20"/>
        <v>0</v>
      </c>
      <c r="Z116" s="58">
        <f t="shared" si="20"/>
        <v>0</v>
      </c>
      <c r="AA116" s="58">
        <f t="shared" si="20"/>
        <v>0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1.08</v>
      </c>
      <c r="G117" s="58">
        <f t="shared" ref="G117:AC117" si="21">G81</f>
        <v>1.01</v>
      </c>
      <c r="H117" s="58">
        <f t="shared" si="21"/>
        <v>0.97</v>
      </c>
      <c r="I117" s="58">
        <f t="shared" si="21"/>
        <v>0.94</v>
      </c>
      <c r="J117" s="58">
        <f t="shared" si="21"/>
        <v>0.84</v>
      </c>
      <c r="K117" s="58">
        <f t="shared" si="21"/>
        <v>0.91</v>
      </c>
      <c r="L117" s="58">
        <f t="shared" si="21"/>
        <v>1.1100000000000001</v>
      </c>
      <c r="M117" s="58">
        <f t="shared" si="21"/>
        <v>1.1100000000000001</v>
      </c>
      <c r="N117" s="58">
        <f t="shared" si="21"/>
        <v>1.1200000000000001</v>
      </c>
      <c r="O117" s="58">
        <f t="shared" si="21"/>
        <v>1.19</v>
      </c>
      <c r="P117" s="58">
        <f t="shared" si="21"/>
        <v>1.22</v>
      </c>
      <c r="Q117" s="58">
        <f t="shared" si="21"/>
        <v>1.4</v>
      </c>
      <c r="R117" s="58">
        <f t="shared" si="21"/>
        <v>1.36</v>
      </c>
      <c r="S117" s="58">
        <f t="shared" si="21"/>
        <v>1.36</v>
      </c>
      <c r="T117" s="58">
        <f t="shared" si="21"/>
        <v>1.38</v>
      </c>
      <c r="U117" s="58">
        <f t="shared" si="21"/>
        <v>1.38</v>
      </c>
      <c r="V117" s="58">
        <f t="shared" si="21"/>
        <v>1.24</v>
      </c>
      <c r="W117" s="58">
        <f t="shared" si="21"/>
        <v>1.23</v>
      </c>
      <c r="X117" s="58">
        <f t="shared" si="21"/>
        <v>1.31</v>
      </c>
      <c r="Y117" s="58">
        <f t="shared" si="21"/>
        <v>1.28</v>
      </c>
      <c r="Z117" s="58">
        <f t="shared" si="21"/>
        <v>1.08</v>
      </c>
      <c r="AA117" s="58">
        <f t="shared" si="21"/>
        <v>1.02</v>
      </c>
      <c r="AB117" s="58">
        <f t="shared" si="21"/>
        <v>0.85</v>
      </c>
      <c r="AC117" s="58">
        <f t="shared" si="21"/>
        <v>0.8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0.79</v>
      </c>
      <c r="G119" s="58">
        <f t="shared" ref="G119:AC119" si="22">G96</f>
        <v>0.77</v>
      </c>
      <c r="H119" s="58">
        <f t="shared" si="22"/>
        <v>0.73</v>
      </c>
      <c r="I119" s="58">
        <f t="shared" si="22"/>
        <v>0.71</v>
      </c>
      <c r="J119" s="58">
        <f t="shared" si="22"/>
        <v>0.67</v>
      </c>
      <c r="K119" s="58">
        <f t="shared" si="22"/>
        <v>0.73</v>
      </c>
      <c r="L119" s="58">
        <f t="shared" si="22"/>
        <v>0.82</v>
      </c>
      <c r="M119" s="58">
        <f t="shared" si="22"/>
        <v>0.74</v>
      </c>
      <c r="N119" s="58">
        <f t="shared" si="22"/>
        <v>0.71</v>
      </c>
      <c r="O119" s="58">
        <f t="shared" si="22"/>
        <v>0.8</v>
      </c>
      <c r="P119" s="58">
        <f t="shared" si="22"/>
        <v>0.78</v>
      </c>
      <c r="Q119" s="58">
        <f t="shared" si="22"/>
        <v>0.73</v>
      </c>
      <c r="R119" s="58">
        <f t="shared" si="22"/>
        <v>0.7</v>
      </c>
      <c r="S119" s="58">
        <f t="shared" si="22"/>
        <v>0.7</v>
      </c>
      <c r="T119" s="58">
        <f t="shared" si="22"/>
        <v>0.7</v>
      </c>
      <c r="U119" s="58">
        <f t="shared" si="22"/>
        <v>0.7</v>
      </c>
      <c r="V119" s="58">
        <f t="shared" si="22"/>
        <v>0.7</v>
      </c>
      <c r="W119" s="58">
        <f t="shared" si="22"/>
        <v>0.78</v>
      </c>
      <c r="X119" s="58">
        <f t="shared" si="22"/>
        <v>0.89</v>
      </c>
      <c r="Y119" s="58">
        <f t="shared" si="22"/>
        <v>0.88</v>
      </c>
      <c r="Z119" s="58">
        <f t="shared" si="22"/>
        <v>0.83</v>
      </c>
      <c r="AA119" s="58">
        <f t="shared" si="22"/>
        <v>0.81</v>
      </c>
      <c r="AB119" s="58">
        <f t="shared" si="22"/>
        <v>0.72</v>
      </c>
      <c r="AC119" s="58">
        <f t="shared" si="22"/>
        <v>0.66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41.61</v>
      </c>
      <c r="G121" s="55">
        <f t="shared" ref="G121:AC121" si="23">SUM(G13:G16,G19:G32,G43:G46,G49,G55,G56,G58,G60,G63,G64,G66,G67,G72,G78:G80,G94:G95)</f>
        <v>38.290000000000006</v>
      </c>
      <c r="H121" s="55">
        <f>SUM(H13:H16,H19:H32,H43:H46,H49,H55,H56,H58,H60,H63,H64,H66,H67,H72,H78:H80,H94:H95)</f>
        <v>37.9</v>
      </c>
      <c r="I121" s="55">
        <f t="shared" si="23"/>
        <v>36.96</v>
      </c>
      <c r="J121" s="55">
        <f t="shared" si="23"/>
        <v>36.31</v>
      </c>
      <c r="K121" s="55">
        <f t="shared" si="23"/>
        <v>37.229999999999997</v>
      </c>
      <c r="L121" s="55">
        <f t="shared" si="23"/>
        <v>40.560000000000009</v>
      </c>
      <c r="M121" s="55">
        <f t="shared" si="23"/>
        <v>40.530000000000008</v>
      </c>
      <c r="N121" s="55">
        <f t="shared" si="23"/>
        <v>45.100000000000016</v>
      </c>
      <c r="O121" s="55">
        <f t="shared" si="23"/>
        <v>53.940000000000005</v>
      </c>
      <c r="P121" s="55">
        <f t="shared" si="23"/>
        <v>58.63000000000001</v>
      </c>
      <c r="Q121" s="55">
        <f t="shared" si="23"/>
        <v>59.048000000000009</v>
      </c>
      <c r="R121" s="55">
        <f t="shared" si="23"/>
        <v>57.64800000000001</v>
      </c>
      <c r="S121" s="55">
        <f t="shared" si="23"/>
        <v>55.933000000000007</v>
      </c>
      <c r="T121" s="55">
        <f t="shared" si="23"/>
        <v>52.660000000000011</v>
      </c>
      <c r="U121" s="55">
        <f t="shared" si="23"/>
        <v>54.32500000000001</v>
      </c>
      <c r="V121" s="55">
        <f t="shared" si="23"/>
        <v>54.120000000000005</v>
      </c>
      <c r="W121" s="55">
        <f t="shared" si="23"/>
        <v>47.030000000000008</v>
      </c>
      <c r="X121" s="55">
        <f t="shared" si="23"/>
        <v>52.290000000000006</v>
      </c>
      <c r="Y121" s="55">
        <f t="shared" si="23"/>
        <v>50.38</v>
      </c>
      <c r="Z121" s="55">
        <f t="shared" si="23"/>
        <v>46.769999999999996</v>
      </c>
      <c r="AA121" s="55">
        <f t="shared" si="23"/>
        <v>42.22</v>
      </c>
      <c r="AB121" s="55">
        <f t="shared" si="23"/>
        <v>36.86999999999999</v>
      </c>
      <c r="AC121" s="55">
        <f t="shared" si="23"/>
        <v>32.76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>
        <v>0.433</v>
      </c>
      <c r="U124" s="519">
        <v>0.433</v>
      </c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>
        <v>6.0294999999999996</v>
      </c>
      <c r="X125" s="519"/>
      <c r="Y125" s="519"/>
      <c r="Z125" s="519"/>
      <c r="AA125" s="519"/>
      <c r="AB125" s="519">
        <v>1.92</v>
      </c>
      <c r="AC125" s="519">
        <f>0.32+1.65+1.2+0.17</f>
        <v>3.34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0.433</v>
      </c>
      <c r="U126" s="55">
        <f t="shared" si="24"/>
        <v>0.433</v>
      </c>
      <c r="V126" s="55">
        <f t="shared" si="24"/>
        <v>0</v>
      </c>
      <c r="W126" s="55">
        <f t="shared" si="24"/>
        <v>6.0294999999999996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1.92</v>
      </c>
      <c r="AC126" s="55">
        <f t="shared" si="24"/>
        <v>3.34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41.61</v>
      </c>
      <c r="G127" s="56">
        <f t="shared" ref="G127:AC127" si="25">SUM(G121,G126)</f>
        <v>38.290000000000006</v>
      </c>
      <c r="H127" s="56">
        <f t="shared" si="25"/>
        <v>37.9</v>
      </c>
      <c r="I127" s="56">
        <f t="shared" si="25"/>
        <v>36.96</v>
      </c>
      <c r="J127" s="56">
        <f t="shared" si="25"/>
        <v>36.31</v>
      </c>
      <c r="K127" s="56">
        <f t="shared" si="25"/>
        <v>37.229999999999997</v>
      </c>
      <c r="L127" s="56">
        <f t="shared" si="25"/>
        <v>40.560000000000009</v>
      </c>
      <c r="M127" s="56">
        <f t="shared" si="25"/>
        <v>40.530000000000008</v>
      </c>
      <c r="N127" s="56">
        <f t="shared" si="25"/>
        <v>45.100000000000016</v>
      </c>
      <c r="O127" s="56">
        <f t="shared" si="25"/>
        <v>53.940000000000005</v>
      </c>
      <c r="P127" s="56">
        <f t="shared" si="25"/>
        <v>58.63000000000001</v>
      </c>
      <c r="Q127" s="56">
        <f t="shared" si="25"/>
        <v>59.048000000000009</v>
      </c>
      <c r="R127" s="56">
        <f t="shared" si="25"/>
        <v>57.64800000000001</v>
      </c>
      <c r="S127" s="56">
        <f t="shared" si="25"/>
        <v>55.933000000000007</v>
      </c>
      <c r="T127" s="56">
        <f t="shared" si="25"/>
        <v>53.093000000000011</v>
      </c>
      <c r="U127" s="56">
        <f t="shared" si="25"/>
        <v>54.75800000000001</v>
      </c>
      <c r="V127" s="56">
        <f t="shared" si="25"/>
        <v>54.120000000000005</v>
      </c>
      <c r="W127" s="56">
        <f t="shared" si="25"/>
        <v>53.059500000000007</v>
      </c>
      <c r="X127" s="56">
        <f t="shared" si="25"/>
        <v>52.290000000000006</v>
      </c>
      <c r="Y127" s="56">
        <f t="shared" si="25"/>
        <v>50.38</v>
      </c>
      <c r="Z127" s="56">
        <f t="shared" si="25"/>
        <v>46.769999999999996</v>
      </c>
      <c r="AA127" s="56">
        <f t="shared" si="25"/>
        <v>42.22</v>
      </c>
      <c r="AB127" s="56">
        <f t="shared" si="25"/>
        <v>38.789999999999992</v>
      </c>
      <c r="AC127" s="56">
        <f t="shared" si="25"/>
        <v>36.099999999999994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60.16</v>
      </c>
      <c r="G130" s="350">
        <v>60.07</v>
      </c>
      <c r="H130" s="350">
        <v>60.17</v>
      </c>
      <c r="I130" s="350">
        <v>60.1</v>
      </c>
      <c r="J130" s="350">
        <v>60.14</v>
      </c>
      <c r="K130" s="350">
        <v>60.09</v>
      </c>
      <c r="L130" s="350">
        <v>60.02</v>
      </c>
      <c r="M130" s="350">
        <v>60.11</v>
      </c>
      <c r="N130" s="350">
        <v>59.99</v>
      </c>
      <c r="O130" s="350">
        <v>60.04</v>
      </c>
      <c r="P130" s="350">
        <v>60.01</v>
      </c>
      <c r="Q130" s="350">
        <v>60.19</v>
      </c>
      <c r="R130" s="350">
        <v>60.12</v>
      </c>
      <c r="S130" s="350">
        <v>60.13</v>
      </c>
      <c r="T130" s="350">
        <v>60.15</v>
      </c>
      <c r="U130" s="350">
        <v>60.16</v>
      </c>
      <c r="V130" s="350">
        <v>60.07</v>
      </c>
      <c r="W130" s="350">
        <v>60.07</v>
      </c>
      <c r="X130" s="350">
        <v>60.13</v>
      </c>
      <c r="Y130" s="350">
        <v>60.06</v>
      </c>
      <c r="Z130" s="350">
        <v>60</v>
      </c>
      <c r="AA130" s="350">
        <v>60.05</v>
      </c>
      <c r="AB130" s="350">
        <v>60.24</v>
      </c>
      <c r="AC130" s="350">
        <v>60.37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 x14ac:dyDescent="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121</v>
      </c>
      <c r="J131" s="410" t="s">
        <v>105</v>
      </c>
      <c r="K131" s="410" t="s">
        <v>105</v>
      </c>
      <c r="L131" s="410" t="s">
        <v>104</v>
      </c>
      <c r="M131" s="410" t="s">
        <v>104</v>
      </c>
      <c r="N131" s="410" t="s">
        <v>104</v>
      </c>
      <c r="O131" s="410" t="s">
        <v>104</v>
      </c>
      <c r="P131" s="410" t="s">
        <v>104</v>
      </c>
      <c r="Q131" s="410" t="s">
        <v>104</v>
      </c>
      <c r="R131" s="410" t="s">
        <v>122</v>
      </c>
      <c r="S131" s="410" t="s">
        <v>123</v>
      </c>
      <c r="T131" s="410" t="s">
        <v>124</v>
      </c>
      <c r="U131" s="410" t="s">
        <v>124</v>
      </c>
      <c r="V131" s="410" t="s">
        <v>124</v>
      </c>
      <c r="W131" s="410" t="s">
        <v>123</v>
      </c>
      <c r="X131" s="410" t="s">
        <v>123</v>
      </c>
      <c r="Y131" s="410" t="s">
        <v>123</v>
      </c>
      <c r="Z131" s="410" t="s">
        <v>123</v>
      </c>
      <c r="AA131" s="410" t="s">
        <v>123</v>
      </c>
      <c r="AB131" s="410" t="s">
        <v>125</v>
      </c>
      <c r="AC131" s="410" t="s">
        <v>125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:G137" si="26">7.2*(4-COUNTIF(F13:F16,"=CMS"))</f>
        <v>21.6</v>
      </c>
      <c r="G137" s="529">
        <f t="shared" si="26"/>
        <v>21.6</v>
      </c>
      <c r="H137" s="529">
        <f t="shared" ref="H137:J137" si="27">7.2*(4-COUNTIF(H13:H16,"=CMS"))</f>
        <v>21.6</v>
      </c>
      <c r="I137" s="529">
        <f t="shared" si="27"/>
        <v>21.6</v>
      </c>
      <c r="J137" s="529">
        <f t="shared" si="27"/>
        <v>21.6</v>
      </c>
      <c r="K137" s="529">
        <f t="shared" ref="K137:L137" si="28">7.2*(4-COUNTIF(K13:K16,"=CMS"))</f>
        <v>21.6</v>
      </c>
      <c r="L137" s="529">
        <f t="shared" si="28"/>
        <v>21.6</v>
      </c>
      <c r="M137" s="529">
        <f t="shared" ref="M137:O137" si="29">7.2*(4-COUNTIF(M13:M16,"=CMS"))</f>
        <v>21.6</v>
      </c>
      <c r="N137" s="529">
        <f t="shared" si="29"/>
        <v>21.6</v>
      </c>
      <c r="O137" s="529">
        <f t="shared" si="29"/>
        <v>21.6</v>
      </c>
      <c r="P137" s="529">
        <f t="shared" ref="P137:S137" si="30">7.2*(4-COUNTIF(P13:P16,"=CMS"))</f>
        <v>21.6</v>
      </c>
      <c r="Q137" s="529">
        <f t="shared" si="30"/>
        <v>21.6</v>
      </c>
      <c r="R137" s="529">
        <f t="shared" si="30"/>
        <v>21.6</v>
      </c>
      <c r="S137" s="529">
        <f t="shared" si="30"/>
        <v>21.6</v>
      </c>
      <c r="T137" s="529">
        <f t="shared" ref="T137:U137" si="31">7.2*(4-COUNTIF(T13:T16,"=CMS"))</f>
        <v>21.6</v>
      </c>
      <c r="U137" s="529">
        <f t="shared" si="31"/>
        <v>21.6</v>
      </c>
      <c r="V137" s="529">
        <f t="shared" ref="V137:W137" si="32">7.2*(4-COUNTIF(V13:V16,"=CMS"))</f>
        <v>21.6</v>
      </c>
      <c r="W137" s="529">
        <f t="shared" si="32"/>
        <v>21.6</v>
      </c>
      <c r="X137" s="529">
        <f t="shared" ref="X137:Z137" si="33">7.2*(4-COUNTIF(X13:X16,"=CMS"))</f>
        <v>21.6</v>
      </c>
      <c r="Y137" s="529">
        <f t="shared" si="33"/>
        <v>21.6</v>
      </c>
      <c r="Z137" s="529">
        <f t="shared" si="33"/>
        <v>21.6</v>
      </c>
      <c r="AA137" s="529">
        <f t="shared" ref="AA137:AB137" si="34">7.2*(4-COUNTIF(AA13:AA16,"=CMS"))</f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P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>4</f>
        <v>4</v>
      </c>
      <c r="R139" s="529">
        <f>4</f>
        <v>4</v>
      </c>
      <c r="S139" s="529">
        <f>4</f>
        <v>4</v>
      </c>
      <c r="T139" s="529">
        <f>4</f>
        <v>4</v>
      </c>
      <c r="U139" s="529">
        <f>4</f>
        <v>4</v>
      </c>
      <c r="V139" s="529">
        <f t="shared" ref="V139:AC139" si="37">4.5+4</f>
        <v>8.5</v>
      </c>
      <c r="W139" s="529">
        <f t="shared" si="37"/>
        <v>8.5</v>
      </c>
      <c r="X139" s="529">
        <f t="shared" si="37"/>
        <v>8.5</v>
      </c>
      <c r="Y139" s="529">
        <f t="shared" si="37"/>
        <v>8.5</v>
      </c>
      <c r="Z139" s="529">
        <f t="shared" si="37"/>
        <v>8.5</v>
      </c>
      <c r="AA139" s="529">
        <f t="shared" si="37"/>
        <v>8.5</v>
      </c>
      <c r="AB139" s="529">
        <f t="shared" si="37"/>
        <v>8.5</v>
      </c>
      <c r="AC139" s="529">
        <f t="shared" si="37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:G141" si="38">IF(F45="CMS",0,8.8)</f>
        <v>8.8000000000000007</v>
      </c>
      <c r="G140" s="529">
        <f t="shared" si="38"/>
        <v>8.8000000000000007</v>
      </c>
      <c r="H140" s="529">
        <f t="shared" ref="H140:J140" si="39">IF(H45="CMS",0,8.8)</f>
        <v>8.8000000000000007</v>
      </c>
      <c r="I140" s="529">
        <f t="shared" si="39"/>
        <v>8.8000000000000007</v>
      </c>
      <c r="J140" s="529">
        <f t="shared" si="39"/>
        <v>8.8000000000000007</v>
      </c>
      <c r="K140" s="529">
        <f t="shared" ref="K140:L140" si="40">IF(K45="CMS",0,8.8)</f>
        <v>8.8000000000000007</v>
      </c>
      <c r="L140" s="529">
        <f t="shared" si="40"/>
        <v>8.8000000000000007</v>
      </c>
      <c r="M140" s="529">
        <f t="shared" ref="M140:O140" si="41">IF(M45="CMS",0,8.8)</f>
        <v>8.8000000000000007</v>
      </c>
      <c r="N140" s="529">
        <f t="shared" si="41"/>
        <v>8.8000000000000007</v>
      </c>
      <c r="O140" s="529">
        <f t="shared" si="41"/>
        <v>8.8000000000000007</v>
      </c>
      <c r="P140" s="529">
        <f t="shared" ref="P140:S140" si="42">IF(P45="CMS",0,8.8)</f>
        <v>8.8000000000000007</v>
      </c>
      <c r="Q140" s="529">
        <f t="shared" si="42"/>
        <v>8.8000000000000007</v>
      </c>
      <c r="R140" s="529">
        <f t="shared" si="42"/>
        <v>8.8000000000000007</v>
      </c>
      <c r="S140" s="529">
        <f t="shared" si="42"/>
        <v>8.8000000000000007</v>
      </c>
      <c r="T140" s="529">
        <f t="shared" ref="T140:U140" si="43">IF(T45="CMS",0,8.8)</f>
        <v>8.8000000000000007</v>
      </c>
      <c r="U140" s="529">
        <f t="shared" si="43"/>
        <v>8.8000000000000007</v>
      </c>
      <c r="V140" s="529">
        <f t="shared" ref="V140:W140" si="44">IF(V45="CMS",0,8.8)</f>
        <v>8.8000000000000007</v>
      </c>
      <c r="W140" s="529">
        <f t="shared" si="44"/>
        <v>8.8000000000000007</v>
      </c>
      <c r="X140" s="529">
        <f t="shared" ref="X140:Z140" si="45">IF(X45="CMS",0,8.8)</f>
        <v>8.8000000000000007</v>
      </c>
      <c r="Y140" s="529">
        <f t="shared" si="45"/>
        <v>8.8000000000000007</v>
      </c>
      <c r="Z140" s="529">
        <f t="shared" si="45"/>
        <v>8.8000000000000007</v>
      </c>
      <c r="AA140" s="529">
        <f t="shared" ref="AA140:AB140" si="46">IF(AA45="CMS",0,8.8)</f>
        <v>8.8000000000000007</v>
      </c>
      <c r="AB140" s="529">
        <f t="shared" si="46"/>
        <v>8.8000000000000007</v>
      </c>
      <c r="AC140" s="529">
        <f t="shared" ref="AC140" si="47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 t="shared" si="38"/>
        <v>0</v>
      </c>
      <c r="G141" s="529">
        <f t="shared" si="38"/>
        <v>0</v>
      </c>
      <c r="H141" s="529">
        <f t="shared" ref="H141:J141" si="48">IF(H46="CMS",0,8.8)</f>
        <v>0</v>
      </c>
      <c r="I141" s="529">
        <f t="shared" si="48"/>
        <v>0</v>
      </c>
      <c r="J141" s="529">
        <f t="shared" si="48"/>
        <v>0</v>
      </c>
      <c r="K141" s="529">
        <f t="shared" ref="K141:L141" si="49">IF(K46="CMS",0,8.8)</f>
        <v>0</v>
      </c>
      <c r="L141" s="529">
        <f t="shared" si="49"/>
        <v>0</v>
      </c>
      <c r="M141" s="529">
        <f t="shared" ref="M141:O141" si="50">IF(M46="CMS",0,8.8)</f>
        <v>0</v>
      </c>
      <c r="N141" s="529">
        <f t="shared" si="50"/>
        <v>0</v>
      </c>
      <c r="O141" s="529">
        <f t="shared" si="50"/>
        <v>0</v>
      </c>
      <c r="P141" s="529">
        <f t="shared" ref="P141:S141" si="51">IF(P46="CMS",0,8.8)</f>
        <v>0</v>
      </c>
      <c r="Q141" s="529">
        <f t="shared" si="51"/>
        <v>0</v>
      </c>
      <c r="R141" s="529">
        <f t="shared" si="51"/>
        <v>0</v>
      </c>
      <c r="S141" s="529">
        <f t="shared" si="51"/>
        <v>0</v>
      </c>
      <c r="T141" s="529">
        <f t="shared" ref="T141:U141" si="52">IF(T46="CMS",0,8.8)</f>
        <v>0</v>
      </c>
      <c r="U141" s="529">
        <f t="shared" si="52"/>
        <v>0</v>
      </c>
      <c r="V141" s="529">
        <f t="shared" ref="V141:W141" si="53">IF(V46="CMS",0,8.8)</f>
        <v>0</v>
      </c>
      <c r="W141" s="529">
        <f t="shared" si="53"/>
        <v>0</v>
      </c>
      <c r="X141" s="529">
        <f t="shared" ref="X141:Z141" si="54">IF(X46="CMS",0,8.8)</f>
        <v>0</v>
      </c>
      <c r="Y141" s="529">
        <f t="shared" si="54"/>
        <v>0</v>
      </c>
      <c r="Z141" s="529">
        <f t="shared" si="54"/>
        <v>0</v>
      </c>
      <c r="AA141" s="529">
        <f t="shared" ref="AA141:AB141" si="55">IF(AA46="CMS",0,8.8)</f>
        <v>0</v>
      </c>
      <c r="AB141" s="529">
        <f t="shared" si="55"/>
        <v>0</v>
      </c>
      <c r="AC141" s="529">
        <f t="shared" ref="AC141" si="56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:G143" si="57">0.75*(5-COUNTIF(F63:F72,"=CMS"))+0.8*(4-COUNTIF(F55:F60,"=CMS"))</f>
        <v>6.95</v>
      </c>
      <c r="G143" s="529">
        <f t="shared" si="57"/>
        <v>6.95</v>
      </c>
      <c r="H143" s="529">
        <f t="shared" ref="H143:J143" si="58">0.75*(5-COUNTIF(H63:H72,"=CMS"))+0.8*(4-COUNTIF(H55:H60,"=CMS"))</f>
        <v>6.95</v>
      </c>
      <c r="I143" s="529">
        <f t="shared" si="58"/>
        <v>6.95</v>
      </c>
      <c r="J143" s="529">
        <f t="shared" si="58"/>
        <v>6.95</v>
      </c>
      <c r="K143" s="529">
        <f t="shared" ref="K143:L143" si="59">0.75*(5-COUNTIF(K63:K72,"=CMS"))+0.8*(4-COUNTIF(K55:K60,"=CMS"))</f>
        <v>6.95</v>
      </c>
      <c r="L143" s="529">
        <f t="shared" si="59"/>
        <v>6.95</v>
      </c>
      <c r="M143" s="529">
        <f t="shared" ref="M143:O143" si="60">0.75*(5-COUNTIF(M63:M72,"=CMS"))+0.8*(4-COUNTIF(M55:M60,"=CMS"))</f>
        <v>6.95</v>
      </c>
      <c r="N143" s="529">
        <f t="shared" si="60"/>
        <v>6.95</v>
      </c>
      <c r="O143" s="529">
        <f t="shared" si="60"/>
        <v>6.95</v>
      </c>
      <c r="P143" s="529">
        <f t="shared" ref="P143:S143" si="61">0.75*(5-COUNTIF(P63:P72,"=CMS"))+0.8*(4-COUNTIF(P55:P60,"=CMS"))</f>
        <v>6.95</v>
      </c>
      <c r="Q143" s="529">
        <f t="shared" si="61"/>
        <v>6.95</v>
      </c>
      <c r="R143" s="529">
        <f t="shared" si="61"/>
        <v>6.95</v>
      </c>
      <c r="S143" s="529">
        <f t="shared" si="61"/>
        <v>6.95</v>
      </c>
      <c r="T143" s="529">
        <f t="shared" ref="T143:U143" si="62">0.75*(5-COUNTIF(T63:T72,"=CMS"))+0.8*(4-COUNTIF(T55:T60,"=CMS"))</f>
        <v>6.95</v>
      </c>
      <c r="U143" s="529">
        <f t="shared" si="62"/>
        <v>6.95</v>
      </c>
      <c r="V143" s="529">
        <f t="shared" ref="V143:W143" si="63">0.75*(5-COUNTIF(V63:V72,"=CMS"))+0.8*(4-COUNTIF(V55:V60,"=CMS"))</f>
        <v>6.95</v>
      </c>
      <c r="W143" s="529">
        <f t="shared" si="63"/>
        <v>6.95</v>
      </c>
      <c r="X143" s="529">
        <f t="shared" ref="X143:Z143" si="64">0.75*(5-COUNTIF(X63:X72,"=CMS"))+0.8*(4-COUNTIF(X55:X60,"=CMS"))</f>
        <v>6.95</v>
      </c>
      <c r="Y143" s="529">
        <f t="shared" si="64"/>
        <v>6.95</v>
      </c>
      <c r="Z143" s="529">
        <f t="shared" si="64"/>
        <v>6.95</v>
      </c>
      <c r="AA143" s="529">
        <f t="shared" ref="AA143:AB143" si="65">0.75*(5-COUNTIF(AA63:AA72,"=CMS"))+0.8*(4-COUNTIF(AA55:AA60,"=CMS"))</f>
        <v>6.95</v>
      </c>
      <c r="AB143" s="529">
        <f t="shared" si="65"/>
        <v>6.95</v>
      </c>
      <c r="AC143" s="529">
        <f t="shared" ref="AC143" si="66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:G144" si="67">0.75*(3-COUNTIF(F78:F80,"=CMS"))</f>
        <v>2.25</v>
      </c>
      <c r="G144" s="529">
        <f t="shared" si="67"/>
        <v>2.25</v>
      </c>
      <c r="H144" s="529">
        <f t="shared" ref="H144:J144" si="68">0.75*(3-COUNTIF(H78:H80,"=CMS"))</f>
        <v>2.25</v>
      </c>
      <c r="I144" s="529">
        <f t="shared" si="68"/>
        <v>2.25</v>
      </c>
      <c r="J144" s="529">
        <f t="shared" si="68"/>
        <v>2.25</v>
      </c>
      <c r="K144" s="529">
        <f t="shared" ref="K144:L144" si="69">0.75*(3-COUNTIF(K78:K80,"=CMS"))</f>
        <v>2.25</v>
      </c>
      <c r="L144" s="529">
        <f t="shared" si="69"/>
        <v>2.25</v>
      </c>
      <c r="M144" s="529">
        <f t="shared" ref="M144:O144" si="70">0.75*(3-COUNTIF(M78:M80,"=CMS"))</f>
        <v>2.25</v>
      </c>
      <c r="N144" s="529">
        <f t="shared" si="70"/>
        <v>2.25</v>
      </c>
      <c r="O144" s="529">
        <f t="shared" si="70"/>
        <v>2.25</v>
      </c>
      <c r="P144" s="529">
        <f t="shared" ref="P144:S144" si="71">0.75*(3-COUNTIF(P78:P80,"=CMS"))</f>
        <v>2.25</v>
      </c>
      <c r="Q144" s="529">
        <f t="shared" si="71"/>
        <v>2.25</v>
      </c>
      <c r="R144" s="529">
        <f t="shared" si="71"/>
        <v>2.25</v>
      </c>
      <c r="S144" s="529">
        <f t="shared" si="71"/>
        <v>2.25</v>
      </c>
      <c r="T144" s="529">
        <f t="shared" ref="T144:U144" si="72">0.75*(3-COUNTIF(T78:T80,"=CMS"))</f>
        <v>2.25</v>
      </c>
      <c r="U144" s="529">
        <f t="shared" si="72"/>
        <v>2.25</v>
      </c>
      <c r="V144" s="529">
        <f t="shared" ref="V144:W144" si="73">0.75*(3-COUNTIF(V78:V80,"=CMS"))</f>
        <v>2.25</v>
      </c>
      <c r="W144" s="529">
        <f t="shared" si="73"/>
        <v>2.25</v>
      </c>
      <c r="X144" s="529">
        <f t="shared" ref="X144:Z144" si="74">0.75*(3-COUNTIF(X78:X80,"=CMS"))</f>
        <v>2.25</v>
      </c>
      <c r="Y144" s="529">
        <f t="shared" si="74"/>
        <v>2.25</v>
      </c>
      <c r="Z144" s="529">
        <f t="shared" si="74"/>
        <v>2.25</v>
      </c>
      <c r="AA144" s="529">
        <f t="shared" ref="AA144:AB144" si="75">0.75*(3-COUNTIF(AA78:AA80,"=CMS"))</f>
        <v>2.25</v>
      </c>
      <c r="AB144" s="529">
        <f t="shared" si="75"/>
        <v>2.25</v>
      </c>
      <c r="AC144" s="529">
        <f t="shared" ref="AC144" si="76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:G145" si="77">1*(2-COUNTIF(F94:F95,"=CMS"))</f>
        <v>2</v>
      </c>
      <c r="G145" s="529">
        <f t="shared" si="77"/>
        <v>2</v>
      </c>
      <c r="H145" s="529">
        <f t="shared" ref="H145:J145" si="78">1*(2-COUNTIF(H94:H95,"=CMS"))</f>
        <v>2</v>
      </c>
      <c r="I145" s="529">
        <f t="shared" si="78"/>
        <v>2</v>
      </c>
      <c r="J145" s="529">
        <f t="shared" si="78"/>
        <v>2</v>
      </c>
      <c r="K145" s="529">
        <f t="shared" ref="K145:L145" si="79">1*(2-COUNTIF(K94:K95,"=CMS"))</f>
        <v>2</v>
      </c>
      <c r="L145" s="529">
        <f t="shared" si="79"/>
        <v>2</v>
      </c>
      <c r="M145" s="529">
        <f t="shared" ref="M145:O145" si="80">1*(2-COUNTIF(M94:M95,"=CMS"))</f>
        <v>2</v>
      </c>
      <c r="N145" s="529">
        <f t="shared" si="80"/>
        <v>2</v>
      </c>
      <c r="O145" s="529">
        <f t="shared" si="80"/>
        <v>2</v>
      </c>
      <c r="P145" s="529">
        <f t="shared" ref="P145:S145" si="81">1*(2-COUNTIF(P94:P95,"=CMS"))</f>
        <v>2</v>
      </c>
      <c r="Q145" s="529">
        <f t="shared" si="81"/>
        <v>2</v>
      </c>
      <c r="R145" s="529">
        <f t="shared" si="81"/>
        <v>2</v>
      </c>
      <c r="S145" s="529">
        <f t="shared" si="81"/>
        <v>2</v>
      </c>
      <c r="T145" s="529">
        <f t="shared" ref="T145:U145" si="82">1*(2-COUNTIF(T94:T95,"=CMS"))</f>
        <v>2</v>
      </c>
      <c r="U145" s="529">
        <f t="shared" si="82"/>
        <v>2</v>
      </c>
      <c r="V145" s="529">
        <f t="shared" ref="V145:W145" si="83">1*(2-COUNTIF(V94:V95,"=CMS"))</f>
        <v>2</v>
      </c>
      <c r="W145" s="529">
        <f t="shared" si="83"/>
        <v>2</v>
      </c>
      <c r="X145" s="529">
        <f t="shared" ref="X145:Z145" si="84">1*(2-COUNTIF(X94:X95,"=CMS"))</f>
        <v>2</v>
      </c>
      <c r="Y145" s="529">
        <f t="shared" si="84"/>
        <v>2</v>
      </c>
      <c r="Z145" s="529">
        <f t="shared" si="84"/>
        <v>2</v>
      </c>
      <c r="AA145" s="529">
        <f t="shared" ref="AA145:AB145" si="85">1*(2-COUNTIF(AA94:AA95,"=CMS"))</f>
        <v>2</v>
      </c>
      <c r="AB145" s="529">
        <f t="shared" si="85"/>
        <v>2</v>
      </c>
      <c r="AC145" s="529">
        <f t="shared" ref="AC145" si="86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87">IF(G137&gt;20,0,20-G137)</f>
        <v>0</v>
      </c>
      <c r="H146" s="530">
        <f t="shared" si="87"/>
        <v>0</v>
      </c>
      <c r="I146" s="530">
        <f t="shared" si="87"/>
        <v>0</v>
      </c>
      <c r="J146" s="530">
        <f t="shared" si="87"/>
        <v>0</v>
      </c>
      <c r="K146" s="530">
        <f t="shared" si="87"/>
        <v>0</v>
      </c>
      <c r="L146" s="530">
        <f t="shared" si="87"/>
        <v>0</v>
      </c>
      <c r="M146" s="530">
        <f t="shared" si="87"/>
        <v>0</v>
      </c>
      <c r="N146" s="530">
        <f t="shared" si="87"/>
        <v>0</v>
      </c>
      <c r="O146" s="530">
        <f t="shared" si="87"/>
        <v>0</v>
      </c>
      <c r="P146" s="530">
        <f t="shared" si="87"/>
        <v>0</v>
      </c>
      <c r="Q146" s="530">
        <f t="shared" si="87"/>
        <v>0</v>
      </c>
      <c r="R146" s="530">
        <f t="shared" si="87"/>
        <v>0</v>
      </c>
      <c r="S146" s="530">
        <f t="shared" si="87"/>
        <v>0</v>
      </c>
      <c r="T146" s="530">
        <f t="shared" si="87"/>
        <v>0</v>
      </c>
      <c r="U146" s="530">
        <f t="shared" si="87"/>
        <v>0</v>
      </c>
      <c r="V146" s="530">
        <f t="shared" si="87"/>
        <v>0</v>
      </c>
      <c r="W146" s="530">
        <f>IF(W137&gt;20,0,20-W137)</f>
        <v>0</v>
      </c>
      <c r="X146" s="530">
        <f t="shared" si="87"/>
        <v>0</v>
      </c>
      <c r="Y146" s="530">
        <f t="shared" si="87"/>
        <v>0</v>
      </c>
      <c r="Z146" s="530">
        <f t="shared" si="87"/>
        <v>0</v>
      </c>
      <c r="AA146" s="530">
        <f t="shared" si="87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88">IF(SUM(G139,G141,G142)&gt;25,0,25-SUM(G139,G141,G142))</f>
        <v>1.5</v>
      </c>
      <c r="H147" s="532">
        <f t="shared" si="88"/>
        <v>1.5</v>
      </c>
      <c r="I147" s="532">
        <f t="shared" si="88"/>
        <v>1.5</v>
      </c>
      <c r="J147" s="532">
        <f t="shared" si="88"/>
        <v>1.5</v>
      </c>
      <c r="K147" s="532">
        <f t="shared" si="88"/>
        <v>1.5</v>
      </c>
      <c r="L147" s="532">
        <f t="shared" si="88"/>
        <v>1.5</v>
      </c>
      <c r="M147" s="532">
        <f t="shared" si="88"/>
        <v>1.5</v>
      </c>
      <c r="N147" s="532">
        <f t="shared" si="88"/>
        <v>1.5</v>
      </c>
      <c r="O147" s="532">
        <f t="shared" si="88"/>
        <v>1.5</v>
      </c>
      <c r="P147" s="532">
        <f t="shared" si="88"/>
        <v>1.5</v>
      </c>
      <c r="Q147" s="532">
        <f t="shared" si="88"/>
        <v>6</v>
      </c>
      <c r="R147" s="532">
        <f t="shared" si="88"/>
        <v>6</v>
      </c>
      <c r="S147" s="532">
        <f t="shared" si="88"/>
        <v>6</v>
      </c>
      <c r="T147" s="532">
        <f t="shared" si="88"/>
        <v>6</v>
      </c>
      <c r="U147" s="532">
        <f t="shared" si="88"/>
        <v>6</v>
      </c>
      <c r="V147" s="532">
        <f t="shared" si="88"/>
        <v>1.5</v>
      </c>
      <c r="W147" s="532">
        <f t="shared" si="88"/>
        <v>1.5</v>
      </c>
      <c r="X147" s="532">
        <f t="shared" si="88"/>
        <v>1.5</v>
      </c>
      <c r="Y147" s="532">
        <f t="shared" si="88"/>
        <v>1.5</v>
      </c>
      <c r="Z147" s="532">
        <f t="shared" si="88"/>
        <v>1.5</v>
      </c>
      <c r="AA147" s="532">
        <f t="shared" si="8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89">IF(SUM(G140,G143,G144,G145)&gt;17,0,17-SUM(G140,G143,G144,G145))</f>
        <v>0</v>
      </c>
      <c r="H148" s="533">
        <f t="shared" si="89"/>
        <v>0</v>
      </c>
      <c r="I148" s="533">
        <f t="shared" si="89"/>
        <v>0</v>
      </c>
      <c r="J148" s="533">
        <f t="shared" si="89"/>
        <v>0</v>
      </c>
      <c r="K148" s="533">
        <f t="shared" si="89"/>
        <v>0</v>
      </c>
      <c r="L148" s="533">
        <f t="shared" si="89"/>
        <v>0</v>
      </c>
      <c r="M148" s="533">
        <f t="shared" si="89"/>
        <v>0</v>
      </c>
      <c r="N148" s="533">
        <f t="shared" si="89"/>
        <v>0</v>
      </c>
      <c r="O148" s="533">
        <f t="shared" si="89"/>
        <v>0</v>
      </c>
      <c r="P148" s="533">
        <f t="shared" si="89"/>
        <v>0</v>
      </c>
      <c r="Q148" s="533">
        <f t="shared" si="89"/>
        <v>0</v>
      </c>
      <c r="R148" s="533">
        <f t="shared" si="89"/>
        <v>0</v>
      </c>
      <c r="S148" s="533">
        <f t="shared" si="89"/>
        <v>0</v>
      </c>
      <c r="T148" s="533">
        <f t="shared" si="89"/>
        <v>0</v>
      </c>
      <c r="U148" s="533">
        <f t="shared" si="89"/>
        <v>0</v>
      </c>
      <c r="V148" s="533">
        <f t="shared" si="89"/>
        <v>0</v>
      </c>
      <c r="W148" s="533">
        <f t="shared" si="89"/>
        <v>0</v>
      </c>
      <c r="X148" s="533">
        <f t="shared" si="89"/>
        <v>0</v>
      </c>
      <c r="Y148" s="533">
        <f t="shared" si="89"/>
        <v>0</v>
      </c>
      <c r="Z148" s="533">
        <f t="shared" si="89"/>
        <v>0</v>
      </c>
      <c r="AA148" s="533">
        <f t="shared" si="8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488" priority="28" operator="greaterThan">
      <formula>60.3</formula>
    </cfRule>
  </conditionalFormatting>
  <conditionalFormatting sqref="G49:AC49 G13:AC16 F19:AC32 G43:AC46 F55:AC72 G78:AC80 G94:AC95">
    <cfRule type="cellIs" dxfId="1487" priority="24" operator="equal">
      <formula>"PMS"</formula>
    </cfRule>
    <cfRule type="cellIs" dxfId="1486" priority="25" operator="equal">
      <formula>"CMS"</formula>
    </cfRule>
    <cfRule type="cellIs" dxfId="1485" priority="26" operator="greaterThan">
      <formula>0</formula>
    </cfRule>
  </conditionalFormatting>
  <conditionalFormatting sqref="G49:AC49 G13:AC16 G43:AC46 F55:AC72 G78:AC80 G94:AC95">
    <cfRule type="cellIs" dxfId="1484" priority="27" operator="lessThanOrEqual">
      <formula>0</formula>
    </cfRule>
  </conditionalFormatting>
  <conditionalFormatting sqref="F148:AC148">
    <cfRule type="cellIs" dxfId="1483" priority="23" operator="greaterThan">
      <formula>60.3</formula>
    </cfRule>
  </conditionalFormatting>
  <conditionalFormatting sqref="F146:AC146">
    <cfRule type="cellIs" dxfId="1482" priority="22" operator="greaterThan">
      <formula>60.3</formula>
    </cfRule>
  </conditionalFormatting>
  <conditionalFormatting sqref="F147:AC147">
    <cfRule type="cellIs" dxfId="1481" priority="21" operator="greaterThan">
      <formula>60.3</formula>
    </cfRule>
  </conditionalFormatting>
  <conditionalFormatting sqref="F13:F16">
    <cfRule type="cellIs" dxfId="1480" priority="17" operator="equal">
      <formula>"PMS"</formula>
    </cfRule>
    <cfRule type="cellIs" dxfId="1479" priority="18" operator="equal">
      <formula>"CMS"</formula>
    </cfRule>
    <cfRule type="cellIs" dxfId="1478" priority="19" operator="greaterThan">
      <formula>0</formula>
    </cfRule>
  </conditionalFormatting>
  <conditionalFormatting sqref="F13:F16">
    <cfRule type="cellIs" dxfId="1477" priority="20" operator="lessThanOrEqual">
      <formula>0</formula>
    </cfRule>
  </conditionalFormatting>
  <conditionalFormatting sqref="F43:F46">
    <cfRule type="cellIs" dxfId="1476" priority="13" operator="equal">
      <formula>"PMS"</formula>
    </cfRule>
    <cfRule type="cellIs" dxfId="1475" priority="14" operator="equal">
      <formula>"CMS"</formula>
    </cfRule>
    <cfRule type="cellIs" dxfId="1474" priority="15" operator="greaterThan">
      <formula>0</formula>
    </cfRule>
  </conditionalFormatting>
  <conditionalFormatting sqref="F43:F46">
    <cfRule type="cellIs" dxfId="1473" priority="16" operator="lessThanOrEqual">
      <formula>0</formula>
    </cfRule>
  </conditionalFormatting>
  <conditionalFormatting sqref="F49">
    <cfRule type="cellIs" dxfId="1472" priority="9" operator="equal">
      <formula>"PMS"</formula>
    </cfRule>
    <cfRule type="cellIs" dxfId="1471" priority="10" operator="equal">
      <formula>"CMS"</formula>
    </cfRule>
    <cfRule type="cellIs" dxfId="1470" priority="11" operator="greaterThan">
      <formula>0</formula>
    </cfRule>
  </conditionalFormatting>
  <conditionalFormatting sqref="F49">
    <cfRule type="cellIs" dxfId="1469" priority="12" operator="lessThanOrEqual">
      <formula>0</formula>
    </cfRule>
  </conditionalFormatting>
  <conditionalFormatting sqref="F78:F80">
    <cfRule type="cellIs" dxfId="1468" priority="5" operator="equal">
      <formula>"PMS"</formula>
    </cfRule>
    <cfRule type="cellIs" dxfId="1467" priority="6" operator="equal">
      <formula>"CMS"</formula>
    </cfRule>
    <cfRule type="cellIs" dxfId="1466" priority="7" operator="greaterThan">
      <formula>0</formula>
    </cfRule>
  </conditionalFormatting>
  <conditionalFormatting sqref="F78:F80">
    <cfRule type="cellIs" dxfId="1465" priority="8" operator="lessThanOrEqual">
      <formula>0</formula>
    </cfRule>
  </conditionalFormatting>
  <conditionalFormatting sqref="F94:F95">
    <cfRule type="cellIs" dxfId="1464" priority="1" operator="equal">
      <formula>"PMS"</formula>
    </cfRule>
    <cfRule type="cellIs" dxfId="1463" priority="2" operator="equal">
      <formula>"CMS"</formula>
    </cfRule>
    <cfRule type="cellIs" dxfId="1462" priority="3" operator="greaterThan">
      <formula>0</formula>
    </cfRule>
  </conditionalFormatting>
  <conditionalFormatting sqref="F94:F95">
    <cfRule type="cellIs" dxfId="146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7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54661-692C-41FC-AC7A-81DC9B4FE39C}">
  <sheetPr codeName="Sheet287"/>
  <dimension ref="A1:DT177"/>
  <sheetViews>
    <sheetView zoomScale="70" zoomScaleNormal="70" workbookViewId="0">
      <pane xSplit="5" ySplit="11" topLeftCell="F46" activePane="bottomRight" state="frozen"/>
      <selection pane="topRight" activeCell="F1" sqref="F1"/>
      <selection pane="bottomLeft" activeCell="A12" sqref="A12"/>
      <selection pane="bottomRight" activeCell="U56" sqref="U56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5,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134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2"/>
      <c r="M14" s="280"/>
      <c r="N14" s="282"/>
      <c r="O14" s="280"/>
      <c r="P14" s="280"/>
      <c r="Q14" s="280"/>
      <c r="R14" s="280"/>
      <c r="S14" s="280">
        <v>2</v>
      </c>
      <c r="T14" s="353">
        <v>5.8</v>
      </c>
      <c r="U14" s="353">
        <v>6.8</v>
      </c>
      <c r="V14" s="353">
        <v>6.8</v>
      </c>
      <c r="W14" s="282">
        <v>6.8</v>
      </c>
      <c r="X14" s="282">
        <v>6.7</v>
      </c>
      <c r="Y14" s="280">
        <v>6.6</v>
      </c>
      <c r="Z14" s="353">
        <v>6.7</v>
      </c>
      <c r="AA14" s="353">
        <v>6.7</v>
      </c>
      <c r="AB14" s="280">
        <v>6.6</v>
      </c>
      <c r="AC14" s="280">
        <v>6.5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11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/>
      <c r="N15" s="282"/>
      <c r="O15" s="280"/>
      <c r="P15" s="280"/>
      <c r="Q15" s="280"/>
      <c r="R15" s="280"/>
      <c r="S15" s="280"/>
      <c r="T15" s="353">
        <v>5.8</v>
      </c>
      <c r="U15" s="353">
        <v>6.8</v>
      </c>
      <c r="V15" s="353">
        <v>6.8</v>
      </c>
      <c r="W15" s="282">
        <v>6.8</v>
      </c>
      <c r="X15" s="282">
        <v>6.7</v>
      </c>
      <c r="Y15" s="280">
        <v>6.6</v>
      </c>
      <c r="Z15" s="353">
        <v>6.7</v>
      </c>
      <c r="AA15" s="353">
        <v>6.7</v>
      </c>
      <c r="AB15" s="280">
        <v>6.6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/>
      <c r="O16" s="280"/>
      <c r="P16" s="280"/>
      <c r="Q16" s="280"/>
      <c r="R16" s="280"/>
      <c r="S16" s="280"/>
      <c r="T16" s="353" t="s">
        <v>4</v>
      </c>
      <c r="U16" s="353" t="s">
        <v>4</v>
      </c>
      <c r="V16" s="353" t="s">
        <v>4</v>
      </c>
      <c r="W16" s="282" t="s">
        <v>4</v>
      </c>
      <c r="X16" s="282" t="s">
        <v>4</v>
      </c>
      <c r="Y16" s="282" t="s">
        <v>4</v>
      </c>
      <c r="Z16" s="353" t="s">
        <v>4</v>
      </c>
      <c r="AA16" s="353" t="s">
        <v>4</v>
      </c>
      <c r="AB16" s="280" t="s">
        <v>4</v>
      </c>
      <c r="AC16" s="280" t="s">
        <v>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0</v>
      </c>
      <c r="AK16" s="68"/>
    </row>
    <row r="17" spans="1:35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0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0</v>
      </c>
      <c r="K17" s="16">
        <f t="shared" si="0"/>
        <v>0</v>
      </c>
      <c r="L17" s="16">
        <f t="shared" si="0"/>
        <v>0</v>
      </c>
      <c r="M17" s="16">
        <f t="shared" si="0"/>
        <v>0</v>
      </c>
      <c r="N17" s="16">
        <f t="shared" si="0"/>
        <v>0</v>
      </c>
      <c r="O17" s="16">
        <f t="shared" si="0"/>
        <v>0</v>
      </c>
      <c r="P17" s="16">
        <f t="shared" si="0"/>
        <v>0</v>
      </c>
      <c r="Q17" s="16">
        <f t="shared" si="0"/>
        <v>0</v>
      </c>
      <c r="R17" s="16">
        <f t="shared" si="0"/>
        <v>0</v>
      </c>
      <c r="S17" s="16">
        <f t="shared" si="0"/>
        <v>2</v>
      </c>
      <c r="T17" s="16">
        <f t="shared" si="0"/>
        <v>11.6</v>
      </c>
      <c r="U17" s="16">
        <f t="shared" si="0"/>
        <v>13.6</v>
      </c>
      <c r="V17" s="16">
        <f t="shared" si="0"/>
        <v>13.6</v>
      </c>
      <c r="W17" s="16">
        <f t="shared" si="0"/>
        <v>13.6</v>
      </c>
      <c r="X17" s="16">
        <f t="shared" si="0"/>
        <v>13.4</v>
      </c>
      <c r="Y17" s="16">
        <f t="shared" si="0"/>
        <v>13.2</v>
      </c>
      <c r="Z17" s="16">
        <f t="shared" si="0"/>
        <v>13.4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5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5" hidden="1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hidden="1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hidden="1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hidden="1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hidden="1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hidden="1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hidden="1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hidden="1" x14ac:dyDescent="0.2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 hidden="1" x14ac:dyDescent="0.2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hidden="1" x14ac:dyDescent="0.2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hidden="1" x14ac:dyDescent="0.2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hidden="1" x14ac:dyDescent="0.2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hidden="1" x14ac:dyDescent="0.2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hidden="1" x14ac:dyDescent="0.2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164.29999999999998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/>
      <c r="G43" s="280">
        <v>2.2000000000000002</v>
      </c>
      <c r="H43" s="282">
        <v>3.6</v>
      </c>
      <c r="I43" s="280">
        <v>3.8</v>
      </c>
      <c r="J43" s="280">
        <v>3.8</v>
      </c>
      <c r="K43" s="280">
        <v>3.7</v>
      </c>
      <c r="L43" s="280">
        <v>3.3</v>
      </c>
      <c r="M43" s="280">
        <v>3.7</v>
      </c>
      <c r="N43" s="280">
        <v>3.7</v>
      </c>
      <c r="O43" s="280">
        <v>3.9</v>
      </c>
      <c r="P43" s="280">
        <v>4.4000000000000004</v>
      </c>
      <c r="Q43" s="280">
        <v>4</v>
      </c>
      <c r="R43" s="280">
        <v>3.8</v>
      </c>
      <c r="S43" s="353">
        <v>3.8</v>
      </c>
      <c r="T43" s="353">
        <v>3.7</v>
      </c>
      <c r="U43" s="280">
        <v>4.0999999999999996</v>
      </c>
      <c r="V43" s="280">
        <v>4.0999999999999996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23</v>
      </c>
      <c r="AI43" s="150">
        <f>SUM(F45:AC45)</f>
        <v>67.7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2.7</v>
      </c>
      <c r="H44" s="282">
        <v>3</v>
      </c>
      <c r="I44" s="280">
        <v>3.2</v>
      </c>
      <c r="J44" s="280">
        <v>3.2</v>
      </c>
      <c r="K44" s="280">
        <v>3.1</v>
      </c>
      <c r="L44" s="280">
        <v>2.6</v>
      </c>
      <c r="M44" s="280">
        <v>3</v>
      </c>
      <c r="N44" s="280">
        <v>3</v>
      </c>
      <c r="O44" s="280">
        <v>3.1</v>
      </c>
      <c r="P44" s="280">
        <v>4</v>
      </c>
      <c r="Q44" s="280">
        <v>3</v>
      </c>
      <c r="R44" s="280">
        <v>2.8</v>
      </c>
      <c r="S44" s="353">
        <v>2.8</v>
      </c>
      <c r="T44" s="353">
        <v>2.7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>
        <v>0</v>
      </c>
      <c r="G45" s="280">
        <v>0</v>
      </c>
      <c r="H45" s="280">
        <v>0</v>
      </c>
      <c r="I45" s="280">
        <v>0</v>
      </c>
      <c r="J45" s="280">
        <v>0</v>
      </c>
      <c r="K45" s="280">
        <v>0</v>
      </c>
      <c r="L45" s="280">
        <v>0</v>
      </c>
      <c r="M45" s="280">
        <v>1</v>
      </c>
      <c r="N45" s="280">
        <v>4.0999999999999996</v>
      </c>
      <c r="O45" s="280">
        <v>6.9</v>
      </c>
      <c r="P45" s="280">
        <v>8.5</v>
      </c>
      <c r="Q45" s="280">
        <v>8</v>
      </c>
      <c r="R45" s="280">
        <v>7.8</v>
      </c>
      <c r="S45" s="353">
        <v>4.9000000000000004</v>
      </c>
      <c r="T45" s="353">
        <v>2.7</v>
      </c>
      <c r="U45" s="280"/>
      <c r="V45" s="280"/>
      <c r="W45" s="280"/>
      <c r="X45" s="280">
        <v>1.2</v>
      </c>
      <c r="Y45" s="280">
        <v>3.1</v>
      </c>
      <c r="Z45" s="280">
        <v>6.4</v>
      </c>
      <c r="AA45" s="280">
        <v>4.4000000000000004</v>
      </c>
      <c r="AB45" s="280">
        <v>4.5</v>
      </c>
      <c r="AC45" s="280">
        <v>4.2</v>
      </c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3</v>
      </c>
      <c r="G47" s="16">
        <f t="shared" si="2"/>
        <v>4.9000000000000004</v>
      </c>
      <c r="H47" s="16">
        <f t="shared" si="2"/>
        <v>6.6</v>
      </c>
      <c r="I47" s="16">
        <f t="shared" si="2"/>
        <v>7</v>
      </c>
      <c r="J47" s="16">
        <f t="shared" si="2"/>
        <v>7</v>
      </c>
      <c r="K47" s="16">
        <f t="shared" si="2"/>
        <v>6.8000000000000007</v>
      </c>
      <c r="L47" s="16">
        <f t="shared" si="2"/>
        <v>5.9</v>
      </c>
      <c r="M47" s="16">
        <f t="shared" si="2"/>
        <v>7.7</v>
      </c>
      <c r="N47" s="16">
        <f t="shared" si="2"/>
        <v>10.8</v>
      </c>
      <c r="O47" s="16">
        <f t="shared" si="2"/>
        <v>13.9</v>
      </c>
      <c r="P47" s="16">
        <f t="shared" si="2"/>
        <v>16.899999999999999</v>
      </c>
      <c r="Q47" s="16">
        <f t="shared" si="2"/>
        <v>15</v>
      </c>
      <c r="R47" s="16">
        <f t="shared" si="2"/>
        <v>14.399999999999999</v>
      </c>
      <c r="S47" s="16">
        <f t="shared" si="2"/>
        <v>11.5</v>
      </c>
      <c r="T47" s="16">
        <f t="shared" si="2"/>
        <v>9.1000000000000014</v>
      </c>
      <c r="U47" s="16">
        <f t="shared" si="2"/>
        <v>7.6</v>
      </c>
      <c r="V47" s="16">
        <f t="shared" si="2"/>
        <v>7.6</v>
      </c>
      <c r="W47" s="16">
        <f t="shared" si="2"/>
        <v>7.5</v>
      </c>
      <c r="X47" s="16">
        <f t="shared" si="2"/>
        <v>8.6999999999999993</v>
      </c>
      <c r="Y47" s="16">
        <f t="shared" si="2"/>
        <v>10.6</v>
      </c>
      <c r="Z47" s="16">
        <f t="shared" si="2"/>
        <v>13.9</v>
      </c>
      <c r="AA47" s="16">
        <f t="shared" si="2"/>
        <v>11.9</v>
      </c>
      <c r="AB47" s="16">
        <f t="shared" si="2"/>
        <v>12</v>
      </c>
      <c r="AC47" s="16">
        <f t="shared" si="2"/>
        <v>11.7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333.2999999999999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13.71</v>
      </c>
      <c r="G49" s="280">
        <v>13.8</v>
      </c>
      <c r="H49" s="280">
        <v>14.31</v>
      </c>
      <c r="I49" s="280">
        <v>14.3</v>
      </c>
      <c r="J49" s="282">
        <v>14.29</v>
      </c>
      <c r="K49" s="280">
        <v>14.3</v>
      </c>
      <c r="L49" s="280">
        <v>14.28</v>
      </c>
      <c r="M49" s="280">
        <v>14.3</v>
      </c>
      <c r="N49" s="280">
        <v>14.3</v>
      </c>
      <c r="O49" s="280">
        <v>14.29</v>
      </c>
      <c r="P49" s="280">
        <v>14.26</v>
      </c>
      <c r="Q49" s="280">
        <v>14.25</v>
      </c>
      <c r="R49" s="280">
        <v>14.26</v>
      </c>
      <c r="S49" s="353">
        <v>14.39</v>
      </c>
      <c r="T49" s="353">
        <v>14.39</v>
      </c>
      <c r="U49" s="280">
        <v>14.26</v>
      </c>
      <c r="V49" s="280">
        <v>14.24</v>
      </c>
      <c r="W49" s="280">
        <v>14.24</v>
      </c>
      <c r="X49" s="280">
        <v>14.23</v>
      </c>
      <c r="Y49" s="280">
        <v>14.27</v>
      </c>
      <c r="Z49" s="280">
        <v>14.28</v>
      </c>
      <c r="AA49" s="280">
        <v>14.21</v>
      </c>
      <c r="AB49" s="280">
        <v>11.09</v>
      </c>
      <c r="AC49" s="280">
        <v>9.0500000000000007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13.71</v>
      </c>
      <c r="G50" s="16">
        <f t="shared" si="3"/>
        <v>13.8</v>
      </c>
      <c r="H50" s="16">
        <f t="shared" si="3"/>
        <v>14.31</v>
      </c>
      <c r="I50" s="16">
        <f t="shared" si="3"/>
        <v>14.3</v>
      </c>
      <c r="J50" s="16">
        <f t="shared" si="3"/>
        <v>14.29</v>
      </c>
      <c r="K50" s="16">
        <f t="shared" si="3"/>
        <v>14.3</v>
      </c>
      <c r="L50" s="16">
        <f t="shared" si="3"/>
        <v>14.28</v>
      </c>
      <c r="M50" s="16">
        <f t="shared" si="3"/>
        <v>14.3</v>
      </c>
      <c r="N50" s="16">
        <f t="shared" si="3"/>
        <v>14.3</v>
      </c>
      <c r="O50" s="16">
        <f t="shared" si="3"/>
        <v>14.29</v>
      </c>
      <c r="P50" s="16">
        <f t="shared" si="3"/>
        <v>14.26</v>
      </c>
      <c r="Q50" s="16">
        <f t="shared" si="3"/>
        <v>14.25</v>
      </c>
      <c r="R50" s="16">
        <f t="shared" si="3"/>
        <v>14.26</v>
      </c>
      <c r="S50" s="16">
        <f t="shared" si="3"/>
        <v>14.39</v>
      </c>
      <c r="T50" s="16">
        <f t="shared" si="3"/>
        <v>14.39</v>
      </c>
      <c r="U50" s="16">
        <f t="shared" si="3"/>
        <v>14.26</v>
      </c>
      <c r="V50" s="16">
        <f t="shared" si="3"/>
        <v>14.24</v>
      </c>
      <c r="W50" s="16">
        <f t="shared" si="3"/>
        <v>14.24</v>
      </c>
      <c r="X50" s="16">
        <f t="shared" si="3"/>
        <v>14.23</v>
      </c>
      <c r="Y50" s="16">
        <f t="shared" si="3"/>
        <v>14.27</v>
      </c>
      <c r="Z50" s="16">
        <f t="shared" si="3"/>
        <v>14.28</v>
      </c>
      <c r="AA50" s="16">
        <f t="shared" si="3"/>
        <v>14.21</v>
      </c>
      <c r="AB50" s="16">
        <f t="shared" si="3"/>
        <v>11.09</v>
      </c>
      <c r="AC50" s="16">
        <f t="shared" si="3"/>
        <v>9.0500000000000007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66.360000000000099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49.960000000000036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0.7</v>
      </c>
      <c r="P55" s="280">
        <v>0.8</v>
      </c>
      <c r="Q55" s="280">
        <v>0.8</v>
      </c>
      <c r="R55" s="280">
        <v>0.8</v>
      </c>
      <c r="S55" s="353">
        <v>0.8</v>
      </c>
      <c r="T55" s="353"/>
      <c r="U55" s="280"/>
      <c r="V55" s="280"/>
      <c r="W55" s="280"/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7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>
        <v>0.7</v>
      </c>
      <c r="N56" s="280"/>
      <c r="O56" s="280">
        <v>0.7</v>
      </c>
      <c r="P56" s="280">
        <v>0.8</v>
      </c>
      <c r="Q56" s="280">
        <v>0.8</v>
      </c>
      <c r="R56" s="280">
        <v>0.8</v>
      </c>
      <c r="S56" s="353">
        <v>0.8</v>
      </c>
      <c r="T56" s="353"/>
      <c r="U56" s="280"/>
      <c r="V56" s="280"/>
      <c r="W56" s="280"/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8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v>0.8</v>
      </c>
      <c r="P58" s="280">
        <v>0.8</v>
      </c>
      <c r="Q58" s="280">
        <v>0.8</v>
      </c>
      <c r="R58" s="280">
        <v>0.8</v>
      </c>
      <c r="S58" s="353">
        <v>0.8</v>
      </c>
      <c r="T58" s="353"/>
      <c r="U58" s="280"/>
      <c r="V58" s="280"/>
      <c r="W58" s="280"/>
      <c r="X58" s="280">
        <v>0.8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>
        <v>0.7</v>
      </c>
      <c r="N60" s="280"/>
      <c r="O60" s="280">
        <v>0.8</v>
      </c>
      <c r="P60" s="280">
        <v>0.8</v>
      </c>
      <c r="Q60" s="280">
        <v>0.8</v>
      </c>
      <c r="R60" s="280">
        <v>0.8</v>
      </c>
      <c r="S60" s="353">
        <v>0.8</v>
      </c>
      <c r="T60" s="353"/>
      <c r="U60" s="280"/>
      <c r="V60" s="280"/>
      <c r="W60" s="280"/>
      <c r="X60" s="280">
        <v>0.7</v>
      </c>
      <c r="Y60" s="280">
        <v>0.7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0.63</v>
      </c>
      <c r="I63" s="280"/>
      <c r="J63" s="280"/>
      <c r="K63" s="280"/>
      <c r="L63" s="280">
        <v>0.6</v>
      </c>
      <c r="M63" s="280">
        <v>0.7</v>
      </c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/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>
        <v>0.7</v>
      </c>
      <c r="L64" s="280">
        <v>0.7</v>
      </c>
      <c r="M64" s="280">
        <v>0.7</v>
      </c>
      <c r="N64" s="280">
        <v>0.7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/>
      <c r="V64" s="280"/>
      <c r="W64" s="280">
        <v>0.7</v>
      </c>
      <c r="X64" s="280">
        <v>0.7</v>
      </c>
      <c r="Y64" s="280">
        <v>0.7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13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0.75</v>
      </c>
      <c r="N66" s="280">
        <v>0.75</v>
      </c>
      <c r="O66" s="280">
        <v>0.75</v>
      </c>
      <c r="P66" s="280">
        <v>0.75</v>
      </c>
      <c r="Q66" s="280">
        <v>0.75</v>
      </c>
      <c r="R66" s="280">
        <v>0.75</v>
      </c>
      <c r="S66" s="353">
        <v>0.7</v>
      </c>
      <c r="T66" s="353"/>
      <c r="U66" s="280"/>
      <c r="V66" s="280"/>
      <c r="W66" s="280"/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0.75</v>
      </c>
      <c r="N67" s="280">
        <v>0.75</v>
      </c>
      <c r="O67" s="280">
        <v>0.75</v>
      </c>
      <c r="P67" s="280">
        <v>0.75</v>
      </c>
      <c r="Q67" s="280">
        <v>0.75</v>
      </c>
      <c r="R67" s="280">
        <v>0.75</v>
      </c>
      <c r="S67" s="353">
        <v>0.7</v>
      </c>
      <c r="T67" s="353">
        <v>0.7</v>
      </c>
      <c r="U67" s="280"/>
      <c r="V67" s="280"/>
      <c r="W67" s="280">
        <v>0.7</v>
      </c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>
        <v>0.63</v>
      </c>
      <c r="I72" s="280"/>
      <c r="J72" s="280"/>
      <c r="K72" s="280"/>
      <c r="L72" s="280">
        <v>0.7</v>
      </c>
      <c r="M72" s="280">
        <v>0.7</v>
      </c>
      <c r="N72" s="280">
        <v>0.7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/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14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1.26</v>
      </c>
      <c r="I76" s="16">
        <f t="shared" si="7"/>
        <v>0</v>
      </c>
      <c r="J76" s="16">
        <f t="shared" si="7"/>
        <v>0</v>
      </c>
      <c r="K76" s="16">
        <f t="shared" si="7"/>
        <v>0.7</v>
      </c>
      <c r="L76" s="16">
        <f t="shared" si="7"/>
        <v>2.6999999999999997</v>
      </c>
      <c r="M76" s="16">
        <f t="shared" si="7"/>
        <v>5</v>
      </c>
      <c r="N76" s="16">
        <f t="shared" si="7"/>
        <v>3.5999999999999996</v>
      </c>
      <c r="O76" s="16">
        <f t="shared" si="7"/>
        <v>6.6000000000000005</v>
      </c>
      <c r="P76" s="16">
        <f t="shared" si="7"/>
        <v>6.8000000000000007</v>
      </c>
      <c r="Q76" s="16">
        <f t="shared" si="7"/>
        <v>6.8000000000000007</v>
      </c>
      <c r="R76" s="16">
        <f t="shared" si="7"/>
        <v>6.8000000000000007</v>
      </c>
      <c r="S76" s="16">
        <f t="shared" si="7"/>
        <v>6.7000000000000011</v>
      </c>
      <c r="T76" s="16">
        <f t="shared" si="7"/>
        <v>2.0999999999999996</v>
      </c>
      <c r="U76" s="16">
        <f t="shared" si="7"/>
        <v>0.7</v>
      </c>
      <c r="V76" s="16">
        <f t="shared" si="7"/>
        <v>1.4</v>
      </c>
      <c r="W76" s="16">
        <f t="shared" si="7"/>
        <v>2.8</v>
      </c>
      <c r="X76" s="16">
        <f t="shared" si="7"/>
        <v>6.6000000000000014</v>
      </c>
      <c r="Y76" s="16">
        <f t="shared" si="7"/>
        <v>5.8000000000000007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20.040000000000003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/>
      <c r="G78" s="280"/>
      <c r="H78" s="280"/>
      <c r="I78" s="280"/>
      <c r="J78" s="282"/>
      <c r="K78" s="282"/>
      <c r="L78" s="280"/>
      <c r="M78" s="280">
        <v>0.42499999999999999</v>
      </c>
      <c r="N78" s="280">
        <v>0.42499999999999999</v>
      </c>
      <c r="O78" s="280">
        <v>0.52</v>
      </c>
      <c r="P78" s="280">
        <v>0.5</v>
      </c>
      <c r="Q78" s="280">
        <v>0.48</v>
      </c>
      <c r="R78" s="280">
        <v>0.47499999999999998</v>
      </c>
      <c r="S78" s="353"/>
      <c r="T78" s="353">
        <f>0.87/2</f>
        <v>0.435</v>
      </c>
      <c r="U78" s="280">
        <v>0.44</v>
      </c>
      <c r="V78" s="280">
        <f>0.91/2</f>
        <v>0.45500000000000002</v>
      </c>
      <c r="W78" s="280">
        <f>0.95/2</f>
        <v>0.47499999999999998</v>
      </c>
      <c r="X78" s="280">
        <v>0.55000000000000004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f>0.73/2</f>
        <v>0.36499999999999999</v>
      </c>
      <c r="G79" s="280">
        <f>0.7/2</f>
        <v>0.35</v>
      </c>
      <c r="H79" s="280"/>
      <c r="I79" s="280"/>
      <c r="J79" s="280"/>
      <c r="K79" s="282"/>
      <c r="L79" s="280"/>
      <c r="M79" s="280"/>
      <c r="N79" s="280"/>
      <c r="O79" s="280"/>
      <c r="P79" s="280"/>
      <c r="Q79" s="280"/>
      <c r="R79" s="280"/>
      <c r="S79" s="353"/>
      <c r="T79" s="353">
        <f>0.87/2</f>
        <v>0.435</v>
      </c>
      <c r="U79" s="280">
        <v>0.44</v>
      </c>
      <c r="V79" s="280">
        <f>0.91/2</f>
        <v>0.45500000000000002</v>
      </c>
      <c r="W79" s="280">
        <f>0.95/2</f>
        <v>0.47499999999999998</v>
      </c>
      <c r="X79" s="280">
        <v>0.55000000000000004</v>
      </c>
      <c r="Y79" s="280">
        <v>0.56999999999999995</v>
      </c>
      <c r="Z79" s="280">
        <v>0.5</v>
      </c>
      <c r="AA79" s="280">
        <v>0.5</v>
      </c>
      <c r="AB79" s="280">
        <v>0.46</v>
      </c>
      <c r="AC79" s="280">
        <f>0.87/2</f>
        <v>0.435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f>0.73/2</f>
        <v>0.36499999999999999</v>
      </c>
      <c r="G80" s="280">
        <f>0.7/2</f>
        <v>0.35</v>
      </c>
      <c r="H80" s="280">
        <v>0.67</v>
      </c>
      <c r="I80" s="280">
        <v>0.66</v>
      </c>
      <c r="J80" s="282">
        <v>0.62</v>
      </c>
      <c r="K80" s="282">
        <v>0.68</v>
      </c>
      <c r="L80" s="280">
        <v>0.69</v>
      </c>
      <c r="M80" s="280">
        <v>0.42499999999999999</v>
      </c>
      <c r="N80" s="280">
        <v>0.42499999999999999</v>
      </c>
      <c r="O80" s="280">
        <v>0.52</v>
      </c>
      <c r="P80" s="280">
        <v>0.5</v>
      </c>
      <c r="Q80" s="280">
        <v>0.48</v>
      </c>
      <c r="R80" s="280">
        <v>0.47499999999999998</v>
      </c>
      <c r="S80" s="353"/>
      <c r="T80" s="353"/>
      <c r="U80" s="280"/>
      <c r="V80" s="280"/>
      <c r="W80" s="280"/>
      <c r="X80" s="280"/>
      <c r="Y80" s="280">
        <v>0.56999999999999995</v>
      </c>
      <c r="Z80" s="280">
        <v>0.5</v>
      </c>
      <c r="AA80" s="280">
        <v>0.5</v>
      </c>
      <c r="AB80" s="280">
        <v>0.46</v>
      </c>
      <c r="AC80" s="280">
        <f>0.87/2</f>
        <v>0.435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0.73</v>
      </c>
      <c r="G81" s="16">
        <f t="shared" si="8"/>
        <v>0.7</v>
      </c>
      <c r="H81" s="16">
        <f t="shared" si="8"/>
        <v>0.67</v>
      </c>
      <c r="I81" s="16">
        <f t="shared" si="8"/>
        <v>0.66</v>
      </c>
      <c r="J81" s="16">
        <f t="shared" si="8"/>
        <v>0.62</v>
      </c>
      <c r="K81" s="16">
        <f t="shared" si="8"/>
        <v>0.68</v>
      </c>
      <c r="L81" s="16">
        <f t="shared" si="8"/>
        <v>0.69</v>
      </c>
      <c r="M81" s="16">
        <f t="shared" si="8"/>
        <v>0.85</v>
      </c>
      <c r="N81" s="16">
        <f t="shared" si="8"/>
        <v>0.85</v>
      </c>
      <c r="O81" s="16">
        <f t="shared" si="8"/>
        <v>1.04</v>
      </c>
      <c r="P81" s="16">
        <f t="shared" si="8"/>
        <v>1</v>
      </c>
      <c r="Q81" s="16">
        <f t="shared" si="8"/>
        <v>0.96</v>
      </c>
      <c r="R81" s="16">
        <f t="shared" si="8"/>
        <v>0.95</v>
      </c>
      <c r="S81" s="16">
        <f t="shared" si="8"/>
        <v>0</v>
      </c>
      <c r="T81" s="16">
        <f t="shared" si="8"/>
        <v>0.87</v>
      </c>
      <c r="U81" s="16">
        <f t="shared" si="8"/>
        <v>0.88</v>
      </c>
      <c r="V81" s="16">
        <f t="shared" si="8"/>
        <v>0.91</v>
      </c>
      <c r="W81" s="16">
        <f t="shared" si="8"/>
        <v>0.95</v>
      </c>
      <c r="X81" s="16">
        <f t="shared" si="8"/>
        <v>1.1000000000000001</v>
      </c>
      <c r="Y81" s="16">
        <f t="shared" si="8"/>
        <v>1.1399999999999999</v>
      </c>
      <c r="Z81" s="16">
        <f t="shared" si="8"/>
        <v>1</v>
      </c>
      <c r="AA81" s="16">
        <f t="shared" si="8"/>
        <v>1</v>
      </c>
      <c r="AB81" s="16">
        <f t="shared" si="8"/>
        <v>0.92</v>
      </c>
      <c r="AC81" s="16">
        <f t="shared" si="8"/>
        <v>0.87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15.358000000000002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0.66</v>
      </c>
      <c r="N94" s="280">
        <v>0.66</v>
      </c>
      <c r="O94" s="280">
        <v>0.64</v>
      </c>
      <c r="P94" s="280">
        <v>0.64</v>
      </c>
      <c r="Q94" s="280">
        <v>3.7999999999999999E-2</v>
      </c>
      <c r="R94" s="280">
        <v>0.56999999999999995</v>
      </c>
      <c r="S94" s="353">
        <v>0.63</v>
      </c>
      <c r="T94" s="353">
        <v>0.62</v>
      </c>
      <c r="U94" s="280">
        <v>0.59</v>
      </c>
      <c r="V94" s="280">
        <v>0.6</v>
      </c>
      <c r="W94" s="280">
        <v>0.74</v>
      </c>
      <c r="X94" s="280">
        <v>0.8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0.61</v>
      </c>
      <c r="G95" s="280">
        <v>0.59</v>
      </c>
      <c r="H95" s="280">
        <v>0.59</v>
      </c>
      <c r="I95" s="280">
        <v>0.55000000000000004</v>
      </c>
      <c r="J95" s="280">
        <v>0.56999999999999995</v>
      </c>
      <c r="K95" s="282">
        <v>0.64</v>
      </c>
      <c r="L95" s="280">
        <v>0.66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0.86</v>
      </c>
      <c r="Z95" s="280">
        <v>0.83</v>
      </c>
      <c r="AA95" s="280">
        <v>0.8</v>
      </c>
      <c r="AB95" s="280">
        <v>0.75</v>
      </c>
      <c r="AC95" s="280">
        <v>0.72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0.61</v>
      </c>
      <c r="G96" s="16">
        <f t="shared" si="12"/>
        <v>0.59</v>
      </c>
      <c r="H96" s="16">
        <f t="shared" si="12"/>
        <v>0.59</v>
      </c>
      <c r="I96" s="16">
        <f t="shared" si="12"/>
        <v>0.55000000000000004</v>
      </c>
      <c r="J96" s="16">
        <f t="shared" si="12"/>
        <v>0.56999999999999995</v>
      </c>
      <c r="K96" s="16">
        <f t="shared" si="12"/>
        <v>0.64</v>
      </c>
      <c r="L96" s="16">
        <f t="shared" si="12"/>
        <v>0.66</v>
      </c>
      <c r="M96" s="16">
        <f t="shared" si="12"/>
        <v>0.66</v>
      </c>
      <c r="N96" s="16">
        <f t="shared" si="12"/>
        <v>0.66</v>
      </c>
      <c r="O96" s="16">
        <f t="shared" si="12"/>
        <v>0.64</v>
      </c>
      <c r="P96" s="16">
        <f t="shared" si="12"/>
        <v>0.64</v>
      </c>
      <c r="Q96" s="16">
        <f t="shared" si="12"/>
        <v>3.7999999999999999E-2</v>
      </c>
      <c r="R96" s="16">
        <f t="shared" si="12"/>
        <v>0.56999999999999995</v>
      </c>
      <c r="S96" s="16">
        <f t="shared" si="12"/>
        <v>0.63</v>
      </c>
      <c r="T96" s="16">
        <f t="shared" si="12"/>
        <v>0.62</v>
      </c>
      <c r="U96" s="16">
        <f t="shared" si="12"/>
        <v>0.59</v>
      </c>
      <c r="V96" s="16">
        <f t="shared" si="12"/>
        <v>0.6</v>
      </c>
      <c r="W96" s="16">
        <f t="shared" si="12"/>
        <v>0.74</v>
      </c>
      <c r="X96" s="16">
        <f t="shared" si="12"/>
        <v>0.8</v>
      </c>
      <c r="Y96" s="16">
        <f t="shared" si="12"/>
        <v>0.86</v>
      </c>
      <c r="Z96" s="16">
        <f t="shared" si="12"/>
        <v>0.83</v>
      </c>
      <c r="AA96" s="16">
        <f t="shared" si="12"/>
        <v>0.8</v>
      </c>
      <c r="AB96" s="16">
        <f t="shared" si="12"/>
        <v>0.75</v>
      </c>
      <c r="AC96" s="16">
        <f t="shared" si="12"/>
        <v>0.72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18.049999999999997</v>
      </c>
      <c r="G99" s="23">
        <f t="shared" ref="G99:AC99" si="14">SUM(G13:G16,G19:G32,G35:G37,G40,G43:G46,G49,G55,G56,G58,G60,G63,G64,G66,G67,G72,G78:G80,G94:G95)</f>
        <v>19.990000000000006</v>
      </c>
      <c r="H99" s="23">
        <f>SUM(H13:H16,H19:H32,H35:H37,H40,H43:H46,H49,H55,H56,H58,H60,H63,H64,H66,H67,H72,H78:H80,H94:H95)</f>
        <v>23.43</v>
      </c>
      <c r="I99" s="23">
        <f t="shared" si="14"/>
        <v>22.51</v>
      </c>
      <c r="J99" s="23">
        <f t="shared" si="14"/>
        <v>22.48</v>
      </c>
      <c r="K99" s="23">
        <f t="shared" si="14"/>
        <v>23.12</v>
      </c>
      <c r="L99" s="23">
        <f t="shared" si="14"/>
        <v>24.23</v>
      </c>
      <c r="M99" s="23">
        <f t="shared" si="14"/>
        <v>28.509999999999998</v>
      </c>
      <c r="N99" s="23">
        <f>SUM(N13:N16,N19:N32,N35:N37,N40,N43:N46,N49,N55,N56,N58,N60,N63,N64,N66,N67,N72,N78:N80,N94:N95)</f>
        <v>30.21</v>
      </c>
      <c r="O99" s="23">
        <f t="shared" si="14"/>
        <v>36.470000000000006</v>
      </c>
      <c r="P99" s="23">
        <f t="shared" si="14"/>
        <v>39.6</v>
      </c>
      <c r="Q99" s="23">
        <f t="shared" si="14"/>
        <v>37.048000000000002</v>
      </c>
      <c r="R99" s="23">
        <f t="shared" si="14"/>
        <v>36.980000000000011</v>
      </c>
      <c r="S99" s="23">
        <f t="shared" si="14"/>
        <v>35.220000000000013</v>
      </c>
      <c r="T99" s="23">
        <f t="shared" si="14"/>
        <v>38.680000000000014</v>
      </c>
      <c r="U99" s="23">
        <f t="shared" si="14"/>
        <v>37.630000000000003</v>
      </c>
      <c r="V99" s="23">
        <f t="shared" si="14"/>
        <v>38.35</v>
      </c>
      <c r="W99" s="23">
        <f t="shared" si="14"/>
        <v>39.83000000000002</v>
      </c>
      <c r="X99" s="23">
        <f t="shared" si="14"/>
        <v>44.83</v>
      </c>
      <c r="Y99" s="23">
        <f t="shared" si="14"/>
        <v>45.870000000000012</v>
      </c>
      <c r="Z99" s="23">
        <f t="shared" si="14"/>
        <v>43.41</v>
      </c>
      <c r="AA99" s="23">
        <f t="shared" si="14"/>
        <v>41.309999999999995</v>
      </c>
      <c r="AB99" s="23">
        <f t="shared" si="14"/>
        <v>37.96</v>
      </c>
      <c r="AC99" s="23">
        <f t="shared" si="14"/>
        <v>35.340000000000003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1.0400000000000134</v>
      </c>
      <c r="AG102" s="19"/>
      <c r="AH102" s="145">
        <f>Z99-AA99</f>
        <v>2.1000000000000014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0</v>
      </c>
      <c r="G107" s="58">
        <f t="shared" ref="G107:AC107" si="15">G17</f>
        <v>0</v>
      </c>
      <c r="H107" s="58">
        <f t="shared" si="15"/>
        <v>0</v>
      </c>
      <c r="I107" s="58">
        <f t="shared" si="15"/>
        <v>0</v>
      </c>
      <c r="J107" s="58">
        <f t="shared" si="15"/>
        <v>0</v>
      </c>
      <c r="K107" s="58">
        <f t="shared" si="15"/>
        <v>0</v>
      </c>
      <c r="L107" s="58">
        <f t="shared" si="15"/>
        <v>0</v>
      </c>
      <c r="M107" s="58">
        <f t="shared" si="15"/>
        <v>0</v>
      </c>
      <c r="N107" s="58">
        <f t="shared" si="15"/>
        <v>0</v>
      </c>
      <c r="O107" s="58">
        <f t="shared" si="15"/>
        <v>0</v>
      </c>
      <c r="P107" s="58">
        <f t="shared" si="15"/>
        <v>0</v>
      </c>
      <c r="Q107" s="58">
        <f t="shared" si="15"/>
        <v>0</v>
      </c>
      <c r="R107" s="58">
        <f t="shared" si="15"/>
        <v>0</v>
      </c>
      <c r="S107" s="58">
        <f t="shared" si="15"/>
        <v>2</v>
      </c>
      <c r="T107" s="58">
        <f t="shared" si="15"/>
        <v>11.6</v>
      </c>
      <c r="U107" s="58">
        <f t="shared" si="15"/>
        <v>13.6</v>
      </c>
      <c r="V107" s="58">
        <f t="shared" si="15"/>
        <v>13.6</v>
      </c>
      <c r="W107" s="58">
        <f t="shared" si="15"/>
        <v>13.6</v>
      </c>
      <c r="X107" s="58">
        <f t="shared" si="15"/>
        <v>13.4</v>
      </c>
      <c r="Y107" s="58">
        <f t="shared" si="15"/>
        <v>13.2</v>
      </c>
      <c r="Z107" s="58">
        <f t="shared" si="15"/>
        <v>13.4</v>
      </c>
      <c r="AA107" s="58">
        <f t="shared" si="15"/>
        <v>13.4</v>
      </c>
      <c r="AB107" s="58">
        <f t="shared" si="15"/>
        <v>13.2</v>
      </c>
      <c r="AC107" s="58">
        <f t="shared" si="15"/>
        <v>13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 t="s">
        <v>1</v>
      </c>
      <c r="G108" s="62" t="s">
        <v>1</v>
      </c>
      <c r="H108" s="62" t="s">
        <v>1</v>
      </c>
      <c r="I108" s="62" t="s">
        <v>1</v>
      </c>
      <c r="J108" s="62" t="s">
        <v>1</v>
      </c>
      <c r="K108" s="62" t="s">
        <v>1</v>
      </c>
      <c r="L108" s="62" t="s">
        <v>1</v>
      </c>
      <c r="M108" s="62" t="s">
        <v>1</v>
      </c>
      <c r="N108" s="62" t="s">
        <v>1</v>
      </c>
      <c r="O108" s="62" t="s">
        <v>1</v>
      </c>
      <c r="P108" s="62" t="s">
        <v>1</v>
      </c>
      <c r="Q108" s="62" t="s">
        <v>1</v>
      </c>
      <c r="R108" s="62" t="s">
        <v>1</v>
      </c>
      <c r="S108" s="62">
        <v>0.433</v>
      </c>
      <c r="T108" s="62">
        <v>0.56000000000000005</v>
      </c>
      <c r="U108" s="62">
        <v>0.55000000000000004</v>
      </c>
      <c r="V108" s="62">
        <v>0.53900000000000003</v>
      </c>
      <c r="W108" s="62">
        <v>0.59899999999999998</v>
      </c>
      <c r="X108" s="62">
        <v>0.51800000000000002</v>
      </c>
      <c r="Y108" s="62">
        <v>0.53600000000000003</v>
      </c>
      <c r="Z108" s="62">
        <v>0.53100000000000003</v>
      </c>
      <c r="AA108" s="62">
        <v>0.56200000000000006</v>
      </c>
      <c r="AB108" s="62">
        <v>0.58799999999999997</v>
      </c>
      <c r="AC108" s="62">
        <v>0.67800000000000005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3</v>
      </c>
      <c r="G111" s="59">
        <f t="shared" ref="G111:AC111" si="17">G47</f>
        <v>4.9000000000000004</v>
      </c>
      <c r="H111" s="59">
        <f t="shared" si="17"/>
        <v>6.6</v>
      </c>
      <c r="I111" s="59">
        <f t="shared" si="17"/>
        <v>7</v>
      </c>
      <c r="J111" s="59">
        <f t="shared" si="17"/>
        <v>7</v>
      </c>
      <c r="K111" s="59">
        <f t="shared" si="17"/>
        <v>6.8000000000000007</v>
      </c>
      <c r="L111" s="59">
        <f t="shared" si="17"/>
        <v>5.9</v>
      </c>
      <c r="M111" s="59">
        <f t="shared" si="17"/>
        <v>7.7</v>
      </c>
      <c r="N111" s="59">
        <f t="shared" si="17"/>
        <v>10.8</v>
      </c>
      <c r="O111" s="59">
        <f t="shared" si="17"/>
        <v>13.9</v>
      </c>
      <c r="P111" s="59">
        <f t="shared" si="17"/>
        <v>16.899999999999999</v>
      </c>
      <c r="Q111" s="59">
        <f t="shared" si="17"/>
        <v>15</v>
      </c>
      <c r="R111" s="59">
        <f t="shared" si="17"/>
        <v>14.399999999999999</v>
      </c>
      <c r="S111" s="59">
        <f t="shared" si="17"/>
        <v>11.5</v>
      </c>
      <c r="T111" s="59">
        <f t="shared" si="17"/>
        <v>9.1000000000000014</v>
      </c>
      <c r="U111" s="59">
        <f t="shared" si="17"/>
        <v>7.6</v>
      </c>
      <c r="V111" s="59">
        <f t="shared" si="17"/>
        <v>7.6</v>
      </c>
      <c r="W111" s="59">
        <f t="shared" si="17"/>
        <v>7.5</v>
      </c>
      <c r="X111" s="59">
        <f t="shared" si="17"/>
        <v>8.6999999999999993</v>
      </c>
      <c r="Y111" s="59">
        <f t="shared" si="17"/>
        <v>10.6</v>
      </c>
      <c r="Z111" s="59">
        <f t="shared" si="17"/>
        <v>13.9</v>
      </c>
      <c r="AA111" s="59">
        <f t="shared" si="17"/>
        <v>11.9</v>
      </c>
      <c r="AB111" s="59">
        <f t="shared" si="17"/>
        <v>12</v>
      </c>
      <c r="AC111" s="59">
        <f t="shared" si="17"/>
        <v>11.7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0.17899999999999999</v>
      </c>
      <c r="G112" s="62">
        <v>0.245</v>
      </c>
      <c r="H112" s="62">
        <v>0.26500000000000001</v>
      </c>
      <c r="I112" s="62">
        <v>0.25800000000000001</v>
      </c>
      <c r="J112" s="62">
        <v>0.24299999999999999</v>
      </c>
      <c r="K112" s="62">
        <v>0.26200000000000001</v>
      </c>
      <c r="L112" s="62">
        <v>0.254</v>
      </c>
      <c r="M112" s="62">
        <v>0.28100000000000003</v>
      </c>
      <c r="N112" s="62">
        <v>0.254</v>
      </c>
      <c r="O112" s="62">
        <v>0.25</v>
      </c>
      <c r="P112" s="62">
        <v>0.224</v>
      </c>
      <c r="Q112" s="62">
        <v>0.253</v>
      </c>
      <c r="R112" s="62">
        <v>0.26800000000000002</v>
      </c>
      <c r="S112" s="62">
        <v>0.28799999999999998</v>
      </c>
      <c r="T112" s="62">
        <v>0.27</v>
      </c>
      <c r="U112" s="62">
        <v>0.27</v>
      </c>
      <c r="V112" s="62">
        <v>0.255</v>
      </c>
      <c r="W112" s="62">
        <v>0.26</v>
      </c>
      <c r="X112" s="62">
        <v>0.28499999999999998</v>
      </c>
      <c r="Y112" s="62">
        <v>0.27500000000000002</v>
      </c>
      <c r="Z112" s="62">
        <v>0.24299999999999999</v>
      </c>
      <c r="AA112" s="62">
        <v>0.255</v>
      </c>
      <c r="AB112" s="62">
        <v>0.25</v>
      </c>
      <c r="AC112" s="62">
        <v>0.25800000000000001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2.6599999999999999E-2</v>
      </c>
      <c r="G113" s="62">
        <v>3.2199999999999999E-2</v>
      </c>
      <c r="H113" s="62">
        <v>2.0199999999999999E-2</v>
      </c>
      <c r="I113" s="62">
        <v>2.8000000000000001E-2</v>
      </c>
      <c r="J113" s="62">
        <v>2.5000000000000001E-2</v>
      </c>
      <c r="K113" s="62">
        <v>2.5000000000000001E-2</v>
      </c>
      <c r="L113" s="62">
        <v>9.7699999999999995E-2</v>
      </c>
      <c r="M113" s="62">
        <v>0.1653</v>
      </c>
      <c r="N113" s="62">
        <v>0.17299999999999999</v>
      </c>
      <c r="O113" s="62">
        <v>0.1686</v>
      </c>
      <c r="P113" s="62">
        <v>0.17580000000000001</v>
      </c>
      <c r="Q113" s="62">
        <v>0.17810000000000001</v>
      </c>
      <c r="R113" s="62">
        <v>0.1772</v>
      </c>
      <c r="S113" s="62">
        <v>0.17369999999999999</v>
      </c>
      <c r="T113" s="62">
        <v>0.18129999999999999</v>
      </c>
      <c r="U113" s="62">
        <v>2.8000000000000001E-2</v>
      </c>
      <c r="V113" s="62">
        <v>2.5999999999999999E-2</v>
      </c>
      <c r="W113" s="62">
        <v>0.25</v>
      </c>
      <c r="X113" s="62">
        <v>0.18959999999999999</v>
      </c>
      <c r="Y113" s="62">
        <v>0.1658</v>
      </c>
      <c r="Z113" s="62">
        <v>0.1784</v>
      </c>
      <c r="AA113" s="62">
        <v>0.1633</v>
      </c>
      <c r="AB113" s="62">
        <v>0.17829999999999999</v>
      </c>
      <c r="AC113" s="62">
        <v>0.1643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13.71</v>
      </c>
      <c r="G114" s="59">
        <f t="shared" ref="G114:AC114" si="18">G50</f>
        <v>13.8</v>
      </c>
      <c r="H114" s="59">
        <f t="shared" si="18"/>
        <v>14.31</v>
      </c>
      <c r="I114" s="59">
        <f t="shared" si="18"/>
        <v>14.3</v>
      </c>
      <c r="J114" s="59">
        <f t="shared" si="18"/>
        <v>14.29</v>
      </c>
      <c r="K114" s="59">
        <f t="shared" si="18"/>
        <v>14.3</v>
      </c>
      <c r="L114" s="59">
        <f t="shared" si="18"/>
        <v>14.28</v>
      </c>
      <c r="M114" s="59">
        <f t="shared" si="18"/>
        <v>14.3</v>
      </c>
      <c r="N114" s="59">
        <f t="shared" si="18"/>
        <v>14.3</v>
      </c>
      <c r="O114" s="59">
        <f t="shared" si="18"/>
        <v>14.29</v>
      </c>
      <c r="P114" s="59">
        <f t="shared" si="18"/>
        <v>14.26</v>
      </c>
      <c r="Q114" s="59">
        <f t="shared" si="18"/>
        <v>14.25</v>
      </c>
      <c r="R114" s="59">
        <f t="shared" si="18"/>
        <v>14.26</v>
      </c>
      <c r="S114" s="59">
        <f t="shared" si="18"/>
        <v>14.39</v>
      </c>
      <c r="T114" s="59">
        <f t="shared" si="18"/>
        <v>14.39</v>
      </c>
      <c r="U114" s="59">
        <f t="shared" si="18"/>
        <v>14.26</v>
      </c>
      <c r="V114" s="59">
        <f t="shared" si="18"/>
        <v>14.24</v>
      </c>
      <c r="W114" s="59">
        <f t="shared" si="18"/>
        <v>14.24</v>
      </c>
      <c r="X114" s="59">
        <f t="shared" si="18"/>
        <v>14.23</v>
      </c>
      <c r="Y114" s="59">
        <f t="shared" si="18"/>
        <v>14.27</v>
      </c>
      <c r="Z114" s="59">
        <f t="shared" si="18"/>
        <v>14.28</v>
      </c>
      <c r="AA114" s="59">
        <f t="shared" si="18"/>
        <v>14.21</v>
      </c>
      <c r="AB114" s="59">
        <f t="shared" si="18"/>
        <v>11.09</v>
      </c>
      <c r="AC114" s="59">
        <f t="shared" si="18"/>
        <v>9.0500000000000007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0.79</v>
      </c>
      <c r="G115" s="62">
        <v>0.7</v>
      </c>
      <c r="H115" s="62">
        <v>0.69</v>
      </c>
      <c r="I115" s="62">
        <v>0.7</v>
      </c>
      <c r="J115" s="62">
        <v>0.71</v>
      </c>
      <c r="K115" s="62">
        <v>0.7</v>
      </c>
      <c r="L115" s="62">
        <v>0.72</v>
      </c>
      <c r="M115" s="62">
        <v>0.7</v>
      </c>
      <c r="N115" s="62">
        <v>0.73</v>
      </c>
      <c r="O115" s="62">
        <v>0.71</v>
      </c>
      <c r="P115" s="62">
        <v>0.74</v>
      </c>
      <c r="Q115" s="62">
        <v>0.75</v>
      </c>
      <c r="R115" s="62">
        <v>0.74</v>
      </c>
      <c r="S115" s="62">
        <v>0.76</v>
      </c>
      <c r="T115" s="62">
        <v>0.71</v>
      </c>
      <c r="U115" s="62">
        <v>0.74</v>
      </c>
      <c r="V115" s="62">
        <v>0.76</v>
      </c>
      <c r="W115" s="62">
        <v>0.76</v>
      </c>
      <c r="X115" s="62">
        <v>0.77</v>
      </c>
      <c r="Y115" s="62">
        <v>0.73</v>
      </c>
      <c r="Z115" s="62">
        <v>0.72</v>
      </c>
      <c r="AA115" s="62">
        <v>0.79</v>
      </c>
      <c r="AB115" s="62">
        <v>0.91</v>
      </c>
      <c r="AC115" s="62">
        <v>0.95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1.26</v>
      </c>
      <c r="I116" s="58">
        <f t="shared" si="19"/>
        <v>0</v>
      </c>
      <c r="J116" s="58">
        <f t="shared" si="19"/>
        <v>0</v>
      </c>
      <c r="K116" s="58">
        <f t="shared" si="19"/>
        <v>0.7</v>
      </c>
      <c r="L116" s="58">
        <f t="shared" si="19"/>
        <v>2.6999999999999997</v>
      </c>
      <c r="M116" s="58">
        <f t="shared" si="19"/>
        <v>5</v>
      </c>
      <c r="N116" s="58">
        <f t="shared" si="19"/>
        <v>3.5999999999999996</v>
      </c>
      <c r="O116" s="58">
        <f t="shared" si="19"/>
        <v>6.6000000000000005</v>
      </c>
      <c r="P116" s="58">
        <f t="shared" si="19"/>
        <v>6.8000000000000007</v>
      </c>
      <c r="Q116" s="58">
        <f t="shared" si="19"/>
        <v>6.8000000000000007</v>
      </c>
      <c r="R116" s="58">
        <f t="shared" si="19"/>
        <v>6.8000000000000007</v>
      </c>
      <c r="S116" s="58">
        <f t="shared" si="19"/>
        <v>6.7000000000000011</v>
      </c>
      <c r="T116" s="58">
        <f t="shared" si="19"/>
        <v>2.0999999999999996</v>
      </c>
      <c r="U116" s="58">
        <f t="shared" si="19"/>
        <v>0.7</v>
      </c>
      <c r="V116" s="58">
        <f t="shared" si="19"/>
        <v>1.4</v>
      </c>
      <c r="W116" s="58">
        <f t="shared" si="19"/>
        <v>2.8</v>
      </c>
      <c r="X116" s="58">
        <f t="shared" si="19"/>
        <v>6.6000000000000014</v>
      </c>
      <c r="Y116" s="58">
        <f t="shared" si="19"/>
        <v>5.8000000000000007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0.73</v>
      </c>
      <c r="G117" s="58">
        <f t="shared" ref="G117:AC117" si="20">G81</f>
        <v>0.7</v>
      </c>
      <c r="H117" s="58">
        <f t="shared" si="20"/>
        <v>0.67</v>
      </c>
      <c r="I117" s="58">
        <f t="shared" si="20"/>
        <v>0.66</v>
      </c>
      <c r="J117" s="58">
        <f t="shared" si="20"/>
        <v>0.62</v>
      </c>
      <c r="K117" s="58">
        <f t="shared" si="20"/>
        <v>0.68</v>
      </c>
      <c r="L117" s="58">
        <f t="shared" si="20"/>
        <v>0.69</v>
      </c>
      <c r="M117" s="58">
        <f t="shared" si="20"/>
        <v>0.85</v>
      </c>
      <c r="N117" s="58">
        <f t="shared" si="20"/>
        <v>0.85</v>
      </c>
      <c r="O117" s="58">
        <f t="shared" si="20"/>
        <v>1.04</v>
      </c>
      <c r="P117" s="58">
        <f t="shared" si="20"/>
        <v>1</v>
      </c>
      <c r="Q117" s="58">
        <f t="shared" si="20"/>
        <v>0.96</v>
      </c>
      <c r="R117" s="58">
        <f t="shared" si="20"/>
        <v>0.95</v>
      </c>
      <c r="S117" s="58">
        <f t="shared" si="20"/>
        <v>0</v>
      </c>
      <c r="T117" s="58">
        <f t="shared" si="20"/>
        <v>0.87</v>
      </c>
      <c r="U117" s="58">
        <f t="shared" si="20"/>
        <v>0.88</v>
      </c>
      <c r="V117" s="58">
        <f t="shared" si="20"/>
        <v>0.91</v>
      </c>
      <c r="W117" s="58">
        <f t="shared" si="20"/>
        <v>0.95</v>
      </c>
      <c r="X117" s="58">
        <f t="shared" si="20"/>
        <v>1.1000000000000001</v>
      </c>
      <c r="Y117" s="58">
        <f t="shared" si="20"/>
        <v>1.1399999999999999</v>
      </c>
      <c r="Z117" s="58">
        <f t="shared" si="20"/>
        <v>1</v>
      </c>
      <c r="AA117" s="58">
        <f t="shared" si="20"/>
        <v>1</v>
      </c>
      <c r="AB117" s="58">
        <f t="shared" si="20"/>
        <v>0.92</v>
      </c>
      <c r="AC117" s="58">
        <f t="shared" si="20"/>
        <v>0.87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0.61</v>
      </c>
      <c r="G119" s="58">
        <f t="shared" ref="G119:AC119" si="21">G96</f>
        <v>0.59</v>
      </c>
      <c r="H119" s="58">
        <f t="shared" si="21"/>
        <v>0.59</v>
      </c>
      <c r="I119" s="58">
        <f t="shared" si="21"/>
        <v>0.55000000000000004</v>
      </c>
      <c r="J119" s="58">
        <f t="shared" si="21"/>
        <v>0.56999999999999995</v>
      </c>
      <c r="K119" s="58">
        <f t="shared" si="21"/>
        <v>0.64</v>
      </c>
      <c r="L119" s="58">
        <f t="shared" si="21"/>
        <v>0.66</v>
      </c>
      <c r="M119" s="58">
        <f t="shared" si="21"/>
        <v>0.66</v>
      </c>
      <c r="N119" s="58">
        <f t="shared" si="21"/>
        <v>0.66</v>
      </c>
      <c r="O119" s="58">
        <f t="shared" si="21"/>
        <v>0.64</v>
      </c>
      <c r="P119" s="58">
        <f t="shared" si="21"/>
        <v>0.64</v>
      </c>
      <c r="Q119" s="58">
        <f t="shared" si="21"/>
        <v>3.7999999999999999E-2</v>
      </c>
      <c r="R119" s="58">
        <f t="shared" si="21"/>
        <v>0.56999999999999995</v>
      </c>
      <c r="S119" s="58">
        <f t="shared" si="21"/>
        <v>0.63</v>
      </c>
      <c r="T119" s="58">
        <f t="shared" si="21"/>
        <v>0.62</v>
      </c>
      <c r="U119" s="58">
        <f t="shared" si="21"/>
        <v>0.59</v>
      </c>
      <c r="V119" s="58">
        <f t="shared" si="21"/>
        <v>0.6</v>
      </c>
      <c r="W119" s="58">
        <f t="shared" si="21"/>
        <v>0.74</v>
      </c>
      <c r="X119" s="58">
        <f t="shared" si="21"/>
        <v>0.8</v>
      </c>
      <c r="Y119" s="58">
        <f t="shared" si="21"/>
        <v>0.86</v>
      </c>
      <c r="Z119" s="58">
        <f t="shared" si="21"/>
        <v>0.83</v>
      </c>
      <c r="AA119" s="58">
        <f t="shared" si="21"/>
        <v>0.8</v>
      </c>
      <c r="AB119" s="58">
        <f t="shared" si="21"/>
        <v>0.75</v>
      </c>
      <c r="AC119" s="58">
        <f t="shared" si="21"/>
        <v>0.72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18.049999999999997</v>
      </c>
      <c r="G121" s="55">
        <f t="shared" ref="G121:AC121" si="22">SUM(G13:G16,G19:G32,G43:G46,G49,G55,G56,G58,G60,G63,G64,G66,G67,G72,G78:G80,G94:G95)</f>
        <v>19.990000000000006</v>
      </c>
      <c r="H121" s="55">
        <f>SUM(H13:H16,H19:H32,H43:H46,H49,H55,H56,H58,H60,H63,H64,H66,H67,H72,H78:H80,H94:H95)</f>
        <v>23.43</v>
      </c>
      <c r="I121" s="55">
        <f t="shared" si="22"/>
        <v>22.51</v>
      </c>
      <c r="J121" s="55">
        <f t="shared" si="22"/>
        <v>22.48</v>
      </c>
      <c r="K121" s="55">
        <f t="shared" si="22"/>
        <v>23.12</v>
      </c>
      <c r="L121" s="55">
        <f t="shared" si="22"/>
        <v>24.23</v>
      </c>
      <c r="M121" s="55">
        <f t="shared" si="22"/>
        <v>28.509999999999998</v>
      </c>
      <c r="N121" s="55">
        <f t="shared" si="22"/>
        <v>30.21</v>
      </c>
      <c r="O121" s="55">
        <f t="shared" si="22"/>
        <v>36.470000000000006</v>
      </c>
      <c r="P121" s="55">
        <f t="shared" si="22"/>
        <v>39.6</v>
      </c>
      <c r="Q121" s="55">
        <f t="shared" si="22"/>
        <v>37.048000000000002</v>
      </c>
      <c r="R121" s="55">
        <f t="shared" si="22"/>
        <v>36.980000000000011</v>
      </c>
      <c r="S121" s="55">
        <f t="shared" si="22"/>
        <v>35.220000000000013</v>
      </c>
      <c r="T121" s="55">
        <f t="shared" si="22"/>
        <v>38.680000000000014</v>
      </c>
      <c r="U121" s="55">
        <f t="shared" si="22"/>
        <v>37.630000000000003</v>
      </c>
      <c r="V121" s="55">
        <f t="shared" si="22"/>
        <v>38.35</v>
      </c>
      <c r="W121" s="55">
        <f t="shared" si="22"/>
        <v>39.83000000000002</v>
      </c>
      <c r="X121" s="55">
        <f t="shared" si="22"/>
        <v>44.83</v>
      </c>
      <c r="Y121" s="55">
        <f t="shared" si="22"/>
        <v>45.870000000000012</v>
      </c>
      <c r="Z121" s="55">
        <f t="shared" si="22"/>
        <v>43.41</v>
      </c>
      <c r="AA121" s="55">
        <f t="shared" si="22"/>
        <v>41.309999999999995</v>
      </c>
      <c r="AB121" s="55">
        <f t="shared" si="22"/>
        <v>37.96</v>
      </c>
      <c r="AC121" s="55">
        <f t="shared" si="22"/>
        <v>35.340000000000003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>
        <v>15.26</v>
      </c>
      <c r="G125" s="519">
        <v>12.16</v>
      </c>
      <c r="H125" s="519">
        <f>3.43+1.2+1.53+0.71</f>
        <v>6.87</v>
      </c>
      <c r="I125" s="519">
        <f>3.43+1.2+1.53</f>
        <v>6.16</v>
      </c>
      <c r="J125" s="519">
        <f>3.43+1.2+1.53</f>
        <v>6.16</v>
      </c>
      <c r="K125" s="519">
        <f>3.43+1.2+1.53</f>
        <v>6.16</v>
      </c>
      <c r="L125" s="519">
        <f>3.43+1.2+1.53+0.85</f>
        <v>7.01</v>
      </c>
      <c r="M125" s="519">
        <f>6.16-1.32</f>
        <v>4.84</v>
      </c>
      <c r="N125" s="519">
        <f>6.16-1.32</f>
        <v>4.84</v>
      </c>
      <c r="O125" s="519">
        <f>6.16-1.32</f>
        <v>4.84</v>
      </c>
      <c r="P125" s="519">
        <f>6.16-1.32</f>
        <v>4.84</v>
      </c>
      <c r="Q125" s="519">
        <f>6.16-1.32+0.983+0.93-0.5</f>
        <v>6.2529999999999992</v>
      </c>
      <c r="R125" s="519">
        <f>6.16-1.32+0.983+0.93-0.5</f>
        <v>6.2529999999999992</v>
      </c>
      <c r="S125" s="519">
        <f>6.16-1.32+0.983-0.5+0.95</f>
        <v>6.2729999999999997</v>
      </c>
      <c r="T125" s="519">
        <f>6.16-1.32+0.983-0.5</f>
        <v>5.3229999999999995</v>
      </c>
      <c r="U125" s="519">
        <f>6.16-1.32+0.983-0.5</f>
        <v>5.3229999999999995</v>
      </c>
      <c r="V125" s="519">
        <f>6.16-1.32+0.983-0.5</f>
        <v>5.3229999999999995</v>
      </c>
      <c r="W125" s="519">
        <f>6.16-1.32+0.983-0.5</f>
        <v>5.3229999999999995</v>
      </c>
      <c r="X125" s="519">
        <f>6.16-1.32+0.983-0.5</f>
        <v>5.3229999999999995</v>
      </c>
      <c r="Y125" s="519">
        <f>1.5+0.25</f>
        <v>1.75</v>
      </c>
      <c r="Z125" s="519">
        <f>1.5+0.25</f>
        <v>1.75</v>
      </c>
      <c r="AA125" s="519">
        <f>1.5</f>
        <v>1.5</v>
      </c>
      <c r="AB125" s="519">
        <f>1.5</f>
        <v>1.5</v>
      </c>
      <c r="AC125" s="519">
        <f>1.5</f>
        <v>1.5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15.26</v>
      </c>
      <c r="G126" s="55">
        <f t="shared" ref="G126:AC126" si="23">SUM(G122:G125)</f>
        <v>12.16</v>
      </c>
      <c r="H126" s="55">
        <f t="shared" si="23"/>
        <v>6.87</v>
      </c>
      <c r="I126" s="55">
        <f t="shared" si="23"/>
        <v>6.16</v>
      </c>
      <c r="J126" s="55">
        <f t="shared" si="23"/>
        <v>6.16</v>
      </c>
      <c r="K126" s="55">
        <f t="shared" si="23"/>
        <v>6.16</v>
      </c>
      <c r="L126" s="55">
        <f t="shared" si="23"/>
        <v>7.01</v>
      </c>
      <c r="M126" s="55">
        <f t="shared" si="23"/>
        <v>4.84</v>
      </c>
      <c r="N126" s="55">
        <f t="shared" si="23"/>
        <v>4.84</v>
      </c>
      <c r="O126" s="55">
        <f t="shared" si="23"/>
        <v>4.84</v>
      </c>
      <c r="P126" s="55">
        <f t="shared" si="23"/>
        <v>4.84</v>
      </c>
      <c r="Q126" s="55">
        <f t="shared" si="23"/>
        <v>6.2529999999999992</v>
      </c>
      <c r="R126" s="55">
        <f t="shared" si="23"/>
        <v>6.2529999999999992</v>
      </c>
      <c r="S126" s="55">
        <f t="shared" si="23"/>
        <v>6.2729999999999997</v>
      </c>
      <c r="T126" s="55">
        <f t="shared" si="23"/>
        <v>5.3229999999999995</v>
      </c>
      <c r="U126" s="55">
        <f t="shared" si="23"/>
        <v>5.3229999999999995</v>
      </c>
      <c r="V126" s="55">
        <f t="shared" si="23"/>
        <v>5.3229999999999995</v>
      </c>
      <c r="W126" s="55">
        <f t="shared" si="23"/>
        <v>5.3229999999999995</v>
      </c>
      <c r="X126" s="55">
        <f t="shared" si="23"/>
        <v>5.3229999999999995</v>
      </c>
      <c r="Y126" s="55">
        <f t="shared" si="23"/>
        <v>1.75</v>
      </c>
      <c r="Z126" s="55">
        <f t="shared" si="23"/>
        <v>1.75</v>
      </c>
      <c r="AA126" s="55">
        <f t="shared" si="23"/>
        <v>1.5</v>
      </c>
      <c r="AB126" s="55">
        <f t="shared" si="23"/>
        <v>1.5</v>
      </c>
      <c r="AC126" s="55">
        <f t="shared" si="23"/>
        <v>1.5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33.309999999999995</v>
      </c>
      <c r="G127" s="56">
        <f t="shared" ref="G127:AC127" si="24">SUM(G121,G126)</f>
        <v>32.150000000000006</v>
      </c>
      <c r="H127" s="56">
        <f t="shared" si="24"/>
        <v>30.3</v>
      </c>
      <c r="I127" s="56">
        <f t="shared" si="24"/>
        <v>28.67</v>
      </c>
      <c r="J127" s="56">
        <f t="shared" si="24"/>
        <v>28.64</v>
      </c>
      <c r="K127" s="56">
        <f t="shared" si="24"/>
        <v>29.28</v>
      </c>
      <c r="L127" s="56">
        <f t="shared" si="24"/>
        <v>31.240000000000002</v>
      </c>
      <c r="M127" s="56">
        <f t="shared" si="24"/>
        <v>33.349999999999994</v>
      </c>
      <c r="N127" s="56">
        <f t="shared" si="24"/>
        <v>35.049999999999997</v>
      </c>
      <c r="O127" s="56">
        <f t="shared" si="24"/>
        <v>41.31</v>
      </c>
      <c r="P127" s="56">
        <f t="shared" si="24"/>
        <v>44.44</v>
      </c>
      <c r="Q127" s="56">
        <f t="shared" si="24"/>
        <v>43.301000000000002</v>
      </c>
      <c r="R127" s="56">
        <f t="shared" si="24"/>
        <v>43.233000000000011</v>
      </c>
      <c r="S127" s="56">
        <f t="shared" si="24"/>
        <v>41.493000000000009</v>
      </c>
      <c r="T127" s="56">
        <f t="shared" si="24"/>
        <v>44.003000000000014</v>
      </c>
      <c r="U127" s="56">
        <f t="shared" si="24"/>
        <v>42.953000000000003</v>
      </c>
      <c r="V127" s="56">
        <f t="shared" si="24"/>
        <v>43.673000000000002</v>
      </c>
      <c r="W127" s="56">
        <f t="shared" si="24"/>
        <v>45.15300000000002</v>
      </c>
      <c r="X127" s="56">
        <f t="shared" si="24"/>
        <v>50.152999999999999</v>
      </c>
      <c r="Y127" s="56">
        <f t="shared" si="24"/>
        <v>47.620000000000012</v>
      </c>
      <c r="Z127" s="56">
        <f t="shared" si="24"/>
        <v>45.16</v>
      </c>
      <c r="AA127" s="56">
        <f t="shared" si="24"/>
        <v>42.809999999999995</v>
      </c>
      <c r="AB127" s="56">
        <f t="shared" si="24"/>
        <v>39.46</v>
      </c>
      <c r="AC127" s="56">
        <f t="shared" si="24"/>
        <v>36.840000000000003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60.28</v>
      </c>
      <c r="G130" s="350">
        <v>60.45</v>
      </c>
      <c r="H130" s="350">
        <v>60.68</v>
      </c>
      <c r="I130" s="350">
        <v>60.07</v>
      </c>
      <c r="J130" s="350">
        <v>60.09</v>
      </c>
      <c r="K130" s="350">
        <v>60.16</v>
      </c>
      <c r="L130" s="350">
        <v>60.48</v>
      </c>
      <c r="M130" s="350">
        <v>60.28</v>
      </c>
      <c r="N130" s="350">
        <v>60.03</v>
      </c>
      <c r="O130" s="350">
        <v>60.13</v>
      </c>
      <c r="P130" s="350">
        <v>60.05</v>
      </c>
      <c r="Q130" s="350">
        <v>60.14</v>
      </c>
      <c r="R130" s="350">
        <v>60.28</v>
      </c>
      <c r="S130" s="350">
        <v>60.26</v>
      </c>
      <c r="T130" s="350">
        <v>60.17</v>
      </c>
      <c r="U130" s="350">
        <v>60.05</v>
      </c>
      <c r="V130" s="350">
        <v>60.05</v>
      </c>
      <c r="W130" s="350">
        <v>60.05</v>
      </c>
      <c r="X130" s="350">
        <v>60.09</v>
      </c>
      <c r="Y130" s="350">
        <v>60.12</v>
      </c>
      <c r="Z130" s="350">
        <v>60.03</v>
      </c>
      <c r="AA130" s="350">
        <v>60.06</v>
      </c>
      <c r="AB130" s="350">
        <v>60.11</v>
      </c>
      <c r="AC130" s="350">
        <v>60.15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 x14ac:dyDescent="0.25">
      <c r="A131" s="559" t="s">
        <v>102</v>
      </c>
      <c r="B131" s="559"/>
      <c r="C131" s="559"/>
      <c r="D131" s="54"/>
      <c r="E131" s="66"/>
      <c r="F131" s="410" t="s">
        <v>125</v>
      </c>
      <c r="G131" s="410" t="s">
        <v>125</v>
      </c>
      <c r="H131" s="410" t="s">
        <v>125</v>
      </c>
      <c r="I131" s="410" t="s">
        <v>125</v>
      </c>
      <c r="J131" s="410" t="s">
        <v>125</v>
      </c>
      <c r="K131" s="410" t="s">
        <v>125</v>
      </c>
      <c r="L131" s="410" t="s">
        <v>125</v>
      </c>
      <c r="M131" s="410" t="s">
        <v>125</v>
      </c>
      <c r="N131" s="410" t="s">
        <v>125</v>
      </c>
      <c r="O131" s="410" t="s">
        <v>125</v>
      </c>
      <c r="P131" s="410" t="s">
        <v>125</v>
      </c>
      <c r="Q131" s="410" t="s">
        <v>125</v>
      </c>
      <c r="R131" s="410" t="s">
        <v>125</v>
      </c>
      <c r="S131" s="410" t="s">
        <v>125</v>
      </c>
      <c r="T131" s="410" t="s">
        <v>124</v>
      </c>
      <c r="U131" s="410" t="s">
        <v>124</v>
      </c>
      <c r="V131" s="410" t="s">
        <v>124</v>
      </c>
      <c r="W131" s="410" t="s">
        <v>124</v>
      </c>
      <c r="X131" s="410" t="s">
        <v>124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" si="25">7.2*(4-COUNTIF(F13:F16,"=CMS"))</f>
        <v>21.6</v>
      </c>
      <c r="G137" s="529">
        <f t="shared" ref="G137:H137" si="26">7.2*(4-COUNTIF(G13:G16,"=CMS"))</f>
        <v>21.6</v>
      </c>
      <c r="H137" s="529">
        <f t="shared" si="26"/>
        <v>21.6</v>
      </c>
      <c r="I137" s="529">
        <f>7.2*(4-COUNTIF(I13:I16,"=CMS"))</f>
        <v>21.6</v>
      </c>
      <c r="J137" s="529">
        <f>7.2*(4-COUNTIF(J13:J16,"=CMS"))</f>
        <v>21.6</v>
      </c>
      <c r="K137" s="529">
        <f>7.2*(4-COUNTIF(K13:K16,"=CMS"))</f>
        <v>21.6</v>
      </c>
      <c r="L137" s="529">
        <f>7.2*(4-COUNTIF(L13:L16,"=CMS"))</f>
        <v>21.6</v>
      </c>
      <c r="M137" s="529">
        <v>21.6</v>
      </c>
      <c r="N137" s="529">
        <v>21.6</v>
      </c>
      <c r="O137" s="529">
        <v>21.6</v>
      </c>
      <c r="P137" s="529">
        <v>21.6</v>
      </c>
      <c r="Q137" s="529">
        <v>21.6</v>
      </c>
      <c r="R137" s="529">
        <v>21.6</v>
      </c>
      <c r="S137" s="529">
        <v>21.6</v>
      </c>
      <c r="T137" s="529">
        <v>14.4</v>
      </c>
      <c r="U137" s="529">
        <v>14.4</v>
      </c>
      <c r="V137" s="529">
        <v>14.4</v>
      </c>
      <c r="W137" s="529">
        <v>14.4</v>
      </c>
      <c r="X137" s="529">
        <v>14.4</v>
      </c>
      <c r="Y137" s="529">
        <v>14.4</v>
      </c>
      <c r="Z137" s="529">
        <v>14.4</v>
      </c>
      <c r="AA137" s="529"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L139" si="27">4.5+4</f>
        <v>8.5</v>
      </c>
      <c r="G139" s="529">
        <f t="shared" si="27"/>
        <v>8.5</v>
      </c>
      <c r="H139" s="529">
        <f t="shared" si="27"/>
        <v>8.5</v>
      </c>
      <c r="I139" s="529">
        <f t="shared" si="27"/>
        <v>8.5</v>
      </c>
      <c r="J139" s="529">
        <f t="shared" si="27"/>
        <v>8.5</v>
      </c>
      <c r="K139" s="529">
        <f t="shared" si="27"/>
        <v>8.5</v>
      </c>
      <c r="L139" s="529">
        <f t="shared" si="27"/>
        <v>8.5</v>
      </c>
      <c r="M139" s="529">
        <v>8.5</v>
      </c>
      <c r="N139" s="529">
        <v>8.5</v>
      </c>
      <c r="O139" s="529">
        <v>8.5</v>
      </c>
      <c r="P139" s="529">
        <v>8.5</v>
      </c>
      <c r="Q139" s="529">
        <v>8.5</v>
      </c>
      <c r="R139" s="529">
        <v>8.5</v>
      </c>
      <c r="S139" s="529"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f t="shared" ref="AB139:AC139" si="28">4.5+4</f>
        <v>8.5</v>
      </c>
      <c r="AC139" s="529">
        <f t="shared" si="2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:F141" si="29">IF(F45="CMS",0,8.8)</f>
        <v>8.8000000000000007</v>
      </c>
      <c r="G140" s="529">
        <f t="shared" ref="G140:H140" si="30">IF(G45="CMS",0,8.8)</f>
        <v>8.8000000000000007</v>
      </c>
      <c r="H140" s="529">
        <f t="shared" si="30"/>
        <v>8.8000000000000007</v>
      </c>
      <c r="I140" s="529">
        <f t="shared" ref="I140:J140" si="31">IF(I45="CMS",0,8.8)</f>
        <v>8.8000000000000007</v>
      </c>
      <c r="J140" s="529">
        <f t="shared" si="31"/>
        <v>8.8000000000000007</v>
      </c>
      <c r="K140" s="529">
        <f t="shared" ref="K140:L140" si="32">IF(K45="CMS",0,8.8)</f>
        <v>8.8000000000000007</v>
      </c>
      <c r="L140" s="529">
        <f t="shared" si="32"/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 t="shared" si="29"/>
        <v>0</v>
      </c>
      <c r="G141" s="529">
        <f t="shared" ref="G141:H141" si="33">IF(G46="CMS",0,8.8)</f>
        <v>0</v>
      </c>
      <c r="H141" s="529">
        <f t="shared" si="33"/>
        <v>0</v>
      </c>
      <c r="I141" s="529">
        <f t="shared" ref="I141:J141" si="34">IF(I46="CMS",0,8.8)</f>
        <v>0</v>
      </c>
      <c r="J141" s="529">
        <f t="shared" si="34"/>
        <v>0</v>
      </c>
      <c r="K141" s="529">
        <f t="shared" ref="K141:L141" si="35">IF(K46="CMS",0,8.8)</f>
        <v>0</v>
      </c>
      <c r="L141" s="529">
        <f t="shared" si="35"/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12</v>
      </c>
      <c r="AC142" s="529">
        <v>10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" si="36">0.75*(5-COUNTIF(F63:F72,"=CMS"))+0.8*(4-COUNTIF(F55:F60,"=CMS"))</f>
        <v>6.95</v>
      </c>
      <c r="G143" s="529">
        <f t="shared" ref="G143:H143" si="37">0.75*(5-COUNTIF(G63:G72,"=CMS"))+0.8*(4-COUNTIF(G55:G60,"=CMS"))</f>
        <v>6.95</v>
      </c>
      <c r="H143" s="529">
        <f t="shared" si="37"/>
        <v>6.95</v>
      </c>
      <c r="I143" s="529">
        <f t="shared" ref="I143:J143" si="38">0.75*(5-COUNTIF(I63:I72,"=CMS"))+0.8*(4-COUNTIF(I55:I60,"=CMS"))</f>
        <v>6.95</v>
      </c>
      <c r="J143" s="529">
        <f t="shared" si="38"/>
        <v>6.95</v>
      </c>
      <c r="K143" s="529">
        <f t="shared" ref="K143:L143" si="39">0.75*(5-COUNTIF(K63:K72,"=CMS"))+0.8*(4-COUNTIF(K55:K60,"=CMS"))</f>
        <v>6.95</v>
      </c>
      <c r="L143" s="529">
        <f t="shared" si="39"/>
        <v>6.95</v>
      </c>
      <c r="M143" s="529">
        <v>6.95</v>
      </c>
      <c r="N143" s="529">
        <v>6.95</v>
      </c>
      <c r="O143" s="529">
        <v>6.95</v>
      </c>
      <c r="P143" s="529">
        <v>6.95</v>
      </c>
      <c r="Q143" s="529">
        <v>6.95</v>
      </c>
      <c r="R143" s="529">
        <v>6.95</v>
      </c>
      <c r="S143" s="529"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" si="40">0.75*(3-COUNTIF(F78:F80,"=CMS"))</f>
        <v>2.25</v>
      </c>
      <c r="G144" s="529">
        <f t="shared" ref="G144:H144" si="41">0.75*(3-COUNTIF(G78:G80,"=CMS"))</f>
        <v>2.25</v>
      </c>
      <c r="H144" s="529">
        <f t="shared" si="41"/>
        <v>2.25</v>
      </c>
      <c r="I144" s="529">
        <f t="shared" ref="I144:J144" si="42">0.75*(3-COUNTIF(I78:I80,"=CMS"))</f>
        <v>2.25</v>
      </c>
      <c r="J144" s="529">
        <f t="shared" si="42"/>
        <v>2.25</v>
      </c>
      <c r="K144" s="529">
        <f t="shared" ref="K144:L144" si="43">0.75*(3-COUNTIF(K78:K80,"=CMS"))</f>
        <v>2.25</v>
      </c>
      <c r="L144" s="529">
        <f t="shared" si="43"/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v>2.25</v>
      </c>
      <c r="AC144" s="529"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" si="44">1*(2-COUNTIF(F94:F95,"=CMS"))</f>
        <v>2</v>
      </c>
      <c r="G145" s="529">
        <f t="shared" ref="G145:H145" si="45">1*(2-COUNTIF(G94:G95,"=CMS"))</f>
        <v>2</v>
      </c>
      <c r="H145" s="529">
        <f t="shared" si="45"/>
        <v>2</v>
      </c>
      <c r="I145" s="529">
        <f t="shared" ref="I145:J145" si="46">1*(2-COUNTIF(I94:I95,"=CMS"))</f>
        <v>2</v>
      </c>
      <c r="J145" s="529">
        <f t="shared" si="46"/>
        <v>2</v>
      </c>
      <c r="K145" s="529">
        <f t="shared" ref="K145:L145" si="47">1*(2-COUNTIF(K94:K95,"=CMS"))</f>
        <v>2</v>
      </c>
      <c r="L145" s="529">
        <f t="shared" si="47"/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48">IF(G137&gt;20,0,20-G137)</f>
        <v>0</v>
      </c>
      <c r="H146" s="530">
        <f t="shared" si="48"/>
        <v>0</v>
      </c>
      <c r="I146" s="530">
        <f t="shared" si="48"/>
        <v>0</v>
      </c>
      <c r="J146" s="530">
        <f t="shared" si="48"/>
        <v>0</v>
      </c>
      <c r="K146" s="530">
        <f t="shared" si="48"/>
        <v>0</v>
      </c>
      <c r="L146" s="530">
        <f t="shared" si="48"/>
        <v>0</v>
      </c>
      <c r="M146" s="530">
        <f t="shared" si="48"/>
        <v>0</v>
      </c>
      <c r="N146" s="530">
        <f t="shared" si="48"/>
        <v>0</v>
      </c>
      <c r="O146" s="530">
        <f t="shared" si="48"/>
        <v>0</v>
      </c>
      <c r="P146" s="530">
        <f t="shared" si="48"/>
        <v>0</v>
      </c>
      <c r="Q146" s="530">
        <f t="shared" si="48"/>
        <v>0</v>
      </c>
      <c r="R146" s="530">
        <f t="shared" si="48"/>
        <v>0</v>
      </c>
      <c r="S146" s="530">
        <f t="shared" si="48"/>
        <v>0</v>
      </c>
      <c r="T146" s="530">
        <f t="shared" si="48"/>
        <v>5.6</v>
      </c>
      <c r="U146" s="530">
        <f t="shared" si="48"/>
        <v>5.6</v>
      </c>
      <c r="V146" s="530">
        <f t="shared" si="48"/>
        <v>5.6</v>
      </c>
      <c r="W146" s="530">
        <f>IF(W137&gt;20,0,20-W137)</f>
        <v>5.6</v>
      </c>
      <c r="X146" s="530">
        <f t="shared" si="48"/>
        <v>5.6</v>
      </c>
      <c r="Y146" s="530">
        <f t="shared" si="48"/>
        <v>5.6</v>
      </c>
      <c r="Z146" s="530">
        <f t="shared" si="48"/>
        <v>5.6</v>
      </c>
      <c r="AA146" s="530">
        <f t="shared" si="48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49">IF(SUM(G139,G141,G142)&gt;25,0,25-SUM(G139,G141,G142))</f>
        <v>1.5</v>
      </c>
      <c r="H147" s="532">
        <f t="shared" si="49"/>
        <v>1.5</v>
      </c>
      <c r="I147" s="532">
        <f t="shared" si="49"/>
        <v>1.5</v>
      </c>
      <c r="J147" s="532">
        <f t="shared" si="49"/>
        <v>1.5</v>
      </c>
      <c r="K147" s="532">
        <f t="shared" si="49"/>
        <v>1.5</v>
      </c>
      <c r="L147" s="532">
        <f t="shared" si="49"/>
        <v>1.5</v>
      </c>
      <c r="M147" s="532">
        <f t="shared" si="49"/>
        <v>1.5</v>
      </c>
      <c r="N147" s="532">
        <f t="shared" si="49"/>
        <v>1.5</v>
      </c>
      <c r="O147" s="532">
        <f t="shared" si="49"/>
        <v>1.5</v>
      </c>
      <c r="P147" s="532">
        <f t="shared" si="49"/>
        <v>1.5</v>
      </c>
      <c r="Q147" s="532">
        <f t="shared" si="49"/>
        <v>1.5</v>
      </c>
      <c r="R147" s="532">
        <f t="shared" si="49"/>
        <v>1.5</v>
      </c>
      <c r="S147" s="532">
        <f t="shared" si="49"/>
        <v>1.5</v>
      </c>
      <c r="T147" s="532">
        <f t="shared" si="49"/>
        <v>1.5</v>
      </c>
      <c r="U147" s="532">
        <f t="shared" si="49"/>
        <v>1.5</v>
      </c>
      <c r="V147" s="532">
        <f t="shared" si="49"/>
        <v>1.5</v>
      </c>
      <c r="W147" s="532">
        <f t="shared" si="49"/>
        <v>1.5</v>
      </c>
      <c r="X147" s="532">
        <f t="shared" si="49"/>
        <v>1.5</v>
      </c>
      <c r="Y147" s="532">
        <f t="shared" si="49"/>
        <v>1.5</v>
      </c>
      <c r="Z147" s="532">
        <f t="shared" si="49"/>
        <v>1.5</v>
      </c>
      <c r="AA147" s="532">
        <f t="shared" si="49"/>
        <v>1.5</v>
      </c>
      <c r="AB147" s="532">
        <f>IF(SUM(AB139,AB141,AB142)&gt;25,0,25-SUM(AB139,AB141,AB142))</f>
        <v>4.5</v>
      </c>
      <c r="AC147" s="532">
        <f>IF(SUM(AC139,AC141,AC142)&gt;25,0,25-SUM(AC139,AC141,AC142))</f>
        <v>6.5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50">IF(SUM(G140,G143,G144,G145)&gt;17,0,17-SUM(G140,G143,G144,G145))</f>
        <v>0</v>
      </c>
      <c r="H148" s="533">
        <f t="shared" si="50"/>
        <v>0</v>
      </c>
      <c r="I148" s="533">
        <f t="shared" si="50"/>
        <v>0</v>
      </c>
      <c r="J148" s="533">
        <f t="shared" si="50"/>
        <v>0</v>
      </c>
      <c r="K148" s="533">
        <f t="shared" si="50"/>
        <v>0</v>
      </c>
      <c r="L148" s="533">
        <f t="shared" si="50"/>
        <v>0</v>
      </c>
      <c r="M148" s="533">
        <f t="shared" si="50"/>
        <v>0</v>
      </c>
      <c r="N148" s="533">
        <f t="shared" si="50"/>
        <v>0</v>
      </c>
      <c r="O148" s="533">
        <f t="shared" si="50"/>
        <v>0</v>
      </c>
      <c r="P148" s="533">
        <f t="shared" si="50"/>
        <v>0</v>
      </c>
      <c r="Q148" s="533">
        <f t="shared" si="50"/>
        <v>0</v>
      </c>
      <c r="R148" s="533">
        <f t="shared" si="50"/>
        <v>0</v>
      </c>
      <c r="S148" s="533">
        <f t="shared" si="50"/>
        <v>0</v>
      </c>
      <c r="T148" s="533">
        <f t="shared" si="50"/>
        <v>0</v>
      </c>
      <c r="U148" s="533">
        <f t="shared" si="50"/>
        <v>0</v>
      </c>
      <c r="V148" s="533">
        <f t="shared" si="50"/>
        <v>0</v>
      </c>
      <c r="W148" s="533">
        <f t="shared" si="50"/>
        <v>0</v>
      </c>
      <c r="X148" s="533">
        <f t="shared" si="50"/>
        <v>0</v>
      </c>
      <c r="Y148" s="533">
        <f t="shared" si="50"/>
        <v>0</v>
      </c>
      <c r="Z148" s="533">
        <f t="shared" si="50"/>
        <v>0</v>
      </c>
      <c r="AA148" s="533">
        <f t="shared" si="50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460" priority="48" operator="greaterThan">
      <formula>60.3</formula>
    </cfRule>
  </conditionalFormatting>
  <conditionalFormatting sqref="G49:AC49 F19:AC32 F55:AC72 G94:AC95 G43:AC46 G13:AC16 G78:AC80">
    <cfRule type="cellIs" dxfId="1459" priority="44" operator="equal">
      <formula>"PMS"</formula>
    </cfRule>
    <cfRule type="cellIs" dxfId="1458" priority="45" operator="equal">
      <formula>"CMS"</formula>
    </cfRule>
    <cfRule type="cellIs" dxfId="1457" priority="46" operator="greaterThan">
      <formula>0</formula>
    </cfRule>
  </conditionalFormatting>
  <conditionalFormatting sqref="G49:AC49 F55:AC72 G94:AC95 G43:AC46 G13:AC16 G78:AC80">
    <cfRule type="cellIs" dxfId="1456" priority="47" operator="lessThanOrEqual">
      <formula>0</formula>
    </cfRule>
  </conditionalFormatting>
  <conditionalFormatting sqref="F148:AC148">
    <cfRule type="cellIs" dxfId="1455" priority="43" operator="greaterThan">
      <formula>60.3</formula>
    </cfRule>
  </conditionalFormatting>
  <conditionalFormatting sqref="F146:AC146">
    <cfRule type="cellIs" dxfId="1454" priority="42" operator="greaterThan">
      <formula>60.3</formula>
    </cfRule>
  </conditionalFormatting>
  <conditionalFormatting sqref="F147:AC147">
    <cfRule type="cellIs" dxfId="1453" priority="41" operator="greaterThan">
      <formula>60.3</formula>
    </cfRule>
  </conditionalFormatting>
  <conditionalFormatting sqref="F16">
    <cfRule type="cellIs" dxfId="1452" priority="37" operator="equal">
      <formula>"PMS"</formula>
    </cfRule>
    <cfRule type="cellIs" dxfId="1451" priority="38" operator="equal">
      <formula>"CMS"</formula>
    </cfRule>
    <cfRule type="cellIs" dxfId="1450" priority="39" operator="greaterThan">
      <formula>0</formula>
    </cfRule>
  </conditionalFormatting>
  <conditionalFormatting sqref="F16">
    <cfRule type="cellIs" dxfId="1449" priority="40" operator="lessThanOrEqual">
      <formula>0</formula>
    </cfRule>
  </conditionalFormatting>
  <conditionalFormatting sqref="F78">
    <cfRule type="cellIs" dxfId="1448" priority="25" operator="equal">
      <formula>"PMS"</formula>
    </cfRule>
    <cfRule type="cellIs" dxfId="1447" priority="26" operator="equal">
      <formula>"CMS"</formula>
    </cfRule>
    <cfRule type="cellIs" dxfId="1446" priority="27" operator="greaterThan">
      <formula>0</formula>
    </cfRule>
  </conditionalFormatting>
  <conditionalFormatting sqref="F78">
    <cfRule type="cellIs" dxfId="1445" priority="28" operator="lessThanOrEqual">
      <formula>0</formula>
    </cfRule>
  </conditionalFormatting>
  <conditionalFormatting sqref="F13:F15">
    <cfRule type="cellIs" dxfId="1444" priority="17" operator="equal">
      <formula>"PMS"</formula>
    </cfRule>
    <cfRule type="cellIs" dxfId="1443" priority="18" operator="equal">
      <formula>"CMS"</formula>
    </cfRule>
    <cfRule type="cellIs" dxfId="1442" priority="19" operator="greaterThan">
      <formula>0</formula>
    </cfRule>
  </conditionalFormatting>
  <conditionalFormatting sqref="F13:F15">
    <cfRule type="cellIs" dxfId="1441" priority="20" operator="lessThanOrEqual">
      <formula>0</formula>
    </cfRule>
  </conditionalFormatting>
  <conditionalFormatting sqref="F43:F46">
    <cfRule type="cellIs" dxfId="1440" priority="13" operator="equal">
      <formula>"PMS"</formula>
    </cfRule>
    <cfRule type="cellIs" dxfId="1439" priority="14" operator="equal">
      <formula>"CMS"</formula>
    </cfRule>
    <cfRule type="cellIs" dxfId="1438" priority="15" operator="greaterThan">
      <formula>0</formula>
    </cfRule>
  </conditionalFormatting>
  <conditionalFormatting sqref="F43:F46">
    <cfRule type="cellIs" dxfId="1437" priority="16" operator="lessThanOrEqual">
      <formula>0</formula>
    </cfRule>
  </conditionalFormatting>
  <conditionalFormatting sqref="F49">
    <cfRule type="cellIs" dxfId="1436" priority="9" operator="equal">
      <formula>"PMS"</formula>
    </cfRule>
    <cfRule type="cellIs" dxfId="1435" priority="10" operator="equal">
      <formula>"CMS"</formula>
    </cfRule>
    <cfRule type="cellIs" dxfId="1434" priority="11" operator="greaterThan">
      <formula>0</formula>
    </cfRule>
  </conditionalFormatting>
  <conditionalFormatting sqref="F49">
    <cfRule type="cellIs" dxfId="1433" priority="12" operator="lessThanOrEqual">
      <formula>0</formula>
    </cfRule>
  </conditionalFormatting>
  <conditionalFormatting sqref="F79:F80">
    <cfRule type="cellIs" dxfId="1432" priority="5" operator="equal">
      <formula>"PMS"</formula>
    </cfRule>
    <cfRule type="cellIs" dxfId="1431" priority="6" operator="equal">
      <formula>"CMS"</formula>
    </cfRule>
    <cfRule type="cellIs" dxfId="1430" priority="7" operator="greaterThan">
      <formula>0</formula>
    </cfRule>
  </conditionalFormatting>
  <conditionalFormatting sqref="F79:F80">
    <cfRule type="cellIs" dxfId="1429" priority="8" operator="lessThanOrEqual">
      <formula>0</formula>
    </cfRule>
  </conditionalFormatting>
  <conditionalFormatting sqref="F94:F95">
    <cfRule type="cellIs" dxfId="1428" priority="1" operator="equal">
      <formula>"PMS"</formula>
    </cfRule>
    <cfRule type="cellIs" dxfId="1427" priority="2" operator="equal">
      <formula>"CMS"</formula>
    </cfRule>
    <cfRule type="cellIs" dxfId="1426" priority="3" operator="greaterThan">
      <formula>0</formula>
    </cfRule>
  </conditionalFormatting>
  <conditionalFormatting sqref="F94:F95">
    <cfRule type="cellIs" dxfId="142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88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22F35-41EF-4238-AFBF-B4E0D8DAAE70}">
  <sheetPr codeName="Sheet288"/>
  <dimension ref="A1:DT177"/>
  <sheetViews>
    <sheetView zoomScale="70" zoomScaleNormal="70" workbookViewId="0">
      <pane xSplit="5" ySplit="11" topLeftCell="G63" activePane="bottomRight" state="frozen"/>
      <selection pane="topRight" activeCell="F1" sqref="F1"/>
      <selection pane="bottomLeft" activeCell="A12" sqref="A12"/>
      <selection pane="bottomRight" activeCell="AL109" sqref="AL10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6,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405.9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7.1</v>
      </c>
      <c r="H14" s="282">
        <v>6.7</v>
      </c>
      <c r="I14" s="282">
        <v>6.7</v>
      </c>
      <c r="J14" s="282">
        <v>6.7</v>
      </c>
      <c r="K14" s="282">
        <v>6.7</v>
      </c>
      <c r="L14" s="282">
        <v>6.4</v>
      </c>
      <c r="M14" s="280">
        <v>6.9</v>
      </c>
      <c r="N14" s="282">
        <v>6.9</v>
      </c>
      <c r="O14" s="280">
        <v>6.5</v>
      </c>
      <c r="P14" s="280">
        <v>6.4</v>
      </c>
      <c r="Q14" s="280">
        <v>6.6</v>
      </c>
      <c r="R14" s="280">
        <v>6.3</v>
      </c>
      <c r="S14" s="280">
        <v>5.8</v>
      </c>
      <c r="T14" s="353">
        <v>6.1</v>
      </c>
      <c r="U14" s="353">
        <v>6.7</v>
      </c>
      <c r="V14" s="353">
        <v>6.7</v>
      </c>
      <c r="W14" s="282">
        <v>6.4</v>
      </c>
      <c r="X14" s="282">
        <v>6.7</v>
      </c>
      <c r="Y14" s="280">
        <v>6.7</v>
      </c>
      <c r="Z14" s="353">
        <v>6.5</v>
      </c>
      <c r="AA14" s="353">
        <v>5.8</v>
      </c>
      <c r="AB14" s="280">
        <v>6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7.1</v>
      </c>
      <c r="H15" s="282">
        <v>6.6</v>
      </c>
      <c r="I15" s="282">
        <v>6.6</v>
      </c>
      <c r="J15" s="282">
        <v>6.6</v>
      </c>
      <c r="K15" s="280">
        <v>6.6</v>
      </c>
      <c r="L15" s="280">
        <v>5.9</v>
      </c>
      <c r="M15" s="282">
        <v>6.9</v>
      </c>
      <c r="N15" s="282">
        <v>6.9</v>
      </c>
      <c r="O15" s="280">
        <v>6.5</v>
      </c>
      <c r="P15" s="280">
        <v>6.4</v>
      </c>
      <c r="Q15" s="280">
        <v>6.6</v>
      </c>
      <c r="R15" s="280">
        <v>6.3</v>
      </c>
      <c r="S15" s="280">
        <v>5.8</v>
      </c>
      <c r="T15" s="353">
        <v>6.1</v>
      </c>
      <c r="U15" s="353">
        <v>6.7</v>
      </c>
      <c r="V15" s="353">
        <v>6.7</v>
      </c>
      <c r="W15" s="282">
        <v>6.4</v>
      </c>
      <c r="X15" s="282">
        <v>6.7</v>
      </c>
      <c r="Y15" s="280">
        <v>6.7</v>
      </c>
      <c r="Z15" s="353">
        <v>6.5</v>
      </c>
      <c r="AA15" s="353">
        <v>5.8</v>
      </c>
      <c r="AB15" s="280">
        <v>6</v>
      </c>
      <c r="AC15" s="353">
        <v>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 t="s">
        <v>4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>
        <v>1</v>
      </c>
      <c r="M16" s="282"/>
      <c r="N16" s="282"/>
      <c r="O16" s="280">
        <v>6.5</v>
      </c>
      <c r="P16" s="280">
        <v>6.4</v>
      </c>
      <c r="Q16" s="280">
        <v>6.6</v>
      </c>
      <c r="R16" s="280">
        <v>6.3</v>
      </c>
      <c r="S16" s="280">
        <v>5.8</v>
      </c>
      <c r="T16" s="353">
        <v>6.1</v>
      </c>
      <c r="U16" s="353">
        <v>6.7</v>
      </c>
      <c r="V16" s="353">
        <v>6.7</v>
      </c>
      <c r="W16" s="282">
        <v>6.4</v>
      </c>
      <c r="X16" s="282">
        <v>6.7</v>
      </c>
      <c r="Y16" s="282">
        <v>6.7</v>
      </c>
      <c r="Z16" s="353">
        <v>6.3</v>
      </c>
      <c r="AA16" s="353">
        <v>5.8</v>
      </c>
      <c r="AB16" s="280">
        <v>6</v>
      </c>
      <c r="AC16" s="280">
        <v>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16</v>
      </c>
      <c r="AK16" s="68"/>
    </row>
    <row r="17" spans="1:35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14.2</v>
      </c>
      <c r="H17" s="16">
        <f t="shared" si="0"/>
        <v>13.3</v>
      </c>
      <c r="I17" s="16">
        <f t="shared" si="0"/>
        <v>13.3</v>
      </c>
      <c r="J17" s="16">
        <f t="shared" si="0"/>
        <v>13.3</v>
      </c>
      <c r="K17" s="16">
        <f t="shared" si="0"/>
        <v>13.3</v>
      </c>
      <c r="L17" s="16">
        <f t="shared" si="0"/>
        <v>13.3</v>
      </c>
      <c r="M17" s="16">
        <f t="shared" si="0"/>
        <v>13.8</v>
      </c>
      <c r="N17" s="16">
        <f t="shared" si="0"/>
        <v>13.8</v>
      </c>
      <c r="O17" s="16">
        <f t="shared" si="0"/>
        <v>19.5</v>
      </c>
      <c r="P17" s="16">
        <f t="shared" si="0"/>
        <v>19.200000000000003</v>
      </c>
      <c r="Q17" s="16">
        <f t="shared" si="0"/>
        <v>19.799999999999997</v>
      </c>
      <c r="R17" s="16">
        <f t="shared" si="0"/>
        <v>18.899999999999999</v>
      </c>
      <c r="S17" s="16">
        <f t="shared" si="0"/>
        <v>17.399999999999999</v>
      </c>
      <c r="T17" s="16">
        <f t="shared" si="0"/>
        <v>18.299999999999997</v>
      </c>
      <c r="U17" s="16">
        <f t="shared" si="0"/>
        <v>20.100000000000001</v>
      </c>
      <c r="V17" s="16">
        <f t="shared" si="0"/>
        <v>20.100000000000001</v>
      </c>
      <c r="W17" s="16">
        <f t="shared" si="0"/>
        <v>19.200000000000003</v>
      </c>
      <c r="X17" s="16">
        <f t="shared" si="0"/>
        <v>20.100000000000001</v>
      </c>
      <c r="Y17" s="16">
        <f t="shared" si="0"/>
        <v>20.100000000000001</v>
      </c>
      <c r="Z17" s="16">
        <f t="shared" si="0"/>
        <v>19.3</v>
      </c>
      <c r="AA17" s="16">
        <f t="shared" si="0"/>
        <v>17.399999999999999</v>
      </c>
      <c r="AB17" s="16">
        <f t="shared" si="0"/>
        <v>18</v>
      </c>
      <c r="AC17" s="16">
        <f t="shared" si="0"/>
        <v>17</v>
      </c>
      <c r="AD17" s="36"/>
      <c r="AE17" s="36"/>
      <c r="AF17" s="10"/>
      <c r="AG17" s="10"/>
      <c r="AH17" s="10"/>
    </row>
    <row r="18" spans="1:35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8.1960000000000015</v>
      </c>
    </row>
    <row r="19" spans="1:35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x14ac:dyDescent="0.2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>
        <v>0.5</v>
      </c>
      <c r="AB26" s="16">
        <v>0.311</v>
      </c>
      <c r="AC26" s="16">
        <v>0.30499999999999999</v>
      </c>
      <c r="AD26" s="36"/>
      <c r="AE26" s="36"/>
      <c r="AF26" s="10"/>
      <c r="AG26" s="10"/>
      <c r="AH26" s="10"/>
    </row>
    <row r="27" spans="1:35" x14ac:dyDescent="0.2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>
        <v>0.5</v>
      </c>
      <c r="AB27" s="16">
        <v>0.316</v>
      </c>
      <c r="AC27" s="16">
        <v>0.315</v>
      </c>
      <c r="AD27" s="36"/>
      <c r="AE27" s="36"/>
      <c r="AF27" s="10"/>
      <c r="AG27" s="10"/>
      <c r="AH27" s="10"/>
    </row>
    <row r="28" spans="1:35" x14ac:dyDescent="0.2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>
        <v>0.5</v>
      </c>
      <c r="AB28" s="16">
        <v>0.30099999999999999</v>
      </c>
      <c r="AC28" s="16">
        <v>0.314</v>
      </c>
      <c r="AD28" s="36"/>
      <c r="AE28" s="36"/>
      <c r="AF28" s="10"/>
      <c r="AG28" s="10"/>
      <c r="AH28" s="10"/>
    </row>
    <row r="29" spans="1:35" x14ac:dyDescent="0.2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>
        <v>0.5</v>
      </c>
      <c r="AB29" s="16">
        <v>0.30299999999999999</v>
      </c>
      <c r="AC29" s="16">
        <v>0.314</v>
      </c>
      <c r="AD29" s="36"/>
      <c r="AE29" s="36"/>
      <c r="AF29" s="10"/>
      <c r="AG29" s="10"/>
      <c r="AH29" s="10"/>
    </row>
    <row r="30" spans="1:35" x14ac:dyDescent="0.2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>
        <v>0.5</v>
      </c>
      <c r="AB30" s="16">
        <v>0.30399999999999999</v>
      </c>
      <c r="AC30" s="16">
        <v>0.30299999999999999</v>
      </c>
      <c r="AD30" s="36"/>
      <c r="AE30" s="36"/>
      <c r="AF30" s="10"/>
      <c r="AG30" s="10"/>
      <c r="AH30" s="10"/>
    </row>
    <row r="31" spans="1:35" x14ac:dyDescent="0.2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>
        <v>0.5</v>
      </c>
      <c r="AB31" s="16">
        <v>0.30399999999999999</v>
      </c>
      <c r="AC31" s="16">
        <v>0.312</v>
      </c>
      <c r="AD31" s="36"/>
      <c r="AE31" s="36"/>
      <c r="AF31" s="10"/>
      <c r="AG31" s="10"/>
      <c r="AH31" s="10"/>
    </row>
    <row r="32" spans="1:35" x14ac:dyDescent="0.2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>
        <v>0.36</v>
      </c>
      <c r="AA32" s="16">
        <v>0.51600000000000001</v>
      </c>
      <c r="AB32" s="16">
        <v>0.315</v>
      </c>
      <c r="AC32" s="16">
        <v>0.30299999999999999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0.36</v>
      </c>
      <c r="AA33" s="16">
        <f>SUM(AA19:AA32)</f>
        <v>3.516</v>
      </c>
      <c r="AB33" s="16">
        <f t="shared" si="1"/>
        <v>2.1539999999999999</v>
      </c>
      <c r="AC33" s="16">
        <f t="shared" si="1"/>
        <v>2.1659999999999999</v>
      </c>
      <c r="AD33" s="36"/>
      <c r="AE33" s="36"/>
      <c r="AF33" s="10"/>
      <c r="AG33" s="10"/>
      <c r="AH33" s="10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133.69999999999999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3.8</v>
      </c>
      <c r="H43" s="282"/>
      <c r="I43" s="280"/>
      <c r="J43" s="280"/>
      <c r="K43" s="280"/>
      <c r="L43" s="280"/>
      <c r="M43" s="280"/>
      <c r="N43" s="280">
        <v>4</v>
      </c>
      <c r="O43" s="280">
        <v>4</v>
      </c>
      <c r="P43" s="280">
        <v>3.3</v>
      </c>
      <c r="Q43" s="280">
        <v>3.4</v>
      </c>
      <c r="R43" s="280">
        <v>2.5</v>
      </c>
      <c r="S43" s="353">
        <v>2.2000000000000002</v>
      </c>
      <c r="T43" s="353">
        <v>3</v>
      </c>
      <c r="U43" s="280">
        <v>4</v>
      </c>
      <c r="V43" s="280">
        <v>4</v>
      </c>
      <c r="W43" s="280">
        <v>3.8</v>
      </c>
      <c r="X43" s="280">
        <v>4</v>
      </c>
      <c r="Y43" s="280">
        <v>4</v>
      </c>
      <c r="Z43" s="280">
        <v>4</v>
      </c>
      <c r="AA43" s="280">
        <v>2.6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18</v>
      </c>
      <c r="AI43" s="150">
        <f>SUM(F45:AC45)</f>
        <v>63.9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3.3</v>
      </c>
      <c r="H44" s="282">
        <v>2.5</v>
      </c>
      <c r="I44" s="280">
        <v>2.5</v>
      </c>
      <c r="J44" s="280">
        <v>2.6</v>
      </c>
      <c r="K44" s="280">
        <v>3</v>
      </c>
      <c r="L44" s="280">
        <v>3.5</v>
      </c>
      <c r="M44" s="280">
        <v>3.5</v>
      </c>
      <c r="N44" s="280">
        <v>3.2</v>
      </c>
      <c r="O44" s="280">
        <v>3.3</v>
      </c>
      <c r="P44" s="280">
        <v>3</v>
      </c>
      <c r="Q44" s="280">
        <v>3.2</v>
      </c>
      <c r="R44" s="280">
        <v>2.5</v>
      </c>
      <c r="S44" s="353">
        <v>2.2000000000000002</v>
      </c>
      <c r="T44" s="353">
        <v>2.5</v>
      </c>
      <c r="U44" s="280">
        <v>3.5</v>
      </c>
      <c r="V44" s="280">
        <v>3.5</v>
      </c>
      <c r="W44" s="280">
        <v>3</v>
      </c>
      <c r="X44" s="280">
        <v>3.5</v>
      </c>
      <c r="Y44" s="280">
        <v>3.5</v>
      </c>
      <c r="Z44" s="280">
        <v>3.1</v>
      </c>
      <c r="AA44" s="280">
        <v>2.6</v>
      </c>
      <c r="AB44" s="280">
        <v>2.6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>
        <v>3.6</v>
      </c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6.3</v>
      </c>
      <c r="Q45" s="280">
        <v>6</v>
      </c>
      <c r="R45" s="280">
        <v>2.8</v>
      </c>
      <c r="S45" s="353">
        <v>3.2</v>
      </c>
      <c r="T45" s="353">
        <v>4.2</v>
      </c>
      <c r="U45" s="280">
        <v>5.7</v>
      </c>
      <c r="V45" s="280">
        <v>6.6</v>
      </c>
      <c r="W45" s="280">
        <v>4</v>
      </c>
      <c r="X45" s="280">
        <v>7</v>
      </c>
      <c r="Y45" s="280">
        <v>7</v>
      </c>
      <c r="Z45" s="280">
        <v>4.8</v>
      </c>
      <c r="AA45" s="280">
        <v>2.7</v>
      </c>
      <c r="AB45" s="280"/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11.1</v>
      </c>
      <c r="G47" s="16">
        <f t="shared" si="2"/>
        <v>7.1</v>
      </c>
      <c r="H47" s="16">
        <f t="shared" si="2"/>
        <v>2.5</v>
      </c>
      <c r="I47" s="16">
        <f t="shared" si="2"/>
        <v>2.5</v>
      </c>
      <c r="J47" s="16">
        <f t="shared" si="2"/>
        <v>2.6</v>
      </c>
      <c r="K47" s="16">
        <f t="shared" si="2"/>
        <v>3</v>
      </c>
      <c r="L47" s="16">
        <f t="shared" si="2"/>
        <v>3.5</v>
      </c>
      <c r="M47" s="16">
        <f t="shared" si="2"/>
        <v>3.5</v>
      </c>
      <c r="N47" s="16">
        <f t="shared" si="2"/>
        <v>7.2</v>
      </c>
      <c r="O47" s="16">
        <f t="shared" si="2"/>
        <v>7.3</v>
      </c>
      <c r="P47" s="16">
        <f t="shared" si="2"/>
        <v>12.6</v>
      </c>
      <c r="Q47" s="16">
        <f t="shared" si="2"/>
        <v>12.6</v>
      </c>
      <c r="R47" s="16">
        <f t="shared" si="2"/>
        <v>7.8</v>
      </c>
      <c r="S47" s="16">
        <f t="shared" si="2"/>
        <v>7.6000000000000005</v>
      </c>
      <c r="T47" s="16">
        <f t="shared" si="2"/>
        <v>9.6999999999999993</v>
      </c>
      <c r="U47" s="16">
        <f t="shared" si="2"/>
        <v>13.2</v>
      </c>
      <c r="V47" s="16">
        <f t="shared" si="2"/>
        <v>14.1</v>
      </c>
      <c r="W47" s="16">
        <f t="shared" si="2"/>
        <v>10.8</v>
      </c>
      <c r="X47" s="16">
        <f t="shared" si="2"/>
        <v>14.5</v>
      </c>
      <c r="Y47" s="16">
        <f t="shared" si="2"/>
        <v>14.5</v>
      </c>
      <c r="Z47" s="16">
        <f t="shared" si="2"/>
        <v>11.899999999999999</v>
      </c>
      <c r="AA47" s="16">
        <f t="shared" si="2"/>
        <v>7.9</v>
      </c>
      <c r="AB47" s="16">
        <f t="shared" si="2"/>
        <v>5.0999999999999996</v>
      </c>
      <c r="AC47" s="16">
        <f t="shared" si="2"/>
        <v>5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317.33999999999997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7.02</v>
      </c>
      <c r="G49" s="280">
        <v>8.07</v>
      </c>
      <c r="H49" s="280">
        <v>13.13</v>
      </c>
      <c r="I49" s="280">
        <v>13.06</v>
      </c>
      <c r="J49" s="282">
        <v>13.06</v>
      </c>
      <c r="K49" s="280">
        <v>14.07</v>
      </c>
      <c r="L49" s="280">
        <v>14.15</v>
      </c>
      <c r="M49" s="280">
        <v>14.09</v>
      </c>
      <c r="N49" s="280">
        <v>14.2</v>
      </c>
      <c r="O49" s="280">
        <v>14.21</v>
      </c>
      <c r="P49" s="280">
        <v>14.21</v>
      </c>
      <c r="Q49" s="280">
        <v>14.19</v>
      </c>
      <c r="R49" s="280">
        <v>14.17</v>
      </c>
      <c r="S49" s="353">
        <v>12.75</v>
      </c>
      <c r="T49" s="353">
        <v>14.22</v>
      </c>
      <c r="U49" s="280">
        <v>14.21</v>
      </c>
      <c r="V49" s="280">
        <v>14.22</v>
      </c>
      <c r="W49" s="280">
        <v>14.24</v>
      </c>
      <c r="X49" s="280">
        <v>14.19</v>
      </c>
      <c r="Y49" s="280">
        <v>14.21</v>
      </c>
      <c r="Z49" s="280">
        <v>14.26</v>
      </c>
      <c r="AA49" s="280">
        <v>13.19</v>
      </c>
      <c r="AB49" s="280">
        <v>12.57</v>
      </c>
      <c r="AC49" s="280">
        <v>11.65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7.02</v>
      </c>
      <c r="G50" s="16">
        <f t="shared" si="3"/>
        <v>8.07</v>
      </c>
      <c r="H50" s="16">
        <f t="shared" si="3"/>
        <v>13.13</v>
      </c>
      <c r="I50" s="16">
        <f t="shared" si="3"/>
        <v>13.06</v>
      </c>
      <c r="J50" s="16">
        <f t="shared" si="3"/>
        <v>13.06</v>
      </c>
      <c r="K50" s="16">
        <f t="shared" si="3"/>
        <v>14.07</v>
      </c>
      <c r="L50" s="16">
        <f t="shared" si="3"/>
        <v>14.15</v>
      </c>
      <c r="M50" s="16">
        <f t="shared" si="3"/>
        <v>14.09</v>
      </c>
      <c r="N50" s="16">
        <f t="shared" si="3"/>
        <v>14.2</v>
      </c>
      <c r="O50" s="16">
        <f t="shared" si="3"/>
        <v>14.21</v>
      </c>
      <c r="P50" s="16">
        <f t="shared" si="3"/>
        <v>14.21</v>
      </c>
      <c r="Q50" s="16">
        <f t="shared" si="3"/>
        <v>14.19</v>
      </c>
      <c r="R50" s="16">
        <f t="shared" si="3"/>
        <v>14.17</v>
      </c>
      <c r="S50" s="16">
        <f t="shared" si="3"/>
        <v>12.75</v>
      </c>
      <c r="T50" s="16">
        <f t="shared" si="3"/>
        <v>14.22</v>
      </c>
      <c r="U50" s="16">
        <f t="shared" si="3"/>
        <v>14.21</v>
      </c>
      <c r="V50" s="16">
        <f t="shared" si="3"/>
        <v>14.22</v>
      </c>
      <c r="W50" s="16">
        <f t="shared" si="3"/>
        <v>14.24</v>
      </c>
      <c r="X50" s="16">
        <f t="shared" si="3"/>
        <v>14.19</v>
      </c>
      <c r="Y50" s="16">
        <f t="shared" si="3"/>
        <v>14.21</v>
      </c>
      <c r="Z50" s="16">
        <f t="shared" si="3"/>
        <v>14.26</v>
      </c>
      <c r="AA50" s="16">
        <f t="shared" si="3"/>
        <v>13.19</v>
      </c>
      <c r="AB50" s="16">
        <f t="shared" si="3"/>
        <v>12.57</v>
      </c>
      <c r="AC50" s="16">
        <f t="shared" si="3"/>
        <v>11.65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16.329999999999995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15.579999999999995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0.75</v>
      </c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0.75</v>
      </c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 t="s">
        <v>4</v>
      </c>
      <c r="Q58" s="280" t="s">
        <v>4</v>
      </c>
      <c r="R58" s="280" t="s">
        <v>4</v>
      </c>
      <c r="S58" s="353" t="s">
        <v>4</v>
      </c>
      <c r="T58" s="353" t="s">
        <v>4</v>
      </c>
      <c r="U58" s="280" t="s">
        <v>4</v>
      </c>
      <c r="V58" s="280" t="s">
        <v>4</v>
      </c>
      <c r="W58" s="280" t="s">
        <v>4</v>
      </c>
      <c r="X58" s="280" t="s">
        <v>4</v>
      </c>
      <c r="Y58" s="280" t="s">
        <v>4</v>
      </c>
      <c r="Z58" s="280" t="s">
        <v>4</v>
      </c>
      <c r="AA58" s="280" t="s">
        <v>4</v>
      </c>
      <c r="AB58" s="280" t="s">
        <v>4</v>
      </c>
      <c r="AC58" s="280" t="s">
        <v>4</v>
      </c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>
        <v>0.7</v>
      </c>
      <c r="N63" s="280">
        <v>0.65</v>
      </c>
      <c r="O63" s="280"/>
      <c r="P63" s="280">
        <v>0.75</v>
      </c>
      <c r="Q63" s="280">
        <v>0.7</v>
      </c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>
        <v>0</v>
      </c>
      <c r="AC63" s="280">
        <v>0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/>
      <c r="O64" s="280">
        <v>0.71</v>
      </c>
      <c r="P64" s="280">
        <v>0.75</v>
      </c>
      <c r="Q64" s="280"/>
      <c r="R64" s="280"/>
      <c r="S64" s="353"/>
      <c r="T64" s="353"/>
      <c r="U64" s="280"/>
      <c r="V64" s="280"/>
      <c r="W64" s="280"/>
      <c r="X64" s="280">
        <v>0.7</v>
      </c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5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0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</v>
      </c>
      <c r="N67" s="280"/>
      <c r="O67" s="280">
        <v>0.71</v>
      </c>
      <c r="P67" s="280">
        <v>0.75</v>
      </c>
      <c r="Q67" s="280"/>
      <c r="R67" s="280"/>
      <c r="S67" s="353"/>
      <c r="T67" s="353"/>
      <c r="U67" s="280"/>
      <c r="V67" s="280"/>
      <c r="W67" s="280"/>
      <c r="X67" s="280"/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5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>
        <v>0.7</v>
      </c>
      <c r="N72" s="280">
        <v>0.65</v>
      </c>
      <c r="O72" s="280">
        <v>0.71</v>
      </c>
      <c r="P72" s="280">
        <v>0.75</v>
      </c>
      <c r="Q72" s="280">
        <v>0.7</v>
      </c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6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2.8</v>
      </c>
      <c r="M76" s="16">
        <f t="shared" si="7"/>
        <v>2.8</v>
      </c>
      <c r="N76" s="16">
        <f t="shared" si="7"/>
        <v>1.3</v>
      </c>
      <c r="O76" s="16">
        <f t="shared" si="7"/>
        <v>2.13</v>
      </c>
      <c r="P76" s="16">
        <f t="shared" si="7"/>
        <v>4.5</v>
      </c>
      <c r="Q76" s="16">
        <f t="shared" si="7"/>
        <v>1.4</v>
      </c>
      <c r="R76" s="16">
        <f t="shared" si="7"/>
        <v>0</v>
      </c>
      <c r="S76" s="16">
        <f t="shared" si="7"/>
        <v>0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0</v>
      </c>
      <c r="X76" s="16">
        <f t="shared" si="7"/>
        <v>0.7</v>
      </c>
      <c r="Y76" s="16">
        <f t="shared" si="7"/>
        <v>0.7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26.820000000000004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/>
      <c r="G78" s="280"/>
      <c r="H78" s="280">
        <f>0.77/2</f>
        <v>0.38500000000000001</v>
      </c>
      <c r="I78" s="280">
        <f>0.74/2</f>
        <v>0.37</v>
      </c>
      <c r="J78" s="282">
        <v>0.71</v>
      </c>
      <c r="K78" s="282">
        <v>0.77</v>
      </c>
      <c r="L78" s="280">
        <v>0.48</v>
      </c>
      <c r="M78" s="280">
        <v>0.56000000000000005</v>
      </c>
      <c r="N78" s="280">
        <v>0.59499999999999997</v>
      </c>
      <c r="O78" s="280">
        <v>0.65500000000000003</v>
      </c>
      <c r="P78" s="280">
        <v>0.63</v>
      </c>
      <c r="Q78" s="280">
        <v>0.67</v>
      </c>
      <c r="R78" s="280">
        <v>0.67500000000000004</v>
      </c>
      <c r="S78" s="353"/>
      <c r="T78" s="353"/>
      <c r="U78" s="280"/>
      <c r="V78" s="280"/>
      <c r="W78" s="280"/>
      <c r="X78" s="280"/>
      <c r="Y78" s="280">
        <f>1.45/2</f>
        <v>0.72499999999999998</v>
      </c>
      <c r="Z78" s="280">
        <f>1.33/2</f>
        <v>0.66500000000000004</v>
      </c>
      <c r="AA78" s="280">
        <f>1.22/2</f>
        <v>0.61</v>
      </c>
      <c r="AB78" s="280">
        <f>0.79/2</f>
        <v>0.39500000000000002</v>
      </c>
      <c r="AC78" s="280">
        <f>0.94/2</f>
        <v>0.47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v>0.41</v>
      </c>
      <c r="G79" s="280">
        <v>0.39</v>
      </c>
      <c r="H79" s="280"/>
      <c r="I79" s="280"/>
      <c r="J79" s="280"/>
      <c r="K79" s="282"/>
      <c r="L79" s="280">
        <v>0.48</v>
      </c>
      <c r="M79" s="280">
        <v>0.56000000000000005</v>
      </c>
      <c r="N79" s="280">
        <v>0.59499999999999997</v>
      </c>
      <c r="O79" s="280">
        <v>0.65500000000000003</v>
      </c>
      <c r="P79" s="280">
        <v>0.63</v>
      </c>
      <c r="Q79" s="280">
        <v>0.67</v>
      </c>
      <c r="R79" s="280">
        <v>0.67500000000000004</v>
      </c>
      <c r="S79" s="353">
        <v>0.63</v>
      </c>
      <c r="T79" s="353">
        <v>0.64</v>
      </c>
      <c r="U79" s="280">
        <v>0.66</v>
      </c>
      <c r="V79" s="280">
        <v>0.64500000000000002</v>
      </c>
      <c r="W79" s="280">
        <v>0.67500000000000004</v>
      </c>
      <c r="X79" s="280">
        <f>1.47/2</f>
        <v>0.73499999999999999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v>0.41</v>
      </c>
      <c r="G80" s="280">
        <v>0.39</v>
      </c>
      <c r="H80" s="280">
        <f>0.77/2</f>
        <v>0.38500000000000001</v>
      </c>
      <c r="I80" s="280">
        <f>0.74/2</f>
        <v>0.37</v>
      </c>
      <c r="J80" s="282"/>
      <c r="K80" s="282"/>
      <c r="L80" s="280"/>
      <c r="M80" s="280"/>
      <c r="N80" s="280"/>
      <c r="O80" s="280"/>
      <c r="P80" s="280"/>
      <c r="Q80" s="280"/>
      <c r="R80" s="280"/>
      <c r="S80" s="353">
        <v>0.63</v>
      </c>
      <c r="T80" s="353">
        <v>0.64</v>
      </c>
      <c r="U80" s="280">
        <v>0.66</v>
      </c>
      <c r="V80" s="280">
        <v>0.64500000000000002</v>
      </c>
      <c r="W80" s="280">
        <v>0.67500000000000004</v>
      </c>
      <c r="X80" s="280">
        <f>1.47/2</f>
        <v>0.73499999999999999</v>
      </c>
      <c r="Y80" s="280">
        <f>1.45/2</f>
        <v>0.72499999999999998</v>
      </c>
      <c r="Z80" s="280">
        <f>1.33/2</f>
        <v>0.66500000000000004</v>
      </c>
      <c r="AA80" s="280">
        <f>1.22/2</f>
        <v>0.61</v>
      </c>
      <c r="AB80" s="280">
        <f>0.79/2</f>
        <v>0.39500000000000002</v>
      </c>
      <c r="AC80" s="280">
        <f>0.94/2</f>
        <v>0.47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0.82</v>
      </c>
      <c r="G81" s="16">
        <f t="shared" si="8"/>
        <v>0.78</v>
      </c>
      <c r="H81" s="16">
        <f t="shared" si="8"/>
        <v>0.77</v>
      </c>
      <c r="I81" s="16">
        <f t="shared" si="8"/>
        <v>0.74</v>
      </c>
      <c r="J81" s="16">
        <f t="shared" si="8"/>
        <v>0.71</v>
      </c>
      <c r="K81" s="16">
        <f t="shared" si="8"/>
        <v>0.77</v>
      </c>
      <c r="L81" s="16">
        <f t="shared" si="8"/>
        <v>0.96</v>
      </c>
      <c r="M81" s="16">
        <f t="shared" si="8"/>
        <v>1.1200000000000001</v>
      </c>
      <c r="N81" s="16">
        <f t="shared" si="8"/>
        <v>1.19</v>
      </c>
      <c r="O81" s="16">
        <f t="shared" si="8"/>
        <v>1.31</v>
      </c>
      <c r="P81" s="16">
        <f t="shared" si="8"/>
        <v>1.26</v>
      </c>
      <c r="Q81" s="16">
        <f t="shared" si="8"/>
        <v>1.34</v>
      </c>
      <c r="R81" s="16">
        <f t="shared" si="8"/>
        <v>1.35</v>
      </c>
      <c r="S81" s="16">
        <f t="shared" si="8"/>
        <v>1.26</v>
      </c>
      <c r="T81" s="16">
        <f t="shared" si="8"/>
        <v>1.28</v>
      </c>
      <c r="U81" s="16">
        <f t="shared" si="8"/>
        <v>1.32</v>
      </c>
      <c r="V81" s="16">
        <f t="shared" si="8"/>
        <v>1.29</v>
      </c>
      <c r="W81" s="16">
        <f t="shared" si="8"/>
        <v>1.35</v>
      </c>
      <c r="X81" s="16">
        <f t="shared" si="8"/>
        <v>1.47</v>
      </c>
      <c r="Y81" s="16">
        <f t="shared" si="8"/>
        <v>1.45</v>
      </c>
      <c r="Z81" s="16">
        <f t="shared" si="8"/>
        <v>1.33</v>
      </c>
      <c r="AA81" s="16">
        <f t="shared" si="8"/>
        <v>1.22</v>
      </c>
      <c r="AB81" s="16">
        <f t="shared" si="8"/>
        <v>0.79</v>
      </c>
      <c r="AC81" s="16">
        <f t="shared" si="8"/>
        <v>0.94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18.079999999999998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0.69</v>
      </c>
      <c r="N94" s="280">
        <v>0.67</v>
      </c>
      <c r="O94" s="280">
        <v>0.69</v>
      </c>
      <c r="P94" s="280">
        <v>0.76</v>
      </c>
      <c r="Q94" s="280">
        <v>0.77</v>
      </c>
      <c r="R94" s="280">
        <v>0.76</v>
      </c>
      <c r="S94" s="353">
        <v>0.76</v>
      </c>
      <c r="T94" s="353">
        <v>0.79</v>
      </c>
      <c r="U94" s="280">
        <v>0.79</v>
      </c>
      <c r="V94" s="280">
        <v>0.82</v>
      </c>
      <c r="W94" s="280">
        <v>0.84</v>
      </c>
      <c r="X94" s="280">
        <v>0.83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0.67</v>
      </c>
      <c r="G95" s="280">
        <v>0.65</v>
      </c>
      <c r="H95" s="280">
        <v>0.63</v>
      </c>
      <c r="I95" s="280">
        <v>0.61</v>
      </c>
      <c r="J95" s="280">
        <v>0.62</v>
      </c>
      <c r="K95" s="282">
        <v>0.67</v>
      </c>
      <c r="L95" s="280">
        <v>0.69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0.95</v>
      </c>
      <c r="Z95" s="280">
        <v>0.95</v>
      </c>
      <c r="AA95" s="280">
        <v>0.87</v>
      </c>
      <c r="AB95" s="280">
        <v>0.82</v>
      </c>
      <c r="AC95" s="280">
        <v>0.78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0.67</v>
      </c>
      <c r="G96" s="16">
        <f t="shared" si="12"/>
        <v>0.65</v>
      </c>
      <c r="H96" s="16">
        <f t="shared" si="12"/>
        <v>0.63</v>
      </c>
      <c r="I96" s="16">
        <f t="shared" si="12"/>
        <v>0.61</v>
      </c>
      <c r="J96" s="16">
        <f t="shared" si="12"/>
        <v>0.62</v>
      </c>
      <c r="K96" s="16">
        <f t="shared" si="12"/>
        <v>0.67</v>
      </c>
      <c r="L96" s="16">
        <f t="shared" si="12"/>
        <v>0.69</v>
      </c>
      <c r="M96" s="16">
        <f t="shared" si="12"/>
        <v>0.69</v>
      </c>
      <c r="N96" s="16">
        <f t="shared" si="12"/>
        <v>0.67</v>
      </c>
      <c r="O96" s="16">
        <f t="shared" si="12"/>
        <v>0.69</v>
      </c>
      <c r="P96" s="16">
        <f t="shared" si="12"/>
        <v>0.76</v>
      </c>
      <c r="Q96" s="16">
        <f t="shared" si="12"/>
        <v>0.77</v>
      </c>
      <c r="R96" s="16">
        <f t="shared" si="12"/>
        <v>0.76</v>
      </c>
      <c r="S96" s="16">
        <f t="shared" si="12"/>
        <v>0.76</v>
      </c>
      <c r="T96" s="16">
        <f t="shared" si="12"/>
        <v>0.79</v>
      </c>
      <c r="U96" s="16">
        <f t="shared" si="12"/>
        <v>0.79</v>
      </c>
      <c r="V96" s="16">
        <f t="shared" si="12"/>
        <v>0.82</v>
      </c>
      <c r="W96" s="16">
        <f t="shared" si="12"/>
        <v>0.84</v>
      </c>
      <c r="X96" s="16">
        <f t="shared" si="12"/>
        <v>0.83</v>
      </c>
      <c r="Y96" s="16">
        <f t="shared" si="12"/>
        <v>0.95</v>
      </c>
      <c r="Z96" s="16">
        <v>0.89</v>
      </c>
      <c r="AA96" s="16">
        <f t="shared" si="12"/>
        <v>0.87</v>
      </c>
      <c r="AB96" s="16">
        <f t="shared" si="12"/>
        <v>0.82</v>
      </c>
      <c r="AC96" s="16">
        <f t="shared" si="12"/>
        <v>0.78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32.81</v>
      </c>
      <c r="G99" s="23">
        <f t="shared" ref="G99:AC99" si="14">SUM(G13:G16,G19:G32,G35:G37,G40,G43:G46,G49,G55,G56,G58,G60,G63,G64,G66,G67,G72,G78:G80,G94:G95)</f>
        <v>30.8</v>
      </c>
      <c r="H99" s="23">
        <f>SUM(H13:H16,H19:H32,H35:H37,H40,H43:H46,H49,H55,H56,H58,H60,H63,H64,H66,H67,H72,H78:H80,H94:H95)</f>
        <v>30.330000000000002</v>
      </c>
      <c r="I99" s="23">
        <f t="shared" si="14"/>
        <v>30.21</v>
      </c>
      <c r="J99" s="23">
        <f t="shared" si="14"/>
        <v>30.290000000000003</v>
      </c>
      <c r="K99" s="23">
        <f t="shared" si="14"/>
        <v>31.810000000000002</v>
      </c>
      <c r="L99" s="23">
        <f t="shared" si="14"/>
        <v>35.4</v>
      </c>
      <c r="M99" s="23">
        <f t="shared" si="14"/>
        <v>36.000000000000014</v>
      </c>
      <c r="N99" s="23">
        <f>SUM(N13:N16,N19:N32,N35:N37,N40,N43:N46,N49,N55,N56,N58,N60,N63,N64,N66,N67,N72,N78:N80,N94:N95)</f>
        <v>38.36</v>
      </c>
      <c r="O99" s="23">
        <f t="shared" si="14"/>
        <v>45.140000000000008</v>
      </c>
      <c r="P99" s="23">
        <f t="shared" si="14"/>
        <v>52.530000000000008</v>
      </c>
      <c r="Q99" s="23">
        <f t="shared" si="14"/>
        <v>50.1</v>
      </c>
      <c r="R99" s="23">
        <f t="shared" si="14"/>
        <v>42.97999999999999</v>
      </c>
      <c r="S99" s="23">
        <f t="shared" si="14"/>
        <v>39.770000000000003</v>
      </c>
      <c r="T99" s="23">
        <f t="shared" si="14"/>
        <v>44.29</v>
      </c>
      <c r="U99" s="23">
        <f t="shared" si="14"/>
        <v>49.62</v>
      </c>
      <c r="V99" s="23">
        <f t="shared" si="14"/>
        <v>50.530000000000008</v>
      </c>
      <c r="W99" s="23">
        <f t="shared" si="14"/>
        <v>46.43</v>
      </c>
      <c r="X99" s="23">
        <f t="shared" si="14"/>
        <v>51.79</v>
      </c>
      <c r="Y99" s="23">
        <f t="shared" si="14"/>
        <v>51.910000000000011</v>
      </c>
      <c r="Z99" s="23">
        <f t="shared" si="14"/>
        <v>48.1</v>
      </c>
      <c r="AA99" s="23">
        <f t="shared" si="14"/>
        <v>44.095999999999997</v>
      </c>
      <c r="AB99" s="23">
        <f t="shared" si="14"/>
        <v>39.434000000000005</v>
      </c>
      <c r="AC99" s="23">
        <f t="shared" si="14"/>
        <v>37.536000000000001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0.12000000000001165</v>
      </c>
      <c r="AG102" s="19"/>
      <c r="AH102" s="145">
        <f>Z99-AA99</f>
        <v>4.0040000000000049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13.2</v>
      </c>
      <c r="G107" s="58">
        <f t="shared" ref="G107:AC107" si="15">G17</f>
        <v>14.2</v>
      </c>
      <c r="H107" s="58">
        <f t="shared" si="15"/>
        <v>13.3</v>
      </c>
      <c r="I107" s="58">
        <f t="shared" si="15"/>
        <v>13.3</v>
      </c>
      <c r="J107" s="58">
        <f t="shared" si="15"/>
        <v>13.3</v>
      </c>
      <c r="K107" s="58">
        <f t="shared" si="15"/>
        <v>13.3</v>
      </c>
      <c r="L107" s="58">
        <f t="shared" si="15"/>
        <v>13.3</v>
      </c>
      <c r="M107" s="58">
        <f t="shared" si="15"/>
        <v>13.8</v>
      </c>
      <c r="N107" s="58">
        <f t="shared" si="15"/>
        <v>13.8</v>
      </c>
      <c r="O107" s="58">
        <f t="shared" si="15"/>
        <v>19.5</v>
      </c>
      <c r="P107" s="58">
        <f t="shared" si="15"/>
        <v>19.200000000000003</v>
      </c>
      <c r="Q107" s="58">
        <f t="shared" si="15"/>
        <v>19.799999999999997</v>
      </c>
      <c r="R107" s="58">
        <f t="shared" si="15"/>
        <v>18.899999999999999</v>
      </c>
      <c r="S107" s="58">
        <f t="shared" si="15"/>
        <v>17.399999999999999</v>
      </c>
      <c r="T107" s="58">
        <f t="shared" si="15"/>
        <v>18.299999999999997</v>
      </c>
      <c r="U107" s="58">
        <f t="shared" si="15"/>
        <v>20.100000000000001</v>
      </c>
      <c r="V107" s="58">
        <f t="shared" si="15"/>
        <v>20.100000000000001</v>
      </c>
      <c r="W107" s="58">
        <f t="shared" si="15"/>
        <v>19.200000000000003</v>
      </c>
      <c r="X107" s="58">
        <f t="shared" si="15"/>
        <v>20.100000000000001</v>
      </c>
      <c r="Y107" s="58">
        <f t="shared" si="15"/>
        <v>20.100000000000001</v>
      </c>
      <c r="Z107" s="58">
        <f t="shared" si="15"/>
        <v>19.3</v>
      </c>
      <c r="AA107" s="58">
        <f t="shared" si="15"/>
        <v>17.399999999999999</v>
      </c>
      <c r="AB107" s="58">
        <f t="shared" si="15"/>
        <v>18</v>
      </c>
      <c r="AC107" s="58">
        <f t="shared" si="15"/>
        <v>17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0.54600000000000004</v>
      </c>
      <c r="G108" s="62">
        <v>0.51700000000000002</v>
      </c>
      <c r="H108" s="62">
        <v>0.54400000000000004</v>
      </c>
      <c r="I108" s="62">
        <v>0.627</v>
      </c>
      <c r="J108" s="62">
        <v>0.69899999999999995</v>
      </c>
      <c r="K108" s="62">
        <v>0.52100000000000002</v>
      </c>
      <c r="L108" s="62">
        <v>0.63100000000000001</v>
      </c>
      <c r="M108" s="62">
        <v>0.58599999999999997</v>
      </c>
      <c r="N108" s="62">
        <v>0.56999999999999995</v>
      </c>
      <c r="O108" s="62">
        <v>0.64800000000000002</v>
      </c>
      <c r="P108" s="62">
        <v>0.68899999999999995</v>
      </c>
      <c r="Q108" s="62">
        <v>0.60299999999999998</v>
      </c>
      <c r="R108" s="62">
        <v>0.57099999999999995</v>
      </c>
      <c r="S108" s="62">
        <v>0.56000000000000005</v>
      </c>
      <c r="T108" s="62">
        <v>0.61599999999999999</v>
      </c>
      <c r="U108" s="62">
        <v>0.61399999999999999</v>
      </c>
      <c r="V108" s="62">
        <v>0.65700000000000003</v>
      </c>
      <c r="W108" s="62">
        <v>0.67</v>
      </c>
      <c r="X108" s="62">
        <v>0.64400000000000002</v>
      </c>
      <c r="Y108" s="62">
        <v>0.63600000000000001</v>
      </c>
      <c r="Z108" s="62">
        <v>0.65600000000000003</v>
      </c>
      <c r="AA108" s="62">
        <v>0.82799999999999996</v>
      </c>
      <c r="AB108" s="62">
        <v>0.65400000000000003</v>
      </c>
      <c r="AC108" s="62">
        <v>0.624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0.36</v>
      </c>
      <c r="AA109" s="58">
        <f t="shared" si="16"/>
        <v>3.516</v>
      </c>
      <c r="AB109" s="58">
        <f t="shared" si="16"/>
        <v>2.1539999999999999</v>
      </c>
      <c r="AC109" s="58">
        <f t="shared" si="16"/>
        <v>2.1659999999999999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11.1</v>
      </c>
      <c r="G111" s="59">
        <f t="shared" ref="G111:AC111" si="17">G47</f>
        <v>7.1</v>
      </c>
      <c r="H111" s="59">
        <f t="shared" si="17"/>
        <v>2.5</v>
      </c>
      <c r="I111" s="59">
        <f t="shared" si="17"/>
        <v>2.5</v>
      </c>
      <c r="J111" s="59">
        <f t="shared" si="17"/>
        <v>2.6</v>
      </c>
      <c r="K111" s="59">
        <f t="shared" si="17"/>
        <v>3</v>
      </c>
      <c r="L111" s="59">
        <f t="shared" si="17"/>
        <v>3.5</v>
      </c>
      <c r="M111" s="59">
        <f t="shared" si="17"/>
        <v>3.5</v>
      </c>
      <c r="N111" s="59">
        <f t="shared" si="17"/>
        <v>7.2</v>
      </c>
      <c r="O111" s="59">
        <f t="shared" si="17"/>
        <v>7.3</v>
      </c>
      <c r="P111" s="59">
        <f t="shared" si="17"/>
        <v>12.6</v>
      </c>
      <c r="Q111" s="59">
        <f t="shared" si="17"/>
        <v>12.6</v>
      </c>
      <c r="R111" s="59">
        <f t="shared" si="17"/>
        <v>7.8</v>
      </c>
      <c r="S111" s="59">
        <f t="shared" si="17"/>
        <v>7.6000000000000005</v>
      </c>
      <c r="T111" s="59">
        <f t="shared" si="17"/>
        <v>9.6999999999999993</v>
      </c>
      <c r="U111" s="59">
        <f t="shared" si="17"/>
        <v>13.2</v>
      </c>
      <c r="V111" s="59">
        <f t="shared" si="17"/>
        <v>14.1</v>
      </c>
      <c r="W111" s="59">
        <f t="shared" si="17"/>
        <v>10.8</v>
      </c>
      <c r="X111" s="59">
        <f t="shared" si="17"/>
        <v>14.5</v>
      </c>
      <c r="Y111" s="59">
        <f t="shared" si="17"/>
        <v>14.5</v>
      </c>
      <c r="Z111" s="59">
        <f t="shared" si="17"/>
        <v>11.899999999999999</v>
      </c>
      <c r="AA111" s="59">
        <f t="shared" si="17"/>
        <v>7.9</v>
      </c>
      <c r="AB111" s="59">
        <f t="shared" si="17"/>
        <v>5.0999999999999996</v>
      </c>
      <c r="AC111" s="59">
        <f t="shared" si="17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0.23799999999999999</v>
      </c>
      <c r="G112" s="62">
        <v>0.24399999999999999</v>
      </c>
      <c r="H112" s="62">
        <v>0.16400000000000001</v>
      </c>
      <c r="I112" s="62">
        <v>0.16600000000000001</v>
      </c>
      <c r="J112" s="62">
        <v>0.16800000000000001</v>
      </c>
      <c r="K112" s="62">
        <v>0.153</v>
      </c>
      <c r="L112" s="62">
        <v>0.153</v>
      </c>
      <c r="M112" s="62">
        <v>0.184</v>
      </c>
      <c r="N112" s="62">
        <v>0.25800000000000001</v>
      </c>
      <c r="O112" s="62">
        <v>0.25800000000000001</v>
      </c>
      <c r="P112" s="62">
        <v>0.246</v>
      </c>
      <c r="Q112" s="62">
        <v>0.248</v>
      </c>
      <c r="R112" s="62">
        <v>0.26200000000000001</v>
      </c>
      <c r="S112" s="62">
        <v>0.27200000000000002</v>
      </c>
      <c r="T112" s="62">
        <v>0.26200000000000001</v>
      </c>
      <c r="U112" s="62">
        <v>0.253</v>
      </c>
      <c r="V112" s="62">
        <v>0.26</v>
      </c>
      <c r="W112" s="62">
        <v>0.26200000000000001</v>
      </c>
      <c r="X112" s="62">
        <v>0.26200000000000001</v>
      </c>
      <c r="Y112" s="62">
        <v>0.26800000000000002</v>
      </c>
      <c r="Z112" s="62">
        <v>0.25800000000000001</v>
      </c>
      <c r="AA112" s="62">
        <v>0.251</v>
      </c>
      <c r="AB112" s="62">
        <v>0.25600000000000001</v>
      </c>
      <c r="AC112" s="62">
        <v>0.251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0.1731</v>
      </c>
      <c r="G113" s="62">
        <v>0.1588</v>
      </c>
      <c r="H113" s="62">
        <v>3.5999999999999997E-2</v>
      </c>
      <c r="I113" s="62">
        <v>3.2000000000000001E-2</v>
      </c>
      <c r="J113" s="62">
        <v>3.2000000000000001E-2</v>
      </c>
      <c r="K113" s="62">
        <v>2.5000000000000001E-2</v>
      </c>
      <c r="L113" s="62">
        <v>9.8599999999999993E-2</v>
      </c>
      <c r="M113" s="62">
        <v>3.1E-2</v>
      </c>
      <c r="N113" s="62">
        <v>3.7199999999999997E-2</v>
      </c>
      <c r="O113" s="62"/>
      <c r="P113" s="62">
        <v>0.161</v>
      </c>
      <c r="Q113" s="62">
        <v>0.28000000000000003</v>
      </c>
      <c r="R113" s="62">
        <v>0.155</v>
      </c>
      <c r="S113" s="62">
        <v>0.155</v>
      </c>
      <c r="T113" s="62">
        <v>0.155</v>
      </c>
      <c r="U113" s="62">
        <v>0.15</v>
      </c>
      <c r="V113" s="62">
        <v>0.15</v>
      </c>
      <c r="W113" s="62">
        <v>0.15</v>
      </c>
      <c r="X113" s="62">
        <v>0.15</v>
      </c>
      <c r="Y113" s="62">
        <v>0.15</v>
      </c>
      <c r="Z113" s="62">
        <v>0.16200000000000001</v>
      </c>
      <c r="AA113" s="62">
        <v>8.1000000000000003E-2</v>
      </c>
      <c r="AB113" s="62">
        <v>3.3000000000000002E-2</v>
      </c>
      <c r="AC113" s="62">
        <v>2.8000000000000001E-2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7.02</v>
      </c>
      <c r="G114" s="59">
        <f t="shared" ref="G114:AC114" si="18">G50</f>
        <v>8.07</v>
      </c>
      <c r="H114" s="59">
        <f t="shared" si="18"/>
        <v>13.13</v>
      </c>
      <c r="I114" s="59">
        <f t="shared" si="18"/>
        <v>13.06</v>
      </c>
      <c r="J114" s="59">
        <f t="shared" si="18"/>
        <v>13.06</v>
      </c>
      <c r="K114" s="59">
        <f t="shared" si="18"/>
        <v>14.07</v>
      </c>
      <c r="L114" s="59">
        <f t="shared" si="18"/>
        <v>14.15</v>
      </c>
      <c r="M114" s="59">
        <f t="shared" si="18"/>
        <v>14.09</v>
      </c>
      <c r="N114" s="59">
        <f t="shared" si="18"/>
        <v>14.2</v>
      </c>
      <c r="O114" s="59">
        <f t="shared" si="18"/>
        <v>14.21</v>
      </c>
      <c r="P114" s="59">
        <f t="shared" si="18"/>
        <v>14.21</v>
      </c>
      <c r="Q114" s="59">
        <f t="shared" si="18"/>
        <v>14.19</v>
      </c>
      <c r="R114" s="59">
        <f t="shared" si="18"/>
        <v>14.17</v>
      </c>
      <c r="S114" s="59">
        <f t="shared" si="18"/>
        <v>12.75</v>
      </c>
      <c r="T114" s="59">
        <f t="shared" si="18"/>
        <v>14.22</v>
      </c>
      <c r="U114" s="59">
        <f t="shared" si="18"/>
        <v>14.21</v>
      </c>
      <c r="V114" s="59">
        <f t="shared" si="18"/>
        <v>14.22</v>
      </c>
      <c r="W114" s="59">
        <f t="shared" si="18"/>
        <v>14.24</v>
      </c>
      <c r="X114" s="59">
        <f t="shared" si="18"/>
        <v>14.19</v>
      </c>
      <c r="Y114" s="59">
        <f t="shared" si="18"/>
        <v>14.21</v>
      </c>
      <c r="Z114" s="59">
        <f t="shared" si="18"/>
        <v>14.26</v>
      </c>
      <c r="AA114" s="59">
        <f t="shared" si="18"/>
        <v>13.19</v>
      </c>
      <c r="AB114" s="59">
        <f t="shared" si="18"/>
        <v>12.57</v>
      </c>
      <c r="AC114" s="59">
        <f t="shared" si="18"/>
        <v>11.65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0.98</v>
      </c>
      <c r="G115" s="62">
        <v>0.93</v>
      </c>
      <c r="H115" s="62">
        <v>0.87</v>
      </c>
      <c r="I115" s="62">
        <v>0.94</v>
      </c>
      <c r="J115" s="62">
        <v>0.9</v>
      </c>
      <c r="K115" s="62">
        <v>0.93</v>
      </c>
      <c r="L115" s="62">
        <v>0.85</v>
      </c>
      <c r="M115" s="62">
        <v>0.91</v>
      </c>
      <c r="N115" s="62">
        <v>0.8</v>
      </c>
      <c r="O115" s="62">
        <v>0.79</v>
      </c>
      <c r="P115" s="62">
        <v>0.78</v>
      </c>
      <c r="Q115" s="62">
        <v>0.81</v>
      </c>
      <c r="R115" s="62">
        <v>0.83</v>
      </c>
      <c r="S115" s="62">
        <v>0.75</v>
      </c>
      <c r="T115" s="62">
        <v>0.78</v>
      </c>
      <c r="U115" s="62">
        <v>0.79</v>
      </c>
      <c r="V115" s="62">
        <v>0.78</v>
      </c>
      <c r="W115" s="62">
        <v>0.76</v>
      </c>
      <c r="X115" s="62">
        <v>0.81</v>
      </c>
      <c r="Y115" s="62">
        <v>0.79</v>
      </c>
      <c r="Z115" s="62">
        <v>0.74</v>
      </c>
      <c r="AA115" s="62">
        <v>0.81</v>
      </c>
      <c r="AB115" s="62">
        <v>0.93</v>
      </c>
      <c r="AC115" s="62">
        <v>0.85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2.8</v>
      </c>
      <c r="M116" s="58">
        <f t="shared" si="19"/>
        <v>2.8</v>
      </c>
      <c r="N116" s="58">
        <f t="shared" si="19"/>
        <v>1.3</v>
      </c>
      <c r="O116" s="58">
        <f t="shared" si="19"/>
        <v>2.13</v>
      </c>
      <c r="P116" s="58">
        <f t="shared" si="19"/>
        <v>4.5</v>
      </c>
      <c r="Q116" s="58">
        <f t="shared" si="19"/>
        <v>1.4</v>
      </c>
      <c r="R116" s="58">
        <f t="shared" si="19"/>
        <v>0</v>
      </c>
      <c r="S116" s="58">
        <f t="shared" si="19"/>
        <v>0</v>
      </c>
      <c r="T116" s="58">
        <f t="shared" si="19"/>
        <v>0</v>
      </c>
      <c r="U116" s="58">
        <f t="shared" si="19"/>
        <v>0</v>
      </c>
      <c r="V116" s="58">
        <f t="shared" si="19"/>
        <v>0</v>
      </c>
      <c r="W116" s="58">
        <f t="shared" si="19"/>
        <v>0</v>
      </c>
      <c r="X116" s="58">
        <f t="shared" si="19"/>
        <v>0.7</v>
      </c>
      <c r="Y116" s="58">
        <f t="shared" si="19"/>
        <v>0.7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0.82</v>
      </c>
      <c r="G117" s="58">
        <f t="shared" ref="G117:AC117" si="20">G81</f>
        <v>0.78</v>
      </c>
      <c r="H117" s="58">
        <f t="shared" si="20"/>
        <v>0.77</v>
      </c>
      <c r="I117" s="58">
        <f t="shared" si="20"/>
        <v>0.74</v>
      </c>
      <c r="J117" s="58">
        <f t="shared" si="20"/>
        <v>0.71</v>
      </c>
      <c r="K117" s="58">
        <f t="shared" si="20"/>
        <v>0.77</v>
      </c>
      <c r="L117" s="58">
        <f t="shared" si="20"/>
        <v>0.96</v>
      </c>
      <c r="M117" s="58">
        <f t="shared" si="20"/>
        <v>1.1200000000000001</v>
      </c>
      <c r="N117" s="58">
        <f t="shared" si="20"/>
        <v>1.19</v>
      </c>
      <c r="O117" s="58">
        <f t="shared" si="20"/>
        <v>1.31</v>
      </c>
      <c r="P117" s="58">
        <f t="shared" si="20"/>
        <v>1.26</v>
      </c>
      <c r="Q117" s="58">
        <f t="shared" si="20"/>
        <v>1.34</v>
      </c>
      <c r="R117" s="58">
        <f t="shared" si="20"/>
        <v>1.35</v>
      </c>
      <c r="S117" s="58">
        <f t="shared" si="20"/>
        <v>1.26</v>
      </c>
      <c r="T117" s="58">
        <f t="shared" si="20"/>
        <v>1.28</v>
      </c>
      <c r="U117" s="58">
        <f t="shared" si="20"/>
        <v>1.32</v>
      </c>
      <c r="V117" s="58">
        <f t="shared" si="20"/>
        <v>1.29</v>
      </c>
      <c r="W117" s="58">
        <f t="shared" si="20"/>
        <v>1.35</v>
      </c>
      <c r="X117" s="58">
        <f t="shared" si="20"/>
        <v>1.47</v>
      </c>
      <c r="Y117" s="58">
        <f t="shared" si="20"/>
        <v>1.45</v>
      </c>
      <c r="Z117" s="58">
        <f t="shared" si="20"/>
        <v>1.33</v>
      </c>
      <c r="AA117" s="58">
        <f t="shared" si="20"/>
        <v>1.22</v>
      </c>
      <c r="AB117" s="58">
        <f t="shared" si="20"/>
        <v>0.79</v>
      </c>
      <c r="AC117" s="58">
        <f t="shared" si="20"/>
        <v>0.94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0.67</v>
      </c>
      <c r="G119" s="58">
        <f t="shared" ref="G119:AC119" si="21">G96</f>
        <v>0.65</v>
      </c>
      <c r="H119" s="58">
        <f t="shared" si="21"/>
        <v>0.63</v>
      </c>
      <c r="I119" s="58">
        <f t="shared" si="21"/>
        <v>0.61</v>
      </c>
      <c r="J119" s="58">
        <f t="shared" si="21"/>
        <v>0.62</v>
      </c>
      <c r="K119" s="58">
        <f t="shared" si="21"/>
        <v>0.67</v>
      </c>
      <c r="L119" s="58">
        <f t="shared" si="21"/>
        <v>0.69</v>
      </c>
      <c r="M119" s="58">
        <f t="shared" si="21"/>
        <v>0.69</v>
      </c>
      <c r="N119" s="58">
        <f t="shared" si="21"/>
        <v>0.67</v>
      </c>
      <c r="O119" s="58">
        <f t="shared" si="21"/>
        <v>0.69</v>
      </c>
      <c r="P119" s="58">
        <f t="shared" si="21"/>
        <v>0.76</v>
      </c>
      <c r="Q119" s="58">
        <f t="shared" si="21"/>
        <v>0.77</v>
      </c>
      <c r="R119" s="58">
        <f t="shared" si="21"/>
        <v>0.76</v>
      </c>
      <c r="S119" s="58">
        <f t="shared" si="21"/>
        <v>0.76</v>
      </c>
      <c r="T119" s="58">
        <f t="shared" si="21"/>
        <v>0.79</v>
      </c>
      <c r="U119" s="58">
        <f t="shared" si="21"/>
        <v>0.79</v>
      </c>
      <c r="V119" s="58">
        <f t="shared" si="21"/>
        <v>0.82</v>
      </c>
      <c r="W119" s="58">
        <f t="shared" si="21"/>
        <v>0.84</v>
      </c>
      <c r="X119" s="58">
        <f t="shared" si="21"/>
        <v>0.83</v>
      </c>
      <c r="Y119" s="58">
        <f t="shared" si="21"/>
        <v>0.95</v>
      </c>
      <c r="Z119" s="58">
        <f t="shared" si="21"/>
        <v>0.89</v>
      </c>
      <c r="AA119" s="58">
        <f t="shared" si="21"/>
        <v>0.87</v>
      </c>
      <c r="AB119" s="58">
        <f t="shared" si="21"/>
        <v>0.82</v>
      </c>
      <c r="AC119" s="58">
        <f t="shared" si="21"/>
        <v>0.78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32.81</v>
      </c>
      <c r="G121" s="55">
        <f t="shared" ref="G121:AC121" si="22">SUM(G13:G16,G19:G32,G43:G46,G49,G55,G56,G58,G60,G63,G64,G66,G67,G72,G78:G80,G94:G95)</f>
        <v>30.8</v>
      </c>
      <c r="H121" s="55">
        <f>SUM(H13:H16,H19:H32,H43:H46,H49,H55,H56,H58,H60,H63,H64,H66,H67,H72,H78:H80,H94:H95)</f>
        <v>30.330000000000002</v>
      </c>
      <c r="I121" s="55">
        <f t="shared" si="22"/>
        <v>30.21</v>
      </c>
      <c r="J121" s="55">
        <f t="shared" si="22"/>
        <v>30.290000000000003</v>
      </c>
      <c r="K121" s="55">
        <f t="shared" si="22"/>
        <v>31.810000000000002</v>
      </c>
      <c r="L121" s="55">
        <f t="shared" si="22"/>
        <v>35.4</v>
      </c>
      <c r="M121" s="55">
        <f t="shared" si="22"/>
        <v>36.000000000000014</v>
      </c>
      <c r="N121" s="55">
        <f t="shared" si="22"/>
        <v>38.36</v>
      </c>
      <c r="O121" s="55">
        <f t="shared" si="22"/>
        <v>45.140000000000008</v>
      </c>
      <c r="P121" s="55">
        <f t="shared" si="22"/>
        <v>52.530000000000008</v>
      </c>
      <c r="Q121" s="55">
        <f t="shared" si="22"/>
        <v>50.1</v>
      </c>
      <c r="R121" s="55">
        <f t="shared" si="22"/>
        <v>42.97999999999999</v>
      </c>
      <c r="S121" s="55">
        <f t="shared" si="22"/>
        <v>39.770000000000003</v>
      </c>
      <c r="T121" s="55">
        <f t="shared" si="22"/>
        <v>44.29</v>
      </c>
      <c r="U121" s="55">
        <f t="shared" si="22"/>
        <v>49.62</v>
      </c>
      <c r="V121" s="55">
        <f t="shared" si="22"/>
        <v>50.530000000000008</v>
      </c>
      <c r="W121" s="55">
        <f t="shared" si="22"/>
        <v>46.43</v>
      </c>
      <c r="X121" s="55">
        <f t="shared" si="22"/>
        <v>51.79</v>
      </c>
      <c r="Y121" s="55">
        <f t="shared" si="22"/>
        <v>51.910000000000011</v>
      </c>
      <c r="Z121" s="55">
        <f t="shared" si="22"/>
        <v>48.1</v>
      </c>
      <c r="AA121" s="55">
        <f t="shared" si="22"/>
        <v>44.095999999999997</v>
      </c>
      <c r="AB121" s="55">
        <f t="shared" si="22"/>
        <v>39.434000000000005</v>
      </c>
      <c r="AC121" s="55">
        <f t="shared" si="22"/>
        <v>37.536000000000001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>
        <f>1.5</f>
        <v>1.5</v>
      </c>
      <c r="G125" s="519">
        <f>1.5</f>
        <v>1.5</v>
      </c>
      <c r="H125" s="519">
        <f>0.47+0.72</f>
        <v>1.19</v>
      </c>
      <c r="I125" s="519">
        <f>0.47+0.68</f>
        <v>1.1499999999999999</v>
      </c>
      <c r="J125" s="519">
        <f>0.45+0.68</f>
        <v>1.1300000000000001</v>
      </c>
      <c r="K125" s="519">
        <f t="shared" ref="K125:Q125" si="23">0.48+0.68</f>
        <v>1.1600000000000001</v>
      </c>
      <c r="L125" s="519">
        <f t="shared" si="23"/>
        <v>1.1600000000000001</v>
      </c>
      <c r="M125" s="519">
        <f t="shared" si="23"/>
        <v>1.1600000000000001</v>
      </c>
      <c r="N125" s="519">
        <f t="shared" si="23"/>
        <v>1.1600000000000001</v>
      </c>
      <c r="O125" s="519">
        <f t="shared" si="23"/>
        <v>1.1600000000000001</v>
      </c>
      <c r="P125" s="519">
        <f t="shared" si="23"/>
        <v>1.1600000000000001</v>
      </c>
      <c r="Q125" s="519">
        <f t="shared" si="23"/>
        <v>1.1600000000000001</v>
      </c>
      <c r="R125" s="519">
        <f>1.16+4.954</f>
        <v>6.1139999999999999</v>
      </c>
      <c r="S125" s="519">
        <f>1.16+5.6</f>
        <v>6.76</v>
      </c>
      <c r="T125" s="519">
        <f>4.4724+1.2</f>
        <v>5.6724000000000006</v>
      </c>
      <c r="U125" s="519">
        <v>1.2</v>
      </c>
      <c r="V125" s="519">
        <v>1.2</v>
      </c>
      <c r="W125" s="519">
        <f>1.2+3.27</f>
        <v>4.47</v>
      </c>
      <c r="X125" s="519">
        <f>1.2</f>
        <v>1.2</v>
      </c>
      <c r="Y125" s="519">
        <v>0.5</v>
      </c>
      <c r="Z125" s="519">
        <v>0.5</v>
      </c>
      <c r="AA125" s="519">
        <v>0.5</v>
      </c>
      <c r="AB125" s="519">
        <v>0.54</v>
      </c>
      <c r="AC125" s="519">
        <v>0.49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1.5</v>
      </c>
      <c r="G126" s="55">
        <f t="shared" ref="G126:AC126" si="24">SUM(G122:G125)</f>
        <v>1.5</v>
      </c>
      <c r="H126" s="55">
        <f t="shared" si="24"/>
        <v>1.19</v>
      </c>
      <c r="I126" s="55">
        <f t="shared" si="24"/>
        <v>1.1499999999999999</v>
      </c>
      <c r="J126" s="55">
        <f t="shared" si="24"/>
        <v>1.1300000000000001</v>
      </c>
      <c r="K126" s="55">
        <f t="shared" si="24"/>
        <v>1.1600000000000001</v>
      </c>
      <c r="L126" s="55">
        <f t="shared" si="24"/>
        <v>1.1600000000000001</v>
      </c>
      <c r="M126" s="55">
        <f t="shared" si="24"/>
        <v>1.1600000000000001</v>
      </c>
      <c r="N126" s="55">
        <f t="shared" si="24"/>
        <v>1.1600000000000001</v>
      </c>
      <c r="O126" s="55">
        <f t="shared" si="24"/>
        <v>1.1600000000000001</v>
      </c>
      <c r="P126" s="55">
        <f t="shared" si="24"/>
        <v>1.1600000000000001</v>
      </c>
      <c r="Q126" s="55">
        <f t="shared" si="24"/>
        <v>1.1600000000000001</v>
      </c>
      <c r="R126" s="55">
        <f t="shared" si="24"/>
        <v>6.1139999999999999</v>
      </c>
      <c r="S126" s="55">
        <f t="shared" si="24"/>
        <v>6.76</v>
      </c>
      <c r="T126" s="55">
        <f t="shared" si="24"/>
        <v>5.6724000000000006</v>
      </c>
      <c r="U126" s="55">
        <f t="shared" si="24"/>
        <v>1.2</v>
      </c>
      <c r="V126" s="55">
        <f t="shared" si="24"/>
        <v>1.2</v>
      </c>
      <c r="W126" s="55">
        <f t="shared" si="24"/>
        <v>4.47</v>
      </c>
      <c r="X126" s="55">
        <f t="shared" si="24"/>
        <v>1.2</v>
      </c>
      <c r="Y126" s="55">
        <f t="shared" si="24"/>
        <v>0.5</v>
      </c>
      <c r="Z126" s="55">
        <f t="shared" si="24"/>
        <v>0.5</v>
      </c>
      <c r="AA126" s="55">
        <f t="shared" si="24"/>
        <v>0.5</v>
      </c>
      <c r="AB126" s="55">
        <f t="shared" si="24"/>
        <v>0.54</v>
      </c>
      <c r="AC126" s="55">
        <f t="shared" si="24"/>
        <v>0.49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34.31</v>
      </c>
      <c r="G127" s="56">
        <f t="shared" ref="G127:AC127" si="25">SUM(G121,G126)</f>
        <v>32.299999999999997</v>
      </c>
      <c r="H127" s="56">
        <f t="shared" si="25"/>
        <v>31.520000000000003</v>
      </c>
      <c r="I127" s="56">
        <f t="shared" si="25"/>
        <v>31.36</v>
      </c>
      <c r="J127" s="56">
        <f t="shared" si="25"/>
        <v>31.42</v>
      </c>
      <c r="K127" s="56">
        <f t="shared" si="25"/>
        <v>32.97</v>
      </c>
      <c r="L127" s="56">
        <f t="shared" si="25"/>
        <v>36.56</v>
      </c>
      <c r="M127" s="56">
        <f t="shared" si="25"/>
        <v>37.160000000000011</v>
      </c>
      <c r="N127" s="56">
        <f t="shared" si="25"/>
        <v>39.519999999999996</v>
      </c>
      <c r="O127" s="56">
        <f t="shared" si="25"/>
        <v>46.300000000000011</v>
      </c>
      <c r="P127" s="56">
        <f t="shared" si="25"/>
        <v>53.690000000000012</v>
      </c>
      <c r="Q127" s="56">
        <f t="shared" si="25"/>
        <v>51.260000000000005</v>
      </c>
      <c r="R127" s="56">
        <f t="shared" si="25"/>
        <v>49.093999999999987</v>
      </c>
      <c r="S127" s="56">
        <f t="shared" si="25"/>
        <v>46.53</v>
      </c>
      <c r="T127" s="56">
        <f t="shared" si="25"/>
        <v>49.962400000000002</v>
      </c>
      <c r="U127" s="56">
        <f t="shared" si="25"/>
        <v>50.82</v>
      </c>
      <c r="V127" s="56">
        <f t="shared" si="25"/>
        <v>51.730000000000011</v>
      </c>
      <c r="W127" s="56">
        <f t="shared" si="25"/>
        <v>50.9</v>
      </c>
      <c r="X127" s="56">
        <f t="shared" si="25"/>
        <v>52.99</v>
      </c>
      <c r="Y127" s="56">
        <f t="shared" si="25"/>
        <v>52.410000000000011</v>
      </c>
      <c r="Z127" s="56">
        <f t="shared" si="25"/>
        <v>48.6</v>
      </c>
      <c r="AA127" s="56">
        <f t="shared" si="25"/>
        <v>44.595999999999997</v>
      </c>
      <c r="AB127" s="56">
        <f t="shared" si="25"/>
        <v>39.974000000000004</v>
      </c>
      <c r="AC127" s="56">
        <f t="shared" si="25"/>
        <v>38.026000000000003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60.11</v>
      </c>
      <c r="G130" s="350">
        <v>60.01</v>
      </c>
      <c r="H130" s="350">
        <v>60.06</v>
      </c>
      <c r="I130" s="350">
        <v>60.08</v>
      </c>
      <c r="J130" s="350">
        <v>60.11</v>
      </c>
      <c r="K130" s="350">
        <v>60.05</v>
      </c>
      <c r="L130" s="350">
        <v>60.01</v>
      </c>
      <c r="M130" s="350">
        <v>59.99</v>
      </c>
      <c r="N130" s="350">
        <v>60.02</v>
      </c>
      <c r="O130" s="350">
        <v>60.13</v>
      </c>
      <c r="P130" s="350">
        <v>60.17</v>
      </c>
      <c r="Q130" s="350">
        <v>60.12</v>
      </c>
      <c r="R130" s="350">
        <v>60.17</v>
      </c>
      <c r="S130" s="350">
        <v>60.39</v>
      </c>
      <c r="T130" s="350">
        <v>60.29</v>
      </c>
      <c r="U130" s="350">
        <v>60.05</v>
      </c>
      <c r="V130" s="350">
        <v>60.03</v>
      </c>
      <c r="W130" s="350">
        <v>60.14</v>
      </c>
      <c r="X130" s="350">
        <v>60.03</v>
      </c>
      <c r="Y130" s="350">
        <v>60.06</v>
      </c>
      <c r="Z130" s="350">
        <v>60.07</v>
      </c>
      <c r="AA130" s="350">
        <v>60.11</v>
      </c>
      <c r="AB130" s="350">
        <v>60.08</v>
      </c>
      <c r="AC130" s="350">
        <v>60.22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103</v>
      </c>
      <c r="M131" s="410" t="s">
        <v>103</v>
      </c>
      <c r="N131" s="410" t="s">
        <v>104</v>
      </c>
      <c r="O131" s="410" t="s">
        <v>105</v>
      </c>
      <c r="P131" s="410" t="s">
        <v>126</v>
      </c>
      <c r="Q131" s="410" t="s">
        <v>126</v>
      </c>
      <c r="R131" s="410" t="s">
        <v>126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v>14.4</v>
      </c>
      <c r="G137" s="529">
        <v>14.4</v>
      </c>
      <c r="H137" s="529">
        <v>14.4</v>
      </c>
      <c r="I137" s="529">
        <v>14.4</v>
      </c>
      <c r="J137" s="529">
        <v>14.4</v>
      </c>
      <c r="K137" s="529">
        <v>14.4</v>
      </c>
      <c r="L137" s="529">
        <v>14.4</v>
      </c>
      <c r="M137" s="529">
        <v>21.6</v>
      </c>
      <c r="N137" s="529">
        <v>21.6</v>
      </c>
      <c r="O137" s="529">
        <v>21.6</v>
      </c>
      <c r="P137" s="529">
        <v>21.6</v>
      </c>
      <c r="Q137" s="529">
        <v>21.6</v>
      </c>
      <c r="R137" s="529">
        <v>21.6</v>
      </c>
      <c r="S137" s="529">
        <v>21.6</v>
      </c>
      <c r="T137" s="529">
        <v>21.6</v>
      </c>
      <c r="U137" s="529">
        <v>21.6</v>
      </c>
      <c r="V137" s="529">
        <v>21.6</v>
      </c>
      <c r="W137" s="529">
        <v>21.6</v>
      </c>
      <c r="X137" s="529">
        <v>21.6</v>
      </c>
      <c r="Y137" s="529">
        <v>21.6</v>
      </c>
      <c r="Z137" s="529"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AC139" si="26">4.5+4</f>
        <v>8.5</v>
      </c>
      <c r="G139" s="529">
        <f t="shared" si="26"/>
        <v>8.5</v>
      </c>
      <c r="H139" s="529">
        <f t="shared" si="26"/>
        <v>8.5</v>
      </c>
      <c r="I139" s="529">
        <f t="shared" si="26"/>
        <v>8.5</v>
      </c>
      <c r="J139" s="529">
        <f t="shared" si="26"/>
        <v>8.5</v>
      </c>
      <c r="K139" s="529">
        <f t="shared" si="26"/>
        <v>8.5</v>
      </c>
      <c r="L139" s="529">
        <f t="shared" si="26"/>
        <v>8.5</v>
      </c>
      <c r="M139" s="529">
        <f t="shared" si="26"/>
        <v>8.5</v>
      </c>
      <c r="N139" s="529">
        <f t="shared" si="26"/>
        <v>8.5</v>
      </c>
      <c r="O139" s="529">
        <f t="shared" si="26"/>
        <v>8.5</v>
      </c>
      <c r="P139" s="529">
        <f t="shared" si="26"/>
        <v>8.5</v>
      </c>
      <c r="Q139" s="529">
        <f t="shared" si="26"/>
        <v>8.5</v>
      </c>
      <c r="R139" s="529">
        <f t="shared" si="26"/>
        <v>8.5</v>
      </c>
      <c r="S139" s="529">
        <f t="shared" si="26"/>
        <v>8.5</v>
      </c>
      <c r="T139" s="529">
        <f t="shared" si="26"/>
        <v>8.5</v>
      </c>
      <c r="U139" s="529">
        <f t="shared" si="26"/>
        <v>8.5</v>
      </c>
      <c r="V139" s="529">
        <f t="shared" si="26"/>
        <v>8.5</v>
      </c>
      <c r="W139" s="529">
        <f t="shared" si="26"/>
        <v>8.5</v>
      </c>
      <c r="X139" s="529">
        <f t="shared" si="26"/>
        <v>8.5</v>
      </c>
      <c r="Y139" s="529">
        <f t="shared" si="26"/>
        <v>8.5</v>
      </c>
      <c r="Z139" s="529">
        <f t="shared" si="26"/>
        <v>8.5</v>
      </c>
      <c r="AA139" s="529">
        <f t="shared" si="26"/>
        <v>8.5</v>
      </c>
      <c r="AB139" s="529">
        <f t="shared" si="26"/>
        <v>8.5</v>
      </c>
      <c r="AC139" s="529">
        <f t="shared" si="2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f>IF(AB45="CMS",0,8.8)</f>
        <v>8.8000000000000007</v>
      </c>
      <c r="AC140" s="529">
        <f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f>IF(AB46="CMS",0,8.8)</f>
        <v>0</v>
      </c>
      <c r="AC141" s="529">
        <f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8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v>6.95</v>
      </c>
      <c r="G143" s="529">
        <v>6.95</v>
      </c>
      <c r="H143" s="529">
        <v>6.95</v>
      </c>
      <c r="I143" s="529">
        <v>6.95</v>
      </c>
      <c r="J143" s="529">
        <v>6.95</v>
      </c>
      <c r="K143" s="529">
        <v>6.95</v>
      </c>
      <c r="L143" s="529">
        <v>6.95</v>
      </c>
      <c r="M143" s="529">
        <v>6.95</v>
      </c>
      <c r="N143" s="529">
        <v>6.95</v>
      </c>
      <c r="O143" s="529">
        <v>6.95</v>
      </c>
      <c r="P143" s="538">
        <v>6.95</v>
      </c>
      <c r="Q143" s="538">
        <v>6.95</v>
      </c>
      <c r="R143" s="538">
        <v>6.95</v>
      </c>
      <c r="S143" s="538">
        <v>6.95</v>
      </c>
      <c r="T143" s="538">
        <v>6.95</v>
      </c>
      <c r="U143" s="538">
        <v>6.95</v>
      </c>
      <c r="V143" s="538">
        <v>6.95</v>
      </c>
      <c r="W143" s="538">
        <v>6.95</v>
      </c>
      <c r="X143" s="538">
        <v>6.95</v>
      </c>
      <c r="Y143" s="538">
        <v>6.95</v>
      </c>
      <c r="Z143" s="538">
        <v>6.95</v>
      </c>
      <c r="AA143" s="538">
        <v>6.95</v>
      </c>
      <c r="AB143" s="529">
        <f t="shared" ref="AB143:AC143" si="27">0.75*(5-COUNTIF(AB63:AB72,"=CMS"))+0.8*(4-COUNTIF(AB55:AB60,"=CMS"))</f>
        <v>6.15</v>
      </c>
      <c r="AC143" s="529">
        <f t="shared" si="27"/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v>2.25</v>
      </c>
      <c r="G144" s="529">
        <v>2.25</v>
      </c>
      <c r="H144" s="529">
        <v>2.25</v>
      </c>
      <c r="I144" s="529">
        <v>2.25</v>
      </c>
      <c r="J144" s="529">
        <v>2.25</v>
      </c>
      <c r="K144" s="529">
        <v>2.25</v>
      </c>
      <c r="L144" s="529"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f t="shared" ref="AB144:AC144" si="28">0.75*(3-COUNTIF(AB78:AB80,"=CMS"))</f>
        <v>2.25</v>
      </c>
      <c r="AC144" s="529">
        <f t="shared" si="28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v>2</v>
      </c>
      <c r="G145" s="529">
        <v>2</v>
      </c>
      <c r="H145" s="529">
        <v>2</v>
      </c>
      <c r="I145" s="529">
        <v>2</v>
      </c>
      <c r="J145" s="529">
        <v>2</v>
      </c>
      <c r="K145" s="529">
        <v>2</v>
      </c>
      <c r="L145" s="529"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f t="shared" ref="AB145:AC145" si="29">1*(2-COUNTIF(AB94:AB95,"=CMS"))</f>
        <v>2</v>
      </c>
      <c r="AC145" s="529">
        <f t="shared" si="29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5.6</v>
      </c>
      <c r="G146" s="530">
        <f t="shared" ref="G146:AA146" si="30">IF(G137&gt;20,0,20-G137)</f>
        <v>5.6</v>
      </c>
      <c r="H146" s="530">
        <f t="shared" si="30"/>
        <v>5.6</v>
      </c>
      <c r="I146" s="530">
        <f t="shared" si="30"/>
        <v>5.6</v>
      </c>
      <c r="J146" s="530">
        <f t="shared" si="30"/>
        <v>5.6</v>
      </c>
      <c r="K146" s="530">
        <f t="shared" si="30"/>
        <v>5.6</v>
      </c>
      <c r="L146" s="530">
        <f t="shared" si="30"/>
        <v>5.6</v>
      </c>
      <c r="M146" s="530">
        <f t="shared" si="30"/>
        <v>0</v>
      </c>
      <c r="N146" s="530">
        <f t="shared" si="30"/>
        <v>0</v>
      </c>
      <c r="O146" s="530">
        <f t="shared" si="30"/>
        <v>0</v>
      </c>
      <c r="P146" s="530">
        <f t="shared" si="30"/>
        <v>0</v>
      </c>
      <c r="Q146" s="530">
        <f t="shared" si="30"/>
        <v>0</v>
      </c>
      <c r="R146" s="530">
        <f t="shared" si="30"/>
        <v>0</v>
      </c>
      <c r="S146" s="530">
        <f t="shared" si="30"/>
        <v>0</v>
      </c>
      <c r="T146" s="530">
        <f t="shared" si="30"/>
        <v>0</v>
      </c>
      <c r="U146" s="530">
        <f t="shared" si="30"/>
        <v>0</v>
      </c>
      <c r="V146" s="530">
        <f t="shared" si="30"/>
        <v>0</v>
      </c>
      <c r="W146" s="530">
        <f>IF(W137&gt;20,0,20-W137)</f>
        <v>0</v>
      </c>
      <c r="X146" s="530">
        <f t="shared" si="30"/>
        <v>0</v>
      </c>
      <c r="Y146" s="530">
        <f t="shared" si="30"/>
        <v>0</v>
      </c>
      <c r="Z146" s="530">
        <f t="shared" si="30"/>
        <v>0</v>
      </c>
      <c r="AA146" s="530">
        <f t="shared" si="30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8.5</v>
      </c>
      <c r="G147" s="532">
        <f t="shared" ref="G147:AA147" si="31">IF(SUM(G139,G141,G142)&gt;25,0,25-SUM(G139,G141,G142))</f>
        <v>1.5</v>
      </c>
      <c r="H147" s="532">
        <f t="shared" si="31"/>
        <v>1.5</v>
      </c>
      <c r="I147" s="532">
        <f t="shared" si="31"/>
        <v>1.5</v>
      </c>
      <c r="J147" s="532">
        <f t="shared" si="31"/>
        <v>1.5</v>
      </c>
      <c r="K147" s="532">
        <f t="shared" si="31"/>
        <v>1.5</v>
      </c>
      <c r="L147" s="532">
        <f t="shared" si="31"/>
        <v>1.5</v>
      </c>
      <c r="M147" s="532">
        <f t="shared" si="31"/>
        <v>1.5</v>
      </c>
      <c r="N147" s="532">
        <f t="shared" si="31"/>
        <v>1.5</v>
      </c>
      <c r="O147" s="532">
        <f t="shared" si="31"/>
        <v>1.5</v>
      </c>
      <c r="P147" s="532">
        <f t="shared" si="31"/>
        <v>1.5</v>
      </c>
      <c r="Q147" s="532">
        <f t="shared" si="31"/>
        <v>1.5</v>
      </c>
      <c r="R147" s="532">
        <f t="shared" si="31"/>
        <v>1.5</v>
      </c>
      <c r="S147" s="532">
        <f t="shared" si="31"/>
        <v>1.5</v>
      </c>
      <c r="T147" s="532">
        <f t="shared" si="31"/>
        <v>1.5</v>
      </c>
      <c r="U147" s="532">
        <f t="shared" si="31"/>
        <v>1.5</v>
      </c>
      <c r="V147" s="532">
        <f t="shared" si="31"/>
        <v>1.5</v>
      </c>
      <c r="W147" s="532">
        <f t="shared" si="31"/>
        <v>1.5</v>
      </c>
      <c r="X147" s="532">
        <f t="shared" si="31"/>
        <v>1.5</v>
      </c>
      <c r="Y147" s="532">
        <f t="shared" si="31"/>
        <v>1.5</v>
      </c>
      <c r="Z147" s="532">
        <f t="shared" si="31"/>
        <v>1.5</v>
      </c>
      <c r="AA147" s="532">
        <f t="shared" si="31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32">IF(SUM(G140,G143,G144,G145)&gt;17,0,17-SUM(G140,G143,G144,G145))</f>
        <v>0</v>
      </c>
      <c r="H148" s="533">
        <f t="shared" si="32"/>
        <v>0</v>
      </c>
      <c r="I148" s="533">
        <f t="shared" si="32"/>
        <v>0</v>
      </c>
      <c r="J148" s="533">
        <f t="shared" si="32"/>
        <v>0</v>
      </c>
      <c r="K148" s="533">
        <f t="shared" si="32"/>
        <v>0</v>
      </c>
      <c r="L148" s="533">
        <f t="shared" si="32"/>
        <v>0</v>
      </c>
      <c r="M148" s="533">
        <f t="shared" si="32"/>
        <v>0</v>
      </c>
      <c r="N148" s="533">
        <f t="shared" si="32"/>
        <v>0</v>
      </c>
      <c r="O148" s="533">
        <f t="shared" si="32"/>
        <v>0</v>
      </c>
      <c r="P148" s="533">
        <f t="shared" si="32"/>
        <v>0</v>
      </c>
      <c r="Q148" s="533">
        <f t="shared" si="32"/>
        <v>0</v>
      </c>
      <c r="R148" s="533">
        <f t="shared" si="32"/>
        <v>0</v>
      </c>
      <c r="S148" s="533">
        <f t="shared" si="32"/>
        <v>0</v>
      </c>
      <c r="T148" s="533">
        <f t="shared" si="32"/>
        <v>0</v>
      </c>
      <c r="U148" s="533">
        <f t="shared" si="32"/>
        <v>0</v>
      </c>
      <c r="V148" s="533">
        <f t="shared" si="32"/>
        <v>0</v>
      </c>
      <c r="W148" s="533">
        <f t="shared" si="32"/>
        <v>0</v>
      </c>
      <c r="X148" s="533">
        <f t="shared" si="32"/>
        <v>0</v>
      </c>
      <c r="Y148" s="533">
        <f t="shared" si="32"/>
        <v>0</v>
      </c>
      <c r="Z148" s="533">
        <f t="shared" si="32"/>
        <v>0</v>
      </c>
      <c r="AA148" s="533">
        <f t="shared" si="32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424" priority="36" operator="greaterThan">
      <formula>60.3</formula>
    </cfRule>
  </conditionalFormatting>
  <conditionalFormatting sqref="G49:AC49 F19:AC32 G43:AC46 G13:AC16 F55:AC72 G94:AC95 G78:AC80">
    <cfRule type="cellIs" dxfId="1423" priority="32" operator="equal">
      <formula>"PMS"</formula>
    </cfRule>
    <cfRule type="cellIs" dxfId="1422" priority="33" operator="equal">
      <formula>"CMS"</formula>
    </cfRule>
    <cfRule type="cellIs" dxfId="1421" priority="34" operator="greaterThan">
      <formula>0</formula>
    </cfRule>
  </conditionalFormatting>
  <conditionalFormatting sqref="G49:AC49 G43:AC46 G13:AC16 F55:AC72 G94:AC95 G78:AC80">
    <cfRule type="cellIs" dxfId="1420" priority="35" operator="lessThanOrEqual">
      <formula>0</formula>
    </cfRule>
  </conditionalFormatting>
  <conditionalFormatting sqref="F148:AC148">
    <cfRule type="cellIs" dxfId="1419" priority="31" operator="greaterThan">
      <formula>60.3</formula>
    </cfRule>
  </conditionalFormatting>
  <conditionalFormatting sqref="F146:AC146">
    <cfRule type="cellIs" dxfId="1418" priority="30" operator="greaterThan">
      <formula>60.3</formula>
    </cfRule>
  </conditionalFormatting>
  <conditionalFormatting sqref="F147:AC147">
    <cfRule type="cellIs" dxfId="1417" priority="29" operator="greaterThan">
      <formula>60.3</formula>
    </cfRule>
  </conditionalFormatting>
  <conditionalFormatting sqref="F16">
    <cfRule type="cellIs" dxfId="1416" priority="25" operator="equal">
      <formula>"PMS"</formula>
    </cfRule>
    <cfRule type="cellIs" dxfId="1415" priority="26" operator="equal">
      <formula>"CMS"</formula>
    </cfRule>
    <cfRule type="cellIs" dxfId="1414" priority="27" operator="greaterThan">
      <formula>0</formula>
    </cfRule>
  </conditionalFormatting>
  <conditionalFormatting sqref="F16">
    <cfRule type="cellIs" dxfId="1413" priority="28" operator="lessThanOrEqual">
      <formula>0</formula>
    </cfRule>
  </conditionalFormatting>
  <conditionalFormatting sqref="F78">
    <cfRule type="cellIs" dxfId="1412" priority="21" operator="equal">
      <formula>"PMS"</formula>
    </cfRule>
    <cfRule type="cellIs" dxfId="1411" priority="22" operator="equal">
      <formula>"CMS"</formula>
    </cfRule>
    <cfRule type="cellIs" dxfId="1410" priority="23" operator="greaterThan">
      <formula>0</formula>
    </cfRule>
  </conditionalFormatting>
  <conditionalFormatting sqref="F78">
    <cfRule type="cellIs" dxfId="1409" priority="24" operator="lessThanOrEqual">
      <formula>0</formula>
    </cfRule>
  </conditionalFormatting>
  <conditionalFormatting sqref="F13:F15">
    <cfRule type="cellIs" dxfId="1408" priority="17" operator="equal">
      <formula>"PMS"</formula>
    </cfRule>
    <cfRule type="cellIs" dxfId="1407" priority="18" operator="equal">
      <formula>"CMS"</formula>
    </cfRule>
    <cfRule type="cellIs" dxfId="1406" priority="19" operator="greaterThan">
      <formula>0</formula>
    </cfRule>
  </conditionalFormatting>
  <conditionalFormatting sqref="F13:F15">
    <cfRule type="cellIs" dxfId="1405" priority="20" operator="lessThanOrEqual">
      <formula>0</formula>
    </cfRule>
  </conditionalFormatting>
  <conditionalFormatting sqref="F43:F46">
    <cfRule type="cellIs" dxfId="1404" priority="13" operator="equal">
      <formula>"PMS"</formula>
    </cfRule>
    <cfRule type="cellIs" dxfId="1403" priority="14" operator="equal">
      <formula>"CMS"</formula>
    </cfRule>
    <cfRule type="cellIs" dxfId="1402" priority="15" operator="greaterThan">
      <formula>0</formula>
    </cfRule>
  </conditionalFormatting>
  <conditionalFormatting sqref="F43:F46">
    <cfRule type="cellIs" dxfId="1401" priority="16" operator="lessThanOrEqual">
      <formula>0</formula>
    </cfRule>
  </conditionalFormatting>
  <conditionalFormatting sqref="F49">
    <cfRule type="cellIs" dxfId="1400" priority="9" operator="equal">
      <formula>"PMS"</formula>
    </cfRule>
    <cfRule type="cellIs" dxfId="1399" priority="10" operator="equal">
      <formula>"CMS"</formula>
    </cfRule>
    <cfRule type="cellIs" dxfId="1398" priority="11" operator="greaterThan">
      <formula>0</formula>
    </cfRule>
  </conditionalFormatting>
  <conditionalFormatting sqref="F49">
    <cfRule type="cellIs" dxfId="1397" priority="12" operator="lessThanOrEqual">
      <formula>0</formula>
    </cfRule>
  </conditionalFormatting>
  <conditionalFormatting sqref="F79:F80">
    <cfRule type="cellIs" dxfId="1396" priority="5" operator="equal">
      <formula>"PMS"</formula>
    </cfRule>
    <cfRule type="cellIs" dxfId="1395" priority="6" operator="equal">
      <formula>"CMS"</formula>
    </cfRule>
    <cfRule type="cellIs" dxfId="1394" priority="7" operator="greaterThan">
      <formula>0</formula>
    </cfRule>
  </conditionalFormatting>
  <conditionalFormatting sqref="F79:F80">
    <cfRule type="cellIs" dxfId="1393" priority="8" operator="lessThanOrEqual">
      <formula>0</formula>
    </cfRule>
  </conditionalFormatting>
  <conditionalFormatting sqref="F94:F95">
    <cfRule type="cellIs" dxfId="1392" priority="1" operator="equal">
      <formula>"PMS"</formula>
    </cfRule>
    <cfRule type="cellIs" dxfId="1391" priority="2" operator="equal">
      <formula>"CMS"</formula>
    </cfRule>
    <cfRule type="cellIs" dxfId="1390" priority="3" operator="greaterThan">
      <formula>0</formula>
    </cfRule>
  </conditionalFormatting>
  <conditionalFormatting sqref="F94:F95">
    <cfRule type="cellIs" dxfId="1389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0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331AD-E0A7-4675-BE61-AA5BB2B70C12}">
  <sheetPr codeName="Sheet289"/>
  <dimension ref="A1:DT177"/>
  <sheetViews>
    <sheetView zoomScale="70" zoomScaleNormal="70" workbookViewId="0">
      <pane xSplit="5" ySplit="11" topLeftCell="F127" activePane="bottomRight" state="frozen"/>
      <selection pane="topRight" activeCell="F1" sqref="F1"/>
      <selection pane="bottomLeft" activeCell="A12" sqref="A12"/>
      <selection pane="bottomRight" activeCell="C168" sqref="C16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7,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328.90000000000003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5.8</v>
      </c>
      <c r="G14" s="282">
        <v>5.8</v>
      </c>
      <c r="H14" s="282">
        <v>5.8</v>
      </c>
      <c r="I14" s="282">
        <v>5.7</v>
      </c>
      <c r="J14" s="282">
        <v>5.8</v>
      </c>
      <c r="K14" s="282">
        <v>5.8</v>
      </c>
      <c r="L14" s="282">
        <v>6.1</v>
      </c>
      <c r="M14" s="280">
        <v>5.8</v>
      </c>
      <c r="N14" s="282">
        <v>6</v>
      </c>
      <c r="O14" s="280">
        <v>6.3</v>
      </c>
      <c r="P14" s="280">
        <v>6.4</v>
      </c>
      <c r="Q14" s="280">
        <v>6.3</v>
      </c>
      <c r="R14" s="280">
        <v>6.3</v>
      </c>
      <c r="S14" s="280">
        <v>6.5</v>
      </c>
      <c r="T14" s="353">
        <v>6.5</v>
      </c>
      <c r="U14" s="353">
        <v>6.8</v>
      </c>
      <c r="V14" s="353">
        <v>6.7</v>
      </c>
      <c r="W14" s="282">
        <v>4.5</v>
      </c>
      <c r="X14" s="282">
        <v>6.1</v>
      </c>
      <c r="Y14" s="280">
        <v>5.8</v>
      </c>
      <c r="Z14" s="353">
        <v>5.8</v>
      </c>
      <c r="AA14" s="353">
        <v>5.8</v>
      </c>
      <c r="AB14" s="280">
        <v>5.7</v>
      </c>
      <c r="AC14" s="280">
        <v>5.2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5.8</v>
      </c>
      <c r="G15" s="282">
        <v>5.8</v>
      </c>
      <c r="H15" s="282">
        <v>5.8</v>
      </c>
      <c r="I15" s="282">
        <v>5.7</v>
      </c>
      <c r="J15" s="282">
        <v>5.8</v>
      </c>
      <c r="K15" s="280">
        <v>5.8</v>
      </c>
      <c r="L15" s="280">
        <v>6.1</v>
      </c>
      <c r="M15" s="282">
        <v>5.8</v>
      </c>
      <c r="N15" s="282">
        <v>6</v>
      </c>
      <c r="O15" s="280">
        <v>6.3</v>
      </c>
      <c r="P15" s="280">
        <v>6.4</v>
      </c>
      <c r="Q15" s="280">
        <v>6.3</v>
      </c>
      <c r="R15" s="280">
        <v>6.3</v>
      </c>
      <c r="S15" s="280">
        <v>6.5</v>
      </c>
      <c r="T15" s="353">
        <v>6.6</v>
      </c>
      <c r="U15" s="353">
        <v>6.8</v>
      </c>
      <c r="V15" s="353">
        <v>6.7</v>
      </c>
      <c r="W15" s="282">
        <v>4.2</v>
      </c>
      <c r="X15" s="282">
        <v>6</v>
      </c>
      <c r="Y15" s="280">
        <v>5.8</v>
      </c>
      <c r="Z15" s="353">
        <v>5.8</v>
      </c>
      <c r="AA15" s="353">
        <v>5.8</v>
      </c>
      <c r="AB15" s="280">
        <v>5.7</v>
      </c>
      <c r="AC15" s="353">
        <v>5.2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/>
      <c r="O16" s="280" t="s">
        <v>4</v>
      </c>
      <c r="P16" s="280" t="s">
        <v>4</v>
      </c>
      <c r="Q16" s="280" t="s">
        <v>4</v>
      </c>
      <c r="R16" s="280" t="s">
        <v>4</v>
      </c>
      <c r="S16" s="280" t="s">
        <v>4</v>
      </c>
      <c r="T16" s="353" t="s">
        <v>4</v>
      </c>
      <c r="U16" s="353" t="s">
        <v>4</v>
      </c>
      <c r="V16" s="353" t="s">
        <v>4</v>
      </c>
      <c r="W16" s="282">
        <v>6.5</v>
      </c>
      <c r="X16" s="282">
        <v>6</v>
      </c>
      <c r="Y16" s="282">
        <v>5.8</v>
      </c>
      <c r="Z16" s="353">
        <v>5.8</v>
      </c>
      <c r="AA16" s="353">
        <v>5.8</v>
      </c>
      <c r="AB16" s="280">
        <v>5.7</v>
      </c>
      <c r="AC16" s="280">
        <v>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7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11.6</v>
      </c>
      <c r="G17" s="16">
        <f t="shared" si="0"/>
        <v>11.6</v>
      </c>
      <c r="H17" s="16">
        <f t="shared" si="0"/>
        <v>11.6</v>
      </c>
      <c r="I17" s="16">
        <f t="shared" si="0"/>
        <v>11.4</v>
      </c>
      <c r="J17" s="16">
        <f t="shared" si="0"/>
        <v>11.6</v>
      </c>
      <c r="K17" s="16">
        <f t="shared" si="0"/>
        <v>11.6</v>
      </c>
      <c r="L17" s="16">
        <f t="shared" si="0"/>
        <v>12.2</v>
      </c>
      <c r="M17" s="16">
        <f t="shared" si="0"/>
        <v>11.6</v>
      </c>
      <c r="N17" s="16">
        <f t="shared" si="0"/>
        <v>12</v>
      </c>
      <c r="O17" s="16">
        <f t="shared" si="0"/>
        <v>12.6</v>
      </c>
      <c r="P17" s="16">
        <f t="shared" si="0"/>
        <v>12.8</v>
      </c>
      <c r="Q17" s="16">
        <f t="shared" si="0"/>
        <v>12.6</v>
      </c>
      <c r="R17" s="16">
        <f t="shared" si="0"/>
        <v>12.6</v>
      </c>
      <c r="S17" s="16">
        <f t="shared" si="0"/>
        <v>13</v>
      </c>
      <c r="T17" s="16">
        <f t="shared" si="0"/>
        <v>13.1</v>
      </c>
      <c r="U17" s="16">
        <f t="shared" si="0"/>
        <v>13.6</v>
      </c>
      <c r="V17" s="16">
        <f t="shared" si="0"/>
        <v>13.4</v>
      </c>
      <c r="W17" s="16">
        <f t="shared" si="0"/>
        <v>15.2</v>
      </c>
      <c r="X17" s="16">
        <f t="shared" si="0"/>
        <v>18.100000000000001</v>
      </c>
      <c r="Y17" s="16">
        <f t="shared" si="0"/>
        <v>17.399999999999999</v>
      </c>
      <c r="Z17" s="16">
        <f t="shared" si="0"/>
        <v>17.399999999999999</v>
      </c>
      <c r="AA17" s="16">
        <f t="shared" si="0"/>
        <v>17.399999999999999</v>
      </c>
      <c r="AB17" s="16">
        <f t="shared" si="0"/>
        <v>17.100000000000001</v>
      </c>
      <c r="AC17" s="16">
        <f t="shared" si="0"/>
        <v>17.399999999999999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123.10700000000004</v>
      </c>
    </row>
    <row r="19" spans="1:38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>
        <v>1</v>
      </c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v>1</v>
      </c>
      <c r="U24" s="16">
        <v>1</v>
      </c>
      <c r="V24" s="16">
        <v>1</v>
      </c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v>0.995</v>
      </c>
      <c r="S25" s="16">
        <v>1.01</v>
      </c>
      <c r="T25" s="16">
        <v>1</v>
      </c>
      <c r="U25" s="16">
        <v>1</v>
      </c>
      <c r="V25" s="16">
        <v>1</v>
      </c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16">
        <v>0.308</v>
      </c>
      <c r="G26" s="16">
        <v>0.30299999999999999</v>
      </c>
      <c r="H26" s="354">
        <v>0.30299999999999999</v>
      </c>
      <c r="I26" s="354">
        <v>0.312</v>
      </c>
      <c r="J26" s="354">
        <v>0.30399999999999999</v>
      </c>
      <c r="K26" s="354">
        <v>0.30599999999999999</v>
      </c>
      <c r="L26" s="354">
        <v>0.30599999999999999</v>
      </c>
      <c r="M26" s="16">
        <v>0.40100000000000002</v>
      </c>
      <c r="N26" s="16">
        <v>0.41</v>
      </c>
      <c r="O26" s="16">
        <v>0.41099999999999998</v>
      </c>
      <c r="P26" s="16">
        <v>0.98299999999999998</v>
      </c>
      <c r="Q26" s="16">
        <v>0.996</v>
      </c>
      <c r="R26" s="16">
        <v>1.006</v>
      </c>
      <c r="S26" s="16">
        <v>0.98699999999999999</v>
      </c>
      <c r="T26" s="16">
        <v>1</v>
      </c>
      <c r="U26" s="16">
        <v>1</v>
      </c>
      <c r="V26" s="16">
        <v>1</v>
      </c>
      <c r="W26" s="16">
        <v>1</v>
      </c>
      <c r="X26" s="16">
        <v>1</v>
      </c>
      <c r="Y26" s="16">
        <v>1</v>
      </c>
      <c r="Z26" s="16">
        <v>1</v>
      </c>
      <c r="AA26" s="16">
        <v>0.9</v>
      </c>
      <c r="AB26" s="16">
        <v>0.8</v>
      </c>
      <c r="AC26" s="16">
        <v>0.5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16">
        <v>0.30399999999999999</v>
      </c>
      <c r="G27" s="16">
        <v>0.311</v>
      </c>
      <c r="H27" s="354">
        <v>0.30199999999999999</v>
      </c>
      <c r="I27" s="354">
        <v>0.313</v>
      </c>
      <c r="J27" s="354">
        <v>0.316</v>
      </c>
      <c r="K27" s="354">
        <v>0.308</v>
      </c>
      <c r="L27" s="354">
        <v>0.309</v>
      </c>
      <c r="M27" s="16">
        <v>0.40100000000000002</v>
      </c>
      <c r="N27" s="16">
        <v>0.39700000000000002</v>
      </c>
      <c r="O27" s="16">
        <v>0.40600000000000003</v>
      </c>
      <c r="P27" s="16">
        <v>1</v>
      </c>
      <c r="Q27" s="16">
        <v>0.99399999999999999</v>
      </c>
      <c r="R27" s="16">
        <v>0.98</v>
      </c>
      <c r="S27" s="16">
        <v>0.99099999999999999</v>
      </c>
      <c r="T27" s="16">
        <v>1</v>
      </c>
      <c r="U27" s="16">
        <v>1</v>
      </c>
      <c r="V27" s="16">
        <v>1</v>
      </c>
      <c r="W27" s="16">
        <v>1</v>
      </c>
      <c r="X27" s="16">
        <v>1</v>
      </c>
      <c r="Y27" s="16">
        <v>1</v>
      </c>
      <c r="Z27" s="16">
        <v>1</v>
      </c>
      <c r="AA27" s="16">
        <v>0.9</v>
      </c>
      <c r="AB27" s="16">
        <v>0.8</v>
      </c>
      <c r="AC27" s="16">
        <v>0.5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16">
        <v>0.30099999999999999</v>
      </c>
      <c r="G28" s="16">
        <v>0.311</v>
      </c>
      <c r="H28" s="354">
        <v>0.30199999999999999</v>
      </c>
      <c r="I28" s="354">
        <v>0.30199999999999999</v>
      </c>
      <c r="J28" s="354">
        <v>0.313</v>
      </c>
      <c r="K28" s="354">
        <v>0.309</v>
      </c>
      <c r="L28" s="354">
        <v>0.30499999999999999</v>
      </c>
      <c r="M28" s="16">
        <v>0.41699999999999998</v>
      </c>
      <c r="N28" s="16">
        <v>0.40799999999999997</v>
      </c>
      <c r="O28" s="16">
        <v>0.41599999999999998</v>
      </c>
      <c r="P28" s="16">
        <v>1</v>
      </c>
      <c r="Q28" s="16">
        <v>1.0069999999999999</v>
      </c>
      <c r="R28" s="16">
        <v>1</v>
      </c>
      <c r="S28" s="16">
        <v>1.008</v>
      </c>
      <c r="T28" s="16">
        <v>1</v>
      </c>
      <c r="U28" s="16">
        <v>1</v>
      </c>
      <c r="V28" s="16">
        <v>1</v>
      </c>
      <c r="W28" s="16">
        <v>1</v>
      </c>
      <c r="X28" s="16">
        <v>1</v>
      </c>
      <c r="Y28" s="16">
        <v>1</v>
      </c>
      <c r="Z28" s="16">
        <v>1</v>
      </c>
      <c r="AA28" s="16">
        <v>0.9</v>
      </c>
      <c r="AB28" s="16">
        <v>0.8</v>
      </c>
      <c r="AC28" s="16">
        <v>0.5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16">
        <v>0.316</v>
      </c>
      <c r="G29" s="16">
        <v>0.30299999999999999</v>
      </c>
      <c r="H29" s="354">
        <v>0.307</v>
      </c>
      <c r="I29" s="354">
        <v>0.30499999999999999</v>
      </c>
      <c r="J29" s="354">
        <v>0.315</v>
      </c>
      <c r="K29" s="354">
        <v>0.314</v>
      </c>
      <c r="L29" s="354">
        <v>0.307</v>
      </c>
      <c r="M29" s="16">
        <v>0.40300000000000002</v>
      </c>
      <c r="N29" s="16">
        <v>0.40899999999999997</v>
      </c>
      <c r="O29" s="16">
        <v>0.40200000000000002</v>
      </c>
      <c r="P29" s="16">
        <v>0.99199999999999999</v>
      </c>
      <c r="Q29" s="16">
        <v>0.995</v>
      </c>
      <c r="R29" s="16">
        <v>0.98099999999999998</v>
      </c>
      <c r="S29" s="16">
        <v>0.98299999999999998</v>
      </c>
      <c r="T29" s="16">
        <v>1</v>
      </c>
      <c r="U29" s="16">
        <v>1</v>
      </c>
      <c r="V29" s="16">
        <v>1</v>
      </c>
      <c r="W29" s="16">
        <v>1</v>
      </c>
      <c r="X29" s="16">
        <v>1</v>
      </c>
      <c r="Y29" s="16">
        <v>1</v>
      </c>
      <c r="Z29" s="16">
        <v>1</v>
      </c>
      <c r="AA29" s="16">
        <v>0.9</v>
      </c>
      <c r="AB29" s="16">
        <v>0.8</v>
      </c>
      <c r="AC29" s="16">
        <v>0.5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16">
        <v>0.307</v>
      </c>
      <c r="G30" s="16">
        <v>0.30199999999999999</v>
      </c>
      <c r="H30" s="354">
        <v>0.30499999999999999</v>
      </c>
      <c r="I30" s="354">
        <v>0.311</v>
      </c>
      <c r="J30" s="354">
        <v>0.316</v>
      </c>
      <c r="K30" s="354">
        <v>0.314</v>
      </c>
      <c r="L30" s="354">
        <v>0.30199999999999999</v>
      </c>
      <c r="M30" s="16">
        <v>0.40200000000000002</v>
      </c>
      <c r="N30" s="16">
        <v>0.41499999999999998</v>
      </c>
      <c r="O30" s="16">
        <v>0.40500000000000003</v>
      </c>
      <c r="P30" s="16">
        <v>1</v>
      </c>
      <c r="Q30" s="16">
        <v>0.98499999999999999</v>
      </c>
      <c r="R30" s="16">
        <v>1.004</v>
      </c>
      <c r="S30" s="16">
        <v>0.98799999999999999</v>
      </c>
      <c r="T30" s="16">
        <v>1</v>
      </c>
      <c r="U30" s="16">
        <v>1</v>
      </c>
      <c r="V30" s="16">
        <v>1</v>
      </c>
      <c r="W30" s="16">
        <v>1</v>
      </c>
      <c r="X30" s="16">
        <v>1</v>
      </c>
      <c r="Y30" s="16">
        <v>1</v>
      </c>
      <c r="Z30" s="16">
        <v>1</v>
      </c>
      <c r="AA30" s="16">
        <v>0.9</v>
      </c>
      <c r="AB30" s="16">
        <v>0.8</v>
      </c>
      <c r="AC30" s="16">
        <v>0.5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16">
        <v>0.309</v>
      </c>
      <c r="G31" s="16">
        <v>0.30599999999999999</v>
      </c>
      <c r="H31" s="354">
        <v>0.30499999999999999</v>
      </c>
      <c r="I31" s="354">
        <v>0.32</v>
      </c>
      <c r="J31" s="354">
        <v>0.30299999999999999</v>
      </c>
      <c r="K31" s="354">
        <v>0.30099999999999999</v>
      </c>
      <c r="L31" s="354">
        <v>0.3</v>
      </c>
      <c r="M31" s="16">
        <v>0.40600000000000003</v>
      </c>
      <c r="N31" s="16">
        <v>0.42099999999999999</v>
      </c>
      <c r="O31" s="16">
        <v>0.41299999999999998</v>
      </c>
      <c r="P31" s="16">
        <v>0.97899999999999998</v>
      </c>
      <c r="Q31" s="16">
        <v>1.004</v>
      </c>
      <c r="R31" s="16">
        <v>1.006</v>
      </c>
      <c r="S31" s="16">
        <v>0.99099999999999999</v>
      </c>
      <c r="T31" s="16">
        <v>1</v>
      </c>
      <c r="U31" s="16">
        <v>1</v>
      </c>
      <c r="V31" s="16">
        <v>1</v>
      </c>
      <c r="W31" s="16">
        <v>1</v>
      </c>
      <c r="X31" s="16">
        <v>1</v>
      </c>
      <c r="Y31" s="16">
        <v>1</v>
      </c>
      <c r="Z31" s="16">
        <v>1</v>
      </c>
      <c r="AA31" s="16">
        <v>0.9</v>
      </c>
      <c r="AB31" s="16">
        <v>0.8</v>
      </c>
      <c r="AC31" s="16">
        <v>0.5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16">
        <v>0.30499999999999999</v>
      </c>
      <c r="G32" s="16">
        <v>0.30499999999999999</v>
      </c>
      <c r="H32" s="354">
        <v>0.315</v>
      </c>
      <c r="I32" s="354">
        <v>0.30199999999999999</v>
      </c>
      <c r="J32" s="354">
        <v>0.312</v>
      </c>
      <c r="K32" s="354">
        <v>0.30099999999999999</v>
      </c>
      <c r="L32" s="354">
        <v>0.31</v>
      </c>
      <c r="M32" s="16">
        <v>0.41399999999999998</v>
      </c>
      <c r="N32" s="16">
        <v>0.39900000000000002</v>
      </c>
      <c r="O32" s="16">
        <v>0.41299999999999998</v>
      </c>
      <c r="P32" s="16">
        <v>0.99</v>
      </c>
      <c r="Q32" s="16">
        <v>1.01</v>
      </c>
      <c r="R32" s="16">
        <v>0.995</v>
      </c>
      <c r="S32" s="16">
        <v>0.997</v>
      </c>
      <c r="T32" s="16">
        <v>0.84099999999999997</v>
      </c>
      <c r="U32" s="16">
        <v>0.878</v>
      </c>
      <c r="V32" s="16">
        <v>0.155</v>
      </c>
      <c r="W32" s="16">
        <v>0.85399999999999998</v>
      </c>
      <c r="X32" s="16">
        <v>0.83299999999999996</v>
      </c>
      <c r="Y32" s="16">
        <v>0.85099999999999998</v>
      </c>
      <c r="Z32" s="16">
        <v>0.83899999999999997</v>
      </c>
      <c r="AA32" s="16">
        <v>0.92200000000000004</v>
      </c>
      <c r="AB32" s="16">
        <v>0.75700000000000001</v>
      </c>
      <c r="AC32" s="16">
        <v>0.48499999999999999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2.15</v>
      </c>
      <c r="G33" s="16">
        <f t="shared" si="1"/>
        <v>2.141</v>
      </c>
      <c r="H33" s="16">
        <f t="shared" si="1"/>
        <v>2.1389999999999998</v>
      </c>
      <c r="I33" s="16">
        <f t="shared" si="1"/>
        <v>2.165</v>
      </c>
      <c r="J33" s="16">
        <f t="shared" si="1"/>
        <v>2.1789999999999998</v>
      </c>
      <c r="K33" s="16">
        <f t="shared" si="1"/>
        <v>2.153</v>
      </c>
      <c r="L33" s="16">
        <f t="shared" si="1"/>
        <v>2.1389999999999998</v>
      </c>
      <c r="M33" s="16">
        <f t="shared" si="1"/>
        <v>2.8440000000000003</v>
      </c>
      <c r="N33" s="16">
        <f t="shared" si="1"/>
        <v>2.8589999999999995</v>
      </c>
      <c r="O33" s="16">
        <f t="shared" si="1"/>
        <v>2.8659999999999997</v>
      </c>
      <c r="P33" s="16">
        <f t="shared" si="1"/>
        <v>6.944</v>
      </c>
      <c r="Q33" s="16">
        <f t="shared" si="1"/>
        <v>6.9909999999999997</v>
      </c>
      <c r="R33" s="16">
        <f t="shared" si="1"/>
        <v>7.9669999999999996</v>
      </c>
      <c r="S33" s="16">
        <f t="shared" si="1"/>
        <v>7.9550000000000001</v>
      </c>
      <c r="T33" s="16">
        <f t="shared" si="1"/>
        <v>8.8409999999999993</v>
      </c>
      <c r="U33" s="16">
        <f t="shared" si="1"/>
        <v>8.8780000000000001</v>
      </c>
      <c r="V33" s="16">
        <f t="shared" si="1"/>
        <v>9.1549999999999994</v>
      </c>
      <c r="W33" s="16">
        <f t="shared" si="1"/>
        <v>6.8540000000000001</v>
      </c>
      <c r="X33" s="16">
        <f t="shared" si="1"/>
        <v>6.8330000000000002</v>
      </c>
      <c r="Y33" s="16">
        <f t="shared" si="1"/>
        <v>6.851</v>
      </c>
      <c r="Z33" s="16">
        <f t="shared" si="1"/>
        <v>6.8390000000000004</v>
      </c>
      <c r="AA33" s="16">
        <f>SUM(AA19:AA32)</f>
        <v>6.3220000000000001</v>
      </c>
      <c r="AB33" s="16">
        <f>SUM(AB19:AB32)</f>
        <v>5.5569999999999995</v>
      </c>
      <c r="AC33" s="16">
        <f t="shared" si="1"/>
        <v>3.4849999999999999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149.79999999999998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2.6</v>
      </c>
      <c r="H43" s="282"/>
      <c r="I43" s="280"/>
      <c r="J43" s="280"/>
      <c r="K43" s="280"/>
      <c r="L43" s="280">
        <v>3</v>
      </c>
      <c r="M43" s="280">
        <v>3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80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2.7</v>
      </c>
      <c r="H44" s="282">
        <v>2.5</v>
      </c>
      <c r="I44" s="280">
        <v>2.5</v>
      </c>
      <c r="J44" s="280">
        <v>2.5</v>
      </c>
      <c r="K44" s="280">
        <v>2.8</v>
      </c>
      <c r="L44" s="280">
        <v>3</v>
      </c>
      <c r="M44" s="280">
        <v>2.5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3.3</v>
      </c>
      <c r="S44" s="353">
        <v>3.3</v>
      </c>
      <c r="T44" s="353">
        <v>3.3</v>
      </c>
      <c r="U44" s="280">
        <v>3.5</v>
      </c>
      <c r="V44" s="280">
        <v>3.5</v>
      </c>
      <c r="W44" s="280">
        <v>3.3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6.1</v>
      </c>
      <c r="P45" s="280">
        <v>6.2</v>
      </c>
      <c r="Q45" s="280">
        <v>7</v>
      </c>
      <c r="R45" s="280">
        <v>7.5</v>
      </c>
      <c r="S45" s="353">
        <v>7.5</v>
      </c>
      <c r="T45" s="353">
        <v>7.5</v>
      </c>
      <c r="U45" s="280">
        <v>8</v>
      </c>
      <c r="V45" s="280">
        <v>7.9</v>
      </c>
      <c r="W45" s="280">
        <v>6.6</v>
      </c>
      <c r="X45" s="280">
        <v>4.8</v>
      </c>
      <c r="Y45" s="280">
        <v>4.7</v>
      </c>
      <c r="Z45" s="280">
        <v>3.5</v>
      </c>
      <c r="AA45" s="280">
        <v>2.7</v>
      </c>
      <c r="AB45" s="280"/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5.5</v>
      </c>
      <c r="G47" s="16">
        <f t="shared" si="2"/>
        <v>5.3000000000000007</v>
      </c>
      <c r="H47" s="16">
        <f t="shared" si="2"/>
        <v>2.5</v>
      </c>
      <c r="I47" s="16">
        <f t="shared" si="2"/>
        <v>2.5</v>
      </c>
      <c r="J47" s="16">
        <f t="shared" si="2"/>
        <v>2.5</v>
      </c>
      <c r="K47" s="16">
        <f t="shared" si="2"/>
        <v>2.8</v>
      </c>
      <c r="L47" s="16">
        <f t="shared" si="2"/>
        <v>6</v>
      </c>
      <c r="M47" s="16">
        <f t="shared" si="2"/>
        <v>5.5</v>
      </c>
      <c r="N47" s="16">
        <f t="shared" si="2"/>
        <v>7.5</v>
      </c>
      <c r="O47" s="16">
        <f t="shared" si="2"/>
        <v>13.6</v>
      </c>
      <c r="P47" s="16">
        <f t="shared" si="2"/>
        <v>13.7</v>
      </c>
      <c r="Q47" s="16">
        <f t="shared" si="2"/>
        <v>14.5</v>
      </c>
      <c r="R47" s="16">
        <f t="shared" si="2"/>
        <v>14.8</v>
      </c>
      <c r="S47" s="16">
        <f t="shared" si="2"/>
        <v>14.8</v>
      </c>
      <c r="T47" s="16">
        <f t="shared" si="2"/>
        <v>14.8</v>
      </c>
      <c r="U47" s="16">
        <f t="shared" si="2"/>
        <v>15.5</v>
      </c>
      <c r="V47" s="16">
        <f t="shared" si="2"/>
        <v>15.4</v>
      </c>
      <c r="W47" s="16">
        <f t="shared" si="2"/>
        <v>13.899999999999999</v>
      </c>
      <c r="X47" s="16">
        <f t="shared" si="2"/>
        <v>12.3</v>
      </c>
      <c r="Y47" s="16">
        <f t="shared" si="2"/>
        <v>12.2</v>
      </c>
      <c r="Z47" s="16">
        <f t="shared" si="2"/>
        <v>11</v>
      </c>
      <c r="AA47" s="16">
        <f t="shared" si="2"/>
        <v>10.199999999999999</v>
      </c>
      <c r="AB47" s="16">
        <f t="shared" si="2"/>
        <v>7.5</v>
      </c>
      <c r="AC47" s="16">
        <f t="shared" si="2"/>
        <v>5.5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332.73999999999995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13.66</v>
      </c>
      <c r="G49" s="280">
        <v>12.2</v>
      </c>
      <c r="H49" s="280">
        <v>13.65</v>
      </c>
      <c r="I49" s="280">
        <v>12.71</v>
      </c>
      <c r="J49" s="282">
        <v>12.76</v>
      </c>
      <c r="K49" s="280">
        <v>13.29</v>
      </c>
      <c r="L49" s="280">
        <v>14.02</v>
      </c>
      <c r="M49" s="280">
        <v>14.22</v>
      </c>
      <c r="N49" s="280">
        <v>14.25</v>
      </c>
      <c r="O49" s="280">
        <v>14.24</v>
      </c>
      <c r="P49" s="280">
        <v>14.21</v>
      </c>
      <c r="Q49" s="280">
        <v>14.23</v>
      </c>
      <c r="R49" s="280">
        <v>14.19</v>
      </c>
      <c r="S49" s="353">
        <v>14.22</v>
      </c>
      <c r="T49" s="353">
        <v>14.2</v>
      </c>
      <c r="U49" s="280">
        <v>14.22</v>
      </c>
      <c r="V49" s="280">
        <v>14.21</v>
      </c>
      <c r="W49" s="280">
        <v>14.24</v>
      </c>
      <c r="X49" s="280">
        <v>14.18</v>
      </c>
      <c r="Y49" s="280">
        <v>14.24</v>
      </c>
      <c r="Z49" s="280">
        <v>14.21</v>
      </c>
      <c r="AA49" s="280">
        <v>14.29</v>
      </c>
      <c r="AB49" s="280">
        <v>13.52</v>
      </c>
      <c r="AC49" s="280">
        <v>13.58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13.66</v>
      </c>
      <c r="G50" s="16">
        <f t="shared" si="3"/>
        <v>12.2</v>
      </c>
      <c r="H50" s="16">
        <f t="shared" si="3"/>
        <v>13.65</v>
      </c>
      <c r="I50" s="16">
        <f t="shared" si="3"/>
        <v>12.71</v>
      </c>
      <c r="J50" s="16">
        <f t="shared" si="3"/>
        <v>12.76</v>
      </c>
      <c r="K50" s="16">
        <f t="shared" si="3"/>
        <v>13.29</v>
      </c>
      <c r="L50" s="16">
        <f t="shared" si="3"/>
        <v>14.02</v>
      </c>
      <c r="M50" s="16">
        <f t="shared" si="3"/>
        <v>14.22</v>
      </c>
      <c r="N50" s="16">
        <f t="shared" si="3"/>
        <v>14.25</v>
      </c>
      <c r="O50" s="16">
        <f t="shared" si="3"/>
        <v>14.24</v>
      </c>
      <c r="P50" s="16">
        <f t="shared" si="3"/>
        <v>14.21</v>
      </c>
      <c r="Q50" s="16">
        <f t="shared" si="3"/>
        <v>14.23</v>
      </c>
      <c r="R50" s="16">
        <f t="shared" si="3"/>
        <v>14.19</v>
      </c>
      <c r="S50" s="16">
        <f t="shared" si="3"/>
        <v>14.22</v>
      </c>
      <c r="T50" s="16">
        <f t="shared" si="3"/>
        <v>14.2</v>
      </c>
      <c r="U50" s="16">
        <f t="shared" si="3"/>
        <v>14.22</v>
      </c>
      <c r="V50" s="16">
        <f t="shared" si="3"/>
        <v>14.21</v>
      </c>
      <c r="W50" s="16">
        <f t="shared" si="3"/>
        <v>14.24</v>
      </c>
      <c r="X50" s="16">
        <f t="shared" si="3"/>
        <v>14.18</v>
      </c>
      <c r="Y50" s="16">
        <f t="shared" si="3"/>
        <v>14.24</v>
      </c>
      <c r="Z50" s="16">
        <f t="shared" si="3"/>
        <v>14.21</v>
      </c>
      <c r="AA50" s="16">
        <f t="shared" si="3"/>
        <v>14.29</v>
      </c>
      <c r="AB50" s="16">
        <f t="shared" si="3"/>
        <v>13.52</v>
      </c>
      <c r="AC50" s="16">
        <f t="shared" si="3"/>
        <v>13.58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63.700000000000102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50.100000000000037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0.8</v>
      </c>
      <c r="P55" s="280">
        <v>0.8</v>
      </c>
      <c r="Q55" s="280">
        <v>0.8</v>
      </c>
      <c r="R55" s="280">
        <v>0.8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>
        <v>0.7</v>
      </c>
      <c r="X55" s="280">
        <v>0.8</v>
      </c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280">
        <v>0.8</v>
      </c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9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 t="s">
        <v>4</v>
      </c>
      <c r="G58" s="280" t="s">
        <v>4</v>
      </c>
      <c r="H58" s="280" t="s">
        <v>4</v>
      </c>
      <c r="I58" s="280" t="s">
        <v>4</v>
      </c>
      <c r="J58" s="280" t="s">
        <v>4</v>
      </c>
      <c r="K58" s="280" t="s">
        <v>4</v>
      </c>
      <c r="L58" s="280" t="s">
        <v>4</v>
      </c>
      <c r="M58" s="280" t="s">
        <v>4</v>
      </c>
      <c r="N58" s="280" t="s">
        <v>4</v>
      </c>
      <c r="O58" s="280" t="s">
        <v>4</v>
      </c>
      <c r="P58" s="280" t="s">
        <v>4</v>
      </c>
      <c r="Q58" s="280" t="s">
        <v>4</v>
      </c>
      <c r="R58" s="280" t="s">
        <v>4</v>
      </c>
      <c r="S58" s="353"/>
      <c r="T58" s="353">
        <v>0.7</v>
      </c>
      <c r="U58" s="280">
        <v>0.7</v>
      </c>
      <c r="V58" s="280">
        <v>0.7</v>
      </c>
      <c r="W58" s="280"/>
      <c r="X58" s="280">
        <v>0.8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4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v>0.7</v>
      </c>
      <c r="P60" s="280">
        <v>0.7</v>
      </c>
      <c r="Q60" s="280">
        <v>0.7</v>
      </c>
      <c r="R60" s="280">
        <v>0.7</v>
      </c>
      <c r="S60" s="353">
        <v>0.8</v>
      </c>
      <c r="T60" s="353">
        <v>0.8</v>
      </c>
      <c r="U60" s="280">
        <v>0.8</v>
      </c>
      <c r="V60" s="280">
        <v>0.8</v>
      </c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v>0.72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0.75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0.72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0.75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0.72</v>
      </c>
      <c r="O66" s="280">
        <v>0.7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12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0.72</v>
      </c>
      <c r="O67" s="280">
        <v>0.7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0.72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0.7</v>
      </c>
      <c r="M76" s="16">
        <f t="shared" si="7"/>
        <v>0</v>
      </c>
      <c r="N76" s="16">
        <f t="shared" si="7"/>
        <v>3.5999999999999996</v>
      </c>
      <c r="O76" s="16">
        <f t="shared" si="7"/>
        <v>5.8000000000000007</v>
      </c>
      <c r="P76" s="16">
        <f t="shared" si="7"/>
        <v>5.8000000000000007</v>
      </c>
      <c r="Q76" s="16">
        <f t="shared" si="7"/>
        <v>5.8000000000000007</v>
      </c>
      <c r="R76" s="16">
        <f t="shared" si="7"/>
        <v>5.8000000000000007</v>
      </c>
      <c r="S76" s="16">
        <f t="shared" si="7"/>
        <v>5.1000000000000005</v>
      </c>
      <c r="T76" s="16">
        <f t="shared" si="7"/>
        <v>5.8000000000000007</v>
      </c>
      <c r="U76" s="16">
        <f t="shared" si="7"/>
        <v>5.8000000000000007</v>
      </c>
      <c r="V76" s="16">
        <f t="shared" si="7"/>
        <v>5.8000000000000007</v>
      </c>
      <c r="W76" s="16">
        <f t="shared" si="7"/>
        <v>5.0000000000000009</v>
      </c>
      <c r="X76" s="16">
        <f t="shared" si="7"/>
        <v>5.1000000000000005</v>
      </c>
      <c r="Y76" s="16">
        <f t="shared" si="7"/>
        <v>3.6000000000000005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28.589999999999993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f>0.96/2</f>
        <v>0.48</v>
      </c>
      <c r="G78" s="280">
        <f>0.93/2</f>
        <v>0.46500000000000002</v>
      </c>
      <c r="H78" s="353">
        <f>0.89/2</f>
        <v>0.44500000000000001</v>
      </c>
      <c r="I78" s="280">
        <v>0.42</v>
      </c>
      <c r="J78" s="282">
        <v>0.39</v>
      </c>
      <c r="K78" s="282">
        <v>0.44</v>
      </c>
      <c r="L78" s="280">
        <v>0.53</v>
      </c>
      <c r="M78" s="280"/>
      <c r="N78" s="280"/>
      <c r="O78" s="280"/>
      <c r="P78" s="280"/>
      <c r="Q78" s="280"/>
      <c r="R78" s="280"/>
      <c r="S78" s="353"/>
      <c r="T78" s="353">
        <f>1.45/2</f>
        <v>0.72499999999999998</v>
      </c>
      <c r="U78" s="280">
        <v>0.70499999999999996</v>
      </c>
      <c r="V78" s="280">
        <f>1.37/2</f>
        <v>0.68500000000000005</v>
      </c>
      <c r="W78" s="280">
        <f>1.34/2</f>
        <v>0.67</v>
      </c>
      <c r="X78" s="280">
        <v>0.65</v>
      </c>
      <c r="Y78" s="280">
        <v>0.755</v>
      </c>
      <c r="Z78" s="280">
        <v>0.7</v>
      </c>
      <c r="AA78" s="280">
        <v>0.65500000000000003</v>
      </c>
      <c r="AB78" s="280">
        <v>0.55000000000000004</v>
      </c>
      <c r="AC78" s="280">
        <v>0.49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/>
      <c r="G79" s="280">
        <f>0.93/2</f>
        <v>0.46500000000000002</v>
      </c>
      <c r="H79" s="353">
        <f>0.89/2</f>
        <v>0.44500000000000001</v>
      </c>
      <c r="I79" s="280">
        <v>0.42</v>
      </c>
      <c r="J79" s="280">
        <v>0.39</v>
      </c>
      <c r="K79" s="282">
        <v>0.44</v>
      </c>
      <c r="L79" s="280">
        <v>0.53</v>
      </c>
      <c r="M79" s="280">
        <v>0.56000000000000005</v>
      </c>
      <c r="N79" s="280">
        <v>0.56999999999999995</v>
      </c>
      <c r="O79" s="280">
        <v>0.65</v>
      </c>
      <c r="P79" s="280">
        <v>0.65500000000000003</v>
      </c>
      <c r="Q79" s="280">
        <v>0.70499999999999996</v>
      </c>
      <c r="R79" s="280">
        <v>0.69499999999999995</v>
      </c>
      <c r="S79" s="353">
        <v>0.70499999999999996</v>
      </c>
      <c r="T79" s="353"/>
      <c r="U79" s="280"/>
      <c r="V79" s="280"/>
      <c r="W79" s="280"/>
      <c r="X79" s="280"/>
      <c r="Y79" s="280">
        <v>0.755</v>
      </c>
      <c r="Z79" s="280">
        <v>0.7</v>
      </c>
      <c r="AA79" s="280">
        <v>0.65500000000000003</v>
      </c>
      <c r="AB79" s="280">
        <v>0.55000000000000004</v>
      </c>
      <c r="AC79" s="280">
        <v>0.49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f>0.96/2</f>
        <v>0.48</v>
      </c>
      <c r="G80" s="280"/>
      <c r="H80" s="280"/>
      <c r="I80" s="280"/>
      <c r="J80" s="282"/>
      <c r="K80" s="282"/>
      <c r="L80" s="280"/>
      <c r="M80" s="280">
        <v>0.56000000000000005</v>
      </c>
      <c r="N80" s="280">
        <v>0.56999999999999995</v>
      </c>
      <c r="O80" s="280">
        <v>0.65</v>
      </c>
      <c r="P80" s="280">
        <v>0.65500000000000003</v>
      </c>
      <c r="Q80" s="280">
        <v>0.70499999999999996</v>
      </c>
      <c r="R80" s="280">
        <v>0.69499999999999995</v>
      </c>
      <c r="S80" s="353">
        <v>0.70499999999999996</v>
      </c>
      <c r="T80" s="353">
        <f>1.45/2</f>
        <v>0.72499999999999998</v>
      </c>
      <c r="U80" s="280">
        <v>0.70499999999999996</v>
      </c>
      <c r="V80" s="280">
        <f>1.37/2</f>
        <v>0.68500000000000005</v>
      </c>
      <c r="W80" s="280">
        <f>1.34/2</f>
        <v>0.67</v>
      </c>
      <c r="X80" s="280">
        <v>0.65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0.96</v>
      </c>
      <c r="G81" s="16">
        <f t="shared" si="8"/>
        <v>0.93</v>
      </c>
      <c r="H81" s="16">
        <f t="shared" si="8"/>
        <v>0.89</v>
      </c>
      <c r="I81" s="16">
        <f t="shared" si="8"/>
        <v>0.84</v>
      </c>
      <c r="J81" s="16">
        <f t="shared" si="8"/>
        <v>0.78</v>
      </c>
      <c r="K81" s="16">
        <f t="shared" si="8"/>
        <v>0.88</v>
      </c>
      <c r="L81" s="16">
        <f t="shared" si="8"/>
        <v>1.06</v>
      </c>
      <c r="M81" s="16">
        <f t="shared" si="8"/>
        <v>1.1200000000000001</v>
      </c>
      <c r="N81" s="16">
        <f t="shared" si="8"/>
        <v>1.1399999999999999</v>
      </c>
      <c r="O81" s="16">
        <f t="shared" si="8"/>
        <v>1.3</v>
      </c>
      <c r="P81" s="16">
        <f t="shared" si="8"/>
        <v>1.31</v>
      </c>
      <c r="Q81" s="16">
        <f t="shared" si="8"/>
        <v>1.41</v>
      </c>
      <c r="R81" s="16">
        <f t="shared" si="8"/>
        <v>1.39</v>
      </c>
      <c r="S81" s="16">
        <f t="shared" si="8"/>
        <v>1.41</v>
      </c>
      <c r="T81" s="16">
        <f t="shared" si="8"/>
        <v>1.45</v>
      </c>
      <c r="U81" s="16">
        <f t="shared" si="8"/>
        <v>1.41</v>
      </c>
      <c r="V81" s="16">
        <f t="shared" si="8"/>
        <v>1.37</v>
      </c>
      <c r="W81" s="16">
        <f t="shared" si="8"/>
        <v>1.34</v>
      </c>
      <c r="X81" s="16">
        <f t="shared" si="8"/>
        <v>1.3</v>
      </c>
      <c r="Y81" s="16">
        <f t="shared" si="8"/>
        <v>1.51</v>
      </c>
      <c r="Z81" s="16">
        <f t="shared" si="8"/>
        <v>1.4</v>
      </c>
      <c r="AA81" s="16">
        <f t="shared" si="8"/>
        <v>1.31</v>
      </c>
      <c r="AB81" s="16">
        <f t="shared" si="8"/>
        <v>1.1000000000000001</v>
      </c>
      <c r="AC81" s="16">
        <f t="shared" si="8"/>
        <v>0.98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18.630000000000003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</v>
      </c>
      <c r="O94" s="280">
        <v>0.75</v>
      </c>
      <c r="P94" s="280">
        <v>0.76</v>
      </c>
      <c r="Q94" s="280">
        <v>0.79</v>
      </c>
      <c r="R94" s="280">
        <v>0.8</v>
      </c>
      <c r="S94" s="353">
        <v>0.83</v>
      </c>
      <c r="T94" s="353">
        <v>0.83</v>
      </c>
      <c r="U94" s="280">
        <v>0.85</v>
      </c>
      <c r="V94" s="280">
        <v>0.82</v>
      </c>
      <c r="W94" s="280">
        <v>0.83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0.7</v>
      </c>
      <c r="H95" s="353">
        <v>0.68</v>
      </c>
      <c r="I95" s="280">
        <v>0.66</v>
      </c>
      <c r="J95" s="280">
        <v>0.63</v>
      </c>
      <c r="K95" s="282">
        <v>0.68</v>
      </c>
      <c r="L95" s="280">
        <v>0.73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0.94</v>
      </c>
      <c r="Z95" s="280">
        <v>0.92</v>
      </c>
      <c r="AA95" s="280">
        <v>0.87</v>
      </c>
      <c r="AB95" s="280">
        <v>0.82</v>
      </c>
      <c r="AC95" s="280">
        <v>0.77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0.72</v>
      </c>
      <c r="G96" s="16">
        <f t="shared" si="12"/>
        <v>0.7</v>
      </c>
      <c r="H96" s="16">
        <f t="shared" si="12"/>
        <v>0.68</v>
      </c>
      <c r="I96" s="16">
        <f t="shared" si="12"/>
        <v>0.66</v>
      </c>
      <c r="J96" s="16">
        <f t="shared" si="12"/>
        <v>0.63</v>
      </c>
      <c r="K96" s="16">
        <f t="shared" si="12"/>
        <v>0.68</v>
      </c>
      <c r="L96" s="16">
        <f t="shared" si="12"/>
        <v>0.73</v>
      </c>
      <c r="M96" s="16">
        <f t="shared" si="12"/>
        <v>0.71</v>
      </c>
      <c r="N96" s="16">
        <f t="shared" si="12"/>
        <v>0.7</v>
      </c>
      <c r="O96" s="16">
        <f t="shared" si="12"/>
        <v>0.75</v>
      </c>
      <c r="P96" s="16">
        <f t="shared" si="12"/>
        <v>0.76</v>
      </c>
      <c r="Q96" s="16">
        <f t="shared" si="12"/>
        <v>0.79</v>
      </c>
      <c r="R96" s="16">
        <f t="shared" si="12"/>
        <v>0.8</v>
      </c>
      <c r="S96" s="16">
        <f t="shared" si="12"/>
        <v>0.83</v>
      </c>
      <c r="T96" s="16">
        <f t="shared" si="12"/>
        <v>0.83</v>
      </c>
      <c r="U96" s="16">
        <f t="shared" si="12"/>
        <v>0.85</v>
      </c>
      <c r="V96" s="16">
        <f t="shared" si="12"/>
        <v>0.82</v>
      </c>
      <c r="W96" s="16">
        <f t="shared" si="12"/>
        <v>0.83</v>
      </c>
      <c r="X96" s="16">
        <f t="shared" si="12"/>
        <v>0.84</v>
      </c>
      <c r="Y96" s="16">
        <f t="shared" si="12"/>
        <v>0.94</v>
      </c>
      <c r="Z96" s="16">
        <v>0.89</v>
      </c>
      <c r="AA96" s="16">
        <f t="shared" si="12"/>
        <v>0.87</v>
      </c>
      <c r="AB96" s="16">
        <f t="shared" si="12"/>
        <v>0.82</v>
      </c>
      <c r="AC96" s="16">
        <f t="shared" si="12"/>
        <v>0.77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34.589999999999989</v>
      </c>
      <c r="G99" s="23">
        <f t="shared" ref="G99:AC99" si="14">SUM(G13:G16,G19:G32,G35:G37,G40,G43:G46,G49,G55,G56,G58,G60,G63,G64,G66,G67,G72,G78:G80,G94:G95)</f>
        <v>32.871000000000002</v>
      </c>
      <c r="H99" s="23">
        <f>SUM(H13:H16,H19:H32,H35:H37,H40,H43:H46,H49,H55,H56,H58,H60,H63,H64,H66,H67,H72,H78:H80,H94:H95)</f>
        <v>31.458999999999996</v>
      </c>
      <c r="I99" s="23">
        <f t="shared" si="14"/>
        <v>30.275000000000002</v>
      </c>
      <c r="J99" s="23">
        <f t="shared" si="14"/>
        <v>30.449000000000002</v>
      </c>
      <c r="K99" s="23">
        <f t="shared" si="14"/>
        <v>31.402999999999999</v>
      </c>
      <c r="L99" s="23">
        <f t="shared" si="14"/>
        <v>36.848999999999997</v>
      </c>
      <c r="M99" s="23">
        <f t="shared" si="14"/>
        <v>35.994000000000007</v>
      </c>
      <c r="N99" s="23">
        <f>SUM(N13:N16,N19:N32,N35:N37,N40,N43:N46,N49,N55,N56,N58,N60,N63,N64,N66,N67,N72,N78:N80,N94:N95)</f>
        <v>42.048999999999992</v>
      </c>
      <c r="O99" s="23">
        <f t="shared" si="14"/>
        <v>51.156000000000013</v>
      </c>
      <c r="P99" s="23">
        <f t="shared" si="14"/>
        <v>55.524000000000015</v>
      </c>
      <c r="Q99" s="23">
        <f t="shared" si="14"/>
        <v>56.321000000000005</v>
      </c>
      <c r="R99" s="23">
        <f t="shared" si="14"/>
        <v>57.547000000000011</v>
      </c>
      <c r="S99" s="23">
        <f t="shared" si="14"/>
        <v>57.314999999999998</v>
      </c>
      <c r="T99" s="23">
        <f t="shared" si="14"/>
        <v>59.021000000000015</v>
      </c>
      <c r="U99" s="23">
        <f t="shared" si="14"/>
        <v>60.25800000000001</v>
      </c>
      <c r="V99" s="23">
        <f t="shared" si="14"/>
        <v>60.155000000000015</v>
      </c>
      <c r="W99" s="23">
        <f t="shared" si="14"/>
        <v>57.364000000000019</v>
      </c>
      <c r="X99" s="23">
        <f t="shared" si="14"/>
        <v>58.653000000000006</v>
      </c>
      <c r="Y99" s="23">
        <f t="shared" si="14"/>
        <v>56.741000000000014</v>
      </c>
      <c r="Z99" s="23">
        <f t="shared" si="14"/>
        <v>51.769000000000005</v>
      </c>
      <c r="AA99" s="23">
        <f t="shared" si="14"/>
        <v>50.391999999999989</v>
      </c>
      <c r="AB99" s="23">
        <f t="shared" si="14"/>
        <v>45.597000000000001</v>
      </c>
      <c r="AC99" s="23">
        <f t="shared" si="14"/>
        <v>41.715000000000003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-1.9119999999999919</v>
      </c>
      <c r="AG102" s="19"/>
      <c r="AH102" s="145">
        <f>Z99-AA99</f>
        <v>1.3770000000000167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11.6</v>
      </c>
      <c r="G107" s="58">
        <f t="shared" ref="G107:AC107" si="15">G17</f>
        <v>11.6</v>
      </c>
      <c r="H107" s="58">
        <f t="shared" si="15"/>
        <v>11.6</v>
      </c>
      <c r="I107" s="58">
        <f t="shared" si="15"/>
        <v>11.4</v>
      </c>
      <c r="J107" s="58">
        <f t="shared" si="15"/>
        <v>11.6</v>
      </c>
      <c r="K107" s="58">
        <f t="shared" si="15"/>
        <v>11.6</v>
      </c>
      <c r="L107" s="58">
        <f t="shared" si="15"/>
        <v>12.2</v>
      </c>
      <c r="M107" s="58">
        <f t="shared" si="15"/>
        <v>11.6</v>
      </c>
      <c r="N107" s="58">
        <f t="shared" si="15"/>
        <v>12</v>
      </c>
      <c r="O107" s="58">
        <f t="shared" si="15"/>
        <v>12.6</v>
      </c>
      <c r="P107" s="58">
        <f t="shared" si="15"/>
        <v>12.8</v>
      </c>
      <c r="Q107" s="58">
        <f t="shared" si="15"/>
        <v>12.6</v>
      </c>
      <c r="R107" s="58">
        <f t="shared" si="15"/>
        <v>12.6</v>
      </c>
      <c r="S107" s="58">
        <f t="shared" si="15"/>
        <v>13</v>
      </c>
      <c r="T107" s="58">
        <f t="shared" si="15"/>
        <v>13.1</v>
      </c>
      <c r="U107" s="58">
        <f t="shared" si="15"/>
        <v>13.6</v>
      </c>
      <c r="V107" s="58">
        <f t="shared" si="15"/>
        <v>13.4</v>
      </c>
      <c r="W107" s="58">
        <f t="shared" si="15"/>
        <v>15.2</v>
      </c>
      <c r="X107" s="58">
        <f t="shared" si="15"/>
        <v>18.100000000000001</v>
      </c>
      <c r="Y107" s="58">
        <f t="shared" si="15"/>
        <v>17.399999999999999</v>
      </c>
      <c r="Z107" s="58">
        <f t="shared" si="15"/>
        <v>17.399999999999999</v>
      </c>
      <c r="AA107" s="58">
        <f t="shared" si="15"/>
        <v>17.399999999999999</v>
      </c>
      <c r="AB107" s="58">
        <f t="shared" si="15"/>
        <v>17.100000000000001</v>
      </c>
      <c r="AC107" s="58">
        <f t="shared" si="15"/>
        <v>17.399999999999999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0.57999999999999996</v>
      </c>
      <c r="G108" s="62">
        <v>0.65300000000000002</v>
      </c>
      <c r="H108" s="62">
        <v>0.71899999999999997</v>
      </c>
      <c r="I108" s="62">
        <v>0.59699999999999998</v>
      </c>
      <c r="J108" s="62">
        <v>0.55200000000000005</v>
      </c>
      <c r="K108" s="62">
        <v>0.55200000000000005</v>
      </c>
      <c r="L108" s="62">
        <v>0.68700000000000006</v>
      </c>
      <c r="M108" s="62">
        <v>0.67600000000000005</v>
      </c>
      <c r="N108" s="62">
        <v>0.58899999999999997</v>
      </c>
      <c r="O108" s="62">
        <v>0.52800000000000002</v>
      </c>
      <c r="P108" s="62">
        <v>0.63900000000000001</v>
      </c>
      <c r="Q108" s="62">
        <v>0.61099999999999999</v>
      </c>
      <c r="R108" s="62">
        <v>0.52100000000000002</v>
      </c>
      <c r="S108" s="62">
        <v>0.58399999999999996</v>
      </c>
      <c r="T108" s="62">
        <v>0.72</v>
      </c>
      <c r="U108" s="62">
        <v>0.72099999999999997</v>
      </c>
      <c r="V108" s="62">
        <v>0.63100000000000001</v>
      </c>
      <c r="W108" s="62">
        <v>0.63100000000000001</v>
      </c>
      <c r="X108" s="62">
        <v>0.76</v>
      </c>
      <c r="Y108" s="62">
        <v>0.76900000000000002</v>
      </c>
      <c r="Z108" s="62">
        <v>0.79800000000000004</v>
      </c>
      <c r="AA108" s="62">
        <v>0.59799999999999998</v>
      </c>
      <c r="AB108" s="62">
        <v>0.59299999999999997</v>
      </c>
      <c r="AC108" s="62">
        <v>0.66700000000000004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2.15</v>
      </c>
      <c r="G109" s="58">
        <f t="shared" ref="G109:AC109" si="16">G33</f>
        <v>2.141</v>
      </c>
      <c r="H109" s="58">
        <f t="shared" si="16"/>
        <v>2.1389999999999998</v>
      </c>
      <c r="I109" s="58">
        <f t="shared" si="16"/>
        <v>2.165</v>
      </c>
      <c r="J109" s="58">
        <f t="shared" si="16"/>
        <v>2.1789999999999998</v>
      </c>
      <c r="K109" s="58">
        <f t="shared" si="16"/>
        <v>2.153</v>
      </c>
      <c r="L109" s="58">
        <f t="shared" si="16"/>
        <v>2.1389999999999998</v>
      </c>
      <c r="M109" s="58">
        <f t="shared" si="16"/>
        <v>2.8440000000000003</v>
      </c>
      <c r="N109" s="58">
        <f t="shared" si="16"/>
        <v>2.8589999999999995</v>
      </c>
      <c r="O109" s="58">
        <f t="shared" si="16"/>
        <v>2.8659999999999997</v>
      </c>
      <c r="P109" s="58">
        <f t="shared" si="16"/>
        <v>6.944</v>
      </c>
      <c r="Q109" s="58">
        <f t="shared" si="16"/>
        <v>6.9909999999999997</v>
      </c>
      <c r="R109" s="58">
        <f t="shared" si="16"/>
        <v>7.9669999999999996</v>
      </c>
      <c r="S109" s="58">
        <f t="shared" si="16"/>
        <v>7.9550000000000001</v>
      </c>
      <c r="T109" s="58">
        <f t="shared" si="16"/>
        <v>8.8409999999999993</v>
      </c>
      <c r="U109" s="58">
        <f t="shared" si="16"/>
        <v>8.8780000000000001</v>
      </c>
      <c r="V109" s="58">
        <f t="shared" si="16"/>
        <v>9.1549999999999994</v>
      </c>
      <c r="W109" s="58">
        <f t="shared" si="16"/>
        <v>6.8540000000000001</v>
      </c>
      <c r="X109" s="58">
        <f t="shared" si="16"/>
        <v>6.8330000000000002</v>
      </c>
      <c r="Y109" s="58">
        <f t="shared" si="16"/>
        <v>6.851</v>
      </c>
      <c r="Z109" s="58">
        <f>Z33</f>
        <v>6.8390000000000004</v>
      </c>
      <c r="AA109" s="58">
        <f t="shared" si="16"/>
        <v>6.3220000000000001</v>
      </c>
      <c r="AB109" s="58">
        <f t="shared" si="16"/>
        <v>5.5569999999999995</v>
      </c>
      <c r="AC109" s="58">
        <f t="shared" si="16"/>
        <v>3.4849999999999999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5.5</v>
      </c>
      <c r="G111" s="59">
        <f t="shared" ref="G111:AC111" si="17">G47</f>
        <v>5.3000000000000007</v>
      </c>
      <c r="H111" s="59">
        <f t="shared" si="17"/>
        <v>2.5</v>
      </c>
      <c r="I111" s="59">
        <f t="shared" si="17"/>
        <v>2.5</v>
      </c>
      <c r="J111" s="59">
        <f t="shared" si="17"/>
        <v>2.5</v>
      </c>
      <c r="K111" s="59">
        <f t="shared" si="17"/>
        <v>2.8</v>
      </c>
      <c r="L111" s="59">
        <f t="shared" si="17"/>
        <v>6</v>
      </c>
      <c r="M111" s="59">
        <f t="shared" si="17"/>
        <v>5.5</v>
      </c>
      <c r="N111" s="59">
        <f t="shared" si="17"/>
        <v>7.5</v>
      </c>
      <c r="O111" s="59">
        <f t="shared" si="17"/>
        <v>13.6</v>
      </c>
      <c r="P111" s="59">
        <f t="shared" si="17"/>
        <v>13.7</v>
      </c>
      <c r="Q111" s="59">
        <f t="shared" si="17"/>
        <v>14.5</v>
      </c>
      <c r="R111" s="59">
        <f t="shared" si="17"/>
        <v>14.8</v>
      </c>
      <c r="S111" s="59">
        <f t="shared" si="17"/>
        <v>14.8</v>
      </c>
      <c r="T111" s="59">
        <f t="shared" si="17"/>
        <v>14.8</v>
      </c>
      <c r="U111" s="59">
        <f t="shared" si="17"/>
        <v>15.5</v>
      </c>
      <c r="V111" s="59">
        <f t="shared" si="17"/>
        <v>15.4</v>
      </c>
      <c r="W111" s="59">
        <f t="shared" si="17"/>
        <v>13.899999999999999</v>
      </c>
      <c r="X111" s="59">
        <f t="shared" si="17"/>
        <v>12.3</v>
      </c>
      <c r="Y111" s="59">
        <f t="shared" si="17"/>
        <v>12.2</v>
      </c>
      <c r="Z111" s="59">
        <f t="shared" si="17"/>
        <v>11</v>
      </c>
      <c r="AA111" s="59">
        <f t="shared" si="17"/>
        <v>10.199999999999999</v>
      </c>
      <c r="AB111" s="59">
        <f t="shared" si="17"/>
        <v>7.5</v>
      </c>
      <c r="AC111" s="59">
        <f t="shared" si="17"/>
        <v>5.5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0.251</v>
      </c>
      <c r="G112" s="62">
        <v>0.24</v>
      </c>
      <c r="H112" s="62">
        <v>0.16500000000000001</v>
      </c>
      <c r="I112" s="62">
        <v>0.16500000000000001</v>
      </c>
      <c r="J112" s="62">
        <v>0.16400000000000001</v>
      </c>
      <c r="K112" s="62">
        <v>0.152</v>
      </c>
      <c r="L112" s="62">
        <v>0.26</v>
      </c>
      <c r="M112" s="62">
        <v>0.247</v>
      </c>
      <c r="N112" s="62">
        <v>0.247</v>
      </c>
      <c r="O112" s="62">
        <v>0.23</v>
      </c>
      <c r="P112" s="62">
        <v>0.23899999999999999</v>
      </c>
      <c r="Q112" s="62">
        <v>0.247</v>
      </c>
      <c r="R112" s="62">
        <v>0.26700000000000002</v>
      </c>
      <c r="S112" s="62">
        <v>0.26500000000000001</v>
      </c>
      <c r="T112" s="62">
        <v>0.252</v>
      </c>
      <c r="U112" s="62">
        <v>0.25</v>
      </c>
      <c r="V112" s="62">
        <v>0.26900000000000002</v>
      </c>
      <c r="W112" s="62">
        <v>0.26900000000000002</v>
      </c>
      <c r="X112" s="62">
        <v>0.24199999999999999</v>
      </c>
      <c r="Y112" s="62">
        <v>0.26500000000000001</v>
      </c>
      <c r="Z112" s="62">
        <v>0.24099999999999999</v>
      </c>
      <c r="AA112" s="62">
        <v>0.251</v>
      </c>
      <c r="AB112" s="62">
        <v>0.26700000000000002</v>
      </c>
      <c r="AC112" s="62">
        <v>0.255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2.3E-2</v>
      </c>
      <c r="G113" s="62">
        <v>0.03</v>
      </c>
      <c r="H113" s="62">
        <v>2.5000000000000001E-2</v>
      </c>
      <c r="I113" s="62">
        <v>3.5999999999999997E-2</v>
      </c>
      <c r="J113" s="62">
        <v>2.9000000000000001E-2</v>
      </c>
      <c r="K113" s="62">
        <v>3.7999999999999999E-2</v>
      </c>
      <c r="L113" s="62">
        <v>3.7999999999999999E-2</v>
      </c>
      <c r="M113" s="62">
        <v>5.5E-2</v>
      </c>
      <c r="N113" s="62">
        <v>7.5999999999999998E-2</v>
      </c>
      <c r="O113" s="62">
        <v>0.17599999999999999</v>
      </c>
      <c r="P113" s="62">
        <v>0.17</v>
      </c>
      <c r="Q113" s="62">
        <v>0.17</v>
      </c>
      <c r="R113" s="62">
        <v>0.17</v>
      </c>
      <c r="S113" s="62">
        <v>0.16</v>
      </c>
      <c r="T113" s="62">
        <v>0.16</v>
      </c>
      <c r="U113" s="62">
        <v>0.16</v>
      </c>
      <c r="V113" s="62">
        <v>0.16</v>
      </c>
      <c r="W113" s="62">
        <v>0.16</v>
      </c>
      <c r="X113" s="62">
        <v>0.16</v>
      </c>
      <c r="Y113" s="62">
        <v>0.15279999999999999</v>
      </c>
      <c r="Z113" s="62">
        <v>0.1396</v>
      </c>
      <c r="AA113" s="62">
        <v>0.14119999999999999</v>
      </c>
      <c r="AB113" s="62">
        <v>0.124</v>
      </c>
      <c r="AC113" s="62">
        <v>4.2000000000000003E-2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13.66</v>
      </c>
      <c r="G114" s="59">
        <f t="shared" ref="G114:AC114" si="18">G50</f>
        <v>12.2</v>
      </c>
      <c r="H114" s="59">
        <f t="shared" si="18"/>
        <v>13.65</v>
      </c>
      <c r="I114" s="59">
        <f t="shared" si="18"/>
        <v>12.71</v>
      </c>
      <c r="J114" s="59">
        <f t="shared" si="18"/>
        <v>12.76</v>
      </c>
      <c r="K114" s="59">
        <f t="shared" si="18"/>
        <v>13.29</v>
      </c>
      <c r="L114" s="59">
        <f t="shared" si="18"/>
        <v>14.02</v>
      </c>
      <c r="M114" s="59">
        <f t="shared" si="18"/>
        <v>14.22</v>
      </c>
      <c r="N114" s="59">
        <f t="shared" si="18"/>
        <v>14.25</v>
      </c>
      <c r="O114" s="59">
        <f t="shared" si="18"/>
        <v>14.24</v>
      </c>
      <c r="P114" s="59">
        <f t="shared" si="18"/>
        <v>14.21</v>
      </c>
      <c r="Q114" s="59">
        <f t="shared" si="18"/>
        <v>14.23</v>
      </c>
      <c r="R114" s="59">
        <f t="shared" si="18"/>
        <v>14.19</v>
      </c>
      <c r="S114" s="59">
        <f t="shared" si="18"/>
        <v>14.22</v>
      </c>
      <c r="T114" s="59">
        <f t="shared" si="18"/>
        <v>14.2</v>
      </c>
      <c r="U114" s="59">
        <f t="shared" si="18"/>
        <v>14.22</v>
      </c>
      <c r="V114" s="59">
        <f t="shared" si="18"/>
        <v>14.21</v>
      </c>
      <c r="W114" s="59">
        <f t="shared" si="18"/>
        <v>14.24</v>
      </c>
      <c r="X114" s="59">
        <f t="shared" si="18"/>
        <v>14.18</v>
      </c>
      <c r="Y114" s="59">
        <f t="shared" si="18"/>
        <v>14.24</v>
      </c>
      <c r="Z114" s="59">
        <f t="shared" si="18"/>
        <v>14.21</v>
      </c>
      <c r="AA114" s="59">
        <f t="shared" si="18"/>
        <v>14.29</v>
      </c>
      <c r="AB114" s="59">
        <f t="shared" si="18"/>
        <v>13.52</v>
      </c>
      <c r="AC114" s="59">
        <f t="shared" si="18"/>
        <v>13.58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0.84</v>
      </c>
      <c r="G115" s="62">
        <v>0.8</v>
      </c>
      <c r="H115" s="62">
        <v>0.85</v>
      </c>
      <c r="I115" s="62">
        <v>0.79</v>
      </c>
      <c r="J115" s="62">
        <v>0.74</v>
      </c>
      <c r="K115" s="62">
        <v>0.71</v>
      </c>
      <c r="L115" s="62">
        <v>0.98</v>
      </c>
      <c r="M115" s="62">
        <v>0.78</v>
      </c>
      <c r="N115" s="62">
        <v>0.75</v>
      </c>
      <c r="O115" s="62">
        <v>0.76</v>
      </c>
      <c r="P115" s="62">
        <v>0.79</v>
      </c>
      <c r="Q115" s="62">
        <v>0.77</v>
      </c>
      <c r="R115" s="62">
        <v>0.81</v>
      </c>
      <c r="S115" s="62">
        <v>0.78</v>
      </c>
      <c r="T115" s="62">
        <v>0.8</v>
      </c>
      <c r="U115" s="62">
        <v>0.78</v>
      </c>
      <c r="V115" s="62">
        <v>0.79</v>
      </c>
      <c r="W115" s="62">
        <v>0.79</v>
      </c>
      <c r="X115" s="62">
        <v>0.82</v>
      </c>
      <c r="Y115" s="62">
        <v>0.76</v>
      </c>
      <c r="Z115" s="62">
        <v>0.79</v>
      </c>
      <c r="AA115" s="62">
        <v>0.71</v>
      </c>
      <c r="AB115" s="62">
        <v>0.78</v>
      </c>
      <c r="AC115" s="62">
        <v>0.92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0.7</v>
      </c>
      <c r="M116" s="58">
        <f t="shared" si="19"/>
        <v>0</v>
      </c>
      <c r="N116" s="58">
        <f t="shared" si="19"/>
        <v>3.5999999999999996</v>
      </c>
      <c r="O116" s="58">
        <f t="shared" si="19"/>
        <v>5.8000000000000007</v>
      </c>
      <c r="P116" s="58">
        <f t="shared" si="19"/>
        <v>5.8000000000000007</v>
      </c>
      <c r="Q116" s="58">
        <f t="shared" si="19"/>
        <v>5.8000000000000007</v>
      </c>
      <c r="R116" s="58">
        <f t="shared" si="19"/>
        <v>5.8000000000000007</v>
      </c>
      <c r="S116" s="58">
        <f t="shared" si="19"/>
        <v>5.1000000000000005</v>
      </c>
      <c r="T116" s="58">
        <f t="shared" si="19"/>
        <v>5.8000000000000007</v>
      </c>
      <c r="U116" s="58">
        <f t="shared" si="19"/>
        <v>5.8000000000000007</v>
      </c>
      <c r="V116" s="58">
        <f t="shared" si="19"/>
        <v>5.8000000000000007</v>
      </c>
      <c r="W116" s="58">
        <f t="shared" si="19"/>
        <v>5.0000000000000009</v>
      </c>
      <c r="X116" s="58">
        <f t="shared" si="19"/>
        <v>5.1000000000000005</v>
      </c>
      <c r="Y116" s="58">
        <f t="shared" si="19"/>
        <v>3.6000000000000005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0.96</v>
      </c>
      <c r="G117" s="58">
        <f t="shared" ref="G117:AC117" si="20">G81</f>
        <v>0.93</v>
      </c>
      <c r="H117" s="58">
        <f t="shared" si="20"/>
        <v>0.89</v>
      </c>
      <c r="I117" s="58">
        <f t="shared" si="20"/>
        <v>0.84</v>
      </c>
      <c r="J117" s="58">
        <f t="shared" si="20"/>
        <v>0.78</v>
      </c>
      <c r="K117" s="58">
        <f t="shared" si="20"/>
        <v>0.88</v>
      </c>
      <c r="L117" s="58">
        <f t="shared" si="20"/>
        <v>1.06</v>
      </c>
      <c r="M117" s="58">
        <f t="shared" si="20"/>
        <v>1.1200000000000001</v>
      </c>
      <c r="N117" s="58">
        <f t="shared" si="20"/>
        <v>1.1399999999999999</v>
      </c>
      <c r="O117" s="58">
        <f t="shared" si="20"/>
        <v>1.3</v>
      </c>
      <c r="P117" s="58">
        <f t="shared" si="20"/>
        <v>1.31</v>
      </c>
      <c r="Q117" s="58">
        <f t="shared" si="20"/>
        <v>1.41</v>
      </c>
      <c r="R117" s="58">
        <f t="shared" si="20"/>
        <v>1.39</v>
      </c>
      <c r="S117" s="58">
        <f t="shared" si="20"/>
        <v>1.41</v>
      </c>
      <c r="T117" s="58">
        <f t="shared" si="20"/>
        <v>1.45</v>
      </c>
      <c r="U117" s="58">
        <f t="shared" si="20"/>
        <v>1.41</v>
      </c>
      <c r="V117" s="58">
        <f t="shared" si="20"/>
        <v>1.37</v>
      </c>
      <c r="W117" s="58">
        <f t="shared" si="20"/>
        <v>1.34</v>
      </c>
      <c r="X117" s="58">
        <f t="shared" si="20"/>
        <v>1.3</v>
      </c>
      <c r="Y117" s="58">
        <f t="shared" si="20"/>
        <v>1.51</v>
      </c>
      <c r="Z117" s="58">
        <f t="shared" si="20"/>
        <v>1.4</v>
      </c>
      <c r="AA117" s="58">
        <f t="shared" si="20"/>
        <v>1.31</v>
      </c>
      <c r="AB117" s="58">
        <f t="shared" si="20"/>
        <v>1.1000000000000001</v>
      </c>
      <c r="AC117" s="58">
        <f t="shared" si="20"/>
        <v>0.98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0.72</v>
      </c>
      <c r="G119" s="58">
        <f t="shared" ref="G119:AC119" si="21">G96</f>
        <v>0.7</v>
      </c>
      <c r="H119" s="58">
        <f t="shared" si="21"/>
        <v>0.68</v>
      </c>
      <c r="I119" s="58">
        <f t="shared" si="21"/>
        <v>0.66</v>
      </c>
      <c r="J119" s="58">
        <f t="shared" si="21"/>
        <v>0.63</v>
      </c>
      <c r="K119" s="58">
        <f t="shared" si="21"/>
        <v>0.68</v>
      </c>
      <c r="L119" s="58">
        <f t="shared" si="21"/>
        <v>0.73</v>
      </c>
      <c r="M119" s="58">
        <f t="shared" si="21"/>
        <v>0.71</v>
      </c>
      <c r="N119" s="58">
        <f t="shared" si="21"/>
        <v>0.7</v>
      </c>
      <c r="O119" s="58">
        <f t="shared" si="21"/>
        <v>0.75</v>
      </c>
      <c r="P119" s="58">
        <f t="shared" si="21"/>
        <v>0.76</v>
      </c>
      <c r="Q119" s="58">
        <f t="shared" si="21"/>
        <v>0.79</v>
      </c>
      <c r="R119" s="58">
        <f t="shared" si="21"/>
        <v>0.8</v>
      </c>
      <c r="S119" s="58">
        <f t="shared" si="21"/>
        <v>0.83</v>
      </c>
      <c r="T119" s="58">
        <f t="shared" si="21"/>
        <v>0.83</v>
      </c>
      <c r="U119" s="58">
        <f t="shared" si="21"/>
        <v>0.85</v>
      </c>
      <c r="V119" s="58">
        <f t="shared" si="21"/>
        <v>0.82</v>
      </c>
      <c r="W119" s="58">
        <f t="shared" si="21"/>
        <v>0.83</v>
      </c>
      <c r="X119" s="58">
        <f t="shared" si="21"/>
        <v>0.84</v>
      </c>
      <c r="Y119" s="58">
        <f t="shared" si="21"/>
        <v>0.94</v>
      </c>
      <c r="Z119" s="58">
        <f t="shared" si="21"/>
        <v>0.89</v>
      </c>
      <c r="AA119" s="58">
        <f t="shared" si="21"/>
        <v>0.87</v>
      </c>
      <c r="AB119" s="58">
        <f t="shared" si="21"/>
        <v>0.82</v>
      </c>
      <c r="AC119" s="58">
        <f t="shared" si="21"/>
        <v>0.77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34.589999999999989</v>
      </c>
      <c r="G121" s="55">
        <f t="shared" ref="G121:AC121" si="22">SUM(G13:G16,G19:G32,G43:G46,G49,G55,G56,G58,G60,G63,G64,G66,G67,G72,G78:G80,G94:G95)</f>
        <v>32.871000000000002</v>
      </c>
      <c r="H121" s="55">
        <f>SUM(H13:H16,H19:H32,H43:H46,H49,H55,H56,H58,H60,H63,H64,H66,H67,H72,H78:H80,H94:H95)</f>
        <v>31.458999999999996</v>
      </c>
      <c r="I121" s="55">
        <f t="shared" si="22"/>
        <v>30.275000000000002</v>
      </c>
      <c r="J121" s="55">
        <f t="shared" si="22"/>
        <v>30.449000000000002</v>
      </c>
      <c r="K121" s="55">
        <f t="shared" si="22"/>
        <v>31.402999999999999</v>
      </c>
      <c r="L121" s="55">
        <f t="shared" si="22"/>
        <v>36.848999999999997</v>
      </c>
      <c r="M121" s="55">
        <f t="shared" si="22"/>
        <v>35.994000000000007</v>
      </c>
      <c r="N121" s="55">
        <f t="shared" si="22"/>
        <v>42.048999999999992</v>
      </c>
      <c r="O121" s="55">
        <f t="shared" si="22"/>
        <v>51.156000000000013</v>
      </c>
      <c r="P121" s="55">
        <f t="shared" si="22"/>
        <v>55.524000000000015</v>
      </c>
      <c r="Q121" s="55">
        <f t="shared" si="22"/>
        <v>56.321000000000005</v>
      </c>
      <c r="R121" s="55">
        <f t="shared" si="22"/>
        <v>57.547000000000011</v>
      </c>
      <c r="S121" s="55">
        <f t="shared" si="22"/>
        <v>57.314999999999998</v>
      </c>
      <c r="T121" s="55">
        <f t="shared" si="22"/>
        <v>59.021000000000015</v>
      </c>
      <c r="U121" s="55">
        <f t="shared" si="22"/>
        <v>60.25800000000001</v>
      </c>
      <c r="V121" s="55">
        <f t="shared" si="22"/>
        <v>60.155000000000015</v>
      </c>
      <c r="W121" s="55">
        <f t="shared" si="22"/>
        <v>57.364000000000019</v>
      </c>
      <c r="X121" s="55">
        <f t="shared" si="22"/>
        <v>58.653000000000006</v>
      </c>
      <c r="Y121" s="55">
        <f t="shared" si="22"/>
        <v>56.741000000000014</v>
      </c>
      <c r="Z121" s="55">
        <f t="shared" si="22"/>
        <v>51.769000000000005</v>
      </c>
      <c r="AA121" s="55">
        <f t="shared" si="22"/>
        <v>50.391999999999989</v>
      </c>
      <c r="AB121" s="55">
        <f t="shared" si="22"/>
        <v>45.597000000000001</v>
      </c>
      <c r="AC121" s="55">
        <f t="shared" si="22"/>
        <v>41.715000000000003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>
        <v>1.6</v>
      </c>
      <c r="Q124" s="519">
        <v>1.6</v>
      </c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>
        <v>0.51</v>
      </c>
      <c r="G125" s="519">
        <v>0.43</v>
      </c>
      <c r="H125" s="519">
        <v>0.47</v>
      </c>
      <c r="I125" s="519">
        <v>0.47</v>
      </c>
      <c r="J125" s="519">
        <v>0.45</v>
      </c>
      <c r="K125" s="519">
        <v>0.48</v>
      </c>
      <c r="L125" s="519">
        <v>0.54</v>
      </c>
      <c r="M125" s="519">
        <v>0.57999999999999996</v>
      </c>
      <c r="N125" s="519">
        <v>0.52</v>
      </c>
      <c r="O125" s="519">
        <v>0.55000000000000004</v>
      </c>
      <c r="P125" s="519">
        <v>0.55000000000000004</v>
      </c>
      <c r="Q125" s="519">
        <v>0.55000000000000004</v>
      </c>
      <c r="R125" s="519">
        <v>0.55000000000000004</v>
      </c>
      <c r="S125" s="519">
        <v>0.55000000000000004</v>
      </c>
      <c r="T125" s="519">
        <v>0.55000000000000004</v>
      </c>
      <c r="U125" s="519">
        <v>0.55000000000000004</v>
      </c>
      <c r="V125" s="519"/>
      <c r="W125" s="519"/>
      <c r="X125" s="519"/>
      <c r="Y125" s="519"/>
      <c r="Z125" s="519">
        <v>1.38</v>
      </c>
      <c r="AA125" s="519">
        <v>0.3</v>
      </c>
      <c r="AB125" s="519">
        <v>0.3</v>
      </c>
      <c r="AC125" s="519">
        <v>0.3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0.51</v>
      </c>
      <c r="G126" s="55">
        <f t="shared" ref="G126:AC126" si="23">SUM(G122:G125)</f>
        <v>0.43</v>
      </c>
      <c r="H126" s="55">
        <f t="shared" si="23"/>
        <v>0.47</v>
      </c>
      <c r="I126" s="55">
        <f t="shared" si="23"/>
        <v>0.47</v>
      </c>
      <c r="J126" s="55">
        <f t="shared" si="23"/>
        <v>0.45</v>
      </c>
      <c r="K126" s="55">
        <f t="shared" si="23"/>
        <v>0.48</v>
      </c>
      <c r="L126" s="55">
        <f t="shared" si="23"/>
        <v>0.54</v>
      </c>
      <c r="M126" s="55">
        <f t="shared" si="23"/>
        <v>0.57999999999999996</v>
      </c>
      <c r="N126" s="55">
        <f t="shared" si="23"/>
        <v>0.52</v>
      </c>
      <c r="O126" s="55">
        <f t="shared" si="23"/>
        <v>0.55000000000000004</v>
      </c>
      <c r="P126" s="55">
        <f t="shared" si="23"/>
        <v>2.1500000000000004</v>
      </c>
      <c r="Q126" s="55">
        <f t="shared" si="23"/>
        <v>2.1500000000000004</v>
      </c>
      <c r="R126" s="55">
        <f t="shared" si="23"/>
        <v>0.55000000000000004</v>
      </c>
      <c r="S126" s="55">
        <f t="shared" si="23"/>
        <v>0.55000000000000004</v>
      </c>
      <c r="T126" s="55">
        <f t="shared" si="23"/>
        <v>0.55000000000000004</v>
      </c>
      <c r="U126" s="55">
        <f t="shared" si="23"/>
        <v>0.55000000000000004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1.38</v>
      </c>
      <c r="AA126" s="55">
        <f t="shared" si="23"/>
        <v>0.3</v>
      </c>
      <c r="AB126" s="55">
        <f t="shared" si="23"/>
        <v>0.3</v>
      </c>
      <c r="AC126" s="55">
        <f t="shared" si="23"/>
        <v>0.3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35.099999999999987</v>
      </c>
      <c r="G127" s="56">
        <f t="shared" ref="G127:AC127" si="24">SUM(G121,G126)</f>
        <v>33.301000000000002</v>
      </c>
      <c r="H127" s="56">
        <f t="shared" si="24"/>
        <v>31.928999999999995</v>
      </c>
      <c r="I127" s="56">
        <f t="shared" si="24"/>
        <v>30.745000000000001</v>
      </c>
      <c r="J127" s="56">
        <f t="shared" si="24"/>
        <v>30.899000000000001</v>
      </c>
      <c r="K127" s="56">
        <f t="shared" si="24"/>
        <v>31.882999999999999</v>
      </c>
      <c r="L127" s="56">
        <f t="shared" si="24"/>
        <v>37.388999999999996</v>
      </c>
      <c r="M127" s="56">
        <f t="shared" si="24"/>
        <v>36.574000000000005</v>
      </c>
      <c r="N127" s="56">
        <f t="shared" si="24"/>
        <v>42.568999999999996</v>
      </c>
      <c r="O127" s="56">
        <f t="shared" si="24"/>
        <v>51.70600000000001</v>
      </c>
      <c r="P127" s="56">
        <f t="shared" si="24"/>
        <v>57.674000000000014</v>
      </c>
      <c r="Q127" s="56">
        <f t="shared" si="24"/>
        <v>58.471000000000004</v>
      </c>
      <c r="R127" s="56">
        <f t="shared" si="24"/>
        <v>58.097000000000008</v>
      </c>
      <c r="S127" s="56">
        <f t="shared" si="24"/>
        <v>57.864999999999995</v>
      </c>
      <c r="T127" s="56">
        <f t="shared" si="24"/>
        <v>59.571000000000012</v>
      </c>
      <c r="U127" s="56">
        <f t="shared" si="24"/>
        <v>60.808000000000007</v>
      </c>
      <c r="V127" s="56">
        <f t="shared" si="24"/>
        <v>60.155000000000015</v>
      </c>
      <c r="W127" s="56">
        <f t="shared" si="24"/>
        <v>57.364000000000019</v>
      </c>
      <c r="X127" s="56">
        <f t="shared" si="24"/>
        <v>58.653000000000006</v>
      </c>
      <c r="Y127" s="56">
        <f t="shared" si="24"/>
        <v>56.741000000000014</v>
      </c>
      <c r="Z127" s="56">
        <f t="shared" si="24"/>
        <v>53.149000000000008</v>
      </c>
      <c r="AA127" s="56">
        <f t="shared" si="24"/>
        <v>50.691999999999986</v>
      </c>
      <c r="AB127" s="56">
        <f t="shared" si="24"/>
        <v>45.896999999999998</v>
      </c>
      <c r="AC127" s="56">
        <f t="shared" si="24"/>
        <v>42.015000000000001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60.11</v>
      </c>
      <c r="G130" s="350">
        <v>60.19</v>
      </c>
      <c r="H130" s="350">
        <v>60.15</v>
      </c>
      <c r="I130" s="350">
        <v>60.19</v>
      </c>
      <c r="J130" s="350">
        <v>60.18</v>
      </c>
      <c r="K130" s="350">
        <v>60.14</v>
      </c>
      <c r="L130" s="350">
        <v>60.1</v>
      </c>
      <c r="M130" s="350">
        <v>60.11</v>
      </c>
      <c r="N130" s="350">
        <v>59.99</v>
      </c>
      <c r="O130" s="350">
        <v>60.05</v>
      </c>
      <c r="P130" s="350">
        <v>60.05</v>
      </c>
      <c r="Q130" s="350">
        <v>60.14</v>
      </c>
      <c r="R130" s="350">
        <v>60.14</v>
      </c>
      <c r="S130" s="350">
        <v>60.08</v>
      </c>
      <c r="T130" s="350">
        <v>60.12</v>
      </c>
      <c r="U130" s="350">
        <v>60</v>
      </c>
      <c r="V130" s="350">
        <v>60.03</v>
      </c>
      <c r="W130" s="350">
        <v>60.07</v>
      </c>
      <c r="X130" s="350">
        <v>60.04</v>
      </c>
      <c r="Y130" s="350">
        <v>60.03</v>
      </c>
      <c r="Z130" s="350">
        <v>60.04</v>
      </c>
      <c r="AA130" s="350">
        <v>60.06</v>
      </c>
      <c r="AB130" s="350">
        <v>60.07</v>
      </c>
      <c r="AC130" s="350">
        <v>60.13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>7.2*(4-COUNTIF(F13:F16,"=CMS"))</f>
        <v>21.6</v>
      </c>
      <c r="G137" s="529">
        <f t="shared" ref="G137:H137" si="25">7.2*(4-COUNTIF(G13:G16,"=CMS"))</f>
        <v>21.6</v>
      </c>
      <c r="H137" s="529">
        <f t="shared" si="25"/>
        <v>21.6</v>
      </c>
      <c r="I137" s="529">
        <f t="shared" ref="I137:L137" si="26">7.2*(4-COUNTIF(I13:I16,"=CMS"))</f>
        <v>21.6</v>
      </c>
      <c r="J137" s="529">
        <f t="shared" si="26"/>
        <v>21.6</v>
      </c>
      <c r="K137" s="529">
        <f t="shared" si="26"/>
        <v>21.6</v>
      </c>
      <c r="L137" s="529">
        <f t="shared" si="26"/>
        <v>21.6</v>
      </c>
      <c r="M137" s="529">
        <f t="shared" ref="M137:T137" si="27">7.2*(4-COUNTIF(M13:M16,"=CMS"))</f>
        <v>21.6</v>
      </c>
      <c r="N137" s="529">
        <f t="shared" si="27"/>
        <v>21.6</v>
      </c>
      <c r="O137" s="529">
        <f t="shared" si="27"/>
        <v>14.4</v>
      </c>
      <c r="P137" s="529">
        <f t="shared" si="27"/>
        <v>14.4</v>
      </c>
      <c r="Q137" s="529">
        <f t="shared" si="27"/>
        <v>14.4</v>
      </c>
      <c r="R137" s="529">
        <f t="shared" si="27"/>
        <v>14.4</v>
      </c>
      <c r="S137" s="529">
        <f t="shared" si="27"/>
        <v>14.4</v>
      </c>
      <c r="T137" s="529">
        <f t="shared" si="27"/>
        <v>14.4</v>
      </c>
      <c r="U137" s="529">
        <f t="shared" ref="U137" si="28">7.2*(4-COUNTIF(U13:U16,"=CMS"))</f>
        <v>14.4</v>
      </c>
      <c r="V137" s="529">
        <f t="shared" ref="V137" si="29">7.2*(4-COUNTIF(V13:V16,"=CMS"))</f>
        <v>14.4</v>
      </c>
      <c r="W137" s="529">
        <f t="shared" ref="W137:X137" si="30">7.2*(4-COUNTIF(W13:W16,"=CMS"))</f>
        <v>21.6</v>
      </c>
      <c r="X137" s="529">
        <f t="shared" si="30"/>
        <v>21.6</v>
      </c>
      <c r="Y137" s="529">
        <f t="shared" ref="Y137:Z137" si="31">7.2*(4-COUNTIF(Y13:Y16,"=CMS"))</f>
        <v>21.6</v>
      </c>
      <c r="Z137" s="529">
        <f t="shared" si="31"/>
        <v>21.6</v>
      </c>
      <c r="AA137" s="529">
        <f t="shared" ref="AA137:AB137" si="32">7.2*(4-COUNTIF(AA13:AA16,"=CMS"))</f>
        <v>21.6</v>
      </c>
      <c r="AB137" s="529">
        <f t="shared" si="32"/>
        <v>21.6</v>
      </c>
      <c r="AC137" s="529">
        <f t="shared" ref="AC137" si="33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AC139" si="34">4.5+4</f>
        <v>8.5</v>
      </c>
      <c r="G139" s="529">
        <f t="shared" si="34"/>
        <v>8.5</v>
      </c>
      <c r="H139" s="529">
        <f t="shared" si="34"/>
        <v>8.5</v>
      </c>
      <c r="I139" s="529">
        <f t="shared" si="34"/>
        <v>8.5</v>
      </c>
      <c r="J139" s="529">
        <f t="shared" si="34"/>
        <v>8.5</v>
      </c>
      <c r="K139" s="529">
        <f t="shared" si="34"/>
        <v>8.5</v>
      </c>
      <c r="L139" s="529">
        <f t="shared" si="34"/>
        <v>8.5</v>
      </c>
      <c r="M139" s="529">
        <f t="shared" si="34"/>
        <v>8.5</v>
      </c>
      <c r="N139" s="529">
        <f t="shared" si="34"/>
        <v>8.5</v>
      </c>
      <c r="O139" s="529">
        <f t="shared" si="34"/>
        <v>8.5</v>
      </c>
      <c r="P139" s="529">
        <f t="shared" si="34"/>
        <v>8.5</v>
      </c>
      <c r="Q139" s="529">
        <f t="shared" si="34"/>
        <v>8.5</v>
      </c>
      <c r="R139" s="529">
        <f t="shared" si="34"/>
        <v>8.5</v>
      </c>
      <c r="S139" s="529">
        <f t="shared" si="34"/>
        <v>8.5</v>
      </c>
      <c r="T139" s="529">
        <f t="shared" si="34"/>
        <v>8.5</v>
      </c>
      <c r="U139" s="529">
        <f t="shared" si="34"/>
        <v>8.5</v>
      </c>
      <c r="V139" s="529">
        <f t="shared" si="34"/>
        <v>8.5</v>
      </c>
      <c r="W139" s="529">
        <f t="shared" si="34"/>
        <v>8.5</v>
      </c>
      <c r="X139" s="529">
        <f t="shared" si="34"/>
        <v>8.5</v>
      </c>
      <c r="Y139" s="529">
        <f t="shared" si="34"/>
        <v>8.5</v>
      </c>
      <c r="Z139" s="529">
        <f t="shared" si="34"/>
        <v>8.5</v>
      </c>
      <c r="AA139" s="529">
        <f t="shared" si="34"/>
        <v>8.5</v>
      </c>
      <c r="AB139" s="529">
        <f t="shared" si="34"/>
        <v>8.5</v>
      </c>
      <c r="AC139" s="529">
        <f t="shared" si="34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>IF(F45="CMS",0,8.8)</f>
        <v>8.8000000000000007</v>
      </c>
      <c r="G140" s="529">
        <f t="shared" ref="G140:H140" si="35">IF(G45="CMS",0,8.8)</f>
        <v>8.8000000000000007</v>
      </c>
      <c r="H140" s="529">
        <f t="shared" si="35"/>
        <v>8.8000000000000007</v>
      </c>
      <c r="I140" s="529">
        <f t="shared" ref="I140:L140" si="36">IF(I45="CMS",0,8.8)</f>
        <v>8.8000000000000007</v>
      </c>
      <c r="J140" s="529">
        <f t="shared" si="36"/>
        <v>8.8000000000000007</v>
      </c>
      <c r="K140" s="529">
        <f t="shared" si="36"/>
        <v>8.8000000000000007</v>
      </c>
      <c r="L140" s="529">
        <f t="shared" si="36"/>
        <v>8.8000000000000007</v>
      </c>
      <c r="M140" s="529">
        <f t="shared" ref="M140:T140" si="37">IF(M45="CMS",0,8.8)</f>
        <v>8.8000000000000007</v>
      </c>
      <c r="N140" s="529">
        <f t="shared" si="37"/>
        <v>8.8000000000000007</v>
      </c>
      <c r="O140" s="529">
        <f t="shared" si="37"/>
        <v>8.8000000000000007</v>
      </c>
      <c r="P140" s="529">
        <f t="shared" si="37"/>
        <v>8.8000000000000007</v>
      </c>
      <c r="Q140" s="529">
        <f t="shared" si="37"/>
        <v>8.8000000000000007</v>
      </c>
      <c r="R140" s="529">
        <f t="shared" si="37"/>
        <v>8.8000000000000007</v>
      </c>
      <c r="S140" s="529">
        <f t="shared" si="37"/>
        <v>8.8000000000000007</v>
      </c>
      <c r="T140" s="529">
        <f t="shared" si="37"/>
        <v>8.8000000000000007</v>
      </c>
      <c r="U140" s="529">
        <f t="shared" ref="U140:V140" si="38">IF(U45="CMS",0,8.8)</f>
        <v>8.8000000000000007</v>
      </c>
      <c r="V140" s="529">
        <f t="shared" si="38"/>
        <v>8.8000000000000007</v>
      </c>
      <c r="W140" s="529">
        <f t="shared" ref="W140:X140" si="39">IF(W45="CMS",0,8.8)</f>
        <v>8.8000000000000007</v>
      </c>
      <c r="X140" s="529">
        <f t="shared" si="39"/>
        <v>8.8000000000000007</v>
      </c>
      <c r="Y140" s="529">
        <f t="shared" ref="Y140:Z140" si="40">IF(Y45="CMS",0,8.8)</f>
        <v>8.8000000000000007</v>
      </c>
      <c r="Z140" s="529">
        <f t="shared" si="40"/>
        <v>8.8000000000000007</v>
      </c>
      <c r="AA140" s="529">
        <f t="shared" ref="AA140:AB140" si="41">IF(AA45="CMS",0,8.8)</f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>IF(F46="CMS",0,8.8)</f>
        <v>0</v>
      </c>
      <c r="G141" s="529">
        <f t="shared" ref="G141:H141" si="43">IF(G46="CMS",0,8.8)</f>
        <v>0</v>
      </c>
      <c r="H141" s="529">
        <f t="shared" si="43"/>
        <v>0</v>
      </c>
      <c r="I141" s="529">
        <f t="shared" ref="I141:K141" si="44">IF(I46="CMS",0,8.8)</f>
        <v>0</v>
      </c>
      <c r="J141" s="529">
        <f t="shared" si="44"/>
        <v>0</v>
      </c>
      <c r="K141" s="529">
        <f t="shared" si="44"/>
        <v>0</v>
      </c>
      <c r="L141" s="529">
        <f t="shared" ref="L141:T141" si="45">IF(L46="CMS",0,8.8)</f>
        <v>0</v>
      </c>
      <c r="M141" s="529">
        <f t="shared" si="45"/>
        <v>0</v>
      </c>
      <c r="N141" s="529">
        <f t="shared" si="45"/>
        <v>0</v>
      </c>
      <c r="O141" s="529">
        <f t="shared" si="45"/>
        <v>0</v>
      </c>
      <c r="P141" s="529">
        <f t="shared" si="45"/>
        <v>0</v>
      </c>
      <c r="Q141" s="529">
        <f t="shared" si="45"/>
        <v>0</v>
      </c>
      <c r="R141" s="529">
        <f t="shared" si="45"/>
        <v>0</v>
      </c>
      <c r="S141" s="529">
        <f t="shared" si="45"/>
        <v>0</v>
      </c>
      <c r="T141" s="529">
        <f t="shared" si="45"/>
        <v>0</v>
      </c>
      <c r="U141" s="529">
        <f t="shared" ref="U141:V141" si="46">IF(U46="CMS",0,8.8)</f>
        <v>0</v>
      </c>
      <c r="V141" s="529">
        <f t="shared" si="46"/>
        <v>0</v>
      </c>
      <c r="W141" s="529">
        <f t="shared" ref="W141:X141" si="47">IF(W46="CMS",0,8.8)</f>
        <v>0</v>
      </c>
      <c r="X141" s="529">
        <f t="shared" si="47"/>
        <v>0</v>
      </c>
      <c r="Y141" s="529">
        <f t="shared" ref="Y141:Z141" si="48">IF(Y46="CMS",0,8.8)</f>
        <v>0</v>
      </c>
      <c r="Z141" s="529">
        <f t="shared" si="48"/>
        <v>0</v>
      </c>
      <c r="AA141" s="529">
        <f t="shared" ref="AA141:AB141" si="49">IF(AA46="CMS",0,8.8)</f>
        <v>0</v>
      </c>
      <c r="AB141" s="529">
        <f t="shared" si="49"/>
        <v>0</v>
      </c>
      <c r="AC141" s="529">
        <f t="shared" ref="AC141" si="5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:H143" si="51">0.75*(5-COUNTIF(F63:F72,"=CMS"))+0.8*(4-COUNTIF(F55:F60,"=CMS"))</f>
        <v>6.15</v>
      </c>
      <c r="G143" s="529">
        <f t="shared" si="51"/>
        <v>6.15</v>
      </c>
      <c r="H143" s="529">
        <f t="shared" si="51"/>
        <v>6.15</v>
      </c>
      <c r="I143" s="529">
        <f t="shared" ref="I143:K143" si="52">0.75*(5-COUNTIF(I63:I72,"=CMS"))+0.8*(4-COUNTIF(I55:I60,"=CMS"))</f>
        <v>6.15</v>
      </c>
      <c r="J143" s="529">
        <f t="shared" si="52"/>
        <v>6.15</v>
      </c>
      <c r="K143" s="529">
        <f t="shared" si="52"/>
        <v>6.15</v>
      </c>
      <c r="L143" s="529">
        <f t="shared" ref="L143:T143" si="53">0.75*(5-COUNTIF(L63:L72,"=CMS"))+0.8*(4-COUNTIF(L55:L60,"=CMS"))</f>
        <v>6.15</v>
      </c>
      <c r="M143" s="529">
        <f t="shared" si="53"/>
        <v>6.15</v>
      </c>
      <c r="N143" s="529">
        <f t="shared" si="53"/>
        <v>6.15</v>
      </c>
      <c r="O143" s="529">
        <f t="shared" si="53"/>
        <v>6.15</v>
      </c>
      <c r="P143" s="529">
        <f t="shared" si="53"/>
        <v>6.15</v>
      </c>
      <c r="Q143" s="529">
        <f t="shared" si="53"/>
        <v>6.15</v>
      </c>
      <c r="R143" s="529">
        <f t="shared" si="53"/>
        <v>6.15</v>
      </c>
      <c r="S143" s="529">
        <f t="shared" si="53"/>
        <v>6.15</v>
      </c>
      <c r="T143" s="529">
        <f t="shared" si="53"/>
        <v>6.15</v>
      </c>
      <c r="U143" s="529">
        <f t="shared" ref="U143:V143" si="54">0.75*(5-COUNTIF(U63:U72,"=CMS"))+0.8*(4-COUNTIF(U55:U60,"=CMS"))</f>
        <v>6.15</v>
      </c>
      <c r="V143" s="529">
        <f t="shared" si="54"/>
        <v>6.15</v>
      </c>
      <c r="W143" s="529">
        <f t="shared" ref="W143:X143" si="55">0.75*(5-COUNTIF(W63:W72,"=CMS"))+0.8*(4-COUNTIF(W55:W60,"=CMS"))</f>
        <v>6.95</v>
      </c>
      <c r="X143" s="529">
        <f t="shared" si="55"/>
        <v>6.95</v>
      </c>
      <c r="Y143" s="529">
        <f t="shared" ref="Y143:Z143" si="56">0.75*(5-COUNTIF(Y63:Y72,"=CMS"))+0.8*(4-COUNTIF(Y55:Y60,"=CMS"))</f>
        <v>6.95</v>
      </c>
      <c r="Z143" s="529">
        <f t="shared" si="56"/>
        <v>6.95</v>
      </c>
      <c r="AA143" s="529">
        <f t="shared" ref="AA143:AB143" si="57">0.75*(5-COUNTIF(AA63:AA72,"=CMS"))+0.8*(4-COUNTIF(AA55:AA60,"=CMS"))</f>
        <v>6.95</v>
      </c>
      <c r="AB143" s="529">
        <f t="shared" si="57"/>
        <v>6.95</v>
      </c>
      <c r="AC143" s="529">
        <f t="shared" ref="AC143" si="58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:H144" si="59">0.75*(3-COUNTIF(F78:F80,"=CMS"))</f>
        <v>2.25</v>
      </c>
      <c r="G144" s="529">
        <f t="shared" si="59"/>
        <v>2.25</v>
      </c>
      <c r="H144" s="529">
        <f t="shared" si="59"/>
        <v>2.25</v>
      </c>
      <c r="I144" s="529">
        <f t="shared" ref="I144:K144" si="60">0.75*(3-COUNTIF(I78:I80,"=CMS"))</f>
        <v>2.25</v>
      </c>
      <c r="J144" s="529">
        <f t="shared" si="60"/>
        <v>2.25</v>
      </c>
      <c r="K144" s="529">
        <f t="shared" si="60"/>
        <v>2.25</v>
      </c>
      <c r="L144" s="529">
        <f t="shared" ref="L144:T144" si="61">0.75*(3-COUNTIF(L78:L80,"=CMS"))</f>
        <v>2.25</v>
      </c>
      <c r="M144" s="529">
        <f t="shared" si="61"/>
        <v>2.25</v>
      </c>
      <c r="N144" s="529">
        <f t="shared" si="61"/>
        <v>2.25</v>
      </c>
      <c r="O144" s="529">
        <f t="shared" si="61"/>
        <v>2.25</v>
      </c>
      <c r="P144" s="529">
        <f t="shared" si="61"/>
        <v>2.25</v>
      </c>
      <c r="Q144" s="529">
        <f t="shared" si="61"/>
        <v>2.25</v>
      </c>
      <c r="R144" s="529">
        <f t="shared" si="61"/>
        <v>2.25</v>
      </c>
      <c r="S144" s="529">
        <f t="shared" si="61"/>
        <v>2.25</v>
      </c>
      <c r="T144" s="529">
        <f t="shared" si="61"/>
        <v>2.25</v>
      </c>
      <c r="U144" s="529">
        <f t="shared" ref="U144:V144" si="62">0.75*(3-COUNTIF(U78:U80,"=CMS"))</f>
        <v>2.25</v>
      </c>
      <c r="V144" s="529">
        <f t="shared" si="62"/>
        <v>2.25</v>
      </c>
      <c r="W144" s="529">
        <f t="shared" ref="W144:X144" si="63">0.75*(3-COUNTIF(W78:W80,"=CMS"))</f>
        <v>2.25</v>
      </c>
      <c r="X144" s="529">
        <f t="shared" si="63"/>
        <v>2.25</v>
      </c>
      <c r="Y144" s="529">
        <f t="shared" ref="Y144:Z144" si="64">0.75*(3-COUNTIF(Y78:Y80,"=CMS"))</f>
        <v>2.25</v>
      </c>
      <c r="Z144" s="529">
        <f t="shared" si="64"/>
        <v>2.25</v>
      </c>
      <c r="AA144" s="529">
        <f t="shared" ref="AA144:AB144" si="65">0.75*(3-COUNTIF(AA78:AA80,"=CMS"))</f>
        <v>2.25</v>
      </c>
      <c r="AB144" s="529">
        <f t="shared" si="65"/>
        <v>2.25</v>
      </c>
      <c r="AC144" s="529">
        <f t="shared" ref="AC144" si="66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:H145" si="67">1*(2-COUNTIF(F94:F95,"=CMS"))</f>
        <v>2</v>
      </c>
      <c r="G145" s="529">
        <f t="shared" si="67"/>
        <v>2</v>
      </c>
      <c r="H145" s="529">
        <f t="shared" si="67"/>
        <v>2</v>
      </c>
      <c r="I145" s="529">
        <f t="shared" ref="I145:K145" si="68">1*(2-COUNTIF(I94:I95,"=CMS"))</f>
        <v>2</v>
      </c>
      <c r="J145" s="529">
        <f t="shared" si="68"/>
        <v>2</v>
      </c>
      <c r="K145" s="529">
        <f t="shared" si="68"/>
        <v>2</v>
      </c>
      <c r="L145" s="529">
        <f t="shared" ref="L145:T145" si="69">1*(2-COUNTIF(L94:L95,"=CMS"))</f>
        <v>2</v>
      </c>
      <c r="M145" s="529">
        <f t="shared" si="69"/>
        <v>2</v>
      </c>
      <c r="N145" s="529">
        <f t="shared" si="69"/>
        <v>2</v>
      </c>
      <c r="O145" s="529">
        <f t="shared" si="69"/>
        <v>2</v>
      </c>
      <c r="P145" s="529">
        <f t="shared" si="69"/>
        <v>2</v>
      </c>
      <c r="Q145" s="529">
        <f t="shared" si="69"/>
        <v>2</v>
      </c>
      <c r="R145" s="529">
        <f t="shared" si="69"/>
        <v>2</v>
      </c>
      <c r="S145" s="529">
        <f t="shared" si="69"/>
        <v>2</v>
      </c>
      <c r="T145" s="529">
        <f t="shared" si="69"/>
        <v>2</v>
      </c>
      <c r="U145" s="529">
        <f t="shared" ref="U145:V145" si="70">1*(2-COUNTIF(U94:U95,"=CMS"))</f>
        <v>2</v>
      </c>
      <c r="V145" s="529">
        <f t="shared" si="70"/>
        <v>2</v>
      </c>
      <c r="W145" s="529">
        <f t="shared" ref="W145:X145" si="71">1*(2-COUNTIF(W94:W95,"=CMS"))</f>
        <v>2</v>
      </c>
      <c r="X145" s="529">
        <f t="shared" si="71"/>
        <v>2</v>
      </c>
      <c r="Y145" s="529">
        <f t="shared" ref="Y145:Z145" si="72">1*(2-COUNTIF(Y94:Y95,"=CMS"))</f>
        <v>2</v>
      </c>
      <c r="Z145" s="529">
        <f t="shared" si="72"/>
        <v>2</v>
      </c>
      <c r="AA145" s="529">
        <f t="shared" ref="AA145:AB145" si="73">1*(2-COUNTIF(AA94:AA95,"=CMS"))</f>
        <v>2</v>
      </c>
      <c r="AB145" s="529">
        <f t="shared" si="73"/>
        <v>2</v>
      </c>
      <c r="AC145" s="529">
        <f t="shared" ref="AC145" si="74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75">IF(G137&gt;20,0,20-G137)</f>
        <v>0</v>
      </c>
      <c r="H146" s="530">
        <f t="shared" si="75"/>
        <v>0</v>
      </c>
      <c r="I146" s="530">
        <f t="shared" si="75"/>
        <v>0</v>
      </c>
      <c r="J146" s="530">
        <f t="shared" si="75"/>
        <v>0</v>
      </c>
      <c r="K146" s="530">
        <f t="shared" si="75"/>
        <v>0</v>
      </c>
      <c r="L146" s="530">
        <f t="shared" si="75"/>
        <v>0</v>
      </c>
      <c r="M146" s="530">
        <f t="shared" si="75"/>
        <v>0</v>
      </c>
      <c r="N146" s="530">
        <f t="shared" si="75"/>
        <v>0</v>
      </c>
      <c r="O146" s="530">
        <f t="shared" si="75"/>
        <v>5.6</v>
      </c>
      <c r="P146" s="530">
        <f t="shared" si="75"/>
        <v>5.6</v>
      </c>
      <c r="Q146" s="530">
        <f t="shared" si="75"/>
        <v>5.6</v>
      </c>
      <c r="R146" s="530">
        <f t="shared" si="75"/>
        <v>5.6</v>
      </c>
      <c r="S146" s="530">
        <f t="shared" si="75"/>
        <v>5.6</v>
      </c>
      <c r="T146" s="530">
        <f t="shared" si="75"/>
        <v>5.6</v>
      </c>
      <c r="U146" s="530">
        <f t="shared" si="75"/>
        <v>5.6</v>
      </c>
      <c r="V146" s="530">
        <f t="shared" si="75"/>
        <v>5.6</v>
      </c>
      <c r="W146" s="530">
        <f>IF(W137&gt;20,0,20-W137)</f>
        <v>0</v>
      </c>
      <c r="X146" s="530">
        <f t="shared" si="75"/>
        <v>0</v>
      </c>
      <c r="Y146" s="530">
        <f t="shared" si="75"/>
        <v>0</v>
      </c>
      <c r="Z146" s="530">
        <f t="shared" si="75"/>
        <v>0</v>
      </c>
      <c r="AA146" s="530">
        <f t="shared" si="75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76">IF(SUM(G139,G141,G142)&gt;25,0,25-SUM(G139,G141,G142))</f>
        <v>1.5</v>
      </c>
      <c r="H147" s="532">
        <f t="shared" si="76"/>
        <v>1.5</v>
      </c>
      <c r="I147" s="532">
        <f t="shared" si="76"/>
        <v>1.5</v>
      </c>
      <c r="J147" s="532">
        <f t="shared" si="76"/>
        <v>1.5</v>
      </c>
      <c r="K147" s="532">
        <f t="shared" si="76"/>
        <v>1.5</v>
      </c>
      <c r="L147" s="532">
        <f t="shared" si="76"/>
        <v>1.5</v>
      </c>
      <c r="M147" s="532">
        <f t="shared" si="76"/>
        <v>1.5</v>
      </c>
      <c r="N147" s="532">
        <f t="shared" si="76"/>
        <v>1.5</v>
      </c>
      <c r="O147" s="532">
        <f t="shared" si="76"/>
        <v>1.5</v>
      </c>
      <c r="P147" s="532">
        <f t="shared" si="76"/>
        <v>1.5</v>
      </c>
      <c r="Q147" s="532">
        <f t="shared" si="76"/>
        <v>1.5</v>
      </c>
      <c r="R147" s="532">
        <f t="shared" si="76"/>
        <v>1.5</v>
      </c>
      <c r="S147" s="532">
        <f t="shared" si="76"/>
        <v>1.5</v>
      </c>
      <c r="T147" s="532">
        <f t="shared" si="76"/>
        <v>1.5</v>
      </c>
      <c r="U147" s="532">
        <f t="shared" si="76"/>
        <v>1.5</v>
      </c>
      <c r="V147" s="532">
        <f t="shared" si="76"/>
        <v>1.5</v>
      </c>
      <c r="W147" s="532">
        <f t="shared" si="76"/>
        <v>1.5</v>
      </c>
      <c r="X147" s="532">
        <f t="shared" si="76"/>
        <v>1.5</v>
      </c>
      <c r="Y147" s="532">
        <f t="shared" si="76"/>
        <v>1.5</v>
      </c>
      <c r="Z147" s="532">
        <f t="shared" si="76"/>
        <v>1.5</v>
      </c>
      <c r="AA147" s="532">
        <f t="shared" si="76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77">IF(SUM(G140,G143,G144,G145)&gt;17,0,17-SUM(G140,G143,G144,G145))</f>
        <v>0</v>
      </c>
      <c r="H148" s="533">
        <f t="shared" si="77"/>
        <v>0</v>
      </c>
      <c r="I148" s="533">
        <f t="shared" si="77"/>
        <v>0</v>
      </c>
      <c r="J148" s="533">
        <f t="shared" si="77"/>
        <v>0</v>
      </c>
      <c r="K148" s="533">
        <f t="shared" si="77"/>
        <v>0</v>
      </c>
      <c r="L148" s="533">
        <f t="shared" si="77"/>
        <v>0</v>
      </c>
      <c r="M148" s="533">
        <f t="shared" si="77"/>
        <v>0</v>
      </c>
      <c r="N148" s="533">
        <f t="shared" si="77"/>
        <v>0</v>
      </c>
      <c r="O148" s="533">
        <f t="shared" si="77"/>
        <v>0</v>
      </c>
      <c r="P148" s="533">
        <f t="shared" si="77"/>
        <v>0</v>
      </c>
      <c r="Q148" s="533">
        <f t="shared" si="77"/>
        <v>0</v>
      </c>
      <c r="R148" s="533">
        <f t="shared" si="77"/>
        <v>0</v>
      </c>
      <c r="S148" s="533">
        <f t="shared" si="77"/>
        <v>0</v>
      </c>
      <c r="T148" s="533">
        <f t="shared" si="77"/>
        <v>0</v>
      </c>
      <c r="U148" s="533">
        <f t="shared" si="77"/>
        <v>0</v>
      </c>
      <c r="V148" s="533">
        <f t="shared" si="77"/>
        <v>0</v>
      </c>
      <c r="W148" s="533">
        <f t="shared" si="77"/>
        <v>0</v>
      </c>
      <c r="X148" s="533">
        <f t="shared" si="77"/>
        <v>0</v>
      </c>
      <c r="Y148" s="533">
        <f t="shared" si="77"/>
        <v>0</v>
      </c>
      <c r="Z148" s="533">
        <f t="shared" si="77"/>
        <v>0</v>
      </c>
      <c r="AA148" s="533">
        <f t="shared" si="77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388" priority="63" operator="greaterThan">
      <formula>60.3</formula>
    </cfRule>
  </conditionalFormatting>
  <conditionalFormatting sqref="G49:AC49 G43:AC46 G13:AC16 F55:AC57 G58:AC58 G94:AC95 G19:AC32 F59:AC72 G78:AC80">
    <cfRule type="cellIs" dxfId="1387" priority="59" operator="equal">
      <formula>"PMS"</formula>
    </cfRule>
    <cfRule type="cellIs" dxfId="1386" priority="60" operator="equal">
      <formula>"CMS"</formula>
    </cfRule>
    <cfRule type="cellIs" dxfId="1385" priority="61" operator="greaterThan">
      <formula>0</formula>
    </cfRule>
  </conditionalFormatting>
  <conditionalFormatting sqref="G49:AC49 G43:AC46 G13:AC16 F55:AC57 G58:AC58 G94:AC95 F59:AC72 G78:AC80">
    <cfRule type="cellIs" dxfId="1384" priority="62" operator="lessThanOrEqual">
      <formula>0</formula>
    </cfRule>
  </conditionalFormatting>
  <conditionalFormatting sqref="F148:AC148">
    <cfRule type="cellIs" dxfId="1383" priority="58" operator="greaterThan">
      <formula>60.3</formula>
    </cfRule>
  </conditionalFormatting>
  <conditionalFormatting sqref="F146:AC146">
    <cfRule type="cellIs" dxfId="1382" priority="57" operator="greaterThan">
      <formula>60.3</formula>
    </cfRule>
  </conditionalFormatting>
  <conditionalFormatting sqref="F147:AC147">
    <cfRule type="cellIs" dxfId="1381" priority="56" operator="greaterThan">
      <formula>60.3</formula>
    </cfRule>
  </conditionalFormatting>
  <conditionalFormatting sqref="F94">
    <cfRule type="cellIs" dxfId="1380" priority="28" operator="equal">
      <formula>"PMS"</formula>
    </cfRule>
    <cfRule type="cellIs" dxfId="1379" priority="29" operator="equal">
      <formula>"CMS"</formula>
    </cfRule>
    <cfRule type="cellIs" dxfId="1378" priority="30" operator="greaterThan">
      <formula>0</formula>
    </cfRule>
  </conditionalFormatting>
  <conditionalFormatting sqref="F94">
    <cfRule type="cellIs" dxfId="1377" priority="31" operator="lessThanOrEqual">
      <formula>0</formula>
    </cfRule>
  </conditionalFormatting>
  <conditionalFormatting sqref="F13:F16">
    <cfRule type="cellIs" dxfId="1376" priority="24" operator="equal">
      <formula>"PMS"</formula>
    </cfRule>
    <cfRule type="cellIs" dxfId="1375" priority="25" operator="equal">
      <formula>"CMS"</formula>
    </cfRule>
    <cfRule type="cellIs" dxfId="1374" priority="26" operator="greaterThan">
      <formula>0</formula>
    </cfRule>
  </conditionalFormatting>
  <conditionalFormatting sqref="F13:F16">
    <cfRule type="cellIs" dxfId="1373" priority="27" operator="lessThanOrEqual">
      <formula>0</formula>
    </cfRule>
  </conditionalFormatting>
  <conditionalFormatting sqref="F19:F32">
    <cfRule type="cellIs" dxfId="1372" priority="21" operator="equal">
      <formula>"PMS"</formula>
    </cfRule>
    <cfRule type="cellIs" dxfId="1371" priority="22" operator="equal">
      <formula>"CMS"</formula>
    </cfRule>
    <cfRule type="cellIs" dxfId="1370" priority="23" operator="greaterThan">
      <formula>0</formula>
    </cfRule>
  </conditionalFormatting>
  <conditionalFormatting sqref="F43:F46">
    <cfRule type="cellIs" dxfId="1369" priority="17" operator="equal">
      <formula>"PMS"</formula>
    </cfRule>
    <cfRule type="cellIs" dxfId="1368" priority="18" operator="equal">
      <formula>"CMS"</formula>
    </cfRule>
    <cfRule type="cellIs" dxfId="1367" priority="19" operator="greaterThan">
      <formula>0</formula>
    </cfRule>
  </conditionalFormatting>
  <conditionalFormatting sqref="F43:F46">
    <cfRule type="cellIs" dxfId="1366" priority="20" operator="lessThanOrEqual">
      <formula>0</formula>
    </cfRule>
  </conditionalFormatting>
  <conditionalFormatting sqref="F49">
    <cfRule type="cellIs" dxfId="1365" priority="13" operator="equal">
      <formula>"PMS"</formula>
    </cfRule>
    <cfRule type="cellIs" dxfId="1364" priority="14" operator="equal">
      <formula>"CMS"</formula>
    </cfRule>
    <cfRule type="cellIs" dxfId="1363" priority="15" operator="greaterThan">
      <formula>0</formula>
    </cfRule>
  </conditionalFormatting>
  <conditionalFormatting sqref="F49">
    <cfRule type="cellIs" dxfId="1362" priority="16" operator="lessThanOrEqual">
      <formula>0</formula>
    </cfRule>
  </conditionalFormatting>
  <conditionalFormatting sqref="F58">
    <cfRule type="cellIs" dxfId="1361" priority="9" operator="equal">
      <formula>"PMS"</formula>
    </cfRule>
    <cfRule type="cellIs" dxfId="1360" priority="10" operator="equal">
      <formula>"CMS"</formula>
    </cfRule>
    <cfRule type="cellIs" dxfId="1359" priority="11" operator="greaterThan">
      <formula>0</formula>
    </cfRule>
  </conditionalFormatting>
  <conditionalFormatting sqref="F58">
    <cfRule type="cellIs" dxfId="1358" priority="12" operator="lessThanOrEqual">
      <formula>0</formula>
    </cfRule>
  </conditionalFormatting>
  <conditionalFormatting sqref="F78:F80">
    <cfRule type="cellIs" dxfId="1357" priority="5" operator="equal">
      <formula>"PMS"</formula>
    </cfRule>
    <cfRule type="cellIs" dxfId="1356" priority="6" operator="equal">
      <formula>"CMS"</formula>
    </cfRule>
    <cfRule type="cellIs" dxfId="1355" priority="7" operator="greaterThan">
      <formula>0</formula>
    </cfRule>
  </conditionalFormatting>
  <conditionalFormatting sqref="F78:F80">
    <cfRule type="cellIs" dxfId="1354" priority="8" operator="lessThanOrEqual">
      <formula>0</formula>
    </cfRule>
  </conditionalFormatting>
  <conditionalFormatting sqref="F95">
    <cfRule type="cellIs" dxfId="1353" priority="1" operator="equal">
      <formula>"PMS"</formula>
    </cfRule>
    <cfRule type="cellIs" dxfId="1352" priority="2" operator="equal">
      <formula>"CMS"</formula>
    </cfRule>
    <cfRule type="cellIs" dxfId="1351" priority="3" operator="greaterThan">
      <formula>0</formula>
    </cfRule>
  </conditionalFormatting>
  <conditionalFormatting sqref="F95">
    <cfRule type="cellIs" dxfId="135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11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95C1F-1932-483A-B471-FD4EA48592E9}">
  <sheetPr codeName="Sheet290"/>
  <dimension ref="A1:DT177"/>
  <sheetViews>
    <sheetView zoomScale="70" zoomScaleNormal="70" workbookViewId="0">
      <pane xSplit="5" ySplit="11" topLeftCell="F99" activePane="bottomRight" state="frozen"/>
      <selection pane="topRight" activeCell="F1" sqref="F1"/>
      <selection pane="bottomLeft" activeCell="A12" sqref="A12"/>
      <selection pane="bottomRight" activeCell="T130" sqref="T130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8,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374.00000000000017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</v>
      </c>
      <c r="G14" s="282">
        <v>5.9</v>
      </c>
      <c r="H14" s="282">
        <v>5.9</v>
      </c>
      <c r="I14" s="282">
        <v>5.9</v>
      </c>
      <c r="J14" s="282">
        <v>5.7</v>
      </c>
      <c r="K14" s="282">
        <v>5.9</v>
      </c>
      <c r="L14" s="282">
        <v>6</v>
      </c>
      <c r="M14" s="280">
        <v>5.0999999999999996</v>
      </c>
      <c r="N14" s="282">
        <v>4.4000000000000004</v>
      </c>
      <c r="O14" s="280">
        <v>5.5</v>
      </c>
      <c r="P14" s="280">
        <v>5.9</v>
      </c>
      <c r="Q14" s="280">
        <v>5.8</v>
      </c>
      <c r="R14" s="280">
        <v>5.8</v>
      </c>
      <c r="S14" s="280">
        <v>5.8</v>
      </c>
      <c r="T14" s="353">
        <v>6</v>
      </c>
      <c r="U14" s="353">
        <v>5.8</v>
      </c>
      <c r="V14" s="353">
        <v>5.8</v>
      </c>
      <c r="W14" s="282">
        <v>5.8</v>
      </c>
      <c r="X14" s="282">
        <v>6</v>
      </c>
      <c r="Y14" s="280">
        <v>6</v>
      </c>
      <c r="Z14" s="353">
        <v>5.8</v>
      </c>
      <c r="AA14" s="353">
        <v>5.6</v>
      </c>
      <c r="AB14" s="280">
        <v>5.2</v>
      </c>
      <c r="AC14" s="280">
        <v>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6</v>
      </c>
      <c r="G15" s="282">
        <v>5.9</v>
      </c>
      <c r="H15" s="282">
        <v>5.9</v>
      </c>
      <c r="I15" s="282">
        <v>5.9</v>
      </c>
      <c r="J15" s="282"/>
      <c r="K15" s="280"/>
      <c r="L15" s="280"/>
      <c r="M15" s="282">
        <v>1.7</v>
      </c>
      <c r="N15" s="282">
        <v>7.2</v>
      </c>
      <c r="O15" s="280">
        <v>5.5</v>
      </c>
      <c r="P15" s="280">
        <v>5.9</v>
      </c>
      <c r="Q15" s="280">
        <v>5.8</v>
      </c>
      <c r="R15" s="280">
        <v>5.8</v>
      </c>
      <c r="S15" s="280">
        <v>5.8</v>
      </c>
      <c r="T15" s="353">
        <v>6</v>
      </c>
      <c r="U15" s="353">
        <v>5.8</v>
      </c>
      <c r="V15" s="353">
        <v>5.8</v>
      </c>
      <c r="W15" s="282">
        <v>5.8</v>
      </c>
      <c r="X15" s="282">
        <v>5.8</v>
      </c>
      <c r="Y15" s="280">
        <v>6</v>
      </c>
      <c r="Z15" s="353">
        <v>5.8</v>
      </c>
      <c r="AA15" s="353">
        <v>5.6</v>
      </c>
      <c r="AB15" s="280">
        <v>5.0999999999999996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>
        <v>5.7</v>
      </c>
      <c r="K16" s="282">
        <v>5.9</v>
      </c>
      <c r="L16" s="282">
        <v>6</v>
      </c>
      <c r="M16" s="282">
        <v>5.0999999999999996</v>
      </c>
      <c r="N16" s="282">
        <v>4.5999999999999996</v>
      </c>
      <c r="O16" s="280">
        <v>5.5</v>
      </c>
      <c r="P16" s="280">
        <v>5.9</v>
      </c>
      <c r="Q16" s="280">
        <v>5.8</v>
      </c>
      <c r="R16" s="280">
        <v>5.8</v>
      </c>
      <c r="S16" s="280">
        <v>5.8</v>
      </c>
      <c r="T16" s="353">
        <v>6</v>
      </c>
      <c r="U16" s="353">
        <v>5.8</v>
      </c>
      <c r="V16" s="353">
        <v>5.8</v>
      </c>
      <c r="W16" s="282">
        <v>5.8</v>
      </c>
      <c r="X16" s="282">
        <v>5.8</v>
      </c>
      <c r="Y16" s="280">
        <v>6</v>
      </c>
      <c r="Z16" s="353">
        <v>5.8</v>
      </c>
      <c r="AA16" s="353">
        <v>5.6</v>
      </c>
      <c r="AB16" s="280">
        <v>7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</v>
      </c>
      <c r="G17" s="16">
        <f t="shared" si="0"/>
        <v>11.8</v>
      </c>
      <c r="H17" s="16">
        <f t="shared" si="0"/>
        <v>11.8</v>
      </c>
      <c r="I17" s="16">
        <f t="shared" si="0"/>
        <v>11.8</v>
      </c>
      <c r="J17" s="16">
        <f t="shared" si="0"/>
        <v>11.4</v>
      </c>
      <c r="K17" s="16">
        <f t="shared" si="0"/>
        <v>11.8</v>
      </c>
      <c r="L17" s="16">
        <f t="shared" si="0"/>
        <v>12</v>
      </c>
      <c r="M17" s="16">
        <f t="shared" si="0"/>
        <v>11.899999999999999</v>
      </c>
      <c r="N17" s="16">
        <f t="shared" si="0"/>
        <v>16.200000000000003</v>
      </c>
      <c r="O17" s="16">
        <f t="shared" si="0"/>
        <v>16.5</v>
      </c>
      <c r="P17" s="16">
        <f t="shared" si="0"/>
        <v>17.700000000000003</v>
      </c>
      <c r="Q17" s="16">
        <f t="shared" si="0"/>
        <v>17.399999999999999</v>
      </c>
      <c r="R17" s="16">
        <f t="shared" si="0"/>
        <v>17.399999999999999</v>
      </c>
      <c r="S17" s="16">
        <f t="shared" si="0"/>
        <v>17.399999999999999</v>
      </c>
      <c r="T17" s="16">
        <f t="shared" si="0"/>
        <v>18</v>
      </c>
      <c r="U17" s="16">
        <f t="shared" si="0"/>
        <v>17.399999999999999</v>
      </c>
      <c r="V17" s="16">
        <f t="shared" si="0"/>
        <v>17.399999999999999</v>
      </c>
      <c r="W17" s="16">
        <f t="shared" si="0"/>
        <v>17.399999999999999</v>
      </c>
      <c r="X17" s="16">
        <f t="shared" si="0"/>
        <v>17.600000000000001</v>
      </c>
      <c r="Y17" s="16">
        <f t="shared" si="0"/>
        <v>18</v>
      </c>
      <c r="Z17" s="16">
        <f t="shared" si="0"/>
        <v>17.399999999999999</v>
      </c>
      <c r="AA17" s="16">
        <f t="shared" si="0"/>
        <v>16.799999999999997</v>
      </c>
      <c r="AB17" s="16">
        <f t="shared" si="0"/>
        <v>17.3</v>
      </c>
      <c r="AC17" s="16">
        <f t="shared" si="0"/>
        <v>19.600000000000001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100.63699999999996</v>
      </c>
    </row>
    <row r="19" spans="1:38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>
        <f>5.569/7</f>
        <v>0.7955714285714286</v>
      </c>
      <c r="AB19" s="16">
        <v>0.84099999999999997</v>
      </c>
      <c r="AC19" s="16">
        <v>0.497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>
        <f t="shared" ref="AA20:AA25" si="1">5.569/7</f>
        <v>0.7955714285714286</v>
      </c>
      <c r="AB20" s="16">
        <v>0.79400000000000004</v>
      </c>
      <c r="AC20" s="16">
        <v>0.51900000000000002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>
        <f t="shared" si="1"/>
        <v>0.7955714285714286</v>
      </c>
      <c r="AB21" s="16">
        <v>0.83799999999999997</v>
      </c>
      <c r="AC21" s="16">
        <v>0.48599999999999999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>
        <f t="shared" si="1"/>
        <v>0.7955714285714286</v>
      </c>
      <c r="AB22" s="16">
        <v>0.84899999999999998</v>
      </c>
      <c r="AC22" s="16">
        <v>0.495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>
        <f t="shared" si="1"/>
        <v>0.7955714285714286</v>
      </c>
      <c r="AB23" s="16">
        <v>0.85</v>
      </c>
      <c r="AC23" s="16">
        <v>0.49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>
        <f t="shared" si="1"/>
        <v>0.7955714285714286</v>
      </c>
      <c r="AB24" s="16">
        <v>0.79</v>
      </c>
      <c r="AC24" s="16">
        <v>0.49099999999999999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>
        <f t="shared" si="1"/>
        <v>0.7955714285714286</v>
      </c>
      <c r="AB25" s="16">
        <v>0.80700000000000005</v>
      </c>
      <c r="AC25" s="16">
        <v>0.502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16">
        <v>0.3</v>
      </c>
      <c r="G26" s="354">
        <v>0.3</v>
      </c>
      <c r="H26" s="354">
        <v>0.309</v>
      </c>
      <c r="I26" s="354">
        <v>0.316</v>
      </c>
      <c r="J26" s="354">
        <v>0.32</v>
      </c>
      <c r="K26" s="354">
        <v>0.29799999999999999</v>
      </c>
      <c r="L26" s="354">
        <v>0.3</v>
      </c>
      <c r="M26" s="16">
        <v>0.28999999999999998</v>
      </c>
      <c r="N26" s="16">
        <v>0.30099999999999999</v>
      </c>
      <c r="O26" s="16">
        <v>0.52500000000000002</v>
      </c>
      <c r="P26" s="16">
        <v>0.83</v>
      </c>
      <c r="Q26" s="16">
        <v>0.80700000000000005</v>
      </c>
      <c r="R26" s="16">
        <v>0.82</v>
      </c>
      <c r="S26" s="16">
        <v>0.81399999999999995</v>
      </c>
      <c r="T26" s="16">
        <v>0.82299999999999995</v>
      </c>
      <c r="U26" s="16">
        <v>0.83</v>
      </c>
      <c r="V26" s="16">
        <v>0.83699999999999997</v>
      </c>
      <c r="W26" s="16">
        <v>0.84099999999999997</v>
      </c>
      <c r="X26" s="16">
        <f>5.672/7</f>
        <v>0.81028571428571428</v>
      </c>
      <c r="Y26" s="16">
        <f>5.732/7</f>
        <v>0.81885714285714284</v>
      </c>
      <c r="Z26" s="16">
        <f>5.566/7</f>
        <v>0.79514285714285715</v>
      </c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16">
        <v>0.3</v>
      </c>
      <c r="G27" s="354">
        <v>0.3</v>
      </c>
      <c r="H27" s="354">
        <v>0.316</v>
      </c>
      <c r="I27" s="354">
        <v>0.314</v>
      </c>
      <c r="J27" s="354">
        <v>0.29599999999999999</v>
      </c>
      <c r="K27" s="354">
        <v>0.314</v>
      </c>
      <c r="L27" s="354">
        <v>0.29599999999999999</v>
      </c>
      <c r="M27" s="16">
        <v>0.312</v>
      </c>
      <c r="N27" s="16">
        <v>0.315</v>
      </c>
      <c r="O27" s="16">
        <v>0.502</v>
      </c>
      <c r="P27" s="16">
        <v>0.81799999999999995</v>
      </c>
      <c r="Q27" s="16">
        <v>0.84299999999999997</v>
      </c>
      <c r="R27" s="16">
        <v>0.81899999999999995</v>
      </c>
      <c r="S27" s="16">
        <v>0.82099999999999995</v>
      </c>
      <c r="T27" s="16">
        <v>0.82199999999999995</v>
      </c>
      <c r="U27" s="16">
        <v>0.80500000000000005</v>
      </c>
      <c r="V27" s="16">
        <v>0.83199999999999996</v>
      </c>
      <c r="W27" s="16">
        <v>0.80800000000000005</v>
      </c>
      <c r="X27" s="16">
        <f t="shared" ref="X27:X32" si="2">5.672/7</f>
        <v>0.81028571428571428</v>
      </c>
      <c r="Y27" s="16">
        <f t="shared" ref="Y27:Y32" si="3">5.732/7</f>
        <v>0.81885714285714284</v>
      </c>
      <c r="Z27" s="16">
        <f t="shared" ref="Z27:Z32" si="4">5.566/7</f>
        <v>0.79514285714285715</v>
      </c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16">
        <v>0.3</v>
      </c>
      <c r="G28" s="354">
        <v>0.3</v>
      </c>
      <c r="H28" s="354">
        <v>0.30099999999999999</v>
      </c>
      <c r="I28" s="354">
        <v>0.312</v>
      </c>
      <c r="J28" s="354">
        <v>0.32500000000000001</v>
      </c>
      <c r="K28" s="354">
        <v>0.313</v>
      </c>
      <c r="L28" s="354">
        <v>0.3</v>
      </c>
      <c r="M28" s="16">
        <v>0.307</v>
      </c>
      <c r="N28" s="16">
        <v>0.316</v>
      </c>
      <c r="O28" s="16">
        <v>0.52100000000000002</v>
      </c>
      <c r="P28" s="16">
        <v>0.8</v>
      </c>
      <c r="Q28" s="16">
        <v>0.84499999999999997</v>
      </c>
      <c r="R28" s="16">
        <v>0.82199999999999995</v>
      </c>
      <c r="S28" s="16">
        <v>0.81899999999999995</v>
      </c>
      <c r="T28" s="16">
        <v>0.82099999999999995</v>
      </c>
      <c r="U28" s="16">
        <v>0.81200000000000006</v>
      </c>
      <c r="V28" s="16">
        <v>0.80600000000000005</v>
      </c>
      <c r="W28" s="16">
        <v>0.84</v>
      </c>
      <c r="X28" s="16">
        <f t="shared" si="2"/>
        <v>0.81028571428571428</v>
      </c>
      <c r="Y28" s="16">
        <f t="shared" si="3"/>
        <v>0.81885714285714284</v>
      </c>
      <c r="Z28" s="16">
        <f t="shared" si="4"/>
        <v>0.79514285714285715</v>
      </c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16">
        <v>0.3</v>
      </c>
      <c r="G29" s="354">
        <v>0.3</v>
      </c>
      <c r="H29" s="354">
        <v>0.29299999999999998</v>
      </c>
      <c r="I29" s="354">
        <v>0.308</v>
      </c>
      <c r="J29" s="354">
        <v>0.30199999999999999</v>
      </c>
      <c r="K29" s="354">
        <v>0.28399999999999997</v>
      </c>
      <c r="L29" s="354">
        <v>0.29899999999999999</v>
      </c>
      <c r="M29" s="16">
        <v>0.307</v>
      </c>
      <c r="N29" s="16">
        <v>0.308</v>
      </c>
      <c r="O29" s="16">
        <v>0.504</v>
      </c>
      <c r="P29" s="16">
        <v>0.83399999999999996</v>
      </c>
      <c r="Q29" s="16">
        <v>0.82499999999999996</v>
      </c>
      <c r="R29" s="16">
        <v>0.84199999999999997</v>
      </c>
      <c r="S29" s="16">
        <v>0.84399999999999997</v>
      </c>
      <c r="T29" s="16">
        <v>0.81699999999999995</v>
      </c>
      <c r="U29" s="16">
        <v>0.80600000000000005</v>
      </c>
      <c r="V29" s="16">
        <v>0.85</v>
      </c>
      <c r="W29" s="16">
        <v>0.82099999999999995</v>
      </c>
      <c r="X29" s="16">
        <f t="shared" si="2"/>
        <v>0.81028571428571428</v>
      </c>
      <c r="Y29" s="16">
        <f t="shared" si="3"/>
        <v>0.81885714285714284</v>
      </c>
      <c r="Z29" s="16">
        <f t="shared" si="4"/>
        <v>0.79514285714285715</v>
      </c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16">
        <v>0.3</v>
      </c>
      <c r="G30" s="354">
        <v>0.3</v>
      </c>
      <c r="H30" s="354">
        <v>0.317</v>
      </c>
      <c r="I30" s="354">
        <v>0.316</v>
      </c>
      <c r="J30" s="354">
        <v>0.28899999999999998</v>
      </c>
      <c r="K30" s="354">
        <v>0.32400000000000001</v>
      </c>
      <c r="L30" s="354">
        <v>0.312</v>
      </c>
      <c r="M30" s="16">
        <v>0.32300000000000001</v>
      </c>
      <c r="N30" s="16">
        <v>0.30499999999999999</v>
      </c>
      <c r="O30" s="16">
        <v>0.503</v>
      </c>
      <c r="P30" s="16">
        <v>0.80200000000000005</v>
      </c>
      <c r="Q30" s="16">
        <v>0.81299999999999994</v>
      </c>
      <c r="R30" s="16">
        <v>0.83499999999999996</v>
      </c>
      <c r="S30" s="16">
        <v>0.82499999999999996</v>
      </c>
      <c r="T30" s="16">
        <v>0.81200000000000006</v>
      </c>
      <c r="U30" s="16">
        <v>0.83299999999999996</v>
      </c>
      <c r="V30" s="16">
        <v>0.80900000000000005</v>
      </c>
      <c r="W30" s="16">
        <v>0.83199999999999996</v>
      </c>
      <c r="X30" s="16">
        <f t="shared" si="2"/>
        <v>0.81028571428571428</v>
      </c>
      <c r="Y30" s="16">
        <f t="shared" si="3"/>
        <v>0.81885714285714284</v>
      </c>
      <c r="Z30" s="16">
        <f t="shared" si="4"/>
        <v>0.79514285714285715</v>
      </c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16">
        <v>0.3</v>
      </c>
      <c r="G31" s="354">
        <v>0.3</v>
      </c>
      <c r="H31" s="354">
        <v>0.29299999999999998</v>
      </c>
      <c r="I31" s="354">
        <v>0.28199999999999997</v>
      </c>
      <c r="J31" s="354">
        <v>0.32300000000000001</v>
      </c>
      <c r="K31" s="354">
        <v>0.3</v>
      </c>
      <c r="L31" s="354">
        <v>0.316</v>
      </c>
      <c r="M31" s="16">
        <v>0.28899999999999998</v>
      </c>
      <c r="N31" s="16">
        <v>0.312</v>
      </c>
      <c r="O31" s="16">
        <v>0.54300000000000004</v>
      </c>
      <c r="P31" s="16">
        <v>0.80300000000000005</v>
      </c>
      <c r="Q31" s="16">
        <v>0.80300000000000005</v>
      </c>
      <c r="R31" s="16">
        <v>0.83099999999999996</v>
      </c>
      <c r="S31" s="16">
        <v>0.84199999999999997</v>
      </c>
      <c r="T31" s="16">
        <v>0.81200000000000006</v>
      </c>
      <c r="U31" s="16">
        <v>0.81200000000000006</v>
      </c>
      <c r="V31" s="16">
        <v>0.81599999999999995</v>
      </c>
      <c r="W31" s="16">
        <v>0.83599999999999997</v>
      </c>
      <c r="X31" s="16">
        <f t="shared" si="2"/>
        <v>0.81028571428571428</v>
      </c>
      <c r="Y31" s="16">
        <f t="shared" si="3"/>
        <v>0.81885714285714284</v>
      </c>
      <c r="Z31" s="16">
        <f t="shared" si="4"/>
        <v>0.79514285714285715</v>
      </c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16">
        <v>0.26600000000000001</v>
      </c>
      <c r="G32" s="354">
        <v>0.245</v>
      </c>
      <c r="H32" s="354">
        <v>0.31900000000000001</v>
      </c>
      <c r="I32" s="354">
        <v>0.29199999999999998</v>
      </c>
      <c r="J32" s="354">
        <v>0.29899999999999999</v>
      </c>
      <c r="K32" s="354">
        <v>0.29299999999999998</v>
      </c>
      <c r="L32" s="354">
        <v>0.311</v>
      </c>
      <c r="M32" s="16">
        <v>0.315</v>
      </c>
      <c r="N32" s="16">
        <v>0.30499999999999999</v>
      </c>
      <c r="O32" s="16">
        <v>0.50600000000000001</v>
      </c>
      <c r="P32" s="16">
        <v>0.84</v>
      </c>
      <c r="Q32" s="16">
        <v>0.80900000000000005</v>
      </c>
      <c r="R32" s="16">
        <v>0.82799999999999996</v>
      </c>
      <c r="S32" s="16">
        <v>0.82899999999999996</v>
      </c>
      <c r="T32" s="16">
        <v>0.83499999999999996</v>
      </c>
      <c r="U32" s="16">
        <v>0.83199999999999996</v>
      </c>
      <c r="V32" s="16">
        <v>0.83799999999999997</v>
      </c>
      <c r="W32" s="16">
        <v>0.82599999999999996</v>
      </c>
      <c r="X32" s="16">
        <f t="shared" si="2"/>
        <v>0.81028571428571428</v>
      </c>
      <c r="Y32" s="16">
        <f t="shared" si="3"/>
        <v>0.81885714285714284</v>
      </c>
      <c r="Z32" s="16">
        <f t="shared" si="4"/>
        <v>0.79514285714285715</v>
      </c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>SUM(F19:F32)</f>
        <v>2.0659999999999998</v>
      </c>
      <c r="G33" s="16">
        <f t="shared" si="5"/>
        <v>2.0449999999999999</v>
      </c>
      <c r="H33" s="16">
        <f t="shared" si="5"/>
        <v>2.1479999999999997</v>
      </c>
      <c r="I33" s="16">
        <f t="shared" si="5"/>
        <v>2.14</v>
      </c>
      <c r="J33" s="16">
        <f t="shared" si="5"/>
        <v>2.1539999999999999</v>
      </c>
      <c r="K33" s="16">
        <f t="shared" si="5"/>
        <v>2.1260000000000003</v>
      </c>
      <c r="L33" s="16">
        <f t="shared" si="5"/>
        <v>2.1339999999999999</v>
      </c>
      <c r="M33" s="16">
        <f t="shared" si="5"/>
        <v>2.1429999999999998</v>
      </c>
      <c r="N33" s="16">
        <f t="shared" si="5"/>
        <v>2.1619999999999999</v>
      </c>
      <c r="O33" s="16">
        <f t="shared" si="5"/>
        <v>3.6040000000000001</v>
      </c>
      <c r="P33" s="16">
        <f t="shared" si="5"/>
        <v>5.7269999999999994</v>
      </c>
      <c r="Q33" s="16">
        <f t="shared" si="5"/>
        <v>5.7450000000000001</v>
      </c>
      <c r="R33" s="16">
        <f t="shared" si="5"/>
        <v>5.7969999999999997</v>
      </c>
      <c r="S33" s="16">
        <f t="shared" si="5"/>
        <v>5.7939999999999987</v>
      </c>
      <c r="T33" s="16">
        <f t="shared" si="5"/>
        <v>5.7420000000000009</v>
      </c>
      <c r="U33" s="16">
        <f t="shared" si="5"/>
        <v>5.73</v>
      </c>
      <c r="V33" s="16">
        <f t="shared" si="5"/>
        <v>5.7880000000000003</v>
      </c>
      <c r="W33" s="16">
        <f t="shared" si="5"/>
        <v>5.8039999999999994</v>
      </c>
      <c r="X33" s="16">
        <f>SUM(X19:X32)</f>
        <v>5.6720000000000006</v>
      </c>
      <c r="Y33" s="16">
        <f t="shared" si="5"/>
        <v>5.7319999999999993</v>
      </c>
      <c r="Z33" s="16">
        <f t="shared" si="5"/>
        <v>5.5660000000000007</v>
      </c>
      <c r="AA33" s="16">
        <f>SUM(AA19:AA32)</f>
        <v>5.5690000000000008</v>
      </c>
      <c r="AB33" s="16">
        <f>SUM(AB19:AB32)</f>
        <v>5.7690000000000001</v>
      </c>
      <c r="AC33" s="16">
        <f t="shared" si="5"/>
        <v>3.4800000000000004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143.79999999999998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2.5</v>
      </c>
      <c r="H43" s="282">
        <v>2.5</v>
      </c>
      <c r="I43" s="280">
        <v>2.5</v>
      </c>
      <c r="J43" s="280">
        <v>2.5</v>
      </c>
      <c r="K43" s="280">
        <v>2.5</v>
      </c>
      <c r="L43" s="280">
        <v>3.5</v>
      </c>
      <c r="M43" s="280">
        <v>3.6</v>
      </c>
      <c r="N43" s="280">
        <v>4</v>
      </c>
      <c r="O43" s="280">
        <v>4</v>
      </c>
      <c r="P43" s="280">
        <v>3</v>
      </c>
      <c r="Q43" s="280">
        <v>3</v>
      </c>
      <c r="R43" s="280">
        <v>3</v>
      </c>
      <c r="S43" s="353">
        <v>3</v>
      </c>
      <c r="T43" s="353">
        <v>3</v>
      </c>
      <c r="U43" s="280">
        <v>3</v>
      </c>
      <c r="V43" s="280">
        <v>3</v>
      </c>
      <c r="W43" s="280">
        <v>3</v>
      </c>
      <c r="X43" s="280">
        <v>3</v>
      </c>
      <c r="Y43" s="280">
        <v>3</v>
      </c>
      <c r="Z43" s="280">
        <v>3</v>
      </c>
      <c r="AA43" s="280">
        <v>3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84.6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</v>
      </c>
      <c r="H44" s="282">
        <v>2.5</v>
      </c>
      <c r="I44" s="280">
        <v>2.5</v>
      </c>
      <c r="J44" s="280">
        <v>2.5</v>
      </c>
      <c r="K44" s="280">
        <v>2.5</v>
      </c>
      <c r="L44" s="280">
        <v>3.1</v>
      </c>
      <c r="M44" s="280">
        <v>3.1</v>
      </c>
      <c r="N44" s="280">
        <v>3.5</v>
      </c>
      <c r="O44" s="280">
        <v>3.5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</v>
      </c>
      <c r="Y44" s="280">
        <v>3</v>
      </c>
      <c r="Z44" s="280">
        <v>3</v>
      </c>
      <c r="AA44" s="280">
        <v>3</v>
      </c>
      <c r="AB44" s="280">
        <v>3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3.7</v>
      </c>
      <c r="P45" s="280">
        <v>7</v>
      </c>
      <c r="Q45" s="280">
        <v>7</v>
      </c>
      <c r="R45" s="280">
        <v>7</v>
      </c>
      <c r="S45" s="353">
        <v>6</v>
      </c>
      <c r="T45" s="353">
        <v>6.6</v>
      </c>
      <c r="U45" s="280">
        <v>6.5</v>
      </c>
      <c r="V45" s="280">
        <v>6.1</v>
      </c>
      <c r="W45" s="280">
        <v>6.2</v>
      </c>
      <c r="X45" s="280">
        <v>6.8</v>
      </c>
      <c r="Y45" s="280">
        <v>6.7</v>
      </c>
      <c r="Z45" s="280">
        <v>6.6</v>
      </c>
      <c r="AA45" s="280">
        <v>5.5</v>
      </c>
      <c r="AB45" s="280">
        <v>2.9</v>
      </c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7.5</v>
      </c>
      <c r="G47" s="16">
        <f t="shared" si="6"/>
        <v>5.5</v>
      </c>
      <c r="H47" s="16">
        <f t="shared" si="6"/>
        <v>5</v>
      </c>
      <c r="I47" s="16">
        <f t="shared" si="6"/>
        <v>5</v>
      </c>
      <c r="J47" s="16">
        <f t="shared" si="6"/>
        <v>5</v>
      </c>
      <c r="K47" s="16">
        <f t="shared" si="6"/>
        <v>5</v>
      </c>
      <c r="L47" s="16">
        <f t="shared" si="6"/>
        <v>6.6</v>
      </c>
      <c r="M47" s="16">
        <f t="shared" si="6"/>
        <v>6.7</v>
      </c>
      <c r="N47" s="16">
        <f t="shared" si="6"/>
        <v>7.5</v>
      </c>
      <c r="O47" s="16">
        <f t="shared" si="6"/>
        <v>11.2</v>
      </c>
      <c r="P47" s="16">
        <f t="shared" si="6"/>
        <v>13</v>
      </c>
      <c r="Q47" s="16">
        <f t="shared" si="6"/>
        <v>13</v>
      </c>
      <c r="R47" s="16">
        <f t="shared" si="6"/>
        <v>13</v>
      </c>
      <c r="S47" s="16">
        <f t="shared" si="6"/>
        <v>12</v>
      </c>
      <c r="T47" s="16">
        <f t="shared" si="6"/>
        <v>12.6</v>
      </c>
      <c r="U47" s="16">
        <f t="shared" si="6"/>
        <v>12.5</v>
      </c>
      <c r="V47" s="16">
        <f t="shared" si="6"/>
        <v>12.1</v>
      </c>
      <c r="W47" s="16">
        <f t="shared" si="6"/>
        <v>12.2</v>
      </c>
      <c r="X47" s="16">
        <f t="shared" si="6"/>
        <v>12.8</v>
      </c>
      <c r="Y47" s="16">
        <f t="shared" si="6"/>
        <v>12.7</v>
      </c>
      <c r="Z47" s="16">
        <f t="shared" si="6"/>
        <v>12.6</v>
      </c>
      <c r="AA47" s="16">
        <f t="shared" si="6"/>
        <v>11.5</v>
      </c>
      <c r="AB47" s="16">
        <f t="shared" si="6"/>
        <v>8.4</v>
      </c>
      <c r="AC47" s="16">
        <f t="shared" si="6"/>
        <v>5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336.61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14.22</v>
      </c>
      <c r="H49" s="280">
        <v>13.6</v>
      </c>
      <c r="I49" s="280">
        <v>12.75</v>
      </c>
      <c r="J49" s="282">
        <v>13.27</v>
      </c>
      <c r="K49" s="280">
        <v>13.23</v>
      </c>
      <c r="L49" s="280">
        <v>14.07</v>
      </c>
      <c r="M49" s="280">
        <v>14.21</v>
      </c>
      <c r="N49" s="280">
        <v>14.23</v>
      </c>
      <c r="O49" s="280">
        <v>14.22</v>
      </c>
      <c r="P49" s="280">
        <v>14.22</v>
      </c>
      <c r="Q49" s="280">
        <v>14.21</v>
      </c>
      <c r="R49" s="280">
        <v>14.24</v>
      </c>
      <c r="S49" s="353">
        <v>14.19</v>
      </c>
      <c r="T49" s="353">
        <v>14.2</v>
      </c>
      <c r="U49" s="280">
        <v>14.23</v>
      </c>
      <c r="V49" s="280">
        <v>14.21</v>
      </c>
      <c r="W49" s="280">
        <v>14.19</v>
      </c>
      <c r="X49" s="280">
        <v>14.24</v>
      </c>
      <c r="Y49" s="280">
        <v>14.21</v>
      </c>
      <c r="Z49" s="280">
        <v>14.23</v>
      </c>
      <c r="AA49" s="280">
        <v>14.08</v>
      </c>
      <c r="AB49" s="280">
        <v>14.1</v>
      </c>
      <c r="AC49" s="280">
        <v>14.05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14.21</v>
      </c>
      <c r="G50" s="16">
        <f t="shared" si="7"/>
        <v>14.22</v>
      </c>
      <c r="H50" s="16">
        <f t="shared" si="7"/>
        <v>13.6</v>
      </c>
      <c r="I50" s="16">
        <f t="shared" si="7"/>
        <v>12.75</v>
      </c>
      <c r="J50" s="16">
        <f t="shared" si="7"/>
        <v>13.27</v>
      </c>
      <c r="K50" s="16">
        <f t="shared" si="7"/>
        <v>13.23</v>
      </c>
      <c r="L50" s="16">
        <f t="shared" si="7"/>
        <v>14.07</v>
      </c>
      <c r="M50" s="16">
        <f t="shared" si="7"/>
        <v>14.21</v>
      </c>
      <c r="N50" s="16">
        <f t="shared" si="7"/>
        <v>14.23</v>
      </c>
      <c r="O50" s="16">
        <f t="shared" si="7"/>
        <v>14.22</v>
      </c>
      <c r="P50" s="16">
        <f t="shared" si="7"/>
        <v>14.22</v>
      </c>
      <c r="Q50" s="16">
        <f t="shared" si="7"/>
        <v>14.21</v>
      </c>
      <c r="R50" s="16">
        <f t="shared" si="7"/>
        <v>14.24</v>
      </c>
      <c r="S50" s="16">
        <f t="shared" si="7"/>
        <v>14.19</v>
      </c>
      <c r="T50" s="16">
        <f t="shared" si="7"/>
        <v>14.2</v>
      </c>
      <c r="U50" s="16">
        <f t="shared" si="7"/>
        <v>14.23</v>
      </c>
      <c r="V50" s="16">
        <f t="shared" si="7"/>
        <v>14.21</v>
      </c>
      <c r="W50" s="16">
        <f t="shared" si="7"/>
        <v>14.19</v>
      </c>
      <c r="X50" s="16">
        <f t="shared" si="7"/>
        <v>14.24</v>
      </c>
      <c r="Y50" s="16">
        <f t="shared" si="7"/>
        <v>14.21</v>
      </c>
      <c r="Z50" s="16">
        <f t="shared" si="7"/>
        <v>14.23</v>
      </c>
      <c r="AA50" s="16">
        <f t="shared" si="7"/>
        <v>14.08</v>
      </c>
      <c r="AB50" s="16">
        <f t="shared" si="7"/>
        <v>14.1</v>
      </c>
      <c r="AC50" s="16">
        <f t="shared" si="7"/>
        <v>14.05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34.4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8">COUNTIF(F52:AC52,$AJ$8)</f>
        <v>0</v>
      </c>
      <c r="AG52" s="10">
        <f t="shared" ref="AG52:AG75" si="9">COUNTIF(G52:AD52,$AJ$7)</f>
        <v>0</v>
      </c>
      <c r="AH52" s="10">
        <f t="shared" ref="AH52:AH75" si="10">COUNT(F52:AC52)</f>
        <v>0</v>
      </c>
      <c r="AI52" s="150">
        <f>SUM(F52:AC54,F56:AC56,F61:AC75)</f>
        <v>33.649999999999991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/>
      <c r="U55" s="280"/>
      <c r="V55" s="280"/>
      <c r="W55" s="280"/>
      <c r="X55" s="280">
        <v>0.75</v>
      </c>
      <c r="Y55" s="280"/>
      <c r="Z55" s="280"/>
      <c r="AA55" s="280"/>
      <c r="AB55" s="280"/>
      <c r="AC55" s="280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/>
      <c r="U56" s="280"/>
      <c r="V56" s="280"/>
      <c r="W56" s="280"/>
      <c r="X56" s="280">
        <v>0.75</v>
      </c>
      <c r="Y56" s="280"/>
      <c r="Z56" s="280"/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1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8"/>
        <v>0</v>
      </c>
      <c r="AG59" s="10">
        <f t="shared" si="9"/>
        <v>0</v>
      </c>
      <c r="AH59" s="10">
        <f t="shared" si="10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0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>
        <v>0.7</v>
      </c>
      <c r="G63" s="280"/>
      <c r="H63" s="280"/>
      <c r="I63" s="280"/>
      <c r="J63" s="280"/>
      <c r="K63" s="280"/>
      <c r="L63" s="280"/>
      <c r="M63" s="280"/>
      <c r="N63" s="280"/>
      <c r="O63" s="280">
        <f>2.1/3</f>
        <v>0.70000000000000007</v>
      </c>
      <c r="P63" s="280">
        <v>0</v>
      </c>
      <c r="Q63" s="280">
        <v>0</v>
      </c>
      <c r="R63" s="280">
        <v>0</v>
      </c>
      <c r="S63" s="353">
        <v>0</v>
      </c>
      <c r="T63" s="353">
        <v>0.7</v>
      </c>
      <c r="U63" s="280">
        <v>0.7</v>
      </c>
      <c r="V63" s="280">
        <v>0.7</v>
      </c>
      <c r="W63" s="280"/>
      <c r="X63" s="280">
        <v>0.75</v>
      </c>
      <c r="Y63" s="280">
        <v>0.65</v>
      </c>
      <c r="Z63" s="280"/>
      <c r="AA63" s="280"/>
      <c r="AB63" s="280"/>
      <c r="AC63" s="280"/>
      <c r="AD63" s="36"/>
      <c r="AE63" s="36"/>
      <c r="AF63" s="10">
        <f t="shared" si="8"/>
        <v>4</v>
      </c>
      <c r="AG63" s="10">
        <f t="shared" si="9"/>
        <v>4</v>
      </c>
      <c r="AH63" s="10">
        <f t="shared" si="10"/>
        <v>11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v>0.7</v>
      </c>
      <c r="P64" s="280">
        <v>0</v>
      </c>
      <c r="Q64" s="280">
        <v>0.7</v>
      </c>
      <c r="R64" s="280">
        <v>0.66666666666666663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0.75</v>
      </c>
      <c r="Y64" s="280">
        <v>0.65</v>
      </c>
      <c r="Z64" s="280">
        <v>0.7</v>
      </c>
      <c r="AA64" s="280"/>
      <c r="AB64" s="280"/>
      <c r="AC64" s="280"/>
      <c r="AD64" s="36"/>
      <c r="AE64" s="36"/>
      <c r="AF64" s="10">
        <f t="shared" si="8"/>
        <v>1</v>
      </c>
      <c r="AG64" s="10">
        <f t="shared" si="9"/>
        <v>1</v>
      </c>
      <c r="AH64" s="10">
        <f t="shared" si="10"/>
        <v>12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>
        <v>0.7</v>
      </c>
      <c r="Z65" s="280">
        <v>0.7</v>
      </c>
      <c r="AA65" s="280">
        <v>0.7</v>
      </c>
      <c r="AB65" s="280">
        <v>0.7</v>
      </c>
      <c r="AC65" s="280">
        <v>0.7</v>
      </c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5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353"/>
      <c r="T66" s="353">
        <v>0.7</v>
      </c>
      <c r="U66" s="280">
        <v>0.7</v>
      </c>
      <c r="V66" s="280">
        <v>0.7</v>
      </c>
      <c r="W66" s="280"/>
      <c r="X66" s="280">
        <v>0.75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5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v>0.7</v>
      </c>
      <c r="P67" s="280">
        <v>0</v>
      </c>
      <c r="Q67" s="280">
        <v>0.7</v>
      </c>
      <c r="R67" s="280">
        <v>0.66666666666666663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0.75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8"/>
        <v>1</v>
      </c>
      <c r="AG67" s="10">
        <f t="shared" si="9"/>
        <v>1</v>
      </c>
      <c r="AH67" s="10">
        <f t="shared" si="10"/>
        <v>12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8"/>
        <v>0</v>
      </c>
      <c r="AG68" s="10">
        <f t="shared" si="9"/>
        <v>0</v>
      </c>
      <c r="AH68" s="10">
        <f t="shared" si="10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9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>
        <v>0.7</v>
      </c>
      <c r="G72" s="280"/>
      <c r="H72" s="280"/>
      <c r="I72" s="280"/>
      <c r="J72" s="280"/>
      <c r="K72" s="280"/>
      <c r="L72" s="280"/>
      <c r="M72" s="280"/>
      <c r="N72" s="280"/>
      <c r="O72" s="280"/>
      <c r="P72" s="280"/>
      <c r="Q72" s="280">
        <v>0.7</v>
      </c>
      <c r="R72" s="280">
        <v>0.66666666666666663</v>
      </c>
      <c r="S72" s="353"/>
      <c r="T72" s="353"/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8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8"/>
        <v>0</v>
      </c>
      <c r="AG73" s="10">
        <f t="shared" si="9"/>
        <v>0</v>
      </c>
      <c r="AH73" s="10">
        <f t="shared" si="10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8"/>
        <v>0</v>
      </c>
      <c r="AG74" s="10">
        <f t="shared" si="9"/>
        <v>0</v>
      </c>
      <c r="AH74" s="10">
        <f t="shared" si="10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8"/>
        <v>0</v>
      </c>
      <c r="AG75" s="10">
        <f t="shared" si="9"/>
        <v>0</v>
      </c>
      <c r="AH75" s="10">
        <f t="shared" si="10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11">SUM(C55,C56,C58,C60,C63,C64,C66,C67,C72)</f>
        <v>6.95</v>
      </c>
      <c r="D76" s="16">
        <f t="shared" si="11"/>
        <v>0</v>
      </c>
      <c r="E76" s="16">
        <f t="shared" si="11"/>
        <v>0</v>
      </c>
      <c r="F76" s="16">
        <f t="shared" si="11"/>
        <v>1.4</v>
      </c>
      <c r="G76" s="16">
        <f t="shared" si="11"/>
        <v>0</v>
      </c>
      <c r="H76" s="16">
        <f t="shared" si="11"/>
        <v>0</v>
      </c>
      <c r="I76" s="16">
        <f t="shared" si="11"/>
        <v>0</v>
      </c>
      <c r="J76" s="16">
        <f t="shared" si="11"/>
        <v>0</v>
      </c>
      <c r="K76" s="16">
        <f t="shared" si="11"/>
        <v>0</v>
      </c>
      <c r="L76" s="16">
        <f t="shared" si="11"/>
        <v>0</v>
      </c>
      <c r="M76" s="16">
        <f t="shared" si="11"/>
        <v>0</v>
      </c>
      <c r="N76" s="16">
        <f t="shared" si="11"/>
        <v>0</v>
      </c>
      <c r="O76" s="16">
        <f t="shared" si="11"/>
        <v>2.0999999999999996</v>
      </c>
      <c r="P76" s="16">
        <f t="shared" si="11"/>
        <v>0</v>
      </c>
      <c r="Q76" s="16">
        <f t="shared" si="11"/>
        <v>2.0999999999999996</v>
      </c>
      <c r="R76" s="16">
        <f t="shared" si="11"/>
        <v>2</v>
      </c>
      <c r="S76" s="16">
        <f t="shared" si="11"/>
        <v>1.4</v>
      </c>
      <c r="T76" s="16">
        <f t="shared" si="11"/>
        <v>2.8</v>
      </c>
      <c r="U76" s="16">
        <f t="shared" si="11"/>
        <v>3.5</v>
      </c>
      <c r="V76" s="16">
        <f t="shared" si="11"/>
        <v>3.5</v>
      </c>
      <c r="W76" s="16">
        <f t="shared" si="11"/>
        <v>2.0999999999999996</v>
      </c>
      <c r="X76" s="16">
        <f t="shared" si="11"/>
        <v>5.2</v>
      </c>
      <c r="Y76" s="16">
        <f t="shared" si="11"/>
        <v>3.4000000000000004</v>
      </c>
      <c r="Z76" s="16">
        <f t="shared" si="11"/>
        <v>1.4</v>
      </c>
      <c r="AA76" s="16">
        <f t="shared" si="11"/>
        <v>0</v>
      </c>
      <c r="AB76" s="16">
        <f t="shared" si="11"/>
        <v>0</v>
      </c>
      <c r="AC76" s="16">
        <f t="shared" si="11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25.39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f>0.87/2</f>
        <v>0.435</v>
      </c>
      <c r="G78" s="280"/>
      <c r="H78" s="353"/>
      <c r="I78" s="280"/>
      <c r="J78" s="282"/>
      <c r="K78" s="282"/>
      <c r="L78" s="280"/>
      <c r="M78" s="280">
        <f>0.97/2</f>
        <v>0.48499999999999999</v>
      </c>
      <c r="N78" s="280">
        <f>1/2</f>
        <v>0.5</v>
      </c>
      <c r="O78" s="280">
        <f>1.22/2</f>
        <v>0.61</v>
      </c>
      <c r="P78" s="280">
        <v>0.56499999999999995</v>
      </c>
      <c r="Q78" s="280">
        <v>0.60499999999999998</v>
      </c>
      <c r="R78" s="280">
        <v>0.59499999999999997</v>
      </c>
      <c r="S78" s="353">
        <v>0.6</v>
      </c>
      <c r="T78" s="353">
        <v>0.60499999999999998</v>
      </c>
      <c r="U78" s="280">
        <v>0.59</v>
      </c>
      <c r="V78" s="280">
        <v>0.57499999999999996</v>
      </c>
      <c r="W78" s="280">
        <v>0.57499999999999996</v>
      </c>
      <c r="X78" s="280">
        <f>1.36/2</f>
        <v>0.68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f>0.87/2</f>
        <v>0.435</v>
      </c>
      <c r="G79" s="353">
        <f>0.83/2</f>
        <v>0.41499999999999998</v>
      </c>
      <c r="H79" s="353">
        <f>0.8/2</f>
        <v>0.4</v>
      </c>
      <c r="I79" s="280">
        <f>0.77/2</f>
        <v>0.38500000000000001</v>
      </c>
      <c r="J79" s="280">
        <f>0.74/2</f>
        <v>0.37</v>
      </c>
      <c r="K79" s="282">
        <f>0.75/2</f>
        <v>0.375</v>
      </c>
      <c r="L79" s="280">
        <f>0.84/2</f>
        <v>0.42</v>
      </c>
      <c r="M79" s="280">
        <v>0</v>
      </c>
      <c r="N79" s="280">
        <v>0</v>
      </c>
      <c r="O79" s="280">
        <v>0</v>
      </c>
      <c r="P79" s="280">
        <v>0</v>
      </c>
      <c r="Q79" s="280">
        <v>0</v>
      </c>
      <c r="R79" s="280">
        <v>0</v>
      </c>
      <c r="S79" s="353">
        <v>0.6</v>
      </c>
      <c r="T79" s="353">
        <v>0.60499999999999998</v>
      </c>
      <c r="U79" s="280">
        <v>0.59</v>
      </c>
      <c r="V79" s="280">
        <v>0.57499999999999996</v>
      </c>
      <c r="W79" s="280">
        <v>0.57499999999999996</v>
      </c>
      <c r="X79" s="280">
        <f>1.36/2</f>
        <v>0.68</v>
      </c>
      <c r="Y79" s="280">
        <f>1.37/2</f>
        <v>0.68500000000000005</v>
      </c>
      <c r="Z79" s="280">
        <f>1.26/2</f>
        <v>0.63</v>
      </c>
      <c r="AA79" s="280">
        <f>1.09/2</f>
        <v>0.54500000000000004</v>
      </c>
      <c r="AB79" s="280">
        <f>1.08/2</f>
        <v>0.54</v>
      </c>
      <c r="AC79" s="280">
        <f>1.02/2</f>
        <v>0.51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/>
      <c r="G80" s="353">
        <f>0.83/2</f>
        <v>0.41499999999999998</v>
      </c>
      <c r="H80" s="353">
        <f>0.8/2</f>
        <v>0.4</v>
      </c>
      <c r="I80" s="280">
        <f>0.77/2</f>
        <v>0.38500000000000001</v>
      </c>
      <c r="J80" s="280">
        <f>0.74/2</f>
        <v>0.37</v>
      </c>
      <c r="K80" s="282">
        <f>0.75/2</f>
        <v>0.375</v>
      </c>
      <c r="L80" s="280">
        <f>0.84/2</f>
        <v>0.42</v>
      </c>
      <c r="M80" s="280">
        <f>0.97/2</f>
        <v>0.48499999999999999</v>
      </c>
      <c r="N80" s="280">
        <f>1/2</f>
        <v>0.5</v>
      </c>
      <c r="O80" s="280">
        <f>1.22/2</f>
        <v>0.61</v>
      </c>
      <c r="P80" s="280">
        <v>0.56499999999999995</v>
      </c>
      <c r="Q80" s="280">
        <v>0.60499999999999998</v>
      </c>
      <c r="R80" s="280">
        <v>0.59499999999999997</v>
      </c>
      <c r="S80" s="353"/>
      <c r="T80" s="353"/>
      <c r="U80" s="280"/>
      <c r="V80" s="280"/>
      <c r="W80" s="280"/>
      <c r="X80" s="280"/>
      <c r="Y80" s="280">
        <f>1.37/2</f>
        <v>0.68500000000000005</v>
      </c>
      <c r="Z80" s="280">
        <f>1.26/2</f>
        <v>0.63</v>
      </c>
      <c r="AA80" s="280">
        <f>1.09/2</f>
        <v>0.54500000000000004</v>
      </c>
      <c r="AB80" s="280">
        <f>1.08/2</f>
        <v>0.54</v>
      </c>
      <c r="AC80" s="280">
        <f>1.02/2</f>
        <v>0.51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12">SUM(C78:C80)</f>
        <v>2.5499999999999998</v>
      </c>
      <c r="D81" s="16">
        <f t="shared" si="12"/>
        <v>0</v>
      </c>
      <c r="E81" s="16">
        <f t="shared" si="12"/>
        <v>0</v>
      </c>
      <c r="F81" s="16">
        <f t="shared" si="12"/>
        <v>0.87</v>
      </c>
      <c r="G81" s="16">
        <f t="shared" si="12"/>
        <v>0.83</v>
      </c>
      <c r="H81" s="16">
        <f t="shared" si="12"/>
        <v>0.8</v>
      </c>
      <c r="I81" s="16">
        <f t="shared" si="12"/>
        <v>0.77</v>
      </c>
      <c r="J81" s="16">
        <f t="shared" si="12"/>
        <v>0.74</v>
      </c>
      <c r="K81" s="16">
        <f t="shared" si="12"/>
        <v>0.75</v>
      </c>
      <c r="L81" s="16">
        <f t="shared" si="12"/>
        <v>0.84</v>
      </c>
      <c r="M81" s="16">
        <f t="shared" si="12"/>
        <v>0.97</v>
      </c>
      <c r="N81" s="16">
        <f t="shared" si="12"/>
        <v>1</v>
      </c>
      <c r="O81" s="16">
        <f t="shared" si="12"/>
        <v>1.22</v>
      </c>
      <c r="P81" s="16">
        <f t="shared" si="12"/>
        <v>1.1299999999999999</v>
      </c>
      <c r="Q81" s="16">
        <f t="shared" si="12"/>
        <v>1.21</v>
      </c>
      <c r="R81" s="16">
        <f t="shared" si="12"/>
        <v>1.19</v>
      </c>
      <c r="S81" s="16">
        <f t="shared" si="12"/>
        <v>1.2</v>
      </c>
      <c r="T81" s="16">
        <f t="shared" si="12"/>
        <v>1.21</v>
      </c>
      <c r="U81" s="16">
        <f t="shared" si="12"/>
        <v>1.18</v>
      </c>
      <c r="V81" s="16">
        <f t="shared" si="12"/>
        <v>1.1499999999999999</v>
      </c>
      <c r="W81" s="16">
        <f t="shared" si="12"/>
        <v>1.1499999999999999</v>
      </c>
      <c r="X81" s="16">
        <f t="shared" si="12"/>
        <v>1.36</v>
      </c>
      <c r="Y81" s="16">
        <f t="shared" si="12"/>
        <v>1.37</v>
      </c>
      <c r="Z81" s="16">
        <f t="shared" si="12"/>
        <v>1.26</v>
      </c>
      <c r="AA81" s="16">
        <f t="shared" si="12"/>
        <v>1.0900000000000001</v>
      </c>
      <c r="AB81" s="16">
        <f t="shared" si="12"/>
        <v>1.08</v>
      </c>
      <c r="AC81" s="16">
        <f t="shared" si="12"/>
        <v>1.02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3">COUNTIF(F83:AC83,$AF$11)</f>
        <v>0</v>
      </c>
      <c r="AG83" s="10">
        <f t="shared" ref="AG83:AG91" si="14">COUNTIF(G83:AC83,$AG$11)</f>
        <v>0</v>
      </c>
      <c r="AH83" s="10">
        <f t="shared" ref="AH83:AH91" si="15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3"/>
        <v>0</v>
      </c>
      <c r="AG84" s="10">
        <f t="shared" si="14"/>
        <v>0</v>
      </c>
      <c r="AH84" s="10">
        <f t="shared" si="15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5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3"/>
        <v>0</v>
      </c>
      <c r="AG86" s="10">
        <f t="shared" si="14"/>
        <v>0</v>
      </c>
      <c r="AH86" s="10">
        <f t="shared" si="15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3"/>
        <v>0</v>
      </c>
      <c r="AG87" s="10">
        <f t="shared" si="14"/>
        <v>0</v>
      </c>
      <c r="AH87" s="10">
        <f t="shared" si="15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3"/>
        <v>0</v>
      </c>
      <c r="AG88" s="10">
        <f t="shared" si="14"/>
        <v>0</v>
      </c>
      <c r="AH88" s="10">
        <f t="shared" si="15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3"/>
        <v>0</v>
      </c>
      <c r="AG89" s="10">
        <f t="shared" si="14"/>
        <v>0</v>
      </c>
      <c r="AH89" s="10">
        <f t="shared" si="15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3"/>
        <v>0</v>
      </c>
      <c r="AG90" s="10">
        <f t="shared" si="14"/>
        <v>0</v>
      </c>
      <c r="AH90" s="10">
        <f t="shared" si="15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3"/>
        <v>0</v>
      </c>
      <c r="AG91" s="10">
        <f t="shared" si="14"/>
        <v>0</v>
      </c>
      <c r="AH91" s="10">
        <f t="shared" si="15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18.21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280">
        <v>0.73</v>
      </c>
      <c r="O94" s="280">
        <v>0.79</v>
      </c>
      <c r="P94" s="280">
        <v>0.8</v>
      </c>
      <c r="Q94" s="280">
        <v>0.81</v>
      </c>
      <c r="R94" s="280">
        <v>0.84</v>
      </c>
      <c r="S94" s="353">
        <v>0.84</v>
      </c>
      <c r="T94" s="353">
        <v>0.86</v>
      </c>
      <c r="U94" s="280">
        <v>0.86</v>
      </c>
      <c r="V94" s="280">
        <v>0.85</v>
      </c>
      <c r="W94" s="280">
        <v>0.85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0.73</v>
      </c>
      <c r="G95" s="280">
        <v>0.71</v>
      </c>
      <c r="H95" s="280">
        <v>0.67</v>
      </c>
      <c r="I95" s="280">
        <v>0.66</v>
      </c>
      <c r="J95" s="280">
        <v>0.62</v>
      </c>
      <c r="K95" s="282">
        <v>0.67</v>
      </c>
      <c r="L95" s="280"/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0.91</v>
      </c>
      <c r="AA95" s="280">
        <v>0.89</v>
      </c>
      <c r="AB95" s="280">
        <v>0.85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11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6">SUM(C94:C95)</f>
        <v>2</v>
      </c>
      <c r="D96" s="16">
        <f t="shared" si="16"/>
        <v>0</v>
      </c>
      <c r="E96" s="16">
        <f t="shared" si="16"/>
        <v>0</v>
      </c>
      <c r="F96" s="16">
        <f t="shared" si="16"/>
        <v>0.73</v>
      </c>
      <c r="G96" s="16">
        <f t="shared" si="16"/>
        <v>0.71</v>
      </c>
      <c r="H96" s="16">
        <f t="shared" si="16"/>
        <v>0.67</v>
      </c>
      <c r="I96" s="16">
        <f t="shared" si="16"/>
        <v>0.66</v>
      </c>
      <c r="J96" s="16">
        <f t="shared" si="16"/>
        <v>0.62</v>
      </c>
      <c r="K96" s="16">
        <f t="shared" si="16"/>
        <v>0.67</v>
      </c>
      <c r="L96" s="16">
        <f t="shared" si="16"/>
        <v>0</v>
      </c>
      <c r="M96" s="16">
        <f t="shared" si="16"/>
        <v>0.72</v>
      </c>
      <c r="N96" s="16">
        <f t="shared" si="16"/>
        <v>0.73</v>
      </c>
      <c r="O96" s="16">
        <f t="shared" si="16"/>
        <v>0.79</v>
      </c>
      <c r="P96" s="16">
        <f t="shared" si="16"/>
        <v>0.8</v>
      </c>
      <c r="Q96" s="16">
        <f t="shared" si="16"/>
        <v>0.81</v>
      </c>
      <c r="R96" s="16">
        <f t="shared" si="16"/>
        <v>0.84</v>
      </c>
      <c r="S96" s="16">
        <f t="shared" si="16"/>
        <v>0.84</v>
      </c>
      <c r="T96" s="16">
        <f t="shared" si="16"/>
        <v>0.86</v>
      </c>
      <c r="U96" s="16">
        <f t="shared" si="16"/>
        <v>0.86</v>
      </c>
      <c r="V96" s="16">
        <f t="shared" si="16"/>
        <v>0.85</v>
      </c>
      <c r="W96" s="16">
        <f t="shared" si="16"/>
        <v>0.85</v>
      </c>
      <c r="X96" s="16">
        <f t="shared" si="16"/>
        <v>0.84</v>
      </c>
      <c r="Y96" s="16">
        <f t="shared" si="16"/>
        <v>0.92</v>
      </c>
      <c r="Z96" s="16">
        <v>0.89</v>
      </c>
      <c r="AA96" s="16">
        <f t="shared" si="16"/>
        <v>0.89</v>
      </c>
      <c r="AB96" s="16">
        <f t="shared" si="16"/>
        <v>0.85</v>
      </c>
      <c r="AC96" s="16">
        <f t="shared" si="16"/>
        <v>0.79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7">SUM(C13:C16,C19:C32,C35:C37,C40,C43:C46,C49,C55,C56,C58,C60,C63,C64,C66,C67,C72,C78:C80,C94:C95)</f>
        <v>97.399999999999963</v>
      </c>
      <c r="D99" s="23">
        <f t="shared" si="17"/>
        <v>0</v>
      </c>
      <c r="E99" s="23">
        <f t="shared" si="17"/>
        <v>0</v>
      </c>
      <c r="F99" s="23">
        <f>SUM(F13:F16,F19:F32,F35:F37,F40,F43:F46,F49,F55,F56,F58,F60,F63,F64,F66,F67,F72,F78:F80,F94:F95)</f>
        <v>38.77600000000001</v>
      </c>
      <c r="G99" s="23">
        <f t="shared" ref="G99:AC99" si="18">SUM(G13:G16,G19:G32,G35:G37,G40,G43:G46,G49,G55,G56,G58,G60,G63,G64,G66,G67,G72,G78:G80,G94:G95)</f>
        <v>35.105000000000004</v>
      </c>
      <c r="H99" s="23">
        <f>SUM(H13:H16,H19:H32,H35:H37,H40,H43:H46,H49,H55,H56,H58,H60,H63,H64,H66,H67,H72,H78:H80,H94:H95)</f>
        <v>34.018000000000001</v>
      </c>
      <c r="I99" s="23">
        <f t="shared" si="18"/>
        <v>33.119999999999997</v>
      </c>
      <c r="J99" s="23">
        <f t="shared" si="18"/>
        <v>33.18399999999999</v>
      </c>
      <c r="K99" s="23">
        <f t="shared" si="18"/>
        <v>33.576000000000008</v>
      </c>
      <c r="L99" s="23">
        <f t="shared" si="18"/>
        <v>35.644000000000005</v>
      </c>
      <c r="M99" s="23">
        <f t="shared" si="18"/>
        <v>36.643000000000001</v>
      </c>
      <c r="N99" s="23">
        <f>SUM(N13:N16,N19:N32,N35:N37,N40,N43:N46,N49,N55,N56,N58,N60,N63,N64,N66,N67,N72,N78:N80,N94:N95)</f>
        <v>41.821999999999996</v>
      </c>
      <c r="O99" s="23">
        <f t="shared" si="18"/>
        <v>49.634000000000007</v>
      </c>
      <c r="P99" s="23">
        <f t="shared" si="18"/>
        <v>52.576999999999998</v>
      </c>
      <c r="Q99" s="23">
        <f t="shared" si="18"/>
        <v>54.475000000000001</v>
      </c>
      <c r="R99" s="23">
        <f t="shared" si="18"/>
        <v>54.466999999999992</v>
      </c>
      <c r="S99" s="23">
        <f t="shared" si="18"/>
        <v>52.824000000000012</v>
      </c>
      <c r="T99" s="23">
        <f t="shared" si="18"/>
        <v>55.412000000000006</v>
      </c>
      <c r="U99" s="23">
        <f t="shared" si="18"/>
        <v>55.40000000000002</v>
      </c>
      <c r="V99" s="23">
        <f t="shared" si="18"/>
        <v>54.998000000000026</v>
      </c>
      <c r="W99" s="23">
        <f t="shared" si="18"/>
        <v>53.694000000000017</v>
      </c>
      <c r="X99" s="23">
        <f t="shared" si="18"/>
        <v>57.712000000000018</v>
      </c>
      <c r="Y99" s="23">
        <f t="shared" si="18"/>
        <v>56.332000000000022</v>
      </c>
      <c r="Z99" s="23">
        <f t="shared" si="18"/>
        <v>53.366</v>
      </c>
      <c r="AA99" s="23">
        <f t="shared" si="18"/>
        <v>49.928999999999995</v>
      </c>
      <c r="AB99" s="23">
        <f t="shared" si="18"/>
        <v>47.499000000000002</v>
      </c>
      <c r="AC99" s="23">
        <f t="shared" si="18"/>
        <v>43.939999999999991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-1.3799999999999955</v>
      </c>
      <c r="AG102" s="19"/>
      <c r="AH102" s="145">
        <f>Z99-AA99</f>
        <v>3.4370000000000047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12</v>
      </c>
      <c r="G107" s="58">
        <f t="shared" ref="G107:AC107" si="19">G17</f>
        <v>11.8</v>
      </c>
      <c r="H107" s="58">
        <f t="shared" si="19"/>
        <v>11.8</v>
      </c>
      <c r="I107" s="58">
        <f t="shared" si="19"/>
        <v>11.8</v>
      </c>
      <c r="J107" s="58">
        <f t="shared" si="19"/>
        <v>11.4</v>
      </c>
      <c r="K107" s="58">
        <f t="shared" si="19"/>
        <v>11.8</v>
      </c>
      <c r="L107" s="58">
        <f t="shared" si="19"/>
        <v>12</v>
      </c>
      <c r="M107" s="58">
        <f t="shared" si="19"/>
        <v>11.899999999999999</v>
      </c>
      <c r="N107" s="58">
        <f t="shared" si="19"/>
        <v>16.200000000000003</v>
      </c>
      <c r="O107" s="58">
        <f t="shared" si="19"/>
        <v>16.5</v>
      </c>
      <c r="P107" s="58">
        <f t="shared" si="19"/>
        <v>17.700000000000003</v>
      </c>
      <c r="Q107" s="58">
        <f t="shared" si="19"/>
        <v>17.399999999999999</v>
      </c>
      <c r="R107" s="58">
        <f t="shared" si="19"/>
        <v>17.399999999999999</v>
      </c>
      <c r="S107" s="58">
        <f t="shared" si="19"/>
        <v>17.399999999999999</v>
      </c>
      <c r="T107" s="58">
        <f t="shared" si="19"/>
        <v>18</v>
      </c>
      <c r="U107" s="58">
        <f t="shared" si="19"/>
        <v>17.399999999999999</v>
      </c>
      <c r="V107" s="58">
        <f t="shared" si="19"/>
        <v>17.399999999999999</v>
      </c>
      <c r="W107" s="58">
        <f t="shared" si="19"/>
        <v>17.399999999999999</v>
      </c>
      <c r="X107" s="58">
        <f t="shared" si="19"/>
        <v>17.600000000000001</v>
      </c>
      <c r="Y107" s="58">
        <f t="shared" si="19"/>
        <v>18</v>
      </c>
      <c r="Z107" s="58">
        <f t="shared" si="19"/>
        <v>17.399999999999999</v>
      </c>
      <c r="AA107" s="58">
        <f t="shared" si="19"/>
        <v>16.799999999999997</v>
      </c>
      <c r="AB107" s="58">
        <f t="shared" si="19"/>
        <v>17.3</v>
      </c>
      <c r="AC107" s="58">
        <f t="shared" si="19"/>
        <v>19.600000000000001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0.56299999999999994</v>
      </c>
      <c r="G108" s="62">
        <v>0.503</v>
      </c>
      <c r="H108" s="62">
        <v>0.502</v>
      </c>
      <c r="I108" s="62">
        <v>0.65900000000000003</v>
      </c>
      <c r="J108" s="62">
        <v>0.73099999999999998</v>
      </c>
      <c r="K108" s="62">
        <v>0.72599999999999998</v>
      </c>
      <c r="L108" s="62">
        <v>0.57999999999999996</v>
      </c>
      <c r="M108" s="62">
        <v>0.68300000000000005</v>
      </c>
      <c r="N108" s="62">
        <v>0.6</v>
      </c>
      <c r="O108" s="62">
        <v>0.627</v>
      </c>
      <c r="P108" s="62">
        <v>0.52700000000000002</v>
      </c>
      <c r="Q108" s="62">
        <v>0.78100000000000003</v>
      </c>
      <c r="R108" s="62">
        <v>0.81399999999999995</v>
      </c>
      <c r="S108" s="62">
        <v>0.76700000000000002</v>
      </c>
      <c r="T108" s="62">
        <v>0.82399999999999995</v>
      </c>
      <c r="U108" s="62">
        <v>0.59899999999999998</v>
      </c>
      <c r="V108" s="62">
        <v>0.56799999999999995</v>
      </c>
      <c r="W108" s="62">
        <v>0.78</v>
      </c>
      <c r="X108" s="62">
        <v>0.82099999999999995</v>
      </c>
      <c r="Y108" s="62">
        <v>0.77600000000000002</v>
      </c>
      <c r="Z108" s="62">
        <v>0.61299999999999999</v>
      </c>
      <c r="AA108" s="62">
        <v>0.56200000000000006</v>
      </c>
      <c r="AB108" s="62">
        <v>0.57499999999999996</v>
      </c>
      <c r="AC108" s="62">
        <v>0.60099999999999998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2.0659999999999998</v>
      </c>
      <c r="G109" s="58">
        <f t="shared" ref="G109:AC109" si="20">G33</f>
        <v>2.0449999999999999</v>
      </c>
      <c r="H109" s="58">
        <f t="shared" si="20"/>
        <v>2.1479999999999997</v>
      </c>
      <c r="I109" s="58">
        <f t="shared" si="20"/>
        <v>2.14</v>
      </c>
      <c r="J109" s="58">
        <f t="shared" si="20"/>
        <v>2.1539999999999999</v>
      </c>
      <c r="K109" s="58">
        <f t="shared" si="20"/>
        <v>2.1260000000000003</v>
      </c>
      <c r="L109" s="58">
        <f t="shared" si="20"/>
        <v>2.1339999999999999</v>
      </c>
      <c r="M109" s="58">
        <f t="shared" si="20"/>
        <v>2.1429999999999998</v>
      </c>
      <c r="N109" s="58">
        <f t="shared" si="20"/>
        <v>2.1619999999999999</v>
      </c>
      <c r="O109" s="58">
        <f t="shared" si="20"/>
        <v>3.6040000000000001</v>
      </c>
      <c r="P109" s="58">
        <f t="shared" si="20"/>
        <v>5.7269999999999994</v>
      </c>
      <c r="Q109" s="58">
        <f t="shared" si="20"/>
        <v>5.7450000000000001</v>
      </c>
      <c r="R109" s="58">
        <f t="shared" si="20"/>
        <v>5.7969999999999997</v>
      </c>
      <c r="S109" s="58">
        <f t="shared" si="20"/>
        <v>5.7939999999999987</v>
      </c>
      <c r="T109" s="58">
        <f t="shared" si="20"/>
        <v>5.7420000000000009</v>
      </c>
      <c r="U109" s="58">
        <f t="shared" si="20"/>
        <v>5.73</v>
      </c>
      <c r="V109" s="58">
        <f t="shared" si="20"/>
        <v>5.7880000000000003</v>
      </c>
      <c r="W109" s="58">
        <f t="shared" si="20"/>
        <v>5.8039999999999994</v>
      </c>
      <c r="X109" s="58">
        <f t="shared" si="20"/>
        <v>5.6720000000000006</v>
      </c>
      <c r="Y109" s="58">
        <f t="shared" si="20"/>
        <v>5.7319999999999993</v>
      </c>
      <c r="Z109" s="58">
        <f>Z33</f>
        <v>5.5660000000000007</v>
      </c>
      <c r="AA109" s="58">
        <f t="shared" si="20"/>
        <v>5.5690000000000008</v>
      </c>
      <c r="AB109" s="58">
        <f t="shared" si="20"/>
        <v>5.7690000000000001</v>
      </c>
      <c r="AC109" s="58">
        <f t="shared" si="20"/>
        <v>3.4800000000000004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7.5</v>
      </c>
      <c r="G111" s="59">
        <f t="shared" ref="G111:AC111" si="21">G47</f>
        <v>5.5</v>
      </c>
      <c r="H111" s="59">
        <f t="shared" si="21"/>
        <v>5</v>
      </c>
      <c r="I111" s="59">
        <f t="shared" si="21"/>
        <v>5</v>
      </c>
      <c r="J111" s="59">
        <f t="shared" si="21"/>
        <v>5</v>
      </c>
      <c r="K111" s="59">
        <f t="shared" si="21"/>
        <v>5</v>
      </c>
      <c r="L111" s="59">
        <f t="shared" si="21"/>
        <v>6.6</v>
      </c>
      <c r="M111" s="59">
        <f t="shared" si="21"/>
        <v>6.7</v>
      </c>
      <c r="N111" s="59">
        <f t="shared" si="21"/>
        <v>7.5</v>
      </c>
      <c r="O111" s="59">
        <f t="shared" si="21"/>
        <v>11.2</v>
      </c>
      <c r="P111" s="59">
        <f t="shared" si="21"/>
        <v>13</v>
      </c>
      <c r="Q111" s="59">
        <f t="shared" si="21"/>
        <v>13</v>
      </c>
      <c r="R111" s="59">
        <f t="shared" si="21"/>
        <v>13</v>
      </c>
      <c r="S111" s="59">
        <f t="shared" si="21"/>
        <v>12</v>
      </c>
      <c r="T111" s="59">
        <f t="shared" si="21"/>
        <v>12.6</v>
      </c>
      <c r="U111" s="59">
        <f t="shared" si="21"/>
        <v>12.5</v>
      </c>
      <c r="V111" s="59">
        <f t="shared" si="21"/>
        <v>12.1</v>
      </c>
      <c r="W111" s="59">
        <f t="shared" si="21"/>
        <v>12.2</v>
      </c>
      <c r="X111" s="59">
        <f t="shared" si="21"/>
        <v>12.8</v>
      </c>
      <c r="Y111" s="59">
        <f t="shared" si="21"/>
        <v>12.7</v>
      </c>
      <c r="Z111" s="59">
        <f t="shared" si="21"/>
        <v>12.6</v>
      </c>
      <c r="AA111" s="59">
        <f t="shared" si="21"/>
        <v>11.5</v>
      </c>
      <c r="AB111" s="59">
        <f t="shared" si="21"/>
        <v>8.4</v>
      </c>
      <c r="AC111" s="59">
        <f t="shared" si="21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0.245</v>
      </c>
      <c r="G112" s="62">
        <v>0.23799999999999999</v>
      </c>
      <c r="H112" s="62">
        <v>0.23599999999999999</v>
      </c>
      <c r="I112" s="62">
        <v>0.24399999999999999</v>
      </c>
      <c r="J112" s="62">
        <v>0.23499999999999999</v>
      </c>
      <c r="K112" s="62">
        <v>0.24399999999999999</v>
      </c>
      <c r="L112" s="62">
        <v>0.24199999999999999</v>
      </c>
      <c r="M112" s="62">
        <v>0.25900000000000001</v>
      </c>
      <c r="N112" s="62">
        <v>0.253</v>
      </c>
      <c r="O112" s="62">
        <v>0.26100000000000001</v>
      </c>
      <c r="P112" s="62">
        <v>0.23699999999999999</v>
      </c>
      <c r="Q112" s="62">
        <v>0.23899999999999999</v>
      </c>
      <c r="R112" s="62">
        <v>0.24299999999999999</v>
      </c>
      <c r="S112" s="62">
        <v>0.24399999999999999</v>
      </c>
      <c r="T112" s="62">
        <v>0.252</v>
      </c>
      <c r="U112" s="62">
        <v>0.23899999999999999</v>
      </c>
      <c r="V112" s="62">
        <v>0.24299999999999999</v>
      </c>
      <c r="W112" s="62">
        <v>0.23300000000000001</v>
      </c>
      <c r="X112" s="62">
        <v>0.24399999999999999</v>
      </c>
      <c r="Y112" s="62">
        <v>0.23699999999999999</v>
      </c>
      <c r="Z112" s="62">
        <v>0.249</v>
      </c>
      <c r="AA112" s="62">
        <v>0.24</v>
      </c>
      <c r="AB112" s="62">
        <v>0.27600000000000002</v>
      </c>
      <c r="AC112" s="62">
        <v>0.26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2.3E-2</v>
      </c>
      <c r="G113" s="62">
        <v>3.3000000000000002E-2</v>
      </c>
      <c r="H113" s="62">
        <v>2.8000000000000001E-2</v>
      </c>
      <c r="I113" s="62">
        <v>2.5000000000000001E-2</v>
      </c>
      <c r="J113" s="62">
        <v>2.9000000000000001E-2</v>
      </c>
      <c r="K113" s="62">
        <v>0.04</v>
      </c>
      <c r="L113" s="62">
        <v>4.2000000000000003E-2</v>
      </c>
      <c r="M113" s="62">
        <v>3.7999999999999999E-2</v>
      </c>
      <c r="N113" s="62">
        <v>4.1000000000000002E-2</v>
      </c>
      <c r="O113" s="62">
        <v>0.04</v>
      </c>
      <c r="P113" s="62">
        <v>0.16800000000000001</v>
      </c>
      <c r="Q113" s="62">
        <v>0.16</v>
      </c>
      <c r="R113" s="62">
        <v>0.16</v>
      </c>
      <c r="S113" s="62">
        <v>0.153</v>
      </c>
      <c r="T113" s="62">
        <v>0.152</v>
      </c>
      <c r="U113" s="62">
        <v>0.17499999999999999</v>
      </c>
      <c r="V113" s="62">
        <v>0.1757</v>
      </c>
      <c r="W113" s="62">
        <v>0.17519999999999999</v>
      </c>
      <c r="X113" s="62">
        <v>0.16300000000000001</v>
      </c>
      <c r="Y113" s="62">
        <v>0.16270000000000001</v>
      </c>
      <c r="Z113" s="62">
        <v>0.16250000000000001</v>
      </c>
      <c r="AA113" s="62">
        <v>0.16750000000000001</v>
      </c>
      <c r="AB113" s="62">
        <v>0.158</v>
      </c>
      <c r="AC113" s="62">
        <v>2.46E-2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14.21</v>
      </c>
      <c r="G114" s="59">
        <f t="shared" ref="G114:AC114" si="22">G50</f>
        <v>14.22</v>
      </c>
      <c r="H114" s="59">
        <f t="shared" si="22"/>
        <v>13.6</v>
      </c>
      <c r="I114" s="59">
        <f t="shared" si="22"/>
        <v>12.75</v>
      </c>
      <c r="J114" s="59">
        <f t="shared" si="22"/>
        <v>13.27</v>
      </c>
      <c r="K114" s="59">
        <f t="shared" si="22"/>
        <v>13.23</v>
      </c>
      <c r="L114" s="59">
        <f t="shared" si="22"/>
        <v>14.07</v>
      </c>
      <c r="M114" s="59">
        <f t="shared" si="22"/>
        <v>14.21</v>
      </c>
      <c r="N114" s="59">
        <f t="shared" si="22"/>
        <v>14.23</v>
      </c>
      <c r="O114" s="59">
        <f t="shared" si="22"/>
        <v>14.22</v>
      </c>
      <c r="P114" s="59">
        <f t="shared" si="22"/>
        <v>14.22</v>
      </c>
      <c r="Q114" s="59">
        <f t="shared" si="22"/>
        <v>14.21</v>
      </c>
      <c r="R114" s="59">
        <f t="shared" si="22"/>
        <v>14.24</v>
      </c>
      <c r="S114" s="59">
        <f t="shared" si="22"/>
        <v>14.19</v>
      </c>
      <c r="T114" s="59">
        <f t="shared" si="22"/>
        <v>14.2</v>
      </c>
      <c r="U114" s="59">
        <f t="shared" si="22"/>
        <v>14.23</v>
      </c>
      <c r="V114" s="59">
        <f t="shared" si="22"/>
        <v>14.21</v>
      </c>
      <c r="W114" s="59">
        <f t="shared" si="22"/>
        <v>14.19</v>
      </c>
      <c r="X114" s="59">
        <f t="shared" si="22"/>
        <v>14.24</v>
      </c>
      <c r="Y114" s="59">
        <f t="shared" si="22"/>
        <v>14.21</v>
      </c>
      <c r="Z114" s="59">
        <f t="shared" si="22"/>
        <v>14.23</v>
      </c>
      <c r="AA114" s="59">
        <f t="shared" si="22"/>
        <v>14.08</v>
      </c>
      <c r="AB114" s="59">
        <f t="shared" si="22"/>
        <v>14.1</v>
      </c>
      <c r="AC114" s="59">
        <f t="shared" si="22"/>
        <v>14.05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0.79</v>
      </c>
      <c r="G115" s="62">
        <v>0.78</v>
      </c>
      <c r="H115" s="62">
        <v>0.9</v>
      </c>
      <c r="I115" s="62">
        <v>0.75</v>
      </c>
      <c r="J115" s="62">
        <v>0.73</v>
      </c>
      <c r="K115" s="62">
        <v>0.77</v>
      </c>
      <c r="L115" s="62">
        <v>0.93</v>
      </c>
      <c r="M115" s="62">
        <v>0.79</v>
      </c>
      <c r="N115" s="62">
        <v>0.77</v>
      </c>
      <c r="O115" s="62">
        <v>0.81</v>
      </c>
      <c r="P115" s="62">
        <v>0.78</v>
      </c>
      <c r="Q115" s="62">
        <v>0.79</v>
      </c>
      <c r="R115" s="62">
        <v>0.76</v>
      </c>
      <c r="S115" s="62">
        <v>0.81</v>
      </c>
      <c r="T115" s="62">
        <v>0.8</v>
      </c>
      <c r="U115" s="62">
        <v>0.77</v>
      </c>
      <c r="V115" s="62">
        <v>0.79</v>
      </c>
      <c r="W115" s="62">
        <v>0.81</v>
      </c>
      <c r="X115" s="62">
        <v>0.76</v>
      </c>
      <c r="Y115" s="62">
        <v>0.79</v>
      </c>
      <c r="Z115" s="62">
        <v>0.77</v>
      </c>
      <c r="AA115" s="62">
        <v>0.92</v>
      </c>
      <c r="AB115" s="62">
        <v>0.9</v>
      </c>
      <c r="AC115" s="62">
        <v>0.95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1.4</v>
      </c>
      <c r="G116" s="58">
        <f t="shared" ref="G116:AC116" si="23">G76</f>
        <v>0</v>
      </c>
      <c r="H116" s="58">
        <f t="shared" si="23"/>
        <v>0</v>
      </c>
      <c r="I116" s="58">
        <f t="shared" si="23"/>
        <v>0</v>
      </c>
      <c r="J116" s="58">
        <f t="shared" si="23"/>
        <v>0</v>
      </c>
      <c r="K116" s="58">
        <f t="shared" si="23"/>
        <v>0</v>
      </c>
      <c r="L116" s="58">
        <f t="shared" si="23"/>
        <v>0</v>
      </c>
      <c r="M116" s="58">
        <f t="shared" si="23"/>
        <v>0</v>
      </c>
      <c r="N116" s="58">
        <f t="shared" si="23"/>
        <v>0</v>
      </c>
      <c r="O116" s="58">
        <f t="shared" si="23"/>
        <v>2.0999999999999996</v>
      </c>
      <c r="P116" s="58">
        <f t="shared" si="23"/>
        <v>0</v>
      </c>
      <c r="Q116" s="58">
        <f t="shared" si="23"/>
        <v>2.0999999999999996</v>
      </c>
      <c r="R116" s="58">
        <f t="shared" si="23"/>
        <v>2</v>
      </c>
      <c r="S116" s="58">
        <f t="shared" si="23"/>
        <v>1.4</v>
      </c>
      <c r="T116" s="58">
        <f t="shared" si="23"/>
        <v>2.8</v>
      </c>
      <c r="U116" s="58">
        <f t="shared" si="23"/>
        <v>3.5</v>
      </c>
      <c r="V116" s="58">
        <f t="shared" si="23"/>
        <v>3.5</v>
      </c>
      <c r="W116" s="58">
        <f t="shared" si="23"/>
        <v>2.0999999999999996</v>
      </c>
      <c r="X116" s="58">
        <f t="shared" si="23"/>
        <v>5.2</v>
      </c>
      <c r="Y116" s="58">
        <f t="shared" si="23"/>
        <v>3.4000000000000004</v>
      </c>
      <c r="Z116" s="58">
        <f t="shared" si="23"/>
        <v>1.4</v>
      </c>
      <c r="AA116" s="58">
        <f t="shared" si="23"/>
        <v>0</v>
      </c>
      <c r="AB116" s="58">
        <f t="shared" si="23"/>
        <v>0</v>
      </c>
      <c r="AC116" s="58">
        <f t="shared" si="23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0.87</v>
      </c>
      <c r="G117" s="58">
        <f t="shared" ref="G117:AC117" si="24">G81</f>
        <v>0.83</v>
      </c>
      <c r="H117" s="58">
        <f t="shared" si="24"/>
        <v>0.8</v>
      </c>
      <c r="I117" s="58">
        <f t="shared" si="24"/>
        <v>0.77</v>
      </c>
      <c r="J117" s="58">
        <f t="shared" si="24"/>
        <v>0.74</v>
      </c>
      <c r="K117" s="58">
        <f t="shared" si="24"/>
        <v>0.75</v>
      </c>
      <c r="L117" s="58">
        <f t="shared" si="24"/>
        <v>0.84</v>
      </c>
      <c r="M117" s="58">
        <f t="shared" si="24"/>
        <v>0.97</v>
      </c>
      <c r="N117" s="58">
        <f t="shared" si="24"/>
        <v>1</v>
      </c>
      <c r="O117" s="58">
        <f t="shared" si="24"/>
        <v>1.22</v>
      </c>
      <c r="P117" s="58">
        <f t="shared" si="24"/>
        <v>1.1299999999999999</v>
      </c>
      <c r="Q117" s="58">
        <f t="shared" si="24"/>
        <v>1.21</v>
      </c>
      <c r="R117" s="58">
        <f t="shared" si="24"/>
        <v>1.19</v>
      </c>
      <c r="S117" s="58">
        <f t="shared" si="24"/>
        <v>1.2</v>
      </c>
      <c r="T117" s="58">
        <f t="shared" si="24"/>
        <v>1.21</v>
      </c>
      <c r="U117" s="58">
        <f t="shared" si="24"/>
        <v>1.18</v>
      </c>
      <c r="V117" s="58">
        <f t="shared" si="24"/>
        <v>1.1499999999999999</v>
      </c>
      <c r="W117" s="58">
        <f t="shared" si="24"/>
        <v>1.1499999999999999</v>
      </c>
      <c r="X117" s="58">
        <f t="shared" si="24"/>
        <v>1.36</v>
      </c>
      <c r="Y117" s="58">
        <f t="shared" si="24"/>
        <v>1.37</v>
      </c>
      <c r="Z117" s="58">
        <f t="shared" si="24"/>
        <v>1.26</v>
      </c>
      <c r="AA117" s="58">
        <f t="shared" si="24"/>
        <v>1.0900000000000001</v>
      </c>
      <c r="AB117" s="58">
        <f t="shared" si="24"/>
        <v>1.08</v>
      </c>
      <c r="AC117" s="58">
        <f t="shared" si="24"/>
        <v>1.02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0.73</v>
      </c>
      <c r="G119" s="58">
        <f t="shared" ref="G119:AC119" si="25">G96</f>
        <v>0.71</v>
      </c>
      <c r="H119" s="58">
        <f t="shared" si="25"/>
        <v>0.67</v>
      </c>
      <c r="I119" s="58">
        <f t="shared" si="25"/>
        <v>0.66</v>
      </c>
      <c r="J119" s="58">
        <f t="shared" si="25"/>
        <v>0.62</v>
      </c>
      <c r="K119" s="58">
        <f t="shared" si="25"/>
        <v>0.67</v>
      </c>
      <c r="L119" s="58">
        <f t="shared" si="25"/>
        <v>0</v>
      </c>
      <c r="M119" s="58">
        <f t="shared" si="25"/>
        <v>0.72</v>
      </c>
      <c r="N119" s="58">
        <f t="shared" si="25"/>
        <v>0.73</v>
      </c>
      <c r="O119" s="58">
        <f t="shared" si="25"/>
        <v>0.79</v>
      </c>
      <c r="P119" s="58">
        <f t="shared" si="25"/>
        <v>0.8</v>
      </c>
      <c r="Q119" s="58">
        <f t="shared" si="25"/>
        <v>0.81</v>
      </c>
      <c r="R119" s="58">
        <f t="shared" si="25"/>
        <v>0.84</v>
      </c>
      <c r="S119" s="58">
        <f t="shared" si="25"/>
        <v>0.84</v>
      </c>
      <c r="T119" s="58">
        <f t="shared" si="25"/>
        <v>0.86</v>
      </c>
      <c r="U119" s="58">
        <f t="shared" si="25"/>
        <v>0.86</v>
      </c>
      <c r="V119" s="58">
        <f t="shared" si="25"/>
        <v>0.85</v>
      </c>
      <c r="W119" s="58">
        <f t="shared" si="25"/>
        <v>0.85</v>
      </c>
      <c r="X119" s="58">
        <f t="shared" si="25"/>
        <v>0.84</v>
      </c>
      <c r="Y119" s="58">
        <f t="shared" si="25"/>
        <v>0.92</v>
      </c>
      <c r="Z119" s="58">
        <f t="shared" si="25"/>
        <v>0.89</v>
      </c>
      <c r="AA119" s="58">
        <f t="shared" si="25"/>
        <v>0.89</v>
      </c>
      <c r="AB119" s="58">
        <f t="shared" si="25"/>
        <v>0.85</v>
      </c>
      <c r="AC119" s="58">
        <f t="shared" si="25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38.77600000000001</v>
      </c>
      <c r="G121" s="55">
        <f t="shared" ref="G121:AC121" si="26">SUM(G13:G16,G19:G32,G43:G46,G49,G55,G56,G58,G60,G63,G64,G66,G67,G72,G78:G80,G94:G95)</f>
        <v>35.105000000000004</v>
      </c>
      <c r="H121" s="55">
        <f>SUM(H13:H16,H19:H32,H43:H46,H49,H55,H56,H58,H60,H63,H64,H66,H67,H72,H78:H80,H94:H95)</f>
        <v>34.018000000000001</v>
      </c>
      <c r="I121" s="55">
        <f t="shared" si="26"/>
        <v>33.119999999999997</v>
      </c>
      <c r="J121" s="55">
        <f t="shared" si="26"/>
        <v>33.18399999999999</v>
      </c>
      <c r="K121" s="55">
        <f t="shared" si="26"/>
        <v>33.576000000000008</v>
      </c>
      <c r="L121" s="55">
        <f t="shared" si="26"/>
        <v>35.644000000000005</v>
      </c>
      <c r="M121" s="55">
        <f t="shared" si="26"/>
        <v>36.643000000000001</v>
      </c>
      <c r="N121" s="55">
        <f t="shared" si="26"/>
        <v>41.821999999999996</v>
      </c>
      <c r="O121" s="55">
        <f t="shared" si="26"/>
        <v>49.634000000000007</v>
      </c>
      <c r="P121" s="55">
        <f t="shared" si="26"/>
        <v>52.576999999999998</v>
      </c>
      <c r="Q121" s="55">
        <f t="shared" si="26"/>
        <v>54.475000000000001</v>
      </c>
      <c r="R121" s="55">
        <f t="shared" si="26"/>
        <v>54.466999999999992</v>
      </c>
      <c r="S121" s="55">
        <f t="shared" si="26"/>
        <v>52.824000000000012</v>
      </c>
      <c r="T121" s="55">
        <f t="shared" si="26"/>
        <v>55.412000000000006</v>
      </c>
      <c r="U121" s="55">
        <f t="shared" si="26"/>
        <v>55.40000000000002</v>
      </c>
      <c r="V121" s="55">
        <f t="shared" si="26"/>
        <v>54.998000000000026</v>
      </c>
      <c r="W121" s="55">
        <f t="shared" si="26"/>
        <v>53.694000000000017</v>
      </c>
      <c r="X121" s="55">
        <f t="shared" si="26"/>
        <v>57.712000000000018</v>
      </c>
      <c r="Y121" s="55">
        <f t="shared" si="26"/>
        <v>56.332000000000022</v>
      </c>
      <c r="Z121" s="55">
        <f t="shared" si="26"/>
        <v>53.366</v>
      </c>
      <c r="AA121" s="55">
        <f t="shared" si="26"/>
        <v>49.928999999999995</v>
      </c>
      <c r="AB121" s="55">
        <f t="shared" si="26"/>
        <v>47.499000000000002</v>
      </c>
      <c r="AC121" s="55">
        <f t="shared" si="26"/>
        <v>43.939999999999991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>
        <v>0.3</v>
      </c>
      <c r="G125" s="519">
        <v>0.3</v>
      </c>
      <c r="H125" s="519">
        <v>0.3</v>
      </c>
      <c r="I125" s="519">
        <v>0.3</v>
      </c>
      <c r="J125" s="519">
        <v>0.3</v>
      </c>
      <c r="K125" s="519"/>
      <c r="L125" s="519"/>
      <c r="M125" s="519"/>
      <c r="N125" s="519"/>
      <c r="O125" s="519"/>
      <c r="P125" s="519"/>
      <c r="Q125" s="519"/>
      <c r="R125" s="519"/>
      <c r="S125" s="519">
        <v>1.1299999999999999</v>
      </c>
      <c r="T125" s="519"/>
      <c r="U125" s="519"/>
      <c r="V125" s="519">
        <v>0.31</v>
      </c>
      <c r="W125" s="519">
        <v>0.31</v>
      </c>
      <c r="X125" s="519">
        <v>0.31</v>
      </c>
      <c r="Y125" s="519"/>
      <c r="Z125" s="519"/>
      <c r="AA125" s="519">
        <v>1.34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0.3</v>
      </c>
      <c r="G126" s="55">
        <f t="shared" ref="G126:AC126" si="27">SUM(G122:G125)</f>
        <v>0.3</v>
      </c>
      <c r="H126" s="55">
        <f t="shared" si="27"/>
        <v>0.3</v>
      </c>
      <c r="I126" s="55">
        <f t="shared" si="27"/>
        <v>0.3</v>
      </c>
      <c r="J126" s="55">
        <f t="shared" si="27"/>
        <v>0.3</v>
      </c>
      <c r="K126" s="55">
        <f t="shared" si="27"/>
        <v>0</v>
      </c>
      <c r="L126" s="55">
        <f t="shared" si="27"/>
        <v>0</v>
      </c>
      <c r="M126" s="55">
        <f t="shared" si="27"/>
        <v>0</v>
      </c>
      <c r="N126" s="55">
        <f t="shared" si="27"/>
        <v>0</v>
      </c>
      <c r="O126" s="55">
        <f t="shared" si="27"/>
        <v>0</v>
      </c>
      <c r="P126" s="55">
        <f t="shared" si="27"/>
        <v>0</v>
      </c>
      <c r="Q126" s="55">
        <f t="shared" si="27"/>
        <v>0</v>
      </c>
      <c r="R126" s="55">
        <f t="shared" si="27"/>
        <v>0</v>
      </c>
      <c r="S126" s="55">
        <f t="shared" si="27"/>
        <v>1.1299999999999999</v>
      </c>
      <c r="T126" s="55">
        <f t="shared" si="27"/>
        <v>0</v>
      </c>
      <c r="U126" s="55">
        <f t="shared" si="27"/>
        <v>0</v>
      </c>
      <c r="V126" s="55">
        <f t="shared" si="27"/>
        <v>0.31</v>
      </c>
      <c r="W126" s="55">
        <f t="shared" si="27"/>
        <v>0.31</v>
      </c>
      <c r="X126" s="55">
        <f t="shared" si="27"/>
        <v>0.31</v>
      </c>
      <c r="Y126" s="55">
        <f t="shared" si="27"/>
        <v>0</v>
      </c>
      <c r="Z126" s="55">
        <f t="shared" si="27"/>
        <v>0</v>
      </c>
      <c r="AA126" s="55">
        <f t="shared" si="27"/>
        <v>1.34</v>
      </c>
      <c r="AB126" s="55">
        <f t="shared" si="27"/>
        <v>0</v>
      </c>
      <c r="AC126" s="55">
        <f t="shared" si="27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39.076000000000008</v>
      </c>
      <c r="G127" s="56">
        <f t="shared" ref="G127:AC127" si="28">SUM(G121,G126)</f>
        <v>35.405000000000001</v>
      </c>
      <c r="H127" s="56">
        <f t="shared" si="28"/>
        <v>34.317999999999998</v>
      </c>
      <c r="I127" s="56">
        <f t="shared" si="28"/>
        <v>33.419999999999995</v>
      </c>
      <c r="J127" s="56">
        <f t="shared" si="28"/>
        <v>33.483999999999988</v>
      </c>
      <c r="K127" s="56">
        <f t="shared" si="28"/>
        <v>33.576000000000008</v>
      </c>
      <c r="L127" s="56">
        <f t="shared" si="28"/>
        <v>35.644000000000005</v>
      </c>
      <c r="M127" s="56">
        <f t="shared" si="28"/>
        <v>36.643000000000001</v>
      </c>
      <c r="N127" s="56">
        <f t="shared" si="28"/>
        <v>41.821999999999996</v>
      </c>
      <c r="O127" s="56">
        <f t="shared" si="28"/>
        <v>49.634000000000007</v>
      </c>
      <c r="P127" s="56">
        <f t="shared" si="28"/>
        <v>52.576999999999998</v>
      </c>
      <c r="Q127" s="56">
        <f t="shared" si="28"/>
        <v>54.475000000000001</v>
      </c>
      <c r="R127" s="56">
        <f t="shared" si="28"/>
        <v>54.466999999999992</v>
      </c>
      <c r="S127" s="56">
        <f t="shared" si="28"/>
        <v>53.954000000000015</v>
      </c>
      <c r="T127" s="56">
        <f t="shared" si="28"/>
        <v>55.412000000000006</v>
      </c>
      <c r="U127" s="56">
        <f t="shared" si="28"/>
        <v>55.40000000000002</v>
      </c>
      <c r="V127" s="56">
        <f t="shared" si="28"/>
        <v>55.308000000000028</v>
      </c>
      <c r="W127" s="56">
        <f t="shared" si="28"/>
        <v>54.004000000000019</v>
      </c>
      <c r="X127" s="56">
        <f t="shared" si="28"/>
        <v>58.02200000000002</v>
      </c>
      <c r="Y127" s="56">
        <f t="shared" si="28"/>
        <v>56.332000000000022</v>
      </c>
      <c r="Z127" s="56">
        <f t="shared" si="28"/>
        <v>53.366</v>
      </c>
      <c r="AA127" s="56">
        <f t="shared" si="28"/>
        <v>51.268999999999998</v>
      </c>
      <c r="AB127" s="56">
        <f t="shared" si="28"/>
        <v>47.499000000000002</v>
      </c>
      <c r="AC127" s="56">
        <f t="shared" si="28"/>
        <v>43.939999999999991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60.07</v>
      </c>
      <c r="G130" s="350">
        <v>60.1</v>
      </c>
      <c r="H130" s="350">
        <v>60.12</v>
      </c>
      <c r="I130" s="350">
        <v>60.14</v>
      </c>
      <c r="J130" s="350">
        <v>60.2</v>
      </c>
      <c r="K130" s="350">
        <v>60.13</v>
      </c>
      <c r="L130" s="350">
        <v>60.13</v>
      </c>
      <c r="M130" s="350">
        <v>60.12</v>
      </c>
      <c r="N130" s="350">
        <v>60.04</v>
      </c>
      <c r="O130" s="350">
        <v>60.23</v>
      </c>
      <c r="P130" s="350">
        <v>60.06</v>
      </c>
      <c r="Q130" s="350">
        <v>60.11</v>
      </c>
      <c r="R130" s="350">
        <v>60.08</v>
      </c>
      <c r="S130" s="350">
        <v>60.08</v>
      </c>
      <c r="T130" s="350">
        <v>60.03</v>
      </c>
      <c r="U130" s="350">
        <v>60.03</v>
      </c>
      <c r="V130" s="350">
        <v>60.04</v>
      </c>
      <c r="W130" s="350">
        <v>60.03</v>
      </c>
      <c r="X130" s="350">
        <v>60.05</v>
      </c>
      <c r="Y130" s="350">
        <v>60.02</v>
      </c>
      <c r="Z130" s="350">
        <v>60.06</v>
      </c>
      <c r="AA130" s="350">
        <v>60.19</v>
      </c>
      <c r="AB130" s="350">
        <v>60.11</v>
      </c>
      <c r="AC130" s="350">
        <v>60.03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 x14ac:dyDescent="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127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104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:G137" si="29">7.2*(4-COUNTIF(F13:F16,"=CMS"))</f>
        <v>21.6</v>
      </c>
      <c r="G137" s="529">
        <f t="shared" si="29"/>
        <v>21.6</v>
      </c>
      <c r="H137" s="529">
        <f t="shared" ref="H137:I137" si="30">7.2*(4-COUNTIF(H13:H16,"=CMS"))</f>
        <v>21.6</v>
      </c>
      <c r="I137" s="529">
        <f t="shared" si="30"/>
        <v>21.6</v>
      </c>
      <c r="J137" s="529">
        <f t="shared" ref="J137:K137" si="31">7.2*(4-COUNTIF(J13:J16,"=CMS"))</f>
        <v>21.6</v>
      </c>
      <c r="K137" s="529">
        <f t="shared" si="31"/>
        <v>21.6</v>
      </c>
      <c r="L137" s="529">
        <f t="shared" ref="L137:M137" si="32">7.2*(4-COUNTIF(L13:L16,"=CMS"))</f>
        <v>21.6</v>
      </c>
      <c r="M137" s="529">
        <f t="shared" si="32"/>
        <v>21.6</v>
      </c>
      <c r="N137" s="529">
        <f t="shared" ref="N137:S137" si="33">7.2*(4-COUNTIF(N13:N16,"=CMS"))</f>
        <v>21.6</v>
      </c>
      <c r="O137" s="529">
        <f t="shared" si="33"/>
        <v>21.6</v>
      </c>
      <c r="P137" s="529">
        <f t="shared" si="33"/>
        <v>21.6</v>
      </c>
      <c r="Q137" s="529">
        <f t="shared" si="33"/>
        <v>21.6</v>
      </c>
      <c r="R137" s="529">
        <f t="shared" si="33"/>
        <v>21.6</v>
      </c>
      <c r="S137" s="529">
        <f t="shared" si="33"/>
        <v>21.6</v>
      </c>
      <c r="T137" s="529">
        <f t="shared" ref="T137:AB137" si="34">7.2*(4-COUNTIF(T13:T16,"=CMS"))</f>
        <v>21.6</v>
      </c>
      <c r="U137" s="529">
        <f t="shared" si="34"/>
        <v>21.6</v>
      </c>
      <c r="V137" s="529">
        <f t="shared" si="34"/>
        <v>21.6</v>
      </c>
      <c r="W137" s="529">
        <f t="shared" si="34"/>
        <v>21.6</v>
      </c>
      <c r="X137" s="529">
        <f t="shared" si="34"/>
        <v>21.6</v>
      </c>
      <c r="Y137" s="529">
        <f t="shared" si="34"/>
        <v>21.6</v>
      </c>
      <c r="Z137" s="529">
        <f t="shared" si="34"/>
        <v>21.6</v>
      </c>
      <c r="AA137" s="529">
        <f t="shared" si="34"/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AC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 t="shared" si="36"/>
        <v>8.5</v>
      </c>
      <c r="R139" s="529">
        <f t="shared" si="36"/>
        <v>8.5</v>
      </c>
      <c r="S139" s="529">
        <f t="shared" si="36"/>
        <v>8.5</v>
      </c>
      <c r="T139" s="529">
        <f t="shared" si="36"/>
        <v>8.5</v>
      </c>
      <c r="U139" s="529">
        <f t="shared" si="36"/>
        <v>8.5</v>
      </c>
      <c r="V139" s="529">
        <f t="shared" si="36"/>
        <v>8.5</v>
      </c>
      <c r="W139" s="529">
        <f t="shared" si="36"/>
        <v>8.5</v>
      </c>
      <c r="X139" s="529">
        <f t="shared" si="36"/>
        <v>8.5</v>
      </c>
      <c r="Y139" s="529">
        <f t="shared" si="36"/>
        <v>8.5</v>
      </c>
      <c r="Z139" s="529">
        <f t="shared" si="36"/>
        <v>8.5</v>
      </c>
      <c r="AA139" s="529">
        <f t="shared" si="36"/>
        <v>8.5</v>
      </c>
      <c r="AB139" s="529">
        <f t="shared" si="36"/>
        <v>8.5</v>
      </c>
      <c r="AC139" s="529">
        <f t="shared" si="3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:G141" si="37">IF(F45="CMS",0,8.8)</f>
        <v>8.8000000000000007</v>
      </c>
      <c r="G140" s="529">
        <f t="shared" si="37"/>
        <v>8.8000000000000007</v>
      </c>
      <c r="H140" s="529">
        <f t="shared" ref="H140:I140" si="38">IF(H45="CMS",0,8.8)</f>
        <v>8.8000000000000007</v>
      </c>
      <c r="I140" s="529">
        <f t="shared" si="38"/>
        <v>8.8000000000000007</v>
      </c>
      <c r="J140" s="529">
        <f t="shared" ref="J140:K140" si="39">IF(J45="CMS",0,8.8)</f>
        <v>8.8000000000000007</v>
      </c>
      <c r="K140" s="529">
        <f t="shared" si="39"/>
        <v>8.8000000000000007</v>
      </c>
      <c r="L140" s="529">
        <f t="shared" ref="L140:M140" si="40">IF(L45="CMS",0,8.8)</f>
        <v>8.8000000000000007</v>
      </c>
      <c r="M140" s="529">
        <f t="shared" si="40"/>
        <v>8.8000000000000007</v>
      </c>
      <c r="N140" s="529">
        <f t="shared" ref="N140" si="41">IF(N45="CMS",0,8.8)</f>
        <v>8.8000000000000007</v>
      </c>
      <c r="O140" s="529">
        <f t="shared" ref="O140:P140" si="42">IF(O45="CMS",0,8.8)</f>
        <v>8.8000000000000007</v>
      </c>
      <c r="P140" s="529">
        <f t="shared" si="42"/>
        <v>8.8000000000000007</v>
      </c>
      <c r="Q140" s="529">
        <f t="shared" ref="Q140:S140" si="43">IF(Q45="CMS",0,8.8)</f>
        <v>8.8000000000000007</v>
      </c>
      <c r="R140" s="529">
        <f t="shared" si="43"/>
        <v>8.8000000000000007</v>
      </c>
      <c r="S140" s="529">
        <f t="shared" si="43"/>
        <v>8.8000000000000007</v>
      </c>
      <c r="T140" s="529">
        <f t="shared" ref="T140:AB140" si="44">IF(T45="CMS",0,8.8)</f>
        <v>8.8000000000000007</v>
      </c>
      <c r="U140" s="529">
        <f t="shared" si="44"/>
        <v>8.8000000000000007</v>
      </c>
      <c r="V140" s="529">
        <f t="shared" si="44"/>
        <v>8.8000000000000007</v>
      </c>
      <c r="W140" s="529">
        <f t="shared" si="44"/>
        <v>8.8000000000000007</v>
      </c>
      <c r="X140" s="529">
        <f t="shared" si="44"/>
        <v>8.8000000000000007</v>
      </c>
      <c r="Y140" s="529">
        <f t="shared" si="44"/>
        <v>8.8000000000000007</v>
      </c>
      <c r="Z140" s="529">
        <f t="shared" si="44"/>
        <v>8.8000000000000007</v>
      </c>
      <c r="AA140" s="529">
        <f t="shared" si="44"/>
        <v>8.8000000000000007</v>
      </c>
      <c r="AB140" s="529">
        <f t="shared" si="44"/>
        <v>8.8000000000000007</v>
      </c>
      <c r="AC140" s="529">
        <f t="shared" ref="AC140" si="45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 t="shared" si="37"/>
        <v>0</v>
      </c>
      <c r="G141" s="529">
        <f t="shared" si="37"/>
        <v>0</v>
      </c>
      <c r="H141" s="529">
        <f t="shared" ref="H141:I141" si="46">IF(H46="CMS",0,8.8)</f>
        <v>0</v>
      </c>
      <c r="I141" s="529">
        <f t="shared" si="46"/>
        <v>0</v>
      </c>
      <c r="J141" s="529">
        <f t="shared" ref="J141:K141" si="47">IF(J46="CMS",0,8.8)</f>
        <v>0</v>
      </c>
      <c r="K141" s="529">
        <f t="shared" si="47"/>
        <v>0</v>
      </c>
      <c r="L141" s="529">
        <f t="shared" ref="L141:M141" si="48">IF(L46="CMS",0,8.8)</f>
        <v>0</v>
      </c>
      <c r="M141" s="529">
        <f t="shared" si="48"/>
        <v>0</v>
      </c>
      <c r="N141" s="529">
        <f t="shared" ref="N141" si="49">IF(N46="CMS",0,8.8)</f>
        <v>0</v>
      </c>
      <c r="O141" s="529">
        <f t="shared" ref="O141:P141" si="50">IF(O46="CMS",0,8.8)</f>
        <v>0</v>
      </c>
      <c r="P141" s="529">
        <f t="shared" si="50"/>
        <v>0</v>
      </c>
      <c r="Q141" s="529">
        <f t="shared" ref="Q141:S141" si="51">IF(Q46="CMS",0,8.8)</f>
        <v>0</v>
      </c>
      <c r="R141" s="529">
        <f t="shared" si="51"/>
        <v>0</v>
      </c>
      <c r="S141" s="529">
        <f t="shared" si="51"/>
        <v>0</v>
      </c>
      <c r="T141" s="529">
        <f t="shared" ref="T141:AB141" si="52">IF(T46="CMS",0,8.8)</f>
        <v>0</v>
      </c>
      <c r="U141" s="529">
        <f t="shared" si="52"/>
        <v>0</v>
      </c>
      <c r="V141" s="529">
        <f t="shared" si="52"/>
        <v>0</v>
      </c>
      <c r="W141" s="529">
        <f t="shared" si="52"/>
        <v>0</v>
      </c>
      <c r="X141" s="529">
        <f t="shared" si="52"/>
        <v>0</v>
      </c>
      <c r="Y141" s="529">
        <f t="shared" si="52"/>
        <v>0</v>
      </c>
      <c r="Z141" s="529">
        <f t="shared" si="52"/>
        <v>0</v>
      </c>
      <c r="AA141" s="529">
        <f t="shared" si="52"/>
        <v>0</v>
      </c>
      <c r="AB141" s="529">
        <f t="shared" si="52"/>
        <v>0</v>
      </c>
      <c r="AC141" s="529">
        <f t="shared" ref="AC141" si="53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16</v>
      </c>
      <c r="Y142" s="529">
        <v>16</v>
      </c>
      <c r="Z142" s="529">
        <v>16</v>
      </c>
      <c r="AA142" s="529">
        <v>16</v>
      </c>
      <c r="AB142" s="529">
        <v>16</v>
      </c>
      <c r="AC142" s="529">
        <v>16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:G143" si="54">0.75*(5-COUNTIF(F63:F72,"=CMS"))+0.8*(4-COUNTIF(F55:F60,"=CMS"))</f>
        <v>6.95</v>
      </c>
      <c r="G143" s="529">
        <f t="shared" si="54"/>
        <v>6.95</v>
      </c>
      <c r="H143" s="529">
        <f t="shared" ref="H143:I143" si="55">0.75*(5-COUNTIF(H63:H72,"=CMS"))+0.8*(4-COUNTIF(H55:H60,"=CMS"))</f>
        <v>6.95</v>
      </c>
      <c r="I143" s="529">
        <f t="shared" si="55"/>
        <v>6.95</v>
      </c>
      <c r="J143" s="529">
        <f t="shared" ref="J143:K143" si="56">0.75*(5-COUNTIF(J63:J72,"=CMS"))+0.8*(4-COUNTIF(J55:J60,"=CMS"))</f>
        <v>6.95</v>
      </c>
      <c r="K143" s="529">
        <f t="shared" si="56"/>
        <v>6.95</v>
      </c>
      <c r="L143" s="529">
        <f t="shared" ref="L143:M143" si="57">0.75*(5-COUNTIF(L63:L72,"=CMS"))+0.8*(4-COUNTIF(L55:L60,"=CMS"))</f>
        <v>6.95</v>
      </c>
      <c r="M143" s="529">
        <f t="shared" si="57"/>
        <v>6.95</v>
      </c>
      <c r="N143" s="529">
        <f t="shared" ref="N143" si="58">0.75*(5-COUNTIF(N63:N72,"=CMS"))+0.8*(4-COUNTIF(N55:N60,"=CMS"))</f>
        <v>6.95</v>
      </c>
      <c r="O143" s="529">
        <f t="shared" ref="O143:P143" si="59">0.75*(5-COUNTIF(O63:O72,"=CMS"))+0.8*(4-COUNTIF(O55:O60,"=CMS"))</f>
        <v>6.95</v>
      </c>
      <c r="P143" s="529">
        <f t="shared" si="59"/>
        <v>6.95</v>
      </c>
      <c r="Q143" s="529">
        <f t="shared" ref="Q143:S143" si="60">0.75*(5-COUNTIF(Q63:Q72,"=CMS"))+0.8*(4-COUNTIF(Q55:Q60,"=CMS"))</f>
        <v>6.95</v>
      </c>
      <c r="R143" s="529">
        <f t="shared" si="60"/>
        <v>6.95</v>
      </c>
      <c r="S143" s="529">
        <f t="shared" si="60"/>
        <v>6.95</v>
      </c>
      <c r="T143" s="529">
        <f t="shared" ref="T143:AB143" si="61">0.75*(5-COUNTIF(T63:T72,"=CMS"))+0.8*(4-COUNTIF(T55:T60,"=CMS"))</f>
        <v>6.95</v>
      </c>
      <c r="U143" s="529">
        <f t="shared" si="61"/>
        <v>6.95</v>
      </c>
      <c r="V143" s="529">
        <f t="shared" si="61"/>
        <v>6.95</v>
      </c>
      <c r="W143" s="529">
        <f t="shared" si="61"/>
        <v>6.95</v>
      </c>
      <c r="X143" s="529">
        <f t="shared" si="61"/>
        <v>6.95</v>
      </c>
      <c r="Y143" s="529">
        <f t="shared" si="61"/>
        <v>6.95</v>
      </c>
      <c r="Z143" s="529">
        <f t="shared" si="61"/>
        <v>6.95</v>
      </c>
      <c r="AA143" s="529">
        <f t="shared" si="61"/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:G144" si="63">0.75*(3-COUNTIF(F78:F80,"=CMS"))</f>
        <v>2.25</v>
      </c>
      <c r="G144" s="529">
        <f t="shared" si="63"/>
        <v>2.25</v>
      </c>
      <c r="H144" s="529">
        <f t="shared" ref="H144:I144" si="64">0.75*(3-COUNTIF(H78:H80,"=CMS"))</f>
        <v>2.25</v>
      </c>
      <c r="I144" s="529">
        <f t="shared" si="64"/>
        <v>2.25</v>
      </c>
      <c r="J144" s="529">
        <f t="shared" ref="J144:K144" si="65">0.75*(3-COUNTIF(J78:J80,"=CMS"))</f>
        <v>2.25</v>
      </c>
      <c r="K144" s="529">
        <f t="shared" si="65"/>
        <v>2.25</v>
      </c>
      <c r="L144" s="529">
        <f t="shared" ref="L144:M144" si="66">0.75*(3-COUNTIF(L78:L80,"=CMS"))</f>
        <v>2.25</v>
      </c>
      <c r="M144" s="529">
        <f t="shared" si="66"/>
        <v>2.25</v>
      </c>
      <c r="N144" s="529">
        <f t="shared" ref="N144" si="67">0.75*(3-COUNTIF(N78:N80,"=CMS"))</f>
        <v>2.25</v>
      </c>
      <c r="O144" s="529">
        <f t="shared" ref="O144:P144" si="68">0.75*(3-COUNTIF(O78:O80,"=CMS"))</f>
        <v>2.25</v>
      </c>
      <c r="P144" s="529">
        <f t="shared" si="68"/>
        <v>2.25</v>
      </c>
      <c r="Q144" s="529">
        <f t="shared" ref="Q144:S144" si="69">0.75*(3-COUNTIF(Q78:Q80,"=CMS"))</f>
        <v>2.25</v>
      </c>
      <c r="R144" s="529">
        <f t="shared" si="69"/>
        <v>2.25</v>
      </c>
      <c r="S144" s="529">
        <f t="shared" si="69"/>
        <v>2.25</v>
      </c>
      <c r="T144" s="529">
        <f t="shared" ref="T144:AB144" si="70">0.75*(3-COUNTIF(T78:T80,"=CMS"))</f>
        <v>2.25</v>
      </c>
      <c r="U144" s="529">
        <f t="shared" si="70"/>
        <v>2.25</v>
      </c>
      <c r="V144" s="529">
        <f t="shared" si="70"/>
        <v>2.25</v>
      </c>
      <c r="W144" s="529">
        <f t="shared" si="70"/>
        <v>2.25</v>
      </c>
      <c r="X144" s="529">
        <f t="shared" si="70"/>
        <v>2.25</v>
      </c>
      <c r="Y144" s="529">
        <f t="shared" si="70"/>
        <v>2.25</v>
      </c>
      <c r="Z144" s="529">
        <f t="shared" si="70"/>
        <v>2.25</v>
      </c>
      <c r="AA144" s="529">
        <f t="shared" si="70"/>
        <v>2.25</v>
      </c>
      <c r="AB144" s="529">
        <f t="shared" si="70"/>
        <v>2.25</v>
      </c>
      <c r="AC144" s="529">
        <f t="shared" ref="AC144" si="71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:G145" si="72">1*(2-COUNTIF(F94:F95,"=CMS"))</f>
        <v>2</v>
      </c>
      <c r="G145" s="529">
        <f t="shared" si="72"/>
        <v>2</v>
      </c>
      <c r="H145" s="529">
        <f t="shared" ref="H145:I145" si="73">1*(2-COUNTIF(H94:H95,"=CMS"))</f>
        <v>2</v>
      </c>
      <c r="I145" s="529">
        <f t="shared" si="73"/>
        <v>2</v>
      </c>
      <c r="J145" s="529">
        <f t="shared" ref="J145:K145" si="74">1*(2-COUNTIF(J94:J95,"=CMS"))</f>
        <v>2</v>
      </c>
      <c r="K145" s="529">
        <f t="shared" si="74"/>
        <v>2</v>
      </c>
      <c r="L145" s="529">
        <f t="shared" ref="L145:M145" si="75">1*(2-COUNTIF(L94:L95,"=CMS"))</f>
        <v>2</v>
      </c>
      <c r="M145" s="529">
        <f t="shared" si="75"/>
        <v>2</v>
      </c>
      <c r="N145" s="529">
        <f t="shared" ref="N145" si="76">1*(2-COUNTIF(N94:N95,"=CMS"))</f>
        <v>2</v>
      </c>
      <c r="O145" s="529">
        <f t="shared" ref="O145:P145" si="77">1*(2-COUNTIF(O94:O95,"=CMS"))</f>
        <v>2</v>
      </c>
      <c r="P145" s="529">
        <f t="shared" si="77"/>
        <v>2</v>
      </c>
      <c r="Q145" s="529">
        <f t="shared" ref="Q145:S145" si="78">1*(2-COUNTIF(Q94:Q95,"=CMS"))</f>
        <v>2</v>
      </c>
      <c r="R145" s="529">
        <f t="shared" si="78"/>
        <v>2</v>
      </c>
      <c r="S145" s="529">
        <f t="shared" si="78"/>
        <v>2</v>
      </c>
      <c r="T145" s="529">
        <f t="shared" ref="T145:AB145" si="79">1*(2-COUNTIF(T94:T95,"=CMS"))</f>
        <v>2</v>
      </c>
      <c r="U145" s="529">
        <f t="shared" si="79"/>
        <v>2</v>
      </c>
      <c r="V145" s="529">
        <f t="shared" si="79"/>
        <v>2</v>
      </c>
      <c r="W145" s="529">
        <f t="shared" si="79"/>
        <v>2</v>
      </c>
      <c r="X145" s="529">
        <f t="shared" si="79"/>
        <v>2</v>
      </c>
      <c r="Y145" s="529">
        <f t="shared" si="79"/>
        <v>2</v>
      </c>
      <c r="Z145" s="529">
        <f t="shared" si="79"/>
        <v>2</v>
      </c>
      <c r="AA145" s="529">
        <f t="shared" si="79"/>
        <v>2</v>
      </c>
      <c r="AB145" s="529">
        <f t="shared" si="79"/>
        <v>2</v>
      </c>
      <c r="AC145" s="529">
        <f t="shared" ref="AC145" si="80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81">IF(G137&gt;20,0,20-G137)</f>
        <v>0</v>
      </c>
      <c r="H146" s="530">
        <f t="shared" si="81"/>
        <v>0</v>
      </c>
      <c r="I146" s="530">
        <f t="shared" si="81"/>
        <v>0</v>
      </c>
      <c r="J146" s="530">
        <f t="shared" si="81"/>
        <v>0</v>
      </c>
      <c r="K146" s="530">
        <f t="shared" si="81"/>
        <v>0</v>
      </c>
      <c r="L146" s="530">
        <f t="shared" si="81"/>
        <v>0</v>
      </c>
      <c r="M146" s="530">
        <f t="shared" si="81"/>
        <v>0</v>
      </c>
      <c r="N146" s="530">
        <f t="shared" si="81"/>
        <v>0</v>
      </c>
      <c r="O146" s="530">
        <f t="shared" si="81"/>
        <v>0</v>
      </c>
      <c r="P146" s="530">
        <f t="shared" si="81"/>
        <v>0</v>
      </c>
      <c r="Q146" s="530">
        <f t="shared" si="81"/>
        <v>0</v>
      </c>
      <c r="R146" s="530">
        <f t="shared" si="81"/>
        <v>0</v>
      </c>
      <c r="S146" s="530">
        <f t="shared" si="81"/>
        <v>0</v>
      </c>
      <c r="T146" s="530">
        <f t="shared" si="81"/>
        <v>0</v>
      </c>
      <c r="U146" s="530">
        <f t="shared" si="81"/>
        <v>0</v>
      </c>
      <c r="V146" s="530">
        <f t="shared" si="81"/>
        <v>0</v>
      </c>
      <c r="W146" s="530">
        <f>IF(W137&gt;20,0,20-W137)</f>
        <v>0</v>
      </c>
      <c r="X146" s="530">
        <f t="shared" si="81"/>
        <v>0</v>
      </c>
      <c r="Y146" s="530">
        <f t="shared" si="81"/>
        <v>0</v>
      </c>
      <c r="Z146" s="530">
        <f t="shared" si="81"/>
        <v>0</v>
      </c>
      <c r="AA146" s="530">
        <f t="shared" si="8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82">IF(SUM(G139,G141,G142)&gt;25,0,25-SUM(G139,G141,G142))</f>
        <v>1.5</v>
      </c>
      <c r="H147" s="532">
        <f t="shared" si="82"/>
        <v>1.5</v>
      </c>
      <c r="I147" s="532">
        <f t="shared" si="82"/>
        <v>1.5</v>
      </c>
      <c r="J147" s="532">
        <f t="shared" si="82"/>
        <v>1.5</v>
      </c>
      <c r="K147" s="532">
        <f t="shared" si="82"/>
        <v>1.5</v>
      </c>
      <c r="L147" s="532">
        <f t="shared" si="82"/>
        <v>1.5</v>
      </c>
      <c r="M147" s="532">
        <f t="shared" si="82"/>
        <v>1.5</v>
      </c>
      <c r="N147" s="532">
        <f t="shared" si="82"/>
        <v>0.5</v>
      </c>
      <c r="O147" s="532">
        <f t="shared" si="82"/>
        <v>0.5</v>
      </c>
      <c r="P147" s="532">
        <f t="shared" si="82"/>
        <v>0.5</v>
      </c>
      <c r="Q147" s="532">
        <f t="shared" si="82"/>
        <v>0.5</v>
      </c>
      <c r="R147" s="532">
        <f t="shared" si="82"/>
        <v>0.5</v>
      </c>
      <c r="S147" s="532">
        <f t="shared" si="82"/>
        <v>0.5</v>
      </c>
      <c r="T147" s="532">
        <f t="shared" si="82"/>
        <v>0.5</v>
      </c>
      <c r="U147" s="532">
        <f t="shared" si="82"/>
        <v>0.5</v>
      </c>
      <c r="V147" s="532">
        <f t="shared" si="82"/>
        <v>0.5</v>
      </c>
      <c r="W147" s="532">
        <f t="shared" si="82"/>
        <v>0.5</v>
      </c>
      <c r="X147" s="532">
        <f t="shared" si="82"/>
        <v>0.5</v>
      </c>
      <c r="Y147" s="532">
        <f t="shared" si="82"/>
        <v>0.5</v>
      </c>
      <c r="Z147" s="532">
        <f t="shared" si="82"/>
        <v>0.5</v>
      </c>
      <c r="AA147" s="532">
        <f t="shared" si="82"/>
        <v>0.5</v>
      </c>
      <c r="AB147" s="532">
        <f>IF(SUM(AB139,AB141,AB142)&gt;25,0,25-SUM(AB139,AB141,AB142))</f>
        <v>0.5</v>
      </c>
      <c r="AC147" s="532">
        <f>IF(SUM(AC139,AC141,AC142)&gt;25,0,25-SUM(AC139,AC141,AC142))</f>
        <v>0.5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83">IF(SUM(G140,G143,G144,G145)&gt;17,0,17-SUM(G140,G143,G144,G145))</f>
        <v>0</v>
      </c>
      <c r="H148" s="533">
        <f t="shared" si="83"/>
        <v>0</v>
      </c>
      <c r="I148" s="533">
        <f t="shared" si="83"/>
        <v>0</v>
      </c>
      <c r="J148" s="533">
        <f t="shared" si="83"/>
        <v>0</v>
      </c>
      <c r="K148" s="533">
        <f t="shared" si="83"/>
        <v>0</v>
      </c>
      <c r="L148" s="533">
        <f t="shared" si="83"/>
        <v>0</v>
      </c>
      <c r="M148" s="533">
        <f t="shared" si="83"/>
        <v>0</v>
      </c>
      <c r="N148" s="533">
        <f t="shared" si="83"/>
        <v>0</v>
      </c>
      <c r="O148" s="533">
        <f t="shared" si="83"/>
        <v>0</v>
      </c>
      <c r="P148" s="533">
        <f t="shared" si="83"/>
        <v>0</v>
      </c>
      <c r="Q148" s="533">
        <f t="shared" si="83"/>
        <v>0</v>
      </c>
      <c r="R148" s="533">
        <f t="shared" si="83"/>
        <v>0</v>
      </c>
      <c r="S148" s="533">
        <f t="shared" si="83"/>
        <v>0</v>
      </c>
      <c r="T148" s="533">
        <f t="shared" si="83"/>
        <v>0</v>
      </c>
      <c r="U148" s="533">
        <f t="shared" si="83"/>
        <v>0</v>
      </c>
      <c r="V148" s="533">
        <f t="shared" si="83"/>
        <v>0</v>
      </c>
      <c r="W148" s="533">
        <f t="shared" si="83"/>
        <v>0</v>
      </c>
      <c r="X148" s="533">
        <f t="shared" si="83"/>
        <v>0</v>
      </c>
      <c r="Y148" s="533">
        <f t="shared" si="83"/>
        <v>0</v>
      </c>
      <c r="Z148" s="533">
        <f t="shared" si="83"/>
        <v>0</v>
      </c>
      <c r="AA148" s="533">
        <f t="shared" si="8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349" priority="42" operator="greaterThan">
      <formula>60.3</formula>
    </cfRule>
  </conditionalFormatting>
  <conditionalFormatting sqref="G49:AC49 G43:AC46 F55:AC57 G58:AC58 G94:AC94 I95:AC95 G13:AC16 F59:AC72 G19:AC32 G78:AC80">
    <cfRule type="cellIs" dxfId="1348" priority="38" operator="equal">
      <formula>"PMS"</formula>
    </cfRule>
    <cfRule type="cellIs" dxfId="1347" priority="39" operator="equal">
      <formula>"CMS"</formula>
    </cfRule>
    <cfRule type="cellIs" dxfId="1346" priority="40" operator="greaterThan">
      <formula>0</formula>
    </cfRule>
  </conditionalFormatting>
  <conditionalFormatting sqref="G49:AC49 G43:AC46 F55:AC57 G58:AC58 G94:AC94 I95:AC95 G13:AC16 F59:AC72 G78:AC80">
    <cfRule type="cellIs" dxfId="1345" priority="41" operator="lessThanOrEqual">
      <formula>0</formula>
    </cfRule>
  </conditionalFormatting>
  <conditionalFormatting sqref="F148:AC148">
    <cfRule type="cellIs" dxfId="1344" priority="37" operator="greaterThan">
      <formula>60.3</formula>
    </cfRule>
  </conditionalFormatting>
  <conditionalFormatting sqref="F146:AC146">
    <cfRule type="cellIs" dxfId="1343" priority="36" operator="greaterThan">
      <formula>60.3</formula>
    </cfRule>
  </conditionalFormatting>
  <conditionalFormatting sqref="F147:AC147">
    <cfRule type="cellIs" dxfId="1342" priority="35" operator="greaterThan">
      <formula>60.3</formula>
    </cfRule>
  </conditionalFormatting>
  <conditionalFormatting sqref="F94">
    <cfRule type="cellIs" dxfId="1341" priority="31" operator="equal">
      <formula>"PMS"</formula>
    </cfRule>
    <cfRule type="cellIs" dxfId="1340" priority="32" operator="equal">
      <formula>"CMS"</formula>
    </cfRule>
    <cfRule type="cellIs" dxfId="1339" priority="33" operator="greaterThan">
      <formula>0</formula>
    </cfRule>
  </conditionalFormatting>
  <conditionalFormatting sqref="F94">
    <cfRule type="cellIs" dxfId="1338" priority="34" operator="lessThanOrEqual">
      <formula>0</formula>
    </cfRule>
  </conditionalFormatting>
  <conditionalFormatting sqref="F13:F16">
    <cfRule type="cellIs" dxfId="1337" priority="27" operator="equal">
      <formula>"PMS"</formula>
    </cfRule>
    <cfRule type="cellIs" dxfId="1336" priority="28" operator="equal">
      <formula>"CMS"</formula>
    </cfRule>
    <cfRule type="cellIs" dxfId="1335" priority="29" operator="greaterThan">
      <formula>0</formula>
    </cfRule>
  </conditionalFormatting>
  <conditionalFormatting sqref="F13:F16">
    <cfRule type="cellIs" dxfId="1334" priority="30" operator="lessThanOrEqual">
      <formula>0</formula>
    </cfRule>
  </conditionalFormatting>
  <conditionalFormatting sqref="F19:F25">
    <cfRule type="cellIs" dxfId="1333" priority="24" operator="equal">
      <formula>"PMS"</formula>
    </cfRule>
    <cfRule type="cellIs" dxfId="1332" priority="25" operator="equal">
      <formula>"CMS"</formula>
    </cfRule>
    <cfRule type="cellIs" dxfId="1331" priority="26" operator="greaterThan">
      <formula>0</formula>
    </cfRule>
  </conditionalFormatting>
  <conditionalFormatting sqref="F43:F46">
    <cfRule type="cellIs" dxfId="1330" priority="20" operator="equal">
      <formula>"PMS"</formula>
    </cfRule>
    <cfRule type="cellIs" dxfId="1329" priority="21" operator="equal">
      <formula>"CMS"</formula>
    </cfRule>
    <cfRule type="cellIs" dxfId="1328" priority="22" operator="greaterThan">
      <formula>0</formula>
    </cfRule>
  </conditionalFormatting>
  <conditionalFormatting sqref="F43:F46">
    <cfRule type="cellIs" dxfId="1327" priority="23" operator="lessThanOrEqual">
      <formula>0</formula>
    </cfRule>
  </conditionalFormatting>
  <conditionalFormatting sqref="F49">
    <cfRule type="cellIs" dxfId="1326" priority="16" operator="equal">
      <formula>"PMS"</formula>
    </cfRule>
    <cfRule type="cellIs" dxfId="1325" priority="17" operator="equal">
      <formula>"CMS"</formula>
    </cfRule>
    <cfRule type="cellIs" dxfId="1324" priority="18" operator="greaterThan">
      <formula>0</formula>
    </cfRule>
  </conditionalFormatting>
  <conditionalFormatting sqref="F49">
    <cfRule type="cellIs" dxfId="1323" priority="19" operator="lessThanOrEqual">
      <formula>0</formula>
    </cfRule>
  </conditionalFormatting>
  <conditionalFormatting sqref="F58">
    <cfRule type="cellIs" dxfId="1322" priority="12" operator="equal">
      <formula>"PMS"</formula>
    </cfRule>
    <cfRule type="cellIs" dxfId="1321" priority="13" operator="equal">
      <formula>"CMS"</formula>
    </cfRule>
    <cfRule type="cellIs" dxfId="1320" priority="14" operator="greaterThan">
      <formula>0</formula>
    </cfRule>
  </conditionalFormatting>
  <conditionalFormatting sqref="F58">
    <cfRule type="cellIs" dxfId="1319" priority="15" operator="lessThanOrEqual">
      <formula>0</formula>
    </cfRule>
  </conditionalFormatting>
  <conditionalFormatting sqref="F78:F80">
    <cfRule type="cellIs" dxfId="1318" priority="8" operator="equal">
      <formula>"PMS"</formula>
    </cfRule>
    <cfRule type="cellIs" dxfId="1317" priority="9" operator="equal">
      <formula>"CMS"</formula>
    </cfRule>
    <cfRule type="cellIs" dxfId="1316" priority="10" operator="greaterThan">
      <formula>0</formula>
    </cfRule>
  </conditionalFormatting>
  <conditionalFormatting sqref="F78:F80">
    <cfRule type="cellIs" dxfId="1315" priority="11" operator="lessThanOrEqual">
      <formula>0</formula>
    </cfRule>
  </conditionalFormatting>
  <conditionalFormatting sqref="F95:H95">
    <cfRule type="cellIs" dxfId="1314" priority="4" operator="equal">
      <formula>"PMS"</formula>
    </cfRule>
    <cfRule type="cellIs" dxfId="1313" priority="5" operator="equal">
      <formula>"CMS"</formula>
    </cfRule>
    <cfRule type="cellIs" dxfId="1312" priority="6" operator="greaterThan">
      <formula>0</formula>
    </cfRule>
  </conditionalFormatting>
  <conditionalFormatting sqref="F95:H95">
    <cfRule type="cellIs" dxfId="1311" priority="7" operator="lessThanOrEqual">
      <formula>0</formula>
    </cfRule>
  </conditionalFormatting>
  <conditionalFormatting sqref="F26:F32">
    <cfRule type="cellIs" dxfId="1310" priority="1" operator="equal">
      <formula>"PMS"</formula>
    </cfRule>
    <cfRule type="cellIs" dxfId="1309" priority="2" operator="equal">
      <formula>"CMS"</formula>
    </cfRule>
    <cfRule type="cellIs" dxfId="1308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21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96C61-2C7B-4A67-BEDE-00F1984ED50D}">
  <sheetPr codeName="Sheet291"/>
  <dimension ref="A1:DT177"/>
  <sheetViews>
    <sheetView zoomScale="70" zoomScaleNormal="70" workbookViewId="0">
      <pane xSplit="5" ySplit="11" topLeftCell="G47" activePane="bottomRight" state="frozen"/>
      <selection pane="topRight" activeCell="F1" sqref="F1"/>
      <selection pane="bottomLeft" activeCell="A12" sqref="A12"/>
      <selection pane="bottomRight" activeCell="AJ122" sqref="AJ122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9,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366.50000000000006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</v>
      </c>
      <c r="G14" s="282">
        <v>6</v>
      </c>
      <c r="H14" s="282">
        <v>5.8</v>
      </c>
      <c r="I14" s="282">
        <v>6.1</v>
      </c>
      <c r="J14" s="282">
        <v>6</v>
      </c>
      <c r="K14" s="282">
        <v>6.1</v>
      </c>
      <c r="L14" s="282">
        <v>6</v>
      </c>
      <c r="M14" s="280">
        <v>6.1</v>
      </c>
      <c r="N14" s="282">
        <v>6.5</v>
      </c>
      <c r="O14" s="280">
        <v>5.9</v>
      </c>
      <c r="P14" s="280">
        <v>6</v>
      </c>
      <c r="Q14" s="280">
        <v>6</v>
      </c>
      <c r="R14" s="280">
        <v>6.1</v>
      </c>
      <c r="S14" s="280">
        <v>6.1</v>
      </c>
      <c r="T14" s="353">
        <v>6</v>
      </c>
      <c r="U14" s="353">
        <v>6.1</v>
      </c>
      <c r="V14" s="353">
        <v>5.9</v>
      </c>
      <c r="W14" s="282">
        <v>5.9</v>
      </c>
      <c r="X14" s="282">
        <v>6.1</v>
      </c>
      <c r="Y14" s="280">
        <v>5.8</v>
      </c>
      <c r="Z14" s="353">
        <v>5.8</v>
      </c>
      <c r="AA14" s="353">
        <v>5.8</v>
      </c>
      <c r="AB14" s="280">
        <v>5.2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 t="s">
        <v>4</v>
      </c>
      <c r="N15" s="282" t="s">
        <v>4</v>
      </c>
      <c r="O15" s="280">
        <v>1.5</v>
      </c>
      <c r="P15" s="280">
        <v>6</v>
      </c>
      <c r="Q15" s="280">
        <v>6</v>
      </c>
      <c r="R15" s="280">
        <v>6.1</v>
      </c>
      <c r="S15" s="280">
        <v>6.1</v>
      </c>
      <c r="T15" s="353">
        <v>6</v>
      </c>
      <c r="U15" s="353">
        <v>6.1</v>
      </c>
      <c r="V15" s="353">
        <v>5.9</v>
      </c>
      <c r="W15" s="282">
        <v>5.9</v>
      </c>
      <c r="X15" s="282">
        <v>6.1</v>
      </c>
      <c r="Y15" s="280">
        <v>5.8</v>
      </c>
      <c r="Z15" s="353">
        <v>5.8</v>
      </c>
      <c r="AA15" s="353">
        <v>5.7</v>
      </c>
      <c r="AB15" s="280">
        <v>5.2</v>
      </c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</v>
      </c>
      <c r="G16" s="282">
        <v>6</v>
      </c>
      <c r="H16" s="282">
        <v>5.8</v>
      </c>
      <c r="I16" s="282">
        <v>6.1</v>
      </c>
      <c r="J16" s="282">
        <v>6</v>
      </c>
      <c r="K16" s="282">
        <v>6.1</v>
      </c>
      <c r="L16" s="282">
        <v>6</v>
      </c>
      <c r="M16" s="282">
        <v>6.1</v>
      </c>
      <c r="N16" s="282">
        <v>6.5</v>
      </c>
      <c r="O16" s="280">
        <v>5.9</v>
      </c>
      <c r="P16" s="280">
        <v>6</v>
      </c>
      <c r="Q16" s="280">
        <v>6</v>
      </c>
      <c r="R16" s="280">
        <v>6.1</v>
      </c>
      <c r="S16" s="280">
        <v>6.1</v>
      </c>
      <c r="T16" s="353">
        <v>6</v>
      </c>
      <c r="U16" s="353">
        <v>6.1</v>
      </c>
      <c r="V16" s="353">
        <v>5.9</v>
      </c>
      <c r="W16" s="282">
        <v>5.9</v>
      </c>
      <c r="X16" s="282">
        <v>6.1</v>
      </c>
      <c r="Y16" s="280">
        <v>5.8</v>
      </c>
      <c r="Z16" s="353">
        <v>5.8</v>
      </c>
      <c r="AA16" s="353">
        <v>5.7</v>
      </c>
      <c r="AB16" s="280">
        <v>7</v>
      </c>
      <c r="AC16" s="280">
        <v>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</v>
      </c>
      <c r="G17" s="16">
        <f t="shared" si="0"/>
        <v>12</v>
      </c>
      <c r="H17" s="16">
        <f t="shared" si="0"/>
        <v>11.6</v>
      </c>
      <c r="I17" s="16">
        <f t="shared" si="0"/>
        <v>12.2</v>
      </c>
      <c r="J17" s="16">
        <f t="shared" si="0"/>
        <v>12</v>
      </c>
      <c r="K17" s="16">
        <f t="shared" si="0"/>
        <v>12.2</v>
      </c>
      <c r="L17" s="16">
        <f t="shared" si="0"/>
        <v>12</v>
      </c>
      <c r="M17" s="16">
        <f t="shared" si="0"/>
        <v>12.2</v>
      </c>
      <c r="N17" s="16">
        <f t="shared" si="0"/>
        <v>13</v>
      </c>
      <c r="O17" s="16">
        <f t="shared" si="0"/>
        <v>13.3</v>
      </c>
      <c r="P17" s="16">
        <f t="shared" si="0"/>
        <v>18</v>
      </c>
      <c r="Q17" s="16">
        <f t="shared" si="0"/>
        <v>18</v>
      </c>
      <c r="R17" s="16">
        <f t="shared" si="0"/>
        <v>18.299999999999997</v>
      </c>
      <c r="S17" s="16">
        <f t="shared" si="0"/>
        <v>18.299999999999997</v>
      </c>
      <c r="T17" s="16">
        <f t="shared" si="0"/>
        <v>18</v>
      </c>
      <c r="U17" s="16">
        <f t="shared" si="0"/>
        <v>18.299999999999997</v>
      </c>
      <c r="V17" s="16">
        <f t="shared" si="0"/>
        <v>17.700000000000003</v>
      </c>
      <c r="W17" s="16">
        <f t="shared" si="0"/>
        <v>17.700000000000003</v>
      </c>
      <c r="X17" s="16">
        <f t="shared" si="0"/>
        <v>18.299999999999997</v>
      </c>
      <c r="Y17" s="16">
        <f t="shared" si="0"/>
        <v>17.399999999999999</v>
      </c>
      <c r="Z17" s="16">
        <f t="shared" si="0"/>
        <v>17.399999999999999</v>
      </c>
      <c r="AA17" s="16">
        <f t="shared" si="0"/>
        <v>17.2</v>
      </c>
      <c r="AB17" s="16">
        <f t="shared" si="0"/>
        <v>17.399999999999999</v>
      </c>
      <c r="AC17" s="16">
        <f t="shared" si="0"/>
        <v>12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71.955428571428541</v>
      </c>
    </row>
    <row r="19" spans="1:38" x14ac:dyDescent="0.25">
      <c r="A19" s="13" t="s">
        <v>23</v>
      </c>
      <c r="B19" s="16"/>
      <c r="C19" s="16"/>
      <c r="D19" s="16"/>
      <c r="E19" s="16"/>
      <c r="F19" s="16">
        <v>0.502</v>
      </c>
      <c r="G19" s="16">
        <v>0.3</v>
      </c>
      <c r="H19" s="16">
        <v>0.3</v>
      </c>
      <c r="I19" s="16">
        <v>0.3</v>
      </c>
      <c r="J19" s="16">
        <v>0.3</v>
      </c>
      <c r="K19" s="16">
        <v>0.3</v>
      </c>
      <c r="L19" s="16">
        <f t="shared" ref="L19:L25" si="1">2.048/7</f>
        <v>0.29257142857142859</v>
      </c>
      <c r="M19" s="16">
        <f t="shared" ref="M19:M25" si="2">2.087/7</f>
        <v>0.29814285714285715</v>
      </c>
      <c r="N19" s="16">
        <f t="shared" ref="N19:N25" si="3">2.094/7</f>
        <v>0.2991428571428571</v>
      </c>
      <c r="O19" s="16">
        <f t="shared" ref="O19:R25" si="4">3.503/7</f>
        <v>0.50042857142857144</v>
      </c>
      <c r="P19" s="16">
        <v>0.499</v>
      </c>
      <c r="Q19" s="16">
        <v>0.499</v>
      </c>
      <c r="R19" s="16">
        <f t="shared" si="4"/>
        <v>0.50042857142857144</v>
      </c>
      <c r="S19" s="16">
        <v>0.52500000000000002</v>
      </c>
      <c r="T19" s="16">
        <v>0.502</v>
      </c>
      <c r="U19" s="16">
        <v>0.54500000000000004</v>
      </c>
      <c r="V19" s="16">
        <v>0.52900000000000003</v>
      </c>
      <c r="W19" s="16">
        <v>0.49199999999999999</v>
      </c>
      <c r="X19" s="16">
        <v>0.53300000000000003</v>
      </c>
      <c r="Y19" s="16">
        <v>0.49399999999999999</v>
      </c>
      <c r="Z19" s="16">
        <v>0.53400000000000003</v>
      </c>
      <c r="AA19" s="16">
        <v>0.53</v>
      </c>
      <c r="AB19" s="16">
        <v>0.5</v>
      </c>
      <c r="AC19" s="16">
        <v>0.3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16">
        <v>0.53</v>
      </c>
      <c r="G20" s="16">
        <v>0.3</v>
      </c>
      <c r="H20" s="16">
        <v>0.3</v>
      </c>
      <c r="I20" s="16">
        <v>0.3</v>
      </c>
      <c r="J20" s="16">
        <v>0.3</v>
      </c>
      <c r="K20" s="16">
        <v>0.3</v>
      </c>
      <c r="L20" s="16">
        <f t="shared" si="1"/>
        <v>0.29257142857142859</v>
      </c>
      <c r="M20" s="16">
        <f t="shared" si="2"/>
        <v>0.29814285714285715</v>
      </c>
      <c r="N20" s="16">
        <f t="shared" si="3"/>
        <v>0.2991428571428571</v>
      </c>
      <c r="O20" s="16">
        <f t="shared" si="4"/>
        <v>0.50042857142857144</v>
      </c>
      <c r="P20" s="16">
        <v>0.499</v>
      </c>
      <c r="Q20" s="16">
        <v>0.51900000000000002</v>
      </c>
      <c r="R20" s="16">
        <v>0.52100000000000002</v>
      </c>
      <c r="S20" s="16">
        <v>0.52600000000000002</v>
      </c>
      <c r="T20" s="16">
        <v>0.49099999999999999</v>
      </c>
      <c r="U20" s="16">
        <v>0.53800000000000003</v>
      </c>
      <c r="V20" s="16">
        <v>0.48499999999999999</v>
      </c>
      <c r="W20" s="16">
        <v>0.48799999999999999</v>
      </c>
      <c r="X20" s="16">
        <v>0.47599999999999998</v>
      </c>
      <c r="Y20" s="16">
        <v>0.52</v>
      </c>
      <c r="Z20" s="16">
        <v>0.503</v>
      </c>
      <c r="AA20" s="16">
        <v>0.50700000000000001</v>
      </c>
      <c r="AB20" s="16">
        <v>0.5</v>
      </c>
      <c r="AC20" s="16">
        <v>0.3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16">
        <v>0.50700000000000001</v>
      </c>
      <c r="G21" s="16">
        <v>0.3</v>
      </c>
      <c r="H21" s="16">
        <v>0.3</v>
      </c>
      <c r="I21" s="16">
        <v>0.3</v>
      </c>
      <c r="J21" s="16">
        <v>0.3</v>
      </c>
      <c r="K21" s="16">
        <v>0.3</v>
      </c>
      <c r="L21" s="16">
        <f t="shared" si="1"/>
        <v>0.29257142857142859</v>
      </c>
      <c r="M21" s="16">
        <f t="shared" si="2"/>
        <v>0.29814285714285715</v>
      </c>
      <c r="N21" s="16">
        <f t="shared" si="3"/>
        <v>0.2991428571428571</v>
      </c>
      <c r="O21" s="16">
        <f t="shared" si="4"/>
        <v>0.50042857142857144</v>
      </c>
      <c r="P21" s="16">
        <v>0.50900000000000001</v>
      </c>
      <c r="Q21" s="16">
        <v>0.496</v>
      </c>
      <c r="R21" s="16">
        <v>0.49199999999999999</v>
      </c>
      <c r="S21" s="16">
        <v>0.495</v>
      </c>
      <c r="T21" s="16">
        <v>0.49099999999999999</v>
      </c>
      <c r="U21" s="16">
        <v>0.499</v>
      </c>
      <c r="V21" s="16">
        <v>0.53</v>
      </c>
      <c r="W21" s="16">
        <v>0.497</v>
      </c>
      <c r="X21" s="16">
        <v>0.52900000000000003</v>
      </c>
      <c r="Y21" s="16">
        <v>0.47699999999999998</v>
      </c>
      <c r="Z21" s="16">
        <v>0.52300000000000002</v>
      </c>
      <c r="AA21" s="16">
        <v>0.51300000000000001</v>
      </c>
      <c r="AB21" s="16">
        <v>0.5</v>
      </c>
      <c r="AC21" s="16">
        <v>0.3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16">
        <v>0.52100000000000002</v>
      </c>
      <c r="G22" s="16">
        <v>0.3</v>
      </c>
      <c r="H22" s="16">
        <v>0.3</v>
      </c>
      <c r="I22" s="16">
        <v>0.3</v>
      </c>
      <c r="J22" s="16">
        <v>0.3</v>
      </c>
      <c r="K22" s="16">
        <v>0.3</v>
      </c>
      <c r="L22" s="16">
        <f t="shared" si="1"/>
        <v>0.29257142857142859</v>
      </c>
      <c r="M22" s="16">
        <f t="shared" si="2"/>
        <v>0.29814285714285715</v>
      </c>
      <c r="N22" s="16">
        <f t="shared" si="3"/>
        <v>0.2991428571428571</v>
      </c>
      <c r="O22" s="16">
        <f t="shared" si="4"/>
        <v>0.50042857142857144</v>
      </c>
      <c r="P22" s="16">
        <v>0.51</v>
      </c>
      <c r="Q22" s="16">
        <v>0.49</v>
      </c>
      <c r="R22" s="16">
        <v>0.503</v>
      </c>
      <c r="S22" s="16">
        <v>0.48899999999999999</v>
      </c>
      <c r="T22" s="16">
        <v>0.52900000000000003</v>
      </c>
      <c r="U22" s="16">
        <v>0.52700000000000002</v>
      </c>
      <c r="V22" s="16">
        <v>0.51500000000000001</v>
      </c>
      <c r="W22" s="16">
        <v>0.50600000000000001</v>
      </c>
      <c r="X22" s="16">
        <v>0.51900000000000002</v>
      </c>
      <c r="Y22" s="16">
        <v>0.5</v>
      </c>
      <c r="Z22" s="16">
        <v>0.51400000000000001</v>
      </c>
      <c r="AA22" s="16">
        <v>0.52500000000000002</v>
      </c>
      <c r="AB22" s="16">
        <v>0.5</v>
      </c>
      <c r="AC22" s="16">
        <v>0.3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16">
        <v>0.52900000000000003</v>
      </c>
      <c r="G23" s="16">
        <v>0.3</v>
      </c>
      <c r="H23" s="16">
        <v>0.3</v>
      </c>
      <c r="I23" s="16">
        <v>0.3</v>
      </c>
      <c r="J23" s="16">
        <v>0.3</v>
      </c>
      <c r="K23" s="16">
        <v>0.3</v>
      </c>
      <c r="L23" s="16">
        <f t="shared" si="1"/>
        <v>0.29257142857142859</v>
      </c>
      <c r="M23" s="16">
        <f t="shared" si="2"/>
        <v>0.29814285714285715</v>
      </c>
      <c r="N23" s="16">
        <f t="shared" si="3"/>
        <v>0.2991428571428571</v>
      </c>
      <c r="O23" s="16">
        <f t="shared" si="4"/>
        <v>0.50042857142857144</v>
      </c>
      <c r="P23" s="16">
        <v>0.50600000000000001</v>
      </c>
      <c r="Q23" s="16">
        <v>0.501</v>
      </c>
      <c r="R23" s="16">
        <v>0.48399999999999999</v>
      </c>
      <c r="S23" s="16">
        <v>0.52800000000000002</v>
      </c>
      <c r="T23" s="16">
        <v>0.49399999999999999</v>
      </c>
      <c r="U23" s="16">
        <v>0.52600000000000002</v>
      </c>
      <c r="V23" s="16">
        <v>0.52</v>
      </c>
      <c r="W23" s="16">
        <v>0.48499999999999999</v>
      </c>
      <c r="X23" s="16">
        <v>0.48199999999999998</v>
      </c>
      <c r="Y23" s="16">
        <v>0.53100000000000003</v>
      </c>
      <c r="Z23" s="16">
        <v>0.50800000000000001</v>
      </c>
      <c r="AA23" s="16">
        <v>0.50800000000000001</v>
      </c>
      <c r="AB23" s="16">
        <v>0.5</v>
      </c>
      <c r="AC23" s="16">
        <v>0.3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16">
        <v>0.48899999999999999</v>
      </c>
      <c r="G24" s="16">
        <v>0.3</v>
      </c>
      <c r="H24" s="16">
        <v>0.3</v>
      </c>
      <c r="I24" s="16">
        <v>0.3</v>
      </c>
      <c r="J24" s="16">
        <v>0.3</v>
      </c>
      <c r="K24" s="16">
        <v>0.3</v>
      </c>
      <c r="L24" s="16">
        <f t="shared" si="1"/>
        <v>0.29257142857142859</v>
      </c>
      <c r="M24" s="16">
        <f t="shared" si="2"/>
        <v>0.29814285714285715</v>
      </c>
      <c r="N24" s="16">
        <f t="shared" si="3"/>
        <v>0.2991428571428571</v>
      </c>
      <c r="O24" s="16">
        <f t="shared" si="4"/>
        <v>0.50042857142857144</v>
      </c>
      <c r="P24" s="16">
        <v>0.51400000000000001</v>
      </c>
      <c r="Q24" s="16">
        <v>0.49099999999999999</v>
      </c>
      <c r="R24" s="16">
        <v>0.51500000000000001</v>
      </c>
      <c r="S24" s="16">
        <v>0.499</v>
      </c>
      <c r="T24" s="16">
        <v>0.49099999999999999</v>
      </c>
      <c r="U24" s="16">
        <v>0.52800000000000002</v>
      </c>
      <c r="V24" s="16">
        <v>0.52600000000000002</v>
      </c>
      <c r="W24" s="16">
        <v>0.52500000000000002</v>
      </c>
      <c r="X24" s="16">
        <v>0.53</v>
      </c>
      <c r="Y24" s="16">
        <v>0.53300000000000003</v>
      </c>
      <c r="Z24" s="16">
        <v>0.52400000000000002</v>
      </c>
      <c r="AA24" s="16">
        <v>0.503</v>
      </c>
      <c r="AB24" s="16">
        <v>0.5</v>
      </c>
      <c r="AC24" s="16">
        <v>0.3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16">
        <v>0.52400000000000002</v>
      </c>
      <c r="G25" s="16">
        <v>0.20699999999999999</v>
      </c>
      <c r="H25" s="16">
        <v>0.23599999999999999</v>
      </c>
      <c r="I25" s="16">
        <v>0.26600000000000001</v>
      </c>
      <c r="J25" s="16">
        <v>0.27800000000000002</v>
      </c>
      <c r="K25" s="16">
        <v>0.26300000000000001</v>
      </c>
      <c r="L25" s="16">
        <f t="shared" si="1"/>
        <v>0.29257142857142859</v>
      </c>
      <c r="M25" s="16">
        <f t="shared" si="2"/>
        <v>0.29814285714285715</v>
      </c>
      <c r="N25" s="16">
        <f t="shared" si="3"/>
        <v>0.2991428571428571</v>
      </c>
      <c r="O25" s="16">
        <f t="shared" si="4"/>
        <v>0.50042857142857144</v>
      </c>
      <c r="P25" s="16">
        <v>0.51800000000000002</v>
      </c>
      <c r="Q25" s="16">
        <v>0.51400000000000001</v>
      </c>
      <c r="R25" s="16">
        <v>0.49299999999999999</v>
      </c>
      <c r="S25" s="16">
        <v>0.51800000000000002</v>
      </c>
      <c r="T25" s="16">
        <v>0.51100000000000001</v>
      </c>
      <c r="U25" s="16">
        <v>0.53</v>
      </c>
      <c r="V25" s="16">
        <v>0.48</v>
      </c>
      <c r="W25" s="16">
        <v>0.52500000000000002</v>
      </c>
      <c r="X25" s="16">
        <v>0.496</v>
      </c>
      <c r="Y25" s="16">
        <v>0.499</v>
      </c>
      <c r="Z25" s="16">
        <v>0.52100000000000002</v>
      </c>
      <c r="AA25" s="16">
        <v>0.50900000000000001</v>
      </c>
      <c r="AB25" s="16">
        <v>0.497</v>
      </c>
      <c r="AC25" s="16">
        <v>0.27500000000000002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>SUM(F19:F32)</f>
        <v>3.6019999999999999</v>
      </c>
      <c r="G33" s="16">
        <f t="shared" si="5"/>
        <v>2.0070000000000001</v>
      </c>
      <c r="H33" s="16">
        <f t="shared" si="5"/>
        <v>2.036</v>
      </c>
      <c r="I33" s="16">
        <f t="shared" si="5"/>
        <v>2.0659999999999998</v>
      </c>
      <c r="J33" s="16">
        <f t="shared" si="5"/>
        <v>2.0780000000000003</v>
      </c>
      <c r="K33" s="16">
        <f t="shared" si="5"/>
        <v>2.0630000000000002</v>
      </c>
      <c r="L33" s="16">
        <f t="shared" si="5"/>
        <v>2.0480000000000005</v>
      </c>
      <c r="M33" s="16">
        <f t="shared" si="5"/>
        <v>2.0869999999999997</v>
      </c>
      <c r="N33" s="16">
        <f t="shared" si="5"/>
        <v>2.0939999999999999</v>
      </c>
      <c r="O33" s="16">
        <f t="shared" si="5"/>
        <v>3.5030000000000001</v>
      </c>
      <c r="P33" s="16">
        <f t="shared" si="5"/>
        <v>3.5550000000000006</v>
      </c>
      <c r="Q33" s="16">
        <f t="shared" si="5"/>
        <v>3.51</v>
      </c>
      <c r="R33" s="16">
        <f t="shared" si="5"/>
        <v>3.5084285714285715</v>
      </c>
      <c r="S33" s="16">
        <f t="shared" si="5"/>
        <v>3.58</v>
      </c>
      <c r="T33" s="16">
        <f t="shared" si="5"/>
        <v>3.5089999999999999</v>
      </c>
      <c r="U33" s="16">
        <f t="shared" si="5"/>
        <v>3.6930000000000005</v>
      </c>
      <c r="V33" s="16">
        <f t="shared" si="5"/>
        <v>3.5850000000000004</v>
      </c>
      <c r="W33" s="16">
        <f t="shared" si="5"/>
        <v>3.5179999999999998</v>
      </c>
      <c r="X33" s="16">
        <f>SUM(X19:X32)</f>
        <v>3.5649999999999999</v>
      </c>
      <c r="Y33" s="16">
        <f t="shared" si="5"/>
        <v>3.5540000000000003</v>
      </c>
      <c r="Z33" s="16">
        <f t="shared" si="5"/>
        <v>3.6269999999999998</v>
      </c>
      <c r="AA33" s="16">
        <f>SUM(AA19:AA32)</f>
        <v>3.5949999999999998</v>
      </c>
      <c r="AB33" s="16">
        <f>SUM(AB19:AB32)</f>
        <v>3.4969999999999999</v>
      </c>
      <c r="AC33" s="16">
        <f t="shared" si="5"/>
        <v>2.0750000000000002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153.69999999999999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2.5</v>
      </c>
      <c r="J43" s="280">
        <v>2.5</v>
      </c>
      <c r="K43" s="280">
        <v>3</v>
      </c>
      <c r="L43" s="280">
        <v>3.5</v>
      </c>
      <c r="M43" s="280">
        <v>3.5</v>
      </c>
      <c r="N43" s="282">
        <v>3.2</v>
      </c>
      <c r="O43" s="280">
        <v>3.3</v>
      </c>
      <c r="P43" s="280">
        <v>3.5</v>
      </c>
      <c r="Q43" s="280">
        <v>3.5</v>
      </c>
      <c r="R43" s="280">
        <v>3.6</v>
      </c>
      <c r="S43" s="353">
        <v>3.5</v>
      </c>
      <c r="T43" s="353">
        <v>3.5</v>
      </c>
      <c r="U43" s="280">
        <v>3.5</v>
      </c>
      <c r="V43" s="280">
        <v>3.5</v>
      </c>
      <c r="W43" s="280">
        <v>3.5</v>
      </c>
      <c r="X43" s="280">
        <v>3.6</v>
      </c>
      <c r="Y43" s="280">
        <v>3.5</v>
      </c>
      <c r="Z43" s="280">
        <v>3.5</v>
      </c>
      <c r="AA43" s="280">
        <v>3.4</v>
      </c>
      <c r="AB43" s="280">
        <v>3</v>
      </c>
      <c r="AC43" s="280">
        <v>3.8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44.599999999999994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3.1</v>
      </c>
      <c r="H44" s="282">
        <v>3.1</v>
      </c>
      <c r="I44" s="280">
        <v>2.5</v>
      </c>
      <c r="J44" s="280">
        <v>2.5</v>
      </c>
      <c r="K44" s="280">
        <v>2.5</v>
      </c>
      <c r="L44" s="280">
        <v>3</v>
      </c>
      <c r="M44" s="280">
        <v>3</v>
      </c>
      <c r="N44" s="282">
        <v>3</v>
      </c>
      <c r="O44" s="280">
        <v>3.3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3.1</v>
      </c>
      <c r="Y44" s="280">
        <v>3</v>
      </c>
      <c r="Z44" s="280">
        <v>3</v>
      </c>
      <c r="AA44" s="280">
        <v>2.9</v>
      </c>
      <c r="AB44" s="280">
        <v>2.5</v>
      </c>
      <c r="AC44" s="280">
        <v>3.3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>
        <v>1.6</v>
      </c>
      <c r="R45" s="280">
        <v>3.9</v>
      </c>
      <c r="S45" s="353">
        <v>3.5</v>
      </c>
      <c r="T45" s="353">
        <v>3.5</v>
      </c>
      <c r="U45" s="280">
        <v>4.3</v>
      </c>
      <c r="V45" s="280">
        <v>4.0999999999999996</v>
      </c>
      <c r="W45" s="280">
        <v>2.8</v>
      </c>
      <c r="X45" s="280">
        <v>7.1</v>
      </c>
      <c r="Y45" s="280">
        <v>5.9</v>
      </c>
      <c r="Z45" s="280">
        <v>5.0999999999999996</v>
      </c>
      <c r="AA45" s="280">
        <v>2.8</v>
      </c>
      <c r="AB45" s="280"/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7.5</v>
      </c>
      <c r="G47" s="16">
        <f t="shared" si="6"/>
        <v>7.1</v>
      </c>
      <c r="H47" s="16">
        <f t="shared" si="6"/>
        <v>7.1</v>
      </c>
      <c r="I47" s="16">
        <f t="shared" si="6"/>
        <v>5</v>
      </c>
      <c r="J47" s="16">
        <f t="shared" si="6"/>
        <v>5</v>
      </c>
      <c r="K47" s="16">
        <f t="shared" si="6"/>
        <v>5.5</v>
      </c>
      <c r="L47" s="16">
        <f t="shared" si="6"/>
        <v>6.5</v>
      </c>
      <c r="M47" s="16">
        <f t="shared" si="6"/>
        <v>6.5</v>
      </c>
      <c r="N47" s="16">
        <f t="shared" si="6"/>
        <v>6.2</v>
      </c>
      <c r="O47" s="16">
        <f t="shared" si="6"/>
        <v>6.6</v>
      </c>
      <c r="P47" s="16">
        <f t="shared" si="6"/>
        <v>6.5</v>
      </c>
      <c r="Q47" s="16">
        <f t="shared" si="6"/>
        <v>8.1</v>
      </c>
      <c r="R47" s="16">
        <f t="shared" si="6"/>
        <v>10.5</v>
      </c>
      <c r="S47" s="16">
        <f t="shared" si="6"/>
        <v>10</v>
      </c>
      <c r="T47" s="16">
        <f t="shared" si="6"/>
        <v>10</v>
      </c>
      <c r="U47" s="16">
        <f t="shared" si="6"/>
        <v>10.8</v>
      </c>
      <c r="V47" s="16">
        <f t="shared" si="6"/>
        <v>10.6</v>
      </c>
      <c r="W47" s="16">
        <f t="shared" si="6"/>
        <v>9.3000000000000007</v>
      </c>
      <c r="X47" s="16">
        <f t="shared" si="6"/>
        <v>13.8</v>
      </c>
      <c r="Y47" s="16">
        <f t="shared" si="6"/>
        <v>12.4</v>
      </c>
      <c r="Z47" s="16">
        <f t="shared" si="6"/>
        <v>11.6</v>
      </c>
      <c r="AA47" s="16">
        <f t="shared" si="6"/>
        <v>9.1</v>
      </c>
      <c r="AB47" s="16">
        <f t="shared" si="6"/>
        <v>5.5</v>
      </c>
      <c r="AC47" s="16">
        <f t="shared" si="6"/>
        <v>7.1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341.87999999999988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14.13</v>
      </c>
      <c r="G49" s="280">
        <v>14.17</v>
      </c>
      <c r="H49" s="280">
        <v>14.15</v>
      </c>
      <c r="I49" s="280">
        <v>14.16</v>
      </c>
      <c r="J49" s="282">
        <v>14.21</v>
      </c>
      <c r="K49" s="280">
        <v>14.2</v>
      </c>
      <c r="L49" s="280">
        <v>14.17</v>
      </c>
      <c r="M49" s="280">
        <v>14.24</v>
      </c>
      <c r="N49" s="280">
        <v>14.25</v>
      </c>
      <c r="O49" s="280">
        <v>14.28</v>
      </c>
      <c r="P49" s="280">
        <v>14.3</v>
      </c>
      <c r="Q49" s="280">
        <v>14.29</v>
      </c>
      <c r="R49" s="280">
        <v>14.3</v>
      </c>
      <c r="S49" s="353">
        <v>14.28</v>
      </c>
      <c r="T49" s="353">
        <v>14.3</v>
      </c>
      <c r="U49" s="280">
        <v>14.29</v>
      </c>
      <c r="V49" s="280">
        <v>14.26</v>
      </c>
      <c r="W49" s="280">
        <v>14.3</v>
      </c>
      <c r="X49" s="280">
        <v>14.28</v>
      </c>
      <c r="Y49" s="280">
        <v>14.27</v>
      </c>
      <c r="Z49" s="280">
        <v>14.28</v>
      </c>
      <c r="AA49" s="280">
        <v>14.28</v>
      </c>
      <c r="AB49" s="280">
        <v>14.27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14.13</v>
      </c>
      <c r="G50" s="16">
        <f t="shared" si="7"/>
        <v>14.17</v>
      </c>
      <c r="H50" s="16">
        <f t="shared" si="7"/>
        <v>14.15</v>
      </c>
      <c r="I50" s="16">
        <f t="shared" si="7"/>
        <v>14.16</v>
      </c>
      <c r="J50" s="16">
        <f t="shared" si="7"/>
        <v>14.21</v>
      </c>
      <c r="K50" s="16">
        <f t="shared" si="7"/>
        <v>14.2</v>
      </c>
      <c r="L50" s="16">
        <f t="shared" si="7"/>
        <v>14.17</v>
      </c>
      <c r="M50" s="16">
        <f t="shared" si="7"/>
        <v>14.24</v>
      </c>
      <c r="N50" s="16">
        <f t="shared" si="7"/>
        <v>14.25</v>
      </c>
      <c r="O50" s="16">
        <f t="shared" si="7"/>
        <v>14.28</v>
      </c>
      <c r="P50" s="16">
        <f t="shared" si="7"/>
        <v>14.3</v>
      </c>
      <c r="Q50" s="16">
        <f t="shared" si="7"/>
        <v>14.29</v>
      </c>
      <c r="R50" s="16">
        <f t="shared" si="7"/>
        <v>14.3</v>
      </c>
      <c r="S50" s="16">
        <f t="shared" si="7"/>
        <v>14.28</v>
      </c>
      <c r="T50" s="16">
        <f t="shared" si="7"/>
        <v>14.3</v>
      </c>
      <c r="U50" s="16">
        <f t="shared" si="7"/>
        <v>14.29</v>
      </c>
      <c r="V50" s="16">
        <f t="shared" si="7"/>
        <v>14.26</v>
      </c>
      <c r="W50" s="16">
        <f t="shared" si="7"/>
        <v>14.3</v>
      </c>
      <c r="X50" s="16">
        <f t="shared" si="7"/>
        <v>14.28</v>
      </c>
      <c r="Y50" s="16">
        <f t="shared" si="7"/>
        <v>14.27</v>
      </c>
      <c r="Z50" s="16">
        <f t="shared" si="7"/>
        <v>14.28</v>
      </c>
      <c r="AA50" s="16">
        <f t="shared" si="7"/>
        <v>14.28</v>
      </c>
      <c r="AB50" s="16">
        <f t="shared" si="7"/>
        <v>14.27</v>
      </c>
      <c r="AC50" s="16">
        <f t="shared" si="7"/>
        <v>14.22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22.969999999999992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8">COUNTIF(F52:AC52,$AJ$8)</f>
        <v>0</v>
      </c>
      <c r="AG52" s="10">
        <f t="shared" ref="AG52:AG75" si="9">COUNTIF(G52:AD52,$AJ$7)</f>
        <v>0</v>
      </c>
      <c r="AH52" s="10">
        <f t="shared" ref="AH52:AH75" si="10">COUNT(F52:AC52)</f>
        <v>0</v>
      </c>
      <c r="AI52" s="150">
        <f>SUM(F52:AC54,F56:AC56,F61:AC75)</f>
        <v>21.519999999999996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f>5.8/8</f>
        <v>0.72499999999999998</v>
      </c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/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1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8"/>
        <v>0</v>
      </c>
      <c r="AG59" s="10">
        <f t="shared" si="9"/>
        <v>0</v>
      </c>
      <c r="AH59" s="10">
        <f t="shared" si="10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1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>
        <f>2.85/4</f>
        <v>0.71250000000000002</v>
      </c>
      <c r="G63" s="280">
        <v>0.75</v>
      </c>
      <c r="H63" s="280"/>
      <c r="I63" s="280"/>
      <c r="J63" s="280"/>
      <c r="K63" s="280"/>
      <c r="L63" s="280"/>
      <c r="M63" s="280"/>
      <c r="N63" s="280">
        <v>0.72</v>
      </c>
      <c r="O63" s="280">
        <f>5.8/8</f>
        <v>0.72499999999999998</v>
      </c>
      <c r="P63" s="280">
        <f>3.6/5</f>
        <v>0.72</v>
      </c>
      <c r="Q63" s="280">
        <v>0.74</v>
      </c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/>
      <c r="AC63" s="280">
        <v>0.7</v>
      </c>
      <c r="AD63" s="36"/>
      <c r="AE63" s="36"/>
      <c r="AF63" s="10">
        <f t="shared" si="8"/>
        <v>0</v>
      </c>
      <c r="AG63" s="10">
        <f t="shared" si="9"/>
        <v>0</v>
      </c>
      <c r="AH63" s="10">
        <f t="shared" si="10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>
        <f>2.85/4</f>
        <v>0.71250000000000002</v>
      </c>
      <c r="G64" s="280"/>
      <c r="H64" s="280"/>
      <c r="I64" s="280"/>
      <c r="J64" s="280"/>
      <c r="K64" s="280"/>
      <c r="L64" s="280"/>
      <c r="M64" s="280"/>
      <c r="N64" s="280">
        <v>0.7</v>
      </c>
      <c r="O64" s="280">
        <f>5.8/8</f>
        <v>0.72499999999999998</v>
      </c>
      <c r="P64" s="280">
        <f>3.6/5</f>
        <v>0.72</v>
      </c>
      <c r="Q64" s="280"/>
      <c r="R64" s="280"/>
      <c r="S64" s="353"/>
      <c r="T64" s="353"/>
      <c r="U64" s="280"/>
      <c r="V64" s="280"/>
      <c r="W64" s="280"/>
      <c r="X64" s="280"/>
      <c r="Y64" s="280"/>
      <c r="Z64" s="280"/>
      <c r="AA64" s="280"/>
      <c r="AB64" s="280"/>
      <c r="AC64" s="280">
        <v>0.7</v>
      </c>
      <c r="AD64" s="36"/>
      <c r="AE64" s="36"/>
      <c r="AF64" s="10">
        <f t="shared" si="8"/>
        <v>0</v>
      </c>
      <c r="AG64" s="10">
        <f t="shared" si="9"/>
        <v>0</v>
      </c>
      <c r="AH64" s="10">
        <f t="shared" si="10"/>
        <v>5</v>
      </c>
    </row>
    <row r="65" spans="1:124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</v>
      </c>
      <c r="O66" s="280">
        <f>5.8/8</f>
        <v>0.72499999999999998</v>
      </c>
      <c r="P66" s="280">
        <f>3.6/5</f>
        <v>0.72</v>
      </c>
      <c r="Q66" s="280">
        <v>0.74</v>
      </c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4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>
        <f t="shared" ref="F67:F72" si="11">2.85/4</f>
        <v>0.71250000000000002</v>
      </c>
      <c r="G67" s="280"/>
      <c r="H67" s="280"/>
      <c r="I67" s="280"/>
      <c r="J67" s="280"/>
      <c r="K67" s="280"/>
      <c r="L67" s="280"/>
      <c r="M67" s="280"/>
      <c r="N67" s="280">
        <v>0.7</v>
      </c>
      <c r="O67" s="280">
        <f>5.8/8</f>
        <v>0.72499999999999998</v>
      </c>
      <c r="P67" s="280">
        <f>3.6/5</f>
        <v>0.72</v>
      </c>
      <c r="Q67" s="280"/>
      <c r="R67" s="280"/>
      <c r="S67" s="353"/>
      <c r="T67" s="353"/>
      <c r="U67" s="280"/>
      <c r="V67" s="280"/>
      <c r="W67" s="280"/>
      <c r="X67" s="280"/>
      <c r="Y67" s="280">
        <v>0.7</v>
      </c>
      <c r="Z67" s="280"/>
      <c r="AA67" s="280"/>
      <c r="AB67" s="280"/>
      <c r="AC67" s="280">
        <v>0.7</v>
      </c>
      <c r="AD67" s="36"/>
      <c r="AE67" s="36"/>
      <c r="AF67" s="10">
        <f t="shared" si="8"/>
        <v>0</v>
      </c>
      <c r="AG67" s="10">
        <f t="shared" si="9"/>
        <v>0</v>
      </c>
      <c r="AH67" s="10">
        <f t="shared" si="10"/>
        <v>6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8"/>
        <v>0</v>
      </c>
      <c r="AG68" s="10">
        <f t="shared" si="9"/>
        <v>0</v>
      </c>
      <c r="AH68" s="10">
        <f t="shared" si="10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9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>
        <f t="shared" si="11"/>
        <v>0.71250000000000002</v>
      </c>
      <c r="G72" s="280">
        <v>0.75</v>
      </c>
      <c r="H72" s="280"/>
      <c r="I72" s="280"/>
      <c r="J72" s="280"/>
      <c r="K72" s="280"/>
      <c r="L72" s="280"/>
      <c r="M72" s="280"/>
      <c r="N72" s="280">
        <v>0.7</v>
      </c>
      <c r="O72" s="280">
        <f>5.8/8</f>
        <v>0.72499999999999998</v>
      </c>
      <c r="P72" s="280">
        <f>3.6/5</f>
        <v>0.72</v>
      </c>
      <c r="Q72" s="280">
        <f>3.6/5</f>
        <v>0.72</v>
      </c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>
        <v>0.7</v>
      </c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7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8"/>
        <v>0</v>
      </c>
      <c r="AG73" s="10">
        <f t="shared" si="9"/>
        <v>0</v>
      </c>
      <c r="AH73" s="10">
        <f t="shared" si="10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8"/>
        <v>0</v>
      </c>
      <c r="AG74" s="10">
        <f t="shared" si="9"/>
        <v>0</v>
      </c>
      <c r="AH74" s="10">
        <f t="shared" si="10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8"/>
        <v>0</v>
      </c>
      <c r="AG75" s="10">
        <f t="shared" si="9"/>
        <v>0</v>
      </c>
      <c r="AH75" s="10">
        <f t="shared" si="10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12">SUM(C55,C56,C58,C60,C63,C64,C66,C67,C72)</f>
        <v>6.95</v>
      </c>
      <c r="D76" s="16">
        <f t="shared" si="12"/>
        <v>0</v>
      </c>
      <c r="E76" s="16">
        <f t="shared" si="12"/>
        <v>0</v>
      </c>
      <c r="F76" s="16">
        <f t="shared" si="12"/>
        <v>2.85</v>
      </c>
      <c r="G76" s="16">
        <f>SUM(G55,G56,G58,G60,G63,G64,G66,G67,G72)</f>
        <v>1.5</v>
      </c>
      <c r="H76" s="16">
        <f t="shared" si="12"/>
        <v>0</v>
      </c>
      <c r="I76" s="16">
        <f t="shared" si="12"/>
        <v>0</v>
      </c>
      <c r="J76" s="16">
        <f t="shared" si="12"/>
        <v>0</v>
      </c>
      <c r="K76" s="16">
        <f t="shared" si="12"/>
        <v>0</v>
      </c>
      <c r="L76" s="16">
        <f t="shared" si="12"/>
        <v>0</v>
      </c>
      <c r="M76" s="16">
        <f t="shared" si="12"/>
        <v>0</v>
      </c>
      <c r="N76" s="16">
        <f t="shared" si="12"/>
        <v>3.5200000000000005</v>
      </c>
      <c r="O76" s="16">
        <f t="shared" si="12"/>
        <v>5.7999999999999989</v>
      </c>
      <c r="P76" s="16">
        <f t="shared" si="12"/>
        <v>3.5999999999999996</v>
      </c>
      <c r="Q76" s="16">
        <f t="shared" si="12"/>
        <v>2.2000000000000002</v>
      </c>
      <c r="R76" s="16">
        <f>SUM(R55,R56,R58,R60,R63,R64,R66,R67,R72)</f>
        <v>0</v>
      </c>
      <c r="S76" s="16">
        <f t="shared" si="12"/>
        <v>0</v>
      </c>
      <c r="T76" s="16">
        <f t="shared" si="12"/>
        <v>0</v>
      </c>
      <c r="U76" s="16">
        <f t="shared" si="12"/>
        <v>0</v>
      </c>
      <c r="V76" s="16">
        <f t="shared" si="12"/>
        <v>0</v>
      </c>
      <c r="W76" s="16">
        <f t="shared" si="12"/>
        <v>0</v>
      </c>
      <c r="X76" s="16">
        <f t="shared" si="12"/>
        <v>0</v>
      </c>
      <c r="Y76" s="16">
        <f t="shared" si="12"/>
        <v>0.7</v>
      </c>
      <c r="Z76" s="16">
        <f t="shared" si="12"/>
        <v>0</v>
      </c>
      <c r="AA76" s="16">
        <f t="shared" si="12"/>
        <v>0</v>
      </c>
      <c r="AB76" s="16">
        <f t="shared" si="12"/>
        <v>0</v>
      </c>
      <c r="AC76" s="16">
        <f t="shared" si="12"/>
        <v>2.8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23.73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/>
      <c r="G78" s="280"/>
      <c r="H78" s="353"/>
      <c r="I78" s="280"/>
      <c r="J78" s="282"/>
      <c r="K78" s="282"/>
      <c r="L78" s="280"/>
      <c r="M78" s="280">
        <f>0.89/2</f>
        <v>0.44500000000000001</v>
      </c>
      <c r="N78" s="280">
        <f>0.99/2</f>
        <v>0.495</v>
      </c>
      <c r="O78" s="280">
        <f>1.05/2</f>
        <v>0.52500000000000002</v>
      </c>
      <c r="P78" s="280">
        <f>1.05/2</f>
        <v>0.52500000000000002</v>
      </c>
      <c r="Q78" s="280">
        <v>0.5</v>
      </c>
      <c r="R78" s="280">
        <f>0.94/2</f>
        <v>0.47</v>
      </c>
      <c r="S78" s="353">
        <f>0.91/2</f>
        <v>0.45500000000000002</v>
      </c>
      <c r="T78" s="353">
        <v>0.51</v>
      </c>
      <c r="U78" s="280">
        <v>0.49</v>
      </c>
      <c r="V78" s="280">
        <v>0.51</v>
      </c>
      <c r="W78" s="280">
        <v>0.52500000000000002</v>
      </c>
      <c r="X78" s="280">
        <v>0.65500000000000003</v>
      </c>
      <c r="Y78" s="280">
        <v>0.67500000000000004</v>
      </c>
      <c r="Z78" s="280">
        <v>0.56000000000000005</v>
      </c>
      <c r="AA78" s="280">
        <v>0.53</v>
      </c>
      <c r="AB78" s="280">
        <v>0.48</v>
      </c>
      <c r="AC78" s="280">
        <v>0.44500000000000001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f>0.97/2</f>
        <v>0.48499999999999999</v>
      </c>
      <c r="G79" s="353">
        <f>0.91/2</f>
        <v>0.45500000000000002</v>
      </c>
      <c r="H79" s="353">
        <v>0.44</v>
      </c>
      <c r="I79" s="280">
        <v>0.42</v>
      </c>
      <c r="J79" s="280">
        <v>0.42</v>
      </c>
      <c r="K79" s="282">
        <v>0.44</v>
      </c>
      <c r="L79" s="280">
        <f>0.82/2</f>
        <v>0.41</v>
      </c>
      <c r="M79" s="280"/>
      <c r="N79" s="280"/>
      <c r="O79" s="280"/>
      <c r="P79" s="280"/>
      <c r="Q79" s="280"/>
      <c r="R79" s="280"/>
      <c r="S79" s="353"/>
      <c r="T79" s="353"/>
      <c r="U79" s="280">
        <v>0.49</v>
      </c>
      <c r="V79" s="280">
        <v>0.51</v>
      </c>
      <c r="W79" s="280">
        <v>0.52500000000000002</v>
      </c>
      <c r="X79" s="280">
        <v>0.65500000000000003</v>
      </c>
      <c r="Y79" s="280">
        <v>0.67500000000000004</v>
      </c>
      <c r="Z79" s="280">
        <v>0.56000000000000005</v>
      </c>
      <c r="AA79" s="280">
        <v>0.53</v>
      </c>
      <c r="AB79" s="280">
        <v>0.48</v>
      </c>
      <c r="AC79" s="280">
        <v>0.44500000000000001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f>0.97/2</f>
        <v>0.48499999999999999</v>
      </c>
      <c r="G80" s="353">
        <f>0.91/2</f>
        <v>0.45500000000000002</v>
      </c>
      <c r="H80" s="353">
        <v>0.44</v>
      </c>
      <c r="I80" s="280">
        <v>0.42</v>
      </c>
      <c r="J80" s="280">
        <v>0.42</v>
      </c>
      <c r="K80" s="282">
        <v>0.44</v>
      </c>
      <c r="L80" s="280">
        <f>0.82/2</f>
        <v>0.41</v>
      </c>
      <c r="M80" s="280">
        <f>0.89/2</f>
        <v>0.44500000000000001</v>
      </c>
      <c r="N80" s="280">
        <f>0.99/2</f>
        <v>0.495</v>
      </c>
      <c r="O80" s="280">
        <f>1.05/2</f>
        <v>0.52500000000000002</v>
      </c>
      <c r="P80" s="280">
        <f>1.05/2</f>
        <v>0.52500000000000002</v>
      </c>
      <c r="Q80" s="280">
        <v>0.5</v>
      </c>
      <c r="R80" s="280">
        <f>0.94/2</f>
        <v>0.47</v>
      </c>
      <c r="S80" s="353">
        <f>0.91/2</f>
        <v>0.45500000000000002</v>
      </c>
      <c r="T80" s="353">
        <v>0.51</v>
      </c>
      <c r="U80" s="280"/>
      <c r="V80" s="280"/>
      <c r="W80" s="280"/>
      <c r="X80" s="280"/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13">SUM(C78:C80)</f>
        <v>2.5499999999999998</v>
      </c>
      <c r="D81" s="16">
        <f t="shared" si="13"/>
        <v>0</v>
      </c>
      <c r="E81" s="16">
        <f t="shared" si="13"/>
        <v>0</v>
      </c>
      <c r="F81" s="16">
        <f t="shared" si="13"/>
        <v>0.97</v>
      </c>
      <c r="G81" s="16">
        <f t="shared" si="13"/>
        <v>0.91</v>
      </c>
      <c r="H81" s="16">
        <f t="shared" si="13"/>
        <v>0.88</v>
      </c>
      <c r="I81" s="16">
        <f t="shared" si="13"/>
        <v>0.84</v>
      </c>
      <c r="J81" s="16">
        <f t="shared" si="13"/>
        <v>0.84</v>
      </c>
      <c r="K81" s="16">
        <f t="shared" si="13"/>
        <v>0.88</v>
      </c>
      <c r="L81" s="16">
        <f t="shared" si="13"/>
        <v>0.82</v>
      </c>
      <c r="M81" s="16">
        <f t="shared" si="13"/>
        <v>0.89</v>
      </c>
      <c r="N81" s="16">
        <f t="shared" si="13"/>
        <v>0.99</v>
      </c>
      <c r="O81" s="16">
        <f t="shared" si="13"/>
        <v>1.05</v>
      </c>
      <c r="P81" s="16">
        <f t="shared" si="13"/>
        <v>1.05</v>
      </c>
      <c r="Q81" s="16">
        <f t="shared" si="13"/>
        <v>1</v>
      </c>
      <c r="R81" s="16">
        <f t="shared" si="13"/>
        <v>0.94</v>
      </c>
      <c r="S81" s="16">
        <f t="shared" si="13"/>
        <v>0.91</v>
      </c>
      <c r="T81" s="16">
        <f t="shared" si="13"/>
        <v>1.02</v>
      </c>
      <c r="U81" s="16">
        <f t="shared" si="13"/>
        <v>0.98</v>
      </c>
      <c r="V81" s="16">
        <f t="shared" si="13"/>
        <v>1.02</v>
      </c>
      <c r="W81" s="16">
        <f t="shared" si="13"/>
        <v>1.05</v>
      </c>
      <c r="X81" s="16">
        <f t="shared" si="13"/>
        <v>1.31</v>
      </c>
      <c r="Y81" s="16">
        <f t="shared" si="13"/>
        <v>1.35</v>
      </c>
      <c r="Z81" s="16">
        <f t="shared" si="13"/>
        <v>1.1200000000000001</v>
      </c>
      <c r="AA81" s="16">
        <f t="shared" si="13"/>
        <v>1.06</v>
      </c>
      <c r="AB81" s="16">
        <f t="shared" si="13"/>
        <v>0.96</v>
      </c>
      <c r="AC81" s="16">
        <f t="shared" si="13"/>
        <v>0.89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4">COUNTIF(F83:AC83,$AF$11)</f>
        <v>0</v>
      </c>
      <c r="AG83" s="10">
        <f t="shared" ref="AG83:AG91" si="15">COUNTIF(G83:AC83,$AG$11)</f>
        <v>0</v>
      </c>
      <c r="AH83" s="10">
        <f t="shared" ref="AH83:AH91" si="16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4"/>
        <v>0</v>
      </c>
      <c r="AG84" s="10">
        <f t="shared" si="15"/>
        <v>0</v>
      </c>
      <c r="AH84" s="10">
        <f t="shared" si="16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6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4"/>
        <v>0</v>
      </c>
      <c r="AG86" s="10">
        <f t="shared" si="15"/>
        <v>0</v>
      </c>
      <c r="AH86" s="10">
        <f t="shared" si="16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4"/>
        <v>0</v>
      </c>
      <c r="AG87" s="10">
        <f t="shared" si="15"/>
        <v>0</v>
      </c>
      <c r="AH87" s="10">
        <f t="shared" si="16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4"/>
        <v>0</v>
      </c>
      <c r="AG88" s="10">
        <f t="shared" si="15"/>
        <v>0</v>
      </c>
      <c r="AH88" s="10">
        <f t="shared" si="16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4"/>
        <v>0</v>
      </c>
      <c r="AG89" s="10">
        <f t="shared" si="15"/>
        <v>0</v>
      </c>
      <c r="AH89" s="10">
        <f t="shared" si="16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4"/>
        <v>0</v>
      </c>
      <c r="AG90" s="10">
        <f t="shared" si="15"/>
        <v>0</v>
      </c>
      <c r="AH90" s="10">
        <f t="shared" si="16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4"/>
        <v>0</v>
      </c>
      <c r="AG91" s="10">
        <f t="shared" si="15"/>
        <v>0</v>
      </c>
      <c r="AH91" s="10">
        <f t="shared" si="16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17.109999999999996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</v>
      </c>
      <c r="N94" s="280">
        <v>0.7</v>
      </c>
      <c r="O94" s="280">
        <v>0.74</v>
      </c>
      <c r="P94" s="280">
        <v>0.72</v>
      </c>
      <c r="Q94" s="280">
        <v>0.1</v>
      </c>
      <c r="R94" s="280">
        <v>0.77</v>
      </c>
      <c r="S94" s="353">
        <v>0.76</v>
      </c>
      <c r="T94" s="353">
        <v>0.76</v>
      </c>
      <c r="U94" s="280">
        <v>0.75</v>
      </c>
      <c r="V94" s="280">
        <v>0.73</v>
      </c>
      <c r="W94" s="280">
        <v>0.76</v>
      </c>
      <c r="X94" s="280">
        <v>0.8</v>
      </c>
      <c r="Y94" s="280"/>
      <c r="Z94" s="280"/>
      <c r="AA94" s="280"/>
      <c r="AB94" s="280">
        <v>0.74</v>
      </c>
      <c r="AC94" s="280">
        <v>0.7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14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0.74</v>
      </c>
      <c r="H95" s="280">
        <v>0.71</v>
      </c>
      <c r="I95" s="280">
        <v>0.68</v>
      </c>
      <c r="J95" s="280">
        <v>0.66</v>
      </c>
      <c r="K95" s="282">
        <v>0.67</v>
      </c>
      <c r="L95" s="280">
        <v>0.69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0.87</v>
      </c>
      <c r="Z95" s="280">
        <v>0.83</v>
      </c>
      <c r="AA95" s="280">
        <v>0.77</v>
      </c>
      <c r="AB95" s="280"/>
      <c r="AC95" s="280"/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10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7">SUM(C94:C95)</f>
        <v>2</v>
      </c>
      <c r="D96" s="16">
        <f t="shared" si="17"/>
        <v>0</v>
      </c>
      <c r="E96" s="16">
        <f t="shared" si="17"/>
        <v>0</v>
      </c>
      <c r="F96" s="16">
        <f t="shared" si="17"/>
        <v>0.76</v>
      </c>
      <c r="G96" s="16">
        <f t="shared" si="17"/>
        <v>0.74</v>
      </c>
      <c r="H96" s="16">
        <f t="shared" si="17"/>
        <v>0.71</v>
      </c>
      <c r="I96" s="16">
        <f t="shared" si="17"/>
        <v>0.68</v>
      </c>
      <c r="J96" s="16">
        <f t="shared" si="17"/>
        <v>0.66</v>
      </c>
      <c r="K96" s="16">
        <f t="shared" si="17"/>
        <v>0.67</v>
      </c>
      <c r="L96" s="16">
        <f t="shared" si="17"/>
        <v>0.69</v>
      </c>
      <c r="M96" s="16">
        <f t="shared" si="17"/>
        <v>0.7</v>
      </c>
      <c r="N96" s="16">
        <f t="shared" si="17"/>
        <v>0.7</v>
      </c>
      <c r="O96" s="16">
        <f t="shared" si="17"/>
        <v>0.74</v>
      </c>
      <c r="P96" s="16">
        <f t="shared" si="17"/>
        <v>0.72</v>
      </c>
      <c r="Q96" s="16">
        <f t="shared" si="17"/>
        <v>0.1</v>
      </c>
      <c r="R96" s="16">
        <f t="shared" si="17"/>
        <v>0.77</v>
      </c>
      <c r="S96" s="16">
        <f t="shared" si="17"/>
        <v>0.76</v>
      </c>
      <c r="T96" s="16">
        <f t="shared" si="17"/>
        <v>0.76</v>
      </c>
      <c r="U96" s="16">
        <f t="shared" si="17"/>
        <v>0.75</v>
      </c>
      <c r="V96" s="16">
        <f t="shared" si="17"/>
        <v>0.73</v>
      </c>
      <c r="W96" s="16">
        <f t="shared" si="17"/>
        <v>0.76</v>
      </c>
      <c r="X96" s="16">
        <f t="shared" si="17"/>
        <v>0.8</v>
      </c>
      <c r="Y96" s="16">
        <f t="shared" si="17"/>
        <v>0.87</v>
      </c>
      <c r="Z96" s="16">
        <v>0.89</v>
      </c>
      <c r="AA96" s="16">
        <f t="shared" si="17"/>
        <v>0.77</v>
      </c>
      <c r="AB96" s="16">
        <f t="shared" si="17"/>
        <v>0.74</v>
      </c>
      <c r="AC96" s="16">
        <f t="shared" si="17"/>
        <v>0.7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8">SUM(C13:C16,C19:C32,C35:C37,C40,C43:C46,C49,C55,C56,C58,C60,C63,C64,C66,C67,C72,C78:C80,C94:C95)</f>
        <v>97.399999999999963</v>
      </c>
      <c r="D99" s="23">
        <f t="shared" si="18"/>
        <v>0</v>
      </c>
      <c r="E99" s="23">
        <f t="shared" si="18"/>
        <v>0</v>
      </c>
      <c r="F99" s="23">
        <f>SUM(F13:F16,F19:F32,F35:F37,F40,F43:F46,F49,F55,F56,F58,F60,F63,F64,F66,F67,F72,F78:F80,F94:F95)</f>
        <v>41.811999999999991</v>
      </c>
      <c r="G99" s="23">
        <f t="shared" ref="G99:AC99" si="19">SUM(G13:G16,G19:G32,G35:G37,G40,G43:G46,G49,G55,G56,G58,G60,G63,G64,G66,G67,G72,G78:G80,G94:G95)</f>
        <v>38.427000000000007</v>
      </c>
      <c r="H99" s="23">
        <f>SUM(H13:H16,H19:H32,H35:H37,H40,H43:H46,H49,H55,H56,H58,H60,H63,H64,H66,H67,H72,H78:H80,H94:H95)</f>
        <v>36.475999999999999</v>
      </c>
      <c r="I99" s="23">
        <f t="shared" si="19"/>
        <v>34.946000000000005</v>
      </c>
      <c r="J99" s="23">
        <f t="shared" si="19"/>
        <v>34.788000000000004</v>
      </c>
      <c r="K99" s="23">
        <f t="shared" si="19"/>
        <v>35.513000000000005</v>
      </c>
      <c r="L99" s="23">
        <f t="shared" si="19"/>
        <v>36.227999999999987</v>
      </c>
      <c r="M99" s="23">
        <f t="shared" si="19"/>
        <v>36.616999999999997</v>
      </c>
      <c r="N99" s="23">
        <f>SUM(N13:N16,N19:N32,N35:N37,N40,N43:N46,N49,N55,N56,N58,N60,N63,N64,N66,N67,N72,N78:N80,N94:N95)</f>
        <v>40.754000000000012</v>
      </c>
      <c r="O99" s="23">
        <f t="shared" si="19"/>
        <v>45.27300000000001</v>
      </c>
      <c r="P99" s="23">
        <f t="shared" si="19"/>
        <v>47.724999999999994</v>
      </c>
      <c r="Q99" s="23">
        <f t="shared" si="19"/>
        <v>47.199999999999996</v>
      </c>
      <c r="R99" s="23">
        <f t="shared" si="19"/>
        <v>48.318428571428576</v>
      </c>
      <c r="S99" s="23">
        <f t="shared" si="19"/>
        <v>47.829999999999991</v>
      </c>
      <c r="T99" s="23">
        <f t="shared" si="19"/>
        <v>47.588999999999992</v>
      </c>
      <c r="U99" s="23">
        <f t="shared" si="19"/>
        <v>48.813000000000002</v>
      </c>
      <c r="V99" s="23">
        <f t="shared" si="19"/>
        <v>47.894999999999996</v>
      </c>
      <c r="W99" s="23">
        <f t="shared" si="19"/>
        <v>46.627999999999993</v>
      </c>
      <c r="X99" s="23">
        <f t="shared" si="19"/>
        <v>52.055</v>
      </c>
      <c r="Y99" s="23">
        <f t="shared" si="19"/>
        <v>50.54399999999999</v>
      </c>
      <c r="Z99" s="23">
        <f t="shared" si="19"/>
        <v>48.856999999999999</v>
      </c>
      <c r="AA99" s="23">
        <f t="shared" si="19"/>
        <v>46.005000000000003</v>
      </c>
      <c r="AB99" s="23">
        <f t="shared" si="19"/>
        <v>42.366999999999997</v>
      </c>
      <c r="AC99" s="23">
        <f t="shared" si="19"/>
        <v>39.785000000000018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-1.5110000000000099</v>
      </c>
      <c r="AG102" s="19"/>
      <c r="AH102" s="145">
        <f>Z99-AA99</f>
        <v>2.8519999999999968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12</v>
      </c>
      <c r="G107" s="58">
        <f t="shared" ref="G107:AC107" si="20">G17</f>
        <v>12</v>
      </c>
      <c r="H107" s="58">
        <f t="shared" si="20"/>
        <v>11.6</v>
      </c>
      <c r="I107" s="58">
        <f t="shared" si="20"/>
        <v>12.2</v>
      </c>
      <c r="J107" s="58">
        <f t="shared" si="20"/>
        <v>12</v>
      </c>
      <c r="K107" s="58">
        <f t="shared" si="20"/>
        <v>12.2</v>
      </c>
      <c r="L107" s="58">
        <f t="shared" si="20"/>
        <v>12</v>
      </c>
      <c r="M107" s="58">
        <f t="shared" si="20"/>
        <v>12.2</v>
      </c>
      <c r="N107" s="58">
        <f t="shared" si="20"/>
        <v>13</v>
      </c>
      <c r="O107" s="58">
        <f t="shared" si="20"/>
        <v>13.3</v>
      </c>
      <c r="P107" s="58">
        <f t="shared" si="20"/>
        <v>18</v>
      </c>
      <c r="Q107" s="58">
        <f t="shared" si="20"/>
        <v>18</v>
      </c>
      <c r="R107" s="58">
        <f t="shared" si="20"/>
        <v>18.299999999999997</v>
      </c>
      <c r="S107" s="58">
        <f t="shared" si="20"/>
        <v>18.299999999999997</v>
      </c>
      <c r="T107" s="58">
        <f t="shared" si="20"/>
        <v>18</v>
      </c>
      <c r="U107" s="58">
        <f t="shared" si="20"/>
        <v>18.299999999999997</v>
      </c>
      <c r="V107" s="58">
        <f t="shared" si="20"/>
        <v>17.700000000000003</v>
      </c>
      <c r="W107" s="58">
        <f t="shared" si="20"/>
        <v>17.700000000000003</v>
      </c>
      <c r="X107" s="58">
        <f t="shared" si="20"/>
        <v>18.299999999999997</v>
      </c>
      <c r="Y107" s="58">
        <f t="shared" si="20"/>
        <v>17.399999999999999</v>
      </c>
      <c r="Z107" s="58">
        <f t="shared" si="20"/>
        <v>17.399999999999999</v>
      </c>
      <c r="AA107" s="58">
        <f t="shared" si="20"/>
        <v>17.2</v>
      </c>
      <c r="AB107" s="58">
        <f t="shared" si="20"/>
        <v>17.399999999999999</v>
      </c>
      <c r="AC107" s="58">
        <f t="shared" si="20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0.56999999999999995</v>
      </c>
      <c r="G108" s="62">
        <v>0.49199999999999999</v>
      </c>
      <c r="H108" s="62">
        <v>0.48499999999999999</v>
      </c>
      <c r="I108" s="62">
        <v>0.54800000000000004</v>
      </c>
      <c r="J108" s="62">
        <v>0.59</v>
      </c>
      <c r="K108" s="62">
        <v>0.61199999999999999</v>
      </c>
      <c r="L108" s="62">
        <v>0.54100000000000004</v>
      </c>
      <c r="M108" s="62">
        <v>0.54100000000000004</v>
      </c>
      <c r="N108" s="62">
        <v>0.59299999999999997</v>
      </c>
      <c r="O108" s="62">
        <v>0.64800000000000002</v>
      </c>
      <c r="P108" s="62">
        <v>0.55800000000000005</v>
      </c>
      <c r="Q108" s="62">
        <v>0.65100000000000002</v>
      </c>
      <c r="R108" s="62">
        <v>0.77800000000000002</v>
      </c>
      <c r="S108" s="62">
        <v>0.81899999999999995</v>
      </c>
      <c r="T108" s="62">
        <v>0.58299999999999996</v>
      </c>
      <c r="U108" s="62">
        <v>0.78900000000000003</v>
      </c>
      <c r="V108" s="62">
        <v>0.79300000000000004</v>
      </c>
      <c r="W108" s="62">
        <v>0.73099999999999998</v>
      </c>
      <c r="X108" s="62">
        <v>0.69699999999999995</v>
      </c>
      <c r="Y108" s="62">
        <v>0.59599999999999997</v>
      </c>
      <c r="Z108" s="62">
        <v>0.60599999999999998</v>
      </c>
      <c r="AA108" s="62">
        <v>0.80300000000000005</v>
      </c>
      <c r="AB108" s="62">
        <v>0.80300000000000005</v>
      </c>
      <c r="AC108" s="62">
        <v>0.69599999999999995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3.6019999999999999</v>
      </c>
      <c r="G109" s="58">
        <f t="shared" ref="G109:AC109" si="21">G33</f>
        <v>2.0070000000000001</v>
      </c>
      <c r="H109" s="58">
        <f t="shared" si="21"/>
        <v>2.036</v>
      </c>
      <c r="I109" s="58">
        <f t="shared" si="21"/>
        <v>2.0659999999999998</v>
      </c>
      <c r="J109" s="58">
        <f t="shared" si="21"/>
        <v>2.0780000000000003</v>
      </c>
      <c r="K109" s="58">
        <f t="shared" si="21"/>
        <v>2.0630000000000002</v>
      </c>
      <c r="L109" s="58">
        <f t="shared" si="21"/>
        <v>2.0480000000000005</v>
      </c>
      <c r="M109" s="58">
        <f t="shared" si="21"/>
        <v>2.0869999999999997</v>
      </c>
      <c r="N109" s="58">
        <f t="shared" si="21"/>
        <v>2.0939999999999999</v>
      </c>
      <c r="O109" s="58">
        <f t="shared" si="21"/>
        <v>3.5030000000000001</v>
      </c>
      <c r="P109" s="58">
        <f t="shared" si="21"/>
        <v>3.5550000000000006</v>
      </c>
      <c r="Q109" s="58">
        <f t="shared" si="21"/>
        <v>3.51</v>
      </c>
      <c r="R109" s="58">
        <f t="shared" si="21"/>
        <v>3.5084285714285715</v>
      </c>
      <c r="S109" s="58">
        <f t="shared" si="21"/>
        <v>3.58</v>
      </c>
      <c r="T109" s="58">
        <f t="shared" si="21"/>
        <v>3.5089999999999999</v>
      </c>
      <c r="U109" s="58">
        <f t="shared" si="21"/>
        <v>3.6930000000000005</v>
      </c>
      <c r="V109" s="58">
        <f t="shared" si="21"/>
        <v>3.5850000000000004</v>
      </c>
      <c r="W109" s="58">
        <f t="shared" si="21"/>
        <v>3.5179999999999998</v>
      </c>
      <c r="X109" s="58">
        <f t="shared" si="21"/>
        <v>3.5649999999999999</v>
      </c>
      <c r="Y109" s="58">
        <f t="shared" si="21"/>
        <v>3.5540000000000003</v>
      </c>
      <c r="Z109" s="58">
        <f>Z33</f>
        <v>3.6269999999999998</v>
      </c>
      <c r="AA109" s="58">
        <f t="shared" si="21"/>
        <v>3.5949999999999998</v>
      </c>
      <c r="AB109" s="58">
        <f t="shared" si="21"/>
        <v>3.4969999999999999</v>
      </c>
      <c r="AC109" s="58">
        <f t="shared" si="21"/>
        <v>2.0750000000000002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7.5</v>
      </c>
      <c r="G111" s="59">
        <f t="shared" ref="G111:AC111" si="22">G47</f>
        <v>7.1</v>
      </c>
      <c r="H111" s="59">
        <f t="shared" si="22"/>
        <v>7.1</v>
      </c>
      <c r="I111" s="59">
        <f t="shared" si="22"/>
        <v>5</v>
      </c>
      <c r="J111" s="59">
        <f t="shared" si="22"/>
        <v>5</v>
      </c>
      <c r="K111" s="59">
        <f t="shared" si="22"/>
        <v>5.5</v>
      </c>
      <c r="L111" s="59">
        <f t="shared" si="22"/>
        <v>6.5</v>
      </c>
      <c r="M111" s="59">
        <f t="shared" si="22"/>
        <v>6.5</v>
      </c>
      <c r="N111" s="59">
        <f t="shared" si="22"/>
        <v>6.2</v>
      </c>
      <c r="O111" s="59">
        <f t="shared" si="22"/>
        <v>6.6</v>
      </c>
      <c r="P111" s="59">
        <f t="shared" si="22"/>
        <v>6.5</v>
      </c>
      <c r="Q111" s="59">
        <f t="shared" si="22"/>
        <v>8.1</v>
      </c>
      <c r="R111" s="59">
        <f t="shared" si="22"/>
        <v>10.5</v>
      </c>
      <c r="S111" s="59">
        <f t="shared" si="22"/>
        <v>10</v>
      </c>
      <c r="T111" s="59">
        <f t="shared" si="22"/>
        <v>10</v>
      </c>
      <c r="U111" s="59">
        <f t="shared" si="22"/>
        <v>10.8</v>
      </c>
      <c r="V111" s="59">
        <f t="shared" si="22"/>
        <v>10.6</v>
      </c>
      <c r="W111" s="59">
        <f t="shared" si="22"/>
        <v>9.3000000000000007</v>
      </c>
      <c r="X111" s="59">
        <f t="shared" si="22"/>
        <v>13.8</v>
      </c>
      <c r="Y111" s="59">
        <f t="shared" si="22"/>
        <v>12.4</v>
      </c>
      <c r="Z111" s="59">
        <f t="shared" si="22"/>
        <v>11.6</v>
      </c>
      <c r="AA111" s="59">
        <f t="shared" si="22"/>
        <v>9.1</v>
      </c>
      <c r="AB111" s="59">
        <f t="shared" si="22"/>
        <v>5.5</v>
      </c>
      <c r="AC111" s="59">
        <f t="shared" si="22"/>
        <v>7.1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0.24199999999999999</v>
      </c>
      <c r="G112" s="62">
        <v>0.245</v>
      </c>
      <c r="H112" s="62">
        <v>0.23499999999999999</v>
      </c>
      <c r="I112" s="62">
        <v>0.23799999999999999</v>
      </c>
      <c r="J112" s="62">
        <v>0.245</v>
      </c>
      <c r="K112" s="62">
        <v>0.27</v>
      </c>
      <c r="L112" s="62">
        <v>0.27</v>
      </c>
      <c r="M112" s="62">
        <v>0.25700000000000001</v>
      </c>
      <c r="N112" s="62">
        <v>0.223</v>
      </c>
      <c r="O112" s="62">
        <v>0.24</v>
      </c>
      <c r="P112" s="62">
        <v>0.218</v>
      </c>
      <c r="Q112" s="62">
        <v>0.23499999999999999</v>
      </c>
      <c r="R112" s="62">
        <v>0.251</v>
      </c>
      <c r="S112" s="62">
        <v>0.22800000000000001</v>
      </c>
      <c r="T112" s="62">
        <v>0.25</v>
      </c>
      <c r="U112" s="62">
        <v>0.24299999999999999</v>
      </c>
      <c r="V112" s="62">
        <v>0.27</v>
      </c>
      <c r="W112" s="62">
        <v>0.25</v>
      </c>
      <c r="X112" s="62">
        <v>0.246</v>
      </c>
      <c r="Y112" s="62">
        <v>0.25800000000000001</v>
      </c>
      <c r="Z112" s="62">
        <v>0.245</v>
      </c>
      <c r="AA112" s="62">
        <v>0.22500000000000001</v>
      </c>
      <c r="AB112" s="62">
        <v>0.245</v>
      </c>
      <c r="AC112" s="62">
        <v>0.23499999999999999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2.4240000000000001E-2</v>
      </c>
      <c r="G113" s="62">
        <v>2.4500000000000001E-2</v>
      </c>
      <c r="H113" s="62">
        <v>5.5199999999999999E-2</v>
      </c>
      <c r="I113" s="62">
        <v>8.0399999999999999E-2</v>
      </c>
      <c r="J113" s="62">
        <v>2.5399999999999999E-2</v>
      </c>
      <c r="K113" s="62">
        <v>2.3599999999999999E-2</v>
      </c>
      <c r="L113" s="62">
        <v>3.9120000000000002E-2</v>
      </c>
      <c r="M113" s="62">
        <v>2.8899999999999999E-2</v>
      </c>
      <c r="N113" s="62">
        <v>2.7799999999999998E-2</v>
      </c>
      <c r="O113" s="62">
        <v>2.4E-2</v>
      </c>
      <c r="P113" s="62">
        <v>0.28000000000000003</v>
      </c>
      <c r="Q113" s="62">
        <v>0.18260000000000001</v>
      </c>
      <c r="R113" s="62">
        <v>0.18540000000000001</v>
      </c>
      <c r="S113" s="62">
        <v>0.16739999999999999</v>
      </c>
      <c r="T113" s="62">
        <v>0.16589999999999999</v>
      </c>
      <c r="U113" s="62">
        <v>0.17399999999999999</v>
      </c>
      <c r="V113" s="62">
        <v>0.16800000000000001</v>
      </c>
      <c r="W113" s="62">
        <v>0.16600000000000001</v>
      </c>
      <c r="X113" s="62">
        <v>0.16200000000000001</v>
      </c>
      <c r="Y113" s="62">
        <v>0.184</v>
      </c>
      <c r="Z113" s="62">
        <v>0.155</v>
      </c>
      <c r="AA113" s="62">
        <v>0.15079999999999999</v>
      </c>
      <c r="AB113" s="62">
        <v>2.1999999999999999E-2</v>
      </c>
      <c r="AC113" s="62">
        <v>2.07E-2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14.13</v>
      </c>
      <c r="G114" s="59">
        <f t="shared" ref="G114:AC114" si="23">G50</f>
        <v>14.17</v>
      </c>
      <c r="H114" s="59">
        <f t="shared" si="23"/>
        <v>14.15</v>
      </c>
      <c r="I114" s="59">
        <f t="shared" si="23"/>
        <v>14.16</v>
      </c>
      <c r="J114" s="59">
        <f t="shared" si="23"/>
        <v>14.21</v>
      </c>
      <c r="K114" s="59">
        <f t="shared" si="23"/>
        <v>14.2</v>
      </c>
      <c r="L114" s="59">
        <f t="shared" si="23"/>
        <v>14.17</v>
      </c>
      <c r="M114" s="59">
        <f t="shared" si="23"/>
        <v>14.24</v>
      </c>
      <c r="N114" s="59">
        <f t="shared" si="23"/>
        <v>14.25</v>
      </c>
      <c r="O114" s="59">
        <f t="shared" si="23"/>
        <v>14.28</v>
      </c>
      <c r="P114" s="59">
        <f t="shared" si="23"/>
        <v>14.3</v>
      </c>
      <c r="Q114" s="59">
        <f t="shared" si="23"/>
        <v>14.29</v>
      </c>
      <c r="R114" s="59">
        <f t="shared" si="23"/>
        <v>14.3</v>
      </c>
      <c r="S114" s="59">
        <f t="shared" si="23"/>
        <v>14.28</v>
      </c>
      <c r="T114" s="59">
        <f t="shared" si="23"/>
        <v>14.3</v>
      </c>
      <c r="U114" s="59">
        <f t="shared" si="23"/>
        <v>14.29</v>
      </c>
      <c r="V114" s="59">
        <f t="shared" si="23"/>
        <v>14.26</v>
      </c>
      <c r="W114" s="59">
        <f t="shared" si="23"/>
        <v>14.3</v>
      </c>
      <c r="X114" s="59">
        <f t="shared" si="23"/>
        <v>14.28</v>
      </c>
      <c r="Y114" s="59">
        <f t="shared" si="23"/>
        <v>14.27</v>
      </c>
      <c r="Z114" s="59">
        <f t="shared" si="23"/>
        <v>14.28</v>
      </c>
      <c r="AA114" s="59">
        <f t="shared" si="23"/>
        <v>14.28</v>
      </c>
      <c r="AB114" s="59">
        <f t="shared" si="23"/>
        <v>14.27</v>
      </c>
      <c r="AC114" s="59">
        <f t="shared" si="23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0.87</v>
      </c>
      <c r="G115" s="62">
        <v>0.83</v>
      </c>
      <c r="H115" s="62">
        <v>0.85</v>
      </c>
      <c r="I115" s="62">
        <v>0.84</v>
      </c>
      <c r="J115" s="62">
        <v>0.79</v>
      </c>
      <c r="K115" s="62">
        <v>0.8</v>
      </c>
      <c r="L115" s="62">
        <v>0.83</v>
      </c>
      <c r="M115" s="62">
        <v>0.76</v>
      </c>
      <c r="N115" s="62">
        <v>0.75</v>
      </c>
      <c r="O115" s="62">
        <v>0.72</v>
      </c>
      <c r="P115" s="62">
        <v>0.7</v>
      </c>
      <c r="Q115" s="62">
        <v>0.71</v>
      </c>
      <c r="R115" s="62">
        <v>0.7</v>
      </c>
      <c r="S115" s="62">
        <v>0.72</v>
      </c>
      <c r="T115" s="62">
        <v>0.7</v>
      </c>
      <c r="U115" s="62">
        <v>0.7</v>
      </c>
      <c r="V115" s="62">
        <v>0.74</v>
      </c>
      <c r="W115" s="62">
        <v>0.7</v>
      </c>
      <c r="X115" s="62">
        <v>0.72</v>
      </c>
      <c r="Y115" s="62">
        <v>0.73</v>
      </c>
      <c r="Z115" s="62">
        <v>0.72</v>
      </c>
      <c r="AA115" s="62">
        <v>0.72</v>
      </c>
      <c r="AB115" s="62">
        <v>0.73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2.85</v>
      </c>
      <c r="G116" s="58">
        <f t="shared" ref="G116:AC116" si="24">G76</f>
        <v>1.5</v>
      </c>
      <c r="H116" s="58">
        <f t="shared" si="24"/>
        <v>0</v>
      </c>
      <c r="I116" s="58">
        <f t="shared" si="24"/>
        <v>0</v>
      </c>
      <c r="J116" s="58">
        <f t="shared" si="24"/>
        <v>0</v>
      </c>
      <c r="K116" s="58">
        <f t="shared" si="24"/>
        <v>0</v>
      </c>
      <c r="L116" s="58">
        <f t="shared" si="24"/>
        <v>0</v>
      </c>
      <c r="M116" s="58">
        <f t="shared" si="24"/>
        <v>0</v>
      </c>
      <c r="N116" s="58">
        <f t="shared" si="24"/>
        <v>3.5200000000000005</v>
      </c>
      <c r="O116" s="58">
        <f t="shared" si="24"/>
        <v>5.7999999999999989</v>
      </c>
      <c r="P116" s="58">
        <f t="shared" si="24"/>
        <v>3.5999999999999996</v>
      </c>
      <c r="Q116" s="58">
        <f t="shared" si="24"/>
        <v>2.2000000000000002</v>
      </c>
      <c r="R116" s="58">
        <f t="shared" si="24"/>
        <v>0</v>
      </c>
      <c r="S116" s="58">
        <f t="shared" si="24"/>
        <v>0</v>
      </c>
      <c r="T116" s="58">
        <f t="shared" si="24"/>
        <v>0</v>
      </c>
      <c r="U116" s="58">
        <f t="shared" si="24"/>
        <v>0</v>
      </c>
      <c r="V116" s="58">
        <f t="shared" si="24"/>
        <v>0</v>
      </c>
      <c r="W116" s="58">
        <f t="shared" si="24"/>
        <v>0</v>
      </c>
      <c r="X116" s="58">
        <f t="shared" si="24"/>
        <v>0</v>
      </c>
      <c r="Y116" s="58">
        <f t="shared" si="24"/>
        <v>0.7</v>
      </c>
      <c r="Z116" s="58">
        <f t="shared" si="24"/>
        <v>0</v>
      </c>
      <c r="AA116" s="58">
        <f t="shared" si="24"/>
        <v>0</v>
      </c>
      <c r="AB116" s="58">
        <f t="shared" si="24"/>
        <v>0</v>
      </c>
      <c r="AC116" s="58">
        <f t="shared" si="24"/>
        <v>2.8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0.97</v>
      </c>
      <c r="G117" s="58">
        <f t="shared" ref="G117:AC117" si="25">G81</f>
        <v>0.91</v>
      </c>
      <c r="H117" s="58">
        <f t="shared" si="25"/>
        <v>0.88</v>
      </c>
      <c r="I117" s="58">
        <f t="shared" si="25"/>
        <v>0.84</v>
      </c>
      <c r="J117" s="58">
        <f t="shared" si="25"/>
        <v>0.84</v>
      </c>
      <c r="K117" s="58">
        <f t="shared" si="25"/>
        <v>0.88</v>
      </c>
      <c r="L117" s="58">
        <f t="shared" si="25"/>
        <v>0.82</v>
      </c>
      <c r="M117" s="58">
        <f t="shared" si="25"/>
        <v>0.89</v>
      </c>
      <c r="N117" s="58">
        <f t="shared" si="25"/>
        <v>0.99</v>
      </c>
      <c r="O117" s="58">
        <f t="shared" si="25"/>
        <v>1.05</v>
      </c>
      <c r="P117" s="58">
        <f t="shared" si="25"/>
        <v>1.05</v>
      </c>
      <c r="Q117" s="58">
        <f t="shared" si="25"/>
        <v>1</v>
      </c>
      <c r="R117" s="58">
        <f t="shared" si="25"/>
        <v>0.94</v>
      </c>
      <c r="S117" s="58">
        <f t="shared" si="25"/>
        <v>0.91</v>
      </c>
      <c r="T117" s="58">
        <f t="shared" si="25"/>
        <v>1.02</v>
      </c>
      <c r="U117" s="58">
        <f t="shared" si="25"/>
        <v>0.98</v>
      </c>
      <c r="V117" s="58">
        <f t="shared" si="25"/>
        <v>1.02</v>
      </c>
      <c r="W117" s="58">
        <f t="shared" si="25"/>
        <v>1.05</v>
      </c>
      <c r="X117" s="58">
        <f t="shared" si="25"/>
        <v>1.31</v>
      </c>
      <c r="Y117" s="58">
        <f t="shared" si="25"/>
        <v>1.35</v>
      </c>
      <c r="Z117" s="58">
        <f t="shared" si="25"/>
        <v>1.1200000000000001</v>
      </c>
      <c r="AA117" s="58">
        <f t="shared" si="25"/>
        <v>1.06</v>
      </c>
      <c r="AB117" s="58">
        <f t="shared" si="25"/>
        <v>0.96</v>
      </c>
      <c r="AC117" s="58">
        <f t="shared" si="25"/>
        <v>0.89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0.76</v>
      </c>
      <c r="G119" s="58">
        <f t="shared" ref="G119:AC119" si="26">G96</f>
        <v>0.74</v>
      </c>
      <c r="H119" s="58">
        <f t="shared" si="26"/>
        <v>0.71</v>
      </c>
      <c r="I119" s="58">
        <f t="shared" si="26"/>
        <v>0.68</v>
      </c>
      <c r="J119" s="58">
        <f t="shared" si="26"/>
        <v>0.66</v>
      </c>
      <c r="K119" s="58">
        <f t="shared" si="26"/>
        <v>0.67</v>
      </c>
      <c r="L119" s="58">
        <f t="shared" si="26"/>
        <v>0.69</v>
      </c>
      <c r="M119" s="58">
        <f t="shared" si="26"/>
        <v>0.7</v>
      </c>
      <c r="N119" s="58">
        <f t="shared" si="26"/>
        <v>0.7</v>
      </c>
      <c r="O119" s="58">
        <f t="shared" si="26"/>
        <v>0.74</v>
      </c>
      <c r="P119" s="58">
        <f t="shared" si="26"/>
        <v>0.72</v>
      </c>
      <c r="Q119" s="58">
        <f t="shared" si="26"/>
        <v>0.1</v>
      </c>
      <c r="R119" s="58">
        <f t="shared" si="26"/>
        <v>0.77</v>
      </c>
      <c r="S119" s="58">
        <f t="shared" si="26"/>
        <v>0.76</v>
      </c>
      <c r="T119" s="58">
        <f t="shared" si="26"/>
        <v>0.76</v>
      </c>
      <c r="U119" s="58">
        <f t="shared" si="26"/>
        <v>0.75</v>
      </c>
      <c r="V119" s="58">
        <f t="shared" si="26"/>
        <v>0.73</v>
      </c>
      <c r="W119" s="58">
        <f t="shared" si="26"/>
        <v>0.76</v>
      </c>
      <c r="X119" s="58">
        <f t="shared" si="26"/>
        <v>0.8</v>
      </c>
      <c r="Y119" s="58">
        <f t="shared" si="26"/>
        <v>0.87</v>
      </c>
      <c r="Z119" s="58">
        <f t="shared" si="26"/>
        <v>0.89</v>
      </c>
      <c r="AA119" s="58">
        <f t="shared" si="26"/>
        <v>0.77</v>
      </c>
      <c r="AB119" s="58">
        <f t="shared" si="26"/>
        <v>0.74</v>
      </c>
      <c r="AC119" s="58">
        <f t="shared" si="26"/>
        <v>0.7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41.811999999999991</v>
      </c>
      <c r="G121" s="55">
        <f t="shared" ref="G121:AC121" si="27">SUM(G13:G16,G19:G32,G43:G46,G49,G55,G56,G58,G60,G63,G64,G66,G67,G72,G78:G80,G94:G95)</f>
        <v>38.427000000000007</v>
      </c>
      <c r="H121" s="55">
        <f>SUM(H13:H16,H19:H32,H43:H46,H49,H55,H56,H58,H60,H63,H64,H66,H67,H72,H78:H80,H94:H95)</f>
        <v>36.475999999999999</v>
      </c>
      <c r="I121" s="55">
        <f t="shared" si="27"/>
        <v>34.946000000000005</v>
      </c>
      <c r="J121" s="55">
        <f t="shared" si="27"/>
        <v>34.788000000000004</v>
      </c>
      <c r="K121" s="55">
        <f t="shared" si="27"/>
        <v>35.513000000000005</v>
      </c>
      <c r="L121" s="55">
        <f t="shared" si="27"/>
        <v>36.227999999999987</v>
      </c>
      <c r="M121" s="55">
        <f t="shared" si="27"/>
        <v>36.616999999999997</v>
      </c>
      <c r="N121" s="55">
        <f t="shared" si="27"/>
        <v>40.754000000000012</v>
      </c>
      <c r="O121" s="55">
        <f t="shared" si="27"/>
        <v>45.27300000000001</v>
      </c>
      <c r="P121" s="55">
        <f t="shared" si="27"/>
        <v>47.724999999999994</v>
      </c>
      <c r="Q121" s="55">
        <f t="shared" si="27"/>
        <v>47.199999999999996</v>
      </c>
      <c r="R121" s="55">
        <f t="shared" si="27"/>
        <v>48.318428571428576</v>
      </c>
      <c r="S121" s="55">
        <f t="shared" si="27"/>
        <v>47.829999999999991</v>
      </c>
      <c r="T121" s="55">
        <f t="shared" si="27"/>
        <v>47.588999999999992</v>
      </c>
      <c r="U121" s="55">
        <f t="shared" si="27"/>
        <v>48.813000000000002</v>
      </c>
      <c r="V121" s="55">
        <f t="shared" si="27"/>
        <v>47.894999999999996</v>
      </c>
      <c r="W121" s="55">
        <f t="shared" si="27"/>
        <v>46.627999999999993</v>
      </c>
      <c r="X121" s="55">
        <f t="shared" si="27"/>
        <v>52.055</v>
      </c>
      <c r="Y121" s="55">
        <f t="shared" si="27"/>
        <v>50.54399999999999</v>
      </c>
      <c r="Z121" s="55">
        <f t="shared" si="27"/>
        <v>48.856999999999999</v>
      </c>
      <c r="AA121" s="55">
        <f t="shared" si="27"/>
        <v>46.005000000000003</v>
      </c>
      <c r="AB121" s="55">
        <f t="shared" si="27"/>
        <v>42.366999999999997</v>
      </c>
      <c r="AC121" s="55">
        <f t="shared" si="27"/>
        <v>39.785000000000018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 s="68">
        <f>AC127-(AC81+AC96)</f>
        <v>38.195000000000022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/>
      <c r="H125" s="519">
        <v>0.65700000000000003</v>
      </c>
      <c r="I125" s="519">
        <v>0.65700000000000003</v>
      </c>
      <c r="J125" s="519">
        <v>0.65700000000000003</v>
      </c>
      <c r="K125" s="519"/>
      <c r="L125" s="519">
        <v>0.85799999999999998</v>
      </c>
      <c r="M125" s="519">
        <v>0.85799999999999998</v>
      </c>
      <c r="N125" s="519">
        <v>0.58399999999999996</v>
      </c>
      <c r="O125" s="519">
        <v>0.58399999999999996</v>
      </c>
      <c r="P125" s="519">
        <v>0.5</v>
      </c>
      <c r="Q125" s="519">
        <v>0.62</v>
      </c>
      <c r="R125" s="519"/>
      <c r="S125" s="519"/>
      <c r="T125" s="519"/>
      <c r="U125" s="519">
        <v>0.79</v>
      </c>
      <c r="V125" s="519">
        <v>0.79</v>
      </c>
      <c r="W125" s="519">
        <f>0.96</f>
        <v>0.96</v>
      </c>
      <c r="X125" s="519">
        <f>0.96</f>
        <v>0.96</v>
      </c>
      <c r="Y125" s="519">
        <f>0.96</f>
        <v>0.96</v>
      </c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8">SUM(G122:G125)</f>
        <v>0</v>
      </c>
      <c r="H126" s="55">
        <f t="shared" si="28"/>
        <v>0.65700000000000003</v>
      </c>
      <c r="I126" s="55">
        <f t="shared" si="28"/>
        <v>0.65700000000000003</v>
      </c>
      <c r="J126" s="55">
        <f t="shared" si="28"/>
        <v>0.65700000000000003</v>
      </c>
      <c r="K126" s="55">
        <f t="shared" si="28"/>
        <v>0</v>
      </c>
      <c r="L126" s="55">
        <f t="shared" si="28"/>
        <v>0.85799999999999998</v>
      </c>
      <c r="M126" s="55">
        <f t="shared" si="28"/>
        <v>0.85799999999999998</v>
      </c>
      <c r="N126" s="55">
        <f t="shared" si="28"/>
        <v>0.58399999999999996</v>
      </c>
      <c r="O126" s="55">
        <f t="shared" si="28"/>
        <v>0.58399999999999996</v>
      </c>
      <c r="P126" s="55">
        <f t="shared" si="28"/>
        <v>0.5</v>
      </c>
      <c r="Q126" s="55">
        <f t="shared" si="28"/>
        <v>0.62</v>
      </c>
      <c r="R126" s="55">
        <f t="shared" si="28"/>
        <v>0</v>
      </c>
      <c r="S126" s="55">
        <f t="shared" si="28"/>
        <v>0</v>
      </c>
      <c r="T126" s="55">
        <f t="shared" si="28"/>
        <v>0</v>
      </c>
      <c r="U126" s="55">
        <f t="shared" si="28"/>
        <v>0.79</v>
      </c>
      <c r="V126" s="55">
        <f t="shared" si="28"/>
        <v>0.79</v>
      </c>
      <c r="W126" s="55">
        <f t="shared" si="28"/>
        <v>0.96</v>
      </c>
      <c r="X126" s="55">
        <f t="shared" si="28"/>
        <v>0.96</v>
      </c>
      <c r="Y126" s="55">
        <f t="shared" si="28"/>
        <v>0.96</v>
      </c>
      <c r="Z126" s="55">
        <f t="shared" si="28"/>
        <v>0</v>
      </c>
      <c r="AA126" s="55">
        <f t="shared" si="28"/>
        <v>0</v>
      </c>
      <c r="AB126" s="55">
        <f t="shared" si="28"/>
        <v>0</v>
      </c>
      <c r="AC126" s="55">
        <f t="shared" si="28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41.811999999999991</v>
      </c>
      <c r="G127" s="56">
        <f t="shared" ref="G127:AC127" si="29">SUM(G121,G126)</f>
        <v>38.427000000000007</v>
      </c>
      <c r="H127" s="56">
        <f t="shared" si="29"/>
        <v>37.132999999999996</v>
      </c>
      <c r="I127" s="56">
        <f t="shared" si="29"/>
        <v>35.603000000000009</v>
      </c>
      <c r="J127" s="56">
        <f t="shared" si="29"/>
        <v>35.445000000000007</v>
      </c>
      <c r="K127" s="56">
        <f t="shared" si="29"/>
        <v>35.513000000000005</v>
      </c>
      <c r="L127" s="56">
        <f t="shared" si="29"/>
        <v>37.085999999999984</v>
      </c>
      <c r="M127" s="56">
        <f t="shared" si="29"/>
        <v>37.474999999999994</v>
      </c>
      <c r="N127" s="56">
        <f t="shared" si="29"/>
        <v>41.338000000000015</v>
      </c>
      <c r="O127" s="56">
        <f t="shared" si="29"/>
        <v>45.857000000000014</v>
      </c>
      <c r="P127" s="56">
        <f t="shared" si="29"/>
        <v>48.224999999999994</v>
      </c>
      <c r="Q127" s="56">
        <f t="shared" si="29"/>
        <v>47.819999999999993</v>
      </c>
      <c r="R127" s="56">
        <f t="shared" si="29"/>
        <v>48.318428571428576</v>
      </c>
      <c r="S127" s="56">
        <f t="shared" si="29"/>
        <v>47.829999999999991</v>
      </c>
      <c r="T127" s="56">
        <f t="shared" si="29"/>
        <v>47.588999999999992</v>
      </c>
      <c r="U127" s="56">
        <f t="shared" si="29"/>
        <v>49.603000000000002</v>
      </c>
      <c r="V127" s="56">
        <f t="shared" si="29"/>
        <v>48.684999999999995</v>
      </c>
      <c r="W127" s="56">
        <f t="shared" si="29"/>
        <v>47.587999999999994</v>
      </c>
      <c r="X127" s="56">
        <f t="shared" si="29"/>
        <v>53.015000000000001</v>
      </c>
      <c r="Y127" s="56">
        <f t="shared" si="29"/>
        <v>51.503999999999991</v>
      </c>
      <c r="Z127" s="56">
        <f t="shared" si="29"/>
        <v>48.856999999999999</v>
      </c>
      <c r="AA127" s="56">
        <f t="shared" si="29"/>
        <v>46.005000000000003</v>
      </c>
      <c r="AB127" s="56">
        <f t="shared" si="29"/>
        <v>42.366999999999997</v>
      </c>
      <c r="AC127" s="56">
        <f t="shared" si="29"/>
        <v>39.785000000000018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60.08</v>
      </c>
      <c r="G130" s="350">
        <v>60.04</v>
      </c>
      <c r="H130" s="350">
        <v>60.18</v>
      </c>
      <c r="I130" s="350">
        <v>60.05</v>
      </c>
      <c r="J130" s="350">
        <v>60.05</v>
      </c>
      <c r="K130" s="350">
        <v>60.01</v>
      </c>
      <c r="L130" s="350">
        <v>60.09</v>
      </c>
      <c r="M130" s="350">
        <v>60.04</v>
      </c>
      <c r="N130" s="350">
        <v>60</v>
      </c>
      <c r="O130" s="350">
        <v>60.08</v>
      </c>
      <c r="P130" s="350">
        <v>60.03</v>
      </c>
      <c r="Q130" s="350">
        <v>60.19</v>
      </c>
      <c r="R130" s="350">
        <v>60.16</v>
      </c>
      <c r="S130" s="350">
        <v>60.12</v>
      </c>
      <c r="T130" s="350">
        <v>60.2</v>
      </c>
      <c r="U130" s="350">
        <v>60.03</v>
      </c>
      <c r="V130" s="350">
        <v>60.08</v>
      </c>
      <c r="W130" s="350">
        <v>60.14</v>
      </c>
      <c r="X130" s="350">
        <v>60.02</v>
      </c>
      <c r="Y130" s="350">
        <v>60.11</v>
      </c>
      <c r="Z130" s="350">
        <v>60.18</v>
      </c>
      <c r="AA130" s="350">
        <v>60.18</v>
      </c>
      <c r="AB130" s="350">
        <v>60.12</v>
      </c>
      <c r="AC130" s="350">
        <v>60.1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 x14ac:dyDescent="0.25">
      <c r="A131" s="559" t="s">
        <v>102</v>
      </c>
      <c r="B131" s="559"/>
      <c r="C131" s="559"/>
      <c r="D131" s="54"/>
      <c r="E131" s="66"/>
      <c r="F131" s="410" t="s">
        <v>121</v>
      </c>
      <c r="G131" s="410" t="s">
        <v>121</v>
      </c>
      <c r="H131" s="410" t="s">
        <v>121</v>
      </c>
      <c r="I131" s="410" t="s">
        <v>121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105</v>
      </c>
      <c r="O131" s="410" t="s">
        <v>104</v>
      </c>
      <c r="P131" s="410" t="s">
        <v>104</v>
      </c>
      <c r="Q131" s="410" t="s">
        <v>104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124</v>
      </c>
      <c r="W131" s="410" t="s">
        <v>124</v>
      </c>
      <c r="X131" s="410" t="s">
        <v>104</v>
      </c>
      <c r="Y131" s="410" t="s">
        <v>104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" si="30">7.2*(4-COUNTIF(F13:F16,"=CMS"))</f>
        <v>21.6</v>
      </c>
      <c r="G137" s="529">
        <f t="shared" ref="G137:H137" si="31">7.2*(4-COUNTIF(G13:G16,"=CMS"))</f>
        <v>21.6</v>
      </c>
      <c r="H137" s="529">
        <f t="shared" si="31"/>
        <v>21.6</v>
      </c>
      <c r="I137" s="529">
        <f t="shared" ref="I137:J137" si="32">7.2*(4-COUNTIF(I13:I16,"=CMS"))</f>
        <v>21.6</v>
      </c>
      <c r="J137" s="529">
        <f t="shared" si="32"/>
        <v>21.6</v>
      </c>
      <c r="K137" s="529">
        <f t="shared" ref="K137" si="33">7.2*(4-COUNTIF(K13:K16,"=CMS"))</f>
        <v>21.6</v>
      </c>
      <c r="L137" s="529">
        <f t="shared" ref="L137:M137" si="34">7.2*(4-COUNTIF(L13:L16,"=CMS"))</f>
        <v>21.6</v>
      </c>
      <c r="M137" s="529">
        <f t="shared" si="34"/>
        <v>14.4</v>
      </c>
      <c r="N137" s="529">
        <f t="shared" ref="N137:O137" si="35">7.2*(4-COUNTIF(N13:N16,"=CMS"))</f>
        <v>14.4</v>
      </c>
      <c r="O137" s="529">
        <f t="shared" si="35"/>
        <v>21.6</v>
      </c>
      <c r="P137" s="529">
        <f t="shared" ref="P137:Q137" si="36">7.2*(4-COUNTIF(P13:P16,"=CMS"))</f>
        <v>21.6</v>
      </c>
      <c r="Q137" s="529">
        <f t="shared" si="36"/>
        <v>21.6</v>
      </c>
      <c r="R137" s="529">
        <f t="shared" ref="R137:AB137" si="37">7.2*(4-COUNTIF(R13:R16,"=CMS"))</f>
        <v>21.6</v>
      </c>
      <c r="S137" s="529">
        <f t="shared" si="37"/>
        <v>21.6</v>
      </c>
      <c r="T137" s="529">
        <f t="shared" si="37"/>
        <v>21.6</v>
      </c>
      <c r="U137" s="529">
        <f t="shared" si="37"/>
        <v>21.6</v>
      </c>
      <c r="V137" s="529">
        <f t="shared" si="37"/>
        <v>21.6</v>
      </c>
      <c r="W137" s="529">
        <f t="shared" si="37"/>
        <v>21.6</v>
      </c>
      <c r="X137" s="529">
        <f t="shared" si="37"/>
        <v>21.6</v>
      </c>
      <c r="Y137" s="529">
        <f t="shared" si="37"/>
        <v>21.6</v>
      </c>
      <c r="Z137" s="529">
        <f t="shared" si="37"/>
        <v>21.6</v>
      </c>
      <c r="AA137" s="529">
        <f t="shared" si="37"/>
        <v>21.6</v>
      </c>
      <c r="AB137" s="529">
        <f t="shared" si="37"/>
        <v>21.6</v>
      </c>
      <c r="AC137" s="529">
        <f t="shared" ref="AC137" si="38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AC139" si="39">4.5+4</f>
        <v>8.5</v>
      </c>
      <c r="G139" s="529">
        <f t="shared" si="39"/>
        <v>8.5</v>
      </c>
      <c r="H139" s="529">
        <f t="shared" si="39"/>
        <v>8.5</v>
      </c>
      <c r="I139" s="529">
        <f t="shared" si="39"/>
        <v>8.5</v>
      </c>
      <c r="J139" s="529">
        <f t="shared" si="39"/>
        <v>8.5</v>
      </c>
      <c r="K139" s="529">
        <f t="shared" si="39"/>
        <v>8.5</v>
      </c>
      <c r="L139" s="529">
        <f t="shared" si="39"/>
        <v>8.5</v>
      </c>
      <c r="M139" s="529">
        <f t="shared" si="39"/>
        <v>8.5</v>
      </c>
      <c r="N139" s="529">
        <f t="shared" si="39"/>
        <v>8.5</v>
      </c>
      <c r="O139" s="529">
        <f t="shared" si="39"/>
        <v>8.5</v>
      </c>
      <c r="P139" s="529">
        <f t="shared" si="39"/>
        <v>8.5</v>
      </c>
      <c r="Q139" s="529">
        <f t="shared" si="39"/>
        <v>8.5</v>
      </c>
      <c r="R139" s="529">
        <f t="shared" si="39"/>
        <v>8.5</v>
      </c>
      <c r="S139" s="529">
        <f t="shared" si="39"/>
        <v>8.5</v>
      </c>
      <c r="T139" s="529">
        <f t="shared" si="39"/>
        <v>8.5</v>
      </c>
      <c r="U139" s="529">
        <f t="shared" si="39"/>
        <v>8.5</v>
      </c>
      <c r="V139" s="529">
        <f t="shared" si="39"/>
        <v>8.5</v>
      </c>
      <c r="W139" s="529">
        <f t="shared" si="39"/>
        <v>8.5</v>
      </c>
      <c r="X139" s="529">
        <f t="shared" si="39"/>
        <v>8.5</v>
      </c>
      <c r="Y139" s="529">
        <f t="shared" si="39"/>
        <v>8.5</v>
      </c>
      <c r="Z139" s="529">
        <f t="shared" si="39"/>
        <v>8.5</v>
      </c>
      <c r="AA139" s="529">
        <f t="shared" si="39"/>
        <v>8.5</v>
      </c>
      <c r="AB139" s="529">
        <f t="shared" si="39"/>
        <v>8.5</v>
      </c>
      <c r="AC139" s="529">
        <f t="shared" si="3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:F141" si="40">IF(F45="CMS",0,8.8)</f>
        <v>8.8000000000000007</v>
      </c>
      <c r="G140" s="529">
        <f t="shared" ref="G140:H140" si="41">IF(G45="CMS",0,8.8)</f>
        <v>8.8000000000000007</v>
      </c>
      <c r="H140" s="529">
        <f t="shared" si="41"/>
        <v>8.8000000000000007</v>
      </c>
      <c r="I140" s="529">
        <f t="shared" ref="I140:J140" si="42">IF(I45="CMS",0,8.8)</f>
        <v>8.8000000000000007</v>
      </c>
      <c r="J140" s="529">
        <f t="shared" si="42"/>
        <v>8.8000000000000007</v>
      </c>
      <c r="K140" s="529">
        <f t="shared" ref="K140" si="43">IF(K45="CMS",0,8.8)</f>
        <v>8.8000000000000007</v>
      </c>
      <c r="L140" s="529">
        <f t="shared" ref="L140:M140" si="44">IF(L45="CMS",0,8.8)</f>
        <v>8.8000000000000007</v>
      </c>
      <c r="M140" s="529">
        <f t="shared" si="44"/>
        <v>8.8000000000000007</v>
      </c>
      <c r="N140" s="529">
        <f t="shared" ref="N140:O140" si="45">IF(N45="CMS",0,8.8)</f>
        <v>8.8000000000000007</v>
      </c>
      <c r="O140" s="529">
        <f t="shared" si="45"/>
        <v>8.8000000000000007</v>
      </c>
      <c r="P140" s="529">
        <f t="shared" ref="P140:Q140" si="46">IF(P45="CMS",0,8.8)</f>
        <v>8.8000000000000007</v>
      </c>
      <c r="Q140" s="529">
        <f t="shared" si="46"/>
        <v>8.8000000000000007</v>
      </c>
      <c r="R140" s="529">
        <f t="shared" ref="R140:AB140" si="47">IF(R45="CMS",0,8.8)</f>
        <v>8.8000000000000007</v>
      </c>
      <c r="S140" s="529">
        <f t="shared" si="47"/>
        <v>8.8000000000000007</v>
      </c>
      <c r="T140" s="529">
        <f t="shared" si="47"/>
        <v>8.8000000000000007</v>
      </c>
      <c r="U140" s="529">
        <f t="shared" si="47"/>
        <v>8.8000000000000007</v>
      </c>
      <c r="V140" s="529">
        <f t="shared" si="47"/>
        <v>8.8000000000000007</v>
      </c>
      <c r="W140" s="529">
        <f t="shared" si="47"/>
        <v>8.8000000000000007</v>
      </c>
      <c r="X140" s="529">
        <f t="shared" si="47"/>
        <v>8.8000000000000007</v>
      </c>
      <c r="Y140" s="529">
        <f t="shared" si="47"/>
        <v>8.8000000000000007</v>
      </c>
      <c r="Z140" s="529">
        <f t="shared" si="47"/>
        <v>8.8000000000000007</v>
      </c>
      <c r="AA140" s="529">
        <f t="shared" si="47"/>
        <v>8.8000000000000007</v>
      </c>
      <c r="AB140" s="529">
        <f t="shared" si="47"/>
        <v>8.8000000000000007</v>
      </c>
      <c r="AC140" s="529">
        <f t="shared" ref="AC140" si="48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 t="shared" si="40"/>
        <v>0</v>
      </c>
      <c r="G141" s="529">
        <f t="shared" ref="G141:H141" si="49">IF(G46="CMS",0,8.8)</f>
        <v>0</v>
      </c>
      <c r="H141" s="529">
        <f t="shared" si="49"/>
        <v>0</v>
      </c>
      <c r="I141" s="529">
        <f t="shared" ref="I141:J141" si="50">IF(I46="CMS",0,8.8)</f>
        <v>0</v>
      </c>
      <c r="J141" s="529">
        <f t="shared" si="50"/>
        <v>0</v>
      </c>
      <c r="K141" s="529">
        <f t="shared" ref="K141" si="51">IF(K46="CMS",0,8.8)</f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" si="52">0.75*(5-COUNTIF(F63:F72,"=CMS"))+0.8*(4-COUNTIF(F55:F60,"=CMS"))</f>
        <v>6.95</v>
      </c>
      <c r="G143" s="529">
        <f t="shared" ref="G143:H143" si="53">0.75*(5-COUNTIF(G63:G72,"=CMS"))+0.8*(4-COUNTIF(G55:G60,"=CMS"))</f>
        <v>6.95</v>
      </c>
      <c r="H143" s="529">
        <f t="shared" si="53"/>
        <v>6.95</v>
      </c>
      <c r="I143" s="529">
        <f t="shared" ref="I143:J143" si="54">0.75*(5-COUNTIF(I63:I72,"=CMS"))+0.8*(4-COUNTIF(I55:I60,"=CMS"))</f>
        <v>6.95</v>
      </c>
      <c r="J143" s="529">
        <f t="shared" si="54"/>
        <v>6.95</v>
      </c>
      <c r="K143" s="529">
        <f t="shared" ref="K143" si="55">0.75*(5-COUNTIF(K63:K72,"=CMS"))+0.8*(4-COUNTIF(K55:K60,"=CMS"))</f>
        <v>6.95</v>
      </c>
      <c r="L143" s="529">
        <v>6.95</v>
      </c>
      <c r="M143" s="529">
        <v>6.95</v>
      </c>
      <c r="N143" s="529">
        <v>6.95</v>
      </c>
      <c r="O143" s="529">
        <v>6.95</v>
      </c>
      <c r="P143" s="529">
        <v>6.95</v>
      </c>
      <c r="Q143" s="529">
        <v>6.95</v>
      </c>
      <c r="R143" s="529">
        <v>6.95</v>
      </c>
      <c r="S143" s="529"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" si="56">0.75*(3-COUNTIF(F78:F80,"=CMS"))</f>
        <v>2.25</v>
      </c>
      <c r="G144" s="529">
        <f t="shared" ref="G144:H144" si="57">0.75*(3-COUNTIF(G78:G80,"=CMS"))</f>
        <v>2.25</v>
      </c>
      <c r="H144" s="529">
        <f t="shared" si="57"/>
        <v>2.25</v>
      </c>
      <c r="I144" s="529">
        <f t="shared" ref="I144:J144" si="58">0.75*(3-COUNTIF(I78:I80,"=CMS"))</f>
        <v>2.25</v>
      </c>
      <c r="J144" s="529">
        <f t="shared" si="58"/>
        <v>2.25</v>
      </c>
      <c r="K144" s="529">
        <f t="shared" ref="K144" si="59">0.75*(3-COUNTIF(K78:K80,"=CMS"))</f>
        <v>2.25</v>
      </c>
      <c r="L144" s="529"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v>2.25</v>
      </c>
      <c r="AC144" s="529"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" si="60">1*(2-COUNTIF(F94:F95,"=CMS"))</f>
        <v>2</v>
      </c>
      <c r="G145" s="529">
        <f t="shared" ref="G145:H145" si="61">1*(2-COUNTIF(G94:G95,"=CMS"))</f>
        <v>2</v>
      </c>
      <c r="H145" s="529">
        <f t="shared" si="61"/>
        <v>2</v>
      </c>
      <c r="I145" s="529">
        <f t="shared" ref="I145:J145" si="62">1*(2-COUNTIF(I94:I95,"=CMS"))</f>
        <v>2</v>
      </c>
      <c r="J145" s="529">
        <f t="shared" si="62"/>
        <v>2</v>
      </c>
      <c r="K145" s="529">
        <f t="shared" ref="K145" si="63">1*(2-COUNTIF(K94:K95,"=CMS"))</f>
        <v>2</v>
      </c>
      <c r="L145" s="529"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64">IF(G137&gt;20,0,20-G137)</f>
        <v>0</v>
      </c>
      <c r="H146" s="530">
        <f t="shared" si="64"/>
        <v>0</v>
      </c>
      <c r="I146" s="530">
        <f t="shared" si="64"/>
        <v>0</v>
      </c>
      <c r="J146" s="530">
        <f t="shared" si="64"/>
        <v>0</v>
      </c>
      <c r="K146" s="530">
        <f t="shared" si="64"/>
        <v>0</v>
      </c>
      <c r="L146" s="530">
        <f t="shared" si="64"/>
        <v>0</v>
      </c>
      <c r="M146" s="530">
        <f t="shared" si="64"/>
        <v>5.6</v>
      </c>
      <c r="N146" s="530">
        <f t="shared" si="64"/>
        <v>5.6</v>
      </c>
      <c r="O146" s="530">
        <f t="shared" si="64"/>
        <v>0</v>
      </c>
      <c r="P146" s="530">
        <f t="shared" si="64"/>
        <v>0</v>
      </c>
      <c r="Q146" s="530">
        <f t="shared" si="64"/>
        <v>0</v>
      </c>
      <c r="R146" s="530">
        <f t="shared" si="64"/>
        <v>0</v>
      </c>
      <c r="S146" s="530">
        <f t="shared" si="64"/>
        <v>0</v>
      </c>
      <c r="T146" s="530">
        <f t="shared" si="64"/>
        <v>0</v>
      </c>
      <c r="U146" s="530">
        <f t="shared" si="64"/>
        <v>0</v>
      </c>
      <c r="V146" s="530">
        <f t="shared" si="64"/>
        <v>0</v>
      </c>
      <c r="W146" s="530">
        <f>IF(W137&gt;20,0,20-W137)</f>
        <v>0</v>
      </c>
      <c r="X146" s="530">
        <f t="shared" si="64"/>
        <v>0</v>
      </c>
      <c r="Y146" s="530">
        <f t="shared" si="64"/>
        <v>0</v>
      </c>
      <c r="Z146" s="530">
        <f t="shared" si="64"/>
        <v>0</v>
      </c>
      <c r="AA146" s="530">
        <f t="shared" si="64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65">IF(SUM(G139,G141,G142)&gt;25,0,25-SUM(G139,G141,G142))</f>
        <v>1.5</v>
      </c>
      <c r="H147" s="532">
        <f t="shared" si="65"/>
        <v>1.5</v>
      </c>
      <c r="I147" s="532">
        <f t="shared" si="65"/>
        <v>1.5</v>
      </c>
      <c r="J147" s="532">
        <f t="shared" si="65"/>
        <v>1.5</v>
      </c>
      <c r="K147" s="532">
        <f t="shared" si="65"/>
        <v>1.5</v>
      </c>
      <c r="L147" s="532">
        <f t="shared" si="65"/>
        <v>1.5</v>
      </c>
      <c r="M147" s="532">
        <f t="shared" si="65"/>
        <v>1.5</v>
      </c>
      <c r="N147" s="532">
        <f t="shared" si="65"/>
        <v>1.5</v>
      </c>
      <c r="O147" s="532">
        <f t="shared" si="65"/>
        <v>1.5</v>
      </c>
      <c r="P147" s="532">
        <f t="shared" si="65"/>
        <v>1.5</v>
      </c>
      <c r="Q147" s="532">
        <f t="shared" si="65"/>
        <v>1.5</v>
      </c>
      <c r="R147" s="532">
        <f t="shared" si="65"/>
        <v>1.5</v>
      </c>
      <c r="S147" s="532">
        <f t="shared" si="65"/>
        <v>1.5</v>
      </c>
      <c r="T147" s="532">
        <f t="shared" si="65"/>
        <v>1.5</v>
      </c>
      <c r="U147" s="532">
        <f t="shared" si="65"/>
        <v>1.5</v>
      </c>
      <c r="V147" s="532">
        <f t="shared" si="65"/>
        <v>1.5</v>
      </c>
      <c r="W147" s="532">
        <f t="shared" si="65"/>
        <v>1.5</v>
      </c>
      <c r="X147" s="532">
        <f t="shared" si="65"/>
        <v>1.5</v>
      </c>
      <c r="Y147" s="532">
        <f t="shared" si="65"/>
        <v>1.5</v>
      </c>
      <c r="Z147" s="532">
        <f t="shared" si="65"/>
        <v>1.5</v>
      </c>
      <c r="AA147" s="532">
        <f t="shared" si="65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66">IF(SUM(G140,G143,G144,G145)&gt;17,0,17-SUM(G140,G143,G144,G145))</f>
        <v>0</v>
      </c>
      <c r="H148" s="533">
        <f t="shared" si="66"/>
        <v>0</v>
      </c>
      <c r="I148" s="533">
        <f t="shared" si="66"/>
        <v>0</v>
      </c>
      <c r="J148" s="533">
        <f t="shared" si="66"/>
        <v>0</v>
      </c>
      <c r="K148" s="533">
        <f t="shared" si="66"/>
        <v>0</v>
      </c>
      <c r="L148" s="533">
        <f t="shared" si="66"/>
        <v>0</v>
      </c>
      <c r="M148" s="533">
        <f t="shared" si="66"/>
        <v>0</v>
      </c>
      <c r="N148" s="533">
        <f t="shared" si="66"/>
        <v>0</v>
      </c>
      <c r="O148" s="533">
        <f t="shared" si="66"/>
        <v>0</v>
      </c>
      <c r="P148" s="533">
        <f t="shared" si="66"/>
        <v>0</v>
      </c>
      <c r="Q148" s="533">
        <f t="shared" si="66"/>
        <v>0</v>
      </c>
      <c r="R148" s="533">
        <f t="shared" si="66"/>
        <v>0</v>
      </c>
      <c r="S148" s="533">
        <f t="shared" si="66"/>
        <v>0</v>
      </c>
      <c r="T148" s="533">
        <f t="shared" si="66"/>
        <v>0</v>
      </c>
      <c r="U148" s="533">
        <f t="shared" si="66"/>
        <v>0</v>
      </c>
      <c r="V148" s="533">
        <f t="shared" si="66"/>
        <v>0</v>
      </c>
      <c r="W148" s="533">
        <f t="shared" si="66"/>
        <v>0</v>
      </c>
      <c r="X148" s="533">
        <f t="shared" si="66"/>
        <v>0</v>
      </c>
      <c r="Y148" s="533">
        <f t="shared" si="66"/>
        <v>0</v>
      </c>
      <c r="Z148" s="533">
        <f t="shared" si="66"/>
        <v>0</v>
      </c>
      <c r="AA148" s="533">
        <f t="shared" si="66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307" priority="65" operator="greaterThan">
      <formula>60.3</formula>
    </cfRule>
  </conditionalFormatting>
  <conditionalFormatting sqref="G49:AC49 G43:AC46 G58:AC58 G19:AC32 F55:AC57 F59:AC72 G94:AC94 G78:AC80 I95:AC95 G13:AC16">
    <cfRule type="cellIs" dxfId="1306" priority="61" operator="equal">
      <formula>"PMS"</formula>
    </cfRule>
    <cfRule type="cellIs" dxfId="1305" priority="62" operator="equal">
      <formula>"CMS"</formula>
    </cfRule>
    <cfRule type="cellIs" dxfId="1304" priority="63" operator="greaterThan">
      <formula>0</formula>
    </cfRule>
  </conditionalFormatting>
  <conditionalFormatting sqref="G49:AC49 G43:AC46 G58:AC58 F55:AC57 F59:AC72 G94:AC94 G78:AC80 I95:AC95 G13:AC16">
    <cfRule type="cellIs" dxfId="1303" priority="64" operator="lessThanOrEqual">
      <formula>0</formula>
    </cfRule>
  </conditionalFormatting>
  <conditionalFormatting sqref="F148:AC148">
    <cfRule type="cellIs" dxfId="1302" priority="60" operator="greaterThan">
      <formula>60.3</formula>
    </cfRule>
  </conditionalFormatting>
  <conditionalFormatting sqref="F146:AC146">
    <cfRule type="cellIs" dxfId="1301" priority="59" operator="greaterThan">
      <formula>60.3</formula>
    </cfRule>
  </conditionalFormatting>
  <conditionalFormatting sqref="F147:AC147">
    <cfRule type="cellIs" dxfId="1300" priority="58" operator="greaterThan">
      <formula>60.3</formula>
    </cfRule>
  </conditionalFormatting>
  <conditionalFormatting sqref="F94">
    <cfRule type="cellIs" dxfId="1299" priority="54" operator="equal">
      <formula>"PMS"</formula>
    </cfRule>
    <cfRule type="cellIs" dxfId="1298" priority="55" operator="equal">
      <formula>"CMS"</formula>
    </cfRule>
    <cfRule type="cellIs" dxfId="1297" priority="56" operator="greaterThan">
      <formula>0</formula>
    </cfRule>
  </conditionalFormatting>
  <conditionalFormatting sqref="F94">
    <cfRule type="cellIs" dxfId="1296" priority="57" operator="lessThanOrEqual">
      <formula>0</formula>
    </cfRule>
  </conditionalFormatting>
  <conditionalFormatting sqref="F58">
    <cfRule type="cellIs" dxfId="1295" priority="35" operator="equal">
      <formula>"PMS"</formula>
    </cfRule>
    <cfRule type="cellIs" dxfId="1294" priority="36" operator="equal">
      <formula>"CMS"</formula>
    </cfRule>
    <cfRule type="cellIs" dxfId="1293" priority="37" operator="greaterThan">
      <formula>0</formula>
    </cfRule>
  </conditionalFormatting>
  <conditionalFormatting sqref="F58">
    <cfRule type="cellIs" dxfId="1292" priority="38" operator="lessThanOrEqual">
      <formula>0</formula>
    </cfRule>
  </conditionalFormatting>
  <conditionalFormatting sqref="F78">
    <cfRule type="cellIs" dxfId="1291" priority="31" operator="equal">
      <formula>"PMS"</formula>
    </cfRule>
    <cfRule type="cellIs" dxfId="1290" priority="32" operator="equal">
      <formula>"CMS"</formula>
    </cfRule>
    <cfRule type="cellIs" dxfId="1289" priority="33" operator="greaterThan">
      <formula>0</formula>
    </cfRule>
  </conditionalFormatting>
  <conditionalFormatting sqref="F78">
    <cfRule type="cellIs" dxfId="1288" priority="34" operator="lessThanOrEqual">
      <formula>0</formula>
    </cfRule>
  </conditionalFormatting>
  <conditionalFormatting sqref="G95:H95">
    <cfRule type="cellIs" dxfId="1287" priority="27" operator="equal">
      <formula>"PMS"</formula>
    </cfRule>
    <cfRule type="cellIs" dxfId="1286" priority="28" operator="equal">
      <formula>"CMS"</formula>
    </cfRule>
    <cfRule type="cellIs" dxfId="1285" priority="29" operator="greaterThan">
      <formula>0</formula>
    </cfRule>
  </conditionalFormatting>
  <conditionalFormatting sqref="G95:H95">
    <cfRule type="cellIs" dxfId="1284" priority="30" operator="lessThanOrEqual">
      <formula>0</formula>
    </cfRule>
  </conditionalFormatting>
  <conditionalFormatting sqref="F26:F32">
    <cfRule type="cellIs" dxfId="1283" priority="24" operator="equal">
      <formula>"PMS"</formula>
    </cfRule>
    <cfRule type="cellIs" dxfId="1282" priority="25" operator="equal">
      <formula>"CMS"</formula>
    </cfRule>
    <cfRule type="cellIs" dxfId="1281" priority="26" operator="greaterThan">
      <formula>0</formula>
    </cfRule>
  </conditionalFormatting>
  <conditionalFormatting sqref="F13:F16">
    <cfRule type="cellIs" dxfId="1280" priority="20" operator="equal">
      <formula>"PMS"</formula>
    </cfRule>
    <cfRule type="cellIs" dxfId="1279" priority="21" operator="equal">
      <formula>"CMS"</formula>
    </cfRule>
    <cfRule type="cellIs" dxfId="1278" priority="22" operator="greaterThan">
      <formula>0</formula>
    </cfRule>
  </conditionalFormatting>
  <conditionalFormatting sqref="F13:F16">
    <cfRule type="cellIs" dxfId="1277" priority="23" operator="lessThanOrEqual">
      <formula>0</formula>
    </cfRule>
  </conditionalFormatting>
  <conditionalFormatting sqref="F19:F25">
    <cfRule type="cellIs" dxfId="1276" priority="17" operator="equal">
      <formula>"PMS"</formula>
    </cfRule>
    <cfRule type="cellIs" dxfId="1275" priority="18" operator="equal">
      <formula>"CMS"</formula>
    </cfRule>
    <cfRule type="cellIs" dxfId="1274" priority="19" operator="greaterThan">
      <formula>0</formula>
    </cfRule>
  </conditionalFormatting>
  <conditionalFormatting sqref="F43:F46">
    <cfRule type="cellIs" dxfId="1273" priority="13" operator="equal">
      <formula>"PMS"</formula>
    </cfRule>
    <cfRule type="cellIs" dxfId="1272" priority="14" operator="equal">
      <formula>"CMS"</formula>
    </cfRule>
    <cfRule type="cellIs" dxfId="1271" priority="15" operator="greaterThan">
      <formula>0</formula>
    </cfRule>
  </conditionalFormatting>
  <conditionalFormatting sqref="F43:F46">
    <cfRule type="cellIs" dxfId="1270" priority="16" operator="lessThanOrEqual">
      <formula>0</formula>
    </cfRule>
  </conditionalFormatting>
  <conditionalFormatting sqref="F49">
    <cfRule type="cellIs" dxfId="1269" priority="9" operator="equal">
      <formula>"PMS"</formula>
    </cfRule>
    <cfRule type="cellIs" dxfId="1268" priority="10" operator="equal">
      <formula>"CMS"</formula>
    </cfRule>
    <cfRule type="cellIs" dxfId="1267" priority="11" operator="greaterThan">
      <formula>0</formula>
    </cfRule>
  </conditionalFormatting>
  <conditionalFormatting sqref="F49">
    <cfRule type="cellIs" dxfId="1266" priority="12" operator="lessThanOrEqual">
      <formula>0</formula>
    </cfRule>
  </conditionalFormatting>
  <conditionalFormatting sqref="F79:F80">
    <cfRule type="cellIs" dxfId="1265" priority="5" operator="equal">
      <formula>"PMS"</formula>
    </cfRule>
    <cfRule type="cellIs" dxfId="1264" priority="6" operator="equal">
      <formula>"CMS"</formula>
    </cfRule>
    <cfRule type="cellIs" dxfId="1263" priority="7" operator="greaterThan">
      <formula>0</formula>
    </cfRule>
  </conditionalFormatting>
  <conditionalFormatting sqref="F79:F80">
    <cfRule type="cellIs" dxfId="1262" priority="8" operator="lessThanOrEqual">
      <formula>0</formula>
    </cfRule>
  </conditionalFormatting>
  <conditionalFormatting sqref="F95">
    <cfRule type="cellIs" dxfId="1261" priority="1" operator="equal">
      <formula>"PMS"</formula>
    </cfRule>
    <cfRule type="cellIs" dxfId="1260" priority="2" operator="equal">
      <formula>"CMS"</formula>
    </cfRule>
    <cfRule type="cellIs" dxfId="1259" priority="3" operator="greaterThan">
      <formula>0</formula>
    </cfRule>
  </conditionalFormatting>
  <conditionalFormatting sqref="F95">
    <cfRule type="cellIs" dxfId="125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34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1783-72B1-49B8-A522-308D9D37C16F}">
  <sheetPr codeName="Sheet292"/>
  <dimension ref="A1:DT177"/>
  <sheetViews>
    <sheetView zoomScale="70" zoomScaleNormal="70" workbookViewId="0">
      <pane xSplit="5" ySplit="11" topLeftCell="F80" activePane="bottomRight" state="frozen"/>
      <selection pane="topRight" activeCell="F1" sqref="F1"/>
      <selection pane="bottomLeft" activeCell="A12" sqref="A12"/>
      <selection pane="bottomRight" activeCell="AI67" sqref="AI67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10,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378.80000000000013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6.1</v>
      </c>
      <c r="G14" s="282">
        <v>6.1</v>
      </c>
      <c r="H14" s="282">
        <v>6.1</v>
      </c>
      <c r="I14" s="282">
        <v>5.8</v>
      </c>
      <c r="J14" s="282">
        <v>5.8</v>
      </c>
      <c r="K14" s="282">
        <v>6</v>
      </c>
      <c r="L14" s="282">
        <v>6</v>
      </c>
      <c r="M14" s="280">
        <v>2</v>
      </c>
      <c r="N14" s="282">
        <v>1.5</v>
      </c>
      <c r="O14" s="280">
        <v>5.8</v>
      </c>
      <c r="P14" s="280">
        <v>5.8</v>
      </c>
      <c r="Q14" s="280">
        <v>5.8</v>
      </c>
      <c r="R14" s="280">
        <v>5.8</v>
      </c>
      <c r="S14" s="280">
        <v>5.8</v>
      </c>
      <c r="T14" s="353">
        <v>6</v>
      </c>
      <c r="U14" s="353">
        <v>5.9</v>
      </c>
      <c r="V14" s="353">
        <v>5.8</v>
      </c>
      <c r="W14" s="282">
        <v>5.9</v>
      </c>
      <c r="X14" s="282">
        <v>6</v>
      </c>
      <c r="Y14" s="280">
        <v>5.8</v>
      </c>
      <c r="Z14" s="353">
        <v>5.7</v>
      </c>
      <c r="AA14" s="353">
        <v>6.5</v>
      </c>
      <c r="AB14" s="280">
        <v>6.7</v>
      </c>
      <c r="AC14" s="280">
        <v>6.8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>
        <v>7.2</v>
      </c>
      <c r="N15" s="282">
        <v>5.8</v>
      </c>
      <c r="O15" s="280">
        <v>5.8</v>
      </c>
      <c r="P15" s="280">
        <v>5.8</v>
      </c>
      <c r="Q15" s="280">
        <v>5.8</v>
      </c>
      <c r="R15" s="280">
        <v>5.8</v>
      </c>
      <c r="S15" s="280">
        <v>5.8</v>
      </c>
      <c r="T15" s="353">
        <v>6</v>
      </c>
      <c r="U15" s="353">
        <v>5.9</v>
      </c>
      <c r="V15" s="353">
        <v>5.8</v>
      </c>
      <c r="W15" s="282">
        <v>5.9</v>
      </c>
      <c r="X15" s="282">
        <v>6</v>
      </c>
      <c r="Y15" s="280">
        <v>5.8</v>
      </c>
      <c r="Z15" s="353">
        <v>5.8</v>
      </c>
      <c r="AA15" s="353">
        <v>6.5</v>
      </c>
      <c r="AB15" s="280">
        <v>6.7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6.1</v>
      </c>
      <c r="G16" s="282">
        <v>6.2</v>
      </c>
      <c r="H16" s="282">
        <v>6.1</v>
      </c>
      <c r="I16" s="282">
        <v>5.8</v>
      </c>
      <c r="J16" s="282">
        <v>5.7</v>
      </c>
      <c r="K16" s="282">
        <v>6</v>
      </c>
      <c r="L16" s="282">
        <v>6</v>
      </c>
      <c r="M16" s="282">
        <v>2.5</v>
      </c>
      <c r="N16" s="282">
        <v>5.8</v>
      </c>
      <c r="O16" s="280">
        <v>5.8</v>
      </c>
      <c r="P16" s="280">
        <v>5.8</v>
      </c>
      <c r="Q16" s="280">
        <v>5.8</v>
      </c>
      <c r="R16" s="280">
        <v>5.8</v>
      </c>
      <c r="S16" s="280">
        <v>5.8</v>
      </c>
      <c r="T16" s="353">
        <v>6</v>
      </c>
      <c r="U16" s="353">
        <v>5.9</v>
      </c>
      <c r="V16" s="353">
        <v>5.8</v>
      </c>
      <c r="W16" s="282">
        <v>5.9</v>
      </c>
      <c r="X16" s="282">
        <v>6</v>
      </c>
      <c r="Y16" s="280">
        <v>5.8</v>
      </c>
      <c r="Z16" s="353">
        <v>5.6</v>
      </c>
      <c r="AA16" s="353">
        <v>7</v>
      </c>
      <c r="AB16" s="280">
        <v>6.7</v>
      </c>
      <c r="AC16" s="280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12.2</v>
      </c>
      <c r="G17" s="16">
        <f t="shared" si="0"/>
        <v>12.3</v>
      </c>
      <c r="H17" s="16">
        <f t="shared" si="0"/>
        <v>12.2</v>
      </c>
      <c r="I17" s="16">
        <f t="shared" si="0"/>
        <v>11.6</v>
      </c>
      <c r="J17" s="16">
        <f t="shared" si="0"/>
        <v>11.5</v>
      </c>
      <c r="K17" s="16">
        <f t="shared" si="0"/>
        <v>12</v>
      </c>
      <c r="L17" s="16">
        <f t="shared" si="0"/>
        <v>12</v>
      </c>
      <c r="M17" s="16">
        <f t="shared" si="0"/>
        <v>11.7</v>
      </c>
      <c r="N17" s="16">
        <f t="shared" si="0"/>
        <v>13.1</v>
      </c>
      <c r="O17" s="16">
        <f t="shared" si="0"/>
        <v>17.399999999999999</v>
      </c>
      <c r="P17" s="16">
        <f t="shared" si="0"/>
        <v>17.399999999999999</v>
      </c>
      <c r="Q17" s="16">
        <f t="shared" si="0"/>
        <v>17.399999999999999</v>
      </c>
      <c r="R17" s="16">
        <f t="shared" si="0"/>
        <v>17.399999999999999</v>
      </c>
      <c r="S17" s="16">
        <f t="shared" si="0"/>
        <v>17.399999999999999</v>
      </c>
      <c r="T17" s="16">
        <f t="shared" si="0"/>
        <v>18</v>
      </c>
      <c r="U17" s="16">
        <f t="shared" si="0"/>
        <v>17.700000000000003</v>
      </c>
      <c r="V17" s="16">
        <f t="shared" si="0"/>
        <v>17.399999999999999</v>
      </c>
      <c r="W17" s="16">
        <f t="shared" si="0"/>
        <v>17.700000000000003</v>
      </c>
      <c r="X17" s="16">
        <f t="shared" si="0"/>
        <v>18</v>
      </c>
      <c r="Y17" s="16">
        <f t="shared" si="0"/>
        <v>17.399999999999999</v>
      </c>
      <c r="Z17" s="16">
        <f t="shared" si="0"/>
        <v>17.100000000000001</v>
      </c>
      <c r="AA17" s="16">
        <f t="shared" si="0"/>
        <v>20</v>
      </c>
      <c r="AB17" s="16">
        <f t="shared" si="0"/>
        <v>20.100000000000001</v>
      </c>
      <c r="AC17" s="16">
        <f t="shared" si="0"/>
        <v>19.8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85.607099999999917</v>
      </c>
    </row>
    <row r="19" spans="1:38" x14ac:dyDescent="0.25">
      <c r="A19" s="13" t="s">
        <v>23</v>
      </c>
      <c r="B19" s="16"/>
      <c r="C19" s="16"/>
      <c r="D19" s="16"/>
      <c r="E19" s="16"/>
      <c r="F19" s="16">
        <v>0.3</v>
      </c>
      <c r="G19" s="16">
        <v>0.3</v>
      </c>
      <c r="H19" s="16">
        <v>0.3</v>
      </c>
      <c r="I19" s="16">
        <v>0.3</v>
      </c>
      <c r="J19" s="16">
        <v>0.3</v>
      </c>
      <c r="K19" s="16">
        <v>0.3</v>
      </c>
      <c r="L19" s="16">
        <f t="shared" ref="L19:L25" si="1">2.103/7</f>
        <v>0.30042857142857143</v>
      </c>
      <c r="M19" s="16">
        <f t="shared" ref="M19:M25" si="2">2.081/7</f>
        <v>0.29728571428571426</v>
      </c>
      <c r="N19" s="16">
        <f t="shared" ref="N19:N25" si="3">3.43/7</f>
        <v>0.49000000000000005</v>
      </c>
      <c r="O19" s="16">
        <f t="shared" ref="O19:O25" si="4">3.491/7</f>
        <v>0.49871428571428572</v>
      </c>
      <c r="P19" s="16">
        <f t="shared" ref="P19:P25" si="5">5.566/7</f>
        <v>0.79514285714285715</v>
      </c>
      <c r="Q19" s="16">
        <f t="shared" ref="Q19:Q25" si="6">5.612/7</f>
        <v>0.80171428571428571</v>
      </c>
      <c r="R19" s="16">
        <f t="shared" ref="R19:R25" si="7">5.576/7</f>
        <v>0.79657142857142849</v>
      </c>
      <c r="S19" s="16">
        <f t="shared" ref="S19:S25" si="8">5.563/7</f>
        <v>0.79471428571428571</v>
      </c>
      <c r="T19" s="16">
        <v>0.81899999999999995</v>
      </c>
      <c r="U19" s="16">
        <v>0.81599999999999995</v>
      </c>
      <c r="V19" s="16">
        <v>0.80200000000000005</v>
      </c>
      <c r="W19" s="16">
        <v>0.80500000000000005</v>
      </c>
      <c r="X19" s="16">
        <v>0.80200000000000005</v>
      </c>
      <c r="Y19" s="16">
        <v>0.81100000000000005</v>
      </c>
      <c r="Z19" s="16">
        <v>0.80800000000000005</v>
      </c>
      <c r="AA19" s="16"/>
      <c r="AB19" s="16"/>
      <c r="AC19" s="16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16">
        <v>0.3</v>
      </c>
      <c r="G20" s="16">
        <v>0.3</v>
      </c>
      <c r="H20" s="16">
        <v>0.3</v>
      </c>
      <c r="I20" s="16">
        <v>0.3</v>
      </c>
      <c r="J20" s="16">
        <v>0.3</v>
      </c>
      <c r="K20" s="16">
        <v>0.3</v>
      </c>
      <c r="L20" s="16">
        <f t="shared" si="1"/>
        <v>0.30042857142857143</v>
      </c>
      <c r="M20" s="16">
        <f t="shared" si="2"/>
        <v>0.29728571428571426</v>
      </c>
      <c r="N20" s="16">
        <f t="shared" si="3"/>
        <v>0.49000000000000005</v>
      </c>
      <c r="O20" s="16">
        <f t="shared" si="4"/>
        <v>0.49871428571428572</v>
      </c>
      <c r="P20" s="16">
        <f t="shared" si="5"/>
        <v>0.79514285714285715</v>
      </c>
      <c r="Q20" s="16">
        <f t="shared" si="6"/>
        <v>0.80171428571428571</v>
      </c>
      <c r="R20" s="16">
        <f t="shared" si="7"/>
        <v>0.79657142857142849</v>
      </c>
      <c r="S20" s="16">
        <f t="shared" si="8"/>
        <v>0.79471428571428571</v>
      </c>
      <c r="T20" s="16">
        <v>0.81599999999999995</v>
      </c>
      <c r="U20" s="16">
        <v>0.81100000000000005</v>
      </c>
      <c r="V20" s="16">
        <v>0.80500000000000005</v>
      </c>
      <c r="W20" s="16">
        <v>0.81399999999999995</v>
      </c>
      <c r="X20" s="16">
        <v>0.81499999999999995</v>
      </c>
      <c r="Y20" s="16">
        <v>0.82</v>
      </c>
      <c r="Z20" s="16">
        <v>0.82599999999999996</v>
      </c>
      <c r="AA20" s="16"/>
      <c r="AB20" s="16"/>
      <c r="AC20" s="16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16">
        <v>0.3</v>
      </c>
      <c r="G21" s="16">
        <v>0.3</v>
      </c>
      <c r="H21" s="16">
        <v>0.3</v>
      </c>
      <c r="I21" s="16">
        <v>0.3</v>
      </c>
      <c r="J21" s="16">
        <v>0.3</v>
      </c>
      <c r="K21" s="16">
        <v>0.3</v>
      </c>
      <c r="L21" s="16">
        <f t="shared" si="1"/>
        <v>0.30042857142857143</v>
      </c>
      <c r="M21" s="16">
        <f t="shared" si="2"/>
        <v>0.29728571428571426</v>
      </c>
      <c r="N21" s="16">
        <f t="shared" si="3"/>
        <v>0.49000000000000005</v>
      </c>
      <c r="O21" s="16">
        <f t="shared" si="4"/>
        <v>0.49871428571428572</v>
      </c>
      <c r="P21" s="16">
        <f t="shared" si="5"/>
        <v>0.79514285714285715</v>
      </c>
      <c r="Q21" s="16">
        <f t="shared" si="6"/>
        <v>0.80171428571428571</v>
      </c>
      <c r="R21" s="16">
        <f t="shared" si="7"/>
        <v>0.79657142857142849</v>
      </c>
      <c r="S21" s="16">
        <f t="shared" si="8"/>
        <v>0.79471428571428571</v>
      </c>
      <c r="T21" s="16">
        <v>0.80400000000000005</v>
      </c>
      <c r="U21" s="16">
        <v>0.80500000000000005</v>
      </c>
      <c r="V21" s="16">
        <v>0.81</v>
      </c>
      <c r="W21" s="16">
        <v>0.82</v>
      </c>
      <c r="X21" s="16">
        <v>0.81</v>
      </c>
      <c r="Y21" s="16">
        <v>0.81399999999999995</v>
      </c>
      <c r="Z21" s="16">
        <v>0.82099999999999995</v>
      </c>
      <c r="AA21" s="16"/>
      <c r="AB21" s="16"/>
      <c r="AC21" s="16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16">
        <v>0.3</v>
      </c>
      <c r="G22" s="16">
        <v>0.3</v>
      </c>
      <c r="H22" s="16">
        <v>0.3</v>
      </c>
      <c r="I22" s="16">
        <v>0.3</v>
      </c>
      <c r="J22" s="16">
        <v>0.3</v>
      </c>
      <c r="K22" s="16">
        <v>0.3</v>
      </c>
      <c r="L22" s="16">
        <f t="shared" si="1"/>
        <v>0.30042857142857143</v>
      </c>
      <c r="M22" s="16">
        <f t="shared" si="2"/>
        <v>0.29728571428571426</v>
      </c>
      <c r="N22" s="16">
        <f t="shared" si="3"/>
        <v>0.49000000000000005</v>
      </c>
      <c r="O22" s="16">
        <f t="shared" si="4"/>
        <v>0.49871428571428572</v>
      </c>
      <c r="P22" s="16">
        <f t="shared" si="5"/>
        <v>0.79514285714285715</v>
      </c>
      <c r="Q22" s="16">
        <f t="shared" si="6"/>
        <v>0.80171428571428571</v>
      </c>
      <c r="R22" s="16">
        <f t="shared" si="7"/>
        <v>0.79657142857142849</v>
      </c>
      <c r="S22" s="16">
        <f t="shared" si="8"/>
        <v>0.79471428571428571</v>
      </c>
      <c r="T22" s="16">
        <v>0.80400000000000005</v>
      </c>
      <c r="U22" s="16">
        <v>0.80200000000000005</v>
      </c>
      <c r="V22" s="16">
        <v>0.80900000000000005</v>
      </c>
      <c r="W22" s="16">
        <v>0.81699999999999995</v>
      </c>
      <c r="X22" s="16">
        <v>0.80800000000000005</v>
      </c>
      <c r="Y22" s="16">
        <v>0.82699999999999996</v>
      </c>
      <c r="Z22" s="16">
        <v>0.82899999999999996</v>
      </c>
      <c r="AA22" s="16"/>
      <c r="AB22" s="16"/>
      <c r="AC22" s="16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16">
        <v>0.3</v>
      </c>
      <c r="G23" s="16">
        <v>0.3</v>
      </c>
      <c r="H23" s="16">
        <v>0.3</v>
      </c>
      <c r="I23" s="16">
        <v>0.3</v>
      </c>
      <c r="J23" s="16">
        <v>0.3</v>
      </c>
      <c r="K23" s="16">
        <v>0.3</v>
      </c>
      <c r="L23" s="16">
        <f t="shared" si="1"/>
        <v>0.30042857142857143</v>
      </c>
      <c r="M23" s="16">
        <f t="shared" si="2"/>
        <v>0.29728571428571426</v>
      </c>
      <c r="N23" s="16">
        <f t="shared" si="3"/>
        <v>0.49000000000000005</v>
      </c>
      <c r="O23" s="16">
        <f t="shared" si="4"/>
        <v>0.49871428571428572</v>
      </c>
      <c r="P23" s="16">
        <f t="shared" si="5"/>
        <v>0.79514285714285715</v>
      </c>
      <c r="Q23" s="16">
        <f t="shared" si="6"/>
        <v>0.80171428571428571</v>
      </c>
      <c r="R23" s="16">
        <f t="shared" si="7"/>
        <v>0.79657142857142849</v>
      </c>
      <c r="S23" s="16">
        <f t="shared" si="8"/>
        <v>0.79471428571428571</v>
      </c>
      <c r="T23" s="16">
        <v>0.81</v>
      </c>
      <c r="U23" s="16">
        <v>0.81100000000000005</v>
      </c>
      <c r="V23" s="16">
        <v>0.82199999999999995</v>
      </c>
      <c r="W23" s="16">
        <v>0.82699999999999996</v>
      </c>
      <c r="X23" s="16">
        <v>0.82099999999999995</v>
      </c>
      <c r="Y23" s="16">
        <v>0.83499999999999996</v>
      </c>
      <c r="Z23" s="16">
        <v>0.79700000000000004</v>
      </c>
      <c r="AA23" s="16"/>
      <c r="AB23" s="16"/>
      <c r="AC23" s="16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16">
        <v>0.3</v>
      </c>
      <c r="G24" s="16">
        <v>0.3</v>
      </c>
      <c r="H24" s="16">
        <v>0.3</v>
      </c>
      <c r="I24" s="16">
        <v>0.3</v>
      </c>
      <c r="J24" s="16">
        <v>0.3</v>
      </c>
      <c r="K24" s="16">
        <v>0.3</v>
      </c>
      <c r="L24" s="16">
        <f t="shared" si="1"/>
        <v>0.30042857142857143</v>
      </c>
      <c r="M24" s="16">
        <f t="shared" si="2"/>
        <v>0.29728571428571426</v>
      </c>
      <c r="N24" s="16">
        <f t="shared" si="3"/>
        <v>0.49000000000000005</v>
      </c>
      <c r="O24" s="16">
        <f t="shared" si="4"/>
        <v>0.49871428571428572</v>
      </c>
      <c r="P24" s="16">
        <f t="shared" si="5"/>
        <v>0.79514285714285715</v>
      </c>
      <c r="Q24" s="16">
        <f t="shared" si="6"/>
        <v>0.80171428571428571</v>
      </c>
      <c r="R24" s="16">
        <f t="shared" si="7"/>
        <v>0.79657142857142849</v>
      </c>
      <c r="S24" s="16">
        <f t="shared" si="8"/>
        <v>0.79471428571428571</v>
      </c>
      <c r="T24" s="16">
        <v>0.81100000000000005</v>
      </c>
      <c r="U24" s="16">
        <v>0.82</v>
      </c>
      <c r="V24" s="16">
        <v>0.81799999999999995</v>
      </c>
      <c r="W24" s="16">
        <v>0.82199999999999995</v>
      </c>
      <c r="X24" s="16">
        <v>0.82499999999999996</v>
      </c>
      <c r="Y24" s="16">
        <v>0.82</v>
      </c>
      <c r="Z24" s="16">
        <v>0.80300000000000005</v>
      </c>
      <c r="AA24" s="16"/>
      <c r="AB24" s="16"/>
      <c r="AC24" s="16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16">
        <v>0.29399999999999998</v>
      </c>
      <c r="G25" s="16">
        <v>0.28399999999999997</v>
      </c>
      <c r="H25" s="16">
        <v>0.28399999999999997</v>
      </c>
      <c r="I25" s="16">
        <v>0.20569999999999999</v>
      </c>
      <c r="J25" s="16">
        <v>0.2087</v>
      </c>
      <c r="K25" s="16">
        <v>0.2087</v>
      </c>
      <c r="L25" s="16">
        <f t="shared" si="1"/>
        <v>0.30042857142857143</v>
      </c>
      <c r="M25" s="16">
        <f t="shared" si="2"/>
        <v>0.29728571428571426</v>
      </c>
      <c r="N25" s="16">
        <f t="shared" si="3"/>
        <v>0.49000000000000005</v>
      </c>
      <c r="O25" s="16">
        <f t="shared" si="4"/>
        <v>0.49871428571428572</v>
      </c>
      <c r="P25" s="16">
        <f t="shared" si="5"/>
        <v>0.79514285714285715</v>
      </c>
      <c r="Q25" s="16">
        <f t="shared" si="6"/>
        <v>0.80171428571428571</v>
      </c>
      <c r="R25" s="16">
        <f t="shared" si="7"/>
        <v>0.79657142857142849</v>
      </c>
      <c r="S25" s="16">
        <f t="shared" si="8"/>
        <v>0.79471428571428571</v>
      </c>
      <c r="T25" s="16">
        <v>0.80100000000000005</v>
      </c>
      <c r="U25" s="16">
        <v>0.81200000000000006</v>
      </c>
      <c r="V25" s="16">
        <v>0.81499999999999995</v>
      </c>
      <c r="W25" s="16">
        <v>0.81499999999999995</v>
      </c>
      <c r="X25" s="16">
        <v>0.81499999999999995</v>
      </c>
      <c r="Y25" s="16">
        <v>0.82099999999999995</v>
      </c>
      <c r="Z25" s="16">
        <v>0.82899999999999996</v>
      </c>
      <c r="AA25" s="16"/>
      <c r="AB25" s="16"/>
      <c r="AC25" s="16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9">SUM(C19:C32)</f>
        <v>0</v>
      </c>
      <c r="D33" s="16">
        <f t="shared" si="9"/>
        <v>0</v>
      </c>
      <c r="E33" s="16">
        <f t="shared" si="9"/>
        <v>0</v>
      </c>
      <c r="F33" s="16">
        <f t="shared" si="9"/>
        <v>2.0939999999999999</v>
      </c>
      <c r="G33" s="16">
        <f t="shared" si="9"/>
        <v>2.0840000000000001</v>
      </c>
      <c r="H33" s="16">
        <f t="shared" si="9"/>
        <v>2.0840000000000001</v>
      </c>
      <c r="I33" s="16">
        <f t="shared" si="9"/>
        <v>2.0057</v>
      </c>
      <c r="J33" s="16">
        <f t="shared" si="9"/>
        <v>2.0087000000000002</v>
      </c>
      <c r="K33" s="16">
        <f t="shared" si="9"/>
        <v>2.0087000000000002</v>
      </c>
      <c r="L33" s="16">
        <f t="shared" si="9"/>
        <v>2.1030000000000002</v>
      </c>
      <c r="M33" s="16">
        <f t="shared" si="9"/>
        <v>2.0809999999999995</v>
      </c>
      <c r="N33" s="16">
        <f>SUM(N19:N32)</f>
        <v>3.4300000000000006</v>
      </c>
      <c r="O33" s="16">
        <f t="shared" si="9"/>
        <v>3.4910000000000001</v>
      </c>
      <c r="P33" s="16">
        <f t="shared" si="9"/>
        <v>5.5660000000000007</v>
      </c>
      <c r="Q33" s="16">
        <f t="shared" si="9"/>
        <v>5.6120000000000001</v>
      </c>
      <c r="R33" s="16">
        <f t="shared" si="9"/>
        <v>5.5759999999999987</v>
      </c>
      <c r="S33" s="16">
        <f t="shared" si="9"/>
        <v>5.5630000000000006</v>
      </c>
      <c r="T33" s="16">
        <f t="shared" si="9"/>
        <v>5.6650000000000009</v>
      </c>
      <c r="U33" s="16">
        <f t="shared" si="9"/>
        <v>5.6770000000000005</v>
      </c>
      <c r="V33" s="16">
        <f t="shared" si="9"/>
        <v>5.6809999999999992</v>
      </c>
      <c r="W33" s="16">
        <f t="shared" si="9"/>
        <v>5.7200000000000006</v>
      </c>
      <c r="X33" s="16">
        <f>SUM(X19:X32)</f>
        <v>5.6959999999999997</v>
      </c>
      <c r="Y33" s="16">
        <f t="shared" si="9"/>
        <v>5.7479999999999993</v>
      </c>
      <c r="Z33" s="16">
        <f t="shared" si="9"/>
        <v>5.7129999999999992</v>
      </c>
      <c r="AA33" s="16">
        <f>SUM(AA19:AA32)</f>
        <v>0</v>
      </c>
      <c r="AB33" s="16">
        <f>SUM(AB19:AB32)</f>
        <v>0</v>
      </c>
      <c r="AC33" s="16">
        <f t="shared" si="9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149.39999999999998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3.5</v>
      </c>
      <c r="G43" s="280">
        <v>2.5</v>
      </c>
      <c r="H43" s="282">
        <v>2.5</v>
      </c>
      <c r="I43" s="280">
        <v>2.5</v>
      </c>
      <c r="J43" s="280">
        <v>2.5</v>
      </c>
      <c r="K43" s="280">
        <v>2.5</v>
      </c>
      <c r="L43" s="280">
        <v>3.5</v>
      </c>
      <c r="M43" s="280">
        <v>3.6</v>
      </c>
      <c r="N43" s="282">
        <v>4</v>
      </c>
      <c r="O43" s="280">
        <v>3.5</v>
      </c>
      <c r="P43" s="280">
        <v>3.5</v>
      </c>
      <c r="Q43" s="280">
        <v>3.5</v>
      </c>
      <c r="R43" s="280">
        <v>3.5</v>
      </c>
      <c r="S43" s="353">
        <v>3.5</v>
      </c>
      <c r="T43" s="353">
        <v>3.5</v>
      </c>
      <c r="U43" s="280">
        <v>3.5</v>
      </c>
      <c r="V43" s="280">
        <v>3.5</v>
      </c>
      <c r="W43" s="280">
        <v>3.5</v>
      </c>
      <c r="X43" s="280">
        <v>3.5</v>
      </c>
      <c r="Y43" s="280">
        <v>3.5</v>
      </c>
      <c r="Z43" s="280">
        <v>3.5</v>
      </c>
      <c r="AA43" s="280">
        <v>4</v>
      </c>
      <c r="AB43" s="280">
        <v>3.8</v>
      </c>
      <c r="AC43" s="280">
        <v>3.8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74.800000000000011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2.5</v>
      </c>
      <c r="H44" s="282">
        <v>2.5</v>
      </c>
      <c r="I44" s="280">
        <v>2</v>
      </c>
      <c r="J44" s="280">
        <v>2</v>
      </c>
      <c r="K44" s="280">
        <v>2</v>
      </c>
      <c r="L44" s="280">
        <v>2.5</v>
      </c>
      <c r="M44" s="280">
        <v>3</v>
      </c>
      <c r="N44" s="282">
        <v>3.5</v>
      </c>
      <c r="O44" s="280">
        <v>3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</v>
      </c>
      <c r="Y44" s="280">
        <v>3</v>
      </c>
      <c r="Z44" s="280">
        <v>3</v>
      </c>
      <c r="AA44" s="280">
        <v>3.5</v>
      </c>
      <c r="AB44" s="280">
        <v>3.2</v>
      </c>
      <c r="AC44" s="280">
        <v>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3.8</v>
      </c>
      <c r="Q45" s="280">
        <v>6</v>
      </c>
      <c r="R45" s="280">
        <v>5.4</v>
      </c>
      <c r="S45" s="353">
        <v>5.5</v>
      </c>
      <c r="T45" s="353">
        <v>6.7</v>
      </c>
      <c r="U45" s="280">
        <v>7</v>
      </c>
      <c r="V45" s="280">
        <v>6.1</v>
      </c>
      <c r="W45" s="280">
        <v>5.8</v>
      </c>
      <c r="X45" s="280">
        <v>7</v>
      </c>
      <c r="Y45" s="280">
        <v>6.4</v>
      </c>
      <c r="Z45" s="280">
        <v>6.4</v>
      </c>
      <c r="AA45" s="280">
        <v>6</v>
      </c>
      <c r="AB45" s="280">
        <v>2.7</v>
      </c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10">SUM(C43:C46)</f>
        <v>26.6</v>
      </c>
      <c r="D47" s="16">
        <f t="shared" si="10"/>
        <v>0</v>
      </c>
      <c r="E47" s="16">
        <f t="shared" si="10"/>
        <v>0</v>
      </c>
      <c r="F47" s="16">
        <f t="shared" si="10"/>
        <v>6.5</v>
      </c>
      <c r="G47" s="16">
        <f t="shared" si="10"/>
        <v>5</v>
      </c>
      <c r="H47" s="16">
        <f t="shared" si="10"/>
        <v>5</v>
      </c>
      <c r="I47" s="16">
        <f t="shared" si="10"/>
        <v>4.5</v>
      </c>
      <c r="J47" s="16">
        <f t="shared" si="10"/>
        <v>4.5</v>
      </c>
      <c r="K47" s="16">
        <f t="shared" si="10"/>
        <v>4.5</v>
      </c>
      <c r="L47" s="16">
        <f t="shared" si="10"/>
        <v>6</v>
      </c>
      <c r="M47" s="16">
        <f t="shared" si="10"/>
        <v>6.6</v>
      </c>
      <c r="N47" s="16">
        <f t="shared" si="10"/>
        <v>7.5</v>
      </c>
      <c r="O47" s="16">
        <f t="shared" si="10"/>
        <v>6.5</v>
      </c>
      <c r="P47" s="16">
        <f t="shared" si="10"/>
        <v>10.3</v>
      </c>
      <c r="Q47" s="16">
        <f t="shared" si="10"/>
        <v>12.5</v>
      </c>
      <c r="R47" s="16">
        <f t="shared" si="10"/>
        <v>11.9</v>
      </c>
      <c r="S47" s="16">
        <f t="shared" si="10"/>
        <v>12</v>
      </c>
      <c r="T47" s="16">
        <f t="shared" si="10"/>
        <v>13.2</v>
      </c>
      <c r="U47" s="16">
        <f t="shared" si="10"/>
        <v>13.5</v>
      </c>
      <c r="V47" s="16">
        <f t="shared" si="10"/>
        <v>12.6</v>
      </c>
      <c r="W47" s="16">
        <f t="shared" si="10"/>
        <v>12.3</v>
      </c>
      <c r="X47" s="16">
        <f t="shared" si="10"/>
        <v>13.5</v>
      </c>
      <c r="Y47" s="16">
        <f t="shared" si="10"/>
        <v>12.9</v>
      </c>
      <c r="Z47" s="16">
        <f t="shared" si="10"/>
        <v>12.9</v>
      </c>
      <c r="AA47" s="16">
        <f t="shared" si="10"/>
        <v>13.5</v>
      </c>
      <c r="AB47" s="16">
        <f t="shared" si="10"/>
        <v>9.6999999999999993</v>
      </c>
      <c r="AC47" s="16">
        <f t="shared" si="10"/>
        <v>6.8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335.26000000000005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14.26</v>
      </c>
      <c r="G49" s="280">
        <v>13.72</v>
      </c>
      <c r="H49" s="280">
        <v>13.28</v>
      </c>
      <c r="I49" s="280">
        <v>12.78</v>
      </c>
      <c r="J49" s="282">
        <v>12.27</v>
      </c>
      <c r="K49" s="280">
        <v>12.25</v>
      </c>
      <c r="L49" s="280">
        <v>14.28</v>
      </c>
      <c r="M49" s="280">
        <v>14.27</v>
      </c>
      <c r="N49" s="280">
        <v>14.28</v>
      </c>
      <c r="O49" s="280">
        <v>14.29</v>
      </c>
      <c r="P49" s="280">
        <v>14.3</v>
      </c>
      <c r="Q49" s="280">
        <v>14.22</v>
      </c>
      <c r="R49" s="280">
        <v>14.22</v>
      </c>
      <c r="S49" s="353">
        <v>14.28</v>
      </c>
      <c r="T49" s="353">
        <v>14.27</v>
      </c>
      <c r="U49" s="280">
        <v>14.29</v>
      </c>
      <c r="V49" s="280">
        <v>14.29</v>
      </c>
      <c r="W49" s="280">
        <v>14.23</v>
      </c>
      <c r="X49" s="280">
        <v>14.27</v>
      </c>
      <c r="Y49" s="280">
        <v>14.27</v>
      </c>
      <c r="Z49" s="280">
        <v>14.28</v>
      </c>
      <c r="AA49" s="280">
        <v>14.22</v>
      </c>
      <c r="AB49" s="280">
        <v>14.22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11">C49</f>
        <v>15</v>
      </c>
      <c r="D50" s="16">
        <f t="shared" si="11"/>
        <v>0</v>
      </c>
      <c r="E50" s="16">
        <f t="shared" si="11"/>
        <v>0</v>
      </c>
      <c r="F50" s="16">
        <f t="shared" si="11"/>
        <v>14.26</v>
      </c>
      <c r="G50" s="16">
        <f t="shared" si="11"/>
        <v>13.72</v>
      </c>
      <c r="H50" s="16">
        <f t="shared" si="11"/>
        <v>13.28</v>
      </c>
      <c r="I50" s="16">
        <f t="shared" si="11"/>
        <v>12.78</v>
      </c>
      <c r="J50" s="16">
        <f t="shared" si="11"/>
        <v>12.27</v>
      </c>
      <c r="K50" s="16">
        <f t="shared" si="11"/>
        <v>12.25</v>
      </c>
      <c r="L50" s="16">
        <f t="shared" si="11"/>
        <v>14.28</v>
      </c>
      <c r="M50" s="16">
        <f t="shared" si="11"/>
        <v>14.27</v>
      </c>
      <c r="N50" s="16">
        <f t="shared" si="11"/>
        <v>14.28</v>
      </c>
      <c r="O50" s="16">
        <f t="shared" si="11"/>
        <v>14.29</v>
      </c>
      <c r="P50" s="16">
        <f t="shared" si="11"/>
        <v>14.3</v>
      </c>
      <c r="Q50" s="16">
        <f t="shared" si="11"/>
        <v>14.22</v>
      </c>
      <c r="R50" s="16">
        <f t="shared" si="11"/>
        <v>14.22</v>
      </c>
      <c r="S50" s="16">
        <f t="shared" si="11"/>
        <v>14.28</v>
      </c>
      <c r="T50" s="16">
        <f t="shared" si="11"/>
        <v>14.27</v>
      </c>
      <c r="U50" s="16">
        <f t="shared" si="11"/>
        <v>14.29</v>
      </c>
      <c r="V50" s="16">
        <f t="shared" si="11"/>
        <v>14.29</v>
      </c>
      <c r="W50" s="16">
        <f t="shared" si="11"/>
        <v>14.23</v>
      </c>
      <c r="X50" s="16">
        <f t="shared" si="11"/>
        <v>14.27</v>
      </c>
      <c r="Y50" s="16">
        <f t="shared" si="11"/>
        <v>14.27</v>
      </c>
      <c r="Z50" s="16">
        <f t="shared" si="11"/>
        <v>14.28</v>
      </c>
      <c r="AA50" s="16">
        <f t="shared" si="11"/>
        <v>14.22</v>
      </c>
      <c r="AB50" s="16">
        <f t="shared" si="11"/>
        <v>14.22</v>
      </c>
      <c r="AC50" s="16">
        <f t="shared" si="11"/>
        <v>14.22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45.949999999999974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12">COUNTIF(F52:AC52,$AJ$8)</f>
        <v>0</v>
      </c>
      <c r="AG52" s="10">
        <f t="shared" ref="AG52:AG75" si="13">COUNTIF(G52:AD52,$AJ$7)</f>
        <v>0</v>
      </c>
      <c r="AH52" s="10">
        <f t="shared" ref="AH52:AH75" si="14">COUNT(F52:AC52)</f>
        <v>0</v>
      </c>
      <c r="AI52" s="150">
        <f>SUM(F52:AC54,F56:AC56,F61:AC75)</f>
        <v>43.79999999999999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12"/>
        <v>0</v>
      </c>
      <c r="AG53" s="10">
        <f t="shared" si="13"/>
        <v>0</v>
      </c>
      <c r="AH53" s="10">
        <f t="shared" si="14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12"/>
        <v>0</v>
      </c>
      <c r="AG54" s="10">
        <f t="shared" si="13"/>
        <v>0</v>
      </c>
      <c r="AH54" s="10">
        <f t="shared" si="1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f>5.8/8</f>
        <v>0.72499999999999998</v>
      </c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12"/>
        <v>0</v>
      </c>
      <c r="AG55" s="10">
        <f t="shared" si="13"/>
        <v>0</v>
      </c>
      <c r="AH55" s="10">
        <f t="shared" si="14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/>
      <c r="Q56" s="280"/>
      <c r="R56" s="280"/>
      <c r="S56" s="353">
        <v>0.7</v>
      </c>
      <c r="T56" s="353">
        <v>0.7</v>
      </c>
      <c r="U56" s="280">
        <v>0.7</v>
      </c>
      <c r="V56" s="280">
        <v>0.7</v>
      </c>
      <c r="W56" s="280"/>
      <c r="X56" s="280">
        <v>0.8</v>
      </c>
      <c r="Y56" s="280"/>
      <c r="Z56" s="280"/>
      <c r="AA56" s="280"/>
      <c r="AB56" s="280"/>
      <c r="AC56" s="280"/>
      <c r="AD56" s="36"/>
      <c r="AE56" s="36"/>
      <c r="AF56" s="10">
        <f t="shared" si="12"/>
        <v>0</v>
      </c>
      <c r="AG56" s="10">
        <f t="shared" si="13"/>
        <v>0</v>
      </c>
      <c r="AH56" s="10">
        <f t="shared" si="14"/>
        <v>6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12"/>
        <v>0</v>
      </c>
      <c r="AG57" s="10">
        <f t="shared" si="13"/>
        <v>0</v>
      </c>
      <c r="AH57" s="10">
        <f t="shared" si="14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12"/>
        <v>0</v>
      </c>
      <c r="AG58" s="10">
        <f t="shared" si="13"/>
        <v>0</v>
      </c>
      <c r="AH58" s="10">
        <f t="shared" si="14"/>
        <v>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12"/>
        <v>0</v>
      </c>
      <c r="AG59" s="10">
        <f t="shared" si="13"/>
        <v>0</v>
      </c>
      <c r="AH59" s="10">
        <f t="shared" si="14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/>
      <c r="Q60" s="280"/>
      <c r="R60" s="280"/>
      <c r="S60" s="353"/>
      <c r="T60" s="353"/>
      <c r="U60" s="280"/>
      <c r="V60" s="280"/>
      <c r="W60" s="280"/>
      <c r="X60" s="280">
        <v>0.7</v>
      </c>
      <c r="Y60" s="280"/>
      <c r="Z60" s="280"/>
      <c r="AA60" s="280"/>
      <c r="AB60" s="280"/>
      <c r="AC60" s="280"/>
      <c r="AD60" s="36"/>
      <c r="AE60" s="36"/>
      <c r="AF60" s="10">
        <f t="shared" si="12"/>
        <v>0</v>
      </c>
      <c r="AG60" s="10">
        <f t="shared" si="13"/>
        <v>0</v>
      </c>
      <c r="AH60" s="10">
        <f t="shared" si="14"/>
        <v>2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12"/>
        <v>0</v>
      </c>
      <c r="AG61" s="10">
        <f t="shared" si="13"/>
        <v>0</v>
      </c>
      <c r="AH61" s="10">
        <f t="shared" si="14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12"/>
        <v>0</v>
      </c>
      <c r="AG62" s="10">
        <f t="shared" si="13"/>
        <v>0</v>
      </c>
      <c r="AH62" s="10">
        <f t="shared" si="14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>
        <f>2.12/3</f>
        <v>0.70666666666666667</v>
      </c>
      <c r="O63" s="280">
        <f>5.8/8</f>
        <v>0.72499999999999998</v>
      </c>
      <c r="P63" s="280">
        <f t="shared" ref="P63:W63" si="15">2.1/3</f>
        <v>0.70000000000000007</v>
      </c>
      <c r="Q63" s="280">
        <f t="shared" si="15"/>
        <v>0.70000000000000007</v>
      </c>
      <c r="R63" s="280">
        <f t="shared" si="15"/>
        <v>0.70000000000000007</v>
      </c>
      <c r="S63" s="353">
        <f t="shared" si="15"/>
        <v>0.70000000000000007</v>
      </c>
      <c r="T63" s="353">
        <f t="shared" si="15"/>
        <v>0.70000000000000007</v>
      </c>
      <c r="U63" s="280">
        <f t="shared" si="15"/>
        <v>0.70000000000000007</v>
      </c>
      <c r="V63" s="280">
        <f t="shared" si="15"/>
        <v>0.70000000000000007</v>
      </c>
      <c r="W63" s="280">
        <f t="shared" si="15"/>
        <v>0.70000000000000007</v>
      </c>
      <c r="X63" s="280">
        <v>0.7</v>
      </c>
      <c r="Y63" s="280">
        <v>0.70799999999999996</v>
      </c>
      <c r="Z63" s="280"/>
      <c r="AA63" s="280"/>
      <c r="AB63" s="280"/>
      <c r="AC63" s="280"/>
      <c r="AD63" s="36"/>
      <c r="AE63" s="36"/>
      <c r="AF63" s="10">
        <f t="shared" si="12"/>
        <v>0</v>
      </c>
      <c r="AG63" s="10">
        <f t="shared" si="13"/>
        <v>0</v>
      </c>
      <c r="AH63" s="10">
        <f t="shared" si="14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f>5.8/8</f>
        <v>0.72499999999999998</v>
      </c>
      <c r="P64" s="280">
        <f>2.1/3</f>
        <v>0.70000000000000007</v>
      </c>
      <c r="Q64" s="280">
        <f>2.1/3</f>
        <v>0.70000000000000007</v>
      </c>
      <c r="R64" s="280">
        <f>2.1/3</f>
        <v>0.70000000000000007</v>
      </c>
      <c r="S64" s="353">
        <f>2.1/3</f>
        <v>0.70000000000000007</v>
      </c>
      <c r="T64" s="353">
        <v>0.75</v>
      </c>
      <c r="U64" s="280">
        <v>0.75</v>
      </c>
      <c r="V64" s="280">
        <v>0.75</v>
      </c>
      <c r="W64" s="280">
        <v>0.7</v>
      </c>
      <c r="X64" s="280">
        <v>0.7</v>
      </c>
      <c r="Y64" s="280">
        <v>0.70799999999999996</v>
      </c>
      <c r="Z64" s="280"/>
      <c r="AA64" s="280"/>
      <c r="AB64" s="280"/>
      <c r="AC64" s="280"/>
      <c r="AD64" s="36"/>
      <c r="AE64" s="36"/>
      <c r="AF64" s="10">
        <f t="shared" si="12"/>
        <v>0</v>
      </c>
      <c r="AG64" s="10">
        <f t="shared" si="13"/>
        <v>0</v>
      </c>
      <c r="AH64" s="10">
        <f t="shared" si="14"/>
        <v>11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12"/>
        <v>0</v>
      </c>
      <c r="AG65" s="10">
        <f t="shared" si="13"/>
        <v>0</v>
      </c>
      <c r="AH65" s="10">
        <f t="shared" si="14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f>2.12/3</f>
        <v>0.70666666666666667</v>
      </c>
      <c r="O66" s="280">
        <f>5.8/8</f>
        <v>0.72499999999999998</v>
      </c>
      <c r="P66" s="280"/>
      <c r="Q66" s="280">
        <v>0.7</v>
      </c>
      <c r="R66" s="280">
        <v>0.7</v>
      </c>
      <c r="S66" s="353">
        <v>0.74</v>
      </c>
      <c r="T66" s="353">
        <v>0.75</v>
      </c>
      <c r="U66" s="280">
        <v>0.75</v>
      </c>
      <c r="V66" s="280">
        <v>0.75</v>
      </c>
      <c r="W66" s="280">
        <v>0.7</v>
      </c>
      <c r="X66" s="280">
        <v>0.7</v>
      </c>
      <c r="Y66" s="280">
        <v>0.70799999999999996</v>
      </c>
      <c r="Z66" s="280"/>
      <c r="AA66" s="280"/>
      <c r="AB66" s="280"/>
      <c r="AC66" s="280"/>
      <c r="AD66" s="36"/>
      <c r="AE66" s="36"/>
      <c r="AF66" s="10">
        <f t="shared" si="12"/>
        <v>0</v>
      </c>
      <c r="AG66" s="10">
        <f t="shared" si="13"/>
        <v>0</v>
      </c>
      <c r="AH66" s="10">
        <f t="shared" si="14"/>
        <v>11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f>5.8/8</f>
        <v>0.72499999999999998</v>
      </c>
      <c r="P67" s="280">
        <f>2.1/3</f>
        <v>0.70000000000000007</v>
      </c>
      <c r="Q67" s="280">
        <v>0.73</v>
      </c>
      <c r="R67" s="280">
        <v>0.73</v>
      </c>
      <c r="S67" s="353">
        <v>0.73</v>
      </c>
      <c r="T67" s="353">
        <v>0.75</v>
      </c>
      <c r="U67" s="280">
        <v>0.75</v>
      </c>
      <c r="V67" s="280">
        <v>0.75</v>
      </c>
      <c r="W67" s="280">
        <v>0.7</v>
      </c>
      <c r="X67" s="280">
        <v>0.7</v>
      </c>
      <c r="Y67" s="280">
        <v>0.70799999999999996</v>
      </c>
      <c r="Z67" s="280"/>
      <c r="AA67" s="280"/>
      <c r="AB67" s="280"/>
      <c r="AC67" s="280"/>
      <c r="AD67" s="36"/>
      <c r="AE67" s="36"/>
      <c r="AF67" s="10">
        <f t="shared" si="12"/>
        <v>0</v>
      </c>
      <c r="AG67" s="10">
        <f t="shared" si="13"/>
        <v>0</v>
      </c>
      <c r="AH67" s="10">
        <f t="shared" si="14"/>
        <v>11</v>
      </c>
      <c r="AI67">
        <f>36.57-(0.83+0.69)</f>
        <v>35.049999999999997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12"/>
        <v>0</v>
      </c>
      <c r="AG68" s="10">
        <f t="shared" si="13"/>
        <v>0</v>
      </c>
      <c r="AH68" s="10">
        <f t="shared" si="14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13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f>2.12/3</f>
        <v>0.70666666666666667</v>
      </c>
      <c r="O72" s="280">
        <f>5.8/8</f>
        <v>0.72499999999999998</v>
      </c>
      <c r="P72" s="280"/>
      <c r="Q72" s="280"/>
      <c r="R72" s="280">
        <v>0.73</v>
      </c>
      <c r="S72" s="353">
        <v>0.73</v>
      </c>
      <c r="T72" s="353">
        <v>0.75</v>
      </c>
      <c r="U72" s="280">
        <v>0.75</v>
      </c>
      <c r="V72" s="280">
        <v>0.75</v>
      </c>
      <c r="W72" s="280">
        <v>0.7</v>
      </c>
      <c r="X72" s="280">
        <v>0.7</v>
      </c>
      <c r="Y72" s="280">
        <v>0.70799999999999996</v>
      </c>
      <c r="Z72" s="280"/>
      <c r="AA72" s="280"/>
      <c r="AB72" s="280"/>
      <c r="AC72" s="280"/>
      <c r="AD72" s="36"/>
      <c r="AE72" s="36"/>
      <c r="AF72" s="10">
        <f t="shared" si="12"/>
        <v>0</v>
      </c>
      <c r="AG72" s="10">
        <f t="shared" si="13"/>
        <v>0</v>
      </c>
      <c r="AH72" s="10">
        <f t="shared" si="14"/>
        <v>10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12"/>
        <v>0</v>
      </c>
      <c r="AG73" s="10">
        <f t="shared" si="13"/>
        <v>0</v>
      </c>
      <c r="AH73" s="10">
        <f t="shared" si="14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12"/>
        <v>0</v>
      </c>
      <c r="AG75" s="10">
        <f t="shared" si="13"/>
        <v>0</v>
      </c>
      <c r="AH75" s="10">
        <f t="shared" si="14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0</v>
      </c>
      <c r="G76" s="16">
        <f>SUM(G55,G56,G58,G60,G63,G64,G66,G67,G72)</f>
        <v>0</v>
      </c>
      <c r="H76" s="16">
        <f t="shared" si="16"/>
        <v>0</v>
      </c>
      <c r="I76" s="16">
        <f t="shared" si="16"/>
        <v>0</v>
      </c>
      <c r="J76" s="16">
        <f t="shared" si="16"/>
        <v>0</v>
      </c>
      <c r="K76" s="16">
        <f t="shared" si="16"/>
        <v>0</v>
      </c>
      <c r="L76" s="16">
        <f t="shared" si="16"/>
        <v>0</v>
      </c>
      <c r="M76" s="16">
        <f t="shared" si="16"/>
        <v>0</v>
      </c>
      <c r="N76" s="16">
        <f t="shared" si="16"/>
        <v>2.12</v>
      </c>
      <c r="O76" s="16">
        <f t="shared" si="16"/>
        <v>5.7999999999999989</v>
      </c>
      <c r="P76" s="16">
        <f t="shared" si="16"/>
        <v>2.1</v>
      </c>
      <c r="Q76" s="16">
        <f t="shared" si="16"/>
        <v>2.83</v>
      </c>
      <c r="R76" s="16">
        <f>SUM(R55,R56,R58,R60,R63,R64,R66,R67,R72)</f>
        <v>3.56</v>
      </c>
      <c r="S76" s="16">
        <f t="shared" si="16"/>
        <v>4.3</v>
      </c>
      <c r="T76" s="16">
        <f t="shared" si="16"/>
        <v>4.4000000000000004</v>
      </c>
      <c r="U76" s="16">
        <f t="shared" si="16"/>
        <v>4.4000000000000004</v>
      </c>
      <c r="V76" s="16">
        <f t="shared" si="16"/>
        <v>4.4000000000000004</v>
      </c>
      <c r="W76" s="16">
        <f t="shared" si="16"/>
        <v>3.5</v>
      </c>
      <c r="X76" s="16">
        <f t="shared" si="16"/>
        <v>5.0000000000000009</v>
      </c>
      <c r="Y76" s="16">
        <f t="shared" si="16"/>
        <v>3.54</v>
      </c>
      <c r="Z76" s="16">
        <f t="shared" si="16"/>
        <v>0</v>
      </c>
      <c r="AA76" s="16">
        <f t="shared" si="16"/>
        <v>0</v>
      </c>
      <c r="AB76" s="16">
        <f t="shared" si="16"/>
        <v>0</v>
      </c>
      <c r="AC76" s="16">
        <f t="shared" si="16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26.779999999999998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v>0.41499999999999998</v>
      </c>
      <c r="G78" s="280"/>
      <c r="H78" s="353"/>
      <c r="I78" s="280"/>
      <c r="J78" s="282"/>
      <c r="K78" s="282"/>
      <c r="L78" s="280"/>
      <c r="M78" s="280"/>
      <c r="N78" s="280"/>
      <c r="O78" s="280"/>
      <c r="P78" s="280"/>
      <c r="Q78" s="280"/>
      <c r="R78" s="280"/>
      <c r="S78" s="353">
        <f>1.32/2</f>
        <v>0.66</v>
      </c>
      <c r="T78" s="353">
        <v>0.66</v>
      </c>
      <c r="U78" s="280">
        <v>0.65500000000000003</v>
      </c>
      <c r="V78" s="280">
        <v>0.59499999999999997</v>
      </c>
      <c r="W78" s="280">
        <v>0.61</v>
      </c>
      <c r="X78" s="280">
        <v>0.61</v>
      </c>
      <c r="Y78" s="280">
        <v>0.74</v>
      </c>
      <c r="Z78" s="280">
        <v>0.68</v>
      </c>
      <c r="AA78" s="280">
        <v>0.62</v>
      </c>
      <c r="AB78" s="280">
        <f>1.01/2</f>
        <v>0.505</v>
      </c>
      <c r="AC78" s="280">
        <v>0.44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v>0.41499999999999998</v>
      </c>
      <c r="G79" s="353">
        <v>0.39500000000000002</v>
      </c>
      <c r="H79" s="353">
        <v>0.40500000000000003</v>
      </c>
      <c r="I79" s="280">
        <f t="shared" ref="I79:I80" si="17">0.83/2</f>
        <v>0.41499999999999998</v>
      </c>
      <c r="J79" s="280">
        <v>0.41</v>
      </c>
      <c r="K79" s="282">
        <v>0.41</v>
      </c>
      <c r="L79" s="280">
        <f>0.92/2</f>
        <v>0.46</v>
      </c>
      <c r="M79" s="280">
        <f>1.05/2</f>
        <v>0.52500000000000002</v>
      </c>
      <c r="N79" s="280">
        <f>1.16/2</f>
        <v>0.57999999999999996</v>
      </c>
      <c r="O79" s="280">
        <f>1.24/2</f>
        <v>0.62</v>
      </c>
      <c r="P79" s="280">
        <f>1.28/2</f>
        <v>0.64</v>
      </c>
      <c r="Q79" s="280">
        <f>1.31/2</f>
        <v>0.65500000000000003</v>
      </c>
      <c r="R79" s="280">
        <f>1.37/2</f>
        <v>0.68500000000000005</v>
      </c>
      <c r="S79" s="353"/>
      <c r="T79" s="353"/>
      <c r="U79" s="280"/>
      <c r="V79" s="280"/>
      <c r="W79" s="280"/>
      <c r="X79" s="280"/>
      <c r="Y79" s="280">
        <v>0.74</v>
      </c>
      <c r="Z79" s="280">
        <v>0.68</v>
      </c>
      <c r="AA79" s="280">
        <v>0.62</v>
      </c>
      <c r="AB79" s="280">
        <f>1.01/2</f>
        <v>0.505</v>
      </c>
      <c r="AC79" s="280">
        <v>0.44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/>
      <c r="G80" s="353">
        <v>0.39500000000000002</v>
      </c>
      <c r="H80" s="353">
        <v>0.40500000000000003</v>
      </c>
      <c r="I80" s="280">
        <f t="shared" si="17"/>
        <v>0.41499999999999998</v>
      </c>
      <c r="J80" s="280">
        <v>0.41</v>
      </c>
      <c r="K80" s="282">
        <v>0.41</v>
      </c>
      <c r="L80" s="280">
        <f>0.92/2</f>
        <v>0.46</v>
      </c>
      <c r="M80" s="280">
        <f>1.05/2</f>
        <v>0.52500000000000002</v>
      </c>
      <c r="N80" s="280">
        <f>1.16/2</f>
        <v>0.57999999999999996</v>
      </c>
      <c r="O80" s="280">
        <f>1.24/2</f>
        <v>0.62</v>
      </c>
      <c r="P80" s="280">
        <f>1.28/2</f>
        <v>0.64</v>
      </c>
      <c r="Q80" s="280">
        <f>1.31/2</f>
        <v>0.65500000000000003</v>
      </c>
      <c r="R80" s="280">
        <f>1.37/2</f>
        <v>0.68500000000000005</v>
      </c>
      <c r="S80" s="353">
        <f>1.32/2</f>
        <v>0.66</v>
      </c>
      <c r="T80" s="353">
        <v>0.66</v>
      </c>
      <c r="U80" s="280">
        <v>0.65500000000000003</v>
      </c>
      <c r="V80" s="280">
        <v>0.59499999999999997</v>
      </c>
      <c r="W80" s="280">
        <v>0.61</v>
      </c>
      <c r="X80" s="280">
        <v>0.61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18">SUM(C78:C80)</f>
        <v>2.5499999999999998</v>
      </c>
      <c r="D81" s="16">
        <f t="shared" si="18"/>
        <v>0</v>
      </c>
      <c r="E81" s="16">
        <f t="shared" si="18"/>
        <v>0</v>
      </c>
      <c r="F81" s="16">
        <f t="shared" si="18"/>
        <v>0.83</v>
      </c>
      <c r="G81" s="16">
        <f t="shared" si="18"/>
        <v>0.79</v>
      </c>
      <c r="H81" s="16">
        <f t="shared" si="18"/>
        <v>0.81</v>
      </c>
      <c r="I81" s="16">
        <f t="shared" si="18"/>
        <v>0.83</v>
      </c>
      <c r="J81" s="16">
        <f t="shared" si="18"/>
        <v>0.82</v>
      </c>
      <c r="K81" s="16">
        <f t="shared" si="18"/>
        <v>0.82</v>
      </c>
      <c r="L81" s="16">
        <f t="shared" si="18"/>
        <v>0.92</v>
      </c>
      <c r="M81" s="16">
        <f t="shared" si="18"/>
        <v>1.05</v>
      </c>
      <c r="N81" s="16">
        <f t="shared" si="18"/>
        <v>1.1599999999999999</v>
      </c>
      <c r="O81" s="16">
        <f t="shared" si="18"/>
        <v>1.24</v>
      </c>
      <c r="P81" s="16">
        <f t="shared" si="18"/>
        <v>1.28</v>
      </c>
      <c r="Q81" s="16">
        <f t="shared" si="18"/>
        <v>1.31</v>
      </c>
      <c r="R81" s="16">
        <f t="shared" si="18"/>
        <v>1.37</v>
      </c>
      <c r="S81" s="16">
        <f t="shared" si="18"/>
        <v>1.32</v>
      </c>
      <c r="T81" s="16">
        <f t="shared" si="18"/>
        <v>1.32</v>
      </c>
      <c r="U81" s="16">
        <f t="shared" si="18"/>
        <v>1.31</v>
      </c>
      <c r="V81" s="16">
        <f t="shared" si="18"/>
        <v>1.19</v>
      </c>
      <c r="W81" s="16">
        <f t="shared" si="18"/>
        <v>1.22</v>
      </c>
      <c r="X81" s="16">
        <f t="shared" si="18"/>
        <v>1.22</v>
      </c>
      <c r="Y81" s="16">
        <f t="shared" si="18"/>
        <v>1.48</v>
      </c>
      <c r="Z81" s="16">
        <f t="shared" si="18"/>
        <v>1.36</v>
      </c>
      <c r="AA81" s="16">
        <f t="shared" si="18"/>
        <v>1.24</v>
      </c>
      <c r="AB81" s="16">
        <f t="shared" si="18"/>
        <v>1.01</v>
      </c>
      <c r="AC81" s="16">
        <f t="shared" si="18"/>
        <v>0.88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9">COUNTIF(F83:AC83,$AF$11)</f>
        <v>0</v>
      </c>
      <c r="AG83" s="10">
        <f t="shared" ref="AG83:AG91" si="20">COUNTIF(G83:AC83,$AG$11)</f>
        <v>0</v>
      </c>
      <c r="AH83" s="10">
        <f t="shared" ref="AH83:AH91" si="21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9"/>
        <v>0</v>
      </c>
      <c r="AG84" s="10">
        <f t="shared" si="20"/>
        <v>0</v>
      </c>
      <c r="AH84" s="10">
        <f t="shared" si="21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1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9"/>
        <v>0</v>
      </c>
      <c r="AG86" s="10">
        <f t="shared" si="20"/>
        <v>0</v>
      </c>
      <c r="AH86" s="10">
        <f t="shared" si="21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9"/>
        <v>0</v>
      </c>
      <c r="AG87" s="10">
        <f t="shared" si="20"/>
        <v>0</v>
      </c>
      <c r="AH87" s="10">
        <f t="shared" si="21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9"/>
        <v>0</v>
      </c>
      <c r="AG88" s="10">
        <f t="shared" si="20"/>
        <v>0</v>
      </c>
      <c r="AH88" s="10">
        <f t="shared" si="21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9"/>
        <v>0</v>
      </c>
      <c r="AG89" s="10">
        <f t="shared" si="20"/>
        <v>0</v>
      </c>
      <c r="AH89" s="10">
        <f t="shared" si="21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9"/>
        <v>0</v>
      </c>
      <c r="AG90" s="10">
        <f t="shared" si="20"/>
        <v>0</v>
      </c>
      <c r="AH90" s="10">
        <f t="shared" si="21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9"/>
        <v>0</v>
      </c>
      <c r="AG91" s="10">
        <f t="shared" si="20"/>
        <v>0</v>
      </c>
      <c r="AH91" s="10">
        <f t="shared" si="21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17.79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>
        <v>0.69</v>
      </c>
      <c r="G94" s="280">
        <v>0.68</v>
      </c>
      <c r="H94" s="280">
        <v>0.65</v>
      </c>
      <c r="I94" s="280">
        <v>0.65</v>
      </c>
      <c r="J94" s="280">
        <v>0.57999999999999996</v>
      </c>
      <c r="K94" s="282">
        <v>0.59</v>
      </c>
      <c r="L94" s="280">
        <v>0.61</v>
      </c>
      <c r="M94" s="280">
        <v>0.63</v>
      </c>
      <c r="N94" s="280">
        <v>0.65</v>
      </c>
      <c r="O94" s="280">
        <v>0.67</v>
      </c>
      <c r="P94" s="280">
        <v>0.71</v>
      </c>
      <c r="Q94" s="280">
        <v>0.73</v>
      </c>
      <c r="R94" s="280">
        <v>0.74</v>
      </c>
      <c r="S94" s="353">
        <v>0.75</v>
      </c>
      <c r="T94" s="353">
        <v>0.86</v>
      </c>
      <c r="U94" s="280">
        <v>0.74</v>
      </c>
      <c r="V94" s="280">
        <v>0.8</v>
      </c>
      <c r="W94" s="280">
        <v>0.81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/>
      <c r="G95" s="280"/>
      <c r="H95" s="280"/>
      <c r="I95" s="280"/>
      <c r="J95" s="280"/>
      <c r="K95" s="282"/>
      <c r="L95" s="280"/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0.95</v>
      </c>
      <c r="Z95" s="280">
        <v>0.91</v>
      </c>
      <c r="AA95" s="280">
        <v>0.89</v>
      </c>
      <c r="AB95" s="280">
        <v>0.84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5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22">SUM(C94:C95)</f>
        <v>2</v>
      </c>
      <c r="D96" s="16">
        <f t="shared" si="22"/>
        <v>0</v>
      </c>
      <c r="E96" s="16">
        <f t="shared" si="22"/>
        <v>0</v>
      </c>
      <c r="F96" s="16">
        <f t="shared" si="22"/>
        <v>0.69</v>
      </c>
      <c r="G96" s="16">
        <f t="shared" si="22"/>
        <v>0.68</v>
      </c>
      <c r="H96" s="16">
        <f t="shared" si="22"/>
        <v>0.65</v>
      </c>
      <c r="I96" s="16">
        <f t="shared" si="22"/>
        <v>0.65</v>
      </c>
      <c r="J96" s="16">
        <f t="shared" si="22"/>
        <v>0.57999999999999996</v>
      </c>
      <c r="K96" s="16">
        <f t="shared" si="22"/>
        <v>0.59</v>
      </c>
      <c r="L96" s="16">
        <f t="shared" si="22"/>
        <v>0.61</v>
      </c>
      <c r="M96" s="16">
        <f t="shared" si="22"/>
        <v>0.63</v>
      </c>
      <c r="N96" s="16">
        <f t="shared" si="22"/>
        <v>0.65</v>
      </c>
      <c r="O96" s="16">
        <f t="shared" si="22"/>
        <v>0.67</v>
      </c>
      <c r="P96" s="16">
        <f t="shared" si="22"/>
        <v>0.71</v>
      </c>
      <c r="Q96" s="16">
        <f t="shared" si="22"/>
        <v>0.73</v>
      </c>
      <c r="R96" s="16">
        <f t="shared" si="22"/>
        <v>0.74</v>
      </c>
      <c r="S96" s="16">
        <f t="shared" si="22"/>
        <v>0.75</v>
      </c>
      <c r="T96" s="16">
        <f t="shared" si="22"/>
        <v>0.86</v>
      </c>
      <c r="U96" s="16">
        <f t="shared" si="22"/>
        <v>0.74</v>
      </c>
      <c r="V96" s="16">
        <f t="shared" si="22"/>
        <v>0.8</v>
      </c>
      <c r="W96" s="16">
        <f t="shared" si="22"/>
        <v>0.81</v>
      </c>
      <c r="X96" s="16">
        <f t="shared" si="22"/>
        <v>0.87</v>
      </c>
      <c r="Y96" s="16">
        <f t="shared" si="22"/>
        <v>0.95</v>
      </c>
      <c r="Z96" s="16">
        <v>0.89</v>
      </c>
      <c r="AA96" s="16">
        <f t="shared" si="22"/>
        <v>0.89</v>
      </c>
      <c r="AB96" s="16">
        <f t="shared" si="22"/>
        <v>0.84</v>
      </c>
      <c r="AC96" s="16">
        <f t="shared" si="22"/>
        <v>0.79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3">SUM(C13:C16,C19:C32,C35:C37,C40,C43:C46,C49,C55,C56,C58,C60,C63,C64,C66,C67,C72,C78:C80,C94:C95)</f>
        <v>97.399999999999963</v>
      </c>
      <c r="D99" s="23">
        <f t="shared" si="23"/>
        <v>0</v>
      </c>
      <c r="E99" s="23">
        <f t="shared" si="23"/>
        <v>0</v>
      </c>
      <c r="F99" s="23">
        <f>SUM(F13:F16,F19:F32,F35:F37,F40,F43:F46,F49,F55,F56,F58,F60,F63,F64,F66,F67,F72,F78:F80,F94:F95)</f>
        <v>36.573999999999998</v>
      </c>
      <c r="G99" s="23">
        <f t="shared" ref="G99:AC99" si="24">SUM(G13:G16,G19:G32,G35:G37,G40,G43:G46,G49,G55,G56,G58,G60,G63,G64,G66,G67,G72,G78:G80,G94:G95)</f>
        <v>34.574000000000012</v>
      </c>
      <c r="H99" s="23">
        <f>SUM(H13:H16,H19:H32,H35:H37,H40,H43:H46,H49,H55,H56,H58,H60,H63,H64,H66,H67,H72,H78:H80,H94:H95)</f>
        <v>34.024000000000008</v>
      </c>
      <c r="I99" s="23">
        <f t="shared" si="24"/>
        <v>32.365700000000004</v>
      </c>
      <c r="J99" s="23">
        <f t="shared" si="24"/>
        <v>31.678700000000003</v>
      </c>
      <c r="K99" s="23">
        <f t="shared" si="24"/>
        <v>32.168700000000008</v>
      </c>
      <c r="L99" s="23">
        <f t="shared" si="24"/>
        <v>35.913000000000004</v>
      </c>
      <c r="M99" s="23">
        <f t="shared" si="24"/>
        <v>36.330999999999996</v>
      </c>
      <c r="N99" s="23">
        <f>SUM(N13:N16,N19:N32,N35:N37,N40,N43:N46,N49,N55,N56,N58,N60,N63,N64,N66,N67,N72,N78:N80,N94:N95)</f>
        <v>42.239999999999981</v>
      </c>
      <c r="O99" s="23">
        <f t="shared" si="24"/>
        <v>49.391000000000005</v>
      </c>
      <c r="P99" s="23">
        <f t="shared" si="24"/>
        <v>51.655999999999999</v>
      </c>
      <c r="Q99" s="23">
        <f t="shared" si="24"/>
        <v>54.602000000000004</v>
      </c>
      <c r="R99" s="23">
        <f t="shared" si="24"/>
        <v>54.766000000000012</v>
      </c>
      <c r="S99" s="23">
        <f t="shared" si="24"/>
        <v>55.612999999999992</v>
      </c>
      <c r="T99" s="23">
        <f t="shared" si="24"/>
        <v>57.714999999999989</v>
      </c>
      <c r="U99" s="23">
        <f t="shared" si="24"/>
        <v>57.617000000000012</v>
      </c>
      <c r="V99" s="23">
        <f t="shared" si="24"/>
        <v>56.360999999999997</v>
      </c>
      <c r="W99" s="23">
        <f t="shared" si="24"/>
        <v>55.480000000000018</v>
      </c>
      <c r="X99" s="23">
        <f t="shared" si="24"/>
        <v>58.556000000000004</v>
      </c>
      <c r="Y99" s="23">
        <f t="shared" si="24"/>
        <v>56.287999999999997</v>
      </c>
      <c r="Z99" s="23">
        <f t="shared" si="24"/>
        <v>52.263000000000005</v>
      </c>
      <c r="AA99" s="23">
        <f t="shared" si="24"/>
        <v>49.849999999999994</v>
      </c>
      <c r="AB99" s="23">
        <f t="shared" si="24"/>
        <v>45.870000000000012</v>
      </c>
      <c r="AC99" s="23">
        <f t="shared" si="24"/>
        <v>42.489999999999995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-2.2680000000000078</v>
      </c>
      <c r="AG102" s="19"/>
      <c r="AH102" s="145">
        <f>Z99-AA99</f>
        <v>2.4130000000000109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12.2</v>
      </c>
      <c r="G107" s="58">
        <f t="shared" ref="G107:AC107" si="25">G17</f>
        <v>12.3</v>
      </c>
      <c r="H107" s="58">
        <f t="shared" si="25"/>
        <v>12.2</v>
      </c>
      <c r="I107" s="58">
        <f t="shared" si="25"/>
        <v>11.6</v>
      </c>
      <c r="J107" s="58">
        <f t="shared" si="25"/>
        <v>11.5</v>
      </c>
      <c r="K107" s="58">
        <f t="shared" si="25"/>
        <v>12</v>
      </c>
      <c r="L107" s="58">
        <f t="shared" si="25"/>
        <v>12</v>
      </c>
      <c r="M107" s="58">
        <f t="shared" si="25"/>
        <v>11.7</v>
      </c>
      <c r="N107" s="58">
        <f t="shared" si="25"/>
        <v>13.1</v>
      </c>
      <c r="O107" s="58">
        <f t="shared" si="25"/>
        <v>17.399999999999999</v>
      </c>
      <c r="P107" s="58">
        <f t="shared" si="25"/>
        <v>17.399999999999999</v>
      </c>
      <c r="Q107" s="58">
        <f t="shared" si="25"/>
        <v>17.399999999999999</v>
      </c>
      <c r="R107" s="58">
        <f t="shared" si="25"/>
        <v>17.399999999999999</v>
      </c>
      <c r="S107" s="58">
        <f t="shared" si="25"/>
        <v>17.399999999999999</v>
      </c>
      <c r="T107" s="58">
        <f t="shared" si="25"/>
        <v>18</v>
      </c>
      <c r="U107" s="58">
        <f t="shared" si="25"/>
        <v>17.700000000000003</v>
      </c>
      <c r="V107" s="58">
        <f t="shared" si="25"/>
        <v>17.399999999999999</v>
      </c>
      <c r="W107" s="58">
        <f t="shared" si="25"/>
        <v>17.700000000000003</v>
      </c>
      <c r="X107" s="58">
        <f t="shared" si="25"/>
        <v>18</v>
      </c>
      <c r="Y107" s="58">
        <f t="shared" si="25"/>
        <v>17.399999999999999</v>
      </c>
      <c r="Z107" s="58">
        <f t="shared" si="25"/>
        <v>17.100000000000001</v>
      </c>
      <c r="AA107" s="58">
        <f t="shared" si="25"/>
        <v>20</v>
      </c>
      <c r="AB107" s="58">
        <f t="shared" si="25"/>
        <v>20.100000000000001</v>
      </c>
      <c r="AC107" s="58">
        <f t="shared" si="25"/>
        <v>19.8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0.64100000000000001</v>
      </c>
      <c r="G108" s="62">
        <v>0.63300000000000001</v>
      </c>
      <c r="H108" s="62">
        <v>0.51100000000000001</v>
      </c>
      <c r="I108" s="62">
        <v>0.51700000000000002</v>
      </c>
      <c r="J108" s="62">
        <v>0.52800000000000002</v>
      </c>
      <c r="K108" s="62">
        <v>0.71399999999999997</v>
      </c>
      <c r="L108" s="62">
        <v>0.70499999999999996</v>
      </c>
      <c r="M108" s="62">
        <v>0.80500000000000005</v>
      </c>
      <c r="N108" s="62">
        <v>0.67</v>
      </c>
      <c r="O108" s="62">
        <v>0.6</v>
      </c>
      <c r="P108" s="62">
        <v>0.69099999999999995</v>
      </c>
      <c r="Q108" s="62">
        <v>0.79900000000000004</v>
      </c>
      <c r="R108" s="62">
        <v>0.81799999999999995</v>
      </c>
      <c r="S108" s="62">
        <v>0.80800000000000005</v>
      </c>
      <c r="T108" s="62">
        <v>0.59099999999999997</v>
      </c>
      <c r="U108" s="62">
        <v>0.62</v>
      </c>
      <c r="V108" s="62">
        <v>0.77800000000000002</v>
      </c>
      <c r="W108" s="62">
        <v>0.78</v>
      </c>
      <c r="X108" s="62">
        <v>0.81</v>
      </c>
      <c r="Y108" s="62">
        <v>0.60899999999999999</v>
      </c>
      <c r="Z108" s="62">
        <v>0.60199999999999998</v>
      </c>
      <c r="AA108" s="62">
        <v>0.59499999999999997</v>
      </c>
      <c r="AB108" s="62">
        <v>0.78200000000000003</v>
      </c>
      <c r="AC108" s="62">
        <v>0.79900000000000004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2.0939999999999999</v>
      </c>
      <c r="G109" s="58">
        <f t="shared" ref="G109:AC109" si="26">G33</f>
        <v>2.0840000000000001</v>
      </c>
      <c r="H109" s="58">
        <f t="shared" si="26"/>
        <v>2.0840000000000001</v>
      </c>
      <c r="I109" s="58">
        <f t="shared" si="26"/>
        <v>2.0057</v>
      </c>
      <c r="J109" s="58">
        <f t="shared" si="26"/>
        <v>2.0087000000000002</v>
      </c>
      <c r="K109" s="58">
        <f t="shared" si="26"/>
        <v>2.0087000000000002</v>
      </c>
      <c r="L109" s="58">
        <f t="shared" si="26"/>
        <v>2.1030000000000002</v>
      </c>
      <c r="M109" s="58">
        <f t="shared" si="26"/>
        <v>2.0809999999999995</v>
      </c>
      <c r="N109" s="58">
        <f t="shared" si="26"/>
        <v>3.4300000000000006</v>
      </c>
      <c r="O109" s="58">
        <f t="shared" si="26"/>
        <v>3.4910000000000001</v>
      </c>
      <c r="P109" s="58">
        <f t="shared" si="26"/>
        <v>5.5660000000000007</v>
      </c>
      <c r="Q109" s="58">
        <f t="shared" si="26"/>
        <v>5.6120000000000001</v>
      </c>
      <c r="R109" s="58">
        <f t="shared" si="26"/>
        <v>5.5759999999999987</v>
      </c>
      <c r="S109" s="58">
        <f t="shared" si="26"/>
        <v>5.5630000000000006</v>
      </c>
      <c r="T109" s="58">
        <f t="shared" si="26"/>
        <v>5.6650000000000009</v>
      </c>
      <c r="U109" s="58">
        <f t="shared" si="26"/>
        <v>5.6770000000000005</v>
      </c>
      <c r="V109" s="58">
        <f t="shared" si="26"/>
        <v>5.6809999999999992</v>
      </c>
      <c r="W109" s="58">
        <f t="shared" si="26"/>
        <v>5.7200000000000006</v>
      </c>
      <c r="X109" s="58">
        <f t="shared" si="26"/>
        <v>5.6959999999999997</v>
      </c>
      <c r="Y109" s="58">
        <f t="shared" si="26"/>
        <v>5.7479999999999993</v>
      </c>
      <c r="Z109" s="58">
        <f>Z33</f>
        <v>5.7129999999999992</v>
      </c>
      <c r="AA109" s="58">
        <f t="shared" si="26"/>
        <v>0</v>
      </c>
      <c r="AB109" s="58">
        <f t="shared" si="26"/>
        <v>0</v>
      </c>
      <c r="AC109" s="58">
        <f t="shared" si="2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6.5</v>
      </c>
      <c r="G111" s="59">
        <f t="shared" ref="G111:AC111" si="27">G47</f>
        <v>5</v>
      </c>
      <c r="H111" s="59">
        <f t="shared" si="27"/>
        <v>5</v>
      </c>
      <c r="I111" s="59">
        <f t="shared" si="27"/>
        <v>4.5</v>
      </c>
      <c r="J111" s="59">
        <f t="shared" si="27"/>
        <v>4.5</v>
      </c>
      <c r="K111" s="59">
        <f t="shared" si="27"/>
        <v>4.5</v>
      </c>
      <c r="L111" s="59">
        <f t="shared" si="27"/>
        <v>6</v>
      </c>
      <c r="M111" s="59">
        <f t="shared" si="27"/>
        <v>6.6</v>
      </c>
      <c r="N111" s="59">
        <f t="shared" si="27"/>
        <v>7.5</v>
      </c>
      <c r="O111" s="59">
        <f t="shared" si="27"/>
        <v>6.5</v>
      </c>
      <c r="P111" s="59">
        <f t="shared" si="27"/>
        <v>10.3</v>
      </c>
      <c r="Q111" s="59">
        <f t="shared" si="27"/>
        <v>12.5</v>
      </c>
      <c r="R111" s="59">
        <f t="shared" si="27"/>
        <v>11.9</v>
      </c>
      <c r="S111" s="59">
        <f t="shared" si="27"/>
        <v>12</v>
      </c>
      <c r="T111" s="59">
        <f t="shared" si="27"/>
        <v>13.2</v>
      </c>
      <c r="U111" s="59">
        <f t="shared" si="27"/>
        <v>13.5</v>
      </c>
      <c r="V111" s="59">
        <f t="shared" si="27"/>
        <v>12.6</v>
      </c>
      <c r="W111" s="59">
        <f t="shared" si="27"/>
        <v>12.3</v>
      </c>
      <c r="X111" s="59">
        <f t="shared" si="27"/>
        <v>13.5</v>
      </c>
      <c r="Y111" s="59">
        <f t="shared" si="27"/>
        <v>12.9</v>
      </c>
      <c r="Z111" s="59">
        <f t="shared" si="27"/>
        <v>12.9</v>
      </c>
      <c r="AA111" s="59">
        <f t="shared" si="27"/>
        <v>13.5</v>
      </c>
      <c r="AB111" s="59">
        <f t="shared" si="27"/>
        <v>9.6999999999999993</v>
      </c>
      <c r="AC111" s="59">
        <f t="shared" si="27"/>
        <v>6.8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0.255</v>
      </c>
      <c r="G112" s="62">
        <v>0.23799999999999999</v>
      </c>
      <c r="H112" s="62">
        <v>0.247</v>
      </c>
      <c r="I112" s="62">
        <v>0.23799999999999999</v>
      </c>
      <c r="J112" s="62">
        <v>0.25600000000000001</v>
      </c>
      <c r="K112" s="62">
        <v>0.23499999999999999</v>
      </c>
      <c r="L112" s="62">
        <v>0.245</v>
      </c>
      <c r="M112" s="62">
        <v>0.25700000000000001</v>
      </c>
      <c r="N112" s="62">
        <v>0.21299999999999999</v>
      </c>
      <c r="O112" s="62">
        <v>0.24</v>
      </c>
      <c r="P112" s="62">
        <v>0.26300000000000001</v>
      </c>
      <c r="Q112" s="62">
        <v>0.25600000000000001</v>
      </c>
      <c r="R112" s="62">
        <v>0.26600000000000001</v>
      </c>
      <c r="S112" s="62">
        <v>0.25800000000000001</v>
      </c>
      <c r="T112" s="62">
        <v>0.23899999999999999</v>
      </c>
      <c r="U112" s="62">
        <v>0.248</v>
      </c>
      <c r="V112" s="62">
        <v>0.26700000000000002</v>
      </c>
      <c r="W112" s="62">
        <v>0.25800000000000001</v>
      </c>
      <c r="X112" s="62">
        <v>0.245</v>
      </c>
      <c r="Y112" s="62">
        <v>0.253</v>
      </c>
      <c r="Z112" s="62">
        <v>0.247</v>
      </c>
      <c r="AA112" s="62">
        <v>0.24199999999999999</v>
      </c>
      <c r="AB112" s="62">
        <v>0.23400000000000001</v>
      </c>
      <c r="AC112" s="62">
        <v>0.24399999999999999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2.1999999999999999E-2</v>
      </c>
      <c r="G113" s="62">
        <v>1.9800000000000002E-2</v>
      </c>
      <c r="H113" s="62">
        <v>1.95E-2</v>
      </c>
      <c r="I113" s="62">
        <v>1.9199999999999998E-2</v>
      </c>
      <c r="J113" s="62">
        <v>1.9599999999999999E-2</v>
      </c>
      <c r="K113" s="62">
        <v>1.8800000000000001E-2</v>
      </c>
      <c r="L113" s="62">
        <v>2.1700000000000001E-2</v>
      </c>
      <c r="M113" s="62">
        <v>1.9699999999999999E-2</v>
      </c>
      <c r="N113" s="62">
        <v>2.23E-2</v>
      </c>
      <c r="O113" s="62">
        <v>1.9300000000000001E-2</v>
      </c>
      <c r="P113" s="62">
        <v>0.17499999999999999</v>
      </c>
      <c r="Q113" s="62">
        <v>0.1643</v>
      </c>
      <c r="R113" s="62">
        <v>0.14319999999999999</v>
      </c>
      <c r="S113" s="62">
        <v>0.1656</v>
      </c>
      <c r="T113" s="62">
        <v>0.15040000000000001</v>
      </c>
      <c r="U113" s="62">
        <v>0.16500000000000001</v>
      </c>
      <c r="V113" s="62">
        <v>0.16400000000000001</v>
      </c>
      <c r="W113" s="62">
        <v>0.16200000000000001</v>
      </c>
      <c r="X113" s="62">
        <v>0.15440000000000001</v>
      </c>
      <c r="Y113" s="62">
        <v>0.16500000000000001</v>
      </c>
      <c r="Z113" s="62">
        <v>0.17</v>
      </c>
      <c r="AA113" s="62">
        <v>0.1686</v>
      </c>
      <c r="AB113" s="62">
        <v>0.17829999999999999</v>
      </c>
      <c r="AC113" s="62">
        <v>2.47E-2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14.26</v>
      </c>
      <c r="G114" s="59">
        <f t="shared" ref="G114:AC114" si="28">G50</f>
        <v>13.72</v>
      </c>
      <c r="H114" s="59">
        <f t="shared" si="28"/>
        <v>13.28</v>
      </c>
      <c r="I114" s="59">
        <f t="shared" si="28"/>
        <v>12.78</v>
      </c>
      <c r="J114" s="59">
        <f t="shared" si="28"/>
        <v>12.27</v>
      </c>
      <c r="K114" s="59">
        <f t="shared" si="28"/>
        <v>12.25</v>
      </c>
      <c r="L114" s="59">
        <f t="shared" si="28"/>
        <v>14.28</v>
      </c>
      <c r="M114" s="59">
        <f t="shared" si="28"/>
        <v>14.27</v>
      </c>
      <c r="N114" s="59">
        <f t="shared" si="28"/>
        <v>14.28</v>
      </c>
      <c r="O114" s="59">
        <f t="shared" si="28"/>
        <v>14.29</v>
      </c>
      <c r="P114" s="59">
        <f t="shared" si="28"/>
        <v>14.3</v>
      </c>
      <c r="Q114" s="59">
        <f t="shared" si="28"/>
        <v>14.22</v>
      </c>
      <c r="R114" s="59">
        <f t="shared" si="28"/>
        <v>14.22</v>
      </c>
      <c r="S114" s="59">
        <f t="shared" si="28"/>
        <v>14.28</v>
      </c>
      <c r="T114" s="59">
        <f t="shared" si="28"/>
        <v>14.27</v>
      </c>
      <c r="U114" s="59">
        <f t="shared" si="28"/>
        <v>14.29</v>
      </c>
      <c r="V114" s="59">
        <f t="shared" si="28"/>
        <v>14.29</v>
      </c>
      <c r="W114" s="59">
        <f t="shared" si="28"/>
        <v>14.23</v>
      </c>
      <c r="X114" s="59">
        <f t="shared" si="28"/>
        <v>14.27</v>
      </c>
      <c r="Y114" s="59">
        <f t="shared" si="28"/>
        <v>14.27</v>
      </c>
      <c r="Z114" s="59">
        <f t="shared" si="28"/>
        <v>14.28</v>
      </c>
      <c r="AA114" s="59">
        <f t="shared" si="28"/>
        <v>14.22</v>
      </c>
      <c r="AB114" s="59">
        <f t="shared" si="28"/>
        <v>14.22</v>
      </c>
      <c r="AC114" s="59">
        <f t="shared" si="28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0.74</v>
      </c>
      <c r="G115" s="62">
        <v>0.78</v>
      </c>
      <c r="H115" s="62">
        <v>0.72</v>
      </c>
      <c r="I115" s="62">
        <v>0.72</v>
      </c>
      <c r="J115" s="62">
        <v>0.73</v>
      </c>
      <c r="K115" s="62">
        <v>0.75</v>
      </c>
      <c r="L115" s="62">
        <v>0.72</v>
      </c>
      <c r="M115" s="62">
        <v>0.73</v>
      </c>
      <c r="N115" s="62">
        <v>0.72</v>
      </c>
      <c r="O115" s="62">
        <v>0.71</v>
      </c>
      <c r="P115" s="62">
        <v>0.7</v>
      </c>
      <c r="Q115" s="62">
        <v>0.78</v>
      </c>
      <c r="R115" s="62">
        <v>0.78</v>
      </c>
      <c r="S115" s="62">
        <v>0.72</v>
      </c>
      <c r="T115" s="62">
        <v>0.73</v>
      </c>
      <c r="U115" s="62">
        <v>0.71</v>
      </c>
      <c r="V115" s="62">
        <v>0.71</v>
      </c>
      <c r="W115" s="62">
        <v>0.77</v>
      </c>
      <c r="X115" s="62">
        <v>0.73</v>
      </c>
      <c r="Y115" s="62">
        <v>0.73</v>
      </c>
      <c r="Z115" s="62">
        <v>0.72</v>
      </c>
      <c r="AA115" s="62">
        <v>0.78</v>
      </c>
      <c r="AB115" s="62">
        <v>0.78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29">G76</f>
        <v>0</v>
      </c>
      <c r="H116" s="58">
        <f t="shared" si="29"/>
        <v>0</v>
      </c>
      <c r="I116" s="58">
        <f t="shared" si="29"/>
        <v>0</v>
      </c>
      <c r="J116" s="58">
        <f t="shared" si="29"/>
        <v>0</v>
      </c>
      <c r="K116" s="58">
        <f t="shared" si="29"/>
        <v>0</v>
      </c>
      <c r="L116" s="58">
        <f t="shared" si="29"/>
        <v>0</v>
      </c>
      <c r="M116" s="58">
        <f t="shared" si="29"/>
        <v>0</v>
      </c>
      <c r="N116" s="58">
        <f t="shared" si="29"/>
        <v>2.12</v>
      </c>
      <c r="O116" s="58">
        <f t="shared" si="29"/>
        <v>5.7999999999999989</v>
      </c>
      <c r="P116" s="58">
        <f t="shared" si="29"/>
        <v>2.1</v>
      </c>
      <c r="Q116" s="58">
        <f t="shared" si="29"/>
        <v>2.83</v>
      </c>
      <c r="R116" s="58">
        <f t="shared" si="29"/>
        <v>3.56</v>
      </c>
      <c r="S116" s="58">
        <f t="shared" si="29"/>
        <v>4.3</v>
      </c>
      <c r="T116" s="58">
        <f t="shared" si="29"/>
        <v>4.4000000000000004</v>
      </c>
      <c r="U116" s="58">
        <f t="shared" si="29"/>
        <v>4.4000000000000004</v>
      </c>
      <c r="V116" s="58">
        <f t="shared" si="29"/>
        <v>4.4000000000000004</v>
      </c>
      <c r="W116" s="58">
        <f t="shared" si="29"/>
        <v>3.5</v>
      </c>
      <c r="X116" s="58">
        <f t="shared" si="29"/>
        <v>5.0000000000000009</v>
      </c>
      <c r="Y116" s="58">
        <f t="shared" si="29"/>
        <v>3.54</v>
      </c>
      <c r="Z116" s="58">
        <f t="shared" si="29"/>
        <v>0</v>
      </c>
      <c r="AA116" s="58">
        <f t="shared" si="29"/>
        <v>0</v>
      </c>
      <c r="AB116" s="58">
        <f t="shared" si="29"/>
        <v>0</v>
      </c>
      <c r="AC116" s="58">
        <f t="shared" si="2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0.83</v>
      </c>
      <c r="G117" s="58">
        <f t="shared" ref="G117:AC117" si="30">G81</f>
        <v>0.79</v>
      </c>
      <c r="H117" s="58">
        <f t="shared" si="30"/>
        <v>0.81</v>
      </c>
      <c r="I117" s="58">
        <f t="shared" si="30"/>
        <v>0.83</v>
      </c>
      <c r="J117" s="58">
        <f t="shared" si="30"/>
        <v>0.82</v>
      </c>
      <c r="K117" s="58">
        <f t="shared" si="30"/>
        <v>0.82</v>
      </c>
      <c r="L117" s="58">
        <f t="shared" si="30"/>
        <v>0.92</v>
      </c>
      <c r="M117" s="58">
        <f t="shared" si="30"/>
        <v>1.05</v>
      </c>
      <c r="N117" s="58">
        <f t="shared" si="30"/>
        <v>1.1599999999999999</v>
      </c>
      <c r="O117" s="58">
        <f t="shared" si="30"/>
        <v>1.24</v>
      </c>
      <c r="P117" s="58">
        <f t="shared" si="30"/>
        <v>1.28</v>
      </c>
      <c r="Q117" s="58">
        <f t="shared" si="30"/>
        <v>1.31</v>
      </c>
      <c r="R117" s="58">
        <f t="shared" si="30"/>
        <v>1.37</v>
      </c>
      <c r="S117" s="58">
        <f t="shared" si="30"/>
        <v>1.32</v>
      </c>
      <c r="T117" s="58">
        <f t="shared" si="30"/>
        <v>1.32</v>
      </c>
      <c r="U117" s="58">
        <f t="shared" si="30"/>
        <v>1.31</v>
      </c>
      <c r="V117" s="58">
        <f t="shared" si="30"/>
        <v>1.19</v>
      </c>
      <c r="W117" s="58">
        <f t="shared" si="30"/>
        <v>1.22</v>
      </c>
      <c r="X117" s="58">
        <f t="shared" si="30"/>
        <v>1.22</v>
      </c>
      <c r="Y117" s="58">
        <f t="shared" si="30"/>
        <v>1.48</v>
      </c>
      <c r="Z117" s="58">
        <f t="shared" si="30"/>
        <v>1.36</v>
      </c>
      <c r="AA117" s="58">
        <f t="shared" si="30"/>
        <v>1.24</v>
      </c>
      <c r="AB117" s="58">
        <f t="shared" si="30"/>
        <v>1.01</v>
      </c>
      <c r="AC117" s="58">
        <f t="shared" si="30"/>
        <v>0.88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0.69</v>
      </c>
      <c r="G119" s="58">
        <f t="shared" ref="G119:AC119" si="31">G96</f>
        <v>0.68</v>
      </c>
      <c r="H119" s="58">
        <f t="shared" si="31"/>
        <v>0.65</v>
      </c>
      <c r="I119" s="58">
        <f t="shared" si="31"/>
        <v>0.65</v>
      </c>
      <c r="J119" s="58">
        <f t="shared" si="31"/>
        <v>0.57999999999999996</v>
      </c>
      <c r="K119" s="58">
        <f t="shared" si="31"/>
        <v>0.59</v>
      </c>
      <c r="L119" s="58">
        <f t="shared" si="31"/>
        <v>0.61</v>
      </c>
      <c r="M119" s="58">
        <f t="shared" si="31"/>
        <v>0.63</v>
      </c>
      <c r="N119" s="58">
        <f t="shared" si="31"/>
        <v>0.65</v>
      </c>
      <c r="O119" s="58">
        <f t="shared" si="31"/>
        <v>0.67</v>
      </c>
      <c r="P119" s="58">
        <f t="shared" si="31"/>
        <v>0.71</v>
      </c>
      <c r="Q119" s="58">
        <f t="shared" si="31"/>
        <v>0.73</v>
      </c>
      <c r="R119" s="58">
        <f t="shared" si="31"/>
        <v>0.74</v>
      </c>
      <c r="S119" s="58">
        <f t="shared" si="31"/>
        <v>0.75</v>
      </c>
      <c r="T119" s="58">
        <f t="shared" si="31"/>
        <v>0.86</v>
      </c>
      <c r="U119" s="58">
        <f t="shared" si="31"/>
        <v>0.74</v>
      </c>
      <c r="V119" s="58">
        <f t="shared" si="31"/>
        <v>0.8</v>
      </c>
      <c r="W119" s="58">
        <f t="shared" si="31"/>
        <v>0.81</v>
      </c>
      <c r="X119" s="58">
        <f t="shared" si="31"/>
        <v>0.87</v>
      </c>
      <c r="Y119" s="58">
        <f t="shared" si="31"/>
        <v>0.95</v>
      </c>
      <c r="Z119" s="58">
        <f t="shared" si="31"/>
        <v>0.89</v>
      </c>
      <c r="AA119" s="58">
        <f t="shared" si="31"/>
        <v>0.89</v>
      </c>
      <c r="AB119" s="58">
        <f t="shared" si="31"/>
        <v>0.84</v>
      </c>
      <c r="AC119" s="58">
        <f t="shared" si="3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36.573999999999998</v>
      </c>
      <c r="G121" s="55">
        <f t="shared" ref="G121:AC121" si="32">SUM(G13:G16,G19:G32,G43:G46,G49,G55,G56,G58,G60,G63,G64,G66,G67,G72,G78:G80,G94:G95)</f>
        <v>34.574000000000012</v>
      </c>
      <c r="H121" s="55">
        <f>SUM(H13:H16,H19:H32,H43:H46,H49,H55,H56,H58,H60,H63,H64,H66,H67,H72,H78:H80,H94:H95)</f>
        <v>34.024000000000008</v>
      </c>
      <c r="I121" s="55">
        <f t="shared" si="32"/>
        <v>32.365700000000004</v>
      </c>
      <c r="J121" s="55">
        <f t="shared" si="32"/>
        <v>31.678700000000003</v>
      </c>
      <c r="K121" s="55">
        <f t="shared" si="32"/>
        <v>32.168700000000008</v>
      </c>
      <c r="L121" s="55">
        <f t="shared" si="32"/>
        <v>35.913000000000004</v>
      </c>
      <c r="M121" s="55">
        <f t="shared" si="32"/>
        <v>36.330999999999996</v>
      </c>
      <c r="N121" s="55">
        <f t="shared" si="32"/>
        <v>42.239999999999981</v>
      </c>
      <c r="O121" s="55">
        <f t="shared" si="32"/>
        <v>49.391000000000005</v>
      </c>
      <c r="P121" s="55">
        <f t="shared" si="32"/>
        <v>51.655999999999999</v>
      </c>
      <c r="Q121" s="55">
        <f t="shared" si="32"/>
        <v>54.602000000000004</v>
      </c>
      <c r="R121" s="55">
        <f t="shared" si="32"/>
        <v>54.766000000000012</v>
      </c>
      <c r="S121" s="55">
        <f t="shared" si="32"/>
        <v>55.612999999999992</v>
      </c>
      <c r="T121" s="55">
        <f t="shared" si="32"/>
        <v>57.714999999999989</v>
      </c>
      <c r="U121" s="55">
        <f t="shared" si="32"/>
        <v>57.617000000000012</v>
      </c>
      <c r="V121" s="55">
        <f t="shared" si="32"/>
        <v>56.360999999999997</v>
      </c>
      <c r="W121" s="55">
        <f t="shared" si="32"/>
        <v>55.480000000000018</v>
      </c>
      <c r="X121" s="55">
        <f t="shared" si="32"/>
        <v>58.556000000000004</v>
      </c>
      <c r="Y121" s="55">
        <f t="shared" si="32"/>
        <v>56.287999999999997</v>
      </c>
      <c r="Z121" s="55">
        <f t="shared" si="32"/>
        <v>52.263000000000005</v>
      </c>
      <c r="AA121" s="55">
        <f t="shared" si="32"/>
        <v>49.849999999999994</v>
      </c>
      <c r="AB121" s="55">
        <f t="shared" si="32"/>
        <v>45.870000000000012</v>
      </c>
      <c r="AC121" s="55">
        <f t="shared" si="32"/>
        <v>42.489999999999995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>
        <v>0.4</v>
      </c>
      <c r="J125" s="519">
        <v>0.41</v>
      </c>
      <c r="K125" s="519">
        <v>0.46</v>
      </c>
      <c r="L125" s="519">
        <v>0.57999999999999996</v>
      </c>
      <c r="M125" s="519">
        <v>0.56999999999999995</v>
      </c>
      <c r="N125" s="519">
        <v>0.51</v>
      </c>
      <c r="O125" s="519">
        <v>0.52</v>
      </c>
      <c r="P125" s="519">
        <f>1.114+(0.55-0.24)</f>
        <v>1.4240000000000002</v>
      </c>
      <c r="Q125" s="519">
        <f>1.114+(0.59-0.36)</f>
        <v>1.3440000000000001</v>
      </c>
      <c r="R125" s="519">
        <f>(1.114-0.683)+(0.59-0.31)</f>
        <v>0.71100000000000008</v>
      </c>
      <c r="S125" s="519"/>
      <c r="T125" s="519"/>
      <c r="U125" s="519"/>
      <c r="V125" s="519"/>
      <c r="W125" s="519"/>
      <c r="X125" s="519"/>
      <c r="Y125" s="519"/>
      <c r="Z125" s="519">
        <f>1</f>
        <v>1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33">SUM(G122:G125)</f>
        <v>0</v>
      </c>
      <c r="H126" s="55">
        <f t="shared" si="33"/>
        <v>0</v>
      </c>
      <c r="I126" s="55">
        <f t="shared" si="33"/>
        <v>0.4</v>
      </c>
      <c r="J126" s="55">
        <f t="shared" si="33"/>
        <v>0.41</v>
      </c>
      <c r="K126" s="55">
        <f t="shared" si="33"/>
        <v>0.46</v>
      </c>
      <c r="L126" s="55">
        <f t="shared" si="33"/>
        <v>0.57999999999999996</v>
      </c>
      <c r="M126" s="55">
        <f t="shared" si="33"/>
        <v>0.56999999999999995</v>
      </c>
      <c r="N126" s="55">
        <f t="shared" si="33"/>
        <v>0.51</v>
      </c>
      <c r="O126" s="55">
        <f t="shared" si="33"/>
        <v>0.52</v>
      </c>
      <c r="P126" s="55">
        <f t="shared" si="33"/>
        <v>1.4240000000000002</v>
      </c>
      <c r="Q126" s="55">
        <f t="shared" si="33"/>
        <v>1.3440000000000001</v>
      </c>
      <c r="R126" s="55">
        <f t="shared" si="33"/>
        <v>0.71100000000000008</v>
      </c>
      <c r="S126" s="55">
        <f t="shared" si="33"/>
        <v>0</v>
      </c>
      <c r="T126" s="55">
        <f t="shared" si="33"/>
        <v>0</v>
      </c>
      <c r="U126" s="55">
        <f t="shared" si="33"/>
        <v>0</v>
      </c>
      <c r="V126" s="55">
        <f t="shared" si="33"/>
        <v>0</v>
      </c>
      <c r="W126" s="55">
        <f t="shared" si="33"/>
        <v>0</v>
      </c>
      <c r="X126" s="55">
        <f t="shared" si="33"/>
        <v>0</v>
      </c>
      <c r="Y126" s="55">
        <f t="shared" si="33"/>
        <v>0</v>
      </c>
      <c r="Z126" s="55">
        <f t="shared" si="33"/>
        <v>1</v>
      </c>
      <c r="AA126" s="55">
        <f t="shared" si="33"/>
        <v>0</v>
      </c>
      <c r="AB126" s="55">
        <f t="shared" si="33"/>
        <v>0</v>
      </c>
      <c r="AC126" s="55">
        <f t="shared" si="3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36.573999999999998</v>
      </c>
      <c r="G127" s="56">
        <f t="shared" ref="G127:AC127" si="34">SUM(G121,G126)</f>
        <v>34.574000000000012</v>
      </c>
      <c r="H127" s="56">
        <f t="shared" si="34"/>
        <v>34.024000000000008</v>
      </c>
      <c r="I127" s="56">
        <f t="shared" si="34"/>
        <v>32.765700000000002</v>
      </c>
      <c r="J127" s="56">
        <f t="shared" si="34"/>
        <v>32.088700000000003</v>
      </c>
      <c r="K127" s="56">
        <f t="shared" si="34"/>
        <v>32.628700000000009</v>
      </c>
      <c r="L127" s="56">
        <f t="shared" si="34"/>
        <v>36.493000000000002</v>
      </c>
      <c r="M127" s="56">
        <f t="shared" si="34"/>
        <v>36.900999999999996</v>
      </c>
      <c r="N127" s="56">
        <f t="shared" si="34"/>
        <v>42.749999999999979</v>
      </c>
      <c r="O127" s="56">
        <f t="shared" si="34"/>
        <v>49.911000000000008</v>
      </c>
      <c r="P127" s="56">
        <f t="shared" si="34"/>
        <v>53.08</v>
      </c>
      <c r="Q127" s="56">
        <f t="shared" si="34"/>
        <v>55.946000000000005</v>
      </c>
      <c r="R127" s="56">
        <f t="shared" si="34"/>
        <v>55.477000000000011</v>
      </c>
      <c r="S127" s="56">
        <f t="shared" si="34"/>
        <v>55.612999999999992</v>
      </c>
      <c r="T127" s="56">
        <f t="shared" si="34"/>
        <v>57.714999999999989</v>
      </c>
      <c r="U127" s="56">
        <f t="shared" si="34"/>
        <v>57.617000000000012</v>
      </c>
      <c r="V127" s="56">
        <f t="shared" si="34"/>
        <v>56.360999999999997</v>
      </c>
      <c r="W127" s="56">
        <f t="shared" si="34"/>
        <v>55.480000000000018</v>
      </c>
      <c r="X127" s="56">
        <f t="shared" si="34"/>
        <v>58.556000000000004</v>
      </c>
      <c r="Y127" s="56">
        <f t="shared" si="34"/>
        <v>56.287999999999997</v>
      </c>
      <c r="Z127" s="56">
        <f t="shared" si="34"/>
        <v>53.263000000000005</v>
      </c>
      <c r="AA127" s="56">
        <f t="shared" si="34"/>
        <v>49.849999999999994</v>
      </c>
      <c r="AB127" s="56">
        <f t="shared" si="34"/>
        <v>45.870000000000012</v>
      </c>
      <c r="AC127" s="56">
        <f t="shared" si="34"/>
        <v>42.489999999999995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60.04</v>
      </c>
      <c r="G130" s="350">
        <v>60.04</v>
      </c>
      <c r="H130" s="350">
        <v>60.09</v>
      </c>
      <c r="I130" s="350">
        <v>60.02</v>
      </c>
      <c r="J130" s="350">
        <v>60.09</v>
      </c>
      <c r="K130" s="350">
        <v>60.02</v>
      </c>
      <c r="L130" s="350">
        <v>60.06</v>
      </c>
      <c r="M130" s="350">
        <v>60.1</v>
      </c>
      <c r="N130" s="350">
        <v>60.08</v>
      </c>
      <c r="O130" s="350">
        <v>60.12</v>
      </c>
      <c r="P130" s="350">
        <v>60.02</v>
      </c>
      <c r="Q130" s="350">
        <v>59.99</v>
      </c>
      <c r="R130" s="350">
        <v>60.11</v>
      </c>
      <c r="S130" s="350">
        <v>60.13</v>
      </c>
      <c r="T130" s="350">
        <v>60.05</v>
      </c>
      <c r="U130" s="350">
        <v>60.08</v>
      </c>
      <c r="V130" s="350">
        <v>60.1</v>
      </c>
      <c r="W130" s="350">
        <v>60.1</v>
      </c>
      <c r="X130" s="350">
        <v>60.06</v>
      </c>
      <c r="Y130" s="350">
        <v>60.11</v>
      </c>
      <c r="Z130" s="350">
        <v>60.1</v>
      </c>
      <c r="AA130" s="350">
        <v>60.08</v>
      </c>
      <c r="AB130" s="350">
        <v>60.11</v>
      </c>
      <c r="AC130" s="350">
        <v>60.04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:G137" si="35">7.2*(4-COUNTIF(F13:F16,"=CMS"))</f>
        <v>21.6</v>
      </c>
      <c r="G137" s="529">
        <f t="shared" si="35"/>
        <v>21.6</v>
      </c>
      <c r="H137" s="529">
        <f t="shared" ref="H137:K137" si="36">7.2*(4-COUNTIF(H13:H16,"=CMS"))</f>
        <v>21.6</v>
      </c>
      <c r="I137" s="529">
        <f t="shared" si="36"/>
        <v>21.6</v>
      </c>
      <c r="J137" s="529">
        <f t="shared" si="36"/>
        <v>21.6</v>
      </c>
      <c r="K137" s="529">
        <f t="shared" si="36"/>
        <v>21.6</v>
      </c>
      <c r="L137" s="529">
        <f t="shared" ref="L137:O137" si="37">7.2*(4-COUNTIF(L13:L16,"=CMS"))</f>
        <v>21.6</v>
      </c>
      <c r="M137" s="529">
        <f t="shared" si="37"/>
        <v>21.6</v>
      </c>
      <c r="N137" s="529">
        <f t="shared" si="37"/>
        <v>21.6</v>
      </c>
      <c r="O137" s="529">
        <f t="shared" si="37"/>
        <v>21.6</v>
      </c>
      <c r="P137" s="529">
        <f t="shared" ref="P137:Q137" si="38">7.2*(4-COUNTIF(P13:P16,"=CMS"))</f>
        <v>21.6</v>
      </c>
      <c r="Q137" s="529">
        <f t="shared" si="38"/>
        <v>21.6</v>
      </c>
      <c r="R137" s="529">
        <f t="shared" ref="R137:S137" si="39">7.2*(4-COUNTIF(R13:R16,"=CMS"))</f>
        <v>21.6</v>
      </c>
      <c r="S137" s="529">
        <f t="shared" si="39"/>
        <v>21.6</v>
      </c>
      <c r="T137" s="529">
        <f t="shared" ref="T137:AB137" si="40">7.2*(4-COUNTIF(T13:T16,"=CMS"))</f>
        <v>21.6</v>
      </c>
      <c r="U137" s="529">
        <f t="shared" si="40"/>
        <v>21.6</v>
      </c>
      <c r="V137" s="529">
        <f t="shared" si="40"/>
        <v>21.6</v>
      </c>
      <c r="W137" s="529">
        <f t="shared" si="40"/>
        <v>21.6</v>
      </c>
      <c r="X137" s="529">
        <f t="shared" si="40"/>
        <v>21.6</v>
      </c>
      <c r="Y137" s="529">
        <f t="shared" si="40"/>
        <v>21.6</v>
      </c>
      <c r="Z137" s="529">
        <f t="shared" si="40"/>
        <v>21.6</v>
      </c>
      <c r="AA137" s="529">
        <f t="shared" si="40"/>
        <v>21.6</v>
      </c>
      <c r="AB137" s="529">
        <f t="shared" si="40"/>
        <v>21.6</v>
      </c>
      <c r="AC137" s="529">
        <f t="shared" ref="AC137" si="41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AC139" si="42">4.5+4</f>
        <v>8.5</v>
      </c>
      <c r="G139" s="529">
        <f t="shared" si="42"/>
        <v>8.5</v>
      </c>
      <c r="H139" s="529">
        <f t="shared" si="42"/>
        <v>8.5</v>
      </c>
      <c r="I139" s="529">
        <f t="shared" si="42"/>
        <v>8.5</v>
      </c>
      <c r="J139" s="529">
        <f t="shared" si="42"/>
        <v>8.5</v>
      </c>
      <c r="K139" s="529">
        <f t="shared" si="42"/>
        <v>8.5</v>
      </c>
      <c r="L139" s="529">
        <f t="shared" si="42"/>
        <v>8.5</v>
      </c>
      <c r="M139" s="529">
        <f t="shared" si="42"/>
        <v>8.5</v>
      </c>
      <c r="N139" s="529">
        <f t="shared" si="42"/>
        <v>8.5</v>
      </c>
      <c r="O139" s="529">
        <f t="shared" si="42"/>
        <v>8.5</v>
      </c>
      <c r="P139" s="529">
        <f t="shared" si="42"/>
        <v>8.5</v>
      </c>
      <c r="Q139" s="529">
        <f t="shared" si="42"/>
        <v>8.5</v>
      </c>
      <c r="R139" s="529">
        <f t="shared" si="42"/>
        <v>8.5</v>
      </c>
      <c r="S139" s="529">
        <f t="shared" si="42"/>
        <v>8.5</v>
      </c>
      <c r="T139" s="529">
        <f t="shared" si="42"/>
        <v>8.5</v>
      </c>
      <c r="U139" s="529">
        <f t="shared" si="42"/>
        <v>8.5</v>
      </c>
      <c r="V139" s="529">
        <f t="shared" si="42"/>
        <v>8.5</v>
      </c>
      <c r="W139" s="529">
        <f t="shared" si="42"/>
        <v>8.5</v>
      </c>
      <c r="X139" s="529">
        <f t="shared" si="42"/>
        <v>8.5</v>
      </c>
      <c r="Y139" s="529">
        <f t="shared" si="42"/>
        <v>8.5</v>
      </c>
      <c r="Z139" s="529">
        <f t="shared" si="42"/>
        <v>8.5</v>
      </c>
      <c r="AA139" s="529">
        <f t="shared" si="42"/>
        <v>8.5</v>
      </c>
      <c r="AB139" s="529">
        <f t="shared" si="42"/>
        <v>8.5</v>
      </c>
      <c r="AC139" s="529">
        <f t="shared" si="42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:G141" si="43">IF(F45="CMS",0,8.8)</f>
        <v>8.8000000000000007</v>
      </c>
      <c r="G140" s="529">
        <f t="shared" si="43"/>
        <v>8.8000000000000007</v>
      </c>
      <c r="H140" s="529">
        <f t="shared" ref="H140:K140" si="44">IF(H45="CMS",0,8.8)</f>
        <v>8.8000000000000007</v>
      </c>
      <c r="I140" s="529">
        <f t="shared" si="44"/>
        <v>8.8000000000000007</v>
      </c>
      <c r="J140" s="529">
        <f t="shared" si="44"/>
        <v>8.8000000000000007</v>
      </c>
      <c r="K140" s="529">
        <f t="shared" si="44"/>
        <v>8.8000000000000007</v>
      </c>
      <c r="L140" s="529">
        <f t="shared" ref="L140:O140" si="45">IF(L45="CMS",0,8.8)</f>
        <v>8.8000000000000007</v>
      </c>
      <c r="M140" s="529">
        <f t="shared" si="45"/>
        <v>8.8000000000000007</v>
      </c>
      <c r="N140" s="529">
        <f t="shared" si="45"/>
        <v>8.8000000000000007</v>
      </c>
      <c r="O140" s="529">
        <f t="shared" si="45"/>
        <v>8.8000000000000007</v>
      </c>
      <c r="P140" s="529">
        <f t="shared" ref="P140:Q140" si="46">IF(P45="CMS",0,8.8)</f>
        <v>8.8000000000000007</v>
      </c>
      <c r="Q140" s="529">
        <f t="shared" si="46"/>
        <v>8.8000000000000007</v>
      </c>
      <c r="R140" s="529">
        <f t="shared" ref="R140:S140" si="47">IF(R45="CMS",0,8.8)</f>
        <v>8.8000000000000007</v>
      </c>
      <c r="S140" s="529">
        <f t="shared" si="47"/>
        <v>8.8000000000000007</v>
      </c>
      <c r="T140" s="529">
        <f t="shared" ref="T140:AB140" si="48">IF(T45="CMS",0,8.8)</f>
        <v>8.8000000000000007</v>
      </c>
      <c r="U140" s="529">
        <f t="shared" si="48"/>
        <v>8.8000000000000007</v>
      </c>
      <c r="V140" s="529">
        <f t="shared" si="48"/>
        <v>8.8000000000000007</v>
      </c>
      <c r="W140" s="529">
        <f t="shared" si="48"/>
        <v>8.8000000000000007</v>
      </c>
      <c r="X140" s="529">
        <f t="shared" si="48"/>
        <v>8.8000000000000007</v>
      </c>
      <c r="Y140" s="529">
        <f t="shared" si="48"/>
        <v>8.8000000000000007</v>
      </c>
      <c r="Z140" s="529">
        <f t="shared" si="48"/>
        <v>8.8000000000000007</v>
      </c>
      <c r="AA140" s="529">
        <f t="shared" si="48"/>
        <v>8.8000000000000007</v>
      </c>
      <c r="AB140" s="529">
        <f t="shared" si="48"/>
        <v>8.8000000000000007</v>
      </c>
      <c r="AC140" s="529">
        <f t="shared" ref="AC140" si="49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 t="shared" si="43"/>
        <v>0</v>
      </c>
      <c r="G141" s="529">
        <f t="shared" si="43"/>
        <v>0</v>
      </c>
      <c r="H141" s="529">
        <f t="shared" ref="H141:K141" si="50">IF(H46="CMS",0,8.8)</f>
        <v>0</v>
      </c>
      <c r="I141" s="529">
        <f t="shared" si="50"/>
        <v>0</v>
      </c>
      <c r="J141" s="529">
        <f t="shared" si="50"/>
        <v>0</v>
      </c>
      <c r="K141" s="529">
        <f t="shared" si="50"/>
        <v>0</v>
      </c>
      <c r="L141" s="529">
        <f t="shared" ref="L141:O141" si="51">IF(L46="CMS",0,8.8)</f>
        <v>0</v>
      </c>
      <c r="M141" s="529">
        <f t="shared" si="51"/>
        <v>0</v>
      </c>
      <c r="N141" s="529">
        <f t="shared" si="51"/>
        <v>0</v>
      </c>
      <c r="O141" s="529">
        <f t="shared" si="51"/>
        <v>0</v>
      </c>
      <c r="P141" s="529">
        <f t="shared" ref="P141:Q141" si="52">IF(P46="CMS",0,8.8)</f>
        <v>0</v>
      </c>
      <c r="Q141" s="529">
        <f t="shared" si="52"/>
        <v>0</v>
      </c>
      <c r="R141" s="529">
        <f t="shared" ref="R141:S141" si="53">IF(R46="CMS",0,8.8)</f>
        <v>0</v>
      </c>
      <c r="S141" s="529">
        <f t="shared" si="53"/>
        <v>0</v>
      </c>
      <c r="T141" s="529">
        <f t="shared" ref="T141:AB141" si="54">IF(T46="CMS",0,8.8)</f>
        <v>0</v>
      </c>
      <c r="U141" s="529">
        <f t="shared" si="54"/>
        <v>0</v>
      </c>
      <c r="V141" s="529">
        <f t="shared" si="54"/>
        <v>0</v>
      </c>
      <c r="W141" s="529">
        <f t="shared" si="54"/>
        <v>0</v>
      </c>
      <c r="X141" s="529">
        <f t="shared" si="54"/>
        <v>0</v>
      </c>
      <c r="Y141" s="529">
        <f t="shared" si="54"/>
        <v>0</v>
      </c>
      <c r="Z141" s="529">
        <f t="shared" si="54"/>
        <v>0</v>
      </c>
      <c r="AA141" s="529">
        <f t="shared" si="54"/>
        <v>0</v>
      </c>
      <c r="AB141" s="529">
        <f t="shared" si="54"/>
        <v>0</v>
      </c>
      <c r="AC141" s="529">
        <f t="shared" ref="AC141" si="55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:G143" si="56">0.75*(5-COUNTIF(F63:F72,"=CMS"))+0.8*(4-COUNTIF(F55:F60,"=CMS"))</f>
        <v>6.95</v>
      </c>
      <c r="G143" s="529">
        <f t="shared" si="56"/>
        <v>6.95</v>
      </c>
      <c r="H143" s="529">
        <f t="shared" ref="H143:K143" si="57">0.75*(5-COUNTIF(H63:H72,"=CMS"))+0.8*(4-COUNTIF(H55:H60,"=CMS"))</f>
        <v>6.95</v>
      </c>
      <c r="I143" s="529">
        <f t="shared" si="57"/>
        <v>6.95</v>
      </c>
      <c r="J143" s="529">
        <f t="shared" si="57"/>
        <v>6.95</v>
      </c>
      <c r="K143" s="529">
        <f t="shared" si="57"/>
        <v>6.95</v>
      </c>
      <c r="L143" s="529">
        <f t="shared" ref="L143:O143" si="58">0.75*(5-COUNTIF(L63:L72,"=CMS"))+0.8*(4-COUNTIF(L55:L60,"=CMS"))</f>
        <v>6.95</v>
      </c>
      <c r="M143" s="529">
        <f t="shared" si="58"/>
        <v>6.95</v>
      </c>
      <c r="N143" s="529">
        <f t="shared" si="58"/>
        <v>6.95</v>
      </c>
      <c r="O143" s="529">
        <f t="shared" si="58"/>
        <v>6.95</v>
      </c>
      <c r="P143" s="529">
        <f t="shared" ref="P143:Q143" si="59">0.75*(5-COUNTIF(P63:P72,"=CMS"))+0.8*(4-COUNTIF(P55:P60,"=CMS"))</f>
        <v>6.95</v>
      </c>
      <c r="Q143" s="529">
        <f t="shared" si="59"/>
        <v>6.95</v>
      </c>
      <c r="R143" s="529">
        <f t="shared" ref="R143:S143" si="60">0.75*(5-COUNTIF(R63:R72,"=CMS"))+0.8*(4-COUNTIF(R55:R60,"=CMS"))</f>
        <v>6.95</v>
      </c>
      <c r="S143" s="529">
        <f t="shared" si="60"/>
        <v>6.95</v>
      </c>
      <c r="T143" s="529">
        <f t="shared" ref="T143:AB143" si="61">0.75*(5-COUNTIF(T63:T72,"=CMS"))+0.8*(4-COUNTIF(T55:T60,"=CMS"))</f>
        <v>6.95</v>
      </c>
      <c r="U143" s="529">
        <f t="shared" si="61"/>
        <v>6.95</v>
      </c>
      <c r="V143" s="529">
        <f t="shared" si="61"/>
        <v>6.95</v>
      </c>
      <c r="W143" s="529">
        <f t="shared" si="61"/>
        <v>6.95</v>
      </c>
      <c r="X143" s="529">
        <f t="shared" si="61"/>
        <v>6.95</v>
      </c>
      <c r="Y143" s="529">
        <f t="shared" si="61"/>
        <v>6.95</v>
      </c>
      <c r="Z143" s="529">
        <f t="shared" si="61"/>
        <v>6.95</v>
      </c>
      <c r="AA143" s="529">
        <f t="shared" si="61"/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:G144" si="63">0.75*(3-COUNTIF(F78:F80,"=CMS"))</f>
        <v>2.25</v>
      </c>
      <c r="G144" s="529">
        <f t="shared" si="63"/>
        <v>2.25</v>
      </c>
      <c r="H144" s="529">
        <f t="shared" ref="H144:K144" si="64">0.75*(3-COUNTIF(H78:H80,"=CMS"))</f>
        <v>2.25</v>
      </c>
      <c r="I144" s="529">
        <f t="shared" si="64"/>
        <v>2.25</v>
      </c>
      <c r="J144" s="529">
        <f t="shared" si="64"/>
        <v>2.25</v>
      </c>
      <c r="K144" s="529">
        <f t="shared" si="64"/>
        <v>2.25</v>
      </c>
      <c r="L144" s="529">
        <v>2.5499999999999998</v>
      </c>
      <c r="M144" s="529">
        <v>2.5499999999999998</v>
      </c>
      <c r="N144" s="529">
        <v>2.5499999999999998</v>
      </c>
      <c r="O144" s="529">
        <v>2.5499999999999998</v>
      </c>
      <c r="P144" s="529">
        <v>2.5499999999999998</v>
      </c>
      <c r="Q144" s="529">
        <v>2.5499999999999998</v>
      </c>
      <c r="R144" s="529">
        <v>2.5499999999999998</v>
      </c>
      <c r="S144" s="529"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:G145" si="65">1*(2-COUNTIF(F94:F95,"=CMS"))</f>
        <v>2</v>
      </c>
      <c r="G145" s="529">
        <f t="shared" si="65"/>
        <v>2</v>
      </c>
      <c r="H145" s="529">
        <f t="shared" ref="H145:K145" si="66">1*(2-COUNTIF(H94:H95,"=CMS"))</f>
        <v>2</v>
      </c>
      <c r="I145" s="529">
        <f t="shared" si="66"/>
        <v>2</v>
      </c>
      <c r="J145" s="529">
        <f t="shared" si="66"/>
        <v>2</v>
      </c>
      <c r="K145" s="529">
        <f t="shared" si="66"/>
        <v>2</v>
      </c>
      <c r="L145" s="529">
        <f t="shared" ref="L145:O145" si="67">1*(2-COUNTIF(L94:L95,"=CMS"))</f>
        <v>2</v>
      </c>
      <c r="M145" s="529">
        <f t="shared" si="67"/>
        <v>2</v>
      </c>
      <c r="N145" s="529">
        <f t="shared" si="67"/>
        <v>2</v>
      </c>
      <c r="O145" s="529">
        <f t="shared" si="67"/>
        <v>2</v>
      </c>
      <c r="P145" s="529">
        <f t="shared" ref="P145:Q145" si="68">1*(2-COUNTIF(P94:P95,"=CMS"))</f>
        <v>2</v>
      </c>
      <c r="Q145" s="529">
        <f t="shared" si="68"/>
        <v>2</v>
      </c>
      <c r="R145" s="529">
        <f t="shared" ref="R145:S145" si="69">1*(2-COUNTIF(R94:R95,"=CMS"))</f>
        <v>2</v>
      </c>
      <c r="S145" s="529">
        <f t="shared" si="69"/>
        <v>2</v>
      </c>
      <c r="T145" s="529">
        <f t="shared" ref="T145:AB145" si="70">1*(2-COUNTIF(T94:T95,"=CMS"))</f>
        <v>2</v>
      </c>
      <c r="U145" s="529">
        <f t="shared" si="70"/>
        <v>2</v>
      </c>
      <c r="V145" s="529">
        <f t="shared" si="70"/>
        <v>2</v>
      </c>
      <c r="W145" s="529">
        <f t="shared" si="70"/>
        <v>2</v>
      </c>
      <c r="X145" s="529">
        <f t="shared" si="70"/>
        <v>2</v>
      </c>
      <c r="Y145" s="529">
        <f t="shared" si="70"/>
        <v>2</v>
      </c>
      <c r="Z145" s="529">
        <f t="shared" si="70"/>
        <v>2</v>
      </c>
      <c r="AA145" s="529">
        <f t="shared" si="70"/>
        <v>2</v>
      </c>
      <c r="AB145" s="529">
        <f t="shared" si="70"/>
        <v>2</v>
      </c>
      <c r="AC145" s="529">
        <f t="shared" ref="AC145" si="71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72">IF(G137&gt;20,0,20-G137)</f>
        <v>0</v>
      </c>
      <c r="H146" s="530">
        <f t="shared" si="72"/>
        <v>0</v>
      </c>
      <c r="I146" s="530">
        <f t="shared" si="72"/>
        <v>0</v>
      </c>
      <c r="J146" s="530">
        <f t="shared" si="72"/>
        <v>0</v>
      </c>
      <c r="K146" s="530">
        <f t="shared" si="72"/>
        <v>0</v>
      </c>
      <c r="L146" s="530">
        <f t="shared" si="72"/>
        <v>0</v>
      </c>
      <c r="M146" s="530">
        <f t="shared" si="72"/>
        <v>0</v>
      </c>
      <c r="N146" s="530">
        <f t="shared" si="72"/>
        <v>0</v>
      </c>
      <c r="O146" s="530">
        <f t="shared" si="72"/>
        <v>0</v>
      </c>
      <c r="P146" s="530">
        <f t="shared" si="72"/>
        <v>0</v>
      </c>
      <c r="Q146" s="530">
        <f t="shared" si="72"/>
        <v>0</v>
      </c>
      <c r="R146" s="530">
        <f t="shared" si="72"/>
        <v>0</v>
      </c>
      <c r="S146" s="530">
        <f t="shared" si="72"/>
        <v>0</v>
      </c>
      <c r="T146" s="530">
        <f t="shared" si="72"/>
        <v>0</v>
      </c>
      <c r="U146" s="530">
        <f t="shared" si="72"/>
        <v>0</v>
      </c>
      <c r="V146" s="530">
        <f t="shared" si="72"/>
        <v>0</v>
      </c>
      <c r="W146" s="530">
        <f>IF(W137&gt;20,0,20-W137)</f>
        <v>0</v>
      </c>
      <c r="X146" s="530">
        <f t="shared" si="72"/>
        <v>0</v>
      </c>
      <c r="Y146" s="530">
        <f t="shared" si="72"/>
        <v>0</v>
      </c>
      <c r="Z146" s="530">
        <f t="shared" si="72"/>
        <v>0</v>
      </c>
      <c r="AA146" s="530">
        <f t="shared" si="72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73">IF(SUM(G139,G141,G142)&gt;25,0,25-SUM(G139,G141,G142))</f>
        <v>1.5</v>
      </c>
      <c r="H147" s="532">
        <f t="shared" si="73"/>
        <v>1.5</v>
      </c>
      <c r="I147" s="532">
        <f t="shared" si="73"/>
        <v>1.5</v>
      </c>
      <c r="J147" s="532">
        <f t="shared" si="73"/>
        <v>1.5</v>
      </c>
      <c r="K147" s="532">
        <f t="shared" si="73"/>
        <v>1.5</v>
      </c>
      <c r="L147" s="532">
        <f>IF(SUM(L139,L141,L142)&gt;25,0,25-SUM(L139,L141,L142))</f>
        <v>1.5</v>
      </c>
      <c r="M147" s="532">
        <f t="shared" si="73"/>
        <v>1.5</v>
      </c>
      <c r="N147" s="532">
        <f t="shared" si="73"/>
        <v>1.5</v>
      </c>
      <c r="O147" s="532">
        <f t="shared" si="73"/>
        <v>1.5</v>
      </c>
      <c r="P147" s="532">
        <f t="shared" si="73"/>
        <v>1.5</v>
      </c>
      <c r="Q147" s="532">
        <f t="shared" si="73"/>
        <v>1.5</v>
      </c>
      <c r="R147" s="532">
        <f t="shared" si="73"/>
        <v>1.5</v>
      </c>
      <c r="S147" s="532">
        <f t="shared" si="73"/>
        <v>1.5</v>
      </c>
      <c r="T147" s="532">
        <f t="shared" si="73"/>
        <v>1.5</v>
      </c>
      <c r="U147" s="532">
        <f t="shared" si="73"/>
        <v>1.5</v>
      </c>
      <c r="V147" s="532">
        <f t="shared" si="73"/>
        <v>1.5</v>
      </c>
      <c r="W147" s="532">
        <f t="shared" si="73"/>
        <v>1.5</v>
      </c>
      <c r="X147" s="532">
        <f t="shared" si="73"/>
        <v>1.5</v>
      </c>
      <c r="Y147" s="532">
        <f t="shared" si="73"/>
        <v>1.5</v>
      </c>
      <c r="Z147" s="532">
        <f t="shared" si="73"/>
        <v>1.5</v>
      </c>
      <c r="AA147" s="532">
        <f t="shared" si="73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74">IF(SUM(G140,G143,G144,G145)&gt;17,0,17-SUM(G140,G143,G144,G145))</f>
        <v>0</v>
      </c>
      <c r="H148" s="533">
        <f t="shared" si="74"/>
        <v>0</v>
      </c>
      <c r="I148" s="533">
        <f t="shared" si="74"/>
        <v>0</v>
      </c>
      <c r="J148" s="533">
        <f t="shared" si="74"/>
        <v>0</v>
      </c>
      <c r="K148" s="533">
        <f t="shared" si="74"/>
        <v>0</v>
      </c>
      <c r="L148" s="533">
        <f t="shared" si="74"/>
        <v>0</v>
      </c>
      <c r="M148" s="533">
        <f t="shared" si="74"/>
        <v>0</v>
      </c>
      <c r="N148" s="533">
        <f t="shared" si="74"/>
        <v>0</v>
      </c>
      <c r="O148" s="533">
        <f t="shared" si="74"/>
        <v>0</v>
      </c>
      <c r="P148" s="533">
        <f t="shared" si="74"/>
        <v>0</v>
      </c>
      <c r="Q148" s="533">
        <f t="shared" si="74"/>
        <v>0</v>
      </c>
      <c r="R148" s="533">
        <f t="shared" si="74"/>
        <v>0</v>
      </c>
      <c r="S148" s="533">
        <f t="shared" si="74"/>
        <v>0</v>
      </c>
      <c r="T148" s="533">
        <f t="shared" si="74"/>
        <v>0</v>
      </c>
      <c r="U148" s="533">
        <f t="shared" si="74"/>
        <v>0</v>
      </c>
      <c r="V148" s="533">
        <f t="shared" si="74"/>
        <v>0</v>
      </c>
      <c r="W148" s="533">
        <f t="shared" si="74"/>
        <v>0</v>
      </c>
      <c r="X148" s="533">
        <f t="shared" si="74"/>
        <v>0</v>
      </c>
      <c r="Y148" s="533">
        <f t="shared" si="74"/>
        <v>0</v>
      </c>
      <c r="Z148" s="533">
        <f t="shared" si="74"/>
        <v>0</v>
      </c>
      <c r="AA148" s="533">
        <f t="shared" si="74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257" priority="54" operator="greaterThan">
      <formula>60.3</formula>
    </cfRule>
  </conditionalFormatting>
  <conditionalFormatting sqref="G49:AC49 G13:AC16 G43:AC46 G94:AC94 G55:AC72 G19:AC32 I95:AC95 G78:AC80">
    <cfRule type="cellIs" dxfId="1256" priority="50" operator="equal">
      <formula>"PMS"</formula>
    </cfRule>
    <cfRule type="cellIs" dxfId="1255" priority="51" operator="equal">
      <formula>"CMS"</formula>
    </cfRule>
    <cfRule type="cellIs" dxfId="1254" priority="52" operator="greaterThan">
      <formula>0</formula>
    </cfRule>
  </conditionalFormatting>
  <conditionalFormatting sqref="G49:AC49 G13:AC16 G43:AC46 G94:AC94 G55:AC72 I95:AC95 G78:AC80">
    <cfRule type="cellIs" dxfId="1253" priority="53" operator="lessThanOrEqual">
      <formula>0</formula>
    </cfRule>
  </conditionalFormatting>
  <conditionalFormatting sqref="F148:AC148">
    <cfRule type="cellIs" dxfId="1252" priority="49" operator="greaterThan">
      <formula>60.3</formula>
    </cfRule>
  </conditionalFormatting>
  <conditionalFormatting sqref="F146:AC146">
    <cfRule type="cellIs" dxfId="1251" priority="48" operator="greaterThan">
      <formula>60.3</formula>
    </cfRule>
  </conditionalFormatting>
  <conditionalFormatting sqref="F147:AC147">
    <cfRule type="cellIs" dxfId="1250" priority="47" operator="greaterThan">
      <formula>60.3</formula>
    </cfRule>
  </conditionalFormatting>
  <conditionalFormatting sqref="G95:H95">
    <cfRule type="cellIs" dxfId="1249" priority="31" operator="equal">
      <formula>"PMS"</formula>
    </cfRule>
    <cfRule type="cellIs" dxfId="1248" priority="32" operator="equal">
      <formula>"CMS"</formula>
    </cfRule>
    <cfRule type="cellIs" dxfId="1247" priority="33" operator="greaterThan">
      <formula>0</formula>
    </cfRule>
  </conditionalFormatting>
  <conditionalFormatting sqref="G95:H95">
    <cfRule type="cellIs" dxfId="1246" priority="34" operator="lessThanOrEqual">
      <formula>0</formula>
    </cfRule>
  </conditionalFormatting>
  <conditionalFormatting sqref="F49 F43:F46 F19:F32 F55:F72 F78:F80 F94:F95 F13:F16">
    <cfRule type="cellIs" dxfId="1245" priority="1" operator="equal">
      <formula>"PMS"</formula>
    </cfRule>
    <cfRule type="cellIs" dxfId="1244" priority="2" operator="equal">
      <formula>"CMS"</formula>
    </cfRule>
    <cfRule type="cellIs" dxfId="1243" priority="3" operator="greaterThan">
      <formula>0</formula>
    </cfRule>
  </conditionalFormatting>
  <conditionalFormatting sqref="F49 F43:F46 F55:F72 F78:F80 F94:F95 F13:F16">
    <cfRule type="cellIs" dxfId="124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44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62F75-113C-4731-BC81-DB890EE582E7}">
  <sheetPr codeName="Sheet293"/>
  <dimension ref="A1:DT177"/>
  <sheetViews>
    <sheetView zoomScale="70" zoomScaleNormal="70" workbookViewId="0">
      <pane xSplit="5" ySplit="11" topLeftCell="F116" activePane="bottomRight" state="frozen"/>
      <selection pane="topRight" activeCell="F1" sqref="F1"/>
      <selection pane="bottomLeft" activeCell="A12" sqref="A12"/>
      <selection pane="bottomRight" activeCell="X127" sqref="X127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11,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421.89999999999986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6.7</v>
      </c>
      <c r="G14" s="282">
        <v>6.8</v>
      </c>
      <c r="H14" s="282">
        <v>6.7</v>
      </c>
      <c r="I14" s="282">
        <v>6.8</v>
      </c>
      <c r="J14" s="282">
        <v>6.7</v>
      </c>
      <c r="K14" s="282">
        <v>6.7</v>
      </c>
      <c r="L14" s="282">
        <v>6.8</v>
      </c>
      <c r="M14" s="280">
        <v>6.7</v>
      </c>
      <c r="N14" s="282">
        <v>6.8</v>
      </c>
      <c r="O14" s="280">
        <v>6.7</v>
      </c>
      <c r="P14" s="280">
        <v>6.7</v>
      </c>
      <c r="Q14" s="280">
        <v>6.7</v>
      </c>
      <c r="R14" s="280">
        <v>6.2</v>
      </c>
      <c r="S14" s="280">
        <v>6.4</v>
      </c>
      <c r="T14" s="353">
        <v>6.5</v>
      </c>
      <c r="U14" s="353">
        <v>6.1</v>
      </c>
      <c r="V14" s="353">
        <v>6.6</v>
      </c>
      <c r="W14" s="282">
        <v>6.5</v>
      </c>
      <c r="X14" s="282">
        <v>6.8</v>
      </c>
      <c r="Y14" s="280">
        <v>6.4</v>
      </c>
      <c r="Z14" s="353">
        <v>6.5</v>
      </c>
      <c r="AA14" s="353">
        <v>6.4</v>
      </c>
      <c r="AB14" s="280">
        <v>6.6</v>
      </c>
      <c r="AC14" s="280">
        <v>6.7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6.4</v>
      </c>
      <c r="G15" s="282">
        <v>6.7</v>
      </c>
      <c r="H15" s="282">
        <v>6.6</v>
      </c>
      <c r="I15" s="282">
        <v>6.7</v>
      </c>
      <c r="J15" s="282">
        <v>6.6</v>
      </c>
      <c r="K15" s="280">
        <v>6.6</v>
      </c>
      <c r="L15" s="280">
        <v>6.7</v>
      </c>
      <c r="M15" s="282">
        <v>6.8</v>
      </c>
      <c r="N15" s="282">
        <v>6.8</v>
      </c>
      <c r="O15" s="280">
        <v>6.7</v>
      </c>
      <c r="P15" s="280">
        <v>6.7</v>
      </c>
      <c r="Q15" s="280">
        <v>6.7</v>
      </c>
      <c r="R15" s="280">
        <v>6.2</v>
      </c>
      <c r="S15" s="280">
        <v>6.4</v>
      </c>
      <c r="T15" s="353">
        <v>6.5</v>
      </c>
      <c r="U15" s="353">
        <v>6.1</v>
      </c>
      <c r="V15" s="353">
        <v>6.6</v>
      </c>
      <c r="W15" s="282">
        <v>6.5</v>
      </c>
      <c r="X15" s="282">
        <v>6.8</v>
      </c>
      <c r="Y15" s="280">
        <v>6.4</v>
      </c>
      <c r="Z15" s="353">
        <v>6.5</v>
      </c>
      <c r="AA15" s="353">
        <v>6.4</v>
      </c>
      <c r="AB15" s="280">
        <v>6.6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6.4</v>
      </c>
      <c r="G16" s="282"/>
      <c r="H16" s="282"/>
      <c r="I16" s="282"/>
      <c r="J16" s="282"/>
      <c r="K16" s="282"/>
      <c r="L16" s="282"/>
      <c r="M16" s="282"/>
      <c r="N16" s="282">
        <v>1.5</v>
      </c>
      <c r="O16" s="280">
        <v>6.7</v>
      </c>
      <c r="P16" s="280">
        <v>6.7</v>
      </c>
      <c r="Q16" s="280">
        <v>6.7</v>
      </c>
      <c r="R16" s="280">
        <v>6.2</v>
      </c>
      <c r="S16" s="280">
        <v>6.4</v>
      </c>
      <c r="T16" s="353">
        <v>6.5</v>
      </c>
      <c r="U16" s="353">
        <v>6.1</v>
      </c>
      <c r="V16" s="353">
        <v>6.6</v>
      </c>
      <c r="W16" s="282">
        <v>6.5</v>
      </c>
      <c r="X16" s="282">
        <v>6.8</v>
      </c>
      <c r="Y16" s="280">
        <v>6.4</v>
      </c>
      <c r="Z16" s="353">
        <v>6.5</v>
      </c>
      <c r="AA16" s="353">
        <v>6.4</v>
      </c>
      <c r="AB16" s="280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17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19.5</v>
      </c>
      <c r="G17" s="16">
        <f t="shared" si="0"/>
        <v>13.5</v>
      </c>
      <c r="H17" s="16">
        <f t="shared" si="0"/>
        <v>13.3</v>
      </c>
      <c r="I17" s="16">
        <f t="shared" si="0"/>
        <v>13.5</v>
      </c>
      <c r="J17" s="16">
        <f t="shared" si="0"/>
        <v>13.3</v>
      </c>
      <c r="K17" s="16">
        <f t="shared" si="0"/>
        <v>13.3</v>
      </c>
      <c r="L17" s="16">
        <f t="shared" si="0"/>
        <v>13.5</v>
      </c>
      <c r="M17" s="16">
        <f t="shared" si="0"/>
        <v>13.5</v>
      </c>
      <c r="N17" s="16">
        <f t="shared" si="0"/>
        <v>15.1</v>
      </c>
      <c r="O17" s="16">
        <f t="shared" si="0"/>
        <v>20.100000000000001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18.600000000000001</v>
      </c>
      <c r="S17" s="16">
        <f t="shared" si="0"/>
        <v>19.200000000000003</v>
      </c>
      <c r="T17" s="16">
        <f t="shared" si="0"/>
        <v>19.5</v>
      </c>
      <c r="U17" s="16">
        <f t="shared" si="0"/>
        <v>18.299999999999997</v>
      </c>
      <c r="V17" s="16">
        <f t="shared" si="0"/>
        <v>19.799999999999997</v>
      </c>
      <c r="W17" s="16">
        <f t="shared" si="0"/>
        <v>19.5</v>
      </c>
      <c r="X17" s="16">
        <f t="shared" si="0"/>
        <v>20.399999999999999</v>
      </c>
      <c r="Y17" s="16">
        <f t="shared" si="0"/>
        <v>19.200000000000003</v>
      </c>
      <c r="Z17" s="16">
        <f t="shared" si="0"/>
        <v>19.5</v>
      </c>
      <c r="AA17" s="16">
        <f t="shared" si="0"/>
        <v>19.200000000000003</v>
      </c>
      <c r="AB17" s="16">
        <f t="shared" si="0"/>
        <v>19.799999999999997</v>
      </c>
      <c r="AC17" s="16">
        <f t="shared" si="0"/>
        <v>20.100000000000001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8.7710000000000008</v>
      </c>
    </row>
    <row r="19" spans="1:38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>
        <f>1.923/2</f>
        <v>0.96150000000000002</v>
      </c>
      <c r="S19" s="16">
        <v>0.92500000000000004</v>
      </c>
      <c r="T19" s="16">
        <f>1.923/2</f>
        <v>0.96150000000000002</v>
      </c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f>1.923/2</f>
        <v>0.96150000000000002</v>
      </c>
      <c r="S20" s="16"/>
      <c r="T20" s="16"/>
      <c r="U20" s="16"/>
      <c r="V20" s="16"/>
      <c r="W20" s="16"/>
      <c r="X20" s="16">
        <v>1</v>
      </c>
      <c r="Y20" s="16">
        <v>1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f>1.923/2</f>
        <v>0.96150000000000002</v>
      </c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v>1</v>
      </c>
      <c r="Y22" s="16">
        <v>1</v>
      </c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1.923</v>
      </c>
      <c r="S33" s="16">
        <f t="shared" si="1"/>
        <v>0.92500000000000004</v>
      </c>
      <c r="T33" s="16">
        <f t="shared" si="1"/>
        <v>1.923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2</v>
      </c>
      <c r="Y33" s="16">
        <f t="shared" si="1"/>
        <v>2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168.2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3.8</v>
      </c>
      <c r="I43" s="280">
        <v>2.5</v>
      </c>
      <c r="J43" s="280">
        <v>2.5</v>
      </c>
      <c r="K43" s="280">
        <v>2.5</v>
      </c>
      <c r="L43" s="280">
        <v>4</v>
      </c>
      <c r="M43" s="280">
        <v>4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3.8</v>
      </c>
      <c r="V43" s="280">
        <v>4</v>
      </c>
      <c r="W43" s="280">
        <v>3.9</v>
      </c>
      <c r="X43" s="280">
        <v>4.0999999999999996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91.899999999999991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2.8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2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2.9</v>
      </c>
      <c r="V44" s="280">
        <v>3.5</v>
      </c>
      <c r="W44" s="280">
        <v>3.4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4.0999999999999996</v>
      </c>
      <c r="P45" s="280">
        <v>6.7</v>
      </c>
      <c r="Q45" s="280">
        <v>7.2</v>
      </c>
      <c r="R45" s="280">
        <v>6.5</v>
      </c>
      <c r="S45" s="353">
        <v>7.5</v>
      </c>
      <c r="T45" s="353">
        <v>7.5</v>
      </c>
      <c r="U45" s="280">
        <v>5.9</v>
      </c>
      <c r="V45" s="280">
        <v>6.2</v>
      </c>
      <c r="W45" s="280">
        <v>7</v>
      </c>
      <c r="X45" s="280">
        <v>7.5</v>
      </c>
      <c r="Y45" s="280">
        <v>6.8</v>
      </c>
      <c r="Z45" s="280">
        <v>7</v>
      </c>
      <c r="AA45" s="280">
        <v>6.5</v>
      </c>
      <c r="AB45" s="280">
        <v>4.5</v>
      </c>
      <c r="AC45" s="280">
        <v>1</v>
      </c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6.6</v>
      </c>
      <c r="I47" s="16">
        <f t="shared" si="2"/>
        <v>5</v>
      </c>
      <c r="J47" s="16">
        <f t="shared" si="2"/>
        <v>5</v>
      </c>
      <c r="K47" s="16">
        <f t="shared" si="2"/>
        <v>5</v>
      </c>
      <c r="L47" s="16">
        <f t="shared" si="2"/>
        <v>7.5</v>
      </c>
      <c r="M47" s="16">
        <f t="shared" si="2"/>
        <v>7.5</v>
      </c>
      <c r="N47" s="16">
        <f t="shared" si="2"/>
        <v>7.5</v>
      </c>
      <c r="O47" s="16">
        <f t="shared" si="2"/>
        <v>11.6</v>
      </c>
      <c r="P47" s="16">
        <f t="shared" si="2"/>
        <v>14.2</v>
      </c>
      <c r="Q47" s="16">
        <f t="shared" si="2"/>
        <v>14.7</v>
      </c>
      <c r="R47" s="16">
        <f t="shared" si="2"/>
        <v>14</v>
      </c>
      <c r="S47" s="16">
        <f t="shared" si="2"/>
        <v>15</v>
      </c>
      <c r="T47" s="16">
        <f t="shared" si="2"/>
        <v>15</v>
      </c>
      <c r="U47" s="16">
        <f t="shared" si="2"/>
        <v>12.6</v>
      </c>
      <c r="V47" s="16">
        <f t="shared" si="2"/>
        <v>13.7</v>
      </c>
      <c r="W47" s="16">
        <f t="shared" si="2"/>
        <v>14.3</v>
      </c>
      <c r="X47" s="16">
        <f t="shared" si="2"/>
        <v>15.1</v>
      </c>
      <c r="Y47" s="16">
        <f t="shared" si="2"/>
        <v>14.3</v>
      </c>
      <c r="Z47" s="16">
        <f t="shared" si="2"/>
        <v>14.5</v>
      </c>
      <c r="AA47" s="16">
        <f t="shared" si="2"/>
        <v>14</v>
      </c>
      <c r="AB47" s="16">
        <f t="shared" si="2"/>
        <v>12</v>
      </c>
      <c r="AC47" s="16">
        <f t="shared" si="2"/>
        <v>8.5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340.39000000000004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13.25</v>
      </c>
      <c r="G49" s="280">
        <v>14.27</v>
      </c>
      <c r="H49" s="280">
        <v>14.29</v>
      </c>
      <c r="I49" s="280">
        <v>14.25</v>
      </c>
      <c r="J49" s="282">
        <v>13.76</v>
      </c>
      <c r="K49" s="280">
        <v>14.27</v>
      </c>
      <c r="L49" s="280">
        <v>14.21</v>
      </c>
      <c r="M49" s="280">
        <v>14.21</v>
      </c>
      <c r="N49" s="280">
        <v>14.24</v>
      </c>
      <c r="O49" s="280">
        <v>14.25</v>
      </c>
      <c r="P49" s="280">
        <v>14.22</v>
      </c>
      <c r="Q49" s="280">
        <v>14.2</v>
      </c>
      <c r="R49" s="280">
        <v>14.24</v>
      </c>
      <c r="S49" s="353">
        <v>14.23</v>
      </c>
      <c r="T49" s="353">
        <v>14.27</v>
      </c>
      <c r="U49" s="280">
        <v>14.25</v>
      </c>
      <c r="V49" s="280">
        <v>14.24</v>
      </c>
      <c r="W49" s="280">
        <v>14.28</v>
      </c>
      <c r="X49" s="280">
        <v>14.22</v>
      </c>
      <c r="Y49" s="280">
        <v>14.27</v>
      </c>
      <c r="Z49" s="280">
        <v>14.27</v>
      </c>
      <c r="AA49" s="280">
        <v>14.22</v>
      </c>
      <c r="AB49" s="280">
        <v>14.25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13.25</v>
      </c>
      <c r="G50" s="16">
        <f t="shared" si="3"/>
        <v>14.27</v>
      </c>
      <c r="H50" s="16">
        <f t="shared" si="3"/>
        <v>14.29</v>
      </c>
      <c r="I50" s="16">
        <f t="shared" si="3"/>
        <v>14.25</v>
      </c>
      <c r="J50" s="16">
        <f t="shared" si="3"/>
        <v>13.76</v>
      </c>
      <c r="K50" s="16">
        <f t="shared" si="3"/>
        <v>14.27</v>
      </c>
      <c r="L50" s="16">
        <f t="shared" si="3"/>
        <v>14.21</v>
      </c>
      <c r="M50" s="16">
        <f t="shared" si="3"/>
        <v>14.21</v>
      </c>
      <c r="N50" s="16">
        <f t="shared" si="3"/>
        <v>14.24</v>
      </c>
      <c r="O50" s="16">
        <f t="shared" si="3"/>
        <v>14.25</v>
      </c>
      <c r="P50" s="16">
        <f t="shared" si="3"/>
        <v>14.22</v>
      </c>
      <c r="Q50" s="16">
        <f t="shared" si="3"/>
        <v>14.2</v>
      </c>
      <c r="R50" s="16">
        <f t="shared" si="3"/>
        <v>14.24</v>
      </c>
      <c r="S50" s="16">
        <f t="shared" si="3"/>
        <v>14.23</v>
      </c>
      <c r="T50" s="16">
        <f t="shared" si="3"/>
        <v>14.27</v>
      </c>
      <c r="U50" s="16">
        <f t="shared" si="3"/>
        <v>14.25</v>
      </c>
      <c r="V50" s="16">
        <f t="shared" si="3"/>
        <v>14.24</v>
      </c>
      <c r="W50" s="16">
        <f t="shared" si="3"/>
        <v>14.28</v>
      </c>
      <c r="X50" s="16">
        <f t="shared" si="3"/>
        <v>14.22</v>
      </c>
      <c r="Y50" s="16">
        <f t="shared" si="3"/>
        <v>14.27</v>
      </c>
      <c r="Z50" s="16">
        <f t="shared" si="3"/>
        <v>14.27</v>
      </c>
      <c r="AA50" s="16">
        <f t="shared" si="3"/>
        <v>14.22</v>
      </c>
      <c r="AB50" s="16">
        <f t="shared" si="3"/>
        <v>14.25</v>
      </c>
      <c r="AC50" s="16">
        <f t="shared" si="3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79.650000000000077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59.469047619047672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>
        <v>0.7</v>
      </c>
      <c r="O55" s="280"/>
      <c r="P55" s="280">
        <f>5/7</f>
        <v>0.7142857142857143</v>
      </c>
      <c r="Q55" s="280">
        <f>6.5/9</f>
        <v>0.72222222222222221</v>
      </c>
      <c r="R55" s="280">
        <f>6.8/9</f>
        <v>0.75555555555555554</v>
      </c>
      <c r="S55" s="353">
        <f>6.7/9</f>
        <v>0.74444444444444446</v>
      </c>
      <c r="T55" s="353">
        <f>6.6/9</f>
        <v>0.73333333333333328</v>
      </c>
      <c r="U55" s="280">
        <v>0.7</v>
      </c>
      <c r="V55" s="280"/>
      <c r="W55" s="280">
        <v>0.7</v>
      </c>
      <c r="X55" s="280">
        <v>0.7</v>
      </c>
      <c r="Y55" s="280">
        <v>0.8</v>
      </c>
      <c r="Z55" s="280">
        <v>0.8</v>
      </c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>
        <v>0.7</v>
      </c>
      <c r="O56" s="280"/>
      <c r="P56" s="280">
        <f>5/7</f>
        <v>0.7142857142857143</v>
      </c>
      <c r="Q56" s="280">
        <f>6.5/9</f>
        <v>0.72222222222222221</v>
      </c>
      <c r="R56" s="280">
        <f>6.8/9</f>
        <v>0.75555555555555554</v>
      </c>
      <c r="S56" s="353">
        <f>6.7/9</f>
        <v>0.74444444444444446</v>
      </c>
      <c r="T56" s="353">
        <f>6.6/9</f>
        <v>0.73333333333333328</v>
      </c>
      <c r="U56" s="280">
        <v>0.8</v>
      </c>
      <c r="V56" s="280"/>
      <c r="W56" s="280">
        <v>0.7</v>
      </c>
      <c r="X56" s="280">
        <v>0.7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11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>
        <f>6.5/9</f>
        <v>0.72222222222222221</v>
      </c>
      <c r="R58" s="280">
        <f>6.8/9</f>
        <v>0.75555555555555554</v>
      </c>
      <c r="S58" s="353">
        <f>6.7/9</f>
        <v>0.74444444444444446</v>
      </c>
      <c r="T58" s="353">
        <f>6.6/9</f>
        <v>0.73333333333333328</v>
      </c>
      <c r="U58" s="280"/>
      <c r="V58" s="280"/>
      <c r="W58" s="280">
        <v>0.8</v>
      </c>
      <c r="X58" s="280">
        <v>0.7</v>
      </c>
      <c r="Y58" s="280">
        <v>0.8</v>
      </c>
      <c r="Z58" s="280">
        <v>0.8</v>
      </c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8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/>
      <c r="P60" s="280"/>
      <c r="Q60" s="280">
        <f>6.5/9</f>
        <v>0.72222222222222221</v>
      </c>
      <c r="R60" s="280">
        <f>6.8/9</f>
        <v>0.75555555555555554</v>
      </c>
      <c r="S60" s="353">
        <f>6.7/9</f>
        <v>0.74444444444444446</v>
      </c>
      <c r="T60" s="353">
        <f>6.6/9</f>
        <v>0.73333333333333328</v>
      </c>
      <c r="U60" s="280"/>
      <c r="V60" s="280"/>
      <c r="W60" s="280">
        <v>0.8</v>
      </c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>
        <v>0.7</v>
      </c>
      <c r="H63" s="280"/>
      <c r="I63" s="280"/>
      <c r="J63" s="280"/>
      <c r="K63" s="280"/>
      <c r="L63" s="280"/>
      <c r="M63" s="280"/>
      <c r="N63" s="280">
        <v>0.7</v>
      </c>
      <c r="O63" s="280">
        <f>2.15/3</f>
        <v>0.71666666666666667</v>
      </c>
      <c r="P63" s="280">
        <f>5/7</f>
        <v>0.7142857142857143</v>
      </c>
      <c r="Q63" s="280">
        <f>6.5/9</f>
        <v>0.72222222222222221</v>
      </c>
      <c r="R63" s="280">
        <f>6.8/9</f>
        <v>0.75555555555555554</v>
      </c>
      <c r="S63" s="353">
        <f>6.7/9</f>
        <v>0.74444444444444446</v>
      </c>
      <c r="T63" s="353">
        <f>6.6/9</f>
        <v>0.73333333333333328</v>
      </c>
      <c r="U63" s="280">
        <v>0.7</v>
      </c>
      <c r="V63" s="280">
        <v>0.75</v>
      </c>
      <c r="W63" s="280">
        <v>0.75</v>
      </c>
      <c r="X63" s="280">
        <v>0.75</v>
      </c>
      <c r="Y63" s="280">
        <v>0.75</v>
      </c>
      <c r="Z63" s="280">
        <v>0.7</v>
      </c>
      <c r="AA63" s="280">
        <v>0.7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</v>
      </c>
      <c r="O64" s="280"/>
      <c r="P64" s="280">
        <f>5/7</f>
        <v>0.7142857142857143</v>
      </c>
      <c r="Q64" s="280">
        <f>6.5/9</f>
        <v>0.72222222222222221</v>
      </c>
      <c r="R64" s="280">
        <f>6.8/9</f>
        <v>0.75555555555555554</v>
      </c>
      <c r="S64" s="353">
        <f>6.7/9</f>
        <v>0.74444444444444446</v>
      </c>
      <c r="T64" s="353">
        <f>6.6/9</f>
        <v>0.73333333333333328</v>
      </c>
      <c r="U64" s="280">
        <v>0.7</v>
      </c>
      <c r="V64" s="280">
        <v>0.75</v>
      </c>
      <c r="W64" s="280">
        <v>0.75</v>
      </c>
      <c r="X64" s="280">
        <v>0.75</v>
      </c>
      <c r="Y64" s="280">
        <v>0.75</v>
      </c>
      <c r="Z64" s="280">
        <v>0.7</v>
      </c>
      <c r="AA64" s="280">
        <v>0.7</v>
      </c>
      <c r="AB64" s="280"/>
      <c r="AC64" s="280">
        <v>0.7</v>
      </c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14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0.8</v>
      </c>
      <c r="O66" s="280">
        <f>2.15/3</f>
        <v>0.71666666666666667</v>
      </c>
      <c r="P66" s="280">
        <f>5/7</f>
        <v>0.7142857142857143</v>
      </c>
      <c r="Q66" s="280">
        <f>6.5/9</f>
        <v>0.72222222222222221</v>
      </c>
      <c r="R66" s="280">
        <f>6.8/9</f>
        <v>0.75555555555555554</v>
      </c>
      <c r="S66" s="353">
        <f>6.7/9</f>
        <v>0.74444444444444446</v>
      </c>
      <c r="T66" s="353">
        <f>6.6/9</f>
        <v>0.73333333333333328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13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0.8</v>
      </c>
      <c r="O67" s="280"/>
      <c r="P67" s="280">
        <f>5/7</f>
        <v>0.7142857142857143</v>
      </c>
      <c r="Q67" s="280">
        <f>6.5/9</f>
        <v>0.72222222222222221</v>
      </c>
      <c r="R67" s="280">
        <f>6.8/9</f>
        <v>0.75555555555555554</v>
      </c>
      <c r="S67" s="353">
        <f>6.7/9</f>
        <v>0.74444444444444446</v>
      </c>
      <c r="T67" s="353">
        <f>6.6/9</f>
        <v>0.73333333333333328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>
        <v>0.7</v>
      </c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>
        <v>0.7</v>
      </c>
      <c r="N72" s="280">
        <v>0.8</v>
      </c>
      <c r="O72" s="280">
        <f>2.15/3</f>
        <v>0.71666666666666667</v>
      </c>
      <c r="P72" s="280">
        <f>5/7</f>
        <v>0.7142857142857143</v>
      </c>
      <c r="Q72" s="280">
        <f>6.5/9</f>
        <v>0.72222222222222221</v>
      </c>
      <c r="R72" s="280">
        <f>6.8/9</f>
        <v>0.75555555555555554</v>
      </c>
      <c r="S72" s="353">
        <f>6.7/9</f>
        <v>0.74444444444444446</v>
      </c>
      <c r="T72" s="353">
        <f>6.6/9</f>
        <v>0.73333333333333328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0.7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0.7</v>
      </c>
      <c r="N76" s="16">
        <f t="shared" si="7"/>
        <v>5.8999999999999995</v>
      </c>
      <c r="O76" s="16">
        <f t="shared" si="7"/>
        <v>2.15</v>
      </c>
      <c r="P76" s="16">
        <f t="shared" si="7"/>
        <v>5</v>
      </c>
      <c r="Q76" s="16">
        <f t="shared" si="7"/>
        <v>6.5</v>
      </c>
      <c r="R76" s="16">
        <f>SUM(R55,R56,R58,R60,R63,R64,R66,R67,R72)</f>
        <v>6.8</v>
      </c>
      <c r="S76" s="16">
        <f t="shared" si="7"/>
        <v>6.7</v>
      </c>
      <c r="T76" s="16">
        <f t="shared" si="7"/>
        <v>6.6</v>
      </c>
      <c r="U76" s="16">
        <f t="shared" si="7"/>
        <v>5.0000000000000009</v>
      </c>
      <c r="V76" s="16">
        <f t="shared" si="7"/>
        <v>3.6000000000000005</v>
      </c>
      <c r="W76" s="16">
        <f t="shared" si="7"/>
        <v>6.6000000000000005</v>
      </c>
      <c r="X76" s="16">
        <f t="shared" si="7"/>
        <v>6.5</v>
      </c>
      <c r="Y76" s="16">
        <f t="shared" si="7"/>
        <v>6.8000000000000007</v>
      </c>
      <c r="Z76" s="16">
        <f t="shared" si="7"/>
        <v>5.9000000000000012</v>
      </c>
      <c r="AA76" s="16">
        <f t="shared" si="7"/>
        <v>2.8</v>
      </c>
      <c r="AB76" s="16">
        <f t="shared" si="7"/>
        <v>0</v>
      </c>
      <c r="AC76" s="16">
        <f t="shared" si="7"/>
        <v>1.4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29.139999999999993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v>0.40500000000000003</v>
      </c>
      <c r="G78" s="280"/>
      <c r="H78" s="353"/>
      <c r="I78" s="280"/>
      <c r="J78" s="282"/>
      <c r="K78" s="282"/>
      <c r="L78" s="280"/>
      <c r="M78" s="280">
        <v>0.5</v>
      </c>
      <c r="N78" s="280">
        <f>1.14/2</f>
        <v>0.56999999999999995</v>
      </c>
      <c r="O78" s="280">
        <f>1.38/2</f>
        <v>0.69</v>
      </c>
      <c r="P78" s="280">
        <f>1.43/2</f>
        <v>0.71499999999999997</v>
      </c>
      <c r="Q78" s="280">
        <f>1.43/2</f>
        <v>0.71499999999999997</v>
      </c>
      <c r="R78" s="280">
        <f>1.46/2</f>
        <v>0.73</v>
      </c>
      <c r="S78" s="353">
        <f>1.45/2</f>
        <v>0.72499999999999998</v>
      </c>
      <c r="T78" s="353">
        <f>1.48/2</f>
        <v>0.74</v>
      </c>
      <c r="U78" s="280">
        <v>0.73499999999999999</v>
      </c>
      <c r="V78" s="280">
        <v>0.69</v>
      </c>
      <c r="W78" s="280">
        <v>0.71</v>
      </c>
      <c r="X78" s="280">
        <v>0.71</v>
      </c>
      <c r="Y78" s="280">
        <v>0.55333333333333334</v>
      </c>
      <c r="Z78" s="280">
        <v>0.51</v>
      </c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v>0.40500000000000003</v>
      </c>
      <c r="G79" s="353">
        <v>0.42</v>
      </c>
      <c r="H79" s="353">
        <v>0.41499999999999998</v>
      </c>
      <c r="I79" s="280">
        <v>0.4</v>
      </c>
      <c r="J79" s="280">
        <v>0.39500000000000002</v>
      </c>
      <c r="K79" s="282">
        <v>0.4</v>
      </c>
      <c r="L79" s="280">
        <f>0.91/2</f>
        <v>0.45500000000000002</v>
      </c>
      <c r="M79" s="280"/>
      <c r="N79" s="280"/>
      <c r="O79" s="280"/>
      <c r="P79" s="280"/>
      <c r="Q79" s="280"/>
      <c r="R79" s="280"/>
      <c r="S79" s="353">
        <f>1.45/2</f>
        <v>0.72499999999999998</v>
      </c>
      <c r="T79" s="353">
        <f>1.48/2</f>
        <v>0.74</v>
      </c>
      <c r="U79" s="280">
        <v>0.73499999999999999</v>
      </c>
      <c r="V79" s="280">
        <v>0.69</v>
      </c>
      <c r="W79" s="280">
        <v>0.71</v>
      </c>
      <c r="X79" s="280">
        <v>0.71</v>
      </c>
      <c r="Y79" s="280">
        <v>0.55333333333333334</v>
      </c>
      <c r="Z79" s="280">
        <v>0.51</v>
      </c>
      <c r="AA79" s="280">
        <v>0.7</v>
      </c>
      <c r="AB79" s="280">
        <v>0.61499999999999999</v>
      </c>
      <c r="AC79" s="280">
        <v>0.54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/>
      <c r="G80" s="353">
        <v>0.42</v>
      </c>
      <c r="H80" s="353">
        <v>0.41499999999999998</v>
      </c>
      <c r="I80" s="280">
        <v>0.4</v>
      </c>
      <c r="J80" s="280">
        <v>0.39500000000000002</v>
      </c>
      <c r="K80" s="282">
        <v>0.4</v>
      </c>
      <c r="L80" s="280">
        <f>0.91/2</f>
        <v>0.45500000000000002</v>
      </c>
      <c r="M80" s="280">
        <v>0.5</v>
      </c>
      <c r="N80" s="280">
        <f>1.14/2</f>
        <v>0.56999999999999995</v>
      </c>
      <c r="O80" s="280">
        <f>1.38/2</f>
        <v>0.69</v>
      </c>
      <c r="P80" s="280">
        <f>1.43/2</f>
        <v>0.71499999999999997</v>
      </c>
      <c r="Q80" s="280">
        <f>1.43/2</f>
        <v>0.71499999999999997</v>
      </c>
      <c r="R80" s="280">
        <f>1.46/2</f>
        <v>0.73</v>
      </c>
      <c r="S80" s="353"/>
      <c r="T80" s="353"/>
      <c r="U80" s="280"/>
      <c r="V80" s="280"/>
      <c r="W80" s="280"/>
      <c r="X80" s="280"/>
      <c r="Y80" s="280">
        <v>0.55333333333333334</v>
      </c>
      <c r="Z80" s="280">
        <v>0.51</v>
      </c>
      <c r="AA80" s="280">
        <v>0.7</v>
      </c>
      <c r="AB80" s="280">
        <v>0.61499999999999999</v>
      </c>
      <c r="AC80" s="280">
        <v>0.54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0.81</v>
      </c>
      <c r="G81" s="16">
        <f t="shared" si="8"/>
        <v>0.84</v>
      </c>
      <c r="H81" s="16">
        <f t="shared" si="8"/>
        <v>0.83</v>
      </c>
      <c r="I81" s="16">
        <f t="shared" si="8"/>
        <v>0.8</v>
      </c>
      <c r="J81" s="16">
        <f t="shared" si="8"/>
        <v>0.79</v>
      </c>
      <c r="K81" s="16">
        <f t="shared" si="8"/>
        <v>0.8</v>
      </c>
      <c r="L81" s="16">
        <f t="shared" si="8"/>
        <v>0.91</v>
      </c>
      <c r="M81" s="16">
        <f t="shared" si="8"/>
        <v>1</v>
      </c>
      <c r="N81" s="16">
        <f t="shared" si="8"/>
        <v>1.1399999999999999</v>
      </c>
      <c r="O81" s="16">
        <f t="shared" si="8"/>
        <v>1.38</v>
      </c>
      <c r="P81" s="16">
        <f t="shared" si="8"/>
        <v>1.43</v>
      </c>
      <c r="Q81" s="16">
        <f t="shared" si="8"/>
        <v>1.43</v>
      </c>
      <c r="R81" s="16">
        <f t="shared" si="8"/>
        <v>1.46</v>
      </c>
      <c r="S81" s="16">
        <f t="shared" si="8"/>
        <v>1.45</v>
      </c>
      <c r="T81" s="16">
        <f t="shared" si="8"/>
        <v>1.48</v>
      </c>
      <c r="U81" s="16">
        <f t="shared" si="8"/>
        <v>1.47</v>
      </c>
      <c r="V81" s="16">
        <f t="shared" si="8"/>
        <v>1.38</v>
      </c>
      <c r="W81" s="16">
        <f t="shared" si="8"/>
        <v>1.42</v>
      </c>
      <c r="X81" s="16">
        <f t="shared" si="8"/>
        <v>1.42</v>
      </c>
      <c r="Y81" s="16">
        <f t="shared" si="8"/>
        <v>1.6600000000000001</v>
      </c>
      <c r="Z81" s="16">
        <f t="shared" si="8"/>
        <v>1.53</v>
      </c>
      <c r="AA81" s="16">
        <f t="shared" si="8"/>
        <v>1.4</v>
      </c>
      <c r="AB81" s="16">
        <f t="shared" si="8"/>
        <v>1.23</v>
      </c>
      <c r="AC81" s="16">
        <f t="shared" si="8"/>
        <v>1.08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19.32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0.73</v>
      </c>
      <c r="O94" s="280">
        <v>0.79</v>
      </c>
      <c r="P94" s="280">
        <v>0.8</v>
      </c>
      <c r="Q94" s="280">
        <v>0.81</v>
      </c>
      <c r="R94" s="280">
        <v>0.85</v>
      </c>
      <c r="S94" s="353">
        <v>0.86</v>
      </c>
      <c r="T94" s="353">
        <v>0.86</v>
      </c>
      <c r="U94" s="280">
        <v>0.86</v>
      </c>
      <c r="V94" s="280">
        <v>0.85</v>
      </c>
      <c r="W94" s="280">
        <v>0.88</v>
      </c>
      <c r="X94" s="280">
        <v>0.88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0.71</v>
      </c>
      <c r="H95" s="280">
        <v>0.69</v>
      </c>
      <c r="I95" s="280">
        <v>0.68</v>
      </c>
      <c r="J95" s="280">
        <v>0.69</v>
      </c>
      <c r="K95" s="282">
        <v>0.7</v>
      </c>
      <c r="L95" s="280">
        <v>0.7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0.97</v>
      </c>
      <c r="Z95" s="280">
        <v>0.95</v>
      </c>
      <c r="AA95" s="280">
        <v>0.91</v>
      </c>
      <c r="AB95" s="280">
        <v>0.88</v>
      </c>
      <c r="AC95" s="280">
        <v>0.82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0.71</v>
      </c>
      <c r="H96" s="16">
        <f t="shared" si="12"/>
        <v>0.69</v>
      </c>
      <c r="I96" s="16">
        <f t="shared" si="12"/>
        <v>0.68</v>
      </c>
      <c r="J96" s="16">
        <f t="shared" si="12"/>
        <v>0.69</v>
      </c>
      <c r="K96" s="16">
        <f t="shared" si="12"/>
        <v>0.7</v>
      </c>
      <c r="L96" s="16">
        <f t="shared" si="12"/>
        <v>0.7</v>
      </c>
      <c r="M96" s="16">
        <f t="shared" si="12"/>
        <v>0.71</v>
      </c>
      <c r="N96" s="16">
        <f t="shared" si="12"/>
        <v>0.73</v>
      </c>
      <c r="O96" s="16">
        <f t="shared" si="12"/>
        <v>0.79</v>
      </c>
      <c r="P96" s="16">
        <f t="shared" si="12"/>
        <v>0.8</v>
      </c>
      <c r="Q96" s="16">
        <f t="shared" si="12"/>
        <v>0.81</v>
      </c>
      <c r="R96" s="16">
        <f t="shared" si="12"/>
        <v>0.85</v>
      </c>
      <c r="S96" s="16">
        <f t="shared" si="12"/>
        <v>0.86</v>
      </c>
      <c r="T96" s="16">
        <f t="shared" si="12"/>
        <v>0.86</v>
      </c>
      <c r="U96" s="16">
        <f t="shared" si="12"/>
        <v>0.86</v>
      </c>
      <c r="V96" s="16">
        <f t="shared" si="12"/>
        <v>0.85</v>
      </c>
      <c r="W96" s="16">
        <f t="shared" si="12"/>
        <v>0.88</v>
      </c>
      <c r="X96" s="16">
        <f t="shared" si="12"/>
        <v>0.88</v>
      </c>
      <c r="Y96" s="16">
        <f t="shared" si="12"/>
        <v>0.97</v>
      </c>
      <c r="Z96" s="16">
        <v>0.89</v>
      </c>
      <c r="AA96" s="16">
        <f t="shared" si="12"/>
        <v>0.91</v>
      </c>
      <c r="AB96" s="16">
        <f t="shared" si="12"/>
        <v>0.88</v>
      </c>
      <c r="AC96" s="16">
        <f t="shared" si="12"/>
        <v>0.82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39.300000000000004</v>
      </c>
      <c r="G99" s="23">
        <f t="shared" ref="G99:AC99" si="14">SUM(G13:G16,G19:G32,G35:G37,G40,G43:G46,G49,G55,G56,G58,G60,G63,G64,G66,G67,G72,G78:G80,G94:G95)</f>
        <v>37.520000000000003</v>
      </c>
      <c r="H99" s="23">
        <f>SUM(H13:H16,H19:H32,H35:H37,H40,H43:H46,H49,H55,H56,H58,H60,H63,H64,H66,H67,H72,H78:H80,H94:H95)</f>
        <v>35.709999999999994</v>
      </c>
      <c r="I99" s="23">
        <f t="shared" si="14"/>
        <v>34.229999999999997</v>
      </c>
      <c r="J99" s="23">
        <f t="shared" si="14"/>
        <v>33.540000000000006</v>
      </c>
      <c r="K99" s="23">
        <f t="shared" si="14"/>
        <v>34.07</v>
      </c>
      <c r="L99" s="23">
        <f t="shared" si="14"/>
        <v>36.82</v>
      </c>
      <c r="M99" s="23">
        <f t="shared" si="14"/>
        <v>37.620000000000005</v>
      </c>
      <c r="N99" s="23">
        <f>SUM(N13:N16,N19:N32,N35:N37,N40,N43:N46,N49,N55,N56,N58,N60,N63,N64,N66,N67,N72,N78:N80,N94:N95)</f>
        <v>44.610000000000007</v>
      </c>
      <c r="O99" s="23">
        <f t="shared" si="14"/>
        <v>50.27</v>
      </c>
      <c r="P99" s="23">
        <f t="shared" si="14"/>
        <v>55.750000000000014</v>
      </c>
      <c r="Q99" s="23">
        <f t="shared" si="14"/>
        <v>57.74</v>
      </c>
      <c r="R99" s="23">
        <f t="shared" si="14"/>
        <v>57.872999999999976</v>
      </c>
      <c r="S99" s="23">
        <f t="shared" si="14"/>
        <v>58.36500000000003</v>
      </c>
      <c r="T99" s="23">
        <f t="shared" si="14"/>
        <v>59.63300000000001</v>
      </c>
      <c r="U99" s="23">
        <f t="shared" si="14"/>
        <v>52.480000000000011</v>
      </c>
      <c r="V99" s="23">
        <f t="shared" si="14"/>
        <v>53.570000000000007</v>
      </c>
      <c r="W99" s="23">
        <f t="shared" si="14"/>
        <v>56.980000000000011</v>
      </c>
      <c r="X99" s="23">
        <f t="shared" si="14"/>
        <v>60.520000000000017</v>
      </c>
      <c r="Y99" s="23">
        <f t="shared" si="14"/>
        <v>59.199999999999996</v>
      </c>
      <c r="Z99" s="23">
        <f t="shared" si="14"/>
        <v>56.65</v>
      </c>
      <c r="AA99" s="23">
        <f t="shared" si="14"/>
        <v>52.530000000000015</v>
      </c>
      <c r="AB99" s="23">
        <f t="shared" si="14"/>
        <v>48.160000000000004</v>
      </c>
      <c r="AC99" s="23">
        <f t="shared" si="14"/>
        <v>46.13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-1.3200000000000216</v>
      </c>
      <c r="AG102" s="19"/>
      <c r="AH102" s="145">
        <f>Z99-AA99</f>
        <v>4.1199999999999832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19.5</v>
      </c>
      <c r="G107" s="58">
        <f t="shared" ref="G107:AC107" si="15">G17</f>
        <v>13.5</v>
      </c>
      <c r="H107" s="58">
        <f t="shared" si="15"/>
        <v>13.3</v>
      </c>
      <c r="I107" s="58">
        <f t="shared" si="15"/>
        <v>13.5</v>
      </c>
      <c r="J107" s="58">
        <f t="shared" si="15"/>
        <v>13.3</v>
      </c>
      <c r="K107" s="58">
        <f t="shared" si="15"/>
        <v>13.3</v>
      </c>
      <c r="L107" s="58">
        <f t="shared" si="15"/>
        <v>13.5</v>
      </c>
      <c r="M107" s="58">
        <f t="shared" si="15"/>
        <v>13.5</v>
      </c>
      <c r="N107" s="58">
        <f t="shared" si="15"/>
        <v>15.1</v>
      </c>
      <c r="O107" s="58">
        <f t="shared" si="15"/>
        <v>20.100000000000001</v>
      </c>
      <c r="P107" s="58">
        <f t="shared" si="15"/>
        <v>20.100000000000001</v>
      </c>
      <c r="Q107" s="58">
        <f t="shared" si="15"/>
        <v>20.100000000000001</v>
      </c>
      <c r="R107" s="58">
        <f t="shared" si="15"/>
        <v>18.600000000000001</v>
      </c>
      <c r="S107" s="58">
        <f t="shared" si="15"/>
        <v>19.200000000000003</v>
      </c>
      <c r="T107" s="58">
        <f t="shared" si="15"/>
        <v>19.5</v>
      </c>
      <c r="U107" s="58">
        <f t="shared" si="15"/>
        <v>18.299999999999997</v>
      </c>
      <c r="V107" s="58">
        <f t="shared" si="15"/>
        <v>19.799999999999997</v>
      </c>
      <c r="W107" s="58">
        <f t="shared" si="15"/>
        <v>19.5</v>
      </c>
      <c r="X107" s="58">
        <f t="shared" si="15"/>
        <v>20.399999999999999</v>
      </c>
      <c r="Y107" s="58">
        <f t="shared" si="15"/>
        <v>19.200000000000003</v>
      </c>
      <c r="Z107" s="58">
        <f t="shared" si="15"/>
        <v>19.5</v>
      </c>
      <c r="AA107" s="58">
        <f t="shared" si="15"/>
        <v>19.200000000000003</v>
      </c>
      <c r="AB107" s="58">
        <f t="shared" si="15"/>
        <v>19.799999999999997</v>
      </c>
      <c r="AC107" s="58">
        <f t="shared" si="15"/>
        <v>20.100000000000001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0.71799999999999997</v>
      </c>
      <c r="G108" s="62">
        <v>0.52100000000000002</v>
      </c>
      <c r="H108" s="62">
        <v>0.52900000000000003</v>
      </c>
      <c r="I108" s="62">
        <v>0.65200000000000002</v>
      </c>
      <c r="J108" s="62">
        <v>0.72899999999999998</v>
      </c>
      <c r="K108" s="62">
        <v>0.56000000000000005</v>
      </c>
      <c r="L108" s="62">
        <v>0.51100000000000001</v>
      </c>
      <c r="M108" s="62">
        <v>0.65900000000000003</v>
      </c>
      <c r="N108" s="62">
        <v>0.63200000000000001</v>
      </c>
      <c r="O108" s="62">
        <v>0.58799999999999997</v>
      </c>
      <c r="P108" s="62">
        <v>0.8</v>
      </c>
      <c r="Q108" s="62">
        <v>0.80200000000000005</v>
      </c>
      <c r="R108" s="62">
        <v>0.82599999999999996</v>
      </c>
      <c r="S108" s="62">
        <v>0.85</v>
      </c>
      <c r="T108" s="62">
        <v>0.64500000000000002</v>
      </c>
      <c r="U108" s="62">
        <v>0.70399999999999996</v>
      </c>
      <c r="V108" s="62">
        <v>0.83899999999999997</v>
      </c>
      <c r="W108" s="62">
        <v>0.81299999999999994</v>
      </c>
      <c r="X108" s="62">
        <v>0.82599999999999996</v>
      </c>
      <c r="Y108" s="62">
        <v>0.60399999999999998</v>
      </c>
      <c r="Z108" s="62">
        <v>0.749</v>
      </c>
      <c r="AA108" s="62">
        <v>0.84299999999999997</v>
      </c>
      <c r="AB108" s="62">
        <v>0.81200000000000006</v>
      </c>
      <c r="AC108" s="62">
        <v>0.57599999999999996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1.923</v>
      </c>
      <c r="S109" s="58">
        <f t="shared" si="16"/>
        <v>0.92500000000000004</v>
      </c>
      <c r="T109" s="58">
        <f t="shared" si="16"/>
        <v>1.923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2</v>
      </c>
      <c r="Y109" s="58">
        <f t="shared" si="16"/>
        <v>2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6.6</v>
      </c>
      <c r="I111" s="59">
        <f t="shared" si="17"/>
        <v>5</v>
      </c>
      <c r="J111" s="59">
        <f t="shared" si="17"/>
        <v>5</v>
      </c>
      <c r="K111" s="59">
        <f t="shared" si="17"/>
        <v>5</v>
      </c>
      <c r="L111" s="59">
        <f t="shared" si="17"/>
        <v>7.5</v>
      </c>
      <c r="M111" s="59">
        <f t="shared" si="17"/>
        <v>7.5</v>
      </c>
      <c r="N111" s="59">
        <f t="shared" si="17"/>
        <v>7.5</v>
      </c>
      <c r="O111" s="59">
        <f t="shared" si="17"/>
        <v>11.6</v>
      </c>
      <c r="P111" s="59">
        <f t="shared" si="17"/>
        <v>14.2</v>
      </c>
      <c r="Q111" s="59">
        <f t="shared" si="17"/>
        <v>14.7</v>
      </c>
      <c r="R111" s="59">
        <f t="shared" si="17"/>
        <v>14</v>
      </c>
      <c r="S111" s="59">
        <f t="shared" si="17"/>
        <v>15</v>
      </c>
      <c r="T111" s="59">
        <f t="shared" si="17"/>
        <v>15</v>
      </c>
      <c r="U111" s="59">
        <f t="shared" si="17"/>
        <v>12.6</v>
      </c>
      <c r="V111" s="59">
        <f t="shared" si="17"/>
        <v>13.7</v>
      </c>
      <c r="W111" s="59">
        <f t="shared" si="17"/>
        <v>14.3</v>
      </c>
      <c r="X111" s="59">
        <f t="shared" si="17"/>
        <v>15.1</v>
      </c>
      <c r="Y111" s="59">
        <f t="shared" si="17"/>
        <v>14.3</v>
      </c>
      <c r="Z111" s="59">
        <f t="shared" si="17"/>
        <v>14.5</v>
      </c>
      <c r="AA111" s="59">
        <f t="shared" si="17"/>
        <v>14</v>
      </c>
      <c r="AB111" s="59">
        <f t="shared" si="17"/>
        <v>12</v>
      </c>
      <c r="AC111" s="59">
        <f t="shared" si="17"/>
        <v>8.5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0.24399999999999999</v>
      </c>
      <c r="G112" s="62">
        <v>0.255</v>
      </c>
      <c r="H112" s="62">
        <v>0.23400000000000001</v>
      </c>
      <c r="I112" s="62">
        <v>0.251</v>
      </c>
      <c r="J112" s="62">
        <v>0.25800000000000001</v>
      </c>
      <c r="K112" s="62">
        <v>0.24199999999999999</v>
      </c>
      <c r="L112" s="62">
        <v>0.254</v>
      </c>
      <c r="M112" s="62">
        <v>0.254</v>
      </c>
      <c r="N112" s="62">
        <v>0.246</v>
      </c>
      <c r="O112" s="62">
        <v>0.254</v>
      </c>
      <c r="P112" s="62">
        <v>0.247</v>
      </c>
      <c r="Q112" s="62">
        <v>0.25</v>
      </c>
      <c r="R112" s="62">
        <v>0.27</v>
      </c>
      <c r="S112" s="62">
        <v>0.26500000000000001</v>
      </c>
      <c r="T112" s="62">
        <v>0.28299999999999997</v>
      </c>
      <c r="U112" s="62">
        <v>0.27200000000000002</v>
      </c>
      <c r="V112" s="62">
        <v>0.28599999999999998</v>
      </c>
      <c r="W112" s="62">
        <v>0.27400000000000002</v>
      </c>
      <c r="X112" s="62">
        <v>0.27200000000000002</v>
      </c>
      <c r="Y112" s="62">
        <v>0.26200000000000001</v>
      </c>
      <c r="Z112" s="62">
        <v>0.26400000000000001</v>
      </c>
      <c r="AA112" s="62">
        <v>0.255</v>
      </c>
      <c r="AB112" s="62">
        <v>0.26200000000000001</v>
      </c>
      <c r="AC112" s="62">
        <v>0.26700000000000002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2.3199999999999998E-2</v>
      </c>
      <c r="G113" s="62">
        <v>2.18E-2</v>
      </c>
      <c r="H113" s="62">
        <v>2.0500000000000001E-2</v>
      </c>
      <c r="I113" s="62">
        <v>0.02</v>
      </c>
      <c r="J113" s="62">
        <v>1.84E-2</v>
      </c>
      <c r="K113" s="62">
        <v>2.01E-2</v>
      </c>
      <c r="L113" s="62">
        <v>2.35E-2</v>
      </c>
      <c r="M113" s="62">
        <v>2.1299999999999999E-2</v>
      </c>
      <c r="N113" s="62">
        <v>2.24E-2</v>
      </c>
      <c r="O113" s="62">
        <v>0.18459999999999999</v>
      </c>
      <c r="P113" s="62">
        <v>0.16719999999999999</v>
      </c>
      <c r="Q113" s="62">
        <v>0.19</v>
      </c>
      <c r="R113" s="62">
        <v>0.19739999999999999</v>
      </c>
      <c r="S113" s="62">
        <v>0.188</v>
      </c>
      <c r="T113" s="62">
        <v>0.17799999999999999</v>
      </c>
      <c r="U113" s="62">
        <v>0.182</v>
      </c>
      <c r="V113" s="62">
        <v>0.17799999999999999</v>
      </c>
      <c r="W113" s="62">
        <v>0.16400000000000001</v>
      </c>
      <c r="X113" s="62">
        <v>0.158</v>
      </c>
      <c r="Y113" s="62">
        <v>0.15</v>
      </c>
      <c r="Z113" s="62">
        <v>0.16639999999999999</v>
      </c>
      <c r="AA113" s="62">
        <v>0.17499999999999999</v>
      </c>
      <c r="AB113" s="62">
        <v>0.18659999999999999</v>
      </c>
      <c r="AC113" s="62">
        <v>0.1641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13.25</v>
      </c>
      <c r="G114" s="59">
        <f t="shared" ref="G114:AC114" si="18">G50</f>
        <v>14.27</v>
      </c>
      <c r="H114" s="59">
        <f t="shared" si="18"/>
        <v>14.29</v>
      </c>
      <c r="I114" s="59">
        <f t="shared" si="18"/>
        <v>14.25</v>
      </c>
      <c r="J114" s="59">
        <f t="shared" si="18"/>
        <v>13.76</v>
      </c>
      <c r="K114" s="59">
        <f t="shared" si="18"/>
        <v>14.27</v>
      </c>
      <c r="L114" s="59">
        <f t="shared" si="18"/>
        <v>14.21</v>
      </c>
      <c r="M114" s="59">
        <f t="shared" si="18"/>
        <v>14.21</v>
      </c>
      <c r="N114" s="59">
        <f t="shared" si="18"/>
        <v>14.24</v>
      </c>
      <c r="O114" s="59">
        <f t="shared" si="18"/>
        <v>14.25</v>
      </c>
      <c r="P114" s="59">
        <f t="shared" si="18"/>
        <v>14.22</v>
      </c>
      <c r="Q114" s="59">
        <f t="shared" si="18"/>
        <v>14.2</v>
      </c>
      <c r="R114" s="59">
        <f t="shared" si="18"/>
        <v>14.24</v>
      </c>
      <c r="S114" s="59">
        <f t="shared" si="18"/>
        <v>14.23</v>
      </c>
      <c r="T114" s="59">
        <f t="shared" si="18"/>
        <v>14.27</v>
      </c>
      <c r="U114" s="59">
        <f t="shared" si="18"/>
        <v>14.25</v>
      </c>
      <c r="V114" s="59">
        <f t="shared" si="18"/>
        <v>14.24</v>
      </c>
      <c r="W114" s="59">
        <f t="shared" si="18"/>
        <v>14.28</v>
      </c>
      <c r="X114" s="59">
        <f t="shared" si="18"/>
        <v>14.22</v>
      </c>
      <c r="Y114" s="59">
        <f t="shared" si="18"/>
        <v>14.27</v>
      </c>
      <c r="Z114" s="59">
        <f t="shared" si="18"/>
        <v>14.27</v>
      </c>
      <c r="AA114" s="59">
        <f t="shared" si="18"/>
        <v>14.22</v>
      </c>
      <c r="AB114" s="59">
        <f t="shared" si="18"/>
        <v>14.25</v>
      </c>
      <c r="AC114" s="59">
        <f t="shared" si="18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0.75</v>
      </c>
      <c r="G115" s="62">
        <v>0.73</v>
      </c>
      <c r="H115" s="62">
        <v>0.71</v>
      </c>
      <c r="I115" s="62">
        <v>0.75</v>
      </c>
      <c r="J115" s="62">
        <v>0.74</v>
      </c>
      <c r="K115" s="62">
        <v>0.73</v>
      </c>
      <c r="L115" s="62">
        <v>0.79</v>
      </c>
      <c r="M115" s="62">
        <v>0.79</v>
      </c>
      <c r="N115" s="62">
        <v>0.76</v>
      </c>
      <c r="O115" s="62">
        <v>0.75</v>
      </c>
      <c r="P115" s="62">
        <v>0.78</v>
      </c>
      <c r="Q115" s="62">
        <v>0.8</v>
      </c>
      <c r="R115" s="62">
        <v>0.76</v>
      </c>
      <c r="S115" s="62">
        <v>0.77</v>
      </c>
      <c r="T115" s="62">
        <v>0.73</v>
      </c>
      <c r="U115" s="62">
        <v>0.75</v>
      </c>
      <c r="V115" s="62">
        <v>0.76</v>
      </c>
      <c r="W115" s="62">
        <v>0.72</v>
      </c>
      <c r="X115" s="62">
        <v>0.78</v>
      </c>
      <c r="Y115" s="62">
        <v>0.73</v>
      </c>
      <c r="Z115" s="62">
        <v>0.74</v>
      </c>
      <c r="AA115" s="62">
        <v>0.78</v>
      </c>
      <c r="AB115" s="62">
        <v>0.75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19">G76</f>
        <v>0.7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0.7</v>
      </c>
      <c r="N116" s="58">
        <f t="shared" si="19"/>
        <v>5.8999999999999995</v>
      </c>
      <c r="O116" s="58">
        <f t="shared" si="19"/>
        <v>2.15</v>
      </c>
      <c r="P116" s="58">
        <f t="shared" si="19"/>
        <v>5</v>
      </c>
      <c r="Q116" s="58">
        <f t="shared" si="19"/>
        <v>6.5</v>
      </c>
      <c r="R116" s="58">
        <f t="shared" si="19"/>
        <v>6.8</v>
      </c>
      <c r="S116" s="58">
        <f t="shared" si="19"/>
        <v>6.7</v>
      </c>
      <c r="T116" s="58">
        <f t="shared" si="19"/>
        <v>6.6</v>
      </c>
      <c r="U116" s="58">
        <f t="shared" si="19"/>
        <v>5.0000000000000009</v>
      </c>
      <c r="V116" s="58">
        <f t="shared" si="19"/>
        <v>3.6000000000000005</v>
      </c>
      <c r="W116" s="58">
        <f t="shared" si="19"/>
        <v>6.6000000000000005</v>
      </c>
      <c r="X116" s="58">
        <f t="shared" si="19"/>
        <v>6.5</v>
      </c>
      <c r="Y116" s="58">
        <f t="shared" si="19"/>
        <v>6.8000000000000007</v>
      </c>
      <c r="Z116" s="58">
        <f t="shared" si="19"/>
        <v>5.9000000000000012</v>
      </c>
      <c r="AA116" s="58">
        <f t="shared" si="19"/>
        <v>2.8</v>
      </c>
      <c r="AB116" s="58">
        <f t="shared" si="19"/>
        <v>0</v>
      </c>
      <c r="AC116" s="58">
        <f t="shared" si="19"/>
        <v>1.4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0.81</v>
      </c>
      <c r="G117" s="58">
        <f t="shared" ref="G117:AC117" si="20">G81</f>
        <v>0.84</v>
      </c>
      <c r="H117" s="58">
        <f t="shared" si="20"/>
        <v>0.83</v>
      </c>
      <c r="I117" s="58">
        <f t="shared" si="20"/>
        <v>0.8</v>
      </c>
      <c r="J117" s="58">
        <f t="shared" si="20"/>
        <v>0.79</v>
      </c>
      <c r="K117" s="58">
        <f t="shared" si="20"/>
        <v>0.8</v>
      </c>
      <c r="L117" s="58">
        <f t="shared" si="20"/>
        <v>0.91</v>
      </c>
      <c r="M117" s="58">
        <f t="shared" si="20"/>
        <v>1</v>
      </c>
      <c r="N117" s="58">
        <f t="shared" si="20"/>
        <v>1.1399999999999999</v>
      </c>
      <c r="O117" s="58">
        <f t="shared" si="20"/>
        <v>1.38</v>
      </c>
      <c r="P117" s="58">
        <f t="shared" si="20"/>
        <v>1.43</v>
      </c>
      <c r="Q117" s="58">
        <f t="shared" si="20"/>
        <v>1.43</v>
      </c>
      <c r="R117" s="58">
        <f t="shared" si="20"/>
        <v>1.46</v>
      </c>
      <c r="S117" s="58">
        <f t="shared" si="20"/>
        <v>1.45</v>
      </c>
      <c r="T117" s="58">
        <f t="shared" si="20"/>
        <v>1.48</v>
      </c>
      <c r="U117" s="58">
        <f t="shared" si="20"/>
        <v>1.47</v>
      </c>
      <c r="V117" s="58">
        <f t="shared" si="20"/>
        <v>1.38</v>
      </c>
      <c r="W117" s="58">
        <f t="shared" si="20"/>
        <v>1.42</v>
      </c>
      <c r="X117" s="58">
        <f t="shared" si="20"/>
        <v>1.42</v>
      </c>
      <c r="Y117" s="58">
        <f t="shared" si="20"/>
        <v>1.6600000000000001</v>
      </c>
      <c r="Z117" s="58">
        <f t="shared" si="20"/>
        <v>1.53</v>
      </c>
      <c r="AA117" s="58">
        <f t="shared" si="20"/>
        <v>1.4</v>
      </c>
      <c r="AB117" s="58">
        <f t="shared" si="20"/>
        <v>1.23</v>
      </c>
      <c r="AC117" s="58">
        <f t="shared" si="20"/>
        <v>1.08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0.74</v>
      </c>
      <c r="G119" s="58">
        <f t="shared" ref="G119:AC119" si="21">G96</f>
        <v>0.71</v>
      </c>
      <c r="H119" s="58">
        <f t="shared" si="21"/>
        <v>0.69</v>
      </c>
      <c r="I119" s="58">
        <f t="shared" si="21"/>
        <v>0.68</v>
      </c>
      <c r="J119" s="58">
        <f t="shared" si="21"/>
        <v>0.69</v>
      </c>
      <c r="K119" s="58">
        <f t="shared" si="21"/>
        <v>0.7</v>
      </c>
      <c r="L119" s="58">
        <f t="shared" si="21"/>
        <v>0.7</v>
      </c>
      <c r="M119" s="58">
        <f t="shared" si="21"/>
        <v>0.71</v>
      </c>
      <c r="N119" s="58">
        <f t="shared" si="21"/>
        <v>0.73</v>
      </c>
      <c r="O119" s="58">
        <f t="shared" si="21"/>
        <v>0.79</v>
      </c>
      <c r="P119" s="58">
        <f t="shared" si="21"/>
        <v>0.8</v>
      </c>
      <c r="Q119" s="58">
        <f t="shared" si="21"/>
        <v>0.81</v>
      </c>
      <c r="R119" s="58">
        <f t="shared" si="21"/>
        <v>0.85</v>
      </c>
      <c r="S119" s="58">
        <f t="shared" si="21"/>
        <v>0.86</v>
      </c>
      <c r="T119" s="58">
        <f t="shared" si="21"/>
        <v>0.86</v>
      </c>
      <c r="U119" s="58">
        <f t="shared" si="21"/>
        <v>0.86</v>
      </c>
      <c r="V119" s="58">
        <f t="shared" si="21"/>
        <v>0.85</v>
      </c>
      <c r="W119" s="58">
        <f t="shared" si="21"/>
        <v>0.88</v>
      </c>
      <c r="X119" s="58">
        <f t="shared" si="21"/>
        <v>0.88</v>
      </c>
      <c r="Y119" s="58">
        <f t="shared" si="21"/>
        <v>0.97</v>
      </c>
      <c r="Z119" s="58">
        <f t="shared" si="21"/>
        <v>0.89</v>
      </c>
      <c r="AA119" s="58">
        <f t="shared" si="21"/>
        <v>0.91</v>
      </c>
      <c r="AB119" s="58">
        <f t="shared" si="21"/>
        <v>0.88</v>
      </c>
      <c r="AC119" s="58">
        <f t="shared" si="21"/>
        <v>0.82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39.300000000000004</v>
      </c>
      <c r="G121" s="55">
        <f t="shared" ref="G121:AC121" si="22">SUM(G13:G16,G19:G32,G43:G46,G49,G55,G56,G58,G60,G63,G64,G66,G67,G72,G78:G80,G94:G95)</f>
        <v>37.520000000000003</v>
      </c>
      <c r="H121" s="55">
        <f>SUM(H13:H16,H19:H32,H43:H46,H49,H55,H56,H58,H60,H63,H64,H66,H67,H72,H78:H80,H94:H95)</f>
        <v>35.709999999999994</v>
      </c>
      <c r="I121" s="55">
        <f t="shared" si="22"/>
        <v>34.229999999999997</v>
      </c>
      <c r="J121" s="55">
        <f t="shared" si="22"/>
        <v>33.540000000000006</v>
      </c>
      <c r="K121" s="55">
        <f t="shared" si="22"/>
        <v>34.07</v>
      </c>
      <c r="L121" s="55">
        <f t="shared" si="22"/>
        <v>36.82</v>
      </c>
      <c r="M121" s="55">
        <f t="shared" si="22"/>
        <v>37.620000000000005</v>
      </c>
      <c r="N121" s="55">
        <f t="shared" si="22"/>
        <v>44.610000000000007</v>
      </c>
      <c r="O121" s="55">
        <f t="shared" si="22"/>
        <v>50.27</v>
      </c>
      <c r="P121" s="55">
        <f t="shared" si="22"/>
        <v>55.750000000000014</v>
      </c>
      <c r="Q121" s="55">
        <f t="shared" si="22"/>
        <v>57.74</v>
      </c>
      <c r="R121" s="55">
        <f t="shared" si="22"/>
        <v>57.872999999999976</v>
      </c>
      <c r="S121" s="55">
        <f t="shared" si="22"/>
        <v>58.36500000000003</v>
      </c>
      <c r="T121" s="55">
        <f t="shared" si="22"/>
        <v>59.63300000000001</v>
      </c>
      <c r="U121" s="55">
        <f t="shared" si="22"/>
        <v>52.480000000000011</v>
      </c>
      <c r="V121" s="55">
        <f t="shared" si="22"/>
        <v>53.570000000000007</v>
      </c>
      <c r="W121" s="55">
        <f t="shared" si="22"/>
        <v>56.980000000000011</v>
      </c>
      <c r="X121" s="55">
        <f t="shared" si="22"/>
        <v>60.520000000000017</v>
      </c>
      <c r="Y121" s="55">
        <f t="shared" si="22"/>
        <v>59.199999999999996</v>
      </c>
      <c r="Z121" s="55">
        <f t="shared" si="22"/>
        <v>56.65</v>
      </c>
      <c r="AA121" s="55">
        <f t="shared" si="22"/>
        <v>52.530000000000015</v>
      </c>
      <c r="AB121" s="55">
        <f t="shared" si="22"/>
        <v>48.160000000000004</v>
      </c>
      <c r="AC121" s="55">
        <f t="shared" si="22"/>
        <v>46.13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>
        <v>5.9160000000000004</v>
      </c>
      <c r="V125" s="519">
        <v>5.9160000000000004</v>
      </c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5.9160000000000004</v>
      </c>
      <c r="V126" s="55">
        <f t="shared" si="23"/>
        <v>5.9160000000000004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39.300000000000004</v>
      </c>
      <c r="G127" s="56">
        <f t="shared" ref="G127:AC127" si="24">SUM(G121,G126)</f>
        <v>37.520000000000003</v>
      </c>
      <c r="H127" s="56">
        <f t="shared" si="24"/>
        <v>35.709999999999994</v>
      </c>
      <c r="I127" s="56">
        <f t="shared" si="24"/>
        <v>34.229999999999997</v>
      </c>
      <c r="J127" s="56">
        <f t="shared" si="24"/>
        <v>33.540000000000006</v>
      </c>
      <c r="K127" s="56">
        <f t="shared" si="24"/>
        <v>34.07</v>
      </c>
      <c r="L127" s="56">
        <f t="shared" si="24"/>
        <v>36.82</v>
      </c>
      <c r="M127" s="56">
        <f t="shared" si="24"/>
        <v>37.620000000000005</v>
      </c>
      <c r="N127" s="56">
        <f t="shared" si="24"/>
        <v>44.610000000000007</v>
      </c>
      <c r="O127" s="56">
        <f t="shared" si="24"/>
        <v>50.27</v>
      </c>
      <c r="P127" s="56">
        <f t="shared" si="24"/>
        <v>55.750000000000014</v>
      </c>
      <c r="Q127" s="56">
        <f t="shared" si="24"/>
        <v>57.74</v>
      </c>
      <c r="R127" s="56">
        <f t="shared" si="24"/>
        <v>57.872999999999976</v>
      </c>
      <c r="S127" s="56">
        <f t="shared" si="24"/>
        <v>58.36500000000003</v>
      </c>
      <c r="T127" s="56">
        <f t="shared" si="24"/>
        <v>59.63300000000001</v>
      </c>
      <c r="U127" s="56">
        <f t="shared" si="24"/>
        <v>58.396000000000015</v>
      </c>
      <c r="V127" s="56">
        <f t="shared" si="24"/>
        <v>59.486000000000004</v>
      </c>
      <c r="W127" s="56">
        <f t="shared" si="24"/>
        <v>56.980000000000011</v>
      </c>
      <c r="X127" s="56">
        <f t="shared" si="24"/>
        <v>60.520000000000017</v>
      </c>
      <c r="Y127" s="56">
        <f t="shared" si="24"/>
        <v>59.199999999999996</v>
      </c>
      <c r="Z127" s="56">
        <f t="shared" si="24"/>
        <v>56.65</v>
      </c>
      <c r="AA127" s="56">
        <f t="shared" si="24"/>
        <v>52.530000000000015</v>
      </c>
      <c r="AB127" s="56">
        <f t="shared" si="24"/>
        <v>48.160000000000004</v>
      </c>
      <c r="AC127" s="56">
        <f t="shared" si="24"/>
        <v>46.13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60.02</v>
      </c>
      <c r="G130" s="350">
        <v>60.06</v>
      </c>
      <c r="H130" s="350">
        <v>60.05</v>
      </c>
      <c r="I130" s="350">
        <v>60</v>
      </c>
      <c r="J130" s="350">
        <v>60.06</v>
      </c>
      <c r="K130" s="350">
        <v>60.05</v>
      </c>
      <c r="L130" s="350">
        <v>60.02</v>
      </c>
      <c r="M130" s="350">
        <v>60</v>
      </c>
      <c r="N130" s="350">
        <v>60.16</v>
      </c>
      <c r="O130" s="350">
        <v>60.08</v>
      </c>
      <c r="P130" s="350">
        <v>60.08</v>
      </c>
      <c r="Q130" s="350">
        <v>60.05</v>
      </c>
      <c r="R130" s="350">
        <v>60.13</v>
      </c>
      <c r="S130" s="350">
        <v>60.09</v>
      </c>
      <c r="T130" s="350">
        <v>60.09</v>
      </c>
      <c r="U130" s="350">
        <v>60.23</v>
      </c>
      <c r="V130" s="350">
        <v>60.06</v>
      </c>
      <c r="W130" s="350">
        <v>60.08</v>
      </c>
      <c r="X130" s="350">
        <v>60.04</v>
      </c>
      <c r="Y130" s="350">
        <v>60.15</v>
      </c>
      <c r="Z130" s="350">
        <v>60.12</v>
      </c>
      <c r="AA130" s="350">
        <v>60.1</v>
      </c>
      <c r="AB130" s="350">
        <v>60.09</v>
      </c>
      <c r="AC130" s="350">
        <v>60.14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120</v>
      </c>
      <c r="P131" s="410" t="s">
        <v>120</v>
      </c>
      <c r="Q131" s="410" t="s">
        <v>120</v>
      </c>
      <c r="R131" s="410" t="s">
        <v>120</v>
      </c>
      <c r="S131" s="410" t="s">
        <v>120</v>
      </c>
      <c r="T131" s="410" t="s">
        <v>120</v>
      </c>
      <c r="U131" s="410" t="s">
        <v>120</v>
      </c>
      <c r="V131" s="410" t="s">
        <v>120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" si="25">7.2*(4-COUNTIF(F13:F16,"=CMS"))</f>
        <v>21.6</v>
      </c>
      <c r="G137" s="529">
        <f t="shared" ref="G137:H137" si="26">7.2*(4-COUNTIF(G13:G16,"=CMS"))</f>
        <v>21.6</v>
      </c>
      <c r="H137" s="529">
        <f t="shared" si="26"/>
        <v>21.6</v>
      </c>
      <c r="I137" s="529">
        <f t="shared" ref="I137:J137" si="27">7.2*(4-COUNTIF(I13:I16,"=CMS"))</f>
        <v>21.6</v>
      </c>
      <c r="J137" s="529">
        <f t="shared" si="27"/>
        <v>21.6</v>
      </c>
      <c r="K137" s="529">
        <f t="shared" ref="K137:L137" si="28">7.2*(4-COUNTIF(K13:K16,"=CMS"))</f>
        <v>21.6</v>
      </c>
      <c r="L137" s="529">
        <f t="shared" si="28"/>
        <v>21.6</v>
      </c>
      <c r="M137" s="529">
        <f t="shared" ref="M137:N137" si="29">7.2*(4-COUNTIF(M13:M16,"=CMS"))</f>
        <v>21.6</v>
      </c>
      <c r="N137" s="529">
        <f t="shared" si="29"/>
        <v>21.6</v>
      </c>
      <c r="O137" s="529">
        <f t="shared" ref="O137" si="30">7.2*(4-COUNTIF(O13:O16,"=CMS"))</f>
        <v>21.6</v>
      </c>
      <c r="P137" s="529">
        <f>7.2*(4-COUNTIF(P13:P16,"=CMS"))</f>
        <v>21.6</v>
      </c>
      <c r="Q137" s="529">
        <f>7.2*(4-COUNTIF(Q13:Q16,"=CMS"))</f>
        <v>21.6</v>
      </c>
      <c r="R137" s="529">
        <f>7.2*(4-COUNTIF(R13:R16,"=CMS"))</f>
        <v>21.6</v>
      </c>
      <c r="S137" s="529">
        <f>7.2*(4-COUNTIF(S13:S16,"=CMS"))</f>
        <v>21.6</v>
      </c>
      <c r="T137" s="529">
        <f t="shared" ref="T137:AB137" si="31">7.2*(4-COUNTIF(T13:T16,"=CMS"))</f>
        <v>21.6</v>
      </c>
      <c r="U137" s="529">
        <f t="shared" si="31"/>
        <v>21.6</v>
      </c>
      <c r="V137" s="529">
        <f t="shared" si="31"/>
        <v>21.6</v>
      </c>
      <c r="W137" s="529">
        <f t="shared" si="31"/>
        <v>21.6</v>
      </c>
      <c r="X137" s="529">
        <f t="shared" si="31"/>
        <v>21.6</v>
      </c>
      <c r="Y137" s="529">
        <f t="shared" si="31"/>
        <v>21.6</v>
      </c>
      <c r="Z137" s="529">
        <f t="shared" si="31"/>
        <v>21.6</v>
      </c>
      <c r="AA137" s="529">
        <f t="shared" si="31"/>
        <v>21.6</v>
      </c>
      <c r="AB137" s="529">
        <f t="shared" si="31"/>
        <v>21.6</v>
      </c>
      <c r="AC137" s="529">
        <f t="shared" ref="AC137" si="32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AC139" si="33">4.5+4</f>
        <v>8.5</v>
      </c>
      <c r="G139" s="529">
        <f t="shared" si="33"/>
        <v>8.5</v>
      </c>
      <c r="H139" s="529">
        <f t="shared" si="33"/>
        <v>8.5</v>
      </c>
      <c r="I139" s="529">
        <f t="shared" si="33"/>
        <v>8.5</v>
      </c>
      <c r="J139" s="529">
        <f t="shared" si="33"/>
        <v>8.5</v>
      </c>
      <c r="K139" s="529">
        <f t="shared" si="33"/>
        <v>8.5</v>
      </c>
      <c r="L139" s="529">
        <f t="shared" si="33"/>
        <v>8.5</v>
      </c>
      <c r="M139" s="529">
        <f t="shared" si="33"/>
        <v>8.5</v>
      </c>
      <c r="N139" s="529">
        <f t="shared" si="33"/>
        <v>8.5</v>
      </c>
      <c r="O139" s="529">
        <f t="shared" si="33"/>
        <v>8.5</v>
      </c>
      <c r="P139" s="529">
        <f t="shared" si="33"/>
        <v>8.5</v>
      </c>
      <c r="Q139" s="529">
        <f t="shared" si="33"/>
        <v>8.5</v>
      </c>
      <c r="R139" s="529">
        <f t="shared" si="33"/>
        <v>8.5</v>
      </c>
      <c r="S139" s="529">
        <f t="shared" si="33"/>
        <v>8.5</v>
      </c>
      <c r="T139" s="529">
        <f t="shared" si="33"/>
        <v>8.5</v>
      </c>
      <c r="U139" s="529">
        <f t="shared" si="33"/>
        <v>8.5</v>
      </c>
      <c r="V139" s="529">
        <f t="shared" si="33"/>
        <v>8.5</v>
      </c>
      <c r="W139" s="529">
        <f t="shared" si="33"/>
        <v>8.5</v>
      </c>
      <c r="X139" s="529">
        <f t="shared" si="33"/>
        <v>8.5</v>
      </c>
      <c r="Y139" s="529">
        <f t="shared" si="33"/>
        <v>8.5</v>
      </c>
      <c r="Z139" s="529">
        <f t="shared" si="33"/>
        <v>8.5</v>
      </c>
      <c r="AA139" s="529">
        <f t="shared" si="33"/>
        <v>8.5</v>
      </c>
      <c r="AB139" s="529">
        <f t="shared" si="33"/>
        <v>8.5</v>
      </c>
      <c r="AC139" s="529">
        <f t="shared" si="33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:F141" si="34">IF(F45="CMS",0,8.8)</f>
        <v>8.8000000000000007</v>
      </c>
      <c r="G140" s="529">
        <f t="shared" ref="G140:H140" si="35">IF(G45="CMS",0,8.8)</f>
        <v>8.8000000000000007</v>
      </c>
      <c r="H140" s="529">
        <f t="shared" si="35"/>
        <v>8.8000000000000007</v>
      </c>
      <c r="I140" s="529">
        <f t="shared" ref="I140:J140" si="36">IF(I45="CMS",0,8.8)</f>
        <v>8.8000000000000007</v>
      </c>
      <c r="J140" s="529">
        <f t="shared" si="36"/>
        <v>8.8000000000000007</v>
      </c>
      <c r="K140" s="529">
        <f t="shared" ref="K140:L140" si="37">IF(K45="CMS",0,8.8)</f>
        <v>8.8000000000000007</v>
      </c>
      <c r="L140" s="529">
        <f t="shared" si="37"/>
        <v>8.8000000000000007</v>
      </c>
      <c r="M140" s="529">
        <f t="shared" ref="M140:N140" si="38">IF(M45="CMS",0,8.8)</f>
        <v>8.8000000000000007</v>
      </c>
      <c r="N140" s="529">
        <f t="shared" si="38"/>
        <v>8.8000000000000007</v>
      </c>
      <c r="O140" s="529">
        <f t="shared" ref="O140:P140" si="39">IF(O45="CMS",0,8.8)</f>
        <v>8.8000000000000007</v>
      </c>
      <c r="P140" s="529">
        <f t="shared" si="39"/>
        <v>8.8000000000000007</v>
      </c>
      <c r="Q140" s="529">
        <f t="shared" ref="Q140:R140" si="40">IF(Q45="CMS",0,8.8)</f>
        <v>8.8000000000000007</v>
      </c>
      <c r="R140" s="529">
        <f t="shared" si="40"/>
        <v>8.8000000000000007</v>
      </c>
      <c r="S140" s="529">
        <f t="shared" ref="S140:AB140" si="41">IF(S45="CMS",0,8.8)</f>
        <v>8.8000000000000007</v>
      </c>
      <c r="T140" s="529">
        <f t="shared" si="41"/>
        <v>8.8000000000000007</v>
      </c>
      <c r="U140" s="529">
        <f t="shared" si="41"/>
        <v>8.8000000000000007</v>
      </c>
      <c r="V140" s="529">
        <f t="shared" si="41"/>
        <v>8.8000000000000007</v>
      </c>
      <c r="W140" s="529">
        <f t="shared" si="41"/>
        <v>8.8000000000000007</v>
      </c>
      <c r="X140" s="529">
        <f t="shared" si="41"/>
        <v>8.8000000000000007</v>
      </c>
      <c r="Y140" s="529">
        <f t="shared" si="41"/>
        <v>8.8000000000000007</v>
      </c>
      <c r="Z140" s="529">
        <f t="shared" si="41"/>
        <v>8.8000000000000007</v>
      </c>
      <c r="AA140" s="529">
        <f t="shared" si="41"/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 t="shared" si="34"/>
        <v>0</v>
      </c>
      <c r="G141" s="529">
        <f t="shared" ref="G141:H141" si="43">IF(G46="CMS",0,8.8)</f>
        <v>0</v>
      </c>
      <c r="H141" s="529">
        <f t="shared" si="43"/>
        <v>0</v>
      </c>
      <c r="I141" s="529">
        <f t="shared" ref="I141:J141" si="44">IF(I46="CMS",0,8.8)</f>
        <v>0</v>
      </c>
      <c r="J141" s="529">
        <f t="shared" si="44"/>
        <v>0</v>
      </c>
      <c r="K141" s="529">
        <f t="shared" ref="K141:L141" si="45">IF(K46="CMS",0,8.8)</f>
        <v>0</v>
      </c>
      <c r="L141" s="529">
        <f t="shared" si="45"/>
        <v>0</v>
      </c>
      <c r="M141" s="529">
        <f t="shared" ref="M141:N141" si="46">IF(M46="CMS",0,8.8)</f>
        <v>0</v>
      </c>
      <c r="N141" s="529">
        <f t="shared" si="46"/>
        <v>0</v>
      </c>
      <c r="O141" s="529">
        <f t="shared" ref="O141:P141" si="47">IF(O46="CMS",0,8.8)</f>
        <v>0</v>
      </c>
      <c r="P141" s="529">
        <f t="shared" si="47"/>
        <v>0</v>
      </c>
      <c r="Q141" s="529">
        <f t="shared" ref="Q141:R141" si="48">IF(Q46="CMS",0,8.8)</f>
        <v>0</v>
      </c>
      <c r="R141" s="529">
        <f t="shared" si="48"/>
        <v>0</v>
      </c>
      <c r="S141" s="529">
        <f t="shared" ref="S141:AB141" si="49">IF(S46="CMS",0,8.8)</f>
        <v>0</v>
      </c>
      <c r="T141" s="529">
        <f t="shared" si="49"/>
        <v>0</v>
      </c>
      <c r="U141" s="529">
        <f t="shared" si="49"/>
        <v>0</v>
      </c>
      <c r="V141" s="529">
        <f t="shared" si="49"/>
        <v>0</v>
      </c>
      <c r="W141" s="529">
        <f t="shared" si="49"/>
        <v>0</v>
      </c>
      <c r="X141" s="529">
        <f t="shared" si="49"/>
        <v>0</v>
      </c>
      <c r="Y141" s="529">
        <f t="shared" si="49"/>
        <v>0</v>
      </c>
      <c r="Z141" s="529">
        <f t="shared" si="49"/>
        <v>0</v>
      </c>
      <c r="AA141" s="529">
        <f t="shared" si="49"/>
        <v>0</v>
      </c>
      <c r="AB141" s="529">
        <f t="shared" si="49"/>
        <v>0</v>
      </c>
      <c r="AC141" s="529">
        <f t="shared" ref="AC141" si="5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16</v>
      </c>
      <c r="R142" s="529">
        <v>16</v>
      </c>
      <c r="S142" s="529">
        <v>17</v>
      </c>
      <c r="T142" s="529">
        <v>17</v>
      </c>
      <c r="U142" s="529">
        <v>17</v>
      </c>
      <c r="V142" s="529">
        <v>17</v>
      </c>
      <c r="W142" s="529">
        <v>17</v>
      </c>
      <c r="X142" s="529">
        <v>17</v>
      </c>
      <c r="Y142" s="529">
        <v>17</v>
      </c>
      <c r="Z142" s="529">
        <v>17</v>
      </c>
      <c r="AA142" s="529">
        <v>17</v>
      </c>
      <c r="AB142" s="529">
        <v>17</v>
      </c>
      <c r="AC142" s="529">
        <v>17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" si="51">0.75*(5-COUNTIF(F63:F72,"=CMS"))+0.8*(4-COUNTIF(F55:F60,"=CMS"))</f>
        <v>6.95</v>
      </c>
      <c r="G143" s="529">
        <f t="shared" ref="G143:H143" si="52">0.75*(5-COUNTIF(G63:G72,"=CMS"))+0.8*(4-COUNTIF(G55:G60,"=CMS"))</f>
        <v>6.95</v>
      </c>
      <c r="H143" s="529">
        <f t="shared" si="52"/>
        <v>6.95</v>
      </c>
      <c r="I143" s="529">
        <f t="shared" ref="I143:J143" si="53">0.75*(5-COUNTIF(I63:I72,"=CMS"))+0.8*(4-COUNTIF(I55:I60,"=CMS"))</f>
        <v>6.95</v>
      </c>
      <c r="J143" s="529">
        <f t="shared" si="53"/>
        <v>6.95</v>
      </c>
      <c r="K143" s="529">
        <f t="shared" ref="K143:L143" si="54">0.75*(5-COUNTIF(K63:K72,"=CMS"))+0.8*(4-COUNTIF(K55:K60,"=CMS"))</f>
        <v>6.95</v>
      </c>
      <c r="L143" s="529">
        <f t="shared" si="54"/>
        <v>6.95</v>
      </c>
      <c r="M143" s="529">
        <f t="shared" ref="M143:N143" si="55">0.75*(5-COUNTIF(M63:M72,"=CMS"))+0.8*(4-COUNTIF(M55:M60,"=CMS"))</f>
        <v>6.95</v>
      </c>
      <c r="N143" s="529">
        <f t="shared" si="55"/>
        <v>6.95</v>
      </c>
      <c r="O143" s="529">
        <f t="shared" ref="O143:P143" si="56">0.75*(5-COUNTIF(O63:O72,"=CMS"))+0.8*(4-COUNTIF(O55:O60,"=CMS"))</f>
        <v>6.95</v>
      </c>
      <c r="P143" s="529">
        <f t="shared" si="56"/>
        <v>6.95</v>
      </c>
      <c r="Q143" s="529">
        <f t="shared" ref="Q143:R143" si="57">0.75*(5-COUNTIF(Q63:Q72,"=CMS"))+0.8*(4-COUNTIF(Q55:Q60,"=CMS"))</f>
        <v>6.95</v>
      </c>
      <c r="R143" s="529">
        <f t="shared" si="57"/>
        <v>6.95</v>
      </c>
      <c r="S143" s="529">
        <f t="shared" ref="S143:AB143" si="58">0.75*(5-COUNTIF(S63:S72,"=CMS"))+0.8*(4-COUNTIF(S55:S60,"=CMS"))</f>
        <v>6.95</v>
      </c>
      <c r="T143" s="529">
        <f t="shared" si="58"/>
        <v>6.95</v>
      </c>
      <c r="U143" s="529">
        <f t="shared" si="58"/>
        <v>6.95</v>
      </c>
      <c r="V143" s="529">
        <f t="shared" si="58"/>
        <v>6.95</v>
      </c>
      <c r="W143" s="529">
        <f t="shared" si="58"/>
        <v>6.95</v>
      </c>
      <c r="X143" s="529">
        <f t="shared" si="58"/>
        <v>6.95</v>
      </c>
      <c r="Y143" s="529">
        <f t="shared" si="58"/>
        <v>6.95</v>
      </c>
      <c r="Z143" s="529">
        <f t="shared" si="58"/>
        <v>6.95</v>
      </c>
      <c r="AA143" s="529">
        <f t="shared" si="58"/>
        <v>6.95</v>
      </c>
      <c r="AB143" s="529">
        <f t="shared" si="58"/>
        <v>6.95</v>
      </c>
      <c r="AC143" s="529">
        <f t="shared" ref="AC143" si="59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" si="60">0.75*(3-COUNTIF(F78:F80,"=CMS"))</f>
        <v>2.25</v>
      </c>
      <c r="G144" s="529">
        <f t="shared" ref="G144:H144" si="61">0.75*(3-COUNTIF(G78:G80,"=CMS"))</f>
        <v>2.25</v>
      </c>
      <c r="H144" s="529">
        <f t="shared" si="61"/>
        <v>2.25</v>
      </c>
      <c r="I144" s="529">
        <f t="shared" ref="I144:J144" si="62">0.75*(3-COUNTIF(I78:I80,"=CMS"))</f>
        <v>2.25</v>
      </c>
      <c r="J144" s="529">
        <f t="shared" si="62"/>
        <v>2.25</v>
      </c>
      <c r="K144" s="529">
        <f t="shared" ref="K144" si="63">0.75*(3-COUNTIF(K78:K80,"=CMS"))</f>
        <v>2.25</v>
      </c>
      <c r="L144" s="529">
        <f t="shared" ref="L144:O144" si="64">0.85*(3-COUNTIF(L78:L80,"=CMS"))</f>
        <v>2.5499999999999998</v>
      </c>
      <c r="M144" s="529">
        <f t="shared" si="64"/>
        <v>2.5499999999999998</v>
      </c>
      <c r="N144" s="529">
        <f t="shared" si="64"/>
        <v>2.5499999999999998</v>
      </c>
      <c r="O144" s="529">
        <f t="shared" si="64"/>
        <v>2.5499999999999998</v>
      </c>
      <c r="P144" s="529">
        <f>0.85*(3-COUNTIF(P78:P80,"=CMS"))</f>
        <v>2.5499999999999998</v>
      </c>
      <c r="Q144" s="529">
        <f>0.85*(3-COUNTIF(Q78:Q80,"=CMS"))</f>
        <v>2.5499999999999998</v>
      </c>
      <c r="R144" s="529">
        <f>0.85*(3-COUNTIF(R78:R80,"=CMS"))</f>
        <v>2.5499999999999998</v>
      </c>
      <c r="S144" s="529">
        <f>0.85*(3-COUNTIF(S78:S80,"=CMS"))</f>
        <v>2.5499999999999998</v>
      </c>
      <c r="T144" s="529">
        <f t="shared" ref="T144:AB144" si="65">0.85*(3-COUNTIF(T78:T80,"=CMS"))</f>
        <v>2.5499999999999998</v>
      </c>
      <c r="U144" s="529">
        <f t="shared" si="65"/>
        <v>2.5499999999999998</v>
      </c>
      <c r="V144" s="529">
        <f t="shared" si="65"/>
        <v>2.5499999999999998</v>
      </c>
      <c r="W144" s="529">
        <f t="shared" si="65"/>
        <v>2.5499999999999998</v>
      </c>
      <c r="X144" s="529">
        <f t="shared" si="65"/>
        <v>2.5499999999999998</v>
      </c>
      <c r="Y144" s="529">
        <f t="shared" si="65"/>
        <v>2.5499999999999998</v>
      </c>
      <c r="Z144" s="529">
        <f t="shared" si="65"/>
        <v>2.5499999999999998</v>
      </c>
      <c r="AA144" s="529">
        <f t="shared" si="65"/>
        <v>2.5499999999999998</v>
      </c>
      <c r="AB144" s="529">
        <f t="shared" si="65"/>
        <v>2.5499999999999998</v>
      </c>
      <c r="AC144" s="529">
        <f t="shared" ref="AC144" si="66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" si="67">1*(2-COUNTIF(F94:F95,"=CMS"))</f>
        <v>2</v>
      </c>
      <c r="G145" s="529">
        <f t="shared" ref="G145:H145" si="68">1*(2-COUNTIF(G94:G95,"=CMS"))</f>
        <v>2</v>
      </c>
      <c r="H145" s="529">
        <f t="shared" si="68"/>
        <v>2</v>
      </c>
      <c r="I145" s="529">
        <f t="shared" ref="I145:J145" si="69">1*(2-COUNTIF(I94:I95,"=CMS"))</f>
        <v>2</v>
      </c>
      <c r="J145" s="529">
        <f t="shared" si="69"/>
        <v>2</v>
      </c>
      <c r="K145" s="529">
        <f t="shared" ref="K145:L145" si="70">1*(2-COUNTIF(K94:K95,"=CMS"))</f>
        <v>2</v>
      </c>
      <c r="L145" s="529">
        <f t="shared" si="70"/>
        <v>2</v>
      </c>
      <c r="M145" s="529">
        <f t="shared" ref="M145:N145" si="71">1*(2-COUNTIF(M94:M95,"=CMS"))</f>
        <v>2</v>
      </c>
      <c r="N145" s="529">
        <f t="shared" si="71"/>
        <v>2</v>
      </c>
      <c r="O145" s="529">
        <f t="shared" ref="O145:P145" si="72">1*(2-COUNTIF(O94:O95,"=CMS"))</f>
        <v>2</v>
      </c>
      <c r="P145" s="529">
        <f t="shared" si="72"/>
        <v>2</v>
      </c>
      <c r="Q145" s="529">
        <f t="shared" ref="Q145:R145" si="73">1*(2-COUNTIF(Q94:Q95,"=CMS"))</f>
        <v>2</v>
      </c>
      <c r="R145" s="529">
        <f t="shared" si="73"/>
        <v>2</v>
      </c>
      <c r="S145" s="529">
        <f t="shared" ref="S145:AB145" si="74">1*(2-COUNTIF(S94:S95,"=CMS"))</f>
        <v>2</v>
      </c>
      <c r="T145" s="529">
        <f t="shared" si="74"/>
        <v>2</v>
      </c>
      <c r="U145" s="529">
        <f t="shared" si="74"/>
        <v>2</v>
      </c>
      <c r="V145" s="529">
        <f t="shared" si="74"/>
        <v>2</v>
      </c>
      <c r="W145" s="529">
        <f t="shared" si="74"/>
        <v>2</v>
      </c>
      <c r="X145" s="529">
        <f t="shared" si="74"/>
        <v>2</v>
      </c>
      <c r="Y145" s="529">
        <f t="shared" si="74"/>
        <v>2</v>
      </c>
      <c r="Z145" s="529">
        <f t="shared" si="74"/>
        <v>2</v>
      </c>
      <c r="AA145" s="529">
        <f t="shared" si="74"/>
        <v>2</v>
      </c>
      <c r="AB145" s="529">
        <f t="shared" si="74"/>
        <v>2</v>
      </c>
      <c r="AC145" s="529">
        <f t="shared" ref="AC145" si="75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76">IF(G137&gt;20,0,20-G137)</f>
        <v>0</v>
      </c>
      <c r="H146" s="530">
        <f t="shared" si="76"/>
        <v>0</v>
      </c>
      <c r="I146" s="530">
        <f t="shared" si="76"/>
        <v>0</v>
      </c>
      <c r="J146" s="530">
        <f t="shared" si="76"/>
        <v>0</v>
      </c>
      <c r="K146" s="530">
        <f t="shared" si="76"/>
        <v>0</v>
      </c>
      <c r="L146" s="530">
        <f t="shared" si="76"/>
        <v>0</v>
      </c>
      <c r="M146" s="530">
        <f t="shared" si="76"/>
        <v>0</v>
      </c>
      <c r="N146" s="530">
        <f t="shared" si="76"/>
        <v>0</v>
      </c>
      <c r="O146" s="530">
        <f t="shared" si="76"/>
        <v>0</v>
      </c>
      <c r="P146" s="530">
        <f t="shared" si="76"/>
        <v>0</v>
      </c>
      <c r="Q146" s="530">
        <f t="shared" si="76"/>
        <v>0</v>
      </c>
      <c r="R146" s="530">
        <f t="shared" si="76"/>
        <v>0</v>
      </c>
      <c r="S146" s="530">
        <f t="shared" si="76"/>
        <v>0</v>
      </c>
      <c r="T146" s="530">
        <f t="shared" si="76"/>
        <v>0</v>
      </c>
      <c r="U146" s="530">
        <f t="shared" si="76"/>
        <v>0</v>
      </c>
      <c r="V146" s="530">
        <f t="shared" si="76"/>
        <v>0</v>
      </c>
      <c r="W146" s="530">
        <f>IF(W137&gt;20,0,20-W137)</f>
        <v>0</v>
      </c>
      <c r="X146" s="530">
        <f t="shared" si="76"/>
        <v>0</v>
      </c>
      <c r="Y146" s="530">
        <f t="shared" si="76"/>
        <v>0</v>
      </c>
      <c r="Z146" s="530">
        <f t="shared" si="76"/>
        <v>0</v>
      </c>
      <c r="AA146" s="530">
        <f t="shared" si="76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77">IF(SUM(G139,G141,G142)&gt;25,0,25-SUM(G139,G141,G142))</f>
        <v>1.5</v>
      </c>
      <c r="H147" s="532">
        <f t="shared" si="77"/>
        <v>1.5</v>
      </c>
      <c r="I147" s="532">
        <f t="shared" si="77"/>
        <v>1.5</v>
      </c>
      <c r="J147" s="532">
        <f t="shared" si="77"/>
        <v>1.5</v>
      </c>
      <c r="K147" s="532">
        <f t="shared" si="77"/>
        <v>1.5</v>
      </c>
      <c r="L147" s="532">
        <f>IF(SUM(L139,L141,L142)&gt;25,0,25-SUM(L139,L141,L142))</f>
        <v>1.5</v>
      </c>
      <c r="M147" s="532">
        <f t="shared" si="77"/>
        <v>1.5</v>
      </c>
      <c r="N147" s="532">
        <f t="shared" si="77"/>
        <v>1.5</v>
      </c>
      <c r="O147" s="532">
        <f t="shared" si="77"/>
        <v>1.5</v>
      </c>
      <c r="P147" s="532">
        <f>IF(SUM(P139,P141,P142)&gt;25,0,25-SUM(P139,P141,P142))</f>
        <v>1.5</v>
      </c>
      <c r="Q147" s="532">
        <f t="shared" si="77"/>
        <v>0.5</v>
      </c>
      <c r="R147" s="532">
        <f t="shared" si="77"/>
        <v>0.5</v>
      </c>
      <c r="S147" s="532">
        <f t="shared" si="77"/>
        <v>0</v>
      </c>
      <c r="T147" s="532">
        <f t="shared" si="77"/>
        <v>0</v>
      </c>
      <c r="U147" s="532">
        <f t="shared" si="77"/>
        <v>0</v>
      </c>
      <c r="V147" s="532">
        <f t="shared" si="77"/>
        <v>0</v>
      </c>
      <c r="W147" s="532">
        <f t="shared" si="77"/>
        <v>0</v>
      </c>
      <c r="X147" s="532">
        <f t="shared" si="77"/>
        <v>0</v>
      </c>
      <c r="Y147" s="532">
        <f t="shared" si="77"/>
        <v>0</v>
      </c>
      <c r="Z147" s="532">
        <f t="shared" si="77"/>
        <v>0</v>
      </c>
      <c r="AA147" s="532">
        <f t="shared" si="77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78">IF(SUM(G140,G143,G144,G145)&gt;17,0,17-SUM(G140,G143,G144,G145))</f>
        <v>0</v>
      </c>
      <c r="H148" s="533">
        <f t="shared" si="78"/>
        <v>0</v>
      </c>
      <c r="I148" s="533">
        <f t="shared" si="78"/>
        <v>0</v>
      </c>
      <c r="J148" s="533">
        <f t="shared" si="78"/>
        <v>0</v>
      </c>
      <c r="K148" s="533">
        <f t="shared" si="78"/>
        <v>0</v>
      </c>
      <c r="L148" s="533">
        <f t="shared" si="78"/>
        <v>0</v>
      </c>
      <c r="M148" s="533">
        <f t="shared" si="78"/>
        <v>0</v>
      </c>
      <c r="N148" s="533">
        <f t="shared" si="78"/>
        <v>0</v>
      </c>
      <c r="O148" s="533">
        <f t="shared" si="78"/>
        <v>0</v>
      </c>
      <c r="P148" s="533">
        <f t="shared" si="78"/>
        <v>0</v>
      </c>
      <c r="Q148" s="533">
        <f t="shared" si="78"/>
        <v>0</v>
      </c>
      <c r="R148" s="533">
        <f t="shared" si="78"/>
        <v>0</v>
      </c>
      <c r="S148" s="533">
        <f t="shared" si="78"/>
        <v>0</v>
      </c>
      <c r="T148" s="533">
        <f t="shared" si="78"/>
        <v>0</v>
      </c>
      <c r="U148" s="533">
        <f t="shared" si="78"/>
        <v>0</v>
      </c>
      <c r="V148" s="533">
        <f t="shared" si="78"/>
        <v>0</v>
      </c>
      <c r="W148" s="533">
        <f t="shared" si="78"/>
        <v>0</v>
      </c>
      <c r="X148" s="533">
        <f t="shared" si="78"/>
        <v>0</v>
      </c>
      <c r="Y148" s="533">
        <f t="shared" si="78"/>
        <v>0</v>
      </c>
      <c r="Z148" s="533">
        <f t="shared" si="78"/>
        <v>0</v>
      </c>
      <c r="AA148" s="533">
        <f t="shared" si="78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241" priority="20" operator="greaterThan">
      <formula>60.3</formula>
    </cfRule>
  </conditionalFormatting>
  <conditionalFormatting sqref="G49:AC49 G13:AC16 G43:AC46 I95:AC95 F94:F95 G94:AC94 G19:AC32 G55:AC72 G78:AC80">
    <cfRule type="cellIs" dxfId="1240" priority="16" operator="equal">
      <formula>"PMS"</formula>
    </cfRule>
    <cfRule type="cellIs" dxfId="1239" priority="17" operator="equal">
      <formula>"CMS"</formula>
    </cfRule>
    <cfRule type="cellIs" dxfId="1238" priority="18" operator="greaterThan">
      <formula>0</formula>
    </cfRule>
  </conditionalFormatting>
  <conditionalFormatting sqref="G49:AC49 G13:AC16 G43:AC46 I95:AC95 F94:F95 G94:AC94 G55:AC72 G78:AC80">
    <cfRule type="cellIs" dxfId="1237" priority="19" operator="lessThanOrEqual">
      <formula>0</formula>
    </cfRule>
  </conditionalFormatting>
  <conditionalFormatting sqref="F148:AC148">
    <cfRule type="cellIs" dxfId="1236" priority="15" operator="greaterThan">
      <formula>60.3</formula>
    </cfRule>
  </conditionalFormatting>
  <conditionalFormatting sqref="F146:AC146">
    <cfRule type="cellIs" dxfId="1235" priority="14" operator="greaterThan">
      <formula>60.3</formula>
    </cfRule>
  </conditionalFormatting>
  <conditionalFormatting sqref="F147:AC147">
    <cfRule type="cellIs" dxfId="1234" priority="13" operator="greaterThan">
      <formula>60.3</formula>
    </cfRule>
  </conditionalFormatting>
  <conditionalFormatting sqref="G95:H95">
    <cfRule type="cellIs" dxfId="1233" priority="9" operator="equal">
      <formula>"PMS"</formula>
    </cfRule>
    <cfRule type="cellIs" dxfId="1232" priority="10" operator="equal">
      <formula>"CMS"</formula>
    </cfRule>
    <cfRule type="cellIs" dxfId="1231" priority="11" operator="greaterThan">
      <formula>0</formula>
    </cfRule>
  </conditionalFormatting>
  <conditionalFormatting sqref="G95:H95">
    <cfRule type="cellIs" dxfId="1230" priority="12" operator="lessThanOrEqual">
      <formula>0</formula>
    </cfRule>
  </conditionalFormatting>
  <conditionalFormatting sqref="F49 F43:F46 F19:F32 F55:F72 F78:F80">
    <cfRule type="cellIs" dxfId="1229" priority="5" operator="equal">
      <formula>"PMS"</formula>
    </cfRule>
    <cfRule type="cellIs" dxfId="1228" priority="6" operator="equal">
      <formula>"CMS"</formula>
    </cfRule>
    <cfRule type="cellIs" dxfId="1227" priority="7" operator="greaterThan">
      <formula>0</formula>
    </cfRule>
  </conditionalFormatting>
  <conditionalFormatting sqref="F49 F43:F46 F55:F72 F78:F80">
    <cfRule type="cellIs" dxfId="1226" priority="8" operator="lessThanOrEqual">
      <formula>0</formula>
    </cfRule>
  </conditionalFormatting>
  <conditionalFormatting sqref="F13:F16">
    <cfRule type="cellIs" dxfId="1225" priority="1" operator="equal">
      <formula>"PMS"</formula>
    </cfRule>
    <cfRule type="cellIs" dxfId="1224" priority="2" operator="equal">
      <formula>"CMS"</formula>
    </cfRule>
    <cfRule type="cellIs" dxfId="1223" priority="3" operator="greaterThan">
      <formula>0</formula>
    </cfRule>
  </conditionalFormatting>
  <conditionalFormatting sqref="F13:F16">
    <cfRule type="cellIs" dxfId="122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56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09C09-FDCD-4651-9A30-4348EC4A4974}">
  <sheetPr codeName="Sheet294"/>
  <dimension ref="A1:DT17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G14" sqref="G14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12,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425.73399999999992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7</v>
      </c>
      <c r="G14" s="282"/>
      <c r="H14" s="282"/>
      <c r="I14" s="282"/>
      <c r="J14" s="282"/>
      <c r="K14" s="282"/>
      <c r="L14" s="282"/>
      <c r="M14" s="280"/>
      <c r="N14" s="282">
        <v>2.2999999999999998</v>
      </c>
      <c r="O14" s="280">
        <v>6.6</v>
      </c>
      <c r="P14" s="282">
        <v>7.149</v>
      </c>
      <c r="Q14" s="280">
        <v>6.7</v>
      </c>
      <c r="R14" s="280">
        <v>6.4</v>
      </c>
      <c r="S14" s="280">
        <v>6.3</v>
      </c>
      <c r="T14" s="353">
        <v>6.7</v>
      </c>
      <c r="U14" s="353">
        <v>6.5</v>
      </c>
      <c r="V14" s="353">
        <v>6.6</v>
      </c>
      <c r="W14" s="282">
        <v>6.6</v>
      </c>
      <c r="X14" s="282">
        <v>6.7</v>
      </c>
      <c r="Y14" s="280">
        <v>6.9</v>
      </c>
      <c r="Z14" s="353">
        <v>6.5</v>
      </c>
      <c r="AA14" s="353">
        <v>6.4</v>
      </c>
      <c r="AB14" s="280">
        <v>6.6</v>
      </c>
      <c r="AC14" s="280">
        <v>6.7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17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6.5</v>
      </c>
      <c r="G15" s="282">
        <v>6.6</v>
      </c>
      <c r="H15" s="282">
        <v>6.7</v>
      </c>
      <c r="I15" s="282">
        <v>6.7</v>
      </c>
      <c r="J15" s="282">
        <v>6.7</v>
      </c>
      <c r="K15" s="280">
        <v>6.7</v>
      </c>
      <c r="L15" s="280">
        <v>6.9</v>
      </c>
      <c r="M15" s="282">
        <v>6.5</v>
      </c>
      <c r="N15" s="282">
        <v>6.1</v>
      </c>
      <c r="O15" s="280">
        <v>6.6</v>
      </c>
      <c r="P15" s="282">
        <v>7.1849999999999996</v>
      </c>
      <c r="Q15" s="280">
        <v>6.7</v>
      </c>
      <c r="R15" s="280">
        <v>6.4</v>
      </c>
      <c r="S15" s="280">
        <v>6.3</v>
      </c>
      <c r="T15" s="353">
        <v>6.7</v>
      </c>
      <c r="U15" s="353">
        <v>6.5</v>
      </c>
      <c r="V15" s="353">
        <v>6.6</v>
      </c>
      <c r="W15" s="282">
        <v>6.6</v>
      </c>
      <c r="X15" s="282">
        <v>6.7</v>
      </c>
      <c r="Y15" s="280">
        <v>6.9</v>
      </c>
      <c r="Z15" s="353">
        <v>6.5</v>
      </c>
      <c r="AA15" s="353">
        <v>6.4</v>
      </c>
      <c r="AB15" s="280">
        <v>6.6</v>
      </c>
      <c r="AC15" s="280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6.6</v>
      </c>
      <c r="H16" s="282">
        <v>6.7</v>
      </c>
      <c r="I16" s="282">
        <v>6.7</v>
      </c>
      <c r="J16" s="282">
        <v>6.7</v>
      </c>
      <c r="K16" s="282">
        <v>6.7</v>
      </c>
      <c r="L16" s="282">
        <v>6.9</v>
      </c>
      <c r="M16" s="282">
        <v>6.5</v>
      </c>
      <c r="N16" s="282">
        <v>6.1</v>
      </c>
      <c r="O16" s="280">
        <v>6.6</v>
      </c>
      <c r="P16" s="282">
        <v>6.9</v>
      </c>
      <c r="Q16" s="280">
        <v>6.7</v>
      </c>
      <c r="R16" s="280">
        <v>6.4</v>
      </c>
      <c r="S16" s="280">
        <v>6.3</v>
      </c>
      <c r="T16" s="353">
        <v>6.7</v>
      </c>
      <c r="U16" s="353">
        <v>6.3</v>
      </c>
      <c r="V16" s="353">
        <v>6.6</v>
      </c>
      <c r="W16" s="282">
        <v>6.6</v>
      </c>
      <c r="X16" s="282">
        <v>6.7</v>
      </c>
      <c r="Y16" s="280">
        <v>6.9</v>
      </c>
      <c r="Z16" s="353">
        <v>6.5</v>
      </c>
      <c r="AA16" s="353">
        <v>6.4</v>
      </c>
      <c r="AB16" s="280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20</v>
      </c>
      <c r="G17" s="16">
        <f t="shared" si="0"/>
        <v>13.2</v>
      </c>
      <c r="H17" s="16">
        <f t="shared" si="0"/>
        <v>13.4</v>
      </c>
      <c r="I17" s="16">
        <f t="shared" si="0"/>
        <v>13.4</v>
      </c>
      <c r="J17" s="16">
        <f t="shared" si="0"/>
        <v>13.4</v>
      </c>
      <c r="K17" s="16">
        <f t="shared" si="0"/>
        <v>13.4</v>
      </c>
      <c r="L17" s="16">
        <f t="shared" si="0"/>
        <v>13.8</v>
      </c>
      <c r="M17" s="16">
        <f t="shared" si="0"/>
        <v>13</v>
      </c>
      <c r="N17" s="16">
        <f t="shared" si="0"/>
        <v>14.499999999999998</v>
      </c>
      <c r="O17" s="16">
        <f t="shared" si="0"/>
        <v>19.799999999999997</v>
      </c>
      <c r="P17" s="16">
        <f t="shared" si="0"/>
        <v>21.234000000000002</v>
      </c>
      <c r="Q17" s="16">
        <f t="shared" si="0"/>
        <v>20.100000000000001</v>
      </c>
      <c r="R17" s="16">
        <f t="shared" si="0"/>
        <v>19.200000000000003</v>
      </c>
      <c r="S17" s="16">
        <f t="shared" si="0"/>
        <v>18.899999999999999</v>
      </c>
      <c r="T17" s="16">
        <f t="shared" si="0"/>
        <v>20.100000000000001</v>
      </c>
      <c r="U17" s="16">
        <f t="shared" si="0"/>
        <v>19.3</v>
      </c>
      <c r="V17" s="16">
        <f t="shared" si="0"/>
        <v>19.799999999999997</v>
      </c>
      <c r="W17" s="16">
        <f t="shared" si="0"/>
        <v>19.799999999999997</v>
      </c>
      <c r="X17" s="16">
        <f t="shared" si="0"/>
        <v>20.100000000000001</v>
      </c>
      <c r="Y17" s="16">
        <f t="shared" si="0"/>
        <v>20.700000000000003</v>
      </c>
      <c r="Z17" s="16">
        <f t="shared" si="0"/>
        <v>19.5</v>
      </c>
      <c r="AA17" s="16">
        <f t="shared" si="0"/>
        <v>19.200000000000003</v>
      </c>
      <c r="AB17" s="16">
        <f t="shared" si="0"/>
        <v>19.799999999999997</v>
      </c>
      <c r="AC17" s="16">
        <f t="shared" si="0"/>
        <v>20.100000000000001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51.455999999999975</v>
      </c>
    </row>
    <row r="19" spans="1:38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v>0.94299999999999995</v>
      </c>
      <c r="Q19" s="16">
        <f t="shared" ref="Q19:Q28" si="1">9.839/10</f>
        <v>0.9839</v>
      </c>
      <c r="R19" s="16">
        <f t="shared" ref="R19:R29" si="2">10.84/11</f>
        <v>0.98545454545454547</v>
      </c>
      <c r="S19" s="16">
        <f t="shared" ref="S19:S29" si="3">10.837/11</f>
        <v>0.98518181818181816</v>
      </c>
      <c r="T19" s="16"/>
      <c r="U19" s="16">
        <v>1.0209999999999999</v>
      </c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539"/>
      <c r="Q20" s="16">
        <f t="shared" si="1"/>
        <v>0.9839</v>
      </c>
      <c r="R20" s="16">
        <f t="shared" si="2"/>
        <v>0.98545454545454547</v>
      </c>
      <c r="S20" s="16">
        <f t="shared" si="3"/>
        <v>0.98518181818181816</v>
      </c>
      <c r="T20" s="16"/>
      <c r="U20" s="16">
        <v>0.996</v>
      </c>
      <c r="V20" s="16">
        <v>0.98799999999999999</v>
      </c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539"/>
      <c r="Q21" s="16">
        <f t="shared" si="1"/>
        <v>0.9839</v>
      </c>
      <c r="R21" s="16">
        <f t="shared" si="2"/>
        <v>0.98545454545454547</v>
      </c>
      <c r="S21" s="16">
        <f t="shared" si="3"/>
        <v>0.98518181818181816</v>
      </c>
      <c r="T21" s="16"/>
      <c r="U21" s="16">
        <v>1.006</v>
      </c>
      <c r="V21" s="16">
        <v>1.0029999999999999</v>
      </c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>
        <f t="shared" si="1"/>
        <v>0.9839</v>
      </c>
      <c r="R22" s="16">
        <f t="shared" si="2"/>
        <v>0.98545454545454547</v>
      </c>
      <c r="S22" s="16">
        <f t="shared" si="3"/>
        <v>0.98518181818181816</v>
      </c>
      <c r="T22" s="16"/>
      <c r="U22" s="16">
        <v>0.98299999999999998</v>
      </c>
      <c r="V22" s="16">
        <v>0.99099999999999999</v>
      </c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 t="shared" si="1"/>
        <v>0.9839</v>
      </c>
      <c r="R23" s="16">
        <f t="shared" si="2"/>
        <v>0.98545454545454547</v>
      </c>
      <c r="S23" s="16">
        <f t="shared" si="3"/>
        <v>0.98518181818181816</v>
      </c>
      <c r="T23" s="16"/>
      <c r="U23" s="16">
        <v>0.999</v>
      </c>
      <c r="V23" s="16">
        <v>0.99299999999999999</v>
      </c>
      <c r="W23" s="16">
        <v>0.98399999999999999</v>
      </c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f t="shared" si="1"/>
        <v>0.9839</v>
      </c>
      <c r="R24" s="16">
        <f t="shared" si="2"/>
        <v>0.98545454545454547</v>
      </c>
      <c r="S24" s="16">
        <f t="shared" si="3"/>
        <v>0.98518181818181816</v>
      </c>
      <c r="T24" s="16"/>
      <c r="U24" s="16">
        <v>1.004</v>
      </c>
      <c r="V24" s="16">
        <v>1.002</v>
      </c>
      <c r="W24" s="16">
        <v>0.997</v>
      </c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f t="shared" si="1"/>
        <v>0.9839</v>
      </c>
      <c r="R25" s="16">
        <f t="shared" si="2"/>
        <v>0.98545454545454547</v>
      </c>
      <c r="S25" s="16">
        <f t="shared" si="3"/>
        <v>0.98518181818181816</v>
      </c>
      <c r="T25" s="16"/>
      <c r="U25" s="16">
        <v>0.98899999999999999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>
        <f t="shared" si="1"/>
        <v>0.9839</v>
      </c>
      <c r="R26" s="16">
        <f t="shared" si="2"/>
        <v>0.98545454545454547</v>
      </c>
      <c r="S26" s="16">
        <f t="shared" si="3"/>
        <v>0.98518181818181816</v>
      </c>
      <c r="T26" s="16"/>
      <c r="U26" s="16"/>
      <c r="V26" s="16"/>
      <c r="W26" s="16"/>
      <c r="X26" s="16">
        <v>1.0049999999999999</v>
      </c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>
        <f t="shared" si="1"/>
        <v>0.9839</v>
      </c>
      <c r="R27" s="16">
        <f t="shared" si="2"/>
        <v>0.98545454545454547</v>
      </c>
      <c r="S27" s="16">
        <f t="shared" si="3"/>
        <v>0.98518181818181816</v>
      </c>
      <c r="T27" s="16"/>
      <c r="U27" s="16"/>
      <c r="V27" s="16"/>
      <c r="W27" s="16"/>
      <c r="X27" s="16">
        <v>1.012</v>
      </c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>
        <f t="shared" si="1"/>
        <v>0.9839</v>
      </c>
      <c r="R28" s="16">
        <f t="shared" si="2"/>
        <v>0.98545454545454547</v>
      </c>
      <c r="S28" s="16">
        <f t="shared" si="3"/>
        <v>0.98518181818181816</v>
      </c>
      <c r="T28" s="16"/>
      <c r="U28" s="16"/>
      <c r="V28" s="16"/>
      <c r="W28" s="16"/>
      <c r="X28" s="16">
        <v>1.0089999999999999</v>
      </c>
      <c r="Y28" s="16">
        <v>1.012</v>
      </c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>
        <f t="shared" si="2"/>
        <v>0.98545454545454547</v>
      </c>
      <c r="S29" s="16">
        <f t="shared" si="3"/>
        <v>0.98518181818181816</v>
      </c>
      <c r="T29" s="16"/>
      <c r="U29" s="16"/>
      <c r="V29" s="16"/>
      <c r="W29" s="16"/>
      <c r="X29" s="16"/>
      <c r="Y29" s="16">
        <v>1.0029999999999999</v>
      </c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4">SUM(C19:C32)</f>
        <v>0</v>
      </c>
      <c r="D33" s="16">
        <f t="shared" si="4"/>
        <v>0</v>
      </c>
      <c r="E33" s="16">
        <f t="shared" si="4"/>
        <v>0</v>
      </c>
      <c r="F33" s="16">
        <f t="shared" si="4"/>
        <v>0</v>
      </c>
      <c r="G33" s="16">
        <f t="shared" si="4"/>
        <v>0</v>
      </c>
      <c r="H33" s="16">
        <f t="shared" si="4"/>
        <v>0</v>
      </c>
      <c r="I33" s="16">
        <f t="shared" si="4"/>
        <v>0</v>
      </c>
      <c r="J33" s="16">
        <f t="shared" si="4"/>
        <v>0</v>
      </c>
      <c r="K33" s="16">
        <f t="shared" si="4"/>
        <v>0</v>
      </c>
      <c r="L33" s="16">
        <f t="shared" si="4"/>
        <v>0</v>
      </c>
      <c r="M33" s="16">
        <f t="shared" si="4"/>
        <v>0</v>
      </c>
      <c r="N33" s="16">
        <f>SUM(N19:N32)</f>
        <v>0</v>
      </c>
      <c r="O33" s="16">
        <f t="shared" si="4"/>
        <v>0</v>
      </c>
      <c r="P33" s="16">
        <f t="shared" si="4"/>
        <v>0.94299999999999995</v>
      </c>
      <c r="Q33" s="16">
        <f t="shared" si="4"/>
        <v>9.8390000000000004</v>
      </c>
      <c r="R33" s="16">
        <f t="shared" si="4"/>
        <v>10.840000000000002</v>
      </c>
      <c r="S33" s="16">
        <f t="shared" si="4"/>
        <v>10.837</v>
      </c>
      <c r="T33" s="16">
        <f t="shared" si="4"/>
        <v>0</v>
      </c>
      <c r="U33" s="16">
        <f t="shared" si="4"/>
        <v>6.9979999999999984</v>
      </c>
      <c r="V33" s="16">
        <f t="shared" si="4"/>
        <v>4.9769999999999994</v>
      </c>
      <c r="W33" s="16">
        <f t="shared" si="4"/>
        <v>1.9809999999999999</v>
      </c>
      <c r="X33" s="16">
        <f>SUM(X19:X32)</f>
        <v>3.0259999999999998</v>
      </c>
      <c r="Y33" s="16">
        <f t="shared" si="4"/>
        <v>2.0149999999999997</v>
      </c>
      <c r="Z33" s="16">
        <f t="shared" si="4"/>
        <v>0</v>
      </c>
      <c r="AA33" s="16">
        <f>SUM(AA19:AA32)</f>
        <v>0</v>
      </c>
      <c r="AB33" s="16">
        <f>SUM(AB19:AB32)</f>
        <v>0</v>
      </c>
      <c r="AC33" s="16">
        <f t="shared" si="4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171.60000000000002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3</v>
      </c>
      <c r="I43" s="280">
        <v>2.8</v>
      </c>
      <c r="J43" s="280">
        <v>2.5</v>
      </c>
      <c r="K43" s="280">
        <v>4</v>
      </c>
      <c r="L43" s="280">
        <v>4</v>
      </c>
      <c r="M43" s="280">
        <v>4</v>
      </c>
      <c r="N43" s="282">
        <v>4</v>
      </c>
      <c r="O43" s="280">
        <v>4</v>
      </c>
      <c r="P43" s="280">
        <v>4.5999999999999996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74.099999999999994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3</v>
      </c>
      <c r="I44" s="280">
        <v>2.5</v>
      </c>
      <c r="J44" s="280">
        <v>2.5</v>
      </c>
      <c r="K44" s="280">
        <v>3.2</v>
      </c>
      <c r="L44" s="280">
        <v>3.5</v>
      </c>
      <c r="M44" s="280">
        <v>3.2</v>
      </c>
      <c r="N44" s="282">
        <v>3.5</v>
      </c>
      <c r="O44" s="280">
        <v>3.5</v>
      </c>
      <c r="P44" s="280">
        <v>3.8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 t="s">
        <v>4</v>
      </c>
      <c r="N45" s="280">
        <v>3</v>
      </c>
      <c r="O45" s="280">
        <v>6</v>
      </c>
      <c r="P45" s="280">
        <v>0.8</v>
      </c>
      <c r="Q45" s="280" t="s">
        <v>4</v>
      </c>
      <c r="R45" s="280" t="s">
        <v>4</v>
      </c>
      <c r="S45" s="353">
        <v>4.5</v>
      </c>
      <c r="T45" s="353">
        <v>7.2</v>
      </c>
      <c r="U45" s="280">
        <v>7</v>
      </c>
      <c r="V45" s="280">
        <v>7</v>
      </c>
      <c r="W45" s="280">
        <v>7</v>
      </c>
      <c r="X45" s="280">
        <v>7.1</v>
      </c>
      <c r="Y45" s="280">
        <v>7</v>
      </c>
      <c r="Z45" s="280">
        <v>7</v>
      </c>
      <c r="AA45" s="280">
        <v>7</v>
      </c>
      <c r="AB45" s="280">
        <v>3.5</v>
      </c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5">SUM(C43:C46)</f>
        <v>26.6</v>
      </c>
      <c r="D47" s="16">
        <f t="shared" si="5"/>
        <v>0</v>
      </c>
      <c r="E47" s="16">
        <f t="shared" si="5"/>
        <v>0</v>
      </c>
      <c r="F47" s="16">
        <f t="shared" si="5"/>
        <v>5</v>
      </c>
      <c r="G47" s="16">
        <f t="shared" si="5"/>
        <v>7.5</v>
      </c>
      <c r="H47" s="16">
        <f t="shared" si="5"/>
        <v>6</v>
      </c>
      <c r="I47" s="16">
        <f t="shared" si="5"/>
        <v>5.3</v>
      </c>
      <c r="J47" s="16">
        <f t="shared" si="5"/>
        <v>5</v>
      </c>
      <c r="K47" s="16">
        <f t="shared" si="5"/>
        <v>7.2</v>
      </c>
      <c r="L47" s="16">
        <f t="shared" si="5"/>
        <v>7.5</v>
      </c>
      <c r="M47" s="16">
        <f t="shared" si="5"/>
        <v>7.2</v>
      </c>
      <c r="N47" s="16">
        <f t="shared" si="5"/>
        <v>10.5</v>
      </c>
      <c r="O47" s="16">
        <f t="shared" si="5"/>
        <v>13.5</v>
      </c>
      <c r="P47" s="16">
        <f t="shared" si="5"/>
        <v>9.1999999999999993</v>
      </c>
      <c r="Q47" s="16">
        <f t="shared" si="5"/>
        <v>7.5</v>
      </c>
      <c r="R47" s="16">
        <f t="shared" si="5"/>
        <v>7.5</v>
      </c>
      <c r="S47" s="16">
        <f t="shared" si="5"/>
        <v>12</v>
      </c>
      <c r="T47" s="16">
        <f t="shared" si="5"/>
        <v>14.7</v>
      </c>
      <c r="U47" s="16">
        <f t="shared" si="5"/>
        <v>14.5</v>
      </c>
      <c r="V47" s="16">
        <f t="shared" si="5"/>
        <v>14.5</v>
      </c>
      <c r="W47" s="16">
        <f t="shared" si="5"/>
        <v>14.5</v>
      </c>
      <c r="X47" s="16">
        <f t="shared" si="5"/>
        <v>14.6</v>
      </c>
      <c r="Y47" s="16">
        <f t="shared" si="5"/>
        <v>14.5</v>
      </c>
      <c r="Z47" s="16">
        <f t="shared" si="5"/>
        <v>14.5</v>
      </c>
      <c r="AA47" s="16">
        <f t="shared" si="5"/>
        <v>14.5</v>
      </c>
      <c r="AB47" s="16">
        <f t="shared" si="5"/>
        <v>11</v>
      </c>
      <c r="AC47" s="16">
        <f t="shared" si="5"/>
        <v>7.5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340.38000000000005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13.72</v>
      </c>
      <c r="G49" s="280">
        <v>14.28</v>
      </c>
      <c r="H49" s="280">
        <v>14.25</v>
      </c>
      <c r="I49" s="280">
        <v>14.29</v>
      </c>
      <c r="J49" s="282">
        <v>14.27</v>
      </c>
      <c r="K49" s="280">
        <v>14.28</v>
      </c>
      <c r="L49" s="280">
        <v>14.22</v>
      </c>
      <c r="M49" s="280">
        <v>14.21</v>
      </c>
      <c r="N49" s="280">
        <v>14.27</v>
      </c>
      <c r="O49" s="280">
        <v>14.24</v>
      </c>
      <c r="P49" s="280">
        <v>14.05</v>
      </c>
      <c r="Q49" s="280">
        <v>14.02</v>
      </c>
      <c r="R49" s="280">
        <v>14.09</v>
      </c>
      <c r="S49" s="353">
        <v>14.21</v>
      </c>
      <c r="T49" s="353">
        <v>14.11</v>
      </c>
      <c r="U49" s="280">
        <v>14.05</v>
      </c>
      <c r="V49" s="280">
        <v>14.21</v>
      </c>
      <c r="W49" s="280">
        <v>14.27</v>
      </c>
      <c r="X49" s="280">
        <v>14.13</v>
      </c>
      <c r="Y49" s="280">
        <v>14.2</v>
      </c>
      <c r="Z49" s="280">
        <v>14.19</v>
      </c>
      <c r="AA49" s="280">
        <v>14.29</v>
      </c>
      <c r="AB49" s="280">
        <v>14.27</v>
      </c>
      <c r="AC49" s="280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6">C49</f>
        <v>15</v>
      </c>
      <c r="D50" s="16">
        <f t="shared" si="6"/>
        <v>0</v>
      </c>
      <c r="E50" s="16">
        <f t="shared" si="6"/>
        <v>0</v>
      </c>
      <c r="F50" s="16">
        <f t="shared" si="6"/>
        <v>13.72</v>
      </c>
      <c r="G50" s="16">
        <f t="shared" si="6"/>
        <v>14.28</v>
      </c>
      <c r="H50" s="16">
        <f t="shared" si="6"/>
        <v>14.25</v>
      </c>
      <c r="I50" s="16">
        <f t="shared" si="6"/>
        <v>14.29</v>
      </c>
      <c r="J50" s="16">
        <f t="shared" si="6"/>
        <v>14.27</v>
      </c>
      <c r="K50" s="16">
        <f t="shared" si="6"/>
        <v>14.28</v>
      </c>
      <c r="L50" s="16">
        <f t="shared" si="6"/>
        <v>14.22</v>
      </c>
      <c r="M50" s="16">
        <f t="shared" si="6"/>
        <v>14.21</v>
      </c>
      <c r="N50" s="16">
        <f t="shared" si="6"/>
        <v>14.27</v>
      </c>
      <c r="O50" s="16">
        <f t="shared" si="6"/>
        <v>14.24</v>
      </c>
      <c r="P50" s="16">
        <f t="shared" si="6"/>
        <v>14.05</v>
      </c>
      <c r="Q50" s="16">
        <f t="shared" si="6"/>
        <v>14.02</v>
      </c>
      <c r="R50" s="16">
        <f t="shared" si="6"/>
        <v>14.09</v>
      </c>
      <c r="S50" s="16">
        <f t="shared" si="6"/>
        <v>14.21</v>
      </c>
      <c r="T50" s="16">
        <f t="shared" si="6"/>
        <v>14.11</v>
      </c>
      <c r="U50" s="16">
        <f t="shared" si="6"/>
        <v>14.05</v>
      </c>
      <c r="V50" s="16">
        <f t="shared" si="6"/>
        <v>14.21</v>
      </c>
      <c r="W50" s="16">
        <f t="shared" si="6"/>
        <v>14.27</v>
      </c>
      <c r="X50" s="16">
        <f t="shared" si="6"/>
        <v>14.13</v>
      </c>
      <c r="Y50" s="16">
        <f t="shared" si="6"/>
        <v>14.2</v>
      </c>
      <c r="Z50" s="16">
        <f t="shared" si="6"/>
        <v>14.19</v>
      </c>
      <c r="AA50" s="16">
        <f t="shared" si="6"/>
        <v>14.29</v>
      </c>
      <c r="AB50" s="16">
        <f t="shared" si="6"/>
        <v>14.27</v>
      </c>
      <c r="AC50" s="16">
        <f t="shared" si="6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86.952222222222332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7">COUNTIF(F52:AC52,$AJ$8)</f>
        <v>0</v>
      </c>
      <c r="AG52" s="10">
        <f t="shared" ref="AG52:AG75" si="8">COUNTIF(G52:AD52,$AJ$7)</f>
        <v>0</v>
      </c>
      <c r="AH52" s="10">
        <f t="shared" ref="AH52:AH75" si="9">COUNT(F52:AC52)</f>
        <v>0</v>
      </c>
      <c r="AI52" s="150">
        <f>SUM(F52:AC54,F56:AC56,F61:AC75)</f>
        <v>63.395079365079347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7"/>
        <v>0</v>
      </c>
      <c r="AG53" s="10">
        <f t="shared" si="8"/>
        <v>0</v>
      </c>
      <c r="AH53" s="10">
        <f t="shared" si="9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7"/>
        <v>0</v>
      </c>
      <c r="AG54" s="10">
        <f t="shared" si="8"/>
        <v>0</v>
      </c>
      <c r="AH54" s="10">
        <f t="shared" si="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>
        <f>5.1/7</f>
        <v>0.72857142857142854</v>
      </c>
      <c r="M55" s="280"/>
      <c r="N55" s="280"/>
      <c r="O55" s="280"/>
      <c r="P55" s="280">
        <f>6.6/9</f>
        <v>0.73333333333333328</v>
      </c>
      <c r="Q55" s="280">
        <f>6.6/9</f>
        <v>0.73333333333333328</v>
      </c>
      <c r="R55" s="280">
        <f>6.5/9</f>
        <v>0.72222222222222221</v>
      </c>
      <c r="S55" s="353">
        <f>6.4/9</f>
        <v>0.71111111111111114</v>
      </c>
      <c r="T55" s="353">
        <v>0.7</v>
      </c>
      <c r="U55" s="280">
        <v>0.7</v>
      </c>
      <c r="V55" s="280">
        <v>0.7</v>
      </c>
      <c r="W55" s="280">
        <v>0.7</v>
      </c>
      <c r="X55" s="280">
        <v>0.7</v>
      </c>
      <c r="Y55" s="280">
        <v>0.7</v>
      </c>
      <c r="Z55" s="280"/>
      <c r="AA55" s="280"/>
      <c r="AB55" s="280"/>
      <c r="AC55" s="280"/>
      <c r="AD55" s="36"/>
      <c r="AE55" s="36"/>
      <c r="AF55" s="10">
        <f t="shared" si="7"/>
        <v>0</v>
      </c>
      <c r="AG55" s="10">
        <f t="shared" si="8"/>
        <v>0</v>
      </c>
      <c r="AH55" s="10">
        <f t="shared" si="9"/>
        <v>11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6.6/9</f>
        <v>0.73333333333333328</v>
      </c>
      <c r="Q56" s="280">
        <f>6.6/9</f>
        <v>0.73333333333333328</v>
      </c>
      <c r="R56" s="280">
        <f>6.5/9</f>
        <v>0.72222222222222221</v>
      </c>
      <c r="S56" s="353">
        <f>6.4/9</f>
        <v>0.71111111111111114</v>
      </c>
      <c r="T56" s="353">
        <v>0.7</v>
      </c>
      <c r="U56" s="280">
        <v>0.7</v>
      </c>
      <c r="V56" s="280">
        <v>0.7</v>
      </c>
      <c r="W56" s="280">
        <v>0.7</v>
      </c>
      <c r="X56" s="280">
        <v>0.7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7"/>
        <v>0</v>
      </c>
      <c r="AG56" s="10">
        <f t="shared" si="8"/>
        <v>0</v>
      </c>
      <c r="AH56" s="10">
        <f t="shared" si="9"/>
        <v>11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7"/>
        <v>0</v>
      </c>
      <c r="AG57" s="10">
        <f t="shared" si="8"/>
        <v>0</v>
      </c>
      <c r="AH57" s="10">
        <f t="shared" si="9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f>6.6/9</f>
        <v>0.73333333333333328</v>
      </c>
      <c r="Q58" s="280">
        <f>6.6/9</f>
        <v>0.73333333333333328</v>
      </c>
      <c r="R58" s="280">
        <f>6.5/9</f>
        <v>0.72222222222222221</v>
      </c>
      <c r="S58" s="353">
        <f>6.4/9</f>
        <v>0.71111111111111114</v>
      </c>
      <c r="T58" s="353">
        <v>0.7</v>
      </c>
      <c r="U58" s="280">
        <v>0.7</v>
      </c>
      <c r="V58" s="280">
        <v>0.7</v>
      </c>
      <c r="W58" s="280">
        <v>0.7</v>
      </c>
      <c r="X58" s="280">
        <v>0.7</v>
      </c>
      <c r="Y58" s="280">
        <v>0.75</v>
      </c>
      <c r="Z58" s="280"/>
      <c r="AA58" s="280"/>
      <c r="AB58" s="280"/>
      <c r="AC58" s="280"/>
      <c r="AD58" s="36"/>
      <c r="AE58" s="36"/>
      <c r="AF58" s="10">
        <f t="shared" si="7"/>
        <v>0</v>
      </c>
      <c r="AG58" s="10">
        <f t="shared" si="8"/>
        <v>0</v>
      </c>
      <c r="AH58" s="10">
        <f t="shared" si="9"/>
        <v>10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7"/>
        <v>0</v>
      </c>
      <c r="AG59" s="10">
        <f t="shared" si="8"/>
        <v>0</v>
      </c>
      <c r="AH59" s="10">
        <f t="shared" si="9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>
        <f>5.1/7</f>
        <v>0.72857142857142854</v>
      </c>
      <c r="M60" s="280"/>
      <c r="N60" s="280"/>
      <c r="O60" s="280"/>
      <c r="P60" s="280">
        <f>6.6/9</f>
        <v>0.73333333333333328</v>
      </c>
      <c r="Q60" s="280">
        <f>6.6/9</f>
        <v>0.73333333333333328</v>
      </c>
      <c r="R60" s="280">
        <f>6.5/9</f>
        <v>0.72222222222222221</v>
      </c>
      <c r="S60" s="353">
        <f>6.4/9</f>
        <v>0.71111111111111114</v>
      </c>
      <c r="T60" s="353">
        <v>0.7</v>
      </c>
      <c r="U60" s="280">
        <v>0.7</v>
      </c>
      <c r="V60" s="280">
        <v>0.7</v>
      </c>
      <c r="W60" s="280">
        <v>0.7</v>
      </c>
      <c r="X60" s="280">
        <v>0.7</v>
      </c>
      <c r="Y60" s="280">
        <v>0.75</v>
      </c>
      <c r="Z60" s="280">
        <v>0.7</v>
      </c>
      <c r="AA60" s="280"/>
      <c r="AB60" s="280"/>
      <c r="AC60" s="280"/>
      <c r="AD60" s="36"/>
      <c r="AE60" s="36"/>
      <c r="AF60" s="10">
        <f t="shared" si="7"/>
        <v>0</v>
      </c>
      <c r="AG60" s="10">
        <f t="shared" si="8"/>
        <v>0</v>
      </c>
      <c r="AH60" s="10">
        <f t="shared" si="9"/>
        <v>12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7"/>
        <v>0</v>
      </c>
      <c r="AG61" s="10">
        <f t="shared" si="8"/>
        <v>0</v>
      </c>
      <c r="AH61" s="10">
        <f t="shared" si="9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7"/>
        <v>0</v>
      </c>
      <c r="AG62" s="10">
        <f t="shared" si="8"/>
        <v>0</v>
      </c>
      <c r="AH62" s="10">
        <f t="shared" si="9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f>5.1/7</f>
        <v>0.72857142857142854</v>
      </c>
      <c r="M63" s="280">
        <v>0.7</v>
      </c>
      <c r="N63" s="280">
        <v>0.7</v>
      </c>
      <c r="O63" s="280">
        <f>3.66/5</f>
        <v>0.73199999999999998</v>
      </c>
      <c r="P63" s="280">
        <f>6.6/9</f>
        <v>0.73333333333333328</v>
      </c>
      <c r="Q63" s="280">
        <f>6.6/9</f>
        <v>0.73333333333333328</v>
      </c>
      <c r="R63" s="280">
        <f>6.5/9</f>
        <v>0.72222222222222221</v>
      </c>
      <c r="S63" s="353">
        <f>6.4/9</f>
        <v>0.71111111111111114</v>
      </c>
      <c r="T63" s="353">
        <v>0.71</v>
      </c>
      <c r="U63" s="280">
        <v>0.71</v>
      </c>
      <c r="V63" s="280">
        <v>0.71</v>
      </c>
      <c r="W63" s="280">
        <v>0.71</v>
      </c>
      <c r="X63" s="280">
        <v>0.71</v>
      </c>
      <c r="Y63" s="280">
        <v>0.71</v>
      </c>
      <c r="Z63" s="280">
        <v>0.71</v>
      </c>
      <c r="AA63" s="280">
        <v>0.7</v>
      </c>
      <c r="AB63" s="280"/>
      <c r="AC63" s="280"/>
      <c r="AD63" s="36"/>
      <c r="AE63" s="36"/>
      <c r="AF63" s="10">
        <f t="shared" si="7"/>
        <v>0</v>
      </c>
      <c r="AG63" s="10">
        <f t="shared" si="8"/>
        <v>0</v>
      </c>
      <c r="AH63" s="10">
        <f t="shared" si="9"/>
        <v>16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f>5.1/7</f>
        <v>0.72857142857142854</v>
      </c>
      <c r="M64" s="280">
        <v>0.7</v>
      </c>
      <c r="N64" s="280">
        <v>0.7</v>
      </c>
      <c r="O64" s="280">
        <f>3.66/5</f>
        <v>0.73199999999999998</v>
      </c>
      <c r="P64" s="280">
        <f>6.6/9</f>
        <v>0.73333333333333328</v>
      </c>
      <c r="Q64" s="280">
        <f>6.6/9</f>
        <v>0.73333333333333328</v>
      </c>
      <c r="R64" s="280">
        <f>6.5/9</f>
        <v>0.72222222222222221</v>
      </c>
      <c r="S64" s="353">
        <f>6.4/9</f>
        <v>0.71111111111111114</v>
      </c>
      <c r="T64" s="353">
        <f t="shared" ref="T64:Z64" si="10">6.5/9</f>
        <v>0.72222222222222221</v>
      </c>
      <c r="U64" s="280">
        <f t="shared" si="10"/>
        <v>0.72222222222222221</v>
      </c>
      <c r="V64" s="280">
        <f t="shared" si="10"/>
        <v>0.72222222222222221</v>
      </c>
      <c r="W64" s="280">
        <f t="shared" si="10"/>
        <v>0.72222222222222221</v>
      </c>
      <c r="X64" s="280">
        <f t="shared" si="10"/>
        <v>0.72222222222222221</v>
      </c>
      <c r="Y64" s="280">
        <f t="shared" si="10"/>
        <v>0.72222222222222221</v>
      </c>
      <c r="Z64" s="280">
        <f t="shared" si="10"/>
        <v>0.72222222222222221</v>
      </c>
      <c r="AA64" s="280"/>
      <c r="AB64" s="280"/>
      <c r="AC64" s="280"/>
      <c r="AD64" s="36"/>
      <c r="AE64" s="36"/>
      <c r="AF64" s="10">
        <f t="shared" si="7"/>
        <v>0</v>
      </c>
      <c r="AG64" s="10">
        <f t="shared" si="8"/>
        <v>0</v>
      </c>
      <c r="AH64" s="10">
        <f t="shared" si="9"/>
        <v>15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7"/>
        <v>0</v>
      </c>
      <c r="AG65" s="10">
        <f t="shared" si="8"/>
        <v>0</v>
      </c>
      <c r="AH65" s="10">
        <f t="shared" si="9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>
        <f>5.1/7</f>
        <v>0.72857142857142854</v>
      </c>
      <c r="M66" s="280"/>
      <c r="N66" s="280"/>
      <c r="O66" s="280">
        <f>3.66/5</f>
        <v>0.73199999999999998</v>
      </c>
      <c r="P66" s="280">
        <f>6.6/9</f>
        <v>0.73333333333333328</v>
      </c>
      <c r="Q66" s="280">
        <f>6.6/9</f>
        <v>0.73333333333333328</v>
      </c>
      <c r="R66" s="280">
        <f>6.5/9</f>
        <v>0.72222222222222221</v>
      </c>
      <c r="S66" s="353">
        <f>6.4/9</f>
        <v>0.71111111111111114</v>
      </c>
      <c r="T66" s="353">
        <f t="shared" ref="T66:Z67" si="11">6.5/9</f>
        <v>0.72222222222222221</v>
      </c>
      <c r="U66" s="280">
        <f t="shared" si="11"/>
        <v>0.72222222222222221</v>
      </c>
      <c r="V66" s="280">
        <f t="shared" si="11"/>
        <v>0.72222222222222221</v>
      </c>
      <c r="W66" s="280">
        <f t="shared" si="11"/>
        <v>0.72222222222222221</v>
      </c>
      <c r="X66" s="280">
        <f t="shared" si="11"/>
        <v>0.72222222222222221</v>
      </c>
      <c r="Y66" s="280">
        <f t="shared" si="11"/>
        <v>0.72222222222222221</v>
      </c>
      <c r="Z66" s="280">
        <f t="shared" si="11"/>
        <v>0.72222222222222221</v>
      </c>
      <c r="AA66" s="280">
        <v>0.7</v>
      </c>
      <c r="AB66" s="280"/>
      <c r="AC66" s="280"/>
      <c r="AD66" s="36"/>
      <c r="AE66" s="36"/>
      <c r="AF66" s="10">
        <f t="shared" si="7"/>
        <v>0</v>
      </c>
      <c r="AG66" s="10">
        <f t="shared" si="8"/>
        <v>0</v>
      </c>
      <c r="AH66" s="10">
        <f t="shared" si="9"/>
        <v>14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/>
      <c r="L67" s="280">
        <f>5.1/7</f>
        <v>0.72857142857142854</v>
      </c>
      <c r="M67" s="280">
        <v>0.7</v>
      </c>
      <c r="N67" s="280">
        <v>0.7</v>
      </c>
      <c r="O67" s="280">
        <f>3.66/5</f>
        <v>0.73199999999999998</v>
      </c>
      <c r="P67" s="280">
        <f>6.6/9</f>
        <v>0.73333333333333328</v>
      </c>
      <c r="Q67" s="280">
        <f>6.6/9</f>
        <v>0.73333333333333328</v>
      </c>
      <c r="R67" s="280">
        <f>6.5/9</f>
        <v>0.72222222222222221</v>
      </c>
      <c r="S67" s="353">
        <f>6.4/9</f>
        <v>0.71111111111111114</v>
      </c>
      <c r="T67" s="353">
        <f t="shared" si="11"/>
        <v>0.72222222222222221</v>
      </c>
      <c r="U67" s="280">
        <f t="shared" si="11"/>
        <v>0.72222222222222221</v>
      </c>
      <c r="V67" s="280">
        <f t="shared" si="11"/>
        <v>0.72222222222222221</v>
      </c>
      <c r="W67" s="280">
        <f t="shared" si="11"/>
        <v>0.72222222222222221</v>
      </c>
      <c r="X67" s="280">
        <f t="shared" si="11"/>
        <v>0.72222222222222221</v>
      </c>
      <c r="Y67" s="280">
        <f t="shared" si="11"/>
        <v>0.72222222222222221</v>
      </c>
      <c r="Z67" s="280">
        <f t="shared" si="11"/>
        <v>0.72222222222222221</v>
      </c>
      <c r="AA67" s="280"/>
      <c r="AB67" s="280"/>
      <c r="AC67" s="280"/>
      <c r="AD67" s="36"/>
      <c r="AE67" s="36"/>
      <c r="AF67" s="10">
        <f t="shared" si="7"/>
        <v>0</v>
      </c>
      <c r="AG67" s="10">
        <f t="shared" si="8"/>
        <v>0</v>
      </c>
      <c r="AH67" s="10">
        <f t="shared" si="9"/>
        <v>16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7"/>
        <v>0</v>
      </c>
      <c r="AG68" s="10">
        <f t="shared" si="8"/>
        <v>0</v>
      </c>
      <c r="AH68" s="10">
        <f t="shared" si="9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8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f>5.1/7</f>
        <v>0.72857142857142854</v>
      </c>
      <c r="M72" s="280">
        <v>0.7</v>
      </c>
      <c r="N72" s="280">
        <v>0.7</v>
      </c>
      <c r="O72" s="280">
        <f>3.66/5</f>
        <v>0.73199999999999998</v>
      </c>
      <c r="P72" s="280">
        <f>6.6/9</f>
        <v>0.73333333333333328</v>
      </c>
      <c r="Q72" s="280">
        <f>6.6/9</f>
        <v>0.73333333333333328</v>
      </c>
      <c r="R72" s="280">
        <f>6.5/9</f>
        <v>0.72222222222222221</v>
      </c>
      <c r="S72" s="353">
        <f>6.4/9</f>
        <v>0.71111111111111114</v>
      </c>
      <c r="T72" s="353">
        <f t="shared" ref="T72:Z72" si="12">6.5/9</f>
        <v>0.72222222222222221</v>
      </c>
      <c r="U72" s="280">
        <f t="shared" si="12"/>
        <v>0.72222222222222221</v>
      </c>
      <c r="V72" s="280">
        <f t="shared" si="12"/>
        <v>0.72222222222222221</v>
      </c>
      <c r="W72" s="280">
        <f t="shared" si="12"/>
        <v>0.72222222222222221</v>
      </c>
      <c r="X72" s="280">
        <f t="shared" si="12"/>
        <v>0.72222222222222221</v>
      </c>
      <c r="Y72" s="280">
        <f t="shared" si="12"/>
        <v>0.72222222222222221</v>
      </c>
      <c r="Z72" s="280">
        <f t="shared" si="12"/>
        <v>0.72222222222222221</v>
      </c>
      <c r="AA72" s="280">
        <v>0.7</v>
      </c>
      <c r="AB72" s="280"/>
      <c r="AC72" s="280"/>
      <c r="AD72" s="36"/>
      <c r="AE72" s="36"/>
      <c r="AF72" s="10">
        <f t="shared" si="7"/>
        <v>0</v>
      </c>
      <c r="AG72" s="10">
        <f t="shared" si="8"/>
        <v>0</v>
      </c>
      <c r="AH72" s="10">
        <f t="shared" si="9"/>
        <v>16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7"/>
        <v>0</v>
      </c>
      <c r="AG73" s="10">
        <f t="shared" si="8"/>
        <v>0</v>
      </c>
      <c r="AH73" s="10">
        <f t="shared" si="9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7"/>
        <v>0</v>
      </c>
      <c r="AG74" s="10">
        <f t="shared" si="8"/>
        <v>0</v>
      </c>
      <c r="AH74" s="10">
        <f t="shared" si="9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7"/>
        <v>0</v>
      </c>
      <c r="AG75" s="10">
        <f t="shared" si="8"/>
        <v>0</v>
      </c>
      <c r="AH75" s="10">
        <f t="shared" si="9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13">SUM(C55,C56,C58,C60,C63,C64,C66,C67,C72)</f>
        <v>6.95</v>
      </c>
      <c r="D76" s="16">
        <f t="shared" si="13"/>
        <v>0</v>
      </c>
      <c r="E76" s="16">
        <f t="shared" si="13"/>
        <v>0</v>
      </c>
      <c r="F76" s="16">
        <f t="shared" si="13"/>
        <v>0</v>
      </c>
      <c r="G76" s="16">
        <f>SUM(G55,G56,G58,G60,G63,G64,G66,G67,G72)</f>
        <v>0.7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5.0999999999999996</v>
      </c>
      <c r="M76" s="16">
        <f t="shared" si="13"/>
        <v>2.8</v>
      </c>
      <c r="N76" s="16">
        <f t="shared" si="13"/>
        <v>2.8</v>
      </c>
      <c r="O76" s="16">
        <f t="shared" si="13"/>
        <v>3.66</v>
      </c>
      <c r="P76" s="16">
        <f t="shared" si="13"/>
        <v>6.6</v>
      </c>
      <c r="Q76" s="16">
        <f t="shared" si="13"/>
        <v>6.6</v>
      </c>
      <c r="R76" s="16">
        <f>SUM(R55,R56,R58,R60,R63,R64,R66,R67,R72)</f>
        <v>6.5</v>
      </c>
      <c r="S76" s="16">
        <f t="shared" si="13"/>
        <v>6.4</v>
      </c>
      <c r="T76" s="16">
        <f t="shared" si="13"/>
        <v>6.3988888888888891</v>
      </c>
      <c r="U76" s="16">
        <f t="shared" si="13"/>
        <v>6.3988888888888891</v>
      </c>
      <c r="V76" s="16">
        <f t="shared" si="13"/>
        <v>6.3988888888888891</v>
      </c>
      <c r="W76" s="16">
        <f t="shared" si="13"/>
        <v>6.3988888888888891</v>
      </c>
      <c r="X76" s="16">
        <f t="shared" si="13"/>
        <v>6.3988888888888891</v>
      </c>
      <c r="Y76" s="16">
        <f t="shared" si="13"/>
        <v>6.5988888888888892</v>
      </c>
      <c r="Z76" s="16">
        <f t="shared" si="13"/>
        <v>5.0988888888888892</v>
      </c>
      <c r="AA76" s="16">
        <f t="shared" si="13"/>
        <v>2.0999999999999996</v>
      </c>
      <c r="AB76" s="16">
        <f t="shared" si="13"/>
        <v>0</v>
      </c>
      <c r="AC76" s="16">
        <f t="shared" si="13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29.529999999999994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/>
      <c r="G78" s="280"/>
      <c r="H78" s="353">
        <v>0.36</v>
      </c>
      <c r="I78" s="280">
        <v>0.42</v>
      </c>
      <c r="J78" s="282">
        <v>0.34499999999999997</v>
      </c>
      <c r="K78" s="282">
        <v>0.45</v>
      </c>
      <c r="L78" s="282">
        <f>1.1/2</f>
        <v>0.55000000000000004</v>
      </c>
      <c r="M78" s="280">
        <f>1.08/2</f>
        <v>0.54</v>
      </c>
      <c r="N78" s="280">
        <f>1.12/2</f>
        <v>0.56000000000000005</v>
      </c>
      <c r="O78" s="280">
        <f>1.27/2</f>
        <v>0.63500000000000001</v>
      </c>
      <c r="P78" s="280">
        <f>1.37/2</f>
        <v>0.68500000000000005</v>
      </c>
      <c r="Q78" s="280">
        <f>1.4/2</f>
        <v>0.7</v>
      </c>
      <c r="R78" s="280">
        <f>1.46/2</f>
        <v>0.73</v>
      </c>
      <c r="S78" s="353">
        <f>1.47/2</f>
        <v>0.73499999999999999</v>
      </c>
      <c r="T78" s="353">
        <v>0.73499999999999999</v>
      </c>
      <c r="U78" s="280">
        <v>0.74</v>
      </c>
      <c r="V78" s="280">
        <v>0.70499999999999996</v>
      </c>
      <c r="W78" s="280">
        <v>0.70499999999999996</v>
      </c>
      <c r="X78" s="280">
        <v>0.73499999999999999</v>
      </c>
      <c r="Y78" s="280">
        <f>1.7/3</f>
        <v>0.56666666666666665</v>
      </c>
      <c r="Z78" s="280">
        <f>1.6/3</f>
        <v>0.53333333333333333</v>
      </c>
      <c r="AA78" s="280">
        <v>0.71499999999999997</v>
      </c>
      <c r="AB78" s="280">
        <f>1.22/2</f>
        <v>0.61</v>
      </c>
      <c r="AC78" s="280">
        <f>1.09/2</f>
        <v>0.54500000000000004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22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v>0.49</v>
      </c>
      <c r="G79" s="353">
        <v>0.375</v>
      </c>
      <c r="H79" s="353"/>
      <c r="I79" s="280"/>
      <c r="J79" s="280"/>
      <c r="K79" s="282"/>
      <c r="L79" s="280"/>
      <c r="M79" s="280">
        <f>1.08/2</f>
        <v>0.54</v>
      </c>
      <c r="N79" s="280">
        <f>1.12/2</f>
        <v>0.56000000000000005</v>
      </c>
      <c r="O79" s="280">
        <f>1.27/2</f>
        <v>0.63500000000000001</v>
      </c>
      <c r="P79" s="280">
        <f>1.37/2</f>
        <v>0.68500000000000005</v>
      </c>
      <c r="Q79" s="280">
        <f>1.4/2</f>
        <v>0.7</v>
      </c>
      <c r="R79" s="280">
        <f>1.46/2</f>
        <v>0.73</v>
      </c>
      <c r="S79" s="353">
        <f>1.47/2</f>
        <v>0.73499999999999999</v>
      </c>
      <c r="T79" s="353">
        <v>0.73499999999999999</v>
      </c>
      <c r="U79" s="280">
        <v>0.74</v>
      </c>
      <c r="V79" s="280">
        <v>0.70499999999999996</v>
      </c>
      <c r="W79" s="280">
        <v>0.70499999999999996</v>
      </c>
      <c r="X79" s="280">
        <v>0.73499999999999999</v>
      </c>
      <c r="Y79" s="280">
        <v>0.56666666666666665</v>
      </c>
      <c r="Z79" s="280">
        <v>0.53333333333333333</v>
      </c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v>0.49</v>
      </c>
      <c r="G80" s="353">
        <v>0.375</v>
      </c>
      <c r="H80" s="353">
        <v>0.36</v>
      </c>
      <c r="I80" s="280">
        <v>0.42</v>
      </c>
      <c r="J80" s="280">
        <v>0.44500000000000001</v>
      </c>
      <c r="K80" s="282">
        <v>0.45</v>
      </c>
      <c r="L80" s="282">
        <f>1.1/2</f>
        <v>0.55000000000000004</v>
      </c>
      <c r="M80" s="280"/>
      <c r="N80" s="280"/>
      <c r="O80" s="280"/>
      <c r="P80" s="280"/>
      <c r="Q80" s="280"/>
      <c r="R80" s="280"/>
      <c r="S80" s="353"/>
      <c r="T80" s="353"/>
      <c r="U80" s="280"/>
      <c r="V80" s="280"/>
      <c r="W80" s="280"/>
      <c r="X80" s="280"/>
      <c r="Y80" s="280">
        <v>0.56666666666666665</v>
      </c>
      <c r="Z80" s="280">
        <v>0.53333333333333333</v>
      </c>
      <c r="AA80" s="280">
        <v>0.71499999999999997</v>
      </c>
      <c r="AB80" s="280">
        <f>1.22/2</f>
        <v>0.61</v>
      </c>
      <c r="AC80" s="280">
        <f>1.09/2</f>
        <v>0.54500000000000004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12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0.98</v>
      </c>
      <c r="G81" s="16">
        <f t="shared" si="14"/>
        <v>0.75</v>
      </c>
      <c r="H81" s="16">
        <f t="shared" si="14"/>
        <v>0.72</v>
      </c>
      <c r="I81" s="16">
        <f t="shared" si="14"/>
        <v>0.84</v>
      </c>
      <c r="J81" s="16">
        <f t="shared" si="14"/>
        <v>0.79</v>
      </c>
      <c r="K81" s="16">
        <f t="shared" si="14"/>
        <v>0.9</v>
      </c>
      <c r="L81" s="16">
        <f t="shared" si="14"/>
        <v>1.1000000000000001</v>
      </c>
      <c r="M81" s="16">
        <f t="shared" si="14"/>
        <v>1.08</v>
      </c>
      <c r="N81" s="16">
        <f t="shared" si="14"/>
        <v>1.1200000000000001</v>
      </c>
      <c r="O81" s="16">
        <f t="shared" si="14"/>
        <v>1.27</v>
      </c>
      <c r="P81" s="16">
        <f t="shared" si="14"/>
        <v>1.37</v>
      </c>
      <c r="Q81" s="16">
        <f t="shared" si="14"/>
        <v>1.4</v>
      </c>
      <c r="R81" s="16">
        <f t="shared" si="14"/>
        <v>1.46</v>
      </c>
      <c r="S81" s="16">
        <f t="shared" si="14"/>
        <v>1.47</v>
      </c>
      <c r="T81" s="16">
        <f t="shared" si="14"/>
        <v>1.47</v>
      </c>
      <c r="U81" s="16">
        <f t="shared" si="14"/>
        <v>1.48</v>
      </c>
      <c r="V81" s="16">
        <f t="shared" si="14"/>
        <v>1.41</v>
      </c>
      <c r="W81" s="16">
        <f t="shared" si="14"/>
        <v>1.41</v>
      </c>
      <c r="X81" s="16">
        <f t="shared" si="14"/>
        <v>1.47</v>
      </c>
      <c r="Y81" s="16">
        <f t="shared" si="14"/>
        <v>1.7</v>
      </c>
      <c r="Z81" s="16">
        <f t="shared" si="14"/>
        <v>1.6</v>
      </c>
      <c r="AA81" s="16">
        <f t="shared" si="14"/>
        <v>1.43</v>
      </c>
      <c r="AB81" s="16">
        <f t="shared" si="14"/>
        <v>1.22</v>
      </c>
      <c r="AC81" s="16">
        <f t="shared" si="14"/>
        <v>1.0900000000000001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19.650000000000002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0.69</v>
      </c>
      <c r="O94" s="280">
        <v>0.77</v>
      </c>
      <c r="P94" s="280">
        <v>0.79</v>
      </c>
      <c r="Q94" s="280">
        <v>0.84</v>
      </c>
      <c r="R94" s="280">
        <v>0.86</v>
      </c>
      <c r="S94" s="353">
        <v>0.87</v>
      </c>
      <c r="T94" s="353">
        <v>0.87</v>
      </c>
      <c r="U94" s="280">
        <v>0.88</v>
      </c>
      <c r="V94" s="280">
        <v>0.88</v>
      </c>
      <c r="W94" s="280">
        <v>0.89</v>
      </c>
      <c r="X94" s="280">
        <v>0.92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0.73</v>
      </c>
      <c r="H95" s="280">
        <v>0.7</v>
      </c>
      <c r="I95" s="280">
        <v>0.69</v>
      </c>
      <c r="J95" s="280">
        <v>0.67</v>
      </c>
      <c r="K95" s="282">
        <v>0.66</v>
      </c>
      <c r="L95" s="280">
        <v>0.78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1</v>
      </c>
      <c r="AA95" s="280">
        <v>0.94</v>
      </c>
      <c r="AB95" s="280">
        <v>0.89</v>
      </c>
      <c r="AC95" s="280">
        <v>0.86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0.76</v>
      </c>
      <c r="G96" s="16">
        <f t="shared" si="18"/>
        <v>0.73</v>
      </c>
      <c r="H96" s="16">
        <f t="shared" si="18"/>
        <v>0.7</v>
      </c>
      <c r="I96" s="16">
        <f t="shared" si="18"/>
        <v>0.69</v>
      </c>
      <c r="J96" s="16">
        <f t="shared" si="18"/>
        <v>0.67</v>
      </c>
      <c r="K96" s="16">
        <f t="shared" si="18"/>
        <v>0.66</v>
      </c>
      <c r="L96" s="16">
        <f t="shared" si="18"/>
        <v>0.78</v>
      </c>
      <c r="M96" s="16">
        <f t="shared" si="18"/>
        <v>0.71</v>
      </c>
      <c r="N96" s="16">
        <f t="shared" si="18"/>
        <v>0.69</v>
      </c>
      <c r="O96" s="16">
        <f t="shared" si="18"/>
        <v>0.77</v>
      </c>
      <c r="P96" s="16">
        <f t="shared" si="18"/>
        <v>0.79</v>
      </c>
      <c r="Q96" s="16">
        <f t="shared" si="18"/>
        <v>0.84</v>
      </c>
      <c r="R96" s="16">
        <f t="shared" si="18"/>
        <v>0.86</v>
      </c>
      <c r="S96" s="16">
        <f t="shared" si="18"/>
        <v>0.87</v>
      </c>
      <c r="T96" s="16">
        <f t="shared" si="18"/>
        <v>0.87</v>
      </c>
      <c r="U96" s="16">
        <f t="shared" si="18"/>
        <v>0.88</v>
      </c>
      <c r="V96" s="16">
        <f t="shared" si="18"/>
        <v>0.88</v>
      </c>
      <c r="W96" s="16">
        <f t="shared" si="18"/>
        <v>0.89</v>
      </c>
      <c r="X96" s="16">
        <f t="shared" si="18"/>
        <v>0.92</v>
      </c>
      <c r="Y96" s="16">
        <f t="shared" si="18"/>
        <v>1</v>
      </c>
      <c r="Z96" s="16">
        <f t="shared" si="18"/>
        <v>1</v>
      </c>
      <c r="AA96" s="16">
        <f t="shared" si="18"/>
        <v>0.94</v>
      </c>
      <c r="AB96" s="16">
        <f t="shared" si="18"/>
        <v>0.89</v>
      </c>
      <c r="AC96" s="16">
        <f t="shared" si="18"/>
        <v>0.86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9">SUM(C13:C16,C19:C32,C35:C37,C40,C43:C46,C49,C55,C56,C58,C60,C63,C64,C66,C67,C72,C78:C80,C94:C95)</f>
        <v>97.399999999999963</v>
      </c>
      <c r="D99" s="23">
        <f t="shared" si="19"/>
        <v>0</v>
      </c>
      <c r="E99" s="23">
        <f t="shared" si="19"/>
        <v>0</v>
      </c>
      <c r="F99" s="23">
        <f>SUM(F13:F16,F19:F32,F35:F37,F40,F43:F46,F49,F55,F56,F58,F60,F63,F64,F66,F67,F72,F78:F80,F94:F95)</f>
        <v>40.46</v>
      </c>
      <c r="G99" s="23">
        <f t="shared" ref="G99:AC99" si="20">SUM(G13:G16,G19:G32,G35:G37,G40,G43:G46,G49,G55,G56,G58,G60,G63,G64,G66,G67,G72,G78:G80,G94:G95)</f>
        <v>37.159999999999997</v>
      </c>
      <c r="H99" s="23">
        <f>SUM(H13:H16,H19:H32,H35:H37,H40,H43:H46,H49,H55,H56,H58,H60,H63,H64,H66,H67,H72,H78:H80,H94:H95)</f>
        <v>35.07</v>
      </c>
      <c r="I99" s="23">
        <f t="shared" si="20"/>
        <v>34.519999999999996</v>
      </c>
      <c r="J99" s="23">
        <f t="shared" si="20"/>
        <v>34.130000000000003</v>
      </c>
      <c r="K99" s="23">
        <f t="shared" si="20"/>
        <v>36.44</v>
      </c>
      <c r="L99" s="23">
        <f t="shared" si="20"/>
        <v>42.499999999999993</v>
      </c>
      <c r="M99" s="23">
        <f t="shared" si="20"/>
        <v>39.000000000000007</v>
      </c>
      <c r="N99" s="23">
        <f>SUM(N13:N16,N19:N32,N35:N37,N40,N43:N46,N49,N55,N56,N58,N60,N63,N64,N66,N67,N72,N78:N80,N94:N95)</f>
        <v>43.88000000000001</v>
      </c>
      <c r="O99" s="23">
        <f t="shared" si="20"/>
        <v>53.239999999999995</v>
      </c>
      <c r="P99" s="23">
        <f t="shared" si="20"/>
        <v>54.187000000000019</v>
      </c>
      <c r="Q99" s="23">
        <f t="shared" si="20"/>
        <v>60.299000000000007</v>
      </c>
      <c r="R99" s="23">
        <f t="shared" si="20"/>
        <v>60.449999999999982</v>
      </c>
      <c r="S99" s="23">
        <f t="shared" si="20"/>
        <v>64.686999999999969</v>
      </c>
      <c r="T99" s="23">
        <f t="shared" si="20"/>
        <v>57.648888888888898</v>
      </c>
      <c r="U99" s="23">
        <f t="shared" si="20"/>
        <v>63.606888888888903</v>
      </c>
      <c r="V99" s="23">
        <f t="shared" si="20"/>
        <v>62.175888888888892</v>
      </c>
      <c r="W99" s="23">
        <f t="shared" si="20"/>
        <v>59.249888888888897</v>
      </c>
      <c r="X99" s="23">
        <f t="shared" si="20"/>
        <v>60.6448888888889</v>
      </c>
      <c r="Y99" s="23">
        <f t="shared" si="20"/>
        <v>60.713888888888903</v>
      </c>
      <c r="Z99" s="23">
        <f t="shared" si="20"/>
        <v>55.888888888888879</v>
      </c>
      <c r="AA99" s="23">
        <f t="shared" si="20"/>
        <v>52.460000000000015</v>
      </c>
      <c r="AB99" s="23">
        <f t="shared" si="20"/>
        <v>47.179999999999993</v>
      </c>
      <c r="AC99" s="23">
        <f t="shared" si="20"/>
        <v>43.81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6.9000000000002615E-2</v>
      </c>
      <c r="AG102" s="19"/>
      <c r="AH102" s="145">
        <f>Z99-AA99</f>
        <v>3.4288888888888636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20</v>
      </c>
      <c r="G107" s="58">
        <f t="shared" ref="G107:AC107" si="21">G17</f>
        <v>13.2</v>
      </c>
      <c r="H107" s="58">
        <f t="shared" si="21"/>
        <v>13.4</v>
      </c>
      <c r="I107" s="58">
        <f t="shared" si="21"/>
        <v>13.4</v>
      </c>
      <c r="J107" s="58">
        <f t="shared" si="21"/>
        <v>13.4</v>
      </c>
      <c r="K107" s="58">
        <f t="shared" si="21"/>
        <v>13.4</v>
      </c>
      <c r="L107" s="58">
        <f t="shared" si="21"/>
        <v>13.8</v>
      </c>
      <c r="M107" s="58">
        <f t="shared" si="21"/>
        <v>13</v>
      </c>
      <c r="N107" s="58">
        <f t="shared" si="21"/>
        <v>14.499999999999998</v>
      </c>
      <c r="O107" s="58">
        <f t="shared" si="21"/>
        <v>19.799999999999997</v>
      </c>
      <c r="P107" s="58">
        <f t="shared" si="21"/>
        <v>21.234000000000002</v>
      </c>
      <c r="Q107" s="58">
        <f t="shared" si="21"/>
        <v>20.100000000000001</v>
      </c>
      <c r="R107" s="58">
        <f t="shared" si="21"/>
        <v>19.200000000000003</v>
      </c>
      <c r="S107" s="58">
        <f t="shared" si="21"/>
        <v>18.899999999999999</v>
      </c>
      <c r="T107" s="58">
        <f t="shared" si="21"/>
        <v>20.100000000000001</v>
      </c>
      <c r="U107" s="58">
        <f t="shared" si="21"/>
        <v>19.3</v>
      </c>
      <c r="V107" s="58">
        <f t="shared" si="21"/>
        <v>19.799999999999997</v>
      </c>
      <c r="W107" s="58">
        <f t="shared" si="21"/>
        <v>19.799999999999997</v>
      </c>
      <c r="X107" s="58">
        <f t="shared" si="21"/>
        <v>20.100000000000001</v>
      </c>
      <c r="Y107" s="58">
        <f t="shared" si="21"/>
        <v>20.700000000000003</v>
      </c>
      <c r="Z107" s="58">
        <f t="shared" si="21"/>
        <v>19.5</v>
      </c>
      <c r="AA107" s="58">
        <f t="shared" si="21"/>
        <v>19.200000000000003</v>
      </c>
      <c r="AB107" s="58">
        <f t="shared" si="21"/>
        <v>19.799999999999997</v>
      </c>
      <c r="AC107" s="58">
        <f t="shared" si="21"/>
        <v>20.100000000000001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0.57999999999999996</v>
      </c>
      <c r="G108" s="62">
        <v>0.55200000000000005</v>
      </c>
      <c r="H108" s="62">
        <v>0.51300000000000001</v>
      </c>
      <c r="I108" s="62">
        <v>0.69699999999999995</v>
      </c>
      <c r="J108" s="62">
        <v>0.69699999999999995</v>
      </c>
      <c r="K108" s="62">
        <v>0.70199999999999996</v>
      </c>
      <c r="L108" s="62">
        <v>0.69199999999999995</v>
      </c>
      <c r="M108" s="62">
        <v>0.60399999999999998</v>
      </c>
      <c r="N108" s="62">
        <v>0.68799999999999994</v>
      </c>
      <c r="O108" s="62">
        <v>0.57999999999999996</v>
      </c>
      <c r="P108" s="62">
        <v>0.66100000000000003</v>
      </c>
      <c r="Q108" s="62">
        <v>0.84</v>
      </c>
      <c r="R108" s="62">
        <v>0.85</v>
      </c>
      <c r="S108" s="62">
        <v>0.76800000000000002</v>
      </c>
      <c r="T108" s="62">
        <v>0.73199999999999998</v>
      </c>
      <c r="U108" s="62">
        <v>0.72499999999999998</v>
      </c>
      <c r="V108" s="62">
        <v>0.58799999999999997</v>
      </c>
      <c r="W108" s="62">
        <v>0.64</v>
      </c>
      <c r="X108" s="62">
        <v>0.61499999999999999</v>
      </c>
      <c r="Y108" s="62">
        <v>0.53800000000000003</v>
      </c>
      <c r="Z108" s="62">
        <v>0.80600000000000005</v>
      </c>
      <c r="AA108" s="62">
        <v>0.56799999999999995</v>
      </c>
      <c r="AB108" s="62">
        <v>0.71</v>
      </c>
      <c r="AC108" s="62">
        <v>0.80500000000000005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22">G33</f>
        <v>0</v>
      </c>
      <c r="H109" s="58">
        <f t="shared" si="22"/>
        <v>0</v>
      </c>
      <c r="I109" s="58">
        <f t="shared" si="22"/>
        <v>0</v>
      </c>
      <c r="J109" s="58">
        <f t="shared" si="22"/>
        <v>0</v>
      </c>
      <c r="K109" s="58">
        <f t="shared" si="22"/>
        <v>0</v>
      </c>
      <c r="L109" s="58">
        <f t="shared" si="22"/>
        <v>0</v>
      </c>
      <c r="M109" s="58">
        <f t="shared" si="22"/>
        <v>0</v>
      </c>
      <c r="N109" s="58">
        <f t="shared" si="22"/>
        <v>0</v>
      </c>
      <c r="O109" s="58">
        <f t="shared" si="22"/>
        <v>0</v>
      </c>
      <c r="P109" s="58">
        <f t="shared" si="22"/>
        <v>0.94299999999999995</v>
      </c>
      <c r="Q109" s="58">
        <f t="shared" si="22"/>
        <v>9.8390000000000004</v>
      </c>
      <c r="R109" s="58">
        <f t="shared" si="22"/>
        <v>10.840000000000002</v>
      </c>
      <c r="S109" s="58">
        <f t="shared" si="22"/>
        <v>10.837</v>
      </c>
      <c r="T109" s="58">
        <f t="shared" si="22"/>
        <v>0</v>
      </c>
      <c r="U109" s="58">
        <f t="shared" si="22"/>
        <v>6.9979999999999984</v>
      </c>
      <c r="V109" s="58">
        <f t="shared" si="22"/>
        <v>4.9769999999999994</v>
      </c>
      <c r="W109" s="58">
        <f t="shared" si="22"/>
        <v>1.9809999999999999</v>
      </c>
      <c r="X109" s="58">
        <f t="shared" si="22"/>
        <v>3.0259999999999998</v>
      </c>
      <c r="Y109" s="58">
        <f t="shared" si="22"/>
        <v>2.0149999999999997</v>
      </c>
      <c r="Z109" s="58">
        <f>Z33</f>
        <v>0</v>
      </c>
      <c r="AA109" s="58">
        <f t="shared" si="22"/>
        <v>0</v>
      </c>
      <c r="AB109" s="58">
        <f t="shared" si="22"/>
        <v>0</v>
      </c>
      <c r="AC109" s="58">
        <f t="shared" si="22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5</v>
      </c>
      <c r="G111" s="59">
        <f t="shared" ref="G111:AC111" si="23">G47</f>
        <v>7.5</v>
      </c>
      <c r="H111" s="59">
        <f t="shared" si="23"/>
        <v>6</v>
      </c>
      <c r="I111" s="59">
        <f t="shared" si="23"/>
        <v>5.3</v>
      </c>
      <c r="J111" s="59">
        <f t="shared" si="23"/>
        <v>5</v>
      </c>
      <c r="K111" s="59">
        <f t="shared" si="23"/>
        <v>7.2</v>
      </c>
      <c r="L111" s="59">
        <f t="shared" si="23"/>
        <v>7.5</v>
      </c>
      <c r="M111" s="59">
        <f t="shared" si="23"/>
        <v>7.2</v>
      </c>
      <c r="N111" s="59">
        <f t="shared" si="23"/>
        <v>10.5</v>
      </c>
      <c r="O111" s="59">
        <f t="shared" si="23"/>
        <v>13.5</v>
      </c>
      <c r="P111" s="59">
        <f t="shared" si="23"/>
        <v>9.1999999999999993</v>
      </c>
      <c r="Q111" s="59">
        <f t="shared" si="23"/>
        <v>7.5</v>
      </c>
      <c r="R111" s="59">
        <f t="shared" si="23"/>
        <v>7.5</v>
      </c>
      <c r="S111" s="59">
        <f t="shared" si="23"/>
        <v>12</v>
      </c>
      <c r="T111" s="59">
        <f t="shared" si="23"/>
        <v>14.7</v>
      </c>
      <c r="U111" s="59">
        <f t="shared" si="23"/>
        <v>14.5</v>
      </c>
      <c r="V111" s="59">
        <f t="shared" si="23"/>
        <v>14.5</v>
      </c>
      <c r="W111" s="59">
        <f t="shared" si="23"/>
        <v>14.5</v>
      </c>
      <c r="X111" s="59">
        <f t="shared" si="23"/>
        <v>14.6</v>
      </c>
      <c r="Y111" s="59">
        <f t="shared" si="23"/>
        <v>14.5</v>
      </c>
      <c r="Z111" s="59">
        <f t="shared" si="23"/>
        <v>14.5</v>
      </c>
      <c r="AA111" s="59">
        <f t="shared" si="23"/>
        <v>14.5</v>
      </c>
      <c r="AB111" s="59">
        <f t="shared" si="23"/>
        <v>11</v>
      </c>
      <c r="AC111" s="59">
        <f t="shared" si="23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0.25</v>
      </c>
      <c r="G112" s="62">
        <v>0.25</v>
      </c>
      <c r="H112" s="62">
        <v>0.24299999999999999</v>
      </c>
      <c r="I112" s="62">
        <v>0.25</v>
      </c>
      <c r="J112" s="62">
        <v>0.26</v>
      </c>
      <c r="K112" s="62">
        <v>0.26</v>
      </c>
      <c r="L112" s="62">
        <v>0.28000000000000003</v>
      </c>
      <c r="M112" s="62">
        <v>0.28000000000000003</v>
      </c>
      <c r="N112" s="62">
        <v>0.24299999999999999</v>
      </c>
      <c r="O112" s="62">
        <v>0.254</v>
      </c>
      <c r="P112" s="62">
        <v>0.255</v>
      </c>
      <c r="Q112" s="62">
        <v>0.23799999999999999</v>
      </c>
      <c r="R112" s="62">
        <v>0.254</v>
      </c>
      <c r="S112" s="62">
        <v>0.25900000000000001</v>
      </c>
      <c r="T112" s="62">
        <v>0.27900000000000003</v>
      </c>
      <c r="U112" s="62">
        <v>0.26300000000000001</v>
      </c>
      <c r="V112" s="62">
        <v>0.27</v>
      </c>
      <c r="W112" s="62">
        <v>0.26800000000000002</v>
      </c>
      <c r="X112" s="62">
        <v>0.255</v>
      </c>
      <c r="Y112" s="62">
        <v>0.26300000000000001</v>
      </c>
      <c r="Z112" s="62">
        <v>0.26200000000000001</v>
      </c>
      <c r="AA112" s="62">
        <v>0.26500000000000001</v>
      </c>
      <c r="AB112" s="62">
        <v>0.25700000000000001</v>
      </c>
      <c r="AC112" s="62">
        <v>0.28399999999999997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3.0079999999999999E-2</v>
      </c>
      <c r="G113" s="62">
        <v>3.1600000000000003E-2</v>
      </c>
      <c r="H113" s="62">
        <v>3.2000000000000001E-2</v>
      </c>
      <c r="I113" s="62">
        <v>3.4799999999999998E-2</v>
      </c>
      <c r="J113" s="62">
        <v>2.24E-2</v>
      </c>
      <c r="K113" s="62">
        <v>2.1899999999999999E-2</v>
      </c>
      <c r="L113" s="62">
        <v>1.119E-2</v>
      </c>
      <c r="M113" s="62">
        <v>1.7760000000000001E-2</v>
      </c>
      <c r="N113" s="62">
        <v>0.1552</v>
      </c>
      <c r="O113" s="62">
        <v>0.16700000000000001</v>
      </c>
      <c r="P113" s="62">
        <v>0.17</v>
      </c>
      <c r="Q113" s="62">
        <v>4.4999999999999998E-2</v>
      </c>
      <c r="R113" s="62">
        <v>0.05</v>
      </c>
      <c r="S113" s="62">
        <v>0.18099999999999999</v>
      </c>
      <c r="T113" s="62">
        <v>0.156</v>
      </c>
      <c r="U113" s="62">
        <v>0.151</v>
      </c>
      <c r="V113" s="62">
        <v>0.153</v>
      </c>
      <c r="W113" s="62">
        <v>0.122</v>
      </c>
      <c r="X113" s="62">
        <v>0.188</v>
      </c>
      <c r="Y113" s="62">
        <v>0.16300000000000001</v>
      </c>
      <c r="Z113" s="62">
        <v>0.17</v>
      </c>
      <c r="AA113" s="62">
        <v>0.16589999999999999</v>
      </c>
      <c r="AB113" s="62">
        <v>0.29120000000000001</v>
      </c>
      <c r="AC113" s="62">
        <v>2.24E-2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13.72</v>
      </c>
      <c r="G114" s="59">
        <f t="shared" ref="G114:AC114" si="24">G50</f>
        <v>14.28</v>
      </c>
      <c r="H114" s="59">
        <f t="shared" si="24"/>
        <v>14.25</v>
      </c>
      <c r="I114" s="59">
        <f t="shared" si="24"/>
        <v>14.29</v>
      </c>
      <c r="J114" s="59">
        <f t="shared" si="24"/>
        <v>14.27</v>
      </c>
      <c r="K114" s="59">
        <f t="shared" si="24"/>
        <v>14.28</v>
      </c>
      <c r="L114" s="59">
        <f t="shared" si="24"/>
        <v>14.22</v>
      </c>
      <c r="M114" s="59">
        <f t="shared" si="24"/>
        <v>14.21</v>
      </c>
      <c r="N114" s="59">
        <f t="shared" si="24"/>
        <v>14.27</v>
      </c>
      <c r="O114" s="59">
        <f t="shared" si="24"/>
        <v>14.24</v>
      </c>
      <c r="P114" s="59">
        <f t="shared" si="24"/>
        <v>14.05</v>
      </c>
      <c r="Q114" s="59">
        <f t="shared" si="24"/>
        <v>14.02</v>
      </c>
      <c r="R114" s="59">
        <f t="shared" si="24"/>
        <v>14.09</v>
      </c>
      <c r="S114" s="59">
        <f t="shared" si="24"/>
        <v>14.21</v>
      </c>
      <c r="T114" s="59">
        <f t="shared" si="24"/>
        <v>14.11</v>
      </c>
      <c r="U114" s="59">
        <f t="shared" si="24"/>
        <v>14.05</v>
      </c>
      <c r="V114" s="59">
        <f t="shared" si="24"/>
        <v>14.21</v>
      </c>
      <c r="W114" s="59">
        <f t="shared" si="24"/>
        <v>14.27</v>
      </c>
      <c r="X114" s="59">
        <f t="shared" si="24"/>
        <v>14.13</v>
      </c>
      <c r="Y114" s="59">
        <f t="shared" si="24"/>
        <v>14.2</v>
      </c>
      <c r="Z114" s="59">
        <f t="shared" si="24"/>
        <v>14.19</v>
      </c>
      <c r="AA114" s="59">
        <f t="shared" si="24"/>
        <v>14.29</v>
      </c>
      <c r="AB114" s="59">
        <f t="shared" si="24"/>
        <v>14.27</v>
      </c>
      <c r="AC114" s="59">
        <f t="shared" si="24"/>
        <v>14.26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0.78</v>
      </c>
      <c r="G115" s="62">
        <v>0.72</v>
      </c>
      <c r="H115" s="62">
        <v>0.75</v>
      </c>
      <c r="I115" s="62">
        <v>0.71</v>
      </c>
      <c r="J115" s="62">
        <v>0.73</v>
      </c>
      <c r="K115" s="62">
        <v>0.72</v>
      </c>
      <c r="L115" s="62">
        <v>0.78</v>
      </c>
      <c r="M115" s="62">
        <v>0.79</v>
      </c>
      <c r="N115" s="62">
        <v>0.73</v>
      </c>
      <c r="O115" s="62">
        <v>0.76</v>
      </c>
      <c r="P115" s="62">
        <v>0.95</v>
      </c>
      <c r="Q115" s="62">
        <v>0.98</v>
      </c>
      <c r="R115" s="62">
        <v>0.91</v>
      </c>
      <c r="S115" s="62">
        <v>0.79</v>
      </c>
      <c r="T115" s="62">
        <v>0.89</v>
      </c>
      <c r="U115" s="62">
        <v>0.95</v>
      </c>
      <c r="V115" s="62">
        <v>0.79</v>
      </c>
      <c r="W115" s="62">
        <v>0.73</v>
      </c>
      <c r="X115" s="62">
        <v>0.87</v>
      </c>
      <c r="Y115" s="62">
        <v>0.8</v>
      </c>
      <c r="Z115" s="62">
        <v>0.81</v>
      </c>
      <c r="AA115" s="62">
        <v>0.71</v>
      </c>
      <c r="AB115" s="62">
        <v>0.73</v>
      </c>
      <c r="AC115" s="62">
        <v>0.74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25">G76</f>
        <v>0.7</v>
      </c>
      <c r="H116" s="58">
        <f t="shared" si="25"/>
        <v>0</v>
      </c>
      <c r="I116" s="58">
        <f t="shared" si="25"/>
        <v>0</v>
      </c>
      <c r="J116" s="58">
        <f t="shared" si="25"/>
        <v>0</v>
      </c>
      <c r="K116" s="58">
        <f t="shared" si="25"/>
        <v>0</v>
      </c>
      <c r="L116" s="58">
        <f t="shared" si="25"/>
        <v>5.0999999999999996</v>
      </c>
      <c r="M116" s="58">
        <f t="shared" si="25"/>
        <v>2.8</v>
      </c>
      <c r="N116" s="58">
        <f t="shared" si="25"/>
        <v>2.8</v>
      </c>
      <c r="O116" s="58">
        <f t="shared" si="25"/>
        <v>3.66</v>
      </c>
      <c r="P116" s="58">
        <f t="shared" si="25"/>
        <v>6.6</v>
      </c>
      <c r="Q116" s="58">
        <f t="shared" si="25"/>
        <v>6.6</v>
      </c>
      <c r="R116" s="58">
        <f t="shared" si="25"/>
        <v>6.5</v>
      </c>
      <c r="S116" s="58">
        <f t="shared" si="25"/>
        <v>6.4</v>
      </c>
      <c r="T116" s="58">
        <f t="shared" si="25"/>
        <v>6.3988888888888891</v>
      </c>
      <c r="U116" s="58">
        <f t="shared" si="25"/>
        <v>6.3988888888888891</v>
      </c>
      <c r="V116" s="58">
        <f t="shared" si="25"/>
        <v>6.3988888888888891</v>
      </c>
      <c r="W116" s="58">
        <f t="shared" si="25"/>
        <v>6.3988888888888891</v>
      </c>
      <c r="X116" s="58">
        <f t="shared" si="25"/>
        <v>6.3988888888888891</v>
      </c>
      <c r="Y116" s="58">
        <f t="shared" si="25"/>
        <v>6.5988888888888892</v>
      </c>
      <c r="Z116" s="58">
        <f t="shared" si="25"/>
        <v>5.0988888888888892</v>
      </c>
      <c r="AA116" s="58">
        <f t="shared" si="25"/>
        <v>2.0999999999999996</v>
      </c>
      <c r="AB116" s="58">
        <f t="shared" si="25"/>
        <v>0</v>
      </c>
      <c r="AC116" s="58">
        <f t="shared" si="25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0.98</v>
      </c>
      <c r="G117" s="58">
        <f t="shared" ref="G117:AC117" si="26">G81</f>
        <v>0.75</v>
      </c>
      <c r="H117" s="58">
        <f t="shared" si="26"/>
        <v>0.72</v>
      </c>
      <c r="I117" s="58">
        <f t="shared" si="26"/>
        <v>0.84</v>
      </c>
      <c r="J117" s="58">
        <f t="shared" si="26"/>
        <v>0.79</v>
      </c>
      <c r="K117" s="58">
        <f t="shared" si="26"/>
        <v>0.9</v>
      </c>
      <c r="L117" s="58">
        <f t="shared" si="26"/>
        <v>1.1000000000000001</v>
      </c>
      <c r="M117" s="58">
        <f t="shared" si="26"/>
        <v>1.08</v>
      </c>
      <c r="N117" s="58">
        <f t="shared" si="26"/>
        <v>1.1200000000000001</v>
      </c>
      <c r="O117" s="58">
        <f t="shared" si="26"/>
        <v>1.27</v>
      </c>
      <c r="P117" s="58">
        <f t="shared" si="26"/>
        <v>1.37</v>
      </c>
      <c r="Q117" s="58">
        <f t="shared" si="26"/>
        <v>1.4</v>
      </c>
      <c r="R117" s="58">
        <f t="shared" si="26"/>
        <v>1.46</v>
      </c>
      <c r="S117" s="58">
        <f t="shared" si="26"/>
        <v>1.47</v>
      </c>
      <c r="T117" s="58">
        <f t="shared" si="26"/>
        <v>1.47</v>
      </c>
      <c r="U117" s="58">
        <f t="shared" si="26"/>
        <v>1.48</v>
      </c>
      <c r="V117" s="58">
        <f t="shared" si="26"/>
        <v>1.41</v>
      </c>
      <c r="W117" s="58">
        <f t="shared" si="26"/>
        <v>1.41</v>
      </c>
      <c r="X117" s="58">
        <f t="shared" si="26"/>
        <v>1.47</v>
      </c>
      <c r="Y117" s="58">
        <f t="shared" si="26"/>
        <v>1.7</v>
      </c>
      <c r="Z117" s="58">
        <f t="shared" si="26"/>
        <v>1.6</v>
      </c>
      <c r="AA117" s="58">
        <f t="shared" si="26"/>
        <v>1.43</v>
      </c>
      <c r="AB117" s="58">
        <f t="shared" si="26"/>
        <v>1.22</v>
      </c>
      <c r="AC117" s="58">
        <f t="shared" si="26"/>
        <v>1.0900000000000001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0.76</v>
      </c>
      <c r="G119" s="58">
        <f t="shared" ref="G119:AC119" si="27">G96</f>
        <v>0.73</v>
      </c>
      <c r="H119" s="58">
        <f t="shared" si="27"/>
        <v>0.7</v>
      </c>
      <c r="I119" s="58">
        <f t="shared" si="27"/>
        <v>0.69</v>
      </c>
      <c r="J119" s="58">
        <f t="shared" si="27"/>
        <v>0.67</v>
      </c>
      <c r="K119" s="58">
        <f t="shared" si="27"/>
        <v>0.66</v>
      </c>
      <c r="L119" s="58">
        <f t="shared" si="27"/>
        <v>0.78</v>
      </c>
      <c r="M119" s="58">
        <f t="shared" si="27"/>
        <v>0.71</v>
      </c>
      <c r="N119" s="58">
        <f t="shared" si="27"/>
        <v>0.69</v>
      </c>
      <c r="O119" s="58">
        <f t="shared" si="27"/>
        <v>0.77</v>
      </c>
      <c r="P119" s="58">
        <f t="shared" si="27"/>
        <v>0.79</v>
      </c>
      <c r="Q119" s="58">
        <f t="shared" si="27"/>
        <v>0.84</v>
      </c>
      <c r="R119" s="58">
        <f t="shared" si="27"/>
        <v>0.86</v>
      </c>
      <c r="S119" s="58">
        <f t="shared" si="27"/>
        <v>0.87</v>
      </c>
      <c r="T119" s="58">
        <f t="shared" si="27"/>
        <v>0.87</v>
      </c>
      <c r="U119" s="58">
        <f t="shared" si="27"/>
        <v>0.88</v>
      </c>
      <c r="V119" s="58">
        <f t="shared" si="27"/>
        <v>0.88</v>
      </c>
      <c r="W119" s="58">
        <f t="shared" si="27"/>
        <v>0.89</v>
      </c>
      <c r="X119" s="58">
        <f t="shared" si="27"/>
        <v>0.92</v>
      </c>
      <c r="Y119" s="58">
        <f t="shared" si="27"/>
        <v>1</v>
      </c>
      <c r="Z119" s="58">
        <f t="shared" si="27"/>
        <v>1</v>
      </c>
      <c r="AA119" s="58">
        <f t="shared" si="27"/>
        <v>0.94</v>
      </c>
      <c r="AB119" s="58">
        <f t="shared" si="27"/>
        <v>0.89</v>
      </c>
      <c r="AC119" s="58">
        <f t="shared" si="27"/>
        <v>0.86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40.46</v>
      </c>
      <c r="G121" s="55">
        <f t="shared" ref="G121:AC121" si="28">SUM(G13:G16,G19:G32,G43:G46,G49,G55,G56,G58,G60,G63,G64,G66,G67,G72,G78:G80,G94:G95)</f>
        <v>37.159999999999997</v>
      </c>
      <c r="H121" s="55">
        <f>SUM(H13:H16,H19:H32,H43:H46,H49,H55,H56,H58,H60,H63,H64,H66,H67,H72,H78:H80,H94:H95)</f>
        <v>35.07</v>
      </c>
      <c r="I121" s="55">
        <f t="shared" si="28"/>
        <v>34.519999999999996</v>
      </c>
      <c r="J121" s="55">
        <f t="shared" si="28"/>
        <v>34.130000000000003</v>
      </c>
      <c r="K121" s="55">
        <f t="shared" si="28"/>
        <v>36.44</v>
      </c>
      <c r="L121" s="55">
        <f t="shared" si="28"/>
        <v>42.499999999999993</v>
      </c>
      <c r="M121" s="55">
        <f t="shared" si="28"/>
        <v>39.000000000000007</v>
      </c>
      <c r="N121" s="55">
        <f t="shared" si="28"/>
        <v>43.88000000000001</v>
      </c>
      <c r="O121" s="55">
        <f t="shared" si="28"/>
        <v>53.239999999999995</v>
      </c>
      <c r="P121" s="55">
        <f t="shared" si="28"/>
        <v>54.187000000000019</v>
      </c>
      <c r="Q121" s="55">
        <f t="shared" si="28"/>
        <v>60.299000000000007</v>
      </c>
      <c r="R121" s="55">
        <f t="shared" si="28"/>
        <v>60.449999999999982</v>
      </c>
      <c r="S121" s="55">
        <f t="shared" si="28"/>
        <v>64.686999999999969</v>
      </c>
      <c r="T121" s="55">
        <f t="shared" si="28"/>
        <v>57.648888888888898</v>
      </c>
      <c r="U121" s="55">
        <f t="shared" si="28"/>
        <v>63.606888888888903</v>
      </c>
      <c r="V121" s="55">
        <f t="shared" si="28"/>
        <v>62.175888888888892</v>
      </c>
      <c r="W121" s="55">
        <f t="shared" si="28"/>
        <v>59.249888888888897</v>
      </c>
      <c r="X121" s="55">
        <f t="shared" si="28"/>
        <v>60.6448888888889</v>
      </c>
      <c r="Y121" s="55">
        <f t="shared" si="28"/>
        <v>60.713888888888903</v>
      </c>
      <c r="Z121" s="55">
        <f t="shared" si="28"/>
        <v>55.888888888888879</v>
      </c>
      <c r="AA121" s="55">
        <f t="shared" si="28"/>
        <v>52.460000000000015</v>
      </c>
      <c r="AB121" s="55">
        <f t="shared" si="28"/>
        <v>47.179999999999993</v>
      </c>
      <c r="AC121" s="55">
        <f t="shared" si="28"/>
        <v>43.81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6.09</v>
      </c>
      <c r="U125" s="519"/>
      <c r="V125" s="519"/>
      <c r="W125" s="519"/>
      <c r="X125" s="519"/>
      <c r="Y125" s="519"/>
      <c r="Z125" s="519">
        <v>1.1200000000000001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9">SUM(G122:G125)</f>
        <v>0</v>
      </c>
      <c r="H126" s="55">
        <f t="shared" si="29"/>
        <v>0</v>
      </c>
      <c r="I126" s="55">
        <f t="shared" si="29"/>
        <v>0</v>
      </c>
      <c r="J126" s="55">
        <f t="shared" si="29"/>
        <v>0</v>
      </c>
      <c r="K126" s="55">
        <f t="shared" si="29"/>
        <v>0</v>
      </c>
      <c r="L126" s="55">
        <f t="shared" si="29"/>
        <v>0</v>
      </c>
      <c r="M126" s="55">
        <f t="shared" si="29"/>
        <v>0</v>
      </c>
      <c r="N126" s="55">
        <f t="shared" si="29"/>
        <v>0</v>
      </c>
      <c r="O126" s="55">
        <f t="shared" si="29"/>
        <v>0</v>
      </c>
      <c r="P126" s="55">
        <f t="shared" si="29"/>
        <v>0</v>
      </c>
      <c r="Q126" s="55">
        <f t="shared" si="29"/>
        <v>0</v>
      </c>
      <c r="R126" s="55">
        <f t="shared" si="29"/>
        <v>0</v>
      </c>
      <c r="S126" s="55">
        <f t="shared" si="29"/>
        <v>0</v>
      </c>
      <c r="T126" s="55">
        <f t="shared" si="29"/>
        <v>6.09</v>
      </c>
      <c r="U126" s="55">
        <f t="shared" si="29"/>
        <v>0</v>
      </c>
      <c r="V126" s="55">
        <f t="shared" si="29"/>
        <v>0</v>
      </c>
      <c r="W126" s="55">
        <f t="shared" si="29"/>
        <v>0</v>
      </c>
      <c r="X126" s="55">
        <f t="shared" si="29"/>
        <v>0</v>
      </c>
      <c r="Y126" s="55">
        <f t="shared" si="29"/>
        <v>0</v>
      </c>
      <c r="Z126" s="55">
        <f t="shared" si="29"/>
        <v>1.1200000000000001</v>
      </c>
      <c r="AA126" s="55">
        <f t="shared" si="29"/>
        <v>0</v>
      </c>
      <c r="AB126" s="55">
        <f t="shared" si="29"/>
        <v>0</v>
      </c>
      <c r="AC126" s="55">
        <f t="shared" si="29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40.46</v>
      </c>
      <c r="G127" s="56">
        <f t="shared" ref="G127:AC127" si="30">SUM(G121,G126)</f>
        <v>37.159999999999997</v>
      </c>
      <c r="H127" s="56">
        <f t="shared" si="30"/>
        <v>35.07</v>
      </c>
      <c r="I127" s="56">
        <f t="shared" si="30"/>
        <v>34.519999999999996</v>
      </c>
      <c r="J127" s="56">
        <f t="shared" si="30"/>
        <v>34.130000000000003</v>
      </c>
      <c r="K127" s="56">
        <f t="shared" si="30"/>
        <v>36.44</v>
      </c>
      <c r="L127" s="56">
        <f t="shared" si="30"/>
        <v>42.499999999999993</v>
      </c>
      <c r="M127" s="56">
        <f t="shared" si="30"/>
        <v>39.000000000000007</v>
      </c>
      <c r="N127" s="56">
        <f t="shared" si="30"/>
        <v>43.88000000000001</v>
      </c>
      <c r="O127" s="56">
        <f t="shared" si="30"/>
        <v>53.239999999999995</v>
      </c>
      <c r="P127" s="56">
        <f t="shared" si="30"/>
        <v>54.187000000000019</v>
      </c>
      <c r="Q127" s="56">
        <f t="shared" si="30"/>
        <v>60.299000000000007</v>
      </c>
      <c r="R127" s="56">
        <f t="shared" si="30"/>
        <v>60.449999999999982</v>
      </c>
      <c r="S127" s="56">
        <f t="shared" si="30"/>
        <v>64.686999999999969</v>
      </c>
      <c r="T127" s="56">
        <f t="shared" si="30"/>
        <v>63.738888888888894</v>
      </c>
      <c r="U127" s="56">
        <f t="shared" si="30"/>
        <v>63.606888888888903</v>
      </c>
      <c r="V127" s="56">
        <f t="shared" si="30"/>
        <v>62.175888888888892</v>
      </c>
      <c r="W127" s="56">
        <f t="shared" si="30"/>
        <v>59.249888888888897</v>
      </c>
      <c r="X127" s="56">
        <f t="shared" si="30"/>
        <v>60.6448888888889</v>
      </c>
      <c r="Y127" s="56">
        <f t="shared" si="30"/>
        <v>60.713888888888903</v>
      </c>
      <c r="Z127" s="56">
        <f t="shared" si="30"/>
        <v>57.008888888888876</v>
      </c>
      <c r="AA127" s="56">
        <f t="shared" si="30"/>
        <v>52.460000000000015</v>
      </c>
      <c r="AB127" s="56">
        <f t="shared" si="30"/>
        <v>47.179999999999993</v>
      </c>
      <c r="AC127" s="56">
        <f t="shared" si="30"/>
        <v>43.81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60.07</v>
      </c>
      <c r="G130" s="350">
        <v>60.04</v>
      </c>
      <c r="H130" s="350">
        <v>6.03</v>
      </c>
      <c r="I130" s="350">
        <v>60.07</v>
      </c>
      <c r="J130" s="350">
        <v>60</v>
      </c>
      <c r="K130" s="350">
        <v>60.08</v>
      </c>
      <c r="L130" s="350">
        <v>60.07</v>
      </c>
      <c r="M130" s="350">
        <v>60.17</v>
      </c>
      <c r="N130" s="350">
        <v>60.08</v>
      </c>
      <c r="O130" s="350">
        <v>60.1</v>
      </c>
      <c r="P130" s="350">
        <v>59.5</v>
      </c>
      <c r="Q130" s="350">
        <v>59.97</v>
      </c>
      <c r="R130" s="350">
        <v>60.09</v>
      </c>
      <c r="S130" s="350">
        <v>60.15</v>
      </c>
      <c r="T130" s="350">
        <v>60.05</v>
      </c>
      <c r="U130" s="350">
        <v>60.09</v>
      </c>
      <c r="V130" s="350">
        <v>60.04</v>
      </c>
      <c r="W130" s="350">
        <v>60.14</v>
      </c>
      <c r="X130" s="350">
        <v>60.08</v>
      </c>
      <c r="Y130" s="350">
        <v>60.04</v>
      </c>
      <c r="Z130" s="350">
        <v>60.11</v>
      </c>
      <c r="AA130" s="350">
        <v>60.1</v>
      </c>
      <c r="AB130" s="350">
        <v>60.04</v>
      </c>
      <c r="AC130" s="350">
        <v>60.01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120</v>
      </c>
      <c r="Q131" s="410" t="s">
        <v>120</v>
      </c>
      <c r="R131" s="410" t="s">
        <v>120</v>
      </c>
      <c r="S131" s="410" t="s">
        <v>120</v>
      </c>
      <c r="T131" s="410" t="s">
        <v>120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" si="31">7.2*(4-COUNTIF(F13:F16,"=CMS"))</f>
        <v>21.6</v>
      </c>
      <c r="G137" s="529">
        <f t="shared" ref="G137:L137" si="32">7.2*(4-COUNTIF(G13:G16,"=CMS"))</f>
        <v>21.6</v>
      </c>
      <c r="H137" s="529">
        <f t="shared" si="32"/>
        <v>21.6</v>
      </c>
      <c r="I137" s="529">
        <f t="shared" si="32"/>
        <v>21.6</v>
      </c>
      <c r="J137" s="529">
        <f t="shared" si="32"/>
        <v>21.6</v>
      </c>
      <c r="K137" s="529">
        <f t="shared" si="32"/>
        <v>21.6</v>
      </c>
      <c r="L137" s="529">
        <f t="shared" si="32"/>
        <v>21.6</v>
      </c>
      <c r="M137" s="529">
        <f t="shared" ref="M137:N137" si="33">7.2*(4-COUNTIF(M13:M16,"=CMS"))</f>
        <v>21.6</v>
      </c>
      <c r="N137" s="529">
        <f t="shared" si="33"/>
        <v>21.6</v>
      </c>
      <c r="O137" s="529">
        <f t="shared" ref="O137:P137" si="34">7.2*(4-COUNTIF(O13:O16,"=CMS"))</f>
        <v>21.6</v>
      </c>
      <c r="P137" s="529">
        <f t="shared" si="34"/>
        <v>21.6</v>
      </c>
      <c r="Q137" s="529">
        <f t="shared" ref="Q137:R137" si="35">7.2*(4-COUNTIF(Q13:Q16,"=CMS"))</f>
        <v>21.6</v>
      </c>
      <c r="R137" s="529">
        <f t="shared" si="35"/>
        <v>21.6</v>
      </c>
      <c r="S137" s="529">
        <f t="shared" ref="S137:AB137" si="36">7.2*(4-COUNTIF(S13:S16,"=CMS"))</f>
        <v>21.6</v>
      </c>
      <c r="T137" s="529">
        <f t="shared" si="36"/>
        <v>21.6</v>
      </c>
      <c r="U137" s="529">
        <f t="shared" si="36"/>
        <v>21.6</v>
      </c>
      <c r="V137" s="529">
        <f t="shared" si="36"/>
        <v>21.6</v>
      </c>
      <c r="W137" s="529">
        <f t="shared" si="36"/>
        <v>21.6</v>
      </c>
      <c r="X137" s="529">
        <f t="shared" si="36"/>
        <v>21.6</v>
      </c>
      <c r="Y137" s="529">
        <f t="shared" si="36"/>
        <v>21.6</v>
      </c>
      <c r="Z137" s="529">
        <f t="shared" si="36"/>
        <v>21.6</v>
      </c>
      <c r="AA137" s="529">
        <f t="shared" si="36"/>
        <v>21.6</v>
      </c>
      <c r="AB137" s="529">
        <f t="shared" si="36"/>
        <v>21.6</v>
      </c>
      <c r="AC137" s="529">
        <f t="shared" ref="AC137" si="37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AC139" si="38">4.5+4</f>
        <v>8.5</v>
      </c>
      <c r="G139" s="529">
        <f t="shared" si="38"/>
        <v>8.5</v>
      </c>
      <c r="H139" s="529">
        <f t="shared" si="38"/>
        <v>8.5</v>
      </c>
      <c r="I139" s="529">
        <f t="shared" si="38"/>
        <v>8.5</v>
      </c>
      <c r="J139" s="529">
        <f t="shared" si="38"/>
        <v>8.5</v>
      </c>
      <c r="K139" s="529">
        <f t="shared" si="38"/>
        <v>8.5</v>
      </c>
      <c r="L139" s="529">
        <f t="shared" si="38"/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f t="shared" si="38"/>
        <v>8.5</v>
      </c>
      <c r="U139" s="529">
        <f t="shared" si="38"/>
        <v>8.5</v>
      </c>
      <c r="V139" s="529">
        <f t="shared" si="38"/>
        <v>8.5</v>
      </c>
      <c r="W139" s="529">
        <f t="shared" si="38"/>
        <v>8.5</v>
      </c>
      <c r="X139" s="529">
        <f t="shared" si="38"/>
        <v>8.5</v>
      </c>
      <c r="Y139" s="529">
        <f t="shared" si="38"/>
        <v>8.5</v>
      </c>
      <c r="Z139" s="529">
        <f t="shared" si="38"/>
        <v>8.5</v>
      </c>
      <c r="AA139" s="529">
        <f t="shared" si="38"/>
        <v>8.5</v>
      </c>
      <c r="AB139" s="529">
        <f t="shared" si="38"/>
        <v>8.5</v>
      </c>
      <c r="AC139" s="529">
        <f t="shared" si="3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:F141" si="39">IF(F45="CMS",0,8.8)</f>
        <v>8.8000000000000007</v>
      </c>
      <c r="G140" s="529">
        <f t="shared" ref="G140:L140" si="40">IF(G45="CMS",0,8.8)</f>
        <v>8.8000000000000007</v>
      </c>
      <c r="H140" s="529">
        <f t="shared" si="40"/>
        <v>8.8000000000000007</v>
      </c>
      <c r="I140" s="529">
        <f t="shared" si="40"/>
        <v>8.8000000000000007</v>
      </c>
      <c r="J140" s="529">
        <f t="shared" si="40"/>
        <v>8.8000000000000007</v>
      </c>
      <c r="K140" s="529">
        <f t="shared" si="40"/>
        <v>8.8000000000000007</v>
      </c>
      <c r="L140" s="529">
        <f t="shared" si="40"/>
        <v>8.8000000000000007</v>
      </c>
      <c r="M140" s="529">
        <f t="shared" ref="M140:N140" si="41">IF(M45="CMS",0,8.8)</f>
        <v>0</v>
      </c>
      <c r="N140" s="529">
        <f t="shared" si="41"/>
        <v>8.8000000000000007</v>
      </c>
      <c r="O140" s="529">
        <f t="shared" ref="O140:P140" si="42">IF(O45="CMS",0,8.8)</f>
        <v>8.8000000000000007</v>
      </c>
      <c r="P140" s="529">
        <f t="shared" si="42"/>
        <v>8.8000000000000007</v>
      </c>
      <c r="Q140" s="529">
        <f t="shared" ref="Q140:R140" si="43">IF(Q45="CMS",0,8.8)</f>
        <v>0</v>
      </c>
      <c r="R140" s="529">
        <f t="shared" si="43"/>
        <v>0</v>
      </c>
      <c r="S140" s="529">
        <f t="shared" ref="S140:AB140" si="44">IF(S45="CMS",0,8.8)</f>
        <v>8.8000000000000007</v>
      </c>
      <c r="T140" s="529">
        <f t="shared" si="44"/>
        <v>8.8000000000000007</v>
      </c>
      <c r="U140" s="529">
        <f t="shared" si="44"/>
        <v>8.8000000000000007</v>
      </c>
      <c r="V140" s="529">
        <f t="shared" si="44"/>
        <v>8.8000000000000007</v>
      </c>
      <c r="W140" s="529">
        <f t="shared" si="44"/>
        <v>8.8000000000000007</v>
      </c>
      <c r="X140" s="529">
        <f t="shared" si="44"/>
        <v>8.8000000000000007</v>
      </c>
      <c r="Y140" s="529">
        <f t="shared" si="44"/>
        <v>8.8000000000000007</v>
      </c>
      <c r="Z140" s="529">
        <f t="shared" si="44"/>
        <v>8.8000000000000007</v>
      </c>
      <c r="AA140" s="529">
        <f t="shared" si="44"/>
        <v>8.8000000000000007</v>
      </c>
      <c r="AB140" s="529">
        <f t="shared" si="44"/>
        <v>8.8000000000000007</v>
      </c>
      <c r="AC140" s="529">
        <f t="shared" ref="AC140" si="45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 t="shared" si="39"/>
        <v>0</v>
      </c>
      <c r="G141" s="529">
        <f t="shared" ref="G141:L141" si="46">IF(G46="CMS",0,8.8)</f>
        <v>0</v>
      </c>
      <c r="H141" s="529">
        <f t="shared" si="46"/>
        <v>0</v>
      </c>
      <c r="I141" s="529">
        <f t="shared" si="46"/>
        <v>0</v>
      </c>
      <c r="J141" s="529">
        <f t="shared" si="46"/>
        <v>0</v>
      </c>
      <c r="K141" s="529">
        <f t="shared" si="46"/>
        <v>0</v>
      </c>
      <c r="L141" s="529">
        <f t="shared" si="46"/>
        <v>0</v>
      </c>
      <c r="M141" s="529">
        <f t="shared" ref="M141:N141" si="47">IF(M46="CMS",0,8.8)</f>
        <v>0</v>
      </c>
      <c r="N141" s="529">
        <f t="shared" si="47"/>
        <v>0</v>
      </c>
      <c r="O141" s="529">
        <f t="shared" ref="O141:P141" si="48">IF(O46="CMS",0,8.8)</f>
        <v>0</v>
      </c>
      <c r="P141" s="529">
        <f t="shared" si="48"/>
        <v>0</v>
      </c>
      <c r="Q141" s="529">
        <f t="shared" ref="Q141:R141" si="49">IF(Q46="CMS",0,8.8)</f>
        <v>0</v>
      </c>
      <c r="R141" s="529">
        <f t="shared" si="49"/>
        <v>0</v>
      </c>
      <c r="S141" s="529">
        <f t="shared" ref="S141:AB141" si="50">IF(S46="CMS",0,8.8)</f>
        <v>0</v>
      </c>
      <c r="T141" s="529">
        <f t="shared" si="50"/>
        <v>0</v>
      </c>
      <c r="U141" s="529">
        <f t="shared" si="50"/>
        <v>0</v>
      </c>
      <c r="V141" s="529">
        <f t="shared" si="50"/>
        <v>0</v>
      </c>
      <c r="W141" s="529">
        <f t="shared" si="50"/>
        <v>0</v>
      </c>
      <c r="X141" s="529">
        <f t="shared" si="50"/>
        <v>0</v>
      </c>
      <c r="Y141" s="529">
        <f t="shared" si="50"/>
        <v>0</v>
      </c>
      <c r="Z141" s="529">
        <f t="shared" si="50"/>
        <v>0</v>
      </c>
      <c r="AA141" s="529">
        <f t="shared" si="50"/>
        <v>0</v>
      </c>
      <c r="AB141" s="529">
        <f t="shared" si="50"/>
        <v>0</v>
      </c>
      <c r="AC141" s="529">
        <f t="shared" ref="AC141" si="51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16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16</v>
      </c>
      <c r="Y142" s="529">
        <v>16</v>
      </c>
      <c r="Z142" s="529">
        <v>16</v>
      </c>
      <c r="AA142" s="529">
        <v>16</v>
      </c>
      <c r="AB142" s="529">
        <v>16</v>
      </c>
      <c r="AC142" s="529">
        <v>16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" si="52">0.75*(5-COUNTIF(F63:F72,"=CMS"))+0.8*(4-COUNTIF(F55:F60,"=CMS"))</f>
        <v>6.95</v>
      </c>
      <c r="G143" s="529">
        <f t="shared" ref="G143:L143" si="53">0.75*(5-COUNTIF(G63:G72,"=CMS"))+0.8*(4-COUNTIF(G55:G60,"=CMS"))</f>
        <v>6.95</v>
      </c>
      <c r="H143" s="529">
        <f t="shared" si="53"/>
        <v>6.95</v>
      </c>
      <c r="I143" s="529">
        <f t="shared" si="53"/>
        <v>6.95</v>
      </c>
      <c r="J143" s="529">
        <f t="shared" si="53"/>
        <v>6.95</v>
      </c>
      <c r="K143" s="529">
        <f t="shared" si="53"/>
        <v>6.95</v>
      </c>
      <c r="L143" s="529">
        <f t="shared" si="53"/>
        <v>6.95</v>
      </c>
      <c r="M143" s="529">
        <f t="shared" ref="M143:N143" si="54">0.75*(5-COUNTIF(M63:M72,"=CMS"))+0.8*(4-COUNTIF(M55:M60,"=CMS"))</f>
        <v>6.95</v>
      </c>
      <c r="N143" s="529">
        <f t="shared" si="54"/>
        <v>6.95</v>
      </c>
      <c r="O143" s="529">
        <f t="shared" ref="O143:P143" si="55">0.75*(5-COUNTIF(O63:O72,"=CMS"))+0.8*(4-COUNTIF(O55:O60,"=CMS"))</f>
        <v>6.95</v>
      </c>
      <c r="P143" s="529">
        <f t="shared" si="55"/>
        <v>6.95</v>
      </c>
      <c r="Q143" s="529">
        <f t="shared" ref="Q143:R143" si="56">0.75*(5-COUNTIF(Q63:Q72,"=CMS"))+0.8*(4-COUNTIF(Q55:Q60,"=CMS"))</f>
        <v>6.95</v>
      </c>
      <c r="R143" s="529">
        <f t="shared" si="56"/>
        <v>6.95</v>
      </c>
      <c r="S143" s="529">
        <f t="shared" ref="S143:AB143" si="57">0.75*(5-COUNTIF(S63:S72,"=CMS"))+0.8*(4-COUNTIF(S55:S60,"=CMS"))</f>
        <v>6.95</v>
      </c>
      <c r="T143" s="529">
        <f t="shared" si="57"/>
        <v>6.95</v>
      </c>
      <c r="U143" s="529">
        <f t="shared" si="57"/>
        <v>6.95</v>
      </c>
      <c r="V143" s="529">
        <f t="shared" si="57"/>
        <v>6.95</v>
      </c>
      <c r="W143" s="529">
        <f t="shared" si="57"/>
        <v>6.95</v>
      </c>
      <c r="X143" s="529">
        <f t="shared" si="57"/>
        <v>6.95</v>
      </c>
      <c r="Y143" s="529">
        <f t="shared" si="57"/>
        <v>6.95</v>
      </c>
      <c r="Z143" s="529">
        <f t="shared" si="57"/>
        <v>6.95</v>
      </c>
      <c r="AA143" s="529">
        <f t="shared" si="57"/>
        <v>6.95</v>
      </c>
      <c r="AB143" s="529">
        <f t="shared" si="57"/>
        <v>6.95</v>
      </c>
      <c r="AC143" s="529">
        <f t="shared" ref="AC143" si="58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" si="59">0.75*(3-COUNTIF(F78:F80,"=CMS"))</f>
        <v>2.25</v>
      </c>
      <c r="G144" s="529">
        <f t="shared" ref="G144:K144" si="60">0.75*(3-COUNTIF(G78:G80,"=CMS"))</f>
        <v>2.25</v>
      </c>
      <c r="H144" s="529">
        <f t="shared" si="60"/>
        <v>2.25</v>
      </c>
      <c r="I144" s="529">
        <f t="shared" si="60"/>
        <v>2.25</v>
      </c>
      <c r="J144" s="529">
        <f t="shared" si="60"/>
        <v>2.25</v>
      </c>
      <c r="K144" s="529">
        <f t="shared" si="60"/>
        <v>2.25</v>
      </c>
      <c r="L144" s="529">
        <f t="shared" ref="L144:S144" si="61">0.85*(3-COUNTIF(L78:L80,"=CMS"))</f>
        <v>2.5499999999999998</v>
      </c>
      <c r="M144" s="529">
        <f t="shared" si="61"/>
        <v>2.5499999999999998</v>
      </c>
      <c r="N144" s="529">
        <f t="shared" si="61"/>
        <v>2.5499999999999998</v>
      </c>
      <c r="O144" s="529">
        <f t="shared" si="61"/>
        <v>2.5499999999999998</v>
      </c>
      <c r="P144" s="529">
        <f t="shared" si="61"/>
        <v>2.5499999999999998</v>
      </c>
      <c r="Q144" s="529">
        <f t="shared" si="61"/>
        <v>2.5499999999999998</v>
      </c>
      <c r="R144" s="529">
        <f t="shared" si="61"/>
        <v>2.5499999999999998</v>
      </c>
      <c r="S144" s="529">
        <f t="shared" si="61"/>
        <v>2.5499999999999998</v>
      </c>
      <c r="T144" s="529">
        <f t="shared" ref="T144:AB144" si="62">0.85*(3-COUNTIF(T78:T80,"=CMS"))</f>
        <v>2.5499999999999998</v>
      </c>
      <c r="U144" s="529">
        <f t="shared" si="62"/>
        <v>2.5499999999999998</v>
      </c>
      <c r="V144" s="529">
        <f t="shared" si="62"/>
        <v>2.5499999999999998</v>
      </c>
      <c r="W144" s="529">
        <f t="shared" si="62"/>
        <v>2.5499999999999998</v>
      </c>
      <c r="X144" s="529">
        <f t="shared" si="62"/>
        <v>2.5499999999999998</v>
      </c>
      <c r="Y144" s="529">
        <f t="shared" si="62"/>
        <v>2.5499999999999998</v>
      </c>
      <c r="Z144" s="529">
        <f t="shared" si="62"/>
        <v>2.5499999999999998</v>
      </c>
      <c r="AA144" s="529">
        <f t="shared" si="62"/>
        <v>2.5499999999999998</v>
      </c>
      <c r="AB144" s="529">
        <f t="shared" si="62"/>
        <v>2.5499999999999998</v>
      </c>
      <c r="AC144" s="529">
        <f t="shared" ref="AC144" si="63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" si="64">1*(2-COUNTIF(F94:F95,"=CMS"))</f>
        <v>2</v>
      </c>
      <c r="G145" s="529">
        <f t="shared" ref="G145:L145" si="65">1*(2-COUNTIF(G94:G95,"=CMS"))</f>
        <v>2</v>
      </c>
      <c r="H145" s="529">
        <f t="shared" si="65"/>
        <v>2</v>
      </c>
      <c r="I145" s="529">
        <f t="shared" si="65"/>
        <v>2</v>
      </c>
      <c r="J145" s="529">
        <f t="shared" si="65"/>
        <v>2</v>
      </c>
      <c r="K145" s="529">
        <f t="shared" si="65"/>
        <v>2</v>
      </c>
      <c r="L145" s="529">
        <f t="shared" si="65"/>
        <v>2</v>
      </c>
      <c r="M145" s="529">
        <f t="shared" ref="M145:N145" si="66">1*(2-COUNTIF(M94:M95,"=CMS"))</f>
        <v>2</v>
      </c>
      <c r="N145" s="529">
        <f t="shared" si="66"/>
        <v>2</v>
      </c>
      <c r="O145" s="529">
        <f t="shared" ref="O145:P145" si="67">1*(2-COUNTIF(O94:O95,"=CMS"))</f>
        <v>2</v>
      </c>
      <c r="P145" s="529">
        <f t="shared" si="67"/>
        <v>2</v>
      </c>
      <c r="Q145" s="529">
        <f t="shared" ref="Q145:R145" si="68">1*(2-COUNTIF(Q94:Q95,"=CMS"))</f>
        <v>2</v>
      </c>
      <c r="R145" s="529">
        <f t="shared" si="68"/>
        <v>2</v>
      </c>
      <c r="S145" s="529">
        <f t="shared" ref="S145:AB145" si="69">1*(2-COUNTIF(S94:S95,"=CMS"))</f>
        <v>2</v>
      </c>
      <c r="T145" s="529">
        <f t="shared" si="69"/>
        <v>2</v>
      </c>
      <c r="U145" s="529">
        <f t="shared" si="69"/>
        <v>2</v>
      </c>
      <c r="V145" s="529">
        <f t="shared" si="69"/>
        <v>2</v>
      </c>
      <c r="W145" s="529">
        <f t="shared" si="69"/>
        <v>2</v>
      </c>
      <c r="X145" s="529">
        <f t="shared" si="69"/>
        <v>2</v>
      </c>
      <c r="Y145" s="529">
        <f t="shared" si="69"/>
        <v>2</v>
      </c>
      <c r="Z145" s="529">
        <f t="shared" si="69"/>
        <v>2</v>
      </c>
      <c r="AA145" s="529">
        <f t="shared" si="69"/>
        <v>2</v>
      </c>
      <c r="AB145" s="529">
        <f t="shared" si="69"/>
        <v>2</v>
      </c>
      <c r="AC145" s="529">
        <f t="shared" ref="AC145" si="70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71">IF(G137&gt;20,0,20-G137)</f>
        <v>0</v>
      </c>
      <c r="H146" s="530">
        <f t="shared" si="71"/>
        <v>0</v>
      </c>
      <c r="I146" s="530">
        <f t="shared" si="71"/>
        <v>0</v>
      </c>
      <c r="J146" s="530">
        <f t="shared" si="71"/>
        <v>0</v>
      </c>
      <c r="K146" s="530">
        <f t="shared" si="71"/>
        <v>0</v>
      </c>
      <c r="L146" s="530">
        <f t="shared" si="71"/>
        <v>0</v>
      </c>
      <c r="M146" s="530">
        <f t="shared" si="71"/>
        <v>0</v>
      </c>
      <c r="N146" s="530">
        <f t="shared" si="71"/>
        <v>0</v>
      </c>
      <c r="O146" s="530">
        <f t="shared" si="71"/>
        <v>0</v>
      </c>
      <c r="P146" s="530">
        <f t="shared" si="71"/>
        <v>0</v>
      </c>
      <c r="Q146" s="530">
        <f t="shared" si="71"/>
        <v>0</v>
      </c>
      <c r="R146" s="530">
        <f t="shared" si="71"/>
        <v>0</v>
      </c>
      <c r="S146" s="530">
        <f t="shared" si="71"/>
        <v>0</v>
      </c>
      <c r="T146" s="530">
        <f t="shared" si="71"/>
        <v>0</v>
      </c>
      <c r="U146" s="530">
        <f t="shared" si="71"/>
        <v>0</v>
      </c>
      <c r="V146" s="530">
        <f t="shared" si="71"/>
        <v>0</v>
      </c>
      <c r="W146" s="530">
        <f>IF(W137&gt;20,0,20-W137)</f>
        <v>0</v>
      </c>
      <c r="X146" s="530">
        <f t="shared" si="71"/>
        <v>0</v>
      </c>
      <c r="Y146" s="530">
        <f t="shared" si="71"/>
        <v>0</v>
      </c>
      <c r="Z146" s="530">
        <f t="shared" si="71"/>
        <v>0</v>
      </c>
      <c r="AA146" s="530">
        <f t="shared" si="7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72">IF(SUM(G139,G141,G142)&gt;25,0,25-SUM(G139,G141,G142))</f>
        <v>1.5</v>
      </c>
      <c r="H147" s="532">
        <f t="shared" si="72"/>
        <v>1.5</v>
      </c>
      <c r="I147" s="532">
        <f t="shared" si="72"/>
        <v>1.5</v>
      </c>
      <c r="J147" s="532">
        <f t="shared" si="72"/>
        <v>1.5</v>
      </c>
      <c r="K147" s="532">
        <f t="shared" si="72"/>
        <v>1.5</v>
      </c>
      <c r="L147" s="532">
        <f>IF(SUM(L139,L141,L142)&gt;25,0,25-SUM(L139,L141,L142))</f>
        <v>1.5</v>
      </c>
      <c r="M147" s="532">
        <f t="shared" si="72"/>
        <v>0.5</v>
      </c>
      <c r="N147" s="532">
        <f t="shared" si="72"/>
        <v>0.5</v>
      </c>
      <c r="O147" s="532">
        <f t="shared" si="72"/>
        <v>0.5</v>
      </c>
      <c r="P147" s="532">
        <f>IF(SUM(P139,P141,P142)&gt;25,0,25-SUM(P139,P141,P142))</f>
        <v>0.5</v>
      </c>
      <c r="Q147" s="532">
        <f t="shared" si="72"/>
        <v>0.5</v>
      </c>
      <c r="R147" s="532">
        <f t="shared" si="72"/>
        <v>0.5</v>
      </c>
      <c r="S147" s="532">
        <f t="shared" si="72"/>
        <v>0.5</v>
      </c>
      <c r="T147" s="532">
        <f t="shared" si="72"/>
        <v>0.5</v>
      </c>
      <c r="U147" s="532">
        <f t="shared" si="72"/>
        <v>0.5</v>
      </c>
      <c r="V147" s="532">
        <f t="shared" si="72"/>
        <v>0.5</v>
      </c>
      <c r="W147" s="532">
        <f t="shared" si="72"/>
        <v>0.5</v>
      </c>
      <c r="X147" s="532">
        <f t="shared" si="72"/>
        <v>0.5</v>
      </c>
      <c r="Y147" s="532">
        <f t="shared" si="72"/>
        <v>0.5</v>
      </c>
      <c r="Z147" s="532">
        <f t="shared" si="72"/>
        <v>0.5</v>
      </c>
      <c r="AA147" s="532">
        <f t="shared" si="72"/>
        <v>0.5</v>
      </c>
      <c r="AB147" s="532">
        <f>IF(SUM(AB139,AB141,AB142)&gt;25,0,25-SUM(AB139,AB141,AB142))</f>
        <v>0.5</v>
      </c>
      <c r="AC147" s="532">
        <f>IF(SUM(AC139,AC141,AC142)&gt;25,0,25-SUM(AC139,AC141,AC142))</f>
        <v>0.5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73">IF(SUM(G140,G143,G144,G145)&gt;17,0,17-SUM(G140,G143,G144,G145))</f>
        <v>0</v>
      </c>
      <c r="H148" s="533">
        <f t="shared" si="73"/>
        <v>0</v>
      </c>
      <c r="I148" s="533">
        <f t="shared" si="73"/>
        <v>0</v>
      </c>
      <c r="J148" s="533">
        <f t="shared" si="73"/>
        <v>0</v>
      </c>
      <c r="K148" s="533">
        <f t="shared" si="73"/>
        <v>0</v>
      </c>
      <c r="L148" s="533">
        <f t="shared" si="73"/>
        <v>0</v>
      </c>
      <c r="M148" s="533">
        <f t="shared" si="73"/>
        <v>5.5</v>
      </c>
      <c r="N148" s="533">
        <f t="shared" si="73"/>
        <v>0</v>
      </c>
      <c r="O148" s="533">
        <f t="shared" si="73"/>
        <v>0</v>
      </c>
      <c r="P148" s="533">
        <f t="shared" si="73"/>
        <v>0</v>
      </c>
      <c r="Q148" s="533">
        <f t="shared" si="73"/>
        <v>5.5</v>
      </c>
      <c r="R148" s="533">
        <f t="shared" si="73"/>
        <v>5.5</v>
      </c>
      <c r="S148" s="533">
        <f t="shared" si="73"/>
        <v>0</v>
      </c>
      <c r="T148" s="533">
        <f t="shared" si="73"/>
        <v>0</v>
      </c>
      <c r="U148" s="533">
        <f t="shared" si="73"/>
        <v>0</v>
      </c>
      <c r="V148" s="533">
        <f t="shared" si="73"/>
        <v>0</v>
      </c>
      <c r="W148" s="533">
        <f t="shared" si="73"/>
        <v>0</v>
      </c>
      <c r="X148" s="533">
        <f t="shared" si="73"/>
        <v>0</v>
      </c>
      <c r="Y148" s="533">
        <f t="shared" si="73"/>
        <v>0</v>
      </c>
      <c r="Z148" s="533">
        <f t="shared" si="73"/>
        <v>0</v>
      </c>
      <c r="AA148" s="533">
        <f t="shared" si="7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221" priority="28" operator="greaterThan">
      <formula>60.3</formula>
    </cfRule>
  </conditionalFormatting>
  <conditionalFormatting sqref="G49:AC49 G43:AC46 I95:AC95 G94:AC94 G19:AC32 G55:AC63 G68:AC72 G64:AB67 G13:AC16 G78:AC80">
    <cfRule type="cellIs" dxfId="1220" priority="24" operator="equal">
      <formula>"PMS"</formula>
    </cfRule>
    <cfRule type="cellIs" dxfId="1219" priority="25" operator="equal">
      <formula>"CMS"</formula>
    </cfRule>
    <cfRule type="cellIs" dxfId="1218" priority="26" operator="greaterThan">
      <formula>0</formula>
    </cfRule>
  </conditionalFormatting>
  <conditionalFormatting sqref="G49:AC49 G43:AC46 I95:AC95 G94:AC94 G55:AC63 G68:AC72 G64:AB67 G13:AC16 G78:AC80">
    <cfRule type="cellIs" dxfId="1217" priority="27" operator="lessThanOrEqual">
      <formula>0</formula>
    </cfRule>
  </conditionalFormatting>
  <conditionalFormatting sqref="F148:AC148">
    <cfRule type="cellIs" dxfId="1216" priority="23" operator="greaterThan">
      <formula>60.3</formula>
    </cfRule>
  </conditionalFormatting>
  <conditionalFormatting sqref="F146:AC146">
    <cfRule type="cellIs" dxfId="1215" priority="22" operator="greaterThan">
      <formula>60.3</formula>
    </cfRule>
  </conditionalFormatting>
  <conditionalFormatting sqref="F147:AC147">
    <cfRule type="cellIs" dxfId="1214" priority="21" operator="greaterThan">
      <formula>60.3</formula>
    </cfRule>
  </conditionalFormatting>
  <conditionalFormatting sqref="G95:H95">
    <cfRule type="cellIs" dxfId="1213" priority="17" operator="equal">
      <formula>"PMS"</formula>
    </cfRule>
    <cfRule type="cellIs" dxfId="1212" priority="18" operator="equal">
      <formula>"CMS"</formula>
    </cfRule>
    <cfRule type="cellIs" dxfId="1211" priority="19" operator="greaterThan">
      <formula>0</formula>
    </cfRule>
  </conditionalFormatting>
  <conditionalFormatting sqref="G95:H95">
    <cfRule type="cellIs" dxfId="1210" priority="20" operator="lessThanOrEqual">
      <formula>0</formula>
    </cfRule>
  </conditionalFormatting>
  <conditionalFormatting sqref="F49 F13:F16 F43:F46 F94:F95 F19:F32 F55:F72 F78:F80">
    <cfRule type="cellIs" dxfId="1209" priority="5" operator="equal">
      <formula>"PMS"</formula>
    </cfRule>
    <cfRule type="cellIs" dxfId="1208" priority="6" operator="equal">
      <formula>"CMS"</formula>
    </cfRule>
    <cfRule type="cellIs" dxfId="1207" priority="7" operator="greaterThan">
      <formula>0</formula>
    </cfRule>
  </conditionalFormatting>
  <conditionalFormatting sqref="F49 F13:F16 F43:F46 F94:F95 F55:F72 F78:F80">
    <cfRule type="cellIs" dxfId="1206" priority="8" operator="lessThanOrEqual">
      <formula>0</formula>
    </cfRule>
  </conditionalFormatting>
  <conditionalFormatting sqref="AC64:AC67">
    <cfRule type="cellIs" dxfId="1205" priority="1" operator="equal">
      <formula>"PMS"</formula>
    </cfRule>
    <cfRule type="cellIs" dxfId="1204" priority="2" operator="equal">
      <formula>"CMS"</formula>
    </cfRule>
    <cfRule type="cellIs" dxfId="1203" priority="3" operator="greaterThan">
      <formula>0</formula>
    </cfRule>
  </conditionalFormatting>
  <conditionalFormatting sqref="AC64:AC67">
    <cfRule type="cellIs" dxfId="120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67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2B37F-551D-47E1-81D9-41E8E82632A2}">
  <sheetPr codeName="Sheet295"/>
  <dimension ref="A1:DT17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M64" sqref="M64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13,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407.62000000000012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6.9</v>
      </c>
      <c r="G14" s="282"/>
      <c r="H14" s="282"/>
      <c r="I14" s="282"/>
      <c r="J14" s="282"/>
      <c r="K14" s="282"/>
      <c r="L14" s="280" t="s">
        <v>4</v>
      </c>
      <c r="M14" s="280">
        <v>1.6</v>
      </c>
      <c r="N14" s="282">
        <v>1.62</v>
      </c>
      <c r="O14" s="280">
        <v>6.6</v>
      </c>
      <c r="P14" s="282">
        <v>6.6</v>
      </c>
      <c r="Q14" s="282">
        <v>6.7</v>
      </c>
      <c r="R14" s="280">
        <v>4.5999999999999996</v>
      </c>
      <c r="S14" s="280">
        <v>6.6</v>
      </c>
      <c r="T14" s="353">
        <v>6.6</v>
      </c>
      <c r="U14" s="353">
        <v>6.7</v>
      </c>
      <c r="V14" s="353">
        <v>6.5</v>
      </c>
      <c r="W14" s="282">
        <v>6.5</v>
      </c>
      <c r="X14" s="282">
        <v>6.5</v>
      </c>
      <c r="Y14" s="280">
        <v>6.7</v>
      </c>
      <c r="Z14" s="353">
        <v>6.6</v>
      </c>
      <c r="AA14" s="353">
        <v>6.6</v>
      </c>
      <c r="AB14" s="280">
        <v>6.5</v>
      </c>
      <c r="AC14" s="280">
        <v>6.8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18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6.6</v>
      </c>
      <c r="H15" s="282">
        <v>6.7</v>
      </c>
      <c r="I15" s="282">
        <v>6.8</v>
      </c>
      <c r="J15" s="282">
        <v>6.8</v>
      </c>
      <c r="K15" s="280">
        <v>6.8</v>
      </c>
      <c r="L15" s="280">
        <v>6.8</v>
      </c>
      <c r="M15" s="282">
        <v>6</v>
      </c>
      <c r="N15" s="282">
        <v>6.7</v>
      </c>
      <c r="O15" s="280">
        <v>6.6</v>
      </c>
      <c r="P15" s="282">
        <v>6.6</v>
      </c>
      <c r="Q15" s="282">
        <v>6.7</v>
      </c>
      <c r="R15" s="280">
        <v>4.5999999999999996</v>
      </c>
      <c r="S15" s="280">
        <v>6.6</v>
      </c>
      <c r="T15" s="353">
        <v>6.6</v>
      </c>
      <c r="U15" s="353">
        <v>6.7</v>
      </c>
      <c r="V15" s="353">
        <v>6.5</v>
      </c>
      <c r="W15" s="282">
        <v>6.5</v>
      </c>
      <c r="X15" s="282">
        <v>6.5</v>
      </c>
      <c r="Y15" s="280">
        <v>6.7</v>
      </c>
      <c r="Z15" s="353">
        <v>6.6</v>
      </c>
      <c r="AA15" s="353">
        <v>6.6</v>
      </c>
      <c r="AB15" s="280"/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22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6.6</v>
      </c>
      <c r="H16" s="282">
        <v>6.7</v>
      </c>
      <c r="I16" s="282">
        <v>6.8</v>
      </c>
      <c r="J16" s="282">
        <v>6.8</v>
      </c>
      <c r="K16" s="282">
        <v>6.8</v>
      </c>
      <c r="L16" s="282">
        <v>6.8</v>
      </c>
      <c r="M16" s="282">
        <v>6</v>
      </c>
      <c r="N16" s="282">
        <v>6.7</v>
      </c>
      <c r="O16" s="280">
        <v>6.6</v>
      </c>
      <c r="P16" s="282">
        <v>6.5</v>
      </c>
      <c r="Q16" s="282">
        <v>6.7</v>
      </c>
      <c r="R16" s="280">
        <v>4.5999999999999996</v>
      </c>
      <c r="S16" s="280">
        <v>6.6</v>
      </c>
      <c r="T16" s="353">
        <v>6.6</v>
      </c>
      <c r="U16" s="353">
        <v>6.7</v>
      </c>
      <c r="V16" s="353">
        <v>6.5</v>
      </c>
      <c r="W16" s="282">
        <v>6.5</v>
      </c>
      <c r="X16" s="282">
        <v>6.5</v>
      </c>
      <c r="Y16" s="280">
        <v>6.7</v>
      </c>
      <c r="Z16" s="353">
        <v>6.6</v>
      </c>
      <c r="AA16" s="353">
        <v>6.6</v>
      </c>
      <c r="AB16" s="280">
        <v>6.5</v>
      </c>
      <c r="AC16" s="280">
        <v>6.8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20.100000000000001</v>
      </c>
      <c r="G17" s="16">
        <f t="shared" si="0"/>
        <v>13.2</v>
      </c>
      <c r="H17" s="16">
        <f t="shared" si="0"/>
        <v>13.4</v>
      </c>
      <c r="I17" s="16">
        <f t="shared" si="0"/>
        <v>13.6</v>
      </c>
      <c r="J17" s="16">
        <f t="shared" si="0"/>
        <v>13.6</v>
      </c>
      <c r="K17" s="16">
        <f t="shared" si="0"/>
        <v>13.6</v>
      </c>
      <c r="L17" s="16">
        <f t="shared" si="0"/>
        <v>13.6</v>
      </c>
      <c r="M17" s="16">
        <f t="shared" si="0"/>
        <v>13.6</v>
      </c>
      <c r="N17" s="16">
        <f t="shared" si="0"/>
        <v>15.02</v>
      </c>
      <c r="O17" s="16">
        <f t="shared" si="0"/>
        <v>19.799999999999997</v>
      </c>
      <c r="P17" s="16">
        <f t="shared" si="0"/>
        <v>19.7</v>
      </c>
      <c r="Q17" s="16">
        <f t="shared" si="0"/>
        <v>20.100000000000001</v>
      </c>
      <c r="R17" s="16">
        <f t="shared" si="0"/>
        <v>13.799999999999999</v>
      </c>
      <c r="S17" s="16">
        <f t="shared" si="0"/>
        <v>19.799999999999997</v>
      </c>
      <c r="T17" s="16">
        <f t="shared" si="0"/>
        <v>19.799999999999997</v>
      </c>
      <c r="U17" s="16">
        <f t="shared" si="0"/>
        <v>20.100000000000001</v>
      </c>
      <c r="V17" s="16">
        <f t="shared" si="0"/>
        <v>19.5</v>
      </c>
      <c r="W17" s="16">
        <f t="shared" si="0"/>
        <v>19.5</v>
      </c>
      <c r="X17" s="16">
        <f t="shared" si="0"/>
        <v>19.5</v>
      </c>
      <c r="Y17" s="16">
        <f t="shared" si="0"/>
        <v>20.100000000000001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13</v>
      </c>
      <c r="AC17" s="16">
        <f t="shared" si="0"/>
        <v>13.6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37.015999999999991</v>
      </c>
    </row>
    <row r="19" spans="1:38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f>1.907/2</f>
        <v>0.95350000000000001</v>
      </c>
      <c r="Q19" s="16">
        <f>3.87/4</f>
        <v>0.96750000000000003</v>
      </c>
      <c r="R19" s="16">
        <f t="shared" ref="R19:R25" si="1">9.89/11</f>
        <v>0.89909090909090916</v>
      </c>
      <c r="S19" s="16"/>
      <c r="T19" s="16"/>
      <c r="U19" s="16"/>
      <c r="V19" s="16"/>
      <c r="W19" s="16"/>
      <c r="X19" s="16">
        <v>0.94</v>
      </c>
      <c r="Y19" s="16">
        <v>0.94299999999999995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539"/>
      <c r="Q20" s="16">
        <f>3.87/4</f>
        <v>0.96750000000000003</v>
      </c>
      <c r="R20" s="16">
        <f t="shared" si="1"/>
        <v>0.89909090909090916</v>
      </c>
      <c r="S20" s="16"/>
      <c r="T20" s="16"/>
      <c r="U20" s="16"/>
      <c r="V20" s="16"/>
      <c r="W20" s="16"/>
      <c r="X20" s="16"/>
      <c r="Y20" s="16">
        <v>0.94299999999999995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539"/>
      <c r="Q21" s="16"/>
      <c r="R21" s="16">
        <f t="shared" si="1"/>
        <v>0.89909090909090916</v>
      </c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f>1.907/2</f>
        <v>0.95350000000000001</v>
      </c>
      <c r="Q22" s="16">
        <f>3.87/4</f>
        <v>0.96750000000000003</v>
      </c>
      <c r="R22" s="16">
        <f t="shared" si="1"/>
        <v>0.89909090909090916</v>
      </c>
      <c r="S22" s="16"/>
      <c r="T22" s="16"/>
      <c r="U22" s="16"/>
      <c r="V22" s="16"/>
      <c r="W22" s="16"/>
      <c r="X22" s="16">
        <v>0.94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>3.87/4</f>
        <v>0.96750000000000003</v>
      </c>
      <c r="R23" s="16">
        <f t="shared" si="1"/>
        <v>0.89909090909090916</v>
      </c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>
        <f t="shared" si="1"/>
        <v>0.89909090909090916</v>
      </c>
      <c r="S24" s="16">
        <f>5.892/6</f>
        <v>0.9820000000000001</v>
      </c>
      <c r="T24" s="16">
        <f>5.884/6</f>
        <v>0.98066666666666669</v>
      </c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f t="shared" si="1"/>
        <v>0.89909090909090916</v>
      </c>
      <c r="S25" s="16">
        <f>5.892/6</f>
        <v>0.9820000000000001</v>
      </c>
      <c r="T25" s="16">
        <f>5.884/6</f>
        <v>0.98066666666666669</v>
      </c>
      <c r="U25" s="16">
        <f>3.9/4</f>
        <v>0.97499999999999998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>
        <f>9.89/11</f>
        <v>0.89909090909090916</v>
      </c>
      <c r="S27" s="16">
        <f>5.892/6</f>
        <v>0.9820000000000001</v>
      </c>
      <c r="T27" s="16">
        <f>5.884/6</f>
        <v>0.98066666666666669</v>
      </c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>
        <f>9.89/11</f>
        <v>0.89909090909090916</v>
      </c>
      <c r="S28" s="16">
        <f>5.892/6</f>
        <v>0.9820000000000001</v>
      </c>
      <c r="T28" s="16">
        <f>5.884/6</f>
        <v>0.98066666666666669</v>
      </c>
      <c r="U28" s="16">
        <f>3.9/4</f>
        <v>0.97499999999999998</v>
      </c>
      <c r="V28" s="16">
        <f>1.907/2</f>
        <v>0.95350000000000001</v>
      </c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>
        <f>9.89/11</f>
        <v>0.89909090909090916</v>
      </c>
      <c r="S30" s="16">
        <f>5.892/6</f>
        <v>0.9820000000000001</v>
      </c>
      <c r="T30" s="16">
        <f>5.884/6</f>
        <v>0.98066666666666669</v>
      </c>
      <c r="U30" s="16">
        <f>3.9/4</f>
        <v>0.97499999999999998</v>
      </c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>
        <f>9.89/11</f>
        <v>0.89909090909090916</v>
      </c>
      <c r="S31" s="16">
        <f>5.892/6</f>
        <v>0.9820000000000001</v>
      </c>
      <c r="T31" s="16">
        <f>5.884/6</f>
        <v>0.98066666666666669</v>
      </c>
      <c r="U31" s="16">
        <f>3.9/4</f>
        <v>0.97499999999999998</v>
      </c>
      <c r="V31" s="16">
        <f>1.907/2</f>
        <v>0.95350000000000001</v>
      </c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">SUM(C19:C32)</f>
        <v>0</v>
      </c>
      <c r="D33" s="16">
        <f t="shared" si="2"/>
        <v>0</v>
      </c>
      <c r="E33" s="16">
        <f t="shared" si="2"/>
        <v>0</v>
      </c>
      <c r="F33" s="16">
        <f t="shared" si="2"/>
        <v>0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0</v>
      </c>
      <c r="L33" s="16">
        <f t="shared" si="2"/>
        <v>0</v>
      </c>
      <c r="M33" s="16">
        <f t="shared" si="2"/>
        <v>0</v>
      </c>
      <c r="N33" s="16">
        <f>SUM(N19:N32)</f>
        <v>0</v>
      </c>
      <c r="O33" s="16">
        <f t="shared" si="2"/>
        <v>0</v>
      </c>
      <c r="P33" s="16">
        <f t="shared" si="2"/>
        <v>1.907</v>
      </c>
      <c r="Q33" s="16">
        <f t="shared" si="2"/>
        <v>3.87</v>
      </c>
      <c r="R33" s="16">
        <f t="shared" si="2"/>
        <v>9.89</v>
      </c>
      <c r="S33" s="16">
        <f t="shared" si="2"/>
        <v>5.8920000000000003</v>
      </c>
      <c r="T33" s="16">
        <f t="shared" si="2"/>
        <v>5.8840000000000003</v>
      </c>
      <c r="U33" s="16">
        <f t="shared" si="2"/>
        <v>3.9</v>
      </c>
      <c r="V33" s="16">
        <f t="shared" si="2"/>
        <v>1.907</v>
      </c>
      <c r="W33" s="16">
        <f t="shared" si="2"/>
        <v>0</v>
      </c>
      <c r="X33" s="16">
        <f>SUM(X19:X32)</f>
        <v>1.88</v>
      </c>
      <c r="Y33" s="16">
        <f t="shared" si="2"/>
        <v>1.8859999999999999</v>
      </c>
      <c r="Z33" s="16">
        <f t="shared" si="2"/>
        <v>0</v>
      </c>
      <c r="AA33" s="16">
        <f>SUM(AA19:AA32)</f>
        <v>0</v>
      </c>
      <c r="AB33" s="16">
        <f>SUM(AB19:AB32)</f>
        <v>0</v>
      </c>
      <c r="AC33" s="16">
        <f t="shared" si="2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191.80000000000004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4</v>
      </c>
      <c r="I43" s="280">
        <v>3</v>
      </c>
      <c r="J43" s="280">
        <v>3</v>
      </c>
      <c r="K43" s="280">
        <v>4</v>
      </c>
      <c r="L43" s="280">
        <v>4</v>
      </c>
      <c r="M43" s="280">
        <v>3.8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280">
        <v>4</v>
      </c>
      <c r="T43" s="16">
        <v>4</v>
      </c>
      <c r="U43" s="280">
        <v>4</v>
      </c>
      <c r="V43" s="280">
        <v>3.5</v>
      </c>
      <c r="W43" s="280">
        <v>3.5</v>
      </c>
      <c r="X43" s="280">
        <v>4</v>
      </c>
      <c r="Y43" s="280">
        <v>4</v>
      </c>
      <c r="Z43" s="280">
        <v>4</v>
      </c>
      <c r="AA43" s="280">
        <v>3.7</v>
      </c>
      <c r="AB43" s="280">
        <v>4</v>
      </c>
      <c r="AC43" s="280">
        <v>3.5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100.39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3</v>
      </c>
      <c r="I44" s="280">
        <v>2.5</v>
      </c>
      <c r="J44" s="280">
        <v>2.5</v>
      </c>
      <c r="K44" s="280">
        <v>3.5</v>
      </c>
      <c r="L44" s="280">
        <v>3.5</v>
      </c>
      <c r="M44" s="280">
        <v>3.2</v>
      </c>
      <c r="N44" s="282">
        <v>3.4</v>
      </c>
      <c r="O44" s="280">
        <v>3.4</v>
      </c>
      <c r="P44" s="280">
        <v>3.4</v>
      </c>
      <c r="Q44" s="280">
        <v>3.1</v>
      </c>
      <c r="R44" s="280">
        <v>3.5</v>
      </c>
      <c r="S44" s="280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</v>
      </c>
      <c r="AB44" s="280">
        <v>3</v>
      </c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23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>
        <v>0.49</v>
      </c>
      <c r="M45" s="280">
        <v>2.7</v>
      </c>
      <c r="N45" s="280">
        <v>6.3</v>
      </c>
      <c r="O45" s="282">
        <v>7</v>
      </c>
      <c r="P45" s="280">
        <v>7.5</v>
      </c>
      <c r="Q45" s="280">
        <v>7.5</v>
      </c>
      <c r="R45" s="280">
        <v>7.4</v>
      </c>
      <c r="S45" s="280">
        <v>7.3</v>
      </c>
      <c r="T45" s="353">
        <v>5</v>
      </c>
      <c r="U45" s="280">
        <v>5.5</v>
      </c>
      <c r="V45" s="280">
        <v>3</v>
      </c>
      <c r="W45" s="280">
        <v>7</v>
      </c>
      <c r="X45" s="280">
        <v>7.8</v>
      </c>
      <c r="Y45" s="280">
        <v>7</v>
      </c>
      <c r="Z45" s="280">
        <v>6</v>
      </c>
      <c r="AA45" s="280">
        <v>3.7</v>
      </c>
      <c r="AB45" s="280">
        <v>5</v>
      </c>
      <c r="AC45" s="280">
        <v>4.2</v>
      </c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>
        <v>2.8</v>
      </c>
      <c r="U46" s="280">
        <v>3</v>
      </c>
      <c r="V46" s="280">
        <v>7</v>
      </c>
      <c r="W46" s="280">
        <v>3.5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>
        <v>3</v>
      </c>
      <c r="AC46" s="280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">SUM(C43:C46)</f>
        <v>26.6</v>
      </c>
      <c r="D47" s="16">
        <f t="shared" si="3"/>
        <v>0</v>
      </c>
      <c r="E47" s="16">
        <f t="shared" si="3"/>
        <v>0</v>
      </c>
      <c r="F47" s="16">
        <f t="shared" si="3"/>
        <v>5</v>
      </c>
      <c r="G47" s="16">
        <f t="shared" si="3"/>
        <v>7.5</v>
      </c>
      <c r="H47" s="16">
        <f t="shared" si="3"/>
        <v>7</v>
      </c>
      <c r="I47" s="16">
        <f t="shared" si="3"/>
        <v>5.5</v>
      </c>
      <c r="J47" s="16">
        <f t="shared" si="3"/>
        <v>5.5</v>
      </c>
      <c r="K47" s="16">
        <f t="shared" si="3"/>
        <v>7.5</v>
      </c>
      <c r="L47" s="16">
        <f t="shared" si="3"/>
        <v>7.99</v>
      </c>
      <c r="M47" s="16">
        <f t="shared" si="3"/>
        <v>9.6999999999999993</v>
      </c>
      <c r="N47" s="16">
        <f t="shared" si="3"/>
        <v>13.7</v>
      </c>
      <c r="O47" s="16">
        <f t="shared" si="3"/>
        <v>14.4</v>
      </c>
      <c r="P47" s="16">
        <f t="shared" si="3"/>
        <v>14.9</v>
      </c>
      <c r="Q47" s="16">
        <f t="shared" si="3"/>
        <v>14.6</v>
      </c>
      <c r="R47" s="16">
        <f t="shared" si="3"/>
        <v>14.9</v>
      </c>
      <c r="S47" s="16">
        <f t="shared" si="3"/>
        <v>14.8</v>
      </c>
      <c r="T47" s="16">
        <f t="shared" si="3"/>
        <v>15.3</v>
      </c>
      <c r="U47" s="16">
        <f t="shared" si="3"/>
        <v>16</v>
      </c>
      <c r="V47" s="16">
        <f t="shared" si="3"/>
        <v>17</v>
      </c>
      <c r="W47" s="16">
        <f t="shared" si="3"/>
        <v>17.5</v>
      </c>
      <c r="X47" s="16">
        <f t="shared" si="3"/>
        <v>15.3</v>
      </c>
      <c r="Y47" s="16">
        <f t="shared" si="3"/>
        <v>14.5</v>
      </c>
      <c r="Z47" s="16">
        <f t="shared" si="3"/>
        <v>13.5</v>
      </c>
      <c r="AA47" s="16">
        <f t="shared" si="3"/>
        <v>10.4</v>
      </c>
      <c r="AB47" s="16">
        <f t="shared" si="3"/>
        <v>15</v>
      </c>
      <c r="AC47" s="16">
        <f t="shared" si="3"/>
        <v>14.7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340.37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14.29</v>
      </c>
      <c r="H49" s="280">
        <v>14.24</v>
      </c>
      <c r="I49" s="280">
        <v>14.27</v>
      </c>
      <c r="J49" s="282">
        <v>14.29</v>
      </c>
      <c r="K49" s="280">
        <v>14.29</v>
      </c>
      <c r="L49" s="280">
        <v>14.27</v>
      </c>
      <c r="M49" s="280">
        <v>14.26</v>
      </c>
      <c r="N49" s="280">
        <v>14.28</v>
      </c>
      <c r="O49" s="280">
        <v>14.11</v>
      </c>
      <c r="P49" s="280">
        <v>14.04</v>
      </c>
      <c r="Q49" s="280">
        <v>14.02</v>
      </c>
      <c r="R49" s="280">
        <v>14.09</v>
      </c>
      <c r="S49" s="353">
        <v>14.13</v>
      </c>
      <c r="T49" s="353">
        <v>14.2</v>
      </c>
      <c r="U49" s="280">
        <v>14.2</v>
      </c>
      <c r="V49" s="280">
        <v>14.07</v>
      </c>
      <c r="W49" s="280">
        <v>14.04</v>
      </c>
      <c r="X49" s="280">
        <v>14.04</v>
      </c>
      <c r="Y49" s="280">
        <v>14.15</v>
      </c>
      <c r="Z49" s="280">
        <v>14.13</v>
      </c>
      <c r="AA49" s="280">
        <v>14.23</v>
      </c>
      <c r="AB49" s="280">
        <v>14.25</v>
      </c>
      <c r="AC49" s="280">
        <v>14.24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4">C49</f>
        <v>15</v>
      </c>
      <c r="D50" s="16">
        <f t="shared" si="4"/>
        <v>0</v>
      </c>
      <c r="E50" s="16">
        <f t="shared" si="4"/>
        <v>0</v>
      </c>
      <c r="F50" s="16">
        <f t="shared" si="4"/>
        <v>14.24</v>
      </c>
      <c r="G50" s="16">
        <f t="shared" si="4"/>
        <v>14.29</v>
      </c>
      <c r="H50" s="16">
        <f t="shared" si="4"/>
        <v>14.24</v>
      </c>
      <c r="I50" s="16">
        <f t="shared" si="4"/>
        <v>14.27</v>
      </c>
      <c r="J50" s="16">
        <f t="shared" si="4"/>
        <v>14.29</v>
      </c>
      <c r="K50" s="16">
        <f t="shared" si="4"/>
        <v>14.29</v>
      </c>
      <c r="L50" s="16">
        <f t="shared" si="4"/>
        <v>14.27</v>
      </c>
      <c r="M50" s="16">
        <f t="shared" si="4"/>
        <v>14.26</v>
      </c>
      <c r="N50" s="16">
        <f t="shared" si="4"/>
        <v>14.28</v>
      </c>
      <c r="O50" s="16">
        <f t="shared" si="4"/>
        <v>14.11</v>
      </c>
      <c r="P50" s="16">
        <f t="shared" si="4"/>
        <v>14.04</v>
      </c>
      <c r="Q50" s="16">
        <f t="shared" si="4"/>
        <v>14.02</v>
      </c>
      <c r="R50" s="16">
        <f t="shared" si="4"/>
        <v>14.09</v>
      </c>
      <c r="S50" s="16">
        <f t="shared" si="4"/>
        <v>14.13</v>
      </c>
      <c r="T50" s="16">
        <f t="shared" si="4"/>
        <v>14.2</v>
      </c>
      <c r="U50" s="16">
        <f t="shared" si="4"/>
        <v>14.2</v>
      </c>
      <c r="V50" s="16">
        <f t="shared" si="4"/>
        <v>14.07</v>
      </c>
      <c r="W50" s="16">
        <f t="shared" si="4"/>
        <v>14.04</v>
      </c>
      <c r="X50" s="16">
        <f t="shared" si="4"/>
        <v>14.04</v>
      </c>
      <c r="Y50" s="16">
        <f t="shared" si="4"/>
        <v>14.15</v>
      </c>
      <c r="Z50" s="16">
        <f t="shared" si="4"/>
        <v>14.13</v>
      </c>
      <c r="AA50" s="16">
        <f t="shared" si="4"/>
        <v>14.23</v>
      </c>
      <c r="AB50" s="16">
        <f t="shared" si="4"/>
        <v>14.25</v>
      </c>
      <c r="AC50" s="16">
        <f t="shared" si="4"/>
        <v>14.24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87.478888888888918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5">COUNTIF(F52:AC52,$AJ$8)</f>
        <v>0</v>
      </c>
      <c r="AG52" s="10">
        <f t="shared" ref="AG52:AG75" si="6">COUNTIF(G52:AD52,$AJ$7)</f>
        <v>0</v>
      </c>
      <c r="AH52" s="10">
        <f t="shared" ref="AH52:AH75" si="7">COUNT(F52:AC52)</f>
        <v>0</v>
      </c>
      <c r="AI52" s="150">
        <f>SUM(F52:AC54,F56:AC56,F61:AC75)</f>
        <v>63.613333333333323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5"/>
        <v>0</v>
      </c>
      <c r="AG53" s="10">
        <f t="shared" si="6"/>
        <v>0</v>
      </c>
      <c r="AH53" s="10">
        <f t="shared" si="7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5"/>
        <v>0</v>
      </c>
      <c r="AG54" s="10">
        <f t="shared" si="6"/>
        <v>0</v>
      </c>
      <c r="AH54" s="10">
        <f t="shared" si="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f>6.5/9</f>
        <v>0.72222222222222221</v>
      </c>
      <c r="Q55" s="280">
        <f t="shared" ref="Q55:V56" si="8">6.4/9</f>
        <v>0.71111111111111114</v>
      </c>
      <c r="R55" s="280">
        <f t="shared" si="8"/>
        <v>0.71111111111111114</v>
      </c>
      <c r="S55" s="353">
        <f t="shared" si="8"/>
        <v>0.71111111111111114</v>
      </c>
      <c r="T55" s="353">
        <f t="shared" si="8"/>
        <v>0.71111111111111114</v>
      </c>
      <c r="U55" s="280">
        <f t="shared" si="8"/>
        <v>0.71111111111111114</v>
      </c>
      <c r="V55" s="280">
        <f t="shared" si="8"/>
        <v>0.71111111111111114</v>
      </c>
      <c r="W55" s="280">
        <v>0.7</v>
      </c>
      <c r="X55" s="280">
        <v>0.8</v>
      </c>
      <c r="Y55" s="280">
        <v>0.8</v>
      </c>
      <c r="Z55" s="280">
        <v>0.8</v>
      </c>
      <c r="AA55" s="280">
        <v>0.7</v>
      </c>
      <c r="AB55" s="280"/>
      <c r="AC55" s="280"/>
      <c r="AD55" s="36"/>
      <c r="AE55" s="36"/>
      <c r="AF55" s="10">
        <f t="shared" si="5"/>
        <v>0</v>
      </c>
      <c r="AG55" s="10">
        <f t="shared" si="6"/>
        <v>0</v>
      </c>
      <c r="AH55" s="10">
        <f t="shared" si="7"/>
        <v>12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6.5/9</f>
        <v>0.72222222222222221</v>
      </c>
      <c r="Q56" s="280">
        <f t="shared" si="8"/>
        <v>0.71111111111111114</v>
      </c>
      <c r="R56" s="280">
        <f t="shared" si="8"/>
        <v>0.71111111111111114</v>
      </c>
      <c r="S56" s="353">
        <f t="shared" si="8"/>
        <v>0.71111111111111114</v>
      </c>
      <c r="T56" s="353">
        <f t="shared" si="8"/>
        <v>0.71111111111111114</v>
      </c>
      <c r="U56" s="280">
        <f t="shared" si="8"/>
        <v>0.71111111111111114</v>
      </c>
      <c r="V56" s="280">
        <f t="shared" si="8"/>
        <v>0.71111111111111114</v>
      </c>
      <c r="W56" s="280">
        <v>0.7</v>
      </c>
      <c r="X56" s="280">
        <v>0.8</v>
      </c>
      <c r="Y56" s="280">
        <v>0.8</v>
      </c>
      <c r="Z56" s="280">
        <v>0.8</v>
      </c>
      <c r="AA56" s="280">
        <v>0.8</v>
      </c>
      <c r="AB56" s="280"/>
      <c r="AC56" s="280"/>
      <c r="AD56" s="36"/>
      <c r="AE56" s="36"/>
      <c r="AF56" s="10">
        <f t="shared" si="5"/>
        <v>0</v>
      </c>
      <c r="AG56" s="10">
        <f t="shared" si="6"/>
        <v>0</v>
      </c>
      <c r="AH56" s="10">
        <f t="shared" si="7"/>
        <v>12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5"/>
        <v>0</v>
      </c>
      <c r="AG57" s="10">
        <f t="shared" si="6"/>
        <v>0</v>
      </c>
      <c r="AH57" s="10">
        <f t="shared" si="7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f>6.5/9</f>
        <v>0.72222222222222221</v>
      </c>
      <c r="Q58" s="280">
        <f>6.4/9</f>
        <v>0.71111111111111114</v>
      </c>
      <c r="R58" s="280">
        <f>6.4/9</f>
        <v>0.71111111111111114</v>
      </c>
      <c r="S58" s="353">
        <f>6.4/9</f>
        <v>0.71111111111111114</v>
      </c>
      <c r="T58" s="353">
        <f>6.4/9</f>
        <v>0.71111111111111114</v>
      </c>
      <c r="U58" s="280">
        <f>6.4/9</f>
        <v>0.71111111111111114</v>
      </c>
      <c r="V58" s="280">
        <v>0.71</v>
      </c>
      <c r="W58" s="280"/>
      <c r="X58" s="280">
        <v>0.8</v>
      </c>
      <c r="Y58" s="280">
        <v>0.7</v>
      </c>
      <c r="Z58" s="280">
        <v>0.7</v>
      </c>
      <c r="AA58" s="280"/>
      <c r="AB58" s="280"/>
      <c r="AC58" s="280"/>
      <c r="AD58" s="36"/>
      <c r="AE58" s="36"/>
      <c r="AF58" s="10">
        <f t="shared" si="5"/>
        <v>0</v>
      </c>
      <c r="AG58" s="10">
        <f t="shared" si="6"/>
        <v>0</v>
      </c>
      <c r="AH58" s="10">
        <f t="shared" si="7"/>
        <v>10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5"/>
        <v>0</v>
      </c>
      <c r="AG59" s="10">
        <f t="shared" si="6"/>
        <v>0</v>
      </c>
      <c r="AH59" s="10">
        <f t="shared" si="7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f>6.5/9</f>
        <v>0.72222222222222221</v>
      </c>
      <c r="Q60" s="280">
        <f t="shared" ref="Q60:V60" si="9">6.4/9</f>
        <v>0.71111111111111114</v>
      </c>
      <c r="R60" s="280">
        <f t="shared" si="9"/>
        <v>0.71111111111111114</v>
      </c>
      <c r="S60" s="353">
        <f t="shared" si="9"/>
        <v>0.71111111111111114</v>
      </c>
      <c r="T60" s="353">
        <f t="shared" si="9"/>
        <v>0.71111111111111114</v>
      </c>
      <c r="U60" s="280">
        <f t="shared" si="9"/>
        <v>0.71111111111111114</v>
      </c>
      <c r="V60" s="280">
        <f t="shared" si="9"/>
        <v>0.71111111111111114</v>
      </c>
      <c r="W60" s="280">
        <v>0.8</v>
      </c>
      <c r="X60" s="280">
        <v>0.7</v>
      </c>
      <c r="Y60" s="280">
        <v>0.7</v>
      </c>
      <c r="Z60" s="280">
        <v>0.7</v>
      </c>
      <c r="AA60" s="280"/>
      <c r="AB60" s="280"/>
      <c r="AC60" s="280"/>
      <c r="AD60" s="36"/>
      <c r="AE60" s="36"/>
      <c r="AF60" s="10">
        <f t="shared" si="5"/>
        <v>0</v>
      </c>
      <c r="AG60" s="10">
        <f t="shared" si="6"/>
        <v>0</v>
      </c>
      <c r="AH60" s="10">
        <f t="shared" si="7"/>
        <v>11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5"/>
        <v>0</v>
      </c>
      <c r="AG61" s="10">
        <f t="shared" si="6"/>
        <v>0</v>
      </c>
      <c r="AH61" s="10">
        <f t="shared" si="7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5"/>
        <v>0</v>
      </c>
      <c r="AG62" s="10">
        <f t="shared" si="6"/>
        <v>0</v>
      </c>
      <c r="AH62" s="10">
        <f t="shared" si="7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/>
      <c r="O63" s="280">
        <f>3.68/5</f>
        <v>0.73599999999999999</v>
      </c>
      <c r="P63" s="280">
        <f>6.5/9</f>
        <v>0.72222222222222221</v>
      </c>
      <c r="Q63" s="280">
        <f t="shared" ref="Q63:V64" si="10">6.4/9</f>
        <v>0.71111111111111114</v>
      </c>
      <c r="R63" s="280">
        <f t="shared" si="10"/>
        <v>0.71111111111111114</v>
      </c>
      <c r="S63" s="353">
        <f t="shared" si="10"/>
        <v>0.71111111111111114</v>
      </c>
      <c r="T63" s="353">
        <f t="shared" si="10"/>
        <v>0.71111111111111114</v>
      </c>
      <c r="U63" s="280">
        <f t="shared" si="10"/>
        <v>0.71111111111111114</v>
      </c>
      <c r="V63" s="280">
        <f t="shared" si="10"/>
        <v>0.71111111111111114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</v>
      </c>
      <c r="AB63" s="280">
        <v>0.8</v>
      </c>
      <c r="AC63" s="280"/>
      <c r="AD63" s="36"/>
      <c r="AE63" s="36"/>
      <c r="AF63" s="10">
        <f t="shared" si="5"/>
        <v>0</v>
      </c>
      <c r="AG63" s="10">
        <f t="shared" si="6"/>
        <v>0</v>
      </c>
      <c r="AH63" s="10">
        <f t="shared" si="7"/>
        <v>15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/>
      <c r="I64" s="280"/>
      <c r="J64" s="280"/>
      <c r="K64" s="280"/>
      <c r="L64" s="280">
        <v>0.7</v>
      </c>
      <c r="M64" s="280"/>
      <c r="N64" s="280"/>
      <c r="O64" s="280">
        <f>3.68/5</f>
        <v>0.73599999999999999</v>
      </c>
      <c r="P64" s="280">
        <f>6.5/9</f>
        <v>0.72222222222222221</v>
      </c>
      <c r="Q64" s="280">
        <f t="shared" si="10"/>
        <v>0.71111111111111114</v>
      </c>
      <c r="R64" s="280">
        <f t="shared" si="10"/>
        <v>0.71111111111111114</v>
      </c>
      <c r="S64" s="353">
        <f t="shared" si="10"/>
        <v>0.71111111111111114</v>
      </c>
      <c r="T64" s="353">
        <f t="shared" si="10"/>
        <v>0.71111111111111114</v>
      </c>
      <c r="U64" s="280">
        <f t="shared" si="10"/>
        <v>0.71111111111111114</v>
      </c>
      <c r="V64" s="280">
        <f t="shared" si="10"/>
        <v>0.71111111111111114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</v>
      </c>
      <c r="AB64" s="280">
        <v>0.7</v>
      </c>
      <c r="AC64" s="280"/>
      <c r="AD64" s="36"/>
      <c r="AE64" s="36"/>
      <c r="AF64" s="10">
        <f t="shared" si="5"/>
        <v>0</v>
      </c>
      <c r="AG64" s="10">
        <f t="shared" si="6"/>
        <v>0</v>
      </c>
      <c r="AH64" s="10">
        <f t="shared" si="7"/>
        <v>16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5"/>
        <v>0</v>
      </c>
      <c r="AG65" s="10">
        <f t="shared" si="6"/>
        <v>0</v>
      </c>
      <c r="AH65" s="10">
        <f t="shared" si="7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>
        <v>0.7</v>
      </c>
      <c r="M66" s="280"/>
      <c r="N66" s="280"/>
      <c r="O66" s="280">
        <f>3.68/5</f>
        <v>0.73599999999999999</v>
      </c>
      <c r="P66" s="280">
        <f>6.5/9</f>
        <v>0.72222222222222221</v>
      </c>
      <c r="Q66" s="280">
        <f t="shared" ref="Q66:V67" si="11">6.4/9</f>
        <v>0.71111111111111114</v>
      </c>
      <c r="R66" s="280">
        <f t="shared" si="11"/>
        <v>0.71111111111111114</v>
      </c>
      <c r="S66" s="353">
        <f t="shared" si="11"/>
        <v>0.71111111111111114</v>
      </c>
      <c r="T66" s="353">
        <f t="shared" si="11"/>
        <v>0.71111111111111114</v>
      </c>
      <c r="U66" s="280">
        <f t="shared" si="11"/>
        <v>0.71111111111111114</v>
      </c>
      <c r="V66" s="280">
        <f t="shared" si="11"/>
        <v>0.71111111111111114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>
        <v>0.7</v>
      </c>
      <c r="AC66" s="280"/>
      <c r="AD66" s="36"/>
      <c r="AE66" s="36"/>
      <c r="AF66" s="10">
        <f t="shared" si="5"/>
        <v>0</v>
      </c>
      <c r="AG66" s="10">
        <f t="shared" si="6"/>
        <v>0</v>
      </c>
      <c r="AH66" s="10">
        <f t="shared" si="7"/>
        <v>15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/>
      <c r="L67" s="280">
        <v>0.7</v>
      </c>
      <c r="M67" s="280"/>
      <c r="N67" s="280"/>
      <c r="O67" s="280">
        <f>3.68/5</f>
        <v>0.73599999999999999</v>
      </c>
      <c r="P67" s="280">
        <f>6.5/9</f>
        <v>0.72222222222222221</v>
      </c>
      <c r="Q67" s="280">
        <f t="shared" si="11"/>
        <v>0.71111111111111114</v>
      </c>
      <c r="R67" s="280">
        <f t="shared" si="11"/>
        <v>0.71111111111111114</v>
      </c>
      <c r="S67" s="353">
        <f t="shared" si="11"/>
        <v>0.71111111111111114</v>
      </c>
      <c r="T67" s="353">
        <f t="shared" si="11"/>
        <v>0.71111111111111114</v>
      </c>
      <c r="U67" s="280">
        <f t="shared" si="11"/>
        <v>0.71111111111111114</v>
      </c>
      <c r="V67" s="280">
        <f t="shared" si="11"/>
        <v>0.71111111111111114</v>
      </c>
      <c r="W67" s="280">
        <v>0.75</v>
      </c>
      <c r="X67" s="280">
        <v>0.7</v>
      </c>
      <c r="Y67" s="280">
        <v>0.7</v>
      </c>
      <c r="Z67" s="280">
        <v>0.7</v>
      </c>
      <c r="AA67" s="280">
        <v>0.7</v>
      </c>
      <c r="AB67" s="280">
        <v>0.7</v>
      </c>
      <c r="AC67" s="280"/>
      <c r="AD67" s="36"/>
      <c r="AE67" s="36"/>
      <c r="AF67" s="10">
        <f t="shared" si="5"/>
        <v>0</v>
      </c>
      <c r="AG67" s="10">
        <f t="shared" si="6"/>
        <v>0</v>
      </c>
      <c r="AH67" s="10">
        <f t="shared" si="7"/>
        <v>16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5"/>
        <v>0</v>
      </c>
      <c r="AG68" s="10">
        <f t="shared" si="6"/>
        <v>0</v>
      </c>
      <c r="AH68" s="10">
        <f t="shared" si="7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6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/>
      <c r="O72" s="280">
        <f>3.68/5</f>
        <v>0.73599999999999999</v>
      </c>
      <c r="P72" s="280">
        <f>6.5/9</f>
        <v>0.72222222222222221</v>
      </c>
      <c r="Q72" s="280">
        <f t="shared" ref="Q72:V72" si="12">6.4/9</f>
        <v>0.71111111111111114</v>
      </c>
      <c r="R72" s="280">
        <f t="shared" si="12"/>
        <v>0.71111111111111114</v>
      </c>
      <c r="S72" s="353">
        <f t="shared" si="12"/>
        <v>0.71111111111111114</v>
      </c>
      <c r="T72" s="353">
        <f t="shared" si="12"/>
        <v>0.71111111111111114</v>
      </c>
      <c r="U72" s="280">
        <f t="shared" si="12"/>
        <v>0.71111111111111114</v>
      </c>
      <c r="V72" s="280">
        <f t="shared" si="12"/>
        <v>0.71111111111111114</v>
      </c>
      <c r="W72" s="280">
        <v>0.75</v>
      </c>
      <c r="X72" s="280">
        <v>0.7</v>
      </c>
      <c r="Y72" s="280">
        <v>0.7</v>
      </c>
      <c r="Z72" s="280">
        <v>0.7</v>
      </c>
      <c r="AA72" s="280">
        <v>0.7</v>
      </c>
      <c r="AB72" s="280">
        <v>0.7</v>
      </c>
      <c r="AC72" s="280"/>
      <c r="AD72" s="36"/>
      <c r="AE72" s="36"/>
      <c r="AF72" s="10">
        <f t="shared" si="5"/>
        <v>0</v>
      </c>
      <c r="AG72" s="10">
        <f t="shared" si="6"/>
        <v>0</v>
      </c>
      <c r="AH72" s="10">
        <f t="shared" si="7"/>
        <v>15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5"/>
        <v>0</v>
      </c>
      <c r="AG73" s="10">
        <f t="shared" si="6"/>
        <v>0</v>
      </c>
      <c r="AH73" s="10">
        <f t="shared" si="7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5"/>
        <v>0</v>
      </c>
      <c r="AG74" s="10">
        <f t="shared" si="6"/>
        <v>0</v>
      </c>
      <c r="AH74" s="10">
        <f t="shared" si="7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5"/>
        <v>0</v>
      </c>
      <c r="AG75" s="10">
        <f t="shared" si="6"/>
        <v>0</v>
      </c>
      <c r="AH75" s="10">
        <f t="shared" si="7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13">SUM(C55,C56,C58,C60,C63,C64,C66,C67,C72)</f>
        <v>6.95</v>
      </c>
      <c r="D76" s="16">
        <f t="shared" si="13"/>
        <v>0</v>
      </c>
      <c r="E76" s="16">
        <f t="shared" si="13"/>
        <v>0</v>
      </c>
      <c r="F76" s="16">
        <f t="shared" si="13"/>
        <v>0</v>
      </c>
      <c r="G76" s="16">
        <f>SUM(G55,G56,G58,G60,G63,G64,G66,G67,G72)</f>
        <v>1.4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3.5</v>
      </c>
      <c r="M76" s="16">
        <f t="shared" si="13"/>
        <v>0</v>
      </c>
      <c r="N76" s="16">
        <f t="shared" si="13"/>
        <v>0</v>
      </c>
      <c r="O76" s="16">
        <f t="shared" si="13"/>
        <v>3.6799999999999997</v>
      </c>
      <c r="P76" s="16">
        <f t="shared" si="13"/>
        <v>6.5</v>
      </c>
      <c r="Q76" s="16">
        <f t="shared" si="13"/>
        <v>6.4</v>
      </c>
      <c r="R76" s="16">
        <f>SUM(R55,R56,R58,R60,R63,R64,R66,R67,R72)</f>
        <v>6.4</v>
      </c>
      <c r="S76" s="16">
        <f t="shared" si="13"/>
        <v>6.4</v>
      </c>
      <c r="T76" s="16">
        <f t="shared" si="13"/>
        <v>6.4</v>
      </c>
      <c r="U76" s="16">
        <f t="shared" si="13"/>
        <v>6.4</v>
      </c>
      <c r="V76" s="16">
        <f t="shared" si="13"/>
        <v>6.39888888888889</v>
      </c>
      <c r="W76" s="16">
        <f t="shared" si="13"/>
        <v>5.8000000000000007</v>
      </c>
      <c r="X76" s="16">
        <f t="shared" si="13"/>
        <v>6.6000000000000014</v>
      </c>
      <c r="Y76" s="16">
        <f t="shared" si="13"/>
        <v>6.5000000000000009</v>
      </c>
      <c r="Z76" s="16">
        <f t="shared" si="13"/>
        <v>6.5000000000000009</v>
      </c>
      <c r="AA76" s="16">
        <f t="shared" si="13"/>
        <v>5.0000000000000009</v>
      </c>
      <c r="AB76" s="16">
        <f t="shared" si="13"/>
        <v>3.6000000000000005</v>
      </c>
      <c r="AC76" s="16">
        <f t="shared" si="13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26.270000000000003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f>1.01/2</f>
        <v>0.505</v>
      </c>
      <c r="G78" s="280">
        <f>0.95/2</f>
        <v>0.47499999999999998</v>
      </c>
      <c r="H78" s="353">
        <v>0.45</v>
      </c>
      <c r="I78" s="280">
        <v>0.42499999999999999</v>
      </c>
      <c r="J78" s="282">
        <v>0.42499999999999999</v>
      </c>
      <c r="K78" s="282">
        <v>0.45500000000000002</v>
      </c>
      <c r="L78" s="282">
        <f>1.12/2</f>
        <v>0.56000000000000005</v>
      </c>
      <c r="M78" s="280"/>
      <c r="N78" s="280"/>
      <c r="O78" s="280"/>
      <c r="P78" s="280"/>
      <c r="Q78" s="280"/>
      <c r="R78" s="280"/>
      <c r="S78" s="353"/>
      <c r="T78" s="353">
        <v>0.745</v>
      </c>
      <c r="U78" s="280">
        <v>0.71499999999999997</v>
      </c>
      <c r="V78" s="280"/>
      <c r="W78" s="280"/>
      <c r="X78" s="280">
        <v>0.75</v>
      </c>
      <c r="Y78" s="280">
        <v>0.5</v>
      </c>
      <c r="Z78" s="280">
        <v>0.65500000000000003</v>
      </c>
      <c r="AA78" s="280">
        <v>0.6</v>
      </c>
      <c r="AB78" s="280">
        <v>0.52500000000000002</v>
      </c>
      <c r="AC78" s="280"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/>
      <c r="G79" s="353"/>
      <c r="H79" s="353">
        <v>0.45</v>
      </c>
      <c r="I79" s="280">
        <v>0.42499999999999999</v>
      </c>
      <c r="J79" s="280">
        <v>0.42499999999999999</v>
      </c>
      <c r="K79" s="282">
        <v>0.45500000000000002</v>
      </c>
      <c r="L79" s="282">
        <f>1.12/2</f>
        <v>0.56000000000000005</v>
      </c>
      <c r="M79" s="280">
        <f>1.16/2</f>
        <v>0.57999999999999996</v>
      </c>
      <c r="N79" s="280">
        <f>1.13/2</f>
        <v>0.56499999999999995</v>
      </c>
      <c r="O79" s="280">
        <f>1.2/2</f>
        <v>0.6</v>
      </c>
      <c r="P79" s="280">
        <f>1.37/2</f>
        <v>0.68500000000000005</v>
      </c>
      <c r="Q79" s="280">
        <f>1.38/2</f>
        <v>0.69</v>
      </c>
      <c r="R79" s="280">
        <f>1.47/2</f>
        <v>0.73499999999999999</v>
      </c>
      <c r="S79" s="280">
        <f>1.49/2</f>
        <v>0.745</v>
      </c>
      <c r="T79" s="353"/>
      <c r="U79" s="280"/>
      <c r="V79" s="280"/>
      <c r="W79" s="280"/>
      <c r="X79" s="280"/>
      <c r="Y79" s="280">
        <v>0.5</v>
      </c>
      <c r="Z79" s="280">
        <v>0.65500000000000003</v>
      </c>
      <c r="AA79" s="280">
        <v>0.6</v>
      </c>
      <c r="AB79" s="280">
        <v>0.52500000000000002</v>
      </c>
      <c r="AC79" s="280">
        <v>0.5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f>1.01/2</f>
        <v>0.505</v>
      </c>
      <c r="G80" s="280">
        <f>0.95/2</f>
        <v>0.47499999999999998</v>
      </c>
      <c r="H80" s="353"/>
      <c r="I80" s="280"/>
      <c r="J80" s="280"/>
      <c r="K80" s="282"/>
      <c r="L80" s="282"/>
      <c r="M80" s="280">
        <f>1.16/2</f>
        <v>0.57999999999999996</v>
      </c>
      <c r="N80" s="280">
        <f>1.13/2</f>
        <v>0.56499999999999995</v>
      </c>
      <c r="O80" s="280">
        <f>1.2/2</f>
        <v>0.6</v>
      </c>
      <c r="P80" s="280">
        <f>1.37/2</f>
        <v>0.68500000000000005</v>
      </c>
      <c r="Q80" s="280">
        <f>1.38/2</f>
        <v>0.69</v>
      </c>
      <c r="R80" s="280">
        <f>1.47/2</f>
        <v>0.73499999999999999</v>
      </c>
      <c r="S80" s="280">
        <f>1.49/2</f>
        <v>0.745</v>
      </c>
      <c r="T80" s="353">
        <v>0.745</v>
      </c>
      <c r="U80" s="280">
        <v>0.71499999999999997</v>
      </c>
      <c r="V80" s="280"/>
      <c r="W80" s="280"/>
      <c r="X80" s="280">
        <v>0.75</v>
      </c>
      <c r="Y80" s="280">
        <v>0.5</v>
      </c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1.01</v>
      </c>
      <c r="G81" s="16">
        <f t="shared" si="14"/>
        <v>0.95</v>
      </c>
      <c r="H81" s="16">
        <f t="shared" si="14"/>
        <v>0.9</v>
      </c>
      <c r="I81" s="16">
        <f t="shared" si="14"/>
        <v>0.85</v>
      </c>
      <c r="J81" s="16">
        <f t="shared" si="14"/>
        <v>0.85</v>
      </c>
      <c r="K81" s="16">
        <f t="shared" si="14"/>
        <v>0.91</v>
      </c>
      <c r="L81" s="16">
        <f t="shared" si="14"/>
        <v>1.1200000000000001</v>
      </c>
      <c r="M81" s="16">
        <f t="shared" si="14"/>
        <v>1.1599999999999999</v>
      </c>
      <c r="N81" s="16">
        <f t="shared" si="14"/>
        <v>1.1299999999999999</v>
      </c>
      <c r="O81" s="16">
        <f t="shared" si="14"/>
        <v>1.2</v>
      </c>
      <c r="P81" s="16">
        <f t="shared" si="14"/>
        <v>1.37</v>
      </c>
      <c r="Q81" s="16">
        <f t="shared" si="14"/>
        <v>1.38</v>
      </c>
      <c r="R81" s="16">
        <f t="shared" si="14"/>
        <v>1.47</v>
      </c>
      <c r="S81" s="16">
        <f t="shared" si="14"/>
        <v>1.49</v>
      </c>
      <c r="T81" s="16">
        <f t="shared" si="14"/>
        <v>1.49</v>
      </c>
      <c r="U81" s="16">
        <f t="shared" si="14"/>
        <v>1.43</v>
      </c>
      <c r="V81" s="16">
        <f t="shared" si="14"/>
        <v>0</v>
      </c>
      <c r="W81" s="16">
        <f t="shared" si="14"/>
        <v>0</v>
      </c>
      <c r="X81" s="16">
        <f t="shared" si="14"/>
        <v>1.5</v>
      </c>
      <c r="Y81" s="16">
        <f t="shared" si="14"/>
        <v>1.5</v>
      </c>
      <c r="Z81" s="16">
        <f t="shared" si="14"/>
        <v>1.31</v>
      </c>
      <c r="AA81" s="16">
        <f t="shared" si="14"/>
        <v>1.2</v>
      </c>
      <c r="AB81" s="16">
        <f t="shared" si="14"/>
        <v>1.05</v>
      </c>
      <c r="AC81" s="16">
        <f t="shared" si="14"/>
        <v>1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20.179999999999996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0.8</v>
      </c>
      <c r="N94" s="280">
        <v>0.78</v>
      </c>
      <c r="O94" s="280">
        <v>0.82</v>
      </c>
      <c r="P94" s="280">
        <v>0.85</v>
      </c>
      <c r="Q94" s="280">
        <v>0.87</v>
      </c>
      <c r="R94" s="280">
        <v>0.89</v>
      </c>
      <c r="S94" s="280">
        <v>0.92</v>
      </c>
      <c r="T94" s="353">
        <v>0.94</v>
      </c>
      <c r="U94" s="280">
        <v>0.9</v>
      </c>
      <c r="V94" s="280">
        <v>0.86</v>
      </c>
      <c r="W94" s="280">
        <v>0.86</v>
      </c>
      <c r="X94" s="280">
        <v>0.9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0.76</v>
      </c>
      <c r="H95" s="280">
        <v>0.74</v>
      </c>
      <c r="I95" s="280">
        <v>0.72</v>
      </c>
      <c r="J95" s="280">
        <v>0.71</v>
      </c>
      <c r="K95" s="282">
        <v>0.73</v>
      </c>
      <c r="L95" s="280">
        <v>0.81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0.95</v>
      </c>
      <c r="AA95" s="280">
        <v>0.9</v>
      </c>
      <c r="AB95" s="280">
        <v>0.87</v>
      </c>
      <c r="AC95" s="280">
        <v>0.81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0.79</v>
      </c>
      <c r="G96" s="16">
        <f t="shared" si="18"/>
        <v>0.76</v>
      </c>
      <c r="H96" s="16">
        <f t="shared" si="18"/>
        <v>0.74</v>
      </c>
      <c r="I96" s="16">
        <f t="shared" si="18"/>
        <v>0.72</v>
      </c>
      <c r="J96" s="16">
        <f t="shared" si="18"/>
        <v>0.71</v>
      </c>
      <c r="K96" s="16">
        <f t="shared" si="18"/>
        <v>0.73</v>
      </c>
      <c r="L96" s="16">
        <f t="shared" si="18"/>
        <v>0.81</v>
      </c>
      <c r="M96" s="16">
        <f t="shared" si="18"/>
        <v>0.8</v>
      </c>
      <c r="N96" s="16">
        <f t="shared" si="18"/>
        <v>0.78</v>
      </c>
      <c r="O96" s="16">
        <f t="shared" si="18"/>
        <v>0.82</v>
      </c>
      <c r="P96" s="16">
        <f t="shared" si="18"/>
        <v>0.85</v>
      </c>
      <c r="Q96" s="16">
        <f t="shared" si="18"/>
        <v>0.87</v>
      </c>
      <c r="R96" s="16">
        <f t="shared" si="18"/>
        <v>0.89</v>
      </c>
      <c r="S96" s="16">
        <f t="shared" si="18"/>
        <v>0.92</v>
      </c>
      <c r="T96" s="16">
        <f t="shared" si="18"/>
        <v>0.94</v>
      </c>
      <c r="U96" s="16">
        <f t="shared" si="18"/>
        <v>0.9</v>
      </c>
      <c r="V96" s="16">
        <f t="shared" si="18"/>
        <v>0.86</v>
      </c>
      <c r="W96" s="16">
        <f t="shared" si="18"/>
        <v>0.86</v>
      </c>
      <c r="X96" s="16">
        <f t="shared" si="18"/>
        <v>0.9</v>
      </c>
      <c r="Y96" s="16">
        <f t="shared" si="18"/>
        <v>1</v>
      </c>
      <c r="Z96" s="16">
        <f t="shared" si="18"/>
        <v>0.95</v>
      </c>
      <c r="AA96" s="16">
        <f t="shared" si="18"/>
        <v>0.9</v>
      </c>
      <c r="AB96" s="16">
        <f t="shared" si="18"/>
        <v>0.87</v>
      </c>
      <c r="AC96" s="16">
        <f t="shared" si="18"/>
        <v>0.81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9">SUM(C13:C16,C19:C32,C35:C37,C40,C43:C46,C49,C55,C56,C58,C60,C63,C64,C66,C67,C72,C78:C80,C94:C95)</f>
        <v>97.399999999999963</v>
      </c>
      <c r="D99" s="23">
        <f t="shared" si="19"/>
        <v>0</v>
      </c>
      <c r="E99" s="23">
        <f t="shared" si="19"/>
        <v>0</v>
      </c>
      <c r="F99" s="23">
        <f>SUM(F13:F16,F19:F32,F35:F37,F40,F43:F46,F49,F55,F56,F58,F60,F63,F64,F66,F67,F72,F78:F80,F94:F95)</f>
        <v>41.140000000000008</v>
      </c>
      <c r="G99" s="23">
        <f t="shared" ref="G99:AC99" si="20">SUM(G13:G16,G19:G32,G35:G37,G40,G43:G46,G49,G55,G56,G58,G60,G63,G64,G66,G67,G72,G78:G80,G94:G95)</f>
        <v>38.1</v>
      </c>
      <c r="H99" s="23">
        <f>SUM(H13:H16,H19:H32,H35:H37,H40,H43:H46,H49,H55,H56,H58,H60,H63,H64,H66,H67,H72,H78:H80,H94:H95)</f>
        <v>36.280000000000008</v>
      </c>
      <c r="I99" s="23">
        <f t="shared" si="20"/>
        <v>34.94</v>
      </c>
      <c r="J99" s="23">
        <f t="shared" si="20"/>
        <v>34.949999999999996</v>
      </c>
      <c r="K99" s="23">
        <f t="shared" si="20"/>
        <v>37.029999999999994</v>
      </c>
      <c r="L99" s="23">
        <f t="shared" si="20"/>
        <v>41.29000000000002</v>
      </c>
      <c r="M99" s="23">
        <f t="shared" si="20"/>
        <v>39.519999999999989</v>
      </c>
      <c r="N99" s="23">
        <f>SUM(N13:N16,N19:N32,N35:N37,N40,N43:N46,N49,N55,N56,N58,N60,N63,N64,N66,N67,N72,N78:N80,N94:N95)</f>
        <v>44.91</v>
      </c>
      <c r="O99" s="23">
        <f t="shared" si="20"/>
        <v>54.009999999999984</v>
      </c>
      <c r="P99" s="23">
        <f t="shared" si="20"/>
        <v>59.266999999999996</v>
      </c>
      <c r="Q99" s="23">
        <f t="shared" si="20"/>
        <v>61.239999999999974</v>
      </c>
      <c r="R99" s="23">
        <f t="shared" si="20"/>
        <v>61.439999999999969</v>
      </c>
      <c r="S99" s="23">
        <f t="shared" si="20"/>
        <v>63.431999999999967</v>
      </c>
      <c r="T99" s="23">
        <f t="shared" si="20"/>
        <v>64.013999999999967</v>
      </c>
      <c r="U99" s="23">
        <f t="shared" si="20"/>
        <v>62.929999999999986</v>
      </c>
      <c r="V99" s="23">
        <f t="shared" si="20"/>
        <v>59.735888888888866</v>
      </c>
      <c r="W99" s="23">
        <f t="shared" si="20"/>
        <v>57.70000000000001</v>
      </c>
      <c r="X99" s="23">
        <f t="shared" si="20"/>
        <v>59.720000000000006</v>
      </c>
      <c r="Y99" s="23">
        <f t="shared" si="20"/>
        <v>59.636000000000017</v>
      </c>
      <c r="Z99" s="23">
        <f t="shared" si="20"/>
        <v>56.190000000000019</v>
      </c>
      <c r="AA99" s="23">
        <f t="shared" si="20"/>
        <v>51.530000000000008</v>
      </c>
      <c r="AB99" s="23">
        <f t="shared" si="20"/>
        <v>47.77</v>
      </c>
      <c r="AC99" s="23">
        <f t="shared" si="20"/>
        <v>44.35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-8.3999999999988972E-2</v>
      </c>
      <c r="AG102" s="19"/>
      <c r="AH102" s="145">
        <f>Z99-AA99</f>
        <v>4.6600000000000108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20.100000000000001</v>
      </c>
      <c r="G107" s="58">
        <f t="shared" ref="G107:AC107" si="21">G17</f>
        <v>13.2</v>
      </c>
      <c r="H107" s="58">
        <f t="shared" si="21"/>
        <v>13.4</v>
      </c>
      <c r="I107" s="58">
        <f t="shared" si="21"/>
        <v>13.6</v>
      </c>
      <c r="J107" s="58">
        <f t="shared" si="21"/>
        <v>13.6</v>
      </c>
      <c r="K107" s="58">
        <f t="shared" si="21"/>
        <v>13.6</v>
      </c>
      <c r="L107" s="58">
        <f t="shared" si="21"/>
        <v>13.6</v>
      </c>
      <c r="M107" s="58">
        <f t="shared" si="21"/>
        <v>13.6</v>
      </c>
      <c r="N107" s="58">
        <f t="shared" si="21"/>
        <v>15.02</v>
      </c>
      <c r="O107" s="58">
        <f t="shared" si="21"/>
        <v>19.799999999999997</v>
      </c>
      <c r="P107" s="58">
        <f t="shared" si="21"/>
        <v>19.7</v>
      </c>
      <c r="Q107" s="58">
        <f t="shared" si="21"/>
        <v>20.100000000000001</v>
      </c>
      <c r="R107" s="58">
        <f t="shared" si="21"/>
        <v>13.799999999999999</v>
      </c>
      <c r="S107" s="58">
        <f t="shared" si="21"/>
        <v>19.799999999999997</v>
      </c>
      <c r="T107" s="58">
        <f t="shared" si="21"/>
        <v>19.799999999999997</v>
      </c>
      <c r="U107" s="58">
        <f t="shared" si="21"/>
        <v>20.100000000000001</v>
      </c>
      <c r="V107" s="58">
        <f t="shared" si="21"/>
        <v>19.5</v>
      </c>
      <c r="W107" s="58">
        <f t="shared" si="21"/>
        <v>19.5</v>
      </c>
      <c r="X107" s="58">
        <f t="shared" si="21"/>
        <v>19.5</v>
      </c>
      <c r="Y107" s="58">
        <f t="shared" si="21"/>
        <v>20.100000000000001</v>
      </c>
      <c r="Z107" s="58">
        <f t="shared" si="21"/>
        <v>19.799999999999997</v>
      </c>
      <c r="AA107" s="58">
        <f t="shared" si="21"/>
        <v>19.799999999999997</v>
      </c>
      <c r="AB107" s="58">
        <f t="shared" si="21"/>
        <v>13</v>
      </c>
      <c r="AC107" s="58">
        <f t="shared" si="21"/>
        <v>13.6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0.64500000000000002</v>
      </c>
      <c r="G108" s="62">
        <v>0.498</v>
      </c>
      <c r="H108" s="62">
        <v>0.499</v>
      </c>
      <c r="I108" s="62">
        <v>0.51500000000000001</v>
      </c>
      <c r="J108" s="62">
        <v>0.67300000000000004</v>
      </c>
      <c r="K108" s="62">
        <v>0.69899999999999995</v>
      </c>
      <c r="L108" s="62">
        <v>0.68200000000000005</v>
      </c>
      <c r="M108" s="62">
        <v>0.77400000000000002</v>
      </c>
      <c r="N108" s="62">
        <v>0.69199999999999995</v>
      </c>
      <c r="O108" s="62">
        <v>0.57399999999999995</v>
      </c>
      <c r="P108" s="62">
        <v>0.59199999999999997</v>
      </c>
      <c r="Q108" s="62">
        <v>0.629</v>
      </c>
      <c r="R108" s="62">
        <v>0.63800000000000001</v>
      </c>
      <c r="S108" s="62">
        <v>0.60799999999999998</v>
      </c>
      <c r="T108" s="62">
        <v>0.64100000000000001</v>
      </c>
      <c r="U108" s="62">
        <v>0.60799999999999998</v>
      </c>
      <c r="V108" s="62">
        <v>0.624</v>
      </c>
      <c r="W108" s="62">
        <v>0.59599999999999997</v>
      </c>
      <c r="X108" s="62">
        <v>0.59299999999999997</v>
      </c>
      <c r="Y108" s="62">
        <v>0.61199999999999999</v>
      </c>
      <c r="Z108" s="62">
        <v>0.80800000000000005</v>
      </c>
      <c r="AA108" s="62">
        <v>0.77900000000000003</v>
      </c>
      <c r="AB108" s="62">
        <v>0.74</v>
      </c>
      <c r="AC108" s="62">
        <v>0.60299999999999998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22">G33</f>
        <v>0</v>
      </c>
      <c r="H109" s="58">
        <f t="shared" si="22"/>
        <v>0</v>
      </c>
      <c r="I109" s="58">
        <f t="shared" si="22"/>
        <v>0</v>
      </c>
      <c r="J109" s="58">
        <f t="shared" si="22"/>
        <v>0</v>
      </c>
      <c r="K109" s="58">
        <f t="shared" si="22"/>
        <v>0</v>
      </c>
      <c r="L109" s="58">
        <f t="shared" si="22"/>
        <v>0</v>
      </c>
      <c r="M109" s="58">
        <f t="shared" si="22"/>
        <v>0</v>
      </c>
      <c r="N109" s="58">
        <f t="shared" si="22"/>
        <v>0</v>
      </c>
      <c r="O109" s="58">
        <f t="shared" si="22"/>
        <v>0</v>
      </c>
      <c r="P109" s="58">
        <f t="shared" si="22"/>
        <v>1.907</v>
      </c>
      <c r="Q109" s="58">
        <f t="shared" si="22"/>
        <v>3.87</v>
      </c>
      <c r="R109" s="58">
        <f t="shared" si="22"/>
        <v>9.89</v>
      </c>
      <c r="S109" s="58">
        <f t="shared" si="22"/>
        <v>5.8920000000000003</v>
      </c>
      <c r="T109" s="58">
        <f t="shared" si="22"/>
        <v>5.8840000000000003</v>
      </c>
      <c r="U109" s="58">
        <f t="shared" si="22"/>
        <v>3.9</v>
      </c>
      <c r="V109" s="58">
        <f t="shared" si="22"/>
        <v>1.907</v>
      </c>
      <c r="W109" s="58">
        <f t="shared" si="22"/>
        <v>0</v>
      </c>
      <c r="X109" s="58">
        <f t="shared" si="22"/>
        <v>1.88</v>
      </c>
      <c r="Y109" s="58">
        <f t="shared" si="22"/>
        <v>1.8859999999999999</v>
      </c>
      <c r="Z109" s="58">
        <f>Z33</f>
        <v>0</v>
      </c>
      <c r="AA109" s="58">
        <f t="shared" si="22"/>
        <v>0</v>
      </c>
      <c r="AB109" s="58">
        <f t="shared" si="22"/>
        <v>0</v>
      </c>
      <c r="AC109" s="58">
        <f t="shared" si="22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5</v>
      </c>
      <c r="G111" s="59">
        <f t="shared" ref="G111:AC111" si="23">G47</f>
        <v>7.5</v>
      </c>
      <c r="H111" s="59">
        <f t="shared" si="23"/>
        <v>7</v>
      </c>
      <c r="I111" s="59">
        <f t="shared" si="23"/>
        <v>5.5</v>
      </c>
      <c r="J111" s="59">
        <f t="shared" si="23"/>
        <v>5.5</v>
      </c>
      <c r="K111" s="59">
        <f t="shared" si="23"/>
        <v>7.5</v>
      </c>
      <c r="L111" s="59">
        <f t="shared" si="23"/>
        <v>7.99</v>
      </c>
      <c r="M111" s="59">
        <f t="shared" si="23"/>
        <v>9.6999999999999993</v>
      </c>
      <c r="N111" s="59">
        <f t="shared" si="23"/>
        <v>13.7</v>
      </c>
      <c r="O111" s="59">
        <f t="shared" si="23"/>
        <v>14.4</v>
      </c>
      <c r="P111" s="59">
        <f t="shared" si="23"/>
        <v>14.9</v>
      </c>
      <c r="Q111" s="59">
        <f t="shared" si="23"/>
        <v>14.6</v>
      </c>
      <c r="R111" s="59">
        <f t="shared" si="23"/>
        <v>14.9</v>
      </c>
      <c r="S111" s="59">
        <f t="shared" si="23"/>
        <v>14.8</v>
      </c>
      <c r="T111" s="59">
        <f t="shared" si="23"/>
        <v>15.3</v>
      </c>
      <c r="U111" s="59">
        <f t="shared" si="23"/>
        <v>16</v>
      </c>
      <c r="V111" s="59">
        <f t="shared" si="23"/>
        <v>17</v>
      </c>
      <c r="W111" s="59">
        <f t="shared" si="23"/>
        <v>17.5</v>
      </c>
      <c r="X111" s="59">
        <f t="shared" si="23"/>
        <v>15.3</v>
      </c>
      <c r="Y111" s="59">
        <f t="shared" si="23"/>
        <v>14.5</v>
      </c>
      <c r="Z111" s="59">
        <f t="shared" si="23"/>
        <v>13.5</v>
      </c>
      <c r="AA111" s="59">
        <f t="shared" si="23"/>
        <v>10.4</v>
      </c>
      <c r="AB111" s="59">
        <f t="shared" si="23"/>
        <v>15</v>
      </c>
      <c r="AC111" s="59">
        <f t="shared" si="23"/>
        <v>14.7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0.254</v>
      </c>
      <c r="G112" s="62">
        <v>0.252</v>
      </c>
      <c r="H112" s="62">
        <v>0.252</v>
      </c>
      <c r="I112" s="62">
        <v>0.24299999999999999</v>
      </c>
      <c r="J112" s="62">
        <v>0.253</v>
      </c>
      <c r="K112" s="62">
        <v>0.25</v>
      </c>
      <c r="L112" s="62">
        <v>0.27300000000000002</v>
      </c>
      <c r="M112" s="62">
        <v>0.26700000000000002</v>
      </c>
      <c r="N112" s="62">
        <v>0.249</v>
      </c>
      <c r="O112" s="62">
        <v>0.23100000000000001</v>
      </c>
      <c r="P112" s="62">
        <v>0.24399999999999999</v>
      </c>
      <c r="Q112" s="62">
        <v>0.29499999999999998</v>
      </c>
      <c r="R112" s="62">
        <v>0.249</v>
      </c>
      <c r="S112" s="62">
        <v>0.24199999999999999</v>
      </c>
      <c r="T112" s="62">
        <v>0.253</v>
      </c>
      <c r="U112" s="62">
        <v>0.25600000000000001</v>
      </c>
      <c r="V112" s="62">
        <v>0.27500000000000002</v>
      </c>
      <c r="W112" s="62">
        <v>0.26100000000000001</v>
      </c>
      <c r="X112" s="62">
        <v>0.27200000000000002</v>
      </c>
      <c r="Y112" s="62">
        <v>0.27900000000000003</v>
      </c>
      <c r="Z112" s="62">
        <v>0.24199999999999999</v>
      </c>
      <c r="AA112" s="62">
        <v>0.23200000000000001</v>
      </c>
      <c r="AB112" s="62">
        <v>0.22600000000000001</v>
      </c>
      <c r="AC112" s="62">
        <v>0.216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0.156</v>
      </c>
      <c r="G113" s="62">
        <v>0.15579999999999999</v>
      </c>
      <c r="H113" s="62">
        <v>3.6499999999999998E-2</v>
      </c>
      <c r="I113" s="62">
        <v>2.1700000000000001E-2</v>
      </c>
      <c r="J113" s="62">
        <v>2.2100000000000002E-2</v>
      </c>
      <c r="K113" s="62">
        <v>2.07E-2</v>
      </c>
      <c r="L113" s="62">
        <v>0.15290000000000001</v>
      </c>
      <c r="M113" s="62">
        <v>0.16889999999999999</v>
      </c>
      <c r="N113" s="62">
        <v>0.28639999999999999</v>
      </c>
      <c r="O113" s="62">
        <v>0.22500000000000001</v>
      </c>
      <c r="P113" s="62">
        <v>0.218</v>
      </c>
      <c r="Q113" s="62">
        <v>0.24299999999999999</v>
      </c>
      <c r="R113" s="62">
        <v>0.20100000000000001</v>
      </c>
      <c r="S113" s="62">
        <v>0.215</v>
      </c>
      <c r="T113" s="62">
        <v>0.255</v>
      </c>
      <c r="U113" s="62">
        <v>0.27600000000000002</v>
      </c>
      <c r="V113" s="62">
        <v>0.255</v>
      </c>
      <c r="W113" s="62">
        <v>0.26700000000000002</v>
      </c>
      <c r="X113" s="62">
        <v>0.222</v>
      </c>
      <c r="Y113" s="62">
        <v>0.20399999999999999</v>
      </c>
      <c r="Z113" s="62">
        <v>0.215</v>
      </c>
      <c r="AA113" s="62">
        <v>0.18529999999999999</v>
      </c>
      <c r="AB113" s="62">
        <v>0.23350000000000001</v>
      </c>
      <c r="AC113" s="62">
        <v>0.22550000000000001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14.24</v>
      </c>
      <c r="G114" s="59">
        <f t="shared" ref="G114:AC114" si="24">G50</f>
        <v>14.29</v>
      </c>
      <c r="H114" s="59">
        <f t="shared" si="24"/>
        <v>14.24</v>
      </c>
      <c r="I114" s="59">
        <f t="shared" si="24"/>
        <v>14.27</v>
      </c>
      <c r="J114" s="59">
        <f t="shared" si="24"/>
        <v>14.29</v>
      </c>
      <c r="K114" s="59">
        <f t="shared" si="24"/>
        <v>14.29</v>
      </c>
      <c r="L114" s="59">
        <f t="shared" si="24"/>
        <v>14.27</v>
      </c>
      <c r="M114" s="59">
        <f t="shared" si="24"/>
        <v>14.26</v>
      </c>
      <c r="N114" s="59">
        <f t="shared" si="24"/>
        <v>14.28</v>
      </c>
      <c r="O114" s="59">
        <f t="shared" si="24"/>
        <v>14.11</v>
      </c>
      <c r="P114" s="59">
        <f t="shared" si="24"/>
        <v>14.04</v>
      </c>
      <c r="Q114" s="59">
        <f t="shared" si="24"/>
        <v>14.02</v>
      </c>
      <c r="R114" s="59">
        <f t="shared" si="24"/>
        <v>14.09</v>
      </c>
      <c r="S114" s="59">
        <f t="shared" si="24"/>
        <v>14.13</v>
      </c>
      <c r="T114" s="59">
        <f t="shared" si="24"/>
        <v>14.2</v>
      </c>
      <c r="U114" s="59">
        <f t="shared" si="24"/>
        <v>14.2</v>
      </c>
      <c r="V114" s="59">
        <f t="shared" si="24"/>
        <v>14.07</v>
      </c>
      <c r="W114" s="59">
        <f t="shared" si="24"/>
        <v>14.04</v>
      </c>
      <c r="X114" s="59">
        <f t="shared" si="24"/>
        <v>14.04</v>
      </c>
      <c r="Y114" s="59">
        <f t="shared" si="24"/>
        <v>14.15</v>
      </c>
      <c r="Z114" s="59">
        <f t="shared" si="24"/>
        <v>14.13</v>
      </c>
      <c r="AA114" s="59">
        <f t="shared" si="24"/>
        <v>14.23</v>
      </c>
      <c r="AB114" s="59">
        <f t="shared" si="24"/>
        <v>14.25</v>
      </c>
      <c r="AC114" s="59">
        <f t="shared" si="24"/>
        <v>14.24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0.76</v>
      </c>
      <c r="G115" s="62">
        <v>0.71</v>
      </c>
      <c r="H115" s="62">
        <v>0.76</v>
      </c>
      <c r="I115" s="62">
        <v>0.73</v>
      </c>
      <c r="J115" s="62">
        <v>0.71</v>
      </c>
      <c r="K115" s="62">
        <v>0.71</v>
      </c>
      <c r="L115" s="62">
        <v>0.73</v>
      </c>
      <c r="M115" s="62">
        <v>0.74</v>
      </c>
      <c r="N115" s="62">
        <v>0.72</v>
      </c>
      <c r="O115" s="62">
        <v>0.89</v>
      </c>
      <c r="P115" s="62">
        <v>0.96</v>
      </c>
      <c r="Q115" s="62">
        <v>0.98</v>
      </c>
      <c r="R115" s="62">
        <v>0.91</v>
      </c>
      <c r="S115" s="62">
        <v>0.87</v>
      </c>
      <c r="T115" s="62">
        <v>0.8</v>
      </c>
      <c r="U115" s="62">
        <v>0.76</v>
      </c>
      <c r="V115" s="62">
        <v>0.93</v>
      </c>
      <c r="W115" s="62">
        <v>0.96</v>
      </c>
      <c r="X115" s="62">
        <v>0.98</v>
      </c>
      <c r="Y115" s="62">
        <v>0.85</v>
      </c>
      <c r="Z115" s="62">
        <v>0.87</v>
      </c>
      <c r="AA115" s="62">
        <v>0.77</v>
      </c>
      <c r="AB115" s="62">
        <v>0.75</v>
      </c>
      <c r="AC115" s="62">
        <v>0.76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25">G76</f>
        <v>1.4</v>
      </c>
      <c r="H116" s="58">
        <f t="shared" si="25"/>
        <v>0</v>
      </c>
      <c r="I116" s="58">
        <f t="shared" si="25"/>
        <v>0</v>
      </c>
      <c r="J116" s="58">
        <f t="shared" si="25"/>
        <v>0</v>
      </c>
      <c r="K116" s="58">
        <f t="shared" si="25"/>
        <v>0</v>
      </c>
      <c r="L116" s="58">
        <f t="shared" si="25"/>
        <v>3.5</v>
      </c>
      <c r="M116" s="58">
        <f t="shared" si="25"/>
        <v>0</v>
      </c>
      <c r="N116" s="58">
        <f t="shared" si="25"/>
        <v>0</v>
      </c>
      <c r="O116" s="58">
        <f t="shared" si="25"/>
        <v>3.6799999999999997</v>
      </c>
      <c r="P116" s="58">
        <f t="shared" si="25"/>
        <v>6.5</v>
      </c>
      <c r="Q116" s="58">
        <f t="shared" si="25"/>
        <v>6.4</v>
      </c>
      <c r="R116" s="58">
        <f t="shared" si="25"/>
        <v>6.4</v>
      </c>
      <c r="S116" s="58">
        <f t="shared" si="25"/>
        <v>6.4</v>
      </c>
      <c r="T116" s="58">
        <f t="shared" si="25"/>
        <v>6.4</v>
      </c>
      <c r="U116" s="58">
        <f t="shared" si="25"/>
        <v>6.4</v>
      </c>
      <c r="V116" s="58">
        <f t="shared" si="25"/>
        <v>6.39888888888889</v>
      </c>
      <c r="W116" s="58">
        <f t="shared" si="25"/>
        <v>5.8000000000000007</v>
      </c>
      <c r="X116" s="58">
        <f t="shared" si="25"/>
        <v>6.6000000000000014</v>
      </c>
      <c r="Y116" s="58">
        <f t="shared" si="25"/>
        <v>6.5000000000000009</v>
      </c>
      <c r="Z116" s="58">
        <f t="shared" si="25"/>
        <v>6.5000000000000009</v>
      </c>
      <c r="AA116" s="58">
        <f t="shared" si="25"/>
        <v>5.0000000000000009</v>
      </c>
      <c r="AB116" s="58">
        <f t="shared" si="25"/>
        <v>3.6000000000000005</v>
      </c>
      <c r="AC116" s="58">
        <f t="shared" si="25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1.01</v>
      </c>
      <c r="G117" s="58">
        <f t="shared" ref="G117:AC117" si="26">G81</f>
        <v>0.95</v>
      </c>
      <c r="H117" s="58">
        <f t="shared" si="26"/>
        <v>0.9</v>
      </c>
      <c r="I117" s="58">
        <f t="shared" si="26"/>
        <v>0.85</v>
      </c>
      <c r="J117" s="58">
        <f t="shared" si="26"/>
        <v>0.85</v>
      </c>
      <c r="K117" s="58">
        <f t="shared" si="26"/>
        <v>0.91</v>
      </c>
      <c r="L117" s="58">
        <f t="shared" si="26"/>
        <v>1.1200000000000001</v>
      </c>
      <c r="M117" s="58">
        <f t="shared" si="26"/>
        <v>1.1599999999999999</v>
      </c>
      <c r="N117" s="58">
        <f t="shared" si="26"/>
        <v>1.1299999999999999</v>
      </c>
      <c r="O117" s="58">
        <f t="shared" si="26"/>
        <v>1.2</v>
      </c>
      <c r="P117" s="58">
        <f t="shared" si="26"/>
        <v>1.37</v>
      </c>
      <c r="Q117" s="58">
        <f t="shared" si="26"/>
        <v>1.38</v>
      </c>
      <c r="R117" s="58">
        <f t="shared" si="26"/>
        <v>1.47</v>
      </c>
      <c r="S117" s="58">
        <f t="shared" si="26"/>
        <v>1.49</v>
      </c>
      <c r="T117" s="58">
        <f t="shared" si="26"/>
        <v>1.49</v>
      </c>
      <c r="U117" s="58">
        <f t="shared" si="26"/>
        <v>1.43</v>
      </c>
      <c r="V117" s="58">
        <f t="shared" si="26"/>
        <v>0</v>
      </c>
      <c r="W117" s="58">
        <f t="shared" si="26"/>
        <v>0</v>
      </c>
      <c r="X117" s="58">
        <f t="shared" si="26"/>
        <v>1.5</v>
      </c>
      <c r="Y117" s="58">
        <f t="shared" si="26"/>
        <v>1.5</v>
      </c>
      <c r="Z117" s="58">
        <f t="shared" si="26"/>
        <v>1.31</v>
      </c>
      <c r="AA117" s="58">
        <f t="shared" si="26"/>
        <v>1.2</v>
      </c>
      <c r="AB117" s="58">
        <f t="shared" si="26"/>
        <v>1.05</v>
      </c>
      <c r="AC117" s="58">
        <f t="shared" si="26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0.79</v>
      </c>
      <c r="G119" s="58">
        <f t="shared" ref="G119:AC119" si="27">G96</f>
        <v>0.76</v>
      </c>
      <c r="H119" s="58">
        <f t="shared" si="27"/>
        <v>0.74</v>
      </c>
      <c r="I119" s="58">
        <f t="shared" si="27"/>
        <v>0.72</v>
      </c>
      <c r="J119" s="58">
        <f t="shared" si="27"/>
        <v>0.71</v>
      </c>
      <c r="K119" s="58">
        <f t="shared" si="27"/>
        <v>0.73</v>
      </c>
      <c r="L119" s="58">
        <f t="shared" si="27"/>
        <v>0.81</v>
      </c>
      <c r="M119" s="58">
        <f t="shared" si="27"/>
        <v>0.8</v>
      </c>
      <c r="N119" s="58">
        <f t="shared" si="27"/>
        <v>0.78</v>
      </c>
      <c r="O119" s="58">
        <f t="shared" si="27"/>
        <v>0.82</v>
      </c>
      <c r="P119" s="58">
        <f t="shared" si="27"/>
        <v>0.85</v>
      </c>
      <c r="Q119" s="58">
        <f t="shared" si="27"/>
        <v>0.87</v>
      </c>
      <c r="R119" s="58">
        <f t="shared" si="27"/>
        <v>0.89</v>
      </c>
      <c r="S119" s="58">
        <f t="shared" si="27"/>
        <v>0.92</v>
      </c>
      <c r="T119" s="58">
        <f t="shared" si="27"/>
        <v>0.94</v>
      </c>
      <c r="U119" s="58">
        <f t="shared" si="27"/>
        <v>0.9</v>
      </c>
      <c r="V119" s="58">
        <f t="shared" si="27"/>
        <v>0.86</v>
      </c>
      <c r="W119" s="58">
        <f t="shared" si="27"/>
        <v>0.86</v>
      </c>
      <c r="X119" s="58">
        <f t="shared" si="27"/>
        <v>0.9</v>
      </c>
      <c r="Y119" s="58">
        <f t="shared" si="27"/>
        <v>1</v>
      </c>
      <c r="Z119" s="58">
        <f t="shared" si="27"/>
        <v>0.95</v>
      </c>
      <c r="AA119" s="58">
        <f t="shared" si="27"/>
        <v>0.9</v>
      </c>
      <c r="AB119" s="58">
        <f t="shared" si="27"/>
        <v>0.87</v>
      </c>
      <c r="AC119" s="58">
        <f t="shared" si="27"/>
        <v>0.81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41.140000000000008</v>
      </c>
      <c r="G121" s="55">
        <f t="shared" ref="G121:AC121" si="28">SUM(G13:G16,G19:G32,G43:G46,G49,G55,G56,G58,G60,G63,G64,G66,G67,G72,G78:G80,G94:G95)</f>
        <v>38.1</v>
      </c>
      <c r="H121" s="55">
        <f>SUM(H13:H16,H19:H32,H43:H46,H49,H55,H56,H58,H60,H63,H64,H66,H67,H72,H78:H80,H94:H95)</f>
        <v>36.280000000000008</v>
      </c>
      <c r="I121" s="55">
        <f t="shared" si="28"/>
        <v>34.94</v>
      </c>
      <c r="J121" s="55">
        <f t="shared" si="28"/>
        <v>34.949999999999996</v>
      </c>
      <c r="K121" s="55">
        <f t="shared" si="28"/>
        <v>37.029999999999994</v>
      </c>
      <c r="L121" s="55">
        <f t="shared" si="28"/>
        <v>41.29000000000002</v>
      </c>
      <c r="M121" s="55">
        <f t="shared" si="28"/>
        <v>39.519999999999989</v>
      </c>
      <c r="N121" s="55">
        <f t="shared" si="28"/>
        <v>44.91</v>
      </c>
      <c r="O121" s="55">
        <f t="shared" si="28"/>
        <v>54.009999999999984</v>
      </c>
      <c r="P121" s="55">
        <f t="shared" si="28"/>
        <v>59.266999999999996</v>
      </c>
      <c r="Q121" s="55">
        <f t="shared" si="28"/>
        <v>61.239999999999974</v>
      </c>
      <c r="R121" s="55">
        <f t="shared" si="28"/>
        <v>61.439999999999969</v>
      </c>
      <c r="S121" s="55">
        <f t="shared" si="28"/>
        <v>63.431999999999967</v>
      </c>
      <c r="T121" s="55">
        <f t="shared" si="28"/>
        <v>64.013999999999967</v>
      </c>
      <c r="U121" s="55">
        <f>SUM(U13:U16,U19:U32,U43:U46,U49,U55,U56,U58,U60,U63,U64,U66,U67,U72,U78:U80,U94:U95)</f>
        <v>62.929999999999986</v>
      </c>
      <c r="V121" s="55">
        <f t="shared" si="28"/>
        <v>59.735888888888866</v>
      </c>
      <c r="W121" s="55">
        <f t="shared" si="28"/>
        <v>57.70000000000001</v>
      </c>
      <c r="X121" s="55">
        <f t="shared" si="28"/>
        <v>59.720000000000006</v>
      </c>
      <c r="Y121" s="55">
        <f t="shared" si="28"/>
        <v>59.636000000000017</v>
      </c>
      <c r="Z121" s="55">
        <f t="shared" si="28"/>
        <v>56.190000000000019</v>
      </c>
      <c r="AA121" s="55">
        <f t="shared" si="28"/>
        <v>51.530000000000008</v>
      </c>
      <c r="AB121" s="55">
        <f t="shared" si="28"/>
        <v>47.77</v>
      </c>
      <c r="AC121" s="55">
        <f t="shared" si="28"/>
        <v>44.35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>
        <v>0.34100000000000003</v>
      </c>
      <c r="S125" s="519">
        <v>0.34100000000000003</v>
      </c>
      <c r="T125" s="519">
        <v>0.34100000000000003</v>
      </c>
      <c r="U125" s="519">
        <v>0.34100000000000003</v>
      </c>
      <c r="V125" s="519"/>
      <c r="W125" s="519"/>
      <c r="X125" s="519"/>
      <c r="Y125" s="519"/>
      <c r="Z125" s="519"/>
      <c r="AA125" s="519">
        <v>1.52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9">SUM(G122:G125)</f>
        <v>0</v>
      </c>
      <c r="H126" s="55">
        <f t="shared" si="29"/>
        <v>0</v>
      </c>
      <c r="I126" s="55">
        <f t="shared" si="29"/>
        <v>0</v>
      </c>
      <c r="J126" s="55">
        <f t="shared" si="29"/>
        <v>0</v>
      </c>
      <c r="K126" s="55">
        <f t="shared" si="29"/>
        <v>0</v>
      </c>
      <c r="L126" s="55">
        <f t="shared" si="29"/>
        <v>0</v>
      </c>
      <c r="M126" s="55">
        <f t="shared" si="29"/>
        <v>0</v>
      </c>
      <c r="N126" s="55">
        <f t="shared" si="29"/>
        <v>0</v>
      </c>
      <c r="O126" s="55">
        <f t="shared" si="29"/>
        <v>0</v>
      </c>
      <c r="P126" s="55">
        <f t="shared" si="29"/>
        <v>0</v>
      </c>
      <c r="Q126" s="55">
        <f t="shared" si="29"/>
        <v>0</v>
      </c>
      <c r="R126" s="55">
        <f t="shared" si="29"/>
        <v>0.34100000000000003</v>
      </c>
      <c r="S126" s="55">
        <f t="shared" si="29"/>
        <v>0.34100000000000003</v>
      </c>
      <c r="T126" s="55">
        <f t="shared" si="29"/>
        <v>0.34100000000000003</v>
      </c>
      <c r="U126" s="55">
        <f t="shared" si="29"/>
        <v>0.34100000000000003</v>
      </c>
      <c r="V126" s="55">
        <f t="shared" si="29"/>
        <v>0</v>
      </c>
      <c r="W126" s="55">
        <f t="shared" si="29"/>
        <v>0</v>
      </c>
      <c r="X126" s="55">
        <f t="shared" si="29"/>
        <v>0</v>
      </c>
      <c r="Y126" s="55">
        <f t="shared" si="29"/>
        <v>0</v>
      </c>
      <c r="Z126" s="55">
        <f t="shared" si="29"/>
        <v>0</v>
      </c>
      <c r="AA126" s="55">
        <f t="shared" si="29"/>
        <v>1.52</v>
      </c>
      <c r="AB126" s="55">
        <f t="shared" si="29"/>
        <v>0</v>
      </c>
      <c r="AC126" s="55">
        <f t="shared" si="29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41.140000000000008</v>
      </c>
      <c r="G127" s="56">
        <f t="shared" ref="G127:AC127" si="30">SUM(G121,G126)</f>
        <v>38.1</v>
      </c>
      <c r="H127" s="56">
        <f t="shared" si="30"/>
        <v>36.280000000000008</v>
      </c>
      <c r="I127" s="56">
        <f t="shared" si="30"/>
        <v>34.94</v>
      </c>
      <c r="J127" s="56">
        <f t="shared" si="30"/>
        <v>34.949999999999996</v>
      </c>
      <c r="K127" s="56">
        <f t="shared" si="30"/>
        <v>37.029999999999994</v>
      </c>
      <c r="L127" s="56">
        <f t="shared" si="30"/>
        <v>41.29000000000002</v>
      </c>
      <c r="M127" s="56">
        <f t="shared" si="30"/>
        <v>39.519999999999989</v>
      </c>
      <c r="N127" s="56">
        <f t="shared" si="30"/>
        <v>44.91</v>
      </c>
      <c r="O127" s="56">
        <f t="shared" si="30"/>
        <v>54.009999999999984</v>
      </c>
      <c r="P127" s="56">
        <f t="shared" si="30"/>
        <v>59.266999999999996</v>
      </c>
      <c r="Q127" s="56">
        <f t="shared" si="30"/>
        <v>61.239999999999974</v>
      </c>
      <c r="R127" s="56">
        <f t="shared" si="30"/>
        <v>61.78099999999997</v>
      </c>
      <c r="S127" s="56">
        <f t="shared" si="30"/>
        <v>63.772999999999968</v>
      </c>
      <c r="T127" s="56">
        <f t="shared" si="30"/>
        <v>64.354999999999961</v>
      </c>
      <c r="U127" s="56">
        <f t="shared" si="30"/>
        <v>63.270999999999987</v>
      </c>
      <c r="V127" s="56">
        <f t="shared" si="30"/>
        <v>59.735888888888866</v>
      </c>
      <c r="W127" s="56">
        <f t="shared" si="30"/>
        <v>57.70000000000001</v>
      </c>
      <c r="X127" s="56">
        <f t="shared" si="30"/>
        <v>59.720000000000006</v>
      </c>
      <c r="Y127" s="56">
        <f t="shared" si="30"/>
        <v>59.636000000000017</v>
      </c>
      <c r="Z127" s="56">
        <f t="shared" si="30"/>
        <v>56.190000000000019</v>
      </c>
      <c r="AA127" s="56">
        <f t="shared" si="30"/>
        <v>53.050000000000011</v>
      </c>
      <c r="AB127" s="56">
        <f t="shared" si="30"/>
        <v>47.77</v>
      </c>
      <c r="AC127" s="56">
        <f t="shared" si="30"/>
        <v>44.35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60.09</v>
      </c>
      <c r="G130" s="350">
        <v>60.05</v>
      </c>
      <c r="H130" s="350">
        <v>60.06</v>
      </c>
      <c r="I130" s="350">
        <v>60.03</v>
      </c>
      <c r="J130" s="350">
        <v>60.06</v>
      </c>
      <c r="K130" s="350">
        <v>60.03</v>
      </c>
      <c r="L130" s="350">
        <v>59.95</v>
      </c>
      <c r="M130" s="350">
        <v>60.13</v>
      </c>
      <c r="N130" s="350">
        <v>60.07</v>
      </c>
      <c r="O130" s="350">
        <v>60.06</v>
      </c>
      <c r="P130" s="350">
        <v>60.14</v>
      </c>
      <c r="Q130" s="350">
        <v>60.08</v>
      </c>
      <c r="R130" s="350">
        <v>60.05</v>
      </c>
      <c r="S130" s="350">
        <v>60.11</v>
      </c>
      <c r="T130" s="350">
        <v>60.14</v>
      </c>
      <c r="U130" s="350">
        <v>60.09</v>
      </c>
      <c r="V130" s="350">
        <v>60.14</v>
      </c>
      <c r="W130" s="350">
        <v>60.14</v>
      </c>
      <c r="X130" s="350">
        <v>60.05</v>
      </c>
      <c r="Y130" s="350">
        <v>60.12</v>
      </c>
      <c r="Z130" s="350">
        <v>60.1</v>
      </c>
      <c r="AA130" s="350">
        <v>60.11</v>
      </c>
      <c r="AB130" s="350">
        <v>60.13</v>
      </c>
      <c r="AC130" s="350">
        <v>60.04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120</v>
      </c>
      <c r="P131" s="410" t="s">
        <v>120</v>
      </c>
      <c r="Q131" s="410" t="s">
        <v>120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:G137" si="31">7.2*(4-COUNTIF(F13:F16,"=CMS"))</f>
        <v>21.6</v>
      </c>
      <c r="G137" s="529">
        <f t="shared" si="31"/>
        <v>21.6</v>
      </c>
      <c r="H137" s="529">
        <f t="shared" ref="H137:K137" si="32">7.2*(4-COUNTIF(H13:H16,"=CMS"))</f>
        <v>21.6</v>
      </c>
      <c r="I137" s="529">
        <f t="shared" si="32"/>
        <v>21.6</v>
      </c>
      <c r="J137" s="529">
        <f t="shared" si="32"/>
        <v>21.6</v>
      </c>
      <c r="K137" s="529">
        <f t="shared" si="32"/>
        <v>21.6</v>
      </c>
      <c r="L137" s="529">
        <f t="shared" ref="L137" si="33">7.2*(4-COUNTIF(L13:L16,"=CMS"))</f>
        <v>14.4</v>
      </c>
      <c r="M137" s="529">
        <f t="shared" ref="M137:N137" si="34">7.2*(4-COUNTIF(M13:M16,"=CMS"))</f>
        <v>21.6</v>
      </c>
      <c r="N137" s="529">
        <f t="shared" si="34"/>
        <v>21.6</v>
      </c>
      <c r="O137" s="529">
        <f t="shared" ref="O137:P137" si="35">7.2*(4-COUNTIF(O13:O16,"=CMS"))</f>
        <v>21.6</v>
      </c>
      <c r="P137" s="529">
        <f t="shared" si="35"/>
        <v>21.6</v>
      </c>
      <c r="Q137" s="529">
        <f t="shared" ref="Q137:R137" si="36">7.2*(4-COUNTIF(Q13:Q16,"=CMS"))</f>
        <v>21.6</v>
      </c>
      <c r="R137" s="529">
        <f t="shared" si="36"/>
        <v>21.6</v>
      </c>
      <c r="S137" s="529">
        <f t="shared" ref="S137" si="37">7.2*(4-COUNTIF(S13:S16,"=CMS"))</f>
        <v>21.6</v>
      </c>
      <c r="T137" s="529">
        <v>21.6</v>
      </c>
      <c r="U137" s="529">
        <v>21.6</v>
      </c>
      <c r="V137" s="529">
        <v>21.6</v>
      </c>
      <c r="W137" s="529">
        <v>21.6</v>
      </c>
      <c r="X137" s="529">
        <v>21.6</v>
      </c>
      <c r="Y137" s="529">
        <v>21.6</v>
      </c>
      <c r="Z137" s="529"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S139" si="38">4.5+4</f>
        <v>8.5</v>
      </c>
      <c r="G139" s="529">
        <f t="shared" si="38"/>
        <v>8.5</v>
      </c>
      <c r="H139" s="529">
        <f t="shared" si="38"/>
        <v>8.5</v>
      </c>
      <c r="I139" s="529">
        <f t="shared" si="38"/>
        <v>8.5</v>
      </c>
      <c r="J139" s="529">
        <f t="shared" si="38"/>
        <v>8.5</v>
      </c>
      <c r="K139" s="529">
        <f t="shared" si="38"/>
        <v>8.5</v>
      </c>
      <c r="L139" s="529">
        <f t="shared" si="38"/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v>8.5</v>
      </c>
      <c r="AC139" s="529"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:G141" si="39">IF(F45="CMS",0,8.8)</f>
        <v>8.8000000000000007</v>
      </c>
      <c r="G140" s="529">
        <f t="shared" si="39"/>
        <v>8.8000000000000007</v>
      </c>
      <c r="H140" s="529">
        <f t="shared" ref="H140:K140" si="40">IF(H45="CMS",0,8.8)</f>
        <v>8.8000000000000007</v>
      </c>
      <c r="I140" s="529">
        <f t="shared" si="40"/>
        <v>8.8000000000000007</v>
      </c>
      <c r="J140" s="529">
        <f t="shared" si="40"/>
        <v>8.8000000000000007</v>
      </c>
      <c r="K140" s="529">
        <f t="shared" si="40"/>
        <v>8.8000000000000007</v>
      </c>
      <c r="L140" s="529">
        <f t="shared" ref="L140:M140" si="41">IF(L45="CMS",0,8.8)</f>
        <v>8.8000000000000007</v>
      </c>
      <c r="M140" s="529">
        <f t="shared" si="41"/>
        <v>8.8000000000000007</v>
      </c>
      <c r="N140" s="529">
        <f t="shared" ref="N140:O140" si="42">IF(N45="CMS",0,8.8)</f>
        <v>8.8000000000000007</v>
      </c>
      <c r="O140" s="529">
        <f t="shared" si="42"/>
        <v>8.8000000000000007</v>
      </c>
      <c r="P140" s="529">
        <f t="shared" ref="P140:R140" si="43">IF(P45="CMS",0,8.8)</f>
        <v>8.8000000000000007</v>
      </c>
      <c r="Q140" s="529">
        <f t="shared" si="43"/>
        <v>8.8000000000000007</v>
      </c>
      <c r="R140" s="529">
        <f t="shared" si="43"/>
        <v>8.8000000000000007</v>
      </c>
      <c r="S140" s="529">
        <f t="shared" ref="S140" si="44">IF(S45="CMS",0,8.8)</f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 t="shared" si="39"/>
        <v>0</v>
      </c>
      <c r="G141" s="529">
        <f t="shared" si="39"/>
        <v>0</v>
      </c>
      <c r="H141" s="529">
        <f t="shared" ref="H141:K141" si="45">IF(H46="CMS",0,8.8)</f>
        <v>0</v>
      </c>
      <c r="I141" s="529">
        <f t="shared" si="45"/>
        <v>0</v>
      </c>
      <c r="J141" s="529">
        <f t="shared" si="45"/>
        <v>0</v>
      </c>
      <c r="K141" s="529">
        <f t="shared" si="45"/>
        <v>0</v>
      </c>
      <c r="L141" s="529">
        <f t="shared" ref="L141:M141" si="46">IF(L46="CMS",0,8.8)</f>
        <v>0</v>
      </c>
      <c r="M141" s="529">
        <f t="shared" si="46"/>
        <v>0</v>
      </c>
      <c r="N141" s="529">
        <f t="shared" ref="N141:O141" si="47">IF(N46="CMS",0,8.8)</f>
        <v>0</v>
      </c>
      <c r="O141" s="529">
        <f t="shared" si="47"/>
        <v>0</v>
      </c>
      <c r="P141" s="529">
        <f t="shared" ref="P141:R141" si="48">IF(P46="CMS",0,8.8)</f>
        <v>0</v>
      </c>
      <c r="Q141" s="529">
        <f t="shared" si="48"/>
        <v>0</v>
      </c>
      <c r="R141" s="529">
        <f t="shared" si="48"/>
        <v>0</v>
      </c>
      <c r="S141" s="529">
        <f t="shared" ref="S141" si="49">IF(S46="CMS",0,8.8)</f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:G143" si="50">0.75*(5-COUNTIF(F63:F72,"=CMS"))+0.8*(4-COUNTIF(F55:F60,"=CMS"))</f>
        <v>6.95</v>
      </c>
      <c r="G143" s="529">
        <f t="shared" si="50"/>
        <v>6.95</v>
      </c>
      <c r="H143" s="529">
        <f t="shared" ref="H143:K143" si="51">0.75*(5-COUNTIF(H63:H72,"=CMS"))+0.8*(4-COUNTIF(H55:H60,"=CMS"))</f>
        <v>6.95</v>
      </c>
      <c r="I143" s="529">
        <f t="shared" si="51"/>
        <v>6.95</v>
      </c>
      <c r="J143" s="529">
        <f t="shared" si="51"/>
        <v>6.95</v>
      </c>
      <c r="K143" s="529">
        <f t="shared" si="51"/>
        <v>6.95</v>
      </c>
      <c r="L143" s="529">
        <f t="shared" ref="L143:M143" si="52">0.75*(5-COUNTIF(L63:L72,"=CMS"))+0.8*(4-COUNTIF(L55:L60,"=CMS"))</f>
        <v>6.95</v>
      </c>
      <c r="M143" s="529">
        <f t="shared" si="52"/>
        <v>6.95</v>
      </c>
      <c r="N143" s="529">
        <f t="shared" ref="N143:O143" si="53">0.75*(5-COUNTIF(N63:N72,"=CMS"))+0.8*(4-COUNTIF(N55:N60,"=CMS"))</f>
        <v>6.95</v>
      </c>
      <c r="O143" s="529">
        <f t="shared" si="53"/>
        <v>6.95</v>
      </c>
      <c r="P143" s="529">
        <f t="shared" ref="P143:R143" si="54">0.75*(5-COUNTIF(P63:P72,"=CMS"))+0.8*(4-COUNTIF(P55:P60,"=CMS"))</f>
        <v>6.95</v>
      </c>
      <c r="Q143" s="529">
        <f t="shared" si="54"/>
        <v>6.95</v>
      </c>
      <c r="R143" s="529">
        <f t="shared" si="54"/>
        <v>6.95</v>
      </c>
      <c r="S143" s="529">
        <f t="shared" ref="S143" si="55">0.75*(5-COUNTIF(S63:S72,"=CMS"))+0.8*(4-COUNTIF(S55:S60,"=CMS"))</f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:G144" si="56">0.75*(3-COUNTIF(F78:F80,"=CMS"))</f>
        <v>2.25</v>
      </c>
      <c r="G144" s="529">
        <f t="shared" si="56"/>
        <v>2.25</v>
      </c>
      <c r="H144" s="529">
        <f t="shared" ref="H144:K144" si="57">0.75*(3-COUNTIF(H78:H80,"=CMS"))</f>
        <v>2.25</v>
      </c>
      <c r="I144" s="529">
        <f t="shared" si="57"/>
        <v>2.25</v>
      </c>
      <c r="J144" s="529">
        <f t="shared" si="57"/>
        <v>2.25</v>
      </c>
      <c r="K144" s="529">
        <f t="shared" si="57"/>
        <v>2.25</v>
      </c>
      <c r="L144" s="529">
        <f>0.85*(3-COUNTIF(L78:L80,"=CMS"))</f>
        <v>2.5499999999999998</v>
      </c>
      <c r="M144" s="529">
        <f t="shared" ref="M144:O144" si="58">0.85*(3-COUNTIF(M78:M80,"=CMS"))</f>
        <v>2.5499999999999998</v>
      </c>
      <c r="N144" s="529">
        <f t="shared" si="58"/>
        <v>2.5499999999999998</v>
      </c>
      <c r="O144" s="529">
        <f t="shared" si="58"/>
        <v>2.5499999999999998</v>
      </c>
      <c r="P144" s="529">
        <f t="shared" ref="P144:R144" si="59">0.85*(3-COUNTIF(P78:P80,"=CMS"))</f>
        <v>2.5499999999999998</v>
      </c>
      <c r="Q144" s="529">
        <f t="shared" si="59"/>
        <v>2.5499999999999998</v>
      </c>
      <c r="R144" s="529">
        <f t="shared" si="59"/>
        <v>2.5499999999999998</v>
      </c>
      <c r="S144" s="529">
        <f t="shared" ref="S144" si="60">0.85*(3-COUNTIF(S78:S80,"=CMS"))</f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:G145" si="61">1*(2-COUNTIF(F94:F95,"=CMS"))</f>
        <v>2</v>
      </c>
      <c r="G145" s="529">
        <f t="shared" si="61"/>
        <v>2</v>
      </c>
      <c r="H145" s="529">
        <f t="shared" ref="H145:K145" si="62">1*(2-COUNTIF(H94:H95,"=CMS"))</f>
        <v>2</v>
      </c>
      <c r="I145" s="529">
        <f t="shared" si="62"/>
        <v>2</v>
      </c>
      <c r="J145" s="529">
        <f t="shared" si="62"/>
        <v>2</v>
      </c>
      <c r="K145" s="529">
        <f t="shared" si="62"/>
        <v>2</v>
      </c>
      <c r="L145" s="529">
        <f t="shared" ref="L145:M145" si="63">1*(2-COUNTIF(L94:L95,"=CMS"))</f>
        <v>2</v>
      </c>
      <c r="M145" s="529">
        <f t="shared" si="63"/>
        <v>2</v>
      </c>
      <c r="N145" s="529">
        <f t="shared" ref="N145:O145" si="64">1*(2-COUNTIF(N94:N95,"=CMS"))</f>
        <v>2</v>
      </c>
      <c r="O145" s="529">
        <f t="shared" si="64"/>
        <v>2</v>
      </c>
      <c r="P145" s="529">
        <f t="shared" ref="P145:R145" si="65">1*(2-COUNTIF(P94:P95,"=CMS"))</f>
        <v>2</v>
      </c>
      <c r="Q145" s="529">
        <f t="shared" si="65"/>
        <v>2</v>
      </c>
      <c r="R145" s="529">
        <f t="shared" si="65"/>
        <v>2</v>
      </c>
      <c r="S145" s="529">
        <f t="shared" ref="S145" si="66">1*(2-COUNTIF(S94:S95,"=CMS"))</f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67">IF(G137&gt;20,0,20-G137)</f>
        <v>0</v>
      </c>
      <c r="H146" s="530">
        <f t="shared" si="67"/>
        <v>0</v>
      </c>
      <c r="I146" s="530">
        <f t="shared" si="67"/>
        <v>0</v>
      </c>
      <c r="J146" s="530">
        <f t="shared" si="67"/>
        <v>0</v>
      </c>
      <c r="K146" s="530">
        <f t="shared" si="67"/>
        <v>0</v>
      </c>
      <c r="L146" s="530">
        <f t="shared" si="67"/>
        <v>5.6</v>
      </c>
      <c r="M146" s="530">
        <f t="shared" si="67"/>
        <v>0</v>
      </c>
      <c r="N146" s="530">
        <f t="shared" si="67"/>
        <v>0</v>
      </c>
      <c r="O146" s="530">
        <f t="shared" si="67"/>
        <v>0</v>
      </c>
      <c r="P146" s="530">
        <f t="shared" si="67"/>
        <v>0</v>
      </c>
      <c r="Q146" s="530">
        <f t="shared" si="67"/>
        <v>0</v>
      </c>
      <c r="R146" s="530">
        <f t="shared" si="67"/>
        <v>0</v>
      </c>
      <c r="S146" s="530">
        <f t="shared" si="67"/>
        <v>0</v>
      </c>
      <c r="T146" s="530">
        <f t="shared" si="67"/>
        <v>0</v>
      </c>
      <c r="U146" s="530">
        <f t="shared" si="67"/>
        <v>0</v>
      </c>
      <c r="V146" s="530">
        <f t="shared" si="67"/>
        <v>0</v>
      </c>
      <c r="W146" s="530">
        <f>IF(W137&gt;20,0,20-W137)</f>
        <v>0</v>
      </c>
      <c r="X146" s="530">
        <f t="shared" si="67"/>
        <v>0</v>
      </c>
      <c r="Y146" s="530">
        <f t="shared" si="67"/>
        <v>0</v>
      </c>
      <c r="Z146" s="530">
        <f t="shared" si="67"/>
        <v>0</v>
      </c>
      <c r="AA146" s="530">
        <f t="shared" si="67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68">IF(SUM(G139,G141,G142)&gt;25,0,25-SUM(G139,G141,G142))</f>
        <v>1.5</v>
      </c>
      <c r="H147" s="532">
        <f t="shared" si="68"/>
        <v>1.5</v>
      </c>
      <c r="I147" s="532">
        <f t="shared" si="68"/>
        <v>1.5</v>
      </c>
      <c r="J147" s="532">
        <f t="shared" si="68"/>
        <v>1.5</v>
      </c>
      <c r="K147" s="532">
        <f t="shared" si="68"/>
        <v>1.5</v>
      </c>
      <c r="L147" s="532">
        <f>IF(SUM(L139,L141,L142)&gt;25,0,25-SUM(L139,L141,L142))</f>
        <v>1.5</v>
      </c>
      <c r="M147" s="532">
        <f t="shared" si="68"/>
        <v>1.5</v>
      </c>
      <c r="N147" s="532">
        <f t="shared" si="68"/>
        <v>1.5</v>
      </c>
      <c r="O147" s="532">
        <f t="shared" si="68"/>
        <v>1.5</v>
      </c>
      <c r="P147" s="532">
        <f>IF(SUM(P139,P141,P142)&gt;25,0,25-SUM(P139,P141,P142))</f>
        <v>1.5</v>
      </c>
      <c r="Q147" s="532">
        <f t="shared" si="68"/>
        <v>1.5</v>
      </c>
      <c r="R147" s="532">
        <f t="shared" si="68"/>
        <v>1.5</v>
      </c>
      <c r="S147" s="532">
        <f t="shared" si="68"/>
        <v>1.5</v>
      </c>
      <c r="T147" s="532">
        <f>IF(SUM(T139,T141,T142)&gt;25,0,25-SUM(T139,T141,T142))</f>
        <v>1.5</v>
      </c>
      <c r="U147" s="532">
        <f t="shared" si="68"/>
        <v>1.5</v>
      </c>
      <c r="V147" s="532">
        <f t="shared" si="68"/>
        <v>1.5</v>
      </c>
      <c r="W147" s="532">
        <f t="shared" si="68"/>
        <v>1.5</v>
      </c>
      <c r="X147" s="532">
        <f t="shared" si="68"/>
        <v>1.5</v>
      </c>
      <c r="Y147" s="532">
        <f t="shared" si="68"/>
        <v>1.5</v>
      </c>
      <c r="Z147" s="532">
        <f t="shared" si="68"/>
        <v>1.5</v>
      </c>
      <c r="AA147" s="532">
        <f t="shared" si="6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69">IF(SUM(G140,G143,G144,G145)&gt;17,0,17-SUM(G140,G143,G144,G145))</f>
        <v>0</v>
      </c>
      <c r="H148" s="533">
        <f t="shared" si="69"/>
        <v>0</v>
      </c>
      <c r="I148" s="533">
        <f t="shared" si="69"/>
        <v>0</v>
      </c>
      <c r="J148" s="533">
        <f t="shared" si="69"/>
        <v>0</v>
      </c>
      <c r="K148" s="533">
        <f t="shared" si="69"/>
        <v>0</v>
      </c>
      <c r="L148" s="533">
        <f t="shared" si="69"/>
        <v>0</v>
      </c>
      <c r="M148" s="533">
        <f t="shared" si="69"/>
        <v>0</v>
      </c>
      <c r="N148" s="533">
        <f t="shared" si="69"/>
        <v>0</v>
      </c>
      <c r="O148" s="533">
        <f t="shared" si="69"/>
        <v>0</v>
      </c>
      <c r="P148" s="533">
        <f t="shared" si="69"/>
        <v>0</v>
      </c>
      <c r="Q148" s="533">
        <f t="shared" si="69"/>
        <v>0</v>
      </c>
      <c r="R148" s="533">
        <f t="shared" si="69"/>
        <v>0</v>
      </c>
      <c r="S148" s="533">
        <f t="shared" si="69"/>
        <v>0</v>
      </c>
      <c r="T148" s="533">
        <f>IF(SUM(T140,T143,T144,T145)&gt;17,0,17-SUM(T140,T143,T144,T145))</f>
        <v>0</v>
      </c>
      <c r="U148" s="533">
        <f t="shared" si="69"/>
        <v>0</v>
      </c>
      <c r="V148" s="533">
        <f t="shared" si="69"/>
        <v>0</v>
      </c>
      <c r="W148" s="533">
        <f t="shared" si="69"/>
        <v>0</v>
      </c>
      <c r="X148" s="533">
        <f t="shared" si="69"/>
        <v>0</v>
      </c>
      <c r="Y148" s="533">
        <f t="shared" si="69"/>
        <v>0</v>
      </c>
      <c r="Z148" s="533">
        <f t="shared" si="69"/>
        <v>0</v>
      </c>
      <c r="AA148" s="533">
        <f t="shared" si="6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201" priority="24" operator="greaterThan">
      <formula>60.3</formula>
    </cfRule>
  </conditionalFormatting>
  <conditionalFormatting sqref="G49:AC49 G55:AC63 G68:AC72 G13:AC16 G94:AC94 G78:AC80 G43:AC46 G19:AC32 I95:AC95 G64:AB67">
    <cfRule type="cellIs" dxfId="1200" priority="20" operator="equal">
      <formula>"PMS"</formula>
    </cfRule>
    <cfRule type="cellIs" dxfId="1199" priority="21" operator="equal">
      <formula>"CMS"</formula>
    </cfRule>
    <cfRule type="cellIs" dxfId="1198" priority="22" operator="greaterThan">
      <formula>0</formula>
    </cfRule>
  </conditionalFormatting>
  <conditionalFormatting sqref="G49:AC49 G55:AC63 G68:AC72 G13:AC16 G94:AC94 G43:AC46 G78:AC80 I95:AC95 G64:AB67">
    <cfRule type="cellIs" dxfId="1197" priority="23" operator="lessThanOrEqual">
      <formula>0</formula>
    </cfRule>
  </conditionalFormatting>
  <conditionalFormatting sqref="F148:AC148">
    <cfRule type="cellIs" dxfId="1196" priority="19" operator="greaterThan">
      <formula>60.3</formula>
    </cfRule>
  </conditionalFormatting>
  <conditionalFormatting sqref="F146:AC146">
    <cfRule type="cellIs" dxfId="1195" priority="18" operator="greaterThan">
      <formula>60.3</formula>
    </cfRule>
  </conditionalFormatting>
  <conditionalFormatting sqref="F147:AC147">
    <cfRule type="cellIs" dxfId="1194" priority="17" operator="greaterThan">
      <formula>60.3</formula>
    </cfRule>
  </conditionalFormatting>
  <conditionalFormatting sqref="G95:H95">
    <cfRule type="cellIs" dxfId="1193" priority="13" operator="equal">
      <formula>"PMS"</formula>
    </cfRule>
    <cfRule type="cellIs" dxfId="1192" priority="14" operator="equal">
      <formula>"CMS"</formula>
    </cfRule>
    <cfRule type="cellIs" dxfId="1191" priority="15" operator="greaterThan">
      <formula>0</formula>
    </cfRule>
  </conditionalFormatting>
  <conditionalFormatting sqref="G95:H95">
    <cfRule type="cellIs" dxfId="1190" priority="16" operator="lessThanOrEqual">
      <formula>0</formula>
    </cfRule>
  </conditionalFormatting>
  <conditionalFormatting sqref="F49 F13:F16 F43:F46 F94:F95 F19:F32 F55:F72">
    <cfRule type="cellIs" dxfId="1189" priority="9" operator="equal">
      <formula>"PMS"</formula>
    </cfRule>
    <cfRule type="cellIs" dxfId="1188" priority="10" operator="equal">
      <formula>"CMS"</formula>
    </cfRule>
    <cfRule type="cellIs" dxfId="1187" priority="11" operator="greaterThan">
      <formula>0</formula>
    </cfRule>
  </conditionalFormatting>
  <conditionalFormatting sqref="F49 F13:F16 F43:F46 F94:F95 F55:F72">
    <cfRule type="cellIs" dxfId="1186" priority="12" operator="lessThanOrEqual">
      <formula>0</formula>
    </cfRule>
  </conditionalFormatting>
  <conditionalFormatting sqref="AC64:AC67">
    <cfRule type="cellIs" dxfId="1185" priority="5" operator="equal">
      <formula>"PMS"</formula>
    </cfRule>
    <cfRule type="cellIs" dxfId="1184" priority="6" operator="equal">
      <formula>"CMS"</formula>
    </cfRule>
    <cfRule type="cellIs" dxfId="1183" priority="7" operator="greaterThan">
      <formula>0</formula>
    </cfRule>
  </conditionalFormatting>
  <conditionalFormatting sqref="AC64:AC67">
    <cfRule type="cellIs" dxfId="1182" priority="8" operator="lessThanOrEqual">
      <formula>0</formula>
    </cfRule>
  </conditionalFormatting>
  <conditionalFormatting sqref="F78:F80">
    <cfRule type="cellIs" dxfId="1181" priority="1" operator="equal">
      <formula>"PMS"</formula>
    </cfRule>
    <cfRule type="cellIs" dxfId="1180" priority="2" operator="equal">
      <formula>"CMS"</formula>
    </cfRule>
    <cfRule type="cellIs" dxfId="1179" priority="3" operator="greaterThan">
      <formula>0</formula>
    </cfRule>
  </conditionalFormatting>
  <conditionalFormatting sqref="F78:F80">
    <cfRule type="cellIs" dxfId="117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77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709A7-CE7B-4CB3-B888-3587C6678EC9}">
  <sheetPr codeName="Sheet296"/>
  <dimension ref="A1:DT177"/>
  <sheetViews>
    <sheetView zoomScale="70" zoomScaleNormal="70" workbookViewId="0">
      <pane xSplit="5" ySplit="11" topLeftCell="F15" activePane="bottomRight" state="frozen"/>
      <selection pane="topRight" activeCell="F1" sqref="F1"/>
      <selection pane="bottomLeft" activeCell="A12" sqref="A12"/>
      <selection pane="bottomRight" activeCell="T16" sqref="T16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14,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288.50000000000006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6.7</v>
      </c>
      <c r="G14" s="282"/>
      <c r="H14" s="282"/>
      <c r="I14" s="282">
        <v>2.7</v>
      </c>
      <c r="J14" s="282">
        <v>5.8</v>
      </c>
      <c r="K14" s="282">
        <v>6.5</v>
      </c>
      <c r="L14" s="280">
        <v>6.6</v>
      </c>
      <c r="M14" s="280">
        <v>6.6</v>
      </c>
      <c r="N14" s="282">
        <v>6.8</v>
      </c>
      <c r="O14" s="280">
        <v>6.7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>
        <v>1.2</v>
      </c>
      <c r="X14" s="282">
        <v>6.4</v>
      </c>
      <c r="Y14" s="280">
        <v>6.6</v>
      </c>
      <c r="Z14" s="353">
        <v>6.6</v>
      </c>
      <c r="AA14" s="353">
        <v>6.6</v>
      </c>
      <c r="AB14" s="280">
        <v>6.4</v>
      </c>
      <c r="AC14" s="280">
        <v>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15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>
        <v>6.6</v>
      </c>
      <c r="N15" s="282">
        <v>6.8</v>
      </c>
      <c r="O15" s="280">
        <v>6.4</v>
      </c>
      <c r="P15" s="282">
        <v>4.9000000000000004</v>
      </c>
      <c r="Q15" s="282">
        <v>6.3</v>
      </c>
      <c r="R15" s="280">
        <v>6.3</v>
      </c>
      <c r="S15" s="280">
        <v>6.5</v>
      </c>
      <c r="T15" s="353"/>
      <c r="U15" s="353"/>
      <c r="V15" s="353">
        <v>5.8</v>
      </c>
      <c r="W15" s="282">
        <v>4.7</v>
      </c>
      <c r="X15" s="282">
        <v>5.6</v>
      </c>
      <c r="Y15" s="280">
        <v>6.6</v>
      </c>
      <c r="Z15" s="353">
        <v>6.6</v>
      </c>
      <c r="AA15" s="353">
        <v>6.6</v>
      </c>
      <c r="AB15" s="280">
        <v>5.8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6.7</v>
      </c>
      <c r="G16" s="282"/>
      <c r="H16" s="282"/>
      <c r="I16" s="282">
        <v>2.7</v>
      </c>
      <c r="J16" s="282">
        <v>5.8</v>
      </c>
      <c r="K16" s="282">
        <v>6.5</v>
      </c>
      <c r="L16" s="282">
        <v>6.6</v>
      </c>
      <c r="M16" s="282" t="s">
        <v>4</v>
      </c>
      <c r="N16" s="282" t="s">
        <v>4</v>
      </c>
      <c r="O16" s="280">
        <v>2.4</v>
      </c>
      <c r="P16" s="282">
        <v>7.2</v>
      </c>
      <c r="Q16" s="282">
        <v>6.3</v>
      </c>
      <c r="R16" s="280">
        <v>6.3</v>
      </c>
      <c r="S16" s="280">
        <v>6.6</v>
      </c>
      <c r="T16" s="353">
        <v>0.5</v>
      </c>
      <c r="U16" s="353">
        <v>0.7</v>
      </c>
      <c r="V16" s="353">
        <v>5.8</v>
      </c>
      <c r="W16" s="282">
        <v>4.7</v>
      </c>
      <c r="X16" s="282">
        <v>5.6</v>
      </c>
      <c r="Y16" s="280">
        <v>6.6</v>
      </c>
      <c r="Z16" s="353">
        <v>6.6</v>
      </c>
      <c r="AA16" s="353">
        <v>6.6</v>
      </c>
      <c r="AB16" s="280">
        <v>7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0</v>
      </c>
      <c r="H17" s="16">
        <f t="shared" si="0"/>
        <v>0</v>
      </c>
      <c r="I17" s="16">
        <f t="shared" si="0"/>
        <v>5.4</v>
      </c>
      <c r="J17" s="16">
        <f t="shared" si="0"/>
        <v>11.6</v>
      </c>
      <c r="K17" s="16">
        <f t="shared" si="0"/>
        <v>13</v>
      </c>
      <c r="L17" s="16">
        <f t="shared" si="0"/>
        <v>13.2</v>
      </c>
      <c r="M17" s="16">
        <f t="shared" si="0"/>
        <v>13.2</v>
      </c>
      <c r="N17" s="16">
        <f t="shared" si="0"/>
        <v>13.6</v>
      </c>
      <c r="O17" s="16">
        <f t="shared" si="0"/>
        <v>15.500000000000002</v>
      </c>
      <c r="P17" s="16">
        <f t="shared" si="0"/>
        <v>12.100000000000001</v>
      </c>
      <c r="Q17" s="16">
        <f t="shared" si="0"/>
        <v>12.6</v>
      </c>
      <c r="R17" s="16">
        <f t="shared" si="0"/>
        <v>12.6</v>
      </c>
      <c r="S17" s="16">
        <f t="shared" si="0"/>
        <v>13.1</v>
      </c>
      <c r="T17" s="16">
        <f t="shared" si="0"/>
        <v>0.5</v>
      </c>
      <c r="U17" s="16">
        <f t="shared" si="0"/>
        <v>0.7</v>
      </c>
      <c r="V17" s="16">
        <f t="shared" si="0"/>
        <v>11.6</v>
      </c>
      <c r="W17" s="16">
        <f t="shared" si="0"/>
        <v>10.600000000000001</v>
      </c>
      <c r="X17" s="16">
        <f t="shared" si="0"/>
        <v>17.600000000000001</v>
      </c>
      <c r="Y17" s="16">
        <f t="shared" si="0"/>
        <v>19.799999999999997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19.2</v>
      </c>
      <c r="AC17" s="16">
        <f t="shared" si="0"/>
        <v>19.600000000000001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33.945</v>
      </c>
    </row>
    <row r="19" spans="1:38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>
        <v>0.72299999999999998</v>
      </c>
      <c r="Q19" s="16">
        <v>0.99199999999999999</v>
      </c>
      <c r="R19" s="16">
        <v>1.0069999999999999</v>
      </c>
      <c r="S19" s="16">
        <v>0.82799999999999996</v>
      </c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>
        <v>0.71199999999999997</v>
      </c>
      <c r="Q20" s="16">
        <v>0.91400000000000003</v>
      </c>
      <c r="R20" s="16">
        <v>1.0049999999999999</v>
      </c>
      <c r="S20" s="16">
        <v>0.81299999999999994</v>
      </c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>
        <v>0.70499999999999996</v>
      </c>
      <c r="Q21" s="16">
        <v>0.92500000000000004</v>
      </c>
      <c r="R21" s="16">
        <v>1.002</v>
      </c>
      <c r="S21" s="16">
        <v>0.80400000000000005</v>
      </c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v>0.72899999999999998</v>
      </c>
      <c r="Q22" s="16">
        <v>0.92700000000000005</v>
      </c>
      <c r="R22" s="16">
        <v>1.0009999999999999</v>
      </c>
      <c r="S22" s="16">
        <v>0.82499999999999996</v>
      </c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>
        <v>0.70299999999999996</v>
      </c>
      <c r="Q23" s="16">
        <v>0.92600000000000005</v>
      </c>
      <c r="R23" s="16">
        <v>1.0029999999999999</v>
      </c>
      <c r="S23" s="16">
        <v>0.82399999999999995</v>
      </c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>
        <v>0.72</v>
      </c>
      <c r="Q24" s="16">
        <v>0.24</v>
      </c>
      <c r="R24" s="16">
        <v>1.0089999999999999</v>
      </c>
      <c r="S24" s="16">
        <v>0.80300000000000005</v>
      </c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>
        <v>0.72399999999999998</v>
      </c>
      <c r="Q25" s="16">
        <v>0.91400000000000003</v>
      </c>
      <c r="R25" s="16">
        <v>1.0169999999999999</v>
      </c>
      <c r="S25" s="16">
        <v>0.80200000000000005</v>
      </c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>
        <v>0.71199999999999997</v>
      </c>
      <c r="Q26" s="16">
        <v>0.91500000000000004</v>
      </c>
      <c r="R26" s="16">
        <v>1.0009999999999999</v>
      </c>
      <c r="S26" s="16">
        <v>0.80600000000000005</v>
      </c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>
        <v>0.70499999999999996</v>
      </c>
      <c r="Q27" s="16">
        <v>0.91200000000000003</v>
      </c>
      <c r="R27" s="16">
        <v>1.002</v>
      </c>
      <c r="S27" s="16">
        <v>0.81100000000000005</v>
      </c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>
        <v>0.72899999999999998</v>
      </c>
      <c r="Q28" s="16">
        <v>0.92200000000000004</v>
      </c>
      <c r="R28" s="16">
        <v>1.008</v>
      </c>
      <c r="S28" s="16">
        <v>0.82499999999999996</v>
      </c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7.1619999999999999</v>
      </c>
      <c r="Q33" s="16">
        <f t="shared" si="1"/>
        <v>8.5869999999999997</v>
      </c>
      <c r="R33" s="16">
        <f t="shared" si="1"/>
        <v>10.055</v>
      </c>
      <c r="S33" s="16">
        <f t="shared" si="1"/>
        <v>8.141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156.4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4.2</v>
      </c>
      <c r="I43" s="280">
        <v>4</v>
      </c>
      <c r="J43" s="280">
        <v>2.5</v>
      </c>
      <c r="K43" s="280">
        <v>2.8</v>
      </c>
      <c r="L43" s="280">
        <v>4</v>
      </c>
      <c r="M43" s="280">
        <v>4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280">
        <v>4</v>
      </c>
      <c r="T43" s="16"/>
      <c r="U43" s="280"/>
      <c r="V43" s="280">
        <v>2</v>
      </c>
      <c r="W43" s="280">
        <v>2</v>
      </c>
      <c r="X43" s="280">
        <v>4</v>
      </c>
      <c r="Y43" s="280">
        <v>4</v>
      </c>
      <c r="Z43" s="280">
        <v>4</v>
      </c>
      <c r="AA43" s="280">
        <v>4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22</v>
      </c>
      <c r="AI43" s="150">
        <f>SUM(F45:AC45)</f>
        <v>107.3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>
        <v>1.5</v>
      </c>
      <c r="K44" s="280">
        <v>2.8</v>
      </c>
      <c r="L44" s="280">
        <v>3.5</v>
      </c>
      <c r="M44" s="280">
        <v>3.5</v>
      </c>
      <c r="N44" s="282">
        <v>3.5</v>
      </c>
      <c r="O44" s="280">
        <v>3.5</v>
      </c>
      <c r="P44" s="280">
        <v>3.5</v>
      </c>
      <c r="Q44" s="280">
        <v>3.5</v>
      </c>
      <c r="R44" s="280">
        <v>3.5</v>
      </c>
      <c r="S44" s="280">
        <v>3.5</v>
      </c>
      <c r="T44" s="353"/>
      <c r="U44" s="280"/>
      <c r="V44" s="280"/>
      <c r="W44" s="280">
        <v>0.9</v>
      </c>
      <c r="X44" s="280">
        <v>3.2</v>
      </c>
      <c r="Y44" s="280">
        <v>3.1</v>
      </c>
      <c r="Z44" s="280">
        <v>3.1</v>
      </c>
      <c r="AA44" s="280">
        <v>3.1</v>
      </c>
      <c r="AB44" s="280">
        <v>2.5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>
        <v>2.7</v>
      </c>
      <c r="G45" s="280">
        <v>7.4</v>
      </c>
      <c r="H45" s="280">
        <v>6.6</v>
      </c>
      <c r="I45" s="280">
        <v>2.7</v>
      </c>
      <c r="J45" s="280">
        <v>2.7</v>
      </c>
      <c r="K45" s="280">
        <v>3.2</v>
      </c>
      <c r="L45" s="280">
        <v>4.5</v>
      </c>
      <c r="M45" s="280">
        <v>4</v>
      </c>
      <c r="N45" s="280">
        <v>6</v>
      </c>
      <c r="O45" s="282">
        <v>7</v>
      </c>
      <c r="P45" s="280">
        <v>7.2</v>
      </c>
      <c r="Q45" s="280">
        <v>7</v>
      </c>
      <c r="R45" s="280">
        <v>7</v>
      </c>
      <c r="S45" s="280">
        <v>7.3</v>
      </c>
      <c r="T45" s="353"/>
      <c r="U45" s="280"/>
      <c r="V45" s="280">
        <v>5.7</v>
      </c>
      <c r="W45" s="280">
        <v>5.2</v>
      </c>
      <c r="X45" s="280">
        <v>6.1</v>
      </c>
      <c r="Y45" s="280">
        <v>4.5</v>
      </c>
      <c r="Z45" s="280">
        <v>5.5</v>
      </c>
      <c r="AA45" s="280">
        <v>2.7</v>
      </c>
      <c r="AB45" s="280">
        <v>2.2999999999999998</v>
      </c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>
        <v>6.3</v>
      </c>
      <c r="G46" s="280">
        <v>7</v>
      </c>
      <c r="H46" s="280">
        <v>7</v>
      </c>
      <c r="I46" s="280">
        <v>7</v>
      </c>
      <c r="J46" s="280">
        <v>1.4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11.5</v>
      </c>
      <c r="G47" s="16">
        <f t="shared" si="2"/>
        <v>18.399999999999999</v>
      </c>
      <c r="H47" s="16">
        <f t="shared" si="2"/>
        <v>17.8</v>
      </c>
      <c r="I47" s="16">
        <f t="shared" si="2"/>
        <v>13.7</v>
      </c>
      <c r="J47" s="16">
        <f t="shared" si="2"/>
        <v>8.1</v>
      </c>
      <c r="K47" s="16">
        <f t="shared" si="2"/>
        <v>8.8000000000000007</v>
      </c>
      <c r="L47" s="16">
        <f t="shared" si="2"/>
        <v>12</v>
      </c>
      <c r="M47" s="16">
        <f t="shared" si="2"/>
        <v>11.5</v>
      </c>
      <c r="N47" s="16">
        <f t="shared" si="2"/>
        <v>13.5</v>
      </c>
      <c r="O47" s="16">
        <f t="shared" si="2"/>
        <v>14.5</v>
      </c>
      <c r="P47" s="16">
        <f t="shared" si="2"/>
        <v>14.7</v>
      </c>
      <c r="Q47" s="16">
        <f t="shared" si="2"/>
        <v>14.5</v>
      </c>
      <c r="R47" s="16">
        <f t="shared" si="2"/>
        <v>14.5</v>
      </c>
      <c r="S47" s="16">
        <f t="shared" si="2"/>
        <v>14.8</v>
      </c>
      <c r="T47" s="16">
        <f t="shared" si="2"/>
        <v>0</v>
      </c>
      <c r="U47" s="16">
        <f t="shared" si="2"/>
        <v>0</v>
      </c>
      <c r="V47" s="16">
        <f t="shared" si="2"/>
        <v>7.7</v>
      </c>
      <c r="W47" s="16">
        <f t="shared" si="2"/>
        <v>8.1</v>
      </c>
      <c r="X47" s="16">
        <f t="shared" si="2"/>
        <v>13.3</v>
      </c>
      <c r="Y47" s="16">
        <f t="shared" si="2"/>
        <v>11.6</v>
      </c>
      <c r="Z47" s="16">
        <f t="shared" si="2"/>
        <v>12.6</v>
      </c>
      <c r="AA47" s="16">
        <f t="shared" si="2"/>
        <v>9.8000000000000007</v>
      </c>
      <c r="AB47" s="16">
        <f t="shared" si="2"/>
        <v>7.3</v>
      </c>
      <c r="AC47" s="16">
        <f t="shared" si="2"/>
        <v>5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286.5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14.27</v>
      </c>
      <c r="H49" s="280">
        <v>14.27</v>
      </c>
      <c r="I49" s="280">
        <v>14.29</v>
      </c>
      <c r="J49" s="282">
        <v>14.28</v>
      </c>
      <c r="K49" s="280">
        <v>14.26</v>
      </c>
      <c r="L49" s="280">
        <v>14.27</v>
      </c>
      <c r="M49" s="280">
        <v>14.25</v>
      </c>
      <c r="N49" s="280">
        <v>14.24</v>
      </c>
      <c r="O49" s="280">
        <v>14.19</v>
      </c>
      <c r="P49" s="280">
        <v>14.08</v>
      </c>
      <c r="Q49" s="280">
        <v>14.21</v>
      </c>
      <c r="R49" s="280">
        <v>14.06</v>
      </c>
      <c r="S49" s="353">
        <v>14.24</v>
      </c>
      <c r="T49" s="353"/>
      <c r="U49" s="280"/>
      <c r="V49" s="280"/>
      <c r="W49" s="280">
        <v>3.91</v>
      </c>
      <c r="X49" s="280">
        <v>14.18</v>
      </c>
      <c r="Y49" s="280">
        <v>14.1</v>
      </c>
      <c r="Z49" s="280">
        <v>14.13</v>
      </c>
      <c r="AA49" s="280">
        <v>14.18</v>
      </c>
      <c r="AB49" s="280">
        <v>14.17</v>
      </c>
      <c r="AC49" s="280">
        <v>12.71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21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14.21</v>
      </c>
      <c r="G50" s="16">
        <f t="shared" si="3"/>
        <v>14.27</v>
      </c>
      <c r="H50" s="16">
        <f t="shared" si="3"/>
        <v>14.27</v>
      </c>
      <c r="I50" s="16">
        <f t="shared" si="3"/>
        <v>14.29</v>
      </c>
      <c r="J50" s="16">
        <f t="shared" si="3"/>
        <v>14.28</v>
      </c>
      <c r="K50" s="16">
        <f t="shared" si="3"/>
        <v>14.26</v>
      </c>
      <c r="L50" s="16">
        <f t="shared" si="3"/>
        <v>14.27</v>
      </c>
      <c r="M50" s="16">
        <f t="shared" si="3"/>
        <v>14.25</v>
      </c>
      <c r="N50" s="16">
        <f t="shared" si="3"/>
        <v>14.24</v>
      </c>
      <c r="O50" s="16">
        <f t="shared" si="3"/>
        <v>14.19</v>
      </c>
      <c r="P50" s="16">
        <f t="shared" si="3"/>
        <v>14.08</v>
      </c>
      <c r="Q50" s="16">
        <f t="shared" si="3"/>
        <v>14.21</v>
      </c>
      <c r="R50" s="16">
        <f t="shared" si="3"/>
        <v>14.06</v>
      </c>
      <c r="S50" s="16">
        <f t="shared" si="3"/>
        <v>14.24</v>
      </c>
      <c r="T50" s="16">
        <f t="shared" si="3"/>
        <v>0</v>
      </c>
      <c r="U50" s="16">
        <f t="shared" si="3"/>
        <v>0</v>
      </c>
      <c r="V50" s="16">
        <f t="shared" si="3"/>
        <v>0</v>
      </c>
      <c r="W50" s="16">
        <f t="shared" si="3"/>
        <v>3.91</v>
      </c>
      <c r="X50" s="16">
        <f t="shared" si="3"/>
        <v>14.18</v>
      </c>
      <c r="Y50" s="16">
        <f t="shared" si="3"/>
        <v>14.1</v>
      </c>
      <c r="Z50" s="16">
        <f t="shared" si="3"/>
        <v>14.13</v>
      </c>
      <c r="AA50" s="16">
        <f t="shared" si="3"/>
        <v>14.18</v>
      </c>
      <c r="AB50" s="16">
        <f t="shared" si="3"/>
        <v>14.17</v>
      </c>
      <c r="AC50" s="16">
        <f t="shared" si="3"/>
        <v>12.71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45.500000000000028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35.38333333333334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f>6.6/9</f>
        <v>0.73333333333333328</v>
      </c>
      <c r="Q55" s="280">
        <f>6.5/9</f>
        <v>0.72222222222222221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2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>
        <f>6.6/9</f>
        <v>0.73333333333333328</v>
      </c>
      <c r="Q56" s="280">
        <f>6.5/9</f>
        <v>0.72222222222222221</v>
      </c>
      <c r="R56" s="280">
        <f>5.8/8</f>
        <v>0.72499999999999998</v>
      </c>
      <c r="S56" s="353">
        <f>5.8/8</f>
        <v>0.72499999999999998</v>
      </c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5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f>5.8/8</f>
        <v>0.72499999999999998</v>
      </c>
      <c r="P58" s="280">
        <f>6.6/9</f>
        <v>0.73333333333333328</v>
      </c>
      <c r="Q58" s="280">
        <f>6.5/9</f>
        <v>0.72222222222222221</v>
      </c>
      <c r="R58" s="280">
        <f>5.8/8</f>
        <v>0.72499999999999998</v>
      </c>
      <c r="S58" s="353">
        <f>5.8/8</f>
        <v>0.72499999999999998</v>
      </c>
      <c r="T58" s="353"/>
      <c r="U58" s="280"/>
      <c r="V58" s="280"/>
      <c r="W58" s="280"/>
      <c r="X58" s="280">
        <v>0.7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>
        <f>6.6/9</f>
        <v>0.73333333333333328</v>
      </c>
      <c r="Q60" s="280">
        <f>6.5/9</f>
        <v>0.72222222222222221</v>
      </c>
      <c r="R60" s="280">
        <f>5.8/8</f>
        <v>0.72499999999999998</v>
      </c>
      <c r="S60" s="353">
        <f>5.8/8</f>
        <v>0.72499999999999998</v>
      </c>
      <c r="T60" s="353"/>
      <c r="U60" s="280"/>
      <c r="V60" s="280"/>
      <c r="W60" s="280"/>
      <c r="X60" s="280">
        <v>0.7</v>
      </c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6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>
        <v>0.8</v>
      </c>
      <c r="H63" s="280">
        <v>0.75</v>
      </c>
      <c r="I63" s="280">
        <v>0</v>
      </c>
      <c r="J63" s="280">
        <v>0</v>
      </c>
      <c r="K63" s="280">
        <v>0</v>
      </c>
      <c r="L63" s="280">
        <v>0</v>
      </c>
      <c r="M63" s="280">
        <v>0</v>
      </c>
      <c r="N63" s="280">
        <v>0</v>
      </c>
      <c r="O63" s="280">
        <f>5.8/8</f>
        <v>0.72499999999999998</v>
      </c>
      <c r="P63" s="280">
        <f>6.6/9</f>
        <v>0.73333333333333328</v>
      </c>
      <c r="Q63" s="280">
        <f>6.5/9</f>
        <v>0.72222222222222221</v>
      </c>
      <c r="R63" s="280">
        <f>5.8/8</f>
        <v>0.72499999999999998</v>
      </c>
      <c r="S63" s="353">
        <f>5.8/8</f>
        <v>0.72499999999999998</v>
      </c>
      <c r="T63" s="353"/>
      <c r="U63" s="280"/>
      <c r="V63" s="280"/>
      <c r="W63" s="280">
        <v>0.7</v>
      </c>
      <c r="X63" s="280">
        <v>0.7</v>
      </c>
      <c r="Y63" s="280"/>
      <c r="Z63" s="280"/>
      <c r="AA63" s="280"/>
      <c r="AB63" s="280"/>
      <c r="AC63" s="280"/>
      <c r="AD63" s="36"/>
      <c r="AE63" s="36"/>
      <c r="AF63" s="10">
        <f t="shared" si="4"/>
        <v>6</v>
      </c>
      <c r="AG63" s="10">
        <f t="shared" si="5"/>
        <v>6</v>
      </c>
      <c r="AH63" s="10">
        <f t="shared" si="6"/>
        <v>15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>
        <v>0.75</v>
      </c>
      <c r="I64" s="280"/>
      <c r="J64" s="280"/>
      <c r="K64" s="280"/>
      <c r="L64" s="280"/>
      <c r="M64" s="280"/>
      <c r="N64" s="280"/>
      <c r="O64" s="280">
        <f>5.8/8</f>
        <v>0.72499999999999998</v>
      </c>
      <c r="P64" s="280">
        <f>6.6/9</f>
        <v>0.73333333333333328</v>
      </c>
      <c r="Q64" s="280">
        <f>6.5/9</f>
        <v>0.72222222222222221</v>
      </c>
      <c r="R64" s="280">
        <f>5.8/8</f>
        <v>0.72499999999999998</v>
      </c>
      <c r="S64" s="353">
        <f>5.8/8</f>
        <v>0.72499999999999998</v>
      </c>
      <c r="T64" s="353"/>
      <c r="U64" s="280"/>
      <c r="V64" s="280"/>
      <c r="W64" s="280">
        <v>0.7</v>
      </c>
      <c r="X64" s="280">
        <v>0.7</v>
      </c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9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>
        <v>0.7</v>
      </c>
      <c r="H66" s="280"/>
      <c r="I66" s="280"/>
      <c r="J66" s="280"/>
      <c r="K66" s="280"/>
      <c r="L66" s="280"/>
      <c r="M66" s="280"/>
      <c r="N66" s="280"/>
      <c r="O66" s="280">
        <f>5.8/8</f>
        <v>0.72499999999999998</v>
      </c>
      <c r="P66" s="280">
        <f>6.6/9</f>
        <v>0.73333333333333328</v>
      </c>
      <c r="Q66" s="280">
        <f>6.5/9</f>
        <v>0.72222222222222221</v>
      </c>
      <c r="R66" s="280">
        <f>5.8/8</f>
        <v>0.72499999999999998</v>
      </c>
      <c r="S66" s="353">
        <f>5.8/8</f>
        <v>0.72499999999999998</v>
      </c>
      <c r="T66" s="353"/>
      <c r="U66" s="280"/>
      <c r="V66" s="280"/>
      <c r="W66" s="280">
        <v>0.7</v>
      </c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7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>
        <v>0.7</v>
      </c>
      <c r="I67" s="280"/>
      <c r="J67" s="280"/>
      <c r="K67" s="280"/>
      <c r="L67" s="280"/>
      <c r="M67" s="280"/>
      <c r="N67" s="280"/>
      <c r="O67" s="280">
        <f>5.8/8</f>
        <v>0.72499999999999998</v>
      </c>
      <c r="P67" s="280">
        <f>6.6/9</f>
        <v>0.73333333333333328</v>
      </c>
      <c r="Q67" s="280">
        <f>6.5/9</f>
        <v>0.72222222222222221</v>
      </c>
      <c r="R67" s="280">
        <f>5.8/8</f>
        <v>0.72499999999999998</v>
      </c>
      <c r="S67" s="353">
        <f>5.8/8</f>
        <v>0.72499999999999998</v>
      </c>
      <c r="T67" s="353"/>
      <c r="U67" s="280"/>
      <c r="V67" s="280"/>
      <c r="W67" s="280">
        <v>0.7</v>
      </c>
      <c r="X67" s="280">
        <v>0.75</v>
      </c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9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>
        <v>0.7</v>
      </c>
      <c r="H72" s="280">
        <v>0.7</v>
      </c>
      <c r="I72" s="280"/>
      <c r="J72" s="280"/>
      <c r="K72" s="280"/>
      <c r="L72" s="280"/>
      <c r="M72" s="280"/>
      <c r="N72" s="280">
        <v>0.7</v>
      </c>
      <c r="O72" s="280">
        <f>5.8/8</f>
        <v>0.72499999999999998</v>
      </c>
      <c r="P72" s="280">
        <f>6.6/9</f>
        <v>0.73333333333333328</v>
      </c>
      <c r="Q72" s="280">
        <f>6.5/9</f>
        <v>0.72222222222222221</v>
      </c>
      <c r="R72" s="280">
        <f>5.8/8</f>
        <v>0.72499999999999998</v>
      </c>
      <c r="S72" s="353">
        <f>5.8/8</f>
        <v>0.72499999999999998</v>
      </c>
      <c r="T72" s="353"/>
      <c r="U72" s="280"/>
      <c r="V72" s="280"/>
      <c r="W72" s="280">
        <v>0.7</v>
      </c>
      <c r="X72" s="280">
        <v>0.75</v>
      </c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10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3.6000000000000005</v>
      </c>
      <c r="H76" s="16">
        <f t="shared" si="7"/>
        <v>2.9000000000000004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0.7</v>
      </c>
      <c r="O76" s="16">
        <f t="shared" si="7"/>
        <v>5.7999999999999989</v>
      </c>
      <c r="P76" s="16">
        <f t="shared" si="7"/>
        <v>6.6</v>
      </c>
      <c r="Q76" s="16">
        <f t="shared" si="7"/>
        <v>6.5</v>
      </c>
      <c r="R76" s="16">
        <f>SUM(R55,R56,R58,R60,R63,R64,R66,R67,R72)</f>
        <v>5.7999999999999989</v>
      </c>
      <c r="S76" s="16">
        <f t="shared" si="7"/>
        <v>5.7999999999999989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3.5</v>
      </c>
      <c r="X76" s="16">
        <f t="shared" si="7"/>
        <v>4.3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27.569999999999997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v>0.435</v>
      </c>
      <c r="G78" s="280">
        <v>0.42</v>
      </c>
      <c r="H78" s="353"/>
      <c r="I78" s="280"/>
      <c r="J78" s="282"/>
      <c r="K78" s="282"/>
      <c r="L78" s="282"/>
      <c r="M78" s="280">
        <f>1.1/2</f>
        <v>0.55000000000000004</v>
      </c>
      <c r="N78" s="280">
        <f>1.04/2</f>
        <v>0.52</v>
      </c>
      <c r="O78" s="280">
        <f>1.31/2</f>
        <v>0.65500000000000003</v>
      </c>
      <c r="P78" s="280">
        <f>1.32/2</f>
        <v>0.66</v>
      </c>
      <c r="Q78" s="280">
        <f>1.38/2</f>
        <v>0.69</v>
      </c>
      <c r="R78" s="280">
        <f>1.41/2</f>
        <v>0.70499999999999996</v>
      </c>
      <c r="S78" s="353">
        <f>1.41/2</f>
        <v>0.70499999999999996</v>
      </c>
      <c r="T78" s="353">
        <v>0.63500000000000001</v>
      </c>
      <c r="U78" s="280">
        <v>0.64</v>
      </c>
      <c r="V78" s="280">
        <v>0.59499999999999997</v>
      </c>
      <c r="W78" s="280">
        <v>0.60499999999999998</v>
      </c>
      <c r="X78" s="280">
        <v>0.70499999999999996</v>
      </c>
      <c r="Y78" s="280">
        <v>0.73499999999999999</v>
      </c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v>0.435</v>
      </c>
      <c r="G79" s="353">
        <v>0.42</v>
      </c>
      <c r="H79" s="353">
        <v>0.4</v>
      </c>
      <c r="I79" s="280">
        <f>0.79/2</f>
        <v>0.39500000000000002</v>
      </c>
      <c r="J79" s="280">
        <f>0.78/2</f>
        <v>0.39</v>
      </c>
      <c r="K79" s="280">
        <f>0.87/2</f>
        <v>0.435</v>
      </c>
      <c r="L79" s="282">
        <f>1.06/2</f>
        <v>0.53</v>
      </c>
      <c r="M79" s="280"/>
      <c r="N79" s="280"/>
      <c r="O79" s="280"/>
      <c r="P79" s="280"/>
      <c r="Q79" s="280"/>
      <c r="R79" s="280"/>
      <c r="S79" s="280"/>
      <c r="T79" s="353">
        <v>0.63500000000000001</v>
      </c>
      <c r="U79" s="280">
        <v>0.64</v>
      </c>
      <c r="V79" s="280">
        <v>0.59499999999999997</v>
      </c>
      <c r="W79" s="280">
        <v>0.60499999999999998</v>
      </c>
      <c r="X79" s="280">
        <v>0.70499999999999996</v>
      </c>
      <c r="Y79" s="280">
        <v>0.73499999999999999</v>
      </c>
      <c r="Z79" s="280">
        <v>0.70499999999999996</v>
      </c>
      <c r="AA79" s="280">
        <v>0.65</v>
      </c>
      <c r="AB79" s="280">
        <f>1.09/2</f>
        <v>0.54500000000000004</v>
      </c>
      <c r="AC79" s="280">
        <f>0.96/2</f>
        <v>0.48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/>
      <c r="G80" s="280"/>
      <c r="H80" s="353">
        <v>0.4</v>
      </c>
      <c r="I80" s="280">
        <f>0.79/2</f>
        <v>0.39500000000000002</v>
      </c>
      <c r="J80" s="280">
        <f>0.78/2</f>
        <v>0.39</v>
      </c>
      <c r="K80" s="280">
        <f>0.87/2</f>
        <v>0.435</v>
      </c>
      <c r="L80" s="282">
        <f>1.06/2</f>
        <v>0.53</v>
      </c>
      <c r="M80" s="280">
        <f>1.1/2</f>
        <v>0.55000000000000004</v>
      </c>
      <c r="N80" s="280">
        <f>1.04/2</f>
        <v>0.52</v>
      </c>
      <c r="O80" s="280">
        <f>1.31/2</f>
        <v>0.65500000000000003</v>
      </c>
      <c r="P80" s="280">
        <f>1.32/2</f>
        <v>0.66</v>
      </c>
      <c r="Q80" s="280">
        <f>1.38/2</f>
        <v>0.69</v>
      </c>
      <c r="R80" s="280">
        <f>1.41/2</f>
        <v>0.70499999999999996</v>
      </c>
      <c r="S80" s="280">
        <f>1.41/2</f>
        <v>0.70499999999999996</v>
      </c>
      <c r="T80" s="353"/>
      <c r="U80" s="280"/>
      <c r="V80" s="280"/>
      <c r="W80" s="280"/>
      <c r="X80" s="280"/>
      <c r="Y80" s="280"/>
      <c r="Z80" s="280">
        <v>0.70499999999999996</v>
      </c>
      <c r="AA80" s="280">
        <v>0.65</v>
      </c>
      <c r="AB80" s="280">
        <f t="shared" ref="AB80" si="8">1.09/2</f>
        <v>0.54500000000000004</v>
      </c>
      <c r="AC80" s="280">
        <f>0.96/2</f>
        <v>0.48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16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0.87</v>
      </c>
      <c r="G81" s="16">
        <f t="shared" si="9"/>
        <v>0.84</v>
      </c>
      <c r="H81" s="16">
        <f t="shared" si="9"/>
        <v>0.8</v>
      </c>
      <c r="I81" s="16">
        <f t="shared" si="9"/>
        <v>0.79</v>
      </c>
      <c r="J81" s="16">
        <f t="shared" si="9"/>
        <v>0.78</v>
      </c>
      <c r="K81" s="16">
        <f t="shared" si="9"/>
        <v>0.87</v>
      </c>
      <c r="L81" s="16">
        <f t="shared" si="9"/>
        <v>1.06</v>
      </c>
      <c r="M81" s="16">
        <f t="shared" si="9"/>
        <v>1.1000000000000001</v>
      </c>
      <c r="N81" s="16">
        <f t="shared" si="9"/>
        <v>1.04</v>
      </c>
      <c r="O81" s="16">
        <f t="shared" si="9"/>
        <v>1.31</v>
      </c>
      <c r="P81" s="16">
        <f t="shared" si="9"/>
        <v>1.32</v>
      </c>
      <c r="Q81" s="16">
        <f t="shared" si="9"/>
        <v>1.38</v>
      </c>
      <c r="R81" s="16">
        <f t="shared" si="9"/>
        <v>1.41</v>
      </c>
      <c r="S81" s="16">
        <f t="shared" si="9"/>
        <v>1.41</v>
      </c>
      <c r="T81" s="16">
        <f t="shared" si="9"/>
        <v>1.27</v>
      </c>
      <c r="U81" s="16">
        <f t="shared" si="9"/>
        <v>1.28</v>
      </c>
      <c r="V81" s="16">
        <f t="shared" si="9"/>
        <v>1.19</v>
      </c>
      <c r="W81" s="16">
        <f t="shared" si="9"/>
        <v>1.21</v>
      </c>
      <c r="X81" s="16">
        <f t="shared" si="9"/>
        <v>1.41</v>
      </c>
      <c r="Y81" s="16">
        <f t="shared" si="9"/>
        <v>1.47</v>
      </c>
      <c r="Z81" s="16">
        <f t="shared" si="9"/>
        <v>1.41</v>
      </c>
      <c r="AA81" s="16">
        <f t="shared" si="9"/>
        <v>1.3</v>
      </c>
      <c r="AB81" s="16">
        <f t="shared" si="9"/>
        <v>1.0900000000000001</v>
      </c>
      <c r="AC81" s="16">
        <f t="shared" si="9"/>
        <v>0.96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18.769999999999996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0.68</v>
      </c>
      <c r="O94" s="280">
        <v>0.72</v>
      </c>
      <c r="P94" s="280">
        <v>0.72</v>
      </c>
      <c r="Q94" s="280">
        <v>0.78</v>
      </c>
      <c r="R94" s="280">
        <v>0.79</v>
      </c>
      <c r="S94" s="280">
        <v>0.8</v>
      </c>
      <c r="T94" s="353">
        <v>0.81</v>
      </c>
      <c r="U94" s="280">
        <v>0.82</v>
      </c>
      <c r="V94" s="280">
        <v>0.84</v>
      </c>
      <c r="W94" s="280">
        <v>0.85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0.73</v>
      </c>
      <c r="H95" s="280">
        <v>0.7</v>
      </c>
      <c r="I95" s="280">
        <v>0.68</v>
      </c>
      <c r="J95" s="280">
        <v>0.68</v>
      </c>
      <c r="K95" s="282">
        <v>0.7</v>
      </c>
      <c r="L95" s="280">
        <v>0.76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0.96</v>
      </c>
      <c r="Z95" s="280">
        <v>0.9</v>
      </c>
      <c r="AA95" s="280">
        <v>0.88</v>
      </c>
      <c r="AB95" s="280">
        <v>0.81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0.76</v>
      </c>
      <c r="G96" s="16">
        <f t="shared" si="13"/>
        <v>0.73</v>
      </c>
      <c r="H96" s="16">
        <f t="shared" si="13"/>
        <v>0.7</v>
      </c>
      <c r="I96" s="16">
        <f t="shared" si="13"/>
        <v>0.68</v>
      </c>
      <c r="J96" s="16">
        <f t="shared" si="13"/>
        <v>0.68</v>
      </c>
      <c r="K96" s="16">
        <f t="shared" si="13"/>
        <v>0.7</v>
      </c>
      <c r="L96" s="16">
        <f t="shared" si="13"/>
        <v>0.76</v>
      </c>
      <c r="M96" s="16">
        <f t="shared" si="13"/>
        <v>0.71</v>
      </c>
      <c r="N96" s="16">
        <f t="shared" si="13"/>
        <v>0.68</v>
      </c>
      <c r="O96" s="16">
        <f t="shared" si="13"/>
        <v>0.72</v>
      </c>
      <c r="P96" s="16">
        <f t="shared" si="13"/>
        <v>0.72</v>
      </c>
      <c r="Q96" s="16">
        <f t="shared" si="13"/>
        <v>0.78</v>
      </c>
      <c r="R96" s="16">
        <f t="shared" si="13"/>
        <v>0.79</v>
      </c>
      <c r="S96" s="16">
        <f t="shared" si="13"/>
        <v>0.8</v>
      </c>
      <c r="T96" s="16">
        <f t="shared" si="13"/>
        <v>0.81</v>
      </c>
      <c r="U96" s="16">
        <f t="shared" si="13"/>
        <v>0.82</v>
      </c>
      <c r="V96" s="16">
        <f t="shared" si="13"/>
        <v>0.84</v>
      </c>
      <c r="W96" s="16">
        <f t="shared" si="13"/>
        <v>0.85</v>
      </c>
      <c r="X96" s="16">
        <f t="shared" si="13"/>
        <v>0.89</v>
      </c>
      <c r="Y96" s="16">
        <f t="shared" si="13"/>
        <v>0.96</v>
      </c>
      <c r="Z96" s="16">
        <f t="shared" si="13"/>
        <v>0.9</v>
      </c>
      <c r="AA96" s="16">
        <f t="shared" si="13"/>
        <v>0.88</v>
      </c>
      <c r="AB96" s="16">
        <f t="shared" si="13"/>
        <v>0.81</v>
      </c>
      <c r="AC96" s="16">
        <f t="shared" si="13"/>
        <v>0.8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40.74</v>
      </c>
      <c r="G99" s="23">
        <f t="shared" ref="G99:AC99" si="15">SUM(G13:G16,G19:G32,G35:G37,G40,G43:G46,G49,G55,G56,G58,G60,G63,G64,G66,G67,G72,G78:G80,G94:G95)</f>
        <v>37.840000000000011</v>
      </c>
      <c r="H99" s="23">
        <f>SUM(H13:H16,H19:H32,H35:H37,H40,H43:H46,H49,H55,H56,H58,H60,H63,H64,H66,H67,H72,H78:H80,H94:H95)</f>
        <v>36.470000000000006</v>
      </c>
      <c r="I99" s="23">
        <f t="shared" si="15"/>
        <v>34.860000000000007</v>
      </c>
      <c r="J99" s="23">
        <f t="shared" si="15"/>
        <v>35.44</v>
      </c>
      <c r="K99" s="23">
        <f t="shared" si="15"/>
        <v>37.63000000000001</v>
      </c>
      <c r="L99" s="23">
        <f t="shared" si="15"/>
        <v>41.29</v>
      </c>
      <c r="M99" s="23">
        <f t="shared" si="15"/>
        <v>40.76</v>
      </c>
      <c r="N99" s="23">
        <f>SUM(N13:N16,N19:N32,N35:N37,N40,N43:N46,N49,N55,N56,N58,N60,N63,N64,N66,N67,N72,N78:N80,N94:N95)</f>
        <v>43.760000000000012</v>
      </c>
      <c r="O99" s="23">
        <f t="shared" si="15"/>
        <v>52.02000000000001</v>
      </c>
      <c r="P99" s="23">
        <f t="shared" si="15"/>
        <v>56.681999999999995</v>
      </c>
      <c r="Q99" s="23">
        <f t="shared" si="15"/>
        <v>58.556999999999988</v>
      </c>
      <c r="R99" s="23">
        <f t="shared" si="15"/>
        <v>59.215000000000011</v>
      </c>
      <c r="S99" s="23">
        <f t="shared" si="15"/>
        <v>58.291000000000011</v>
      </c>
      <c r="T99" s="23">
        <f t="shared" si="15"/>
        <v>2.58</v>
      </c>
      <c r="U99" s="23">
        <f t="shared" si="15"/>
        <v>2.8</v>
      </c>
      <c r="V99" s="23">
        <f t="shared" si="15"/>
        <v>21.33</v>
      </c>
      <c r="W99" s="23">
        <f t="shared" si="15"/>
        <v>28.17</v>
      </c>
      <c r="X99" s="23">
        <f t="shared" si="15"/>
        <v>51.680000000000007</v>
      </c>
      <c r="Y99" s="23">
        <f t="shared" si="15"/>
        <v>47.93</v>
      </c>
      <c r="Z99" s="23">
        <f t="shared" si="15"/>
        <v>48.839999999999996</v>
      </c>
      <c r="AA99" s="23">
        <f t="shared" si="15"/>
        <v>45.96</v>
      </c>
      <c r="AB99" s="23">
        <f t="shared" si="15"/>
        <v>42.570000000000007</v>
      </c>
      <c r="AC99" s="23">
        <f t="shared" si="15"/>
        <v>39.069999999999993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-3.7500000000000071</v>
      </c>
      <c r="AG102" s="19"/>
      <c r="AH102" s="145">
        <f>Z99-AA99</f>
        <v>2.8799999999999955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260">
        <f>S127-(S81+S96)</f>
        <v>56.08100000000001</v>
      </c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13.4</v>
      </c>
      <c r="G107" s="58">
        <f t="shared" ref="G107:AC107" si="16">G17</f>
        <v>0</v>
      </c>
      <c r="H107" s="58">
        <f t="shared" si="16"/>
        <v>0</v>
      </c>
      <c r="I107" s="58">
        <f t="shared" si="16"/>
        <v>5.4</v>
      </c>
      <c r="J107" s="58">
        <f t="shared" si="16"/>
        <v>11.6</v>
      </c>
      <c r="K107" s="58">
        <f t="shared" si="16"/>
        <v>13</v>
      </c>
      <c r="L107" s="58">
        <f t="shared" si="16"/>
        <v>13.2</v>
      </c>
      <c r="M107" s="58">
        <f t="shared" si="16"/>
        <v>13.2</v>
      </c>
      <c r="N107" s="58">
        <f t="shared" si="16"/>
        <v>13.6</v>
      </c>
      <c r="O107" s="58">
        <f t="shared" si="16"/>
        <v>15.500000000000002</v>
      </c>
      <c r="P107" s="58">
        <f t="shared" si="16"/>
        <v>12.100000000000001</v>
      </c>
      <c r="Q107" s="58">
        <f t="shared" si="16"/>
        <v>12.6</v>
      </c>
      <c r="R107" s="58">
        <f t="shared" si="16"/>
        <v>12.6</v>
      </c>
      <c r="S107" s="58">
        <f t="shared" si="16"/>
        <v>13.1</v>
      </c>
      <c r="T107" s="58">
        <f t="shared" si="16"/>
        <v>0.5</v>
      </c>
      <c r="U107" s="58">
        <f t="shared" si="16"/>
        <v>0.7</v>
      </c>
      <c r="V107" s="58">
        <f t="shared" si="16"/>
        <v>11.6</v>
      </c>
      <c r="W107" s="58">
        <f t="shared" si="16"/>
        <v>10.600000000000001</v>
      </c>
      <c r="X107" s="58">
        <f t="shared" si="16"/>
        <v>17.600000000000001</v>
      </c>
      <c r="Y107" s="58">
        <f t="shared" si="16"/>
        <v>19.799999999999997</v>
      </c>
      <c r="Z107" s="58">
        <f t="shared" si="16"/>
        <v>19.799999999999997</v>
      </c>
      <c r="AA107" s="58">
        <f t="shared" si="16"/>
        <v>19.799999999999997</v>
      </c>
      <c r="AB107" s="58">
        <f t="shared" si="16"/>
        <v>19.2</v>
      </c>
      <c r="AC107" s="58">
        <f t="shared" si="16"/>
        <v>19.600000000000001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0.6</v>
      </c>
      <c r="G108" s="62"/>
      <c r="H108" s="62"/>
      <c r="I108" s="62">
        <v>0.77100000000000002</v>
      </c>
      <c r="J108" s="62">
        <v>0.72</v>
      </c>
      <c r="K108" s="62">
        <v>0.441</v>
      </c>
      <c r="L108" s="62">
        <v>0.51100000000000001</v>
      </c>
      <c r="M108" s="62">
        <v>0.60699999999999998</v>
      </c>
      <c r="N108" s="62">
        <v>0.69799999999999995</v>
      </c>
      <c r="O108" s="62">
        <v>0.70799999999999996</v>
      </c>
      <c r="P108" s="62">
        <v>0.57599999999999996</v>
      </c>
      <c r="Q108" s="62">
        <v>0.51600000000000001</v>
      </c>
      <c r="R108" s="62">
        <v>0.72299999999999998</v>
      </c>
      <c r="S108" s="62">
        <v>0.65</v>
      </c>
      <c r="T108" s="62"/>
      <c r="U108" s="62"/>
      <c r="V108" s="62">
        <v>0.54800000000000004</v>
      </c>
      <c r="W108" s="62">
        <v>0.752</v>
      </c>
      <c r="X108" s="62">
        <v>0.82799999999999996</v>
      </c>
      <c r="Y108" s="62">
        <v>0.79700000000000004</v>
      </c>
      <c r="Z108" s="62">
        <v>0.66700000000000004</v>
      </c>
      <c r="AA108" s="62">
        <v>0.59</v>
      </c>
      <c r="AB108" s="62">
        <v>0.69299999999999995</v>
      </c>
      <c r="AC108" s="62">
        <v>0.65700000000000003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7.1619999999999999</v>
      </c>
      <c r="Q109" s="58">
        <f t="shared" si="17"/>
        <v>8.5869999999999997</v>
      </c>
      <c r="R109" s="58">
        <f t="shared" si="17"/>
        <v>10.055</v>
      </c>
      <c r="S109" s="58">
        <f t="shared" si="17"/>
        <v>8.141</v>
      </c>
      <c r="T109" s="58">
        <f t="shared" si="17"/>
        <v>0</v>
      </c>
      <c r="U109" s="58">
        <f t="shared" si="17"/>
        <v>0</v>
      </c>
      <c r="V109" s="58">
        <f t="shared" si="17"/>
        <v>0</v>
      </c>
      <c r="W109" s="58">
        <f t="shared" si="17"/>
        <v>0</v>
      </c>
      <c r="X109" s="58">
        <f t="shared" si="17"/>
        <v>0</v>
      </c>
      <c r="Y109" s="58">
        <f t="shared" si="17"/>
        <v>0</v>
      </c>
      <c r="Z109" s="58">
        <f>Z33</f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11.5</v>
      </c>
      <c r="G111" s="59">
        <f t="shared" ref="G111:AC111" si="18">G47</f>
        <v>18.399999999999999</v>
      </c>
      <c r="H111" s="59">
        <f t="shared" si="18"/>
        <v>17.8</v>
      </c>
      <c r="I111" s="59">
        <f t="shared" si="18"/>
        <v>13.7</v>
      </c>
      <c r="J111" s="59">
        <f t="shared" si="18"/>
        <v>8.1</v>
      </c>
      <c r="K111" s="59">
        <f t="shared" si="18"/>
        <v>8.8000000000000007</v>
      </c>
      <c r="L111" s="59">
        <f t="shared" si="18"/>
        <v>12</v>
      </c>
      <c r="M111" s="59">
        <f t="shared" si="18"/>
        <v>11.5</v>
      </c>
      <c r="N111" s="59">
        <f t="shared" si="18"/>
        <v>13.5</v>
      </c>
      <c r="O111" s="59">
        <f t="shared" si="18"/>
        <v>14.5</v>
      </c>
      <c r="P111" s="59">
        <f t="shared" si="18"/>
        <v>14.7</v>
      </c>
      <c r="Q111" s="59">
        <f t="shared" si="18"/>
        <v>14.5</v>
      </c>
      <c r="R111" s="59">
        <f t="shared" si="18"/>
        <v>14.5</v>
      </c>
      <c r="S111" s="59">
        <f t="shared" si="18"/>
        <v>14.8</v>
      </c>
      <c r="T111" s="59">
        <f t="shared" si="18"/>
        <v>0</v>
      </c>
      <c r="U111" s="59">
        <f t="shared" si="18"/>
        <v>0</v>
      </c>
      <c r="V111" s="59">
        <f t="shared" si="18"/>
        <v>7.7</v>
      </c>
      <c r="W111" s="59">
        <f t="shared" si="18"/>
        <v>8.1</v>
      </c>
      <c r="X111" s="59">
        <f t="shared" si="18"/>
        <v>13.3</v>
      </c>
      <c r="Y111" s="59">
        <f t="shared" si="18"/>
        <v>11.6</v>
      </c>
      <c r="Z111" s="59">
        <f t="shared" si="18"/>
        <v>12.6</v>
      </c>
      <c r="AA111" s="59">
        <f t="shared" si="18"/>
        <v>9.8000000000000007</v>
      </c>
      <c r="AB111" s="59">
        <f t="shared" si="18"/>
        <v>7.3</v>
      </c>
      <c r="AC111" s="59">
        <f t="shared" si="18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0.18099999999999999</v>
      </c>
      <c r="G112" s="62">
        <v>0.17899999999999999</v>
      </c>
      <c r="H112" s="62">
        <v>0.17499999999999999</v>
      </c>
      <c r="I112" s="62">
        <v>0.16700000000000001</v>
      </c>
      <c r="J112" s="62">
        <v>0.253</v>
      </c>
      <c r="K112" s="62">
        <v>0.23300000000000001</v>
      </c>
      <c r="L112" s="62">
        <v>0.23499999999999999</v>
      </c>
      <c r="M112" s="62">
        <v>0.27100000000000002</v>
      </c>
      <c r="N112" s="62">
        <v>0.251</v>
      </c>
      <c r="O112" s="62">
        <v>0.27300000000000002</v>
      </c>
      <c r="P112" s="62">
        <v>0.252</v>
      </c>
      <c r="Q112" s="62">
        <v>0.26900000000000002</v>
      </c>
      <c r="R112" s="62">
        <v>0.25600000000000001</v>
      </c>
      <c r="S112" s="62">
        <v>0.26700000000000002</v>
      </c>
      <c r="T112" s="62"/>
      <c r="U112" s="62"/>
      <c r="V112" s="62"/>
      <c r="W112" s="62">
        <v>0.24</v>
      </c>
      <c r="X112" s="62">
        <v>0.24</v>
      </c>
      <c r="Y112" s="62">
        <v>0.24199999999999999</v>
      </c>
      <c r="Z112" s="62">
        <v>0.24299999999999999</v>
      </c>
      <c r="AA112" s="62">
        <v>0.24399999999999999</v>
      </c>
      <c r="AB112" s="62">
        <v>0.26300000000000001</v>
      </c>
      <c r="AC112" s="62">
        <v>0.26700000000000002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0.23580000000000001</v>
      </c>
      <c r="G113" s="62">
        <v>0.23169999999999999</v>
      </c>
      <c r="H113" s="62">
        <v>0.24229999999999999</v>
      </c>
      <c r="I113" s="62">
        <v>0.23469999999999999</v>
      </c>
      <c r="J113" s="62">
        <v>0.252</v>
      </c>
      <c r="K113" s="62">
        <v>0.18759999999999999</v>
      </c>
      <c r="L113" s="62">
        <v>0.13500000000000001</v>
      </c>
      <c r="M113" s="62">
        <v>0.17730000000000001</v>
      </c>
      <c r="N113" s="62">
        <v>0.14760000000000001</v>
      </c>
      <c r="O113" s="62">
        <v>0.153</v>
      </c>
      <c r="P113" s="62">
        <v>0.14000000000000001</v>
      </c>
      <c r="Q113" s="62">
        <v>0.14499999999999999</v>
      </c>
      <c r="R113" s="62">
        <v>0.16200000000000001</v>
      </c>
      <c r="S113" s="62">
        <v>0.14000000000000001</v>
      </c>
      <c r="T113" s="62"/>
      <c r="U113" s="62"/>
      <c r="V113" s="62"/>
      <c r="W113" s="62">
        <v>0.21199999999999999</v>
      </c>
      <c r="X113" s="62">
        <v>0.18099999999999999</v>
      </c>
      <c r="Y113" s="62">
        <v>0.19800000000000001</v>
      </c>
      <c r="Z113" s="62">
        <v>0.19800000000000001</v>
      </c>
      <c r="AA113" s="62">
        <v>0.184</v>
      </c>
      <c r="AB113" s="62">
        <v>0.151</v>
      </c>
      <c r="AC113" s="62">
        <v>2.3199999999999998E-2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14.21</v>
      </c>
      <c r="G114" s="59">
        <f t="shared" ref="G114:AC114" si="19">G50</f>
        <v>14.27</v>
      </c>
      <c r="H114" s="59">
        <f t="shared" si="19"/>
        <v>14.27</v>
      </c>
      <c r="I114" s="59">
        <f t="shared" si="19"/>
        <v>14.29</v>
      </c>
      <c r="J114" s="59">
        <f t="shared" si="19"/>
        <v>14.28</v>
      </c>
      <c r="K114" s="59">
        <f t="shared" si="19"/>
        <v>14.26</v>
      </c>
      <c r="L114" s="59">
        <f t="shared" si="19"/>
        <v>14.27</v>
      </c>
      <c r="M114" s="59">
        <f t="shared" si="19"/>
        <v>14.25</v>
      </c>
      <c r="N114" s="59">
        <f t="shared" si="19"/>
        <v>14.24</v>
      </c>
      <c r="O114" s="59">
        <f t="shared" si="19"/>
        <v>14.19</v>
      </c>
      <c r="P114" s="59">
        <f t="shared" si="19"/>
        <v>14.08</v>
      </c>
      <c r="Q114" s="59">
        <f t="shared" si="19"/>
        <v>14.21</v>
      </c>
      <c r="R114" s="59">
        <f t="shared" si="19"/>
        <v>14.06</v>
      </c>
      <c r="S114" s="59">
        <f t="shared" si="19"/>
        <v>14.24</v>
      </c>
      <c r="T114" s="59">
        <f t="shared" si="19"/>
        <v>0</v>
      </c>
      <c r="U114" s="59">
        <f t="shared" si="19"/>
        <v>0</v>
      </c>
      <c r="V114" s="59">
        <f t="shared" si="19"/>
        <v>0</v>
      </c>
      <c r="W114" s="59">
        <f t="shared" si="19"/>
        <v>3.91</v>
      </c>
      <c r="X114" s="59">
        <f t="shared" si="19"/>
        <v>14.18</v>
      </c>
      <c r="Y114" s="59">
        <f t="shared" si="19"/>
        <v>14.1</v>
      </c>
      <c r="Z114" s="59">
        <f t="shared" si="19"/>
        <v>14.13</v>
      </c>
      <c r="AA114" s="59">
        <f t="shared" si="19"/>
        <v>14.18</v>
      </c>
      <c r="AB114" s="59">
        <f t="shared" si="19"/>
        <v>14.17</v>
      </c>
      <c r="AC114" s="59">
        <f t="shared" si="19"/>
        <v>12.71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0.79</v>
      </c>
      <c r="G115" s="62">
        <v>0.73</v>
      </c>
      <c r="H115" s="62">
        <v>0.7</v>
      </c>
      <c r="I115" s="62">
        <v>0.71</v>
      </c>
      <c r="J115" s="62">
        <v>0.72</v>
      </c>
      <c r="K115" s="62">
        <v>0.74</v>
      </c>
      <c r="L115" s="62">
        <v>0.73</v>
      </c>
      <c r="M115" s="62">
        <v>0.75</v>
      </c>
      <c r="N115" s="62">
        <v>0.76</v>
      </c>
      <c r="O115" s="62">
        <v>0.81</v>
      </c>
      <c r="P115" s="62">
        <v>0.92</v>
      </c>
      <c r="Q115" s="62">
        <v>0.79</v>
      </c>
      <c r="R115" s="62">
        <v>0.94</v>
      </c>
      <c r="S115" s="62">
        <v>0.76</v>
      </c>
      <c r="T115" s="62"/>
      <c r="U115" s="62"/>
      <c r="V115" s="62"/>
      <c r="W115" s="62">
        <v>1.0900000000000001</v>
      </c>
      <c r="X115" s="62">
        <v>0.82</v>
      </c>
      <c r="Y115" s="62">
        <v>0.9</v>
      </c>
      <c r="Z115" s="62">
        <v>0.87</v>
      </c>
      <c r="AA115" s="62">
        <v>0.82</v>
      </c>
      <c r="AB115" s="62">
        <v>0.83</v>
      </c>
      <c r="AC115" s="62">
        <v>0.79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20">G76</f>
        <v>3.6000000000000005</v>
      </c>
      <c r="H116" s="58">
        <f t="shared" si="20"/>
        <v>2.9000000000000004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0</v>
      </c>
      <c r="M116" s="58">
        <f t="shared" si="20"/>
        <v>0</v>
      </c>
      <c r="N116" s="58">
        <f t="shared" si="20"/>
        <v>0.7</v>
      </c>
      <c r="O116" s="58">
        <f t="shared" si="20"/>
        <v>5.7999999999999989</v>
      </c>
      <c r="P116" s="58">
        <f t="shared" si="20"/>
        <v>6.6</v>
      </c>
      <c r="Q116" s="58">
        <f t="shared" si="20"/>
        <v>6.5</v>
      </c>
      <c r="R116" s="58">
        <f t="shared" si="20"/>
        <v>5.7999999999999989</v>
      </c>
      <c r="S116" s="58">
        <f t="shared" si="20"/>
        <v>5.7999999999999989</v>
      </c>
      <c r="T116" s="58">
        <f t="shared" si="20"/>
        <v>0</v>
      </c>
      <c r="U116" s="58">
        <f t="shared" si="20"/>
        <v>0</v>
      </c>
      <c r="V116" s="58">
        <f t="shared" si="20"/>
        <v>0</v>
      </c>
      <c r="W116" s="58">
        <f t="shared" si="20"/>
        <v>3.5</v>
      </c>
      <c r="X116" s="58">
        <f t="shared" si="20"/>
        <v>4.3</v>
      </c>
      <c r="Y116" s="58">
        <f t="shared" si="20"/>
        <v>0</v>
      </c>
      <c r="Z116" s="58">
        <f t="shared" si="20"/>
        <v>0</v>
      </c>
      <c r="AA116" s="58">
        <f t="shared" si="20"/>
        <v>0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0.87</v>
      </c>
      <c r="G117" s="58">
        <f t="shared" ref="G117:AC117" si="21">G81</f>
        <v>0.84</v>
      </c>
      <c r="H117" s="58">
        <f t="shared" si="21"/>
        <v>0.8</v>
      </c>
      <c r="I117" s="58">
        <f t="shared" si="21"/>
        <v>0.79</v>
      </c>
      <c r="J117" s="58">
        <f t="shared" si="21"/>
        <v>0.78</v>
      </c>
      <c r="K117" s="58">
        <f t="shared" si="21"/>
        <v>0.87</v>
      </c>
      <c r="L117" s="58">
        <f t="shared" si="21"/>
        <v>1.06</v>
      </c>
      <c r="M117" s="58">
        <f t="shared" si="21"/>
        <v>1.1000000000000001</v>
      </c>
      <c r="N117" s="58">
        <f t="shared" si="21"/>
        <v>1.04</v>
      </c>
      <c r="O117" s="58">
        <f t="shared" si="21"/>
        <v>1.31</v>
      </c>
      <c r="P117" s="58">
        <f t="shared" si="21"/>
        <v>1.32</v>
      </c>
      <c r="Q117" s="58">
        <f t="shared" si="21"/>
        <v>1.38</v>
      </c>
      <c r="R117" s="58">
        <f t="shared" si="21"/>
        <v>1.41</v>
      </c>
      <c r="S117" s="58">
        <f t="shared" si="21"/>
        <v>1.41</v>
      </c>
      <c r="T117" s="58">
        <f t="shared" si="21"/>
        <v>1.27</v>
      </c>
      <c r="U117" s="58">
        <f t="shared" si="21"/>
        <v>1.28</v>
      </c>
      <c r="V117" s="58">
        <f t="shared" si="21"/>
        <v>1.19</v>
      </c>
      <c r="W117" s="58">
        <f t="shared" si="21"/>
        <v>1.21</v>
      </c>
      <c r="X117" s="58">
        <f t="shared" si="21"/>
        <v>1.41</v>
      </c>
      <c r="Y117" s="58">
        <f t="shared" si="21"/>
        <v>1.47</v>
      </c>
      <c r="Z117" s="58">
        <f t="shared" si="21"/>
        <v>1.41</v>
      </c>
      <c r="AA117" s="58">
        <f t="shared" si="21"/>
        <v>1.3</v>
      </c>
      <c r="AB117" s="58">
        <f t="shared" si="21"/>
        <v>1.0900000000000001</v>
      </c>
      <c r="AC117" s="58">
        <f t="shared" si="21"/>
        <v>0.96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0.76</v>
      </c>
      <c r="G119" s="58">
        <f t="shared" ref="G119:AC119" si="22">G96</f>
        <v>0.73</v>
      </c>
      <c r="H119" s="58">
        <f t="shared" si="22"/>
        <v>0.7</v>
      </c>
      <c r="I119" s="58">
        <f t="shared" si="22"/>
        <v>0.68</v>
      </c>
      <c r="J119" s="58">
        <f t="shared" si="22"/>
        <v>0.68</v>
      </c>
      <c r="K119" s="58">
        <f t="shared" si="22"/>
        <v>0.7</v>
      </c>
      <c r="L119" s="58">
        <f t="shared" si="22"/>
        <v>0.76</v>
      </c>
      <c r="M119" s="58">
        <f t="shared" si="22"/>
        <v>0.71</v>
      </c>
      <c r="N119" s="58">
        <f t="shared" si="22"/>
        <v>0.68</v>
      </c>
      <c r="O119" s="58">
        <f t="shared" si="22"/>
        <v>0.72</v>
      </c>
      <c r="P119" s="58">
        <f t="shared" si="22"/>
        <v>0.72</v>
      </c>
      <c r="Q119" s="58">
        <f t="shared" si="22"/>
        <v>0.78</v>
      </c>
      <c r="R119" s="58">
        <f t="shared" si="22"/>
        <v>0.79</v>
      </c>
      <c r="S119" s="58">
        <f t="shared" si="22"/>
        <v>0.8</v>
      </c>
      <c r="T119" s="58">
        <f t="shared" si="22"/>
        <v>0.81</v>
      </c>
      <c r="U119" s="58">
        <f t="shared" si="22"/>
        <v>0.82</v>
      </c>
      <c r="V119" s="58">
        <f t="shared" si="22"/>
        <v>0.84</v>
      </c>
      <c r="W119" s="58">
        <f t="shared" si="22"/>
        <v>0.85</v>
      </c>
      <c r="X119" s="58">
        <f t="shared" si="22"/>
        <v>0.89</v>
      </c>
      <c r="Y119" s="58">
        <f t="shared" si="22"/>
        <v>0.96</v>
      </c>
      <c r="Z119" s="58">
        <f t="shared" si="22"/>
        <v>0.9</v>
      </c>
      <c r="AA119" s="58">
        <f t="shared" si="22"/>
        <v>0.88</v>
      </c>
      <c r="AB119" s="58">
        <f t="shared" si="22"/>
        <v>0.81</v>
      </c>
      <c r="AC119" s="58">
        <f t="shared" si="22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40.74</v>
      </c>
      <c r="G121" s="55">
        <f t="shared" ref="G121:AC121" si="23">SUM(G13:G16,G19:G32,G43:G46,G49,G55,G56,G58,G60,G63,G64,G66,G67,G72,G78:G80,G94:G95)</f>
        <v>37.840000000000011</v>
      </c>
      <c r="H121" s="55">
        <f>SUM(H13:H16,H19:H32,H43:H46,H49,H55,H56,H58,H60,H63,H64,H66,H67,H72,H78:H80,H94:H95)</f>
        <v>36.470000000000006</v>
      </c>
      <c r="I121" s="55">
        <f t="shared" si="23"/>
        <v>34.860000000000007</v>
      </c>
      <c r="J121" s="55">
        <f t="shared" si="23"/>
        <v>35.44</v>
      </c>
      <c r="K121" s="55">
        <f t="shared" si="23"/>
        <v>37.63000000000001</v>
      </c>
      <c r="L121" s="55">
        <f t="shared" si="23"/>
        <v>41.29</v>
      </c>
      <c r="M121" s="55">
        <f t="shared" si="23"/>
        <v>40.76</v>
      </c>
      <c r="N121" s="55">
        <f t="shared" si="23"/>
        <v>43.760000000000012</v>
      </c>
      <c r="O121" s="55">
        <f t="shared" si="23"/>
        <v>52.02000000000001</v>
      </c>
      <c r="P121" s="55">
        <f t="shared" si="23"/>
        <v>56.681999999999995</v>
      </c>
      <c r="Q121" s="55">
        <f t="shared" si="23"/>
        <v>58.556999999999988</v>
      </c>
      <c r="R121" s="55">
        <f t="shared" si="23"/>
        <v>59.215000000000011</v>
      </c>
      <c r="S121" s="55">
        <f t="shared" si="23"/>
        <v>58.291000000000011</v>
      </c>
      <c r="T121" s="55">
        <f t="shared" si="23"/>
        <v>2.58</v>
      </c>
      <c r="U121" s="55">
        <f>SUM(U13:U16,U19:U32,U43:U46,U49,U55,U56,U58,U60,U63,U64,U66,U67,U72,U78:U80,U94:U95)</f>
        <v>2.8</v>
      </c>
      <c r="V121" s="55">
        <f t="shared" si="23"/>
        <v>21.33</v>
      </c>
      <c r="W121" s="55">
        <f t="shared" si="23"/>
        <v>28.17</v>
      </c>
      <c r="X121" s="55">
        <f t="shared" si="23"/>
        <v>51.680000000000007</v>
      </c>
      <c r="Y121" s="55">
        <f t="shared" si="23"/>
        <v>47.93</v>
      </c>
      <c r="Z121" s="55">
        <f t="shared" si="23"/>
        <v>48.839999999999996</v>
      </c>
      <c r="AA121" s="55">
        <f t="shared" si="23"/>
        <v>45.96</v>
      </c>
      <c r="AB121" s="55">
        <f t="shared" si="23"/>
        <v>42.570000000000007</v>
      </c>
      <c r="AC121" s="55">
        <f t="shared" si="23"/>
        <v>39.069999999999993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>
        <v>5.88</v>
      </c>
      <c r="AC125" s="519">
        <v>5.88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5.88</v>
      </c>
      <c r="AC126" s="55">
        <f t="shared" si="24"/>
        <v>5.88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40.74</v>
      </c>
      <c r="G127" s="56">
        <f t="shared" ref="G127:AC127" si="25">SUM(G121,G126)</f>
        <v>37.840000000000011</v>
      </c>
      <c r="H127" s="56">
        <f t="shared" si="25"/>
        <v>36.470000000000006</v>
      </c>
      <c r="I127" s="56">
        <f t="shared" si="25"/>
        <v>34.860000000000007</v>
      </c>
      <c r="J127" s="56">
        <f t="shared" si="25"/>
        <v>35.44</v>
      </c>
      <c r="K127" s="56">
        <f t="shared" si="25"/>
        <v>37.63000000000001</v>
      </c>
      <c r="L127" s="56">
        <f t="shared" si="25"/>
        <v>41.29</v>
      </c>
      <c r="M127" s="56">
        <f t="shared" si="25"/>
        <v>40.76</v>
      </c>
      <c r="N127" s="56">
        <f t="shared" si="25"/>
        <v>43.760000000000012</v>
      </c>
      <c r="O127" s="56">
        <f t="shared" si="25"/>
        <v>52.02000000000001</v>
      </c>
      <c r="P127" s="56">
        <f t="shared" si="25"/>
        <v>56.681999999999995</v>
      </c>
      <c r="Q127" s="56">
        <f t="shared" si="25"/>
        <v>58.556999999999988</v>
      </c>
      <c r="R127" s="56">
        <f t="shared" si="25"/>
        <v>59.215000000000011</v>
      </c>
      <c r="S127" s="56">
        <f t="shared" si="25"/>
        <v>58.291000000000011</v>
      </c>
      <c r="T127" s="56">
        <f t="shared" si="25"/>
        <v>2.58</v>
      </c>
      <c r="U127" s="56">
        <f t="shared" si="25"/>
        <v>2.8</v>
      </c>
      <c r="V127" s="56">
        <f t="shared" si="25"/>
        <v>21.33</v>
      </c>
      <c r="W127" s="56">
        <f t="shared" si="25"/>
        <v>28.17</v>
      </c>
      <c r="X127" s="56">
        <f t="shared" si="25"/>
        <v>51.680000000000007</v>
      </c>
      <c r="Y127" s="56">
        <f t="shared" si="25"/>
        <v>47.93</v>
      </c>
      <c r="Z127" s="56">
        <f t="shared" si="25"/>
        <v>48.839999999999996</v>
      </c>
      <c r="AA127" s="56">
        <f t="shared" si="25"/>
        <v>45.96</v>
      </c>
      <c r="AB127" s="56">
        <f t="shared" si="25"/>
        <v>48.45000000000001</v>
      </c>
      <c r="AC127" s="56">
        <f t="shared" si="25"/>
        <v>44.949999999999996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60.04</v>
      </c>
      <c r="G130" s="350">
        <v>60.04</v>
      </c>
      <c r="H130" s="350">
        <v>60.01</v>
      </c>
      <c r="I130" s="350">
        <v>60.13</v>
      </c>
      <c r="J130" s="350">
        <v>60.27</v>
      </c>
      <c r="K130" s="350">
        <v>60.07</v>
      </c>
      <c r="L130" s="350">
        <v>60.06</v>
      </c>
      <c r="M130" s="350">
        <v>60.1</v>
      </c>
      <c r="N130" s="350">
        <v>60.12</v>
      </c>
      <c r="O130" s="350">
        <v>60.12</v>
      </c>
      <c r="P130" s="350">
        <v>60.11</v>
      </c>
      <c r="Q130" s="350">
        <v>60.1</v>
      </c>
      <c r="R130" s="350">
        <v>60.12</v>
      </c>
      <c r="S130" s="350">
        <v>60.07</v>
      </c>
      <c r="T130" s="350"/>
      <c r="U130" s="350"/>
      <c r="V130" s="350">
        <v>60.19</v>
      </c>
      <c r="W130" s="350">
        <v>60.63</v>
      </c>
      <c r="X130" s="350">
        <v>60.24</v>
      </c>
      <c r="Y130" s="350">
        <v>60.22</v>
      </c>
      <c r="Z130" s="350">
        <v>60.18</v>
      </c>
      <c r="AA130" s="350">
        <v>60.15</v>
      </c>
      <c r="AB130" s="350">
        <v>60.23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104</v>
      </c>
      <c r="T131" s="410"/>
      <c r="U131" s="410"/>
      <c r="V131" s="410" t="s">
        <v>104</v>
      </c>
      <c r="W131" s="410" t="s">
        <v>104</v>
      </c>
      <c r="X131" s="410" t="s">
        <v>104</v>
      </c>
      <c r="Y131" s="410" t="s">
        <v>103</v>
      </c>
      <c r="Z131" s="410" t="s">
        <v>104</v>
      </c>
      <c r="AA131" s="410" t="s">
        <v>104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" si="26">7.2*(4-COUNTIF(F13:F16,"=CMS"))</f>
        <v>21.6</v>
      </c>
      <c r="G137" s="529">
        <f t="shared" ref="G137:K137" si="27">7.2*(4-COUNTIF(G13:G16,"=CMS"))</f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ref="L137:Q137" si="28">7.2*(4-COUNTIF(L13:L16,"=CMS"))</f>
        <v>21.6</v>
      </c>
      <c r="M137" s="529">
        <f t="shared" si="28"/>
        <v>14.4</v>
      </c>
      <c r="N137" s="529">
        <f t="shared" si="28"/>
        <v>14.4</v>
      </c>
      <c r="O137" s="529">
        <f t="shared" si="28"/>
        <v>21.6</v>
      </c>
      <c r="P137" s="529">
        <f t="shared" si="28"/>
        <v>14.4</v>
      </c>
      <c r="Q137" s="529">
        <f t="shared" si="28"/>
        <v>14.4</v>
      </c>
      <c r="R137" s="529">
        <f t="shared" ref="R137:S137" si="29">7.2*(4-COUNTIF(R13:R16,"=CMS"))</f>
        <v>14.4</v>
      </c>
      <c r="S137" s="529">
        <f t="shared" si="29"/>
        <v>14.4</v>
      </c>
      <c r="T137" s="529">
        <v>14.4</v>
      </c>
      <c r="U137" s="529">
        <v>14.4</v>
      </c>
      <c r="V137" s="529">
        <v>14.4</v>
      </c>
      <c r="W137" s="529">
        <v>14.4</v>
      </c>
      <c r="X137" s="529">
        <v>14.4</v>
      </c>
      <c r="Y137" s="529">
        <v>14.4</v>
      </c>
      <c r="Z137" s="529">
        <v>14.4</v>
      </c>
      <c r="AA137" s="529"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S139" si="30">4.5+4</f>
        <v>8.5</v>
      </c>
      <c r="G139" s="529">
        <f t="shared" si="30"/>
        <v>8.5</v>
      </c>
      <c r="H139" s="529">
        <f t="shared" si="30"/>
        <v>8.5</v>
      </c>
      <c r="I139" s="529">
        <f t="shared" si="30"/>
        <v>8.5</v>
      </c>
      <c r="J139" s="529">
        <f t="shared" si="30"/>
        <v>8.5</v>
      </c>
      <c r="K139" s="529">
        <f t="shared" si="30"/>
        <v>8.5</v>
      </c>
      <c r="L139" s="529">
        <f t="shared" si="30"/>
        <v>8.5</v>
      </c>
      <c r="M139" s="529">
        <f t="shared" si="30"/>
        <v>8.5</v>
      </c>
      <c r="N139" s="529">
        <f t="shared" si="30"/>
        <v>8.5</v>
      </c>
      <c r="O139" s="529">
        <f t="shared" si="30"/>
        <v>8.5</v>
      </c>
      <c r="P139" s="529">
        <f t="shared" si="30"/>
        <v>8.5</v>
      </c>
      <c r="Q139" s="529">
        <f t="shared" si="30"/>
        <v>8.5</v>
      </c>
      <c r="R139" s="529">
        <f t="shared" si="30"/>
        <v>8.5</v>
      </c>
      <c r="S139" s="529">
        <f t="shared" si="30"/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v>8.5</v>
      </c>
      <c r="AC139" s="529"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" si="31">IF(F45="CMS",0,8.8)</f>
        <v>8.8000000000000007</v>
      </c>
      <c r="G140" s="529">
        <f t="shared" ref="G140:K140" si="32">IF(G45="CMS",0,8.8)</f>
        <v>8.8000000000000007</v>
      </c>
      <c r="H140" s="529">
        <f t="shared" si="32"/>
        <v>8.8000000000000007</v>
      </c>
      <c r="I140" s="529">
        <f t="shared" si="32"/>
        <v>8.8000000000000007</v>
      </c>
      <c r="J140" s="529">
        <f t="shared" si="32"/>
        <v>8.8000000000000007</v>
      </c>
      <c r="K140" s="529">
        <f t="shared" si="32"/>
        <v>8.8000000000000007</v>
      </c>
      <c r="L140" s="529">
        <f t="shared" ref="L140:Q140" si="33">IF(L45="CMS",0,8.8)</f>
        <v>8.8000000000000007</v>
      </c>
      <c r="M140" s="529">
        <f t="shared" si="33"/>
        <v>8.8000000000000007</v>
      </c>
      <c r="N140" s="529">
        <f t="shared" si="33"/>
        <v>8.8000000000000007</v>
      </c>
      <c r="O140" s="529">
        <f t="shared" si="33"/>
        <v>8.8000000000000007</v>
      </c>
      <c r="P140" s="529">
        <f t="shared" si="33"/>
        <v>8.8000000000000007</v>
      </c>
      <c r="Q140" s="529">
        <f t="shared" si="33"/>
        <v>8.8000000000000007</v>
      </c>
      <c r="R140" s="529">
        <f t="shared" ref="R140:S140" si="34">IF(R45="CMS",0,8.8)</f>
        <v>8.8000000000000007</v>
      </c>
      <c r="S140" s="529">
        <f t="shared" si="34"/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" si="35">0.75*(5-COUNTIF(F63:F72,"=CMS"))+0.8*(4-COUNTIF(F55:F60,"=CMS"))</f>
        <v>6.95</v>
      </c>
      <c r="G143" s="529">
        <f t="shared" ref="G143:K143" si="36">0.75*(5-COUNTIF(G63:G72,"=CMS"))+0.8*(4-COUNTIF(G55:G60,"=CMS"))</f>
        <v>6.95</v>
      </c>
      <c r="H143" s="529">
        <f t="shared" si="36"/>
        <v>6.95</v>
      </c>
      <c r="I143" s="529">
        <f t="shared" si="36"/>
        <v>6.95</v>
      </c>
      <c r="J143" s="529">
        <f t="shared" si="36"/>
        <v>6.95</v>
      </c>
      <c r="K143" s="529">
        <f t="shared" si="36"/>
        <v>6.95</v>
      </c>
      <c r="L143" s="529">
        <f t="shared" ref="L143:Q143" si="37">0.75*(5-COUNTIF(L63:L72,"=CMS"))+0.8*(4-COUNTIF(L55:L60,"=CMS"))</f>
        <v>6.95</v>
      </c>
      <c r="M143" s="529">
        <f t="shared" si="37"/>
        <v>6.95</v>
      </c>
      <c r="N143" s="529">
        <f t="shared" si="37"/>
        <v>6.95</v>
      </c>
      <c r="O143" s="529">
        <f t="shared" si="37"/>
        <v>6.95</v>
      </c>
      <c r="P143" s="529">
        <f t="shared" si="37"/>
        <v>6.95</v>
      </c>
      <c r="Q143" s="529">
        <f t="shared" si="37"/>
        <v>6.95</v>
      </c>
      <c r="R143" s="529">
        <f t="shared" ref="R143:S143" si="38">0.75*(5-COUNTIF(R63:R72,"=CMS"))+0.8*(4-COUNTIF(R55:R60,"=CMS"))</f>
        <v>6.15</v>
      </c>
      <c r="S143" s="529">
        <f t="shared" si="38"/>
        <v>6.15</v>
      </c>
      <c r="T143" s="529">
        <v>6.15</v>
      </c>
      <c r="U143" s="529">
        <v>6.15</v>
      </c>
      <c r="V143" s="529">
        <v>6.15</v>
      </c>
      <c r="W143" s="529">
        <v>6.15</v>
      </c>
      <c r="X143" s="529">
        <v>6.15</v>
      </c>
      <c r="Y143" s="529">
        <v>6.15</v>
      </c>
      <c r="Z143" s="529">
        <v>6.15</v>
      </c>
      <c r="AA143" s="529">
        <v>6.15</v>
      </c>
      <c r="AB143" s="529">
        <v>6.15</v>
      </c>
      <c r="AC143" s="529"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" si="39">0.75*(3-COUNTIF(F78:F80,"=CMS"))</f>
        <v>2.25</v>
      </c>
      <c r="G144" s="529">
        <f t="shared" ref="G144:K144" si="40">0.75*(3-COUNTIF(G78:G80,"=CMS"))</f>
        <v>2.25</v>
      </c>
      <c r="H144" s="529">
        <f t="shared" si="40"/>
        <v>2.25</v>
      </c>
      <c r="I144" s="529">
        <f t="shared" si="40"/>
        <v>2.25</v>
      </c>
      <c r="J144" s="529">
        <f t="shared" si="40"/>
        <v>2.25</v>
      </c>
      <c r="K144" s="529">
        <f t="shared" si="40"/>
        <v>2.25</v>
      </c>
      <c r="L144" s="529">
        <f>0.85*(3-COUNTIF(L78:L80,"=CMS"))</f>
        <v>2.5499999999999998</v>
      </c>
      <c r="M144" s="529">
        <f t="shared" ref="M144:Q144" si="41">0.85*(3-COUNTIF(M78:M80,"=CMS"))</f>
        <v>2.5499999999999998</v>
      </c>
      <c r="N144" s="529">
        <f t="shared" si="41"/>
        <v>2.5499999999999998</v>
      </c>
      <c r="O144" s="529">
        <f t="shared" si="41"/>
        <v>2.5499999999999998</v>
      </c>
      <c r="P144" s="529">
        <f t="shared" si="41"/>
        <v>2.5499999999999998</v>
      </c>
      <c r="Q144" s="529">
        <f t="shared" si="41"/>
        <v>2.5499999999999998</v>
      </c>
      <c r="R144" s="529">
        <f t="shared" ref="R144:S144" si="42">0.85*(3-COUNTIF(R78:R80,"=CMS"))</f>
        <v>2.5499999999999998</v>
      </c>
      <c r="S144" s="529">
        <f t="shared" si="42"/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" si="43">1*(2-COUNTIF(F94:F95,"=CMS"))</f>
        <v>2</v>
      </c>
      <c r="G145" s="529">
        <f t="shared" ref="G145:K145" si="44">1*(2-COUNTIF(G94:G95,"=CMS"))</f>
        <v>2</v>
      </c>
      <c r="H145" s="529">
        <f t="shared" si="44"/>
        <v>2</v>
      </c>
      <c r="I145" s="529">
        <f t="shared" si="44"/>
        <v>2</v>
      </c>
      <c r="J145" s="529">
        <f t="shared" si="44"/>
        <v>2</v>
      </c>
      <c r="K145" s="529">
        <f t="shared" si="44"/>
        <v>2</v>
      </c>
      <c r="L145" s="529">
        <f t="shared" ref="L145:Q145" si="45">1*(2-COUNTIF(L94:L95,"=CMS"))</f>
        <v>2</v>
      </c>
      <c r="M145" s="529">
        <f t="shared" si="45"/>
        <v>2</v>
      </c>
      <c r="N145" s="529">
        <f t="shared" si="45"/>
        <v>2</v>
      </c>
      <c r="O145" s="529">
        <f t="shared" si="45"/>
        <v>2</v>
      </c>
      <c r="P145" s="529">
        <f t="shared" si="45"/>
        <v>2</v>
      </c>
      <c r="Q145" s="529">
        <f t="shared" si="45"/>
        <v>2</v>
      </c>
      <c r="R145" s="529">
        <f t="shared" ref="R145:S145" si="46">1*(2-COUNTIF(R94:R95,"=CMS"))</f>
        <v>2</v>
      </c>
      <c r="S145" s="529">
        <f t="shared" si="46"/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47">IF(G137&gt;20,0,20-G137)</f>
        <v>0</v>
      </c>
      <c r="H146" s="530">
        <f t="shared" si="47"/>
        <v>0</v>
      </c>
      <c r="I146" s="530">
        <f t="shared" si="47"/>
        <v>0</v>
      </c>
      <c r="J146" s="530">
        <f t="shared" si="47"/>
        <v>0</v>
      </c>
      <c r="K146" s="530">
        <f t="shared" si="47"/>
        <v>0</v>
      </c>
      <c r="L146" s="530">
        <f t="shared" si="47"/>
        <v>0</v>
      </c>
      <c r="M146" s="530">
        <f t="shared" si="47"/>
        <v>5.6</v>
      </c>
      <c r="N146" s="530">
        <f t="shared" si="47"/>
        <v>5.6</v>
      </c>
      <c r="O146" s="530">
        <f t="shared" si="47"/>
        <v>0</v>
      </c>
      <c r="P146" s="530">
        <f t="shared" si="47"/>
        <v>5.6</v>
      </c>
      <c r="Q146" s="530">
        <f t="shared" si="47"/>
        <v>5.6</v>
      </c>
      <c r="R146" s="530">
        <f t="shared" si="47"/>
        <v>5.6</v>
      </c>
      <c r="S146" s="530">
        <f t="shared" si="47"/>
        <v>5.6</v>
      </c>
      <c r="T146" s="530">
        <f t="shared" si="47"/>
        <v>5.6</v>
      </c>
      <c r="U146" s="530">
        <f t="shared" si="47"/>
        <v>5.6</v>
      </c>
      <c r="V146" s="530">
        <f t="shared" si="47"/>
        <v>5.6</v>
      </c>
      <c r="W146" s="530">
        <f>IF(W137&gt;20,0,20-W137)</f>
        <v>5.6</v>
      </c>
      <c r="X146" s="530">
        <f t="shared" si="47"/>
        <v>5.6</v>
      </c>
      <c r="Y146" s="530">
        <f t="shared" si="47"/>
        <v>5.6</v>
      </c>
      <c r="Z146" s="530">
        <f t="shared" si="47"/>
        <v>5.6</v>
      </c>
      <c r="AA146" s="530">
        <f t="shared" si="47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0</v>
      </c>
      <c r="G147" s="532">
        <f t="shared" ref="G147:AA147" si="48">IF(SUM(G139,G141,G142)&gt;25,0,25-SUM(G139,G141,G142))</f>
        <v>0</v>
      </c>
      <c r="H147" s="532">
        <f t="shared" si="48"/>
        <v>0</v>
      </c>
      <c r="I147" s="532">
        <f t="shared" si="48"/>
        <v>0</v>
      </c>
      <c r="J147" s="532">
        <f t="shared" si="48"/>
        <v>0</v>
      </c>
      <c r="K147" s="532">
        <f t="shared" si="48"/>
        <v>1.5</v>
      </c>
      <c r="L147" s="532">
        <f>IF(SUM(L139,L141,L142)&gt;25,0,25-SUM(L139,L141,L142))</f>
        <v>1.5</v>
      </c>
      <c r="M147" s="532">
        <f t="shared" si="48"/>
        <v>1.5</v>
      </c>
      <c r="N147" s="532">
        <f t="shared" si="48"/>
        <v>1.5</v>
      </c>
      <c r="O147" s="532">
        <f t="shared" si="48"/>
        <v>1.5</v>
      </c>
      <c r="P147" s="532">
        <f>IF(SUM(P139,P141,P142)&gt;25,0,25-SUM(P139,P141,P142))</f>
        <v>1.5</v>
      </c>
      <c r="Q147" s="532">
        <f t="shared" si="48"/>
        <v>1.5</v>
      </c>
      <c r="R147" s="532">
        <f t="shared" si="48"/>
        <v>1.5</v>
      </c>
      <c r="S147" s="532">
        <f t="shared" si="48"/>
        <v>1.5</v>
      </c>
      <c r="T147" s="532">
        <f>IF(SUM(T139,T141,T142)&gt;25,0,25-SUM(T139,T141,T142))</f>
        <v>1.5</v>
      </c>
      <c r="U147" s="532">
        <f t="shared" si="48"/>
        <v>1.5</v>
      </c>
      <c r="V147" s="532">
        <f t="shared" si="48"/>
        <v>1.5</v>
      </c>
      <c r="W147" s="532">
        <f t="shared" si="48"/>
        <v>1.5</v>
      </c>
      <c r="X147" s="532">
        <f t="shared" si="48"/>
        <v>1.5</v>
      </c>
      <c r="Y147" s="532">
        <f t="shared" si="48"/>
        <v>1.5</v>
      </c>
      <c r="Z147" s="532">
        <f t="shared" si="48"/>
        <v>1.5</v>
      </c>
      <c r="AA147" s="532">
        <f t="shared" si="4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49">IF(SUM(G140,G143,G144,G145)&gt;17,0,17-SUM(G140,G143,G144,G145))</f>
        <v>0</v>
      </c>
      <c r="H148" s="533">
        <f t="shared" si="49"/>
        <v>0</v>
      </c>
      <c r="I148" s="533">
        <f t="shared" si="49"/>
        <v>0</v>
      </c>
      <c r="J148" s="533">
        <f t="shared" si="49"/>
        <v>0</v>
      </c>
      <c r="K148" s="533">
        <f t="shared" si="49"/>
        <v>0</v>
      </c>
      <c r="L148" s="533">
        <f t="shared" si="49"/>
        <v>0</v>
      </c>
      <c r="M148" s="533">
        <f t="shared" si="49"/>
        <v>0</v>
      </c>
      <c r="N148" s="533">
        <f t="shared" si="49"/>
        <v>0</v>
      </c>
      <c r="O148" s="533">
        <f t="shared" si="49"/>
        <v>0</v>
      </c>
      <c r="P148" s="533">
        <f t="shared" si="49"/>
        <v>0</v>
      </c>
      <c r="Q148" s="533">
        <f t="shared" si="49"/>
        <v>0</v>
      </c>
      <c r="R148" s="533">
        <f t="shared" si="49"/>
        <v>0</v>
      </c>
      <c r="S148" s="533">
        <f t="shared" si="49"/>
        <v>0</v>
      </c>
      <c r="T148" s="533">
        <f>IF(SUM(T140,T143,T144,T145)&gt;17,0,17-SUM(T140,T143,T144,T145))</f>
        <v>0</v>
      </c>
      <c r="U148" s="533">
        <f t="shared" si="49"/>
        <v>0</v>
      </c>
      <c r="V148" s="533">
        <f t="shared" si="49"/>
        <v>0</v>
      </c>
      <c r="W148" s="533">
        <f t="shared" si="49"/>
        <v>0</v>
      </c>
      <c r="X148" s="533">
        <f t="shared" si="49"/>
        <v>0</v>
      </c>
      <c r="Y148" s="533">
        <f t="shared" si="49"/>
        <v>0</v>
      </c>
      <c r="Z148" s="533">
        <f t="shared" si="49"/>
        <v>0</v>
      </c>
      <c r="AA148" s="533">
        <f t="shared" si="4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177" priority="32" operator="greaterThan">
      <formula>60.3</formula>
    </cfRule>
  </conditionalFormatting>
  <conditionalFormatting sqref="G49:AC49 G94:AC94 G43:AC46 I95:AC95 G13:AC16 G55:AC63 G64:AB67 G68:AC72 G78:AC80 G19:AC32">
    <cfRule type="cellIs" dxfId="1176" priority="28" operator="equal">
      <formula>"PMS"</formula>
    </cfRule>
    <cfRule type="cellIs" dxfId="1175" priority="29" operator="equal">
      <formula>"CMS"</formula>
    </cfRule>
    <cfRule type="cellIs" dxfId="1174" priority="30" operator="greaterThan">
      <formula>0</formula>
    </cfRule>
  </conditionalFormatting>
  <conditionalFormatting sqref="G49:AC49 G94:AC94 G43:AC46 I95:AC95 G13:AC16 G55:AC63 G64:AB67 G68:AC72 G78:AC80">
    <cfRule type="cellIs" dxfId="1173" priority="31" operator="lessThanOrEqual">
      <formula>0</formula>
    </cfRule>
  </conditionalFormatting>
  <conditionalFormatting sqref="F148:AC148">
    <cfRule type="cellIs" dxfId="1172" priority="27" operator="greaterThan">
      <formula>60.3</formula>
    </cfRule>
  </conditionalFormatting>
  <conditionalFormatting sqref="F146:AC146">
    <cfRule type="cellIs" dxfId="1171" priority="26" operator="greaterThan">
      <formula>60.3</formula>
    </cfRule>
  </conditionalFormatting>
  <conditionalFormatting sqref="F147:AC147">
    <cfRule type="cellIs" dxfId="1170" priority="25" operator="greaterThan">
      <formula>60.3</formula>
    </cfRule>
  </conditionalFormatting>
  <conditionalFormatting sqref="G95:H95">
    <cfRule type="cellIs" dxfId="1169" priority="21" operator="equal">
      <formula>"PMS"</formula>
    </cfRule>
    <cfRule type="cellIs" dxfId="1168" priority="22" operator="equal">
      <formula>"CMS"</formula>
    </cfRule>
    <cfRule type="cellIs" dxfId="1167" priority="23" operator="greaterThan">
      <formula>0</formula>
    </cfRule>
  </conditionalFormatting>
  <conditionalFormatting sqref="G95:H95">
    <cfRule type="cellIs" dxfId="1166" priority="24" operator="lessThanOrEqual">
      <formula>0</formula>
    </cfRule>
  </conditionalFormatting>
  <conditionalFormatting sqref="AC64:AC67">
    <cfRule type="cellIs" dxfId="1165" priority="13" operator="equal">
      <formula>"PMS"</formula>
    </cfRule>
    <cfRule type="cellIs" dxfId="1164" priority="14" operator="equal">
      <formula>"CMS"</formula>
    </cfRule>
    <cfRule type="cellIs" dxfId="1163" priority="15" operator="greaterThan">
      <formula>0</formula>
    </cfRule>
  </conditionalFormatting>
  <conditionalFormatting sqref="AC64:AC67">
    <cfRule type="cellIs" dxfId="1162" priority="16" operator="lessThanOrEqual">
      <formula>0</formula>
    </cfRule>
  </conditionalFormatting>
  <conditionalFormatting sqref="F49 F55:F63 F68:F72 F13:F16 F78:F80 F43:F46 F19:F32 F94:F95">
    <cfRule type="cellIs" dxfId="1161" priority="5" operator="equal">
      <formula>"PMS"</formula>
    </cfRule>
    <cfRule type="cellIs" dxfId="1160" priority="6" operator="equal">
      <formula>"CMS"</formula>
    </cfRule>
    <cfRule type="cellIs" dxfId="1159" priority="7" operator="greaterThan">
      <formula>0</formula>
    </cfRule>
  </conditionalFormatting>
  <conditionalFormatting sqref="F49 F55:F63 F68:F72 F13:F16 F43:F46 F78:F80 F94:F95">
    <cfRule type="cellIs" dxfId="1158" priority="8" operator="lessThanOrEqual">
      <formula>0</formula>
    </cfRule>
  </conditionalFormatting>
  <conditionalFormatting sqref="F64:F67">
    <cfRule type="cellIs" dxfId="1157" priority="1" operator="equal">
      <formula>"PMS"</formula>
    </cfRule>
    <cfRule type="cellIs" dxfId="1156" priority="2" operator="equal">
      <formula>"CMS"</formula>
    </cfRule>
    <cfRule type="cellIs" dxfId="1155" priority="3" operator="greaterThan">
      <formula>0</formula>
    </cfRule>
  </conditionalFormatting>
  <conditionalFormatting sqref="F64:F67">
    <cfRule type="cellIs" dxfId="115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90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45D8D-D578-49A5-9DCD-DC3FC41642B9}">
  <sheetPr codeName="Sheet297"/>
  <dimension ref="A1:DT17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T131" sqref="T13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15,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367.59999999999997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6.7</v>
      </c>
      <c r="H14" s="282">
        <v>6.6</v>
      </c>
      <c r="I14" s="282">
        <v>6.6</v>
      </c>
      <c r="J14" s="282">
        <v>6.3</v>
      </c>
      <c r="K14" s="282">
        <v>6.6</v>
      </c>
      <c r="L14" s="280">
        <v>6.5</v>
      </c>
      <c r="M14" s="280"/>
      <c r="N14" s="282"/>
      <c r="O14" s="282">
        <v>6.2</v>
      </c>
      <c r="P14" s="282"/>
      <c r="Q14" s="282"/>
      <c r="R14" s="280">
        <v>2.2999999999999998</v>
      </c>
      <c r="S14" s="280">
        <v>6.7</v>
      </c>
      <c r="T14" s="353">
        <v>6.5</v>
      </c>
      <c r="U14" s="353">
        <v>6.6</v>
      </c>
      <c r="V14" s="353">
        <v>6.5</v>
      </c>
      <c r="W14" s="282">
        <v>6.5</v>
      </c>
      <c r="X14" s="282">
        <v>6.7</v>
      </c>
      <c r="Y14" s="280">
        <v>6.4</v>
      </c>
      <c r="Z14" s="353">
        <v>6.5</v>
      </c>
      <c r="AA14" s="353">
        <v>6.5</v>
      </c>
      <c r="AB14" s="280">
        <v>6.6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2" t="s">
        <v>4</v>
      </c>
      <c r="M15" s="282">
        <v>6.7</v>
      </c>
      <c r="N15" s="282">
        <v>6.6</v>
      </c>
      <c r="O15" s="282">
        <v>6.2</v>
      </c>
      <c r="P15" s="282"/>
      <c r="Q15" s="282"/>
      <c r="R15" s="280">
        <v>6.2</v>
      </c>
      <c r="S15" s="280">
        <v>6.7</v>
      </c>
      <c r="T15" s="353">
        <v>6.5</v>
      </c>
      <c r="U15" s="353">
        <v>6.6</v>
      </c>
      <c r="V15" s="353">
        <v>6.5</v>
      </c>
      <c r="W15" s="282">
        <v>6.5</v>
      </c>
      <c r="X15" s="282">
        <v>6.7</v>
      </c>
      <c r="Y15" s="280">
        <v>6.4</v>
      </c>
      <c r="Z15" s="353">
        <v>6.5</v>
      </c>
      <c r="AA15" s="353">
        <v>6.5</v>
      </c>
      <c r="AB15" s="280">
        <v>6.4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6.6</v>
      </c>
      <c r="H16" s="282">
        <v>6.5</v>
      </c>
      <c r="I16" s="282">
        <v>6.6</v>
      </c>
      <c r="J16" s="282">
        <v>6.3</v>
      </c>
      <c r="K16" s="282">
        <v>6.5</v>
      </c>
      <c r="L16" s="282">
        <v>6.5</v>
      </c>
      <c r="M16" s="282">
        <v>6.7</v>
      </c>
      <c r="N16" s="282">
        <v>6.6</v>
      </c>
      <c r="O16" s="282">
        <v>6.2</v>
      </c>
      <c r="P16" s="282"/>
      <c r="Q16" s="282"/>
      <c r="R16" s="280">
        <v>6.2</v>
      </c>
      <c r="S16" s="280">
        <v>6.7</v>
      </c>
      <c r="T16" s="353">
        <v>6.5</v>
      </c>
      <c r="U16" s="353">
        <v>6.6</v>
      </c>
      <c r="V16" s="353">
        <v>6.5</v>
      </c>
      <c r="W16" s="282">
        <v>6.5</v>
      </c>
      <c r="X16" s="282">
        <v>6.7</v>
      </c>
      <c r="Y16" s="280">
        <v>6.4</v>
      </c>
      <c r="Z16" s="353">
        <v>6.6</v>
      </c>
      <c r="AA16" s="353">
        <v>6.6</v>
      </c>
      <c r="AB16" s="280">
        <v>6.5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22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13.3</v>
      </c>
      <c r="G17" s="16">
        <f t="shared" si="0"/>
        <v>13.3</v>
      </c>
      <c r="H17" s="16">
        <f t="shared" si="0"/>
        <v>13.1</v>
      </c>
      <c r="I17" s="16">
        <f t="shared" si="0"/>
        <v>13.2</v>
      </c>
      <c r="J17" s="16">
        <f t="shared" si="0"/>
        <v>12.6</v>
      </c>
      <c r="K17" s="16">
        <f t="shared" si="0"/>
        <v>13.1</v>
      </c>
      <c r="L17" s="16">
        <f t="shared" si="0"/>
        <v>13</v>
      </c>
      <c r="M17" s="16">
        <f t="shared" si="0"/>
        <v>13.4</v>
      </c>
      <c r="N17" s="16">
        <f t="shared" si="0"/>
        <v>13.2</v>
      </c>
      <c r="O17" s="16">
        <f t="shared" si="0"/>
        <v>18.600000000000001</v>
      </c>
      <c r="P17" s="16">
        <f t="shared" si="0"/>
        <v>0</v>
      </c>
      <c r="Q17" s="16">
        <f t="shared" si="0"/>
        <v>0</v>
      </c>
      <c r="R17" s="16">
        <f t="shared" si="0"/>
        <v>14.7</v>
      </c>
      <c r="S17" s="16">
        <f t="shared" si="0"/>
        <v>20.100000000000001</v>
      </c>
      <c r="T17" s="16">
        <f t="shared" si="0"/>
        <v>19.5</v>
      </c>
      <c r="U17" s="16">
        <f t="shared" si="0"/>
        <v>19.799999999999997</v>
      </c>
      <c r="V17" s="16">
        <f t="shared" si="0"/>
        <v>19.5</v>
      </c>
      <c r="W17" s="16">
        <f t="shared" si="0"/>
        <v>19.5</v>
      </c>
      <c r="X17" s="16">
        <f t="shared" si="0"/>
        <v>20.100000000000001</v>
      </c>
      <c r="Y17" s="16">
        <f t="shared" si="0"/>
        <v>19.200000000000003</v>
      </c>
      <c r="Z17" s="16">
        <f t="shared" si="0"/>
        <v>19.600000000000001</v>
      </c>
      <c r="AA17" s="16">
        <f t="shared" si="0"/>
        <v>19.600000000000001</v>
      </c>
      <c r="AB17" s="16">
        <f t="shared" si="0"/>
        <v>19.5</v>
      </c>
      <c r="AC17" s="16">
        <f t="shared" si="0"/>
        <v>19.7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8" hidden="1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hidden="1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hidden="1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hidden="1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hidden="1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hidden="1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hidden="1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hidden="1" x14ac:dyDescent="0.25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hidden="1" x14ac:dyDescent="0.25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hidden="1" x14ac:dyDescent="0.25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hidden="1" x14ac:dyDescent="0.25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hidden="1" x14ac:dyDescent="0.25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hidden="1" x14ac:dyDescent="0.25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hidden="1" x14ac:dyDescent="0.25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132.09999999999997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3</v>
      </c>
      <c r="G43" s="280">
        <v>2.4</v>
      </c>
      <c r="H43" s="282">
        <v>2.8</v>
      </c>
      <c r="I43" s="280">
        <v>2.6</v>
      </c>
      <c r="J43" s="280">
        <v>2.6</v>
      </c>
      <c r="K43" s="280">
        <v>2.6</v>
      </c>
      <c r="L43" s="282">
        <v>4</v>
      </c>
      <c r="M43" s="280">
        <v>3</v>
      </c>
      <c r="N43" s="282">
        <v>4</v>
      </c>
      <c r="O43" s="280">
        <v>4</v>
      </c>
      <c r="P43" s="280"/>
      <c r="Q43" s="280">
        <v>2.2999999999999998</v>
      </c>
      <c r="R43" s="280">
        <v>4</v>
      </c>
      <c r="S43" s="280">
        <v>4</v>
      </c>
      <c r="T43" s="16">
        <v>4</v>
      </c>
      <c r="U43" s="280">
        <v>4</v>
      </c>
      <c r="V43" s="280">
        <v>3.9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3.5</v>
      </c>
      <c r="AC43" s="280">
        <v>3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23</v>
      </c>
      <c r="AI43" s="150">
        <f>SUM(F45:AC45)</f>
        <v>67.400000000000006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2.2999999999999998</v>
      </c>
      <c r="H44" s="282"/>
      <c r="I44" s="280"/>
      <c r="J44" s="280"/>
      <c r="K44" s="280"/>
      <c r="L44" s="280"/>
      <c r="M44" s="280">
        <v>2.5</v>
      </c>
      <c r="N44" s="282">
        <v>3.5</v>
      </c>
      <c r="O44" s="280">
        <v>3.3</v>
      </c>
      <c r="P44" s="280"/>
      <c r="Q44" s="280"/>
      <c r="R44" s="280">
        <v>3.2</v>
      </c>
      <c r="S44" s="280">
        <v>3.3</v>
      </c>
      <c r="T44" s="353">
        <v>3.3</v>
      </c>
      <c r="U44" s="280">
        <v>3.3</v>
      </c>
      <c r="V44" s="280">
        <v>3.2</v>
      </c>
      <c r="W44" s="280">
        <v>3.3</v>
      </c>
      <c r="X44" s="280">
        <v>3.3</v>
      </c>
      <c r="Y44" s="280">
        <v>3.3</v>
      </c>
      <c r="Z44" s="280">
        <v>3.3</v>
      </c>
      <c r="AA44" s="280">
        <v>3.3</v>
      </c>
      <c r="AB44" s="280">
        <v>3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 t="s">
        <v>4</v>
      </c>
      <c r="P45" s="280" t="s">
        <v>4</v>
      </c>
      <c r="Q45" s="280" t="s">
        <v>4</v>
      </c>
      <c r="R45" s="280">
        <v>3.2</v>
      </c>
      <c r="S45" s="280">
        <v>7.1</v>
      </c>
      <c r="T45" s="353">
        <v>7.2</v>
      </c>
      <c r="U45" s="280">
        <v>7.3</v>
      </c>
      <c r="V45" s="280">
        <v>7</v>
      </c>
      <c r="W45" s="280">
        <v>7</v>
      </c>
      <c r="X45" s="280">
        <v>7</v>
      </c>
      <c r="Y45" s="280">
        <v>7</v>
      </c>
      <c r="Z45" s="280">
        <v>6.5</v>
      </c>
      <c r="AA45" s="280">
        <v>5.4</v>
      </c>
      <c r="AB45" s="280">
        <v>2.7</v>
      </c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5.5</v>
      </c>
      <c r="G47" s="16">
        <f t="shared" si="2"/>
        <v>4.6999999999999993</v>
      </c>
      <c r="H47" s="16">
        <f t="shared" si="2"/>
        <v>2.8</v>
      </c>
      <c r="I47" s="16">
        <f t="shared" si="2"/>
        <v>2.6</v>
      </c>
      <c r="J47" s="16">
        <f t="shared" si="2"/>
        <v>2.6</v>
      </c>
      <c r="K47" s="16">
        <f t="shared" si="2"/>
        <v>2.6</v>
      </c>
      <c r="L47" s="16">
        <f t="shared" si="2"/>
        <v>4</v>
      </c>
      <c r="M47" s="16">
        <f t="shared" si="2"/>
        <v>5.5</v>
      </c>
      <c r="N47" s="16">
        <f t="shared" si="2"/>
        <v>7.5</v>
      </c>
      <c r="O47" s="16">
        <f t="shared" si="2"/>
        <v>7.3</v>
      </c>
      <c r="P47" s="16">
        <f t="shared" si="2"/>
        <v>0</v>
      </c>
      <c r="Q47" s="16">
        <f t="shared" si="2"/>
        <v>2.2999999999999998</v>
      </c>
      <c r="R47" s="16">
        <f t="shared" si="2"/>
        <v>10.4</v>
      </c>
      <c r="S47" s="16">
        <f t="shared" si="2"/>
        <v>14.399999999999999</v>
      </c>
      <c r="T47" s="16">
        <f t="shared" si="2"/>
        <v>14.5</v>
      </c>
      <c r="U47" s="16">
        <f t="shared" si="2"/>
        <v>14.6</v>
      </c>
      <c r="V47" s="16">
        <f t="shared" si="2"/>
        <v>14.1</v>
      </c>
      <c r="W47" s="16">
        <f t="shared" si="2"/>
        <v>14.3</v>
      </c>
      <c r="X47" s="16">
        <f t="shared" si="2"/>
        <v>14.3</v>
      </c>
      <c r="Y47" s="16">
        <f t="shared" si="2"/>
        <v>14.3</v>
      </c>
      <c r="Z47" s="16">
        <f t="shared" si="2"/>
        <v>13.8</v>
      </c>
      <c r="AA47" s="16">
        <f t="shared" si="2"/>
        <v>12.7</v>
      </c>
      <c r="AB47" s="16">
        <f t="shared" si="2"/>
        <v>9.1999999999999993</v>
      </c>
      <c r="AC47" s="16">
        <f t="shared" si="2"/>
        <v>5.5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310.101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14.19</v>
      </c>
      <c r="G49" s="280">
        <v>13.2</v>
      </c>
      <c r="H49" s="280">
        <v>13.71</v>
      </c>
      <c r="I49" s="280">
        <v>12.73</v>
      </c>
      <c r="J49" s="282">
        <v>12.68</v>
      </c>
      <c r="K49" s="280">
        <v>13.71</v>
      </c>
      <c r="L49" s="280">
        <v>14.17</v>
      </c>
      <c r="M49" s="280">
        <v>14.19</v>
      </c>
      <c r="N49" s="280">
        <v>14.21</v>
      </c>
      <c r="O49" s="280">
        <v>14.2</v>
      </c>
      <c r="P49" s="280">
        <v>1E-3</v>
      </c>
      <c r="Q49" s="280">
        <v>3.7</v>
      </c>
      <c r="R49" s="280">
        <v>13.99</v>
      </c>
      <c r="S49" s="353">
        <v>14.04</v>
      </c>
      <c r="T49" s="353">
        <v>14.03</v>
      </c>
      <c r="U49" s="280">
        <v>14.04</v>
      </c>
      <c r="V49" s="280">
        <v>14.06</v>
      </c>
      <c r="W49" s="280">
        <v>14.14</v>
      </c>
      <c r="X49" s="280">
        <v>14.22</v>
      </c>
      <c r="Y49" s="280">
        <v>14.1</v>
      </c>
      <c r="Z49" s="280">
        <v>14.16</v>
      </c>
      <c r="AA49" s="280">
        <v>14.21</v>
      </c>
      <c r="AB49" s="280">
        <v>14.19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14.19</v>
      </c>
      <c r="G50" s="16">
        <f t="shared" si="3"/>
        <v>13.2</v>
      </c>
      <c r="H50" s="16">
        <f t="shared" si="3"/>
        <v>13.71</v>
      </c>
      <c r="I50" s="16">
        <f t="shared" si="3"/>
        <v>12.73</v>
      </c>
      <c r="J50" s="16">
        <f t="shared" si="3"/>
        <v>12.68</v>
      </c>
      <c r="K50" s="16">
        <f t="shared" si="3"/>
        <v>13.71</v>
      </c>
      <c r="L50" s="16">
        <f t="shared" si="3"/>
        <v>14.17</v>
      </c>
      <c r="M50" s="16">
        <f t="shared" si="3"/>
        <v>14.19</v>
      </c>
      <c r="N50" s="16">
        <f t="shared" si="3"/>
        <v>14.21</v>
      </c>
      <c r="O50" s="16">
        <f t="shared" si="3"/>
        <v>14.2</v>
      </c>
      <c r="P50" s="16">
        <f t="shared" si="3"/>
        <v>1E-3</v>
      </c>
      <c r="Q50" s="16">
        <f t="shared" si="3"/>
        <v>3.7</v>
      </c>
      <c r="R50" s="16">
        <f t="shared" si="3"/>
        <v>13.99</v>
      </c>
      <c r="S50" s="16">
        <f t="shared" si="3"/>
        <v>14.04</v>
      </c>
      <c r="T50" s="16">
        <f t="shared" si="3"/>
        <v>14.03</v>
      </c>
      <c r="U50" s="16">
        <f t="shared" si="3"/>
        <v>14.04</v>
      </c>
      <c r="V50" s="16">
        <f t="shared" si="3"/>
        <v>14.06</v>
      </c>
      <c r="W50" s="16">
        <f t="shared" si="3"/>
        <v>14.14</v>
      </c>
      <c r="X50" s="16">
        <f t="shared" si="3"/>
        <v>14.22</v>
      </c>
      <c r="Y50" s="16">
        <f t="shared" si="3"/>
        <v>14.1</v>
      </c>
      <c r="Z50" s="16">
        <f t="shared" si="3"/>
        <v>14.16</v>
      </c>
      <c r="AA50" s="16">
        <f t="shared" si="3"/>
        <v>14.21</v>
      </c>
      <c r="AB50" s="16">
        <f t="shared" si="3"/>
        <v>14.19</v>
      </c>
      <c r="AC50" s="16">
        <f t="shared" si="3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24.539999999999988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22.939999999999991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 t="s">
        <v>4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280"/>
      <c r="Q56" s="280"/>
      <c r="R56" s="280"/>
      <c r="S56" s="353"/>
      <c r="T56" s="353"/>
      <c r="U56" s="280"/>
      <c r="V56" s="280"/>
      <c r="W56" s="280"/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3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>
        <v>0.8</v>
      </c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>
        <v>0.7</v>
      </c>
      <c r="P63" s="280"/>
      <c r="Q63" s="280"/>
      <c r="R63" s="280">
        <v>0.6</v>
      </c>
      <c r="S63" s="353"/>
      <c r="T63" s="353"/>
      <c r="U63" s="280"/>
      <c r="V63" s="280"/>
      <c r="W63" s="280">
        <v>0.75</v>
      </c>
      <c r="X63" s="280">
        <v>0.7</v>
      </c>
      <c r="Y63" s="280">
        <v>0.7</v>
      </c>
      <c r="Z63" s="280">
        <v>0.72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</v>
      </c>
      <c r="O64" s="280">
        <v>0.7</v>
      </c>
      <c r="P64" s="280"/>
      <c r="Q64" s="280"/>
      <c r="R64" s="280"/>
      <c r="S64" s="353"/>
      <c r="T64" s="353"/>
      <c r="U64" s="280"/>
      <c r="V64" s="280"/>
      <c r="W64" s="280">
        <v>0.75</v>
      </c>
      <c r="X64" s="280">
        <v>0.7</v>
      </c>
      <c r="Y64" s="280">
        <v>0.7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5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>
        <v>0.7</v>
      </c>
      <c r="P66" s="280"/>
      <c r="Q66" s="280"/>
      <c r="R66" s="280"/>
      <c r="S66" s="353"/>
      <c r="T66" s="353">
        <v>0.75</v>
      </c>
      <c r="U66" s="280">
        <v>0.75</v>
      </c>
      <c r="V66" s="280"/>
      <c r="W66" s="280"/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5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0.7</v>
      </c>
      <c r="O67" s="280">
        <v>0.7</v>
      </c>
      <c r="P67" s="280"/>
      <c r="Q67" s="280"/>
      <c r="R67" s="280"/>
      <c r="S67" s="353"/>
      <c r="T67" s="353"/>
      <c r="U67" s="280"/>
      <c r="V67" s="280"/>
      <c r="W67" s="280"/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4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>
        <v>0.7</v>
      </c>
      <c r="P72" s="280"/>
      <c r="Q72" s="280"/>
      <c r="R72" s="280">
        <v>0.7</v>
      </c>
      <c r="S72" s="353">
        <v>0.7</v>
      </c>
      <c r="T72" s="353">
        <v>0.75</v>
      </c>
      <c r="U72" s="280">
        <v>0.75</v>
      </c>
      <c r="V72" s="280">
        <v>0.7</v>
      </c>
      <c r="W72" s="280"/>
      <c r="X72" s="280">
        <v>0.7</v>
      </c>
      <c r="Y72" s="280">
        <v>0.7</v>
      </c>
      <c r="Z72" s="280">
        <v>0.72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9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1.4</v>
      </c>
      <c r="O76" s="16">
        <f t="shared" si="7"/>
        <v>4.3000000000000007</v>
      </c>
      <c r="P76" s="16">
        <f t="shared" si="7"/>
        <v>0</v>
      </c>
      <c r="Q76" s="16">
        <f t="shared" si="7"/>
        <v>0</v>
      </c>
      <c r="R76" s="16">
        <f>SUM(R55,R56,R58,R60,R63,R64,R66,R67,R72)</f>
        <v>1.2999999999999998</v>
      </c>
      <c r="S76" s="16">
        <f t="shared" si="7"/>
        <v>0.7</v>
      </c>
      <c r="T76" s="16">
        <f t="shared" si="7"/>
        <v>1.5</v>
      </c>
      <c r="U76" s="16">
        <f t="shared" si="7"/>
        <v>1.5</v>
      </c>
      <c r="V76" s="16">
        <f t="shared" si="7"/>
        <v>0.7</v>
      </c>
      <c r="W76" s="16">
        <f t="shared" si="7"/>
        <v>1.5</v>
      </c>
      <c r="X76" s="16">
        <f t="shared" si="7"/>
        <v>5.1000000000000005</v>
      </c>
      <c r="Y76" s="16">
        <f t="shared" si="7"/>
        <v>5.1000000000000005</v>
      </c>
      <c r="Z76" s="16">
        <f t="shared" si="7"/>
        <v>1.44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25.161999999999999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/>
      <c r="G78" s="353">
        <v>0.41</v>
      </c>
      <c r="H78" s="353">
        <v>0.4</v>
      </c>
      <c r="I78" s="280">
        <v>0.39500000000000002</v>
      </c>
      <c r="J78" s="282">
        <v>0.38500000000000001</v>
      </c>
      <c r="K78" s="282">
        <v>0.39500000000000002</v>
      </c>
      <c r="L78" s="282">
        <f>0.88/2</f>
        <v>0.44</v>
      </c>
      <c r="M78" s="280">
        <f>0.92/2</f>
        <v>0.46</v>
      </c>
      <c r="N78" s="280">
        <f>0.98/2</f>
        <v>0.49</v>
      </c>
      <c r="O78" s="280">
        <f>1.002/2</f>
        <v>0.501</v>
      </c>
      <c r="P78" s="280">
        <f>1.02/2</f>
        <v>0.51</v>
      </c>
      <c r="Q78" s="280">
        <f>1.02/2</f>
        <v>0.51</v>
      </c>
      <c r="R78" s="280">
        <v>0.54500000000000004</v>
      </c>
      <c r="S78" s="353"/>
      <c r="T78" s="353"/>
      <c r="U78" s="280"/>
      <c r="V78" s="280"/>
      <c r="W78" s="280"/>
      <c r="X78" s="280"/>
      <c r="Y78" s="280">
        <v>0.73499999999999999</v>
      </c>
      <c r="Z78" s="280">
        <v>0.68500000000000005</v>
      </c>
      <c r="AA78" s="280">
        <v>0.64</v>
      </c>
      <c r="AB78" s="280">
        <v>0.57499999999999996</v>
      </c>
      <c r="AC78" s="280"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v>0.44</v>
      </c>
      <c r="G79" s="353"/>
      <c r="H79" s="353"/>
      <c r="I79" s="280"/>
      <c r="J79" s="280"/>
      <c r="K79" s="280"/>
      <c r="L79" s="282"/>
      <c r="M79" s="280">
        <f>0.92/2</f>
        <v>0.46</v>
      </c>
      <c r="N79" s="280">
        <f>0.98/2</f>
        <v>0.49</v>
      </c>
      <c r="O79" s="280">
        <f>1.002/2</f>
        <v>0.501</v>
      </c>
      <c r="P79" s="280">
        <f>1.02/2</f>
        <v>0.51</v>
      </c>
      <c r="Q79" s="280">
        <f>1.02/2</f>
        <v>0.51</v>
      </c>
      <c r="R79" s="280">
        <v>0.54500000000000004</v>
      </c>
      <c r="S79" s="280">
        <v>0.56000000000000005</v>
      </c>
      <c r="T79" s="353">
        <v>0.56999999999999995</v>
      </c>
      <c r="U79" s="280">
        <v>0.57499999999999996</v>
      </c>
      <c r="V79" s="280">
        <v>0.59499999999999997</v>
      </c>
      <c r="W79" s="280">
        <v>0.58499999999999996</v>
      </c>
      <c r="X79" s="280">
        <v>0.68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v>0.44</v>
      </c>
      <c r="G80" s="280">
        <v>0.41</v>
      </c>
      <c r="H80" s="353">
        <v>0.4</v>
      </c>
      <c r="I80" s="280">
        <v>0.39500000000000002</v>
      </c>
      <c r="J80" s="280">
        <v>0.38500000000000001</v>
      </c>
      <c r="K80" s="280">
        <v>0.39500000000000002</v>
      </c>
      <c r="L80" s="282">
        <f>0.88/2</f>
        <v>0.44</v>
      </c>
      <c r="M80" s="280"/>
      <c r="N80" s="280"/>
      <c r="O80" s="280"/>
      <c r="P80" s="280"/>
      <c r="Q80" s="280"/>
      <c r="R80" s="280"/>
      <c r="S80" s="280">
        <v>0.56000000000000005</v>
      </c>
      <c r="T80" s="353">
        <v>0.56999999999999995</v>
      </c>
      <c r="U80" s="280">
        <v>0.57499999999999996</v>
      </c>
      <c r="V80" s="280">
        <v>0.59499999999999997</v>
      </c>
      <c r="W80" s="280">
        <v>0.58499999999999996</v>
      </c>
      <c r="X80" s="280">
        <v>0.68</v>
      </c>
      <c r="Y80" s="280">
        <v>0.73499999999999999</v>
      </c>
      <c r="Z80" s="280">
        <v>0.68500000000000005</v>
      </c>
      <c r="AA80" s="280">
        <v>0.64</v>
      </c>
      <c r="AB80" s="280">
        <v>0.57499999999999996</v>
      </c>
      <c r="AC80" s="280">
        <v>0.5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0.88</v>
      </c>
      <c r="G81" s="16">
        <f t="shared" si="8"/>
        <v>0.82</v>
      </c>
      <c r="H81" s="16">
        <f t="shared" si="8"/>
        <v>0.8</v>
      </c>
      <c r="I81" s="16">
        <f t="shared" si="8"/>
        <v>0.79</v>
      </c>
      <c r="J81" s="16">
        <f t="shared" si="8"/>
        <v>0.77</v>
      </c>
      <c r="K81" s="16">
        <f t="shared" si="8"/>
        <v>0.79</v>
      </c>
      <c r="L81" s="16">
        <f t="shared" si="8"/>
        <v>0.88</v>
      </c>
      <c r="M81" s="16">
        <f t="shared" si="8"/>
        <v>0.92</v>
      </c>
      <c r="N81" s="16">
        <f t="shared" si="8"/>
        <v>0.98</v>
      </c>
      <c r="O81" s="16">
        <f t="shared" si="8"/>
        <v>1.002</v>
      </c>
      <c r="P81" s="16">
        <f t="shared" si="8"/>
        <v>1.02</v>
      </c>
      <c r="Q81" s="16">
        <f t="shared" si="8"/>
        <v>1.02</v>
      </c>
      <c r="R81" s="16">
        <f t="shared" si="8"/>
        <v>1.0900000000000001</v>
      </c>
      <c r="S81" s="16">
        <f t="shared" si="8"/>
        <v>1.1200000000000001</v>
      </c>
      <c r="T81" s="16">
        <f t="shared" si="8"/>
        <v>1.1399999999999999</v>
      </c>
      <c r="U81" s="16">
        <f t="shared" si="8"/>
        <v>1.1499999999999999</v>
      </c>
      <c r="V81" s="16">
        <f t="shared" si="8"/>
        <v>1.19</v>
      </c>
      <c r="W81" s="16">
        <f t="shared" si="8"/>
        <v>1.17</v>
      </c>
      <c r="X81" s="16">
        <f t="shared" si="8"/>
        <v>1.36</v>
      </c>
      <c r="Y81" s="16">
        <f t="shared" si="8"/>
        <v>1.47</v>
      </c>
      <c r="Z81" s="16">
        <f t="shared" si="8"/>
        <v>1.37</v>
      </c>
      <c r="AA81" s="16">
        <f t="shared" si="8"/>
        <v>1.28</v>
      </c>
      <c r="AB81" s="16">
        <f t="shared" si="8"/>
        <v>1.1499999999999999</v>
      </c>
      <c r="AC81" s="16">
        <f t="shared" si="8"/>
        <v>1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18.249999999999996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0.67</v>
      </c>
      <c r="N94" s="280">
        <v>0.69</v>
      </c>
      <c r="O94" s="280">
        <v>0.72</v>
      </c>
      <c r="P94" s="280">
        <v>0.74</v>
      </c>
      <c r="Q94" s="280">
        <v>0.77</v>
      </c>
      <c r="R94" s="280">
        <v>0.76</v>
      </c>
      <c r="S94" s="280">
        <v>0.75</v>
      </c>
      <c r="T94" s="353">
        <v>0.77</v>
      </c>
      <c r="U94" s="280">
        <v>0.79</v>
      </c>
      <c r="V94" s="280">
        <v>0.8</v>
      </c>
      <c r="W94" s="280">
        <v>0.82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0.71</v>
      </c>
      <c r="H95" s="280">
        <v>0.67</v>
      </c>
      <c r="I95" s="280">
        <v>0.66</v>
      </c>
      <c r="J95" s="280">
        <v>0.64</v>
      </c>
      <c r="K95" s="282">
        <v>0.67</v>
      </c>
      <c r="L95" s="280">
        <v>0.68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0.93</v>
      </c>
      <c r="Z95" s="280">
        <v>0.9</v>
      </c>
      <c r="AA95" s="280">
        <v>0.87</v>
      </c>
      <c r="AB95" s="280">
        <v>0.83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0.75</v>
      </c>
      <c r="G96" s="16">
        <f t="shared" si="12"/>
        <v>0.71</v>
      </c>
      <c r="H96" s="16">
        <f t="shared" si="12"/>
        <v>0.67</v>
      </c>
      <c r="I96" s="16">
        <f t="shared" si="12"/>
        <v>0.66</v>
      </c>
      <c r="J96" s="16">
        <f t="shared" si="12"/>
        <v>0.64</v>
      </c>
      <c r="K96" s="16">
        <f t="shared" si="12"/>
        <v>0.67</v>
      </c>
      <c r="L96" s="16">
        <f t="shared" si="12"/>
        <v>0.68</v>
      </c>
      <c r="M96" s="16">
        <f t="shared" si="12"/>
        <v>0.67</v>
      </c>
      <c r="N96" s="16">
        <f t="shared" si="12"/>
        <v>0.69</v>
      </c>
      <c r="O96" s="16">
        <f t="shared" si="12"/>
        <v>0.72</v>
      </c>
      <c r="P96" s="16">
        <f t="shared" si="12"/>
        <v>0.74</v>
      </c>
      <c r="Q96" s="16">
        <f t="shared" si="12"/>
        <v>0.77</v>
      </c>
      <c r="R96" s="16">
        <f t="shared" si="12"/>
        <v>0.76</v>
      </c>
      <c r="S96" s="16">
        <f t="shared" si="12"/>
        <v>0.75</v>
      </c>
      <c r="T96" s="16">
        <f t="shared" si="12"/>
        <v>0.77</v>
      </c>
      <c r="U96" s="16">
        <f t="shared" si="12"/>
        <v>0.79</v>
      </c>
      <c r="V96" s="16">
        <f t="shared" si="12"/>
        <v>0.8</v>
      </c>
      <c r="W96" s="16">
        <f t="shared" si="12"/>
        <v>0.82</v>
      </c>
      <c r="X96" s="16">
        <f t="shared" si="12"/>
        <v>0.87</v>
      </c>
      <c r="Y96" s="16">
        <f t="shared" si="12"/>
        <v>0.93</v>
      </c>
      <c r="Z96" s="16">
        <f t="shared" si="12"/>
        <v>0.9</v>
      </c>
      <c r="AA96" s="16">
        <f t="shared" si="12"/>
        <v>0.87</v>
      </c>
      <c r="AB96" s="16">
        <f t="shared" si="12"/>
        <v>0.83</v>
      </c>
      <c r="AC96" s="16">
        <f t="shared" si="12"/>
        <v>0.79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34.619999999999997</v>
      </c>
      <c r="G99" s="23">
        <f t="shared" ref="G99:AC99" si="14">SUM(G13:G16,G19:G32,G35:G37,G40,G43:G46,G49,G55,G56,G58,G60,G63,G64,G66,G67,G72,G78:G80,G94:G95)</f>
        <v>32.729999999999997</v>
      </c>
      <c r="H99" s="23">
        <f>SUM(H13:H16,H19:H32,H35:H37,H40,H43:H46,H49,H55,H56,H58,H60,H63,H64,H66,H67,H72,H78:H80,H94:H95)</f>
        <v>31.08</v>
      </c>
      <c r="I99" s="23">
        <f t="shared" si="14"/>
        <v>29.98</v>
      </c>
      <c r="J99" s="23">
        <f t="shared" si="14"/>
        <v>29.290000000000003</v>
      </c>
      <c r="K99" s="23">
        <f t="shared" si="14"/>
        <v>30.87</v>
      </c>
      <c r="L99" s="23">
        <f t="shared" si="14"/>
        <v>32.730000000000004</v>
      </c>
      <c r="M99" s="23">
        <f t="shared" si="14"/>
        <v>34.68</v>
      </c>
      <c r="N99" s="23">
        <f>SUM(N13:N16,N19:N32,N35:N37,N40,N43:N46,N49,N55,N56,N58,N60,N63,N64,N66,N67,N72,N78:N80,N94:N95)</f>
        <v>37.980000000000004</v>
      </c>
      <c r="O99" s="23">
        <f t="shared" si="14"/>
        <v>46.122000000000007</v>
      </c>
      <c r="P99" s="23">
        <f t="shared" si="14"/>
        <v>1.7609999999999999</v>
      </c>
      <c r="Q99" s="23">
        <f t="shared" si="14"/>
        <v>7.7899999999999991</v>
      </c>
      <c r="R99" s="23">
        <f t="shared" si="14"/>
        <v>42.24</v>
      </c>
      <c r="S99" s="23">
        <f t="shared" si="14"/>
        <v>51.110000000000007</v>
      </c>
      <c r="T99" s="23">
        <f t="shared" si="14"/>
        <v>51.440000000000005</v>
      </c>
      <c r="U99" s="23">
        <f t="shared" si="14"/>
        <v>51.88</v>
      </c>
      <c r="V99" s="23">
        <f t="shared" si="14"/>
        <v>50.349999999999994</v>
      </c>
      <c r="W99" s="23">
        <f t="shared" si="14"/>
        <v>51.43</v>
      </c>
      <c r="X99" s="23">
        <f t="shared" si="14"/>
        <v>55.95000000000001</v>
      </c>
      <c r="Y99" s="23">
        <f t="shared" si="14"/>
        <v>55.100000000000009</v>
      </c>
      <c r="Z99" s="23">
        <f t="shared" si="14"/>
        <v>51.27</v>
      </c>
      <c r="AA99" s="23">
        <f t="shared" si="14"/>
        <v>48.660000000000004</v>
      </c>
      <c r="AB99" s="23">
        <f t="shared" si="14"/>
        <v>44.870000000000005</v>
      </c>
      <c r="AC99" s="23">
        <f t="shared" si="14"/>
        <v>41.22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-0.85000000000000142</v>
      </c>
      <c r="AG102" s="19"/>
      <c r="AH102" s="145">
        <f>Z99-AA99</f>
        <v>2.6099999999999994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13.3</v>
      </c>
      <c r="G107" s="58">
        <f t="shared" ref="G107:AC107" si="15">G17</f>
        <v>13.3</v>
      </c>
      <c r="H107" s="58">
        <f t="shared" si="15"/>
        <v>13.1</v>
      </c>
      <c r="I107" s="58">
        <f t="shared" si="15"/>
        <v>13.2</v>
      </c>
      <c r="J107" s="58">
        <f t="shared" si="15"/>
        <v>12.6</v>
      </c>
      <c r="K107" s="58">
        <f t="shared" si="15"/>
        <v>13.1</v>
      </c>
      <c r="L107" s="58">
        <f t="shared" si="15"/>
        <v>13</v>
      </c>
      <c r="M107" s="58">
        <f t="shared" si="15"/>
        <v>13.4</v>
      </c>
      <c r="N107" s="58">
        <f t="shared" si="15"/>
        <v>13.2</v>
      </c>
      <c r="O107" s="58">
        <f t="shared" si="15"/>
        <v>18.600000000000001</v>
      </c>
      <c r="P107" s="58">
        <f t="shared" si="15"/>
        <v>0</v>
      </c>
      <c r="Q107" s="58">
        <f t="shared" si="15"/>
        <v>0</v>
      </c>
      <c r="R107" s="58">
        <f t="shared" si="15"/>
        <v>14.7</v>
      </c>
      <c r="S107" s="58">
        <f t="shared" si="15"/>
        <v>20.100000000000001</v>
      </c>
      <c r="T107" s="58">
        <f t="shared" si="15"/>
        <v>19.5</v>
      </c>
      <c r="U107" s="58">
        <f t="shared" si="15"/>
        <v>19.799999999999997</v>
      </c>
      <c r="V107" s="58">
        <f t="shared" si="15"/>
        <v>19.5</v>
      </c>
      <c r="W107" s="58">
        <f t="shared" si="15"/>
        <v>19.5</v>
      </c>
      <c r="X107" s="58">
        <f t="shared" si="15"/>
        <v>20.100000000000001</v>
      </c>
      <c r="Y107" s="58">
        <f t="shared" si="15"/>
        <v>19.200000000000003</v>
      </c>
      <c r="Z107" s="58">
        <f t="shared" si="15"/>
        <v>19.600000000000001</v>
      </c>
      <c r="AA107" s="58">
        <f t="shared" si="15"/>
        <v>19.600000000000001</v>
      </c>
      <c r="AB107" s="58">
        <f t="shared" si="15"/>
        <v>19.5</v>
      </c>
      <c r="AC107" s="58">
        <f t="shared" si="15"/>
        <v>19.7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0.49199999999999999</v>
      </c>
      <c r="G108" s="62">
        <v>0.46600000000000003</v>
      </c>
      <c r="H108" s="62">
        <v>0.61399999999999999</v>
      </c>
      <c r="I108" s="62">
        <v>0.48599999999999999</v>
      </c>
      <c r="J108" s="62">
        <v>0.47899999999999998</v>
      </c>
      <c r="K108" s="62">
        <v>0.60399999999999998</v>
      </c>
      <c r="L108" s="62">
        <v>0.54200000000000004</v>
      </c>
      <c r="M108" s="62">
        <v>0.621</v>
      </c>
      <c r="N108" s="62">
        <v>0.501</v>
      </c>
      <c r="O108" s="62">
        <v>0.91</v>
      </c>
      <c r="P108" s="62" t="s">
        <v>1</v>
      </c>
      <c r="Q108" s="62" t="s">
        <v>1</v>
      </c>
      <c r="R108" s="62">
        <v>0.68799999999999994</v>
      </c>
      <c r="S108" s="62">
        <v>0.63100000000000001</v>
      </c>
      <c r="T108" s="62">
        <v>0.71499999999999997</v>
      </c>
      <c r="U108" s="62">
        <v>0.76600000000000001</v>
      </c>
      <c r="V108" s="62">
        <v>0.72899999999999998</v>
      </c>
      <c r="W108" s="62">
        <v>0.78100000000000003</v>
      </c>
      <c r="X108" s="62">
        <v>0.76500000000000001</v>
      </c>
      <c r="Y108" s="62">
        <v>0.77400000000000002</v>
      </c>
      <c r="Z108" s="62">
        <v>0.74399999999999999</v>
      </c>
      <c r="AA108" s="62">
        <v>0.58399999999999996</v>
      </c>
      <c r="AB108" s="62">
        <v>0.56499999999999995</v>
      </c>
      <c r="AC108" s="62">
        <v>0.71799999999999997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5.5</v>
      </c>
      <c r="G111" s="59">
        <f t="shared" ref="G111:AC111" si="17">G47</f>
        <v>4.6999999999999993</v>
      </c>
      <c r="H111" s="59">
        <f t="shared" si="17"/>
        <v>2.8</v>
      </c>
      <c r="I111" s="59">
        <f t="shared" si="17"/>
        <v>2.6</v>
      </c>
      <c r="J111" s="59">
        <f t="shared" si="17"/>
        <v>2.6</v>
      </c>
      <c r="K111" s="59">
        <f t="shared" si="17"/>
        <v>2.6</v>
      </c>
      <c r="L111" s="59">
        <f t="shared" si="17"/>
        <v>4</v>
      </c>
      <c r="M111" s="59">
        <f t="shared" si="17"/>
        <v>5.5</v>
      </c>
      <c r="N111" s="59">
        <f t="shared" si="17"/>
        <v>7.5</v>
      </c>
      <c r="O111" s="59">
        <f t="shared" si="17"/>
        <v>7.3</v>
      </c>
      <c r="P111" s="59">
        <f t="shared" si="17"/>
        <v>0</v>
      </c>
      <c r="Q111" s="59">
        <f t="shared" si="17"/>
        <v>2.2999999999999998</v>
      </c>
      <c r="R111" s="59">
        <f t="shared" si="17"/>
        <v>10.4</v>
      </c>
      <c r="S111" s="59">
        <f t="shared" si="17"/>
        <v>14.399999999999999</v>
      </c>
      <c r="T111" s="59">
        <f t="shared" si="17"/>
        <v>14.5</v>
      </c>
      <c r="U111" s="59">
        <f t="shared" si="17"/>
        <v>14.6</v>
      </c>
      <c r="V111" s="59">
        <f t="shared" si="17"/>
        <v>14.1</v>
      </c>
      <c r="W111" s="59">
        <f t="shared" si="17"/>
        <v>14.3</v>
      </c>
      <c r="X111" s="59">
        <f t="shared" si="17"/>
        <v>14.3</v>
      </c>
      <c r="Y111" s="59">
        <f t="shared" si="17"/>
        <v>14.3</v>
      </c>
      <c r="Z111" s="59">
        <f t="shared" si="17"/>
        <v>13.8</v>
      </c>
      <c r="AA111" s="59">
        <f t="shared" si="17"/>
        <v>12.7</v>
      </c>
      <c r="AB111" s="59">
        <f t="shared" si="17"/>
        <v>9.1999999999999993</v>
      </c>
      <c r="AC111" s="59">
        <f t="shared" si="17"/>
        <v>5.5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0.252</v>
      </c>
      <c r="G112" s="62">
        <v>0.25900000000000001</v>
      </c>
      <c r="H112" s="62">
        <v>0.16700000000000001</v>
      </c>
      <c r="I112" s="62">
        <v>0.16500000000000001</v>
      </c>
      <c r="J112" s="62">
        <v>0.17199999999999999</v>
      </c>
      <c r="K112" s="62">
        <v>0.16600000000000001</v>
      </c>
      <c r="L112" s="62">
        <v>0.26600000000000001</v>
      </c>
      <c r="M112" s="62">
        <v>0.25900000000000001</v>
      </c>
      <c r="N112" s="62">
        <v>0.249</v>
      </c>
      <c r="O112" s="62">
        <v>0.252</v>
      </c>
      <c r="P112" s="62" t="s">
        <v>1</v>
      </c>
      <c r="Q112" s="62">
        <v>0.23200000000000001</v>
      </c>
      <c r="R112" s="62">
        <v>0.23799999999999999</v>
      </c>
      <c r="S112" s="62">
        <v>0.25800000000000001</v>
      </c>
      <c r="T112" s="62">
        <v>0.254</v>
      </c>
      <c r="U112" s="62">
        <v>0.26200000000000001</v>
      </c>
      <c r="V112" s="62">
        <v>0.25</v>
      </c>
      <c r="W112" s="62">
        <v>0.248</v>
      </c>
      <c r="X112" s="62">
        <v>0.246</v>
      </c>
      <c r="Y112" s="62">
        <v>0.25700000000000001</v>
      </c>
      <c r="Z112" s="62">
        <v>0.25700000000000001</v>
      </c>
      <c r="AA112" s="62">
        <v>0.28100000000000003</v>
      </c>
      <c r="AB112" s="62">
        <v>0.27900000000000003</v>
      </c>
      <c r="AC112" s="62">
        <v>0.28299999999999997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2.8000000000000001E-2</v>
      </c>
      <c r="G113" s="62">
        <v>2.7E-2</v>
      </c>
      <c r="H113" s="62">
        <v>0.04</v>
      </c>
      <c r="I113" s="62">
        <v>3.1E-2</v>
      </c>
      <c r="J113" s="62">
        <v>3.1E-2</v>
      </c>
      <c r="K113" s="62">
        <v>2.4E-2</v>
      </c>
      <c r="L113" s="62">
        <v>0.10199999999999999</v>
      </c>
      <c r="M113" s="62">
        <v>3.3000000000000002E-2</v>
      </c>
      <c r="N113" s="62">
        <v>0.04</v>
      </c>
      <c r="O113" s="62">
        <v>0.37</v>
      </c>
      <c r="P113" s="62" t="s">
        <v>1</v>
      </c>
      <c r="Q113" s="62">
        <v>4.2000000000000003E-2</v>
      </c>
      <c r="R113" s="62">
        <v>0.14199999999999999</v>
      </c>
      <c r="S113" s="62">
        <v>0.14000000000000001</v>
      </c>
      <c r="T113" s="62">
        <v>0.11799999999999999</v>
      </c>
      <c r="U113" s="62">
        <v>0.126</v>
      </c>
      <c r="V113" s="62">
        <v>0.14000000000000001</v>
      </c>
      <c r="W113" s="62">
        <v>0.155</v>
      </c>
      <c r="X113" s="62">
        <v>0.16500000000000001</v>
      </c>
      <c r="Y113" s="62">
        <v>0.151</v>
      </c>
      <c r="Z113" s="62">
        <v>0.13700000000000001</v>
      </c>
      <c r="AA113" s="62">
        <v>0.16339999999999999</v>
      </c>
      <c r="AB113" s="62">
        <v>0.1724</v>
      </c>
      <c r="AC113" s="62">
        <v>0.04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14.19</v>
      </c>
      <c r="G114" s="59">
        <f t="shared" ref="G114:AC114" si="18">G50</f>
        <v>13.2</v>
      </c>
      <c r="H114" s="59">
        <f t="shared" si="18"/>
        <v>13.71</v>
      </c>
      <c r="I114" s="59">
        <f t="shared" si="18"/>
        <v>12.73</v>
      </c>
      <c r="J114" s="59">
        <f t="shared" si="18"/>
        <v>12.68</v>
      </c>
      <c r="K114" s="59">
        <f t="shared" si="18"/>
        <v>13.71</v>
      </c>
      <c r="L114" s="59">
        <f t="shared" si="18"/>
        <v>14.17</v>
      </c>
      <c r="M114" s="59">
        <f t="shared" si="18"/>
        <v>14.19</v>
      </c>
      <c r="N114" s="59">
        <f t="shared" si="18"/>
        <v>14.21</v>
      </c>
      <c r="O114" s="59">
        <f t="shared" si="18"/>
        <v>14.2</v>
      </c>
      <c r="P114" s="59">
        <f t="shared" si="18"/>
        <v>1E-3</v>
      </c>
      <c r="Q114" s="59">
        <f t="shared" si="18"/>
        <v>3.7</v>
      </c>
      <c r="R114" s="59">
        <f t="shared" si="18"/>
        <v>13.99</v>
      </c>
      <c r="S114" s="59">
        <f t="shared" si="18"/>
        <v>14.04</v>
      </c>
      <c r="T114" s="59">
        <f t="shared" si="18"/>
        <v>14.03</v>
      </c>
      <c r="U114" s="59">
        <f t="shared" si="18"/>
        <v>14.04</v>
      </c>
      <c r="V114" s="59">
        <f t="shared" si="18"/>
        <v>14.06</v>
      </c>
      <c r="W114" s="59">
        <f t="shared" si="18"/>
        <v>14.14</v>
      </c>
      <c r="X114" s="59">
        <f t="shared" si="18"/>
        <v>14.22</v>
      </c>
      <c r="Y114" s="59">
        <f t="shared" si="18"/>
        <v>14.1</v>
      </c>
      <c r="Z114" s="59">
        <f t="shared" si="18"/>
        <v>14.16</v>
      </c>
      <c r="AA114" s="59">
        <f t="shared" si="18"/>
        <v>14.21</v>
      </c>
      <c r="AB114" s="59">
        <f t="shared" si="18"/>
        <v>14.19</v>
      </c>
      <c r="AC114" s="59">
        <f t="shared" si="18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0.81</v>
      </c>
      <c r="G115" s="62">
        <v>0.78</v>
      </c>
      <c r="H115" s="62">
        <v>0.79</v>
      </c>
      <c r="I115" s="62">
        <v>0.77</v>
      </c>
      <c r="J115" s="62">
        <v>0.82</v>
      </c>
      <c r="K115" s="62">
        <v>0.79</v>
      </c>
      <c r="L115" s="62">
        <v>0.83</v>
      </c>
      <c r="M115" s="62">
        <v>0.81</v>
      </c>
      <c r="N115" s="62">
        <v>0.79</v>
      </c>
      <c r="O115" s="62">
        <v>0.8</v>
      </c>
      <c r="P115" s="62"/>
      <c r="Q115" s="62">
        <v>1.2</v>
      </c>
      <c r="R115" s="62">
        <v>1.01</v>
      </c>
      <c r="S115" s="62">
        <v>0.96</v>
      </c>
      <c r="T115" s="62">
        <v>0.98</v>
      </c>
      <c r="U115" s="62">
        <v>0.96</v>
      </c>
      <c r="V115" s="62">
        <v>0.94</v>
      </c>
      <c r="W115" s="62">
        <v>0.86</v>
      </c>
      <c r="X115" s="62">
        <v>0.78</v>
      </c>
      <c r="Y115" s="62">
        <v>0.9</v>
      </c>
      <c r="Z115" s="62">
        <v>0.84</v>
      </c>
      <c r="AA115" s="62">
        <v>0.79</v>
      </c>
      <c r="AB115" s="62">
        <v>0.81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1.4</v>
      </c>
      <c r="O116" s="58">
        <f t="shared" si="19"/>
        <v>4.3000000000000007</v>
      </c>
      <c r="P116" s="58">
        <f t="shared" si="19"/>
        <v>0</v>
      </c>
      <c r="Q116" s="58">
        <f t="shared" si="19"/>
        <v>0</v>
      </c>
      <c r="R116" s="58">
        <f t="shared" si="19"/>
        <v>1.2999999999999998</v>
      </c>
      <c r="S116" s="58">
        <f t="shared" si="19"/>
        <v>0.7</v>
      </c>
      <c r="T116" s="58">
        <f t="shared" si="19"/>
        <v>1.5</v>
      </c>
      <c r="U116" s="58">
        <f t="shared" si="19"/>
        <v>1.5</v>
      </c>
      <c r="V116" s="58">
        <f t="shared" si="19"/>
        <v>0.7</v>
      </c>
      <c r="W116" s="58">
        <f t="shared" si="19"/>
        <v>1.5</v>
      </c>
      <c r="X116" s="58">
        <f t="shared" si="19"/>
        <v>5.1000000000000005</v>
      </c>
      <c r="Y116" s="58">
        <f t="shared" si="19"/>
        <v>5.1000000000000005</v>
      </c>
      <c r="Z116" s="58">
        <f t="shared" si="19"/>
        <v>1.44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0.88</v>
      </c>
      <c r="G117" s="58">
        <f t="shared" ref="G117:AC117" si="20">G81</f>
        <v>0.82</v>
      </c>
      <c r="H117" s="58">
        <f t="shared" si="20"/>
        <v>0.8</v>
      </c>
      <c r="I117" s="58">
        <f t="shared" si="20"/>
        <v>0.79</v>
      </c>
      <c r="J117" s="58">
        <f t="shared" si="20"/>
        <v>0.77</v>
      </c>
      <c r="K117" s="58">
        <f t="shared" si="20"/>
        <v>0.79</v>
      </c>
      <c r="L117" s="58">
        <f t="shared" si="20"/>
        <v>0.88</v>
      </c>
      <c r="M117" s="58">
        <f t="shared" si="20"/>
        <v>0.92</v>
      </c>
      <c r="N117" s="58">
        <f t="shared" si="20"/>
        <v>0.98</v>
      </c>
      <c r="O117" s="58">
        <f t="shared" si="20"/>
        <v>1.002</v>
      </c>
      <c r="P117" s="58">
        <f t="shared" si="20"/>
        <v>1.02</v>
      </c>
      <c r="Q117" s="58">
        <f t="shared" si="20"/>
        <v>1.02</v>
      </c>
      <c r="R117" s="58">
        <f t="shared" si="20"/>
        <v>1.0900000000000001</v>
      </c>
      <c r="S117" s="58">
        <f t="shared" si="20"/>
        <v>1.1200000000000001</v>
      </c>
      <c r="T117" s="58">
        <f t="shared" si="20"/>
        <v>1.1399999999999999</v>
      </c>
      <c r="U117" s="58">
        <f t="shared" si="20"/>
        <v>1.1499999999999999</v>
      </c>
      <c r="V117" s="58">
        <f t="shared" si="20"/>
        <v>1.19</v>
      </c>
      <c r="W117" s="58">
        <f t="shared" si="20"/>
        <v>1.17</v>
      </c>
      <c r="X117" s="58">
        <f t="shared" si="20"/>
        <v>1.36</v>
      </c>
      <c r="Y117" s="58">
        <f t="shared" si="20"/>
        <v>1.47</v>
      </c>
      <c r="Z117" s="58">
        <f t="shared" si="20"/>
        <v>1.37</v>
      </c>
      <c r="AA117" s="58">
        <f t="shared" si="20"/>
        <v>1.28</v>
      </c>
      <c r="AB117" s="58">
        <f t="shared" si="20"/>
        <v>1.1499999999999999</v>
      </c>
      <c r="AC117" s="58">
        <f t="shared" si="20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0.75</v>
      </c>
      <c r="G119" s="58">
        <f t="shared" ref="G119:AC119" si="21">G96</f>
        <v>0.71</v>
      </c>
      <c r="H119" s="58">
        <f t="shared" si="21"/>
        <v>0.67</v>
      </c>
      <c r="I119" s="58">
        <f t="shared" si="21"/>
        <v>0.66</v>
      </c>
      <c r="J119" s="58">
        <f t="shared" si="21"/>
        <v>0.64</v>
      </c>
      <c r="K119" s="58">
        <f t="shared" si="21"/>
        <v>0.67</v>
      </c>
      <c r="L119" s="58">
        <f t="shared" si="21"/>
        <v>0.68</v>
      </c>
      <c r="M119" s="58">
        <f t="shared" si="21"/>
        <v>0.67</v>
      </c>
      <c r="N119" s="58">
        <f t="shared" si="21"/>
        <v>0.69</v>
      </c>
      <c r="O119" s="58">
        <f t="shared" si="21"/>
        <v>0.72</v>
      </c>
      <c r="P119" s="58">
        <f t="shared" si="21"/>
        <v>0.74</v>
      </c>
      <c r="Q119" s="58">
        <f t="shared" si="21"/>
        <v>0.77</v>
      </c>
      <c r="R119" s="58">
        <f t="shared" si="21"/>
        <v>0.76</v>
      </c>
      <c r="S119" s="58">
        <f t="shared" si="21"/>
        <v>0.75</v>
      </c>
      <c r="T119" s="58">
        <f t="shared" si="21"/>
        <v>0.77</v>
      </c>
      <c r="U119" s="58">
        <f t="shared" si="21"/>
        <v>0.79</v>
      </c>
      <c r="V119" s="58">
        <f t="shared" si="21"/>
        <v>0.8</v>
      </c>
      <c r="W119" s="58">
        <f t="shared" si="21"/>
        <v>0.82</v>
      </c>
      <c r="X119" s="58">
        <f t="shared" si="21"/>
        <v>0.87</v>
      </c>
      <c r="Y119" s="58">
        <f t="shared" si="21"/>
        <v>0.93</v>
      </c>
      <c r="Z119" s="58">
        <f t="shared" si="21"/>
        <v>0.9</v>
      </c>
      <c r="AA119" s="58">
        <f t="shared" si="21"/>
        <v>0.87</v>
      </c>
      <c r="AB119" s="58">
        <f t="shared" si="21"/>
        <v>0.83</v>
      </c>
      <c r="AC119" s="58">
        <f t="shared" si="2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34.619999999999997</v>
      </c>
      <c r="G121" s="55">
        <f t="shared" ref="G121:AC121" si="22">SUM(G13:G16,G19:G32,G43:G46,G49,G55,G56,G58,G60,G63,G64,G66,G67,G72,G78:G80,G94:G95)</f>
        <v>32.729999999999997</v>
      </c>
      <c r="H121" s="55">
        <f>SUM(H13:H16,H19:H32,H43:H46,H49,H55,H56,H58,H60,H63,H64,H66,H67,H72,H78:H80,H94:H95)</f>
        <v>31.08</v>
      </c>
      <c r="I121" s="55">
        <f t="shared" si="22"/>
        <v>29.98</v>
      </c>
      <c r="J121" s="55">
        <f t="shared" si="22"/>
        <v>29.290000000000003</v>
      </c>
      <c r="K121" s="55">
        <f t="shared" si="22"/>
        <v>30.87</v>
      </c>
      <c r="L121" s="55">
        <f t="shared" si="22"/>
        <v>32.730000000000004</v>
      </c>
      <c r="M121" s="55">
        <f t="shared" si="22"/>
        <v>34.68</v>
      </c>
      <c r="N121" s="55">
        <f t="shared" si="22"/>
        <v>37.980000000000004</v>
      </c>
      <c r="O121" s="55">
        <f t="shared" si="22"/>
        <v>46.122000000000007</v>
      </c>
      <c r="P121" s="55">
        <f t="shared" si="22"/>
        <v>1.7609999999999999</v>
      </c>
      <c r="Q121" s="55">
        <f t="shared" si="22"/>
        <v>7.7899999999999991</v>
      </c>
      <c r="R121" s="55">
        <f t="shared" si="22"/>
        <v>42.24</v>
      </c>
      <c r="S121" s="55">
        <f t="shared" si="22"/>
        <v>51.110000000000007</v>
      </c>
      <c r="T121" s="55">
        <f t="shared" si="22"/>
        <v>51.440000000000005</v>
      </c>
      <c r="U121" s="55">
        <f>SUM(U13:U16,U19:U32,U43:U46,U49,U55,U56,U58,U60,U63,U64,U66,U67,U72,U78:U80,U94:U95)</f>
        <v>51.88</v>
      </c>
      <c r="V121" s="55">
        <f t="shared" si="22"/>
        <v>50.349999999999994</v>
      </c>
      <c r="W121" s="55">
        <f t="shared" si="22"/>
        <v>51.43</v>
      </c>
      <c r="X121" s="55">
        <f t="shared" si="22"/>
        <v>55.95000000000001</v>
      </c>
      <c r="Y121" s="55">
        <f t="shared" si="22"/>
        <v>55.100000000000009</v>
      </c>
      <c r="Z121" s="55">
        <f t="shared" si="22"/>
        <v>51.27</v>
      </c>
      <c r="AA121" s="55">
        <f t="shared" si="22"/>
        <v>48.660000000000004</v>
      </c>
      <c r="AB121" s="55">
        <f t="shared" si="22"/>
        <v>44.870000000000005</v>
      </c>
      <c r="AC121" s="55">
        <f t="shared" si="22"/>
        <v>41.22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>
        <v>5.88</v>
      </c>
      <c r="G125" s="519">
        <v>5.88</v>
      </c>
      <c r="H125" s="519">
        <v>5.88</v>
      </c>
      <c r="I125" s="519">
        <v>5.88</v>
      </c>
      <c r="J125" s="519">
        <v>5.88</v>
      </c>
      <c r="K125" s="519">
        <v>5.88</v>
      </c>
      <c r="L125" s="519">
        <v>5.88</v>
      </c>
      <c r="M125" s="519">
        <v>5.88</v>
      </c>
      <c r="N125" s="519">
        <v>5.88</v>
      </c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5.88</v>
      </c>
      <c r="G126" s="55">
        <f t="shared" ref="G126:AC126" si="23">SUM(G122:G125)</f>
        <v>5.88</v>
      </c>
      <c r="H126" s="55">
        <f t="shared" si="23"/>
        <v>5.88</v>
      </c>
      <c r="I126" s="55">
        <f t="shared" si="23"/>
        <v>5.88</v>
      </c>
      <c r="J126" s="55">
        <f t="shared" si="23"/>
        <v>5.88</v>
      </c>
      <c r="K126" s="55">
        <f t="shared" si="23"/>
        <v>5.88</v>
      </c>
      <c r="L126" s="55">
        <f t="shared" si="23"/>
        <v>5.88</v>
      </c>
      <c r="M126" s="55">
        <f t="shared" si="23"/>
        <v>5.88</v>
      </c>
      <c r="N126" s="55">
        <f t="shared" si="23"/>
        <v>5.88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40.5</v>
      </c>
      <c r="G127" s="56">
        <f t="shared" ref="G127:AC127" si="24">SUM(G121,G126)</f>
        <v>38.61</v>
      </c>
      <c r="H127" s="56">
        <f t="shared" si="24"/>
        <v>36.96</v>
      </c>
      <c r="I127" s="56">
        <f t="shared" si="24"/>
        <v>35.86</v>
      </c>
      <c r="J127" s="56">
        <f t="shared" si="24"/>
        <v>35.17</v>
      </c>
      <c r="K127" s="56">
        <f t="shared" si="24"/>
        <v>36.75</v>
      </c>
      <c r="L127" s="56">
        <f t="shared" si="24"/>
        <v>38.610000000000007</v>
      </c>
      <c r="M127" s="56">
        <f t="shared" si="24"/>
        <v>40.56</v>
      </c>
      <c r="N127" s="56">
        <f t="shared" si="24"/>
        <v>43.860000000000007</v>
      </c>
      <c r="O127" s="56">
        <f t="shared" si="24"/>
        <v>46.122000000000007</v>
      </c>
      <c r="P127" s="56">
        <f t="shared" si="24"/>
        <v>1.7609999999999999</v>
      </c>
      <c r="Q127" s="56">
        <f t="shared" si="24"/>
        <v>7.7899999999999991</v>
      </c>
      <c r="R127" s="56">
        <f t="shared" si="24"/>
        <v>42.24</v>
      </c>
      <c r="S127" s="56">
        <f t="shared" si="24"/>
        <v>51.110000000000007</v>
      </c>
      <c r="T127" s="56">
        <f t="shared" si="24"/>
        <v>51.440000000000005</v>
      </c>
      <c r="U127" s="56">
        <f t="shared" si="24"/>
        <v>51.88</v>
      </c>
      <c r="V127" s="56">
        <f t="shared" si="24"/>
        <v>50.349999999999994</v>
      </c>
      <c r="W127" s="56">
        <f t="shared" si="24"/>
        <v>51.43</v>
      </c>
      <c r="X127" s="56">
        <f t="shared" si="24"/>
        <v>55.95000000000001</v>
      </c>
      <c r="Y127" s="56">
        <f t="shared" si="24"/>
        <v>55.100000000000009</v>
      </c>
      <c r="Z127" s="56">
        <f t="shared" si="24"/>
        <v>51.27</v>
      </c>
      <c r="AA127" s="56">
        <f t="shared" si="24"/>
        <v>48.660000000000004</v>
      </c>
      <c r="AB127" s="56">
        <f t="shared" si="24"/>
        <v>44.870000000000005</v>
      </c>
      <c r="AC127" s="56">
        <f t="shared" si="24"/>
        <v>41.22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60.07</v>
      </c>
      <c r="G130" s="350">
        <v>60.05</v>
      </c>
      <c r="H130" s="350">
        <v>60.05</v>
      </c>
      <c r="I130" s="350">
        <v>60.02</v>
      </c>
      <c r="J130" s="350">
        <v>60.05</v>
      </c>
      <c r="K130" s="350">
        <v>60.03</v>
      </c>
      <c r="L130" s="350">
        <v>59.9</v>
      </c>
      <c r="M130" s="350">
        <v>60.13</v>
      </c>
      <c r="N130" s="350">
        <v>60.15</v>
      </c>
      <c r="O130" s="350">
        <v>60.12</v>
      </c>
      <c r="P130" s="350"/>
      <c r="Q130" s="350">
        <v>60.15</v>
      </c>
      <c r="R130" s="350">
        <v>60.27</v>
      </c>
      <c r="S130" s="350">
        <v>60.04</v>
      </c>
      <c r="T130" s="350">
        <v>60.09</v>
      </c>
      <c r="U130" s="350">
        <v>60.08</v>
      </c>
      <c r="V130" s="350">
        <v>60.1</v>
      </c>
      <c r="W130" s="350">
        <v>60.11</v>
      </c>
      <c r="X130" s="350">
        <v>60.02</v>
      </c>
      <c r="Y130" s="350">
        <v>60.15</v>
      </c>
      <c r="Z130" s="350">
        <v>60.1</v>
      </c>
      <c r="AA130" s="350">
        <v>60.06</v>
      </c>
      <c r="AB130" s="350">
        <v>60.1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 x14ac:dyDescent="0.25">
      <c r="A131" s="559" t="s">
        <v>102</v>
      </c>
      <c r="B131" s="559"/>
      <c r="C131" s="559"/>
      <c r="D131" s="54"/>
      <c r="E131" s="66"/>
      <c r="F131" s="410" t="s">
        <v>105</v>
      </c>
      <c r="G131" s="410" t="s">
        <v>105</v>
      </c>
      <c r="H131" s="410" t="s">
        <v>103</v>
      </c>
      <c r="I131" s="410" t="s">
        <v>103</v>
      </c>
      <c r="J131" s="410" t="s">
        <v>103</v>
      </c>
      <c r="K131" s="410" t="s">
        <v>121</v>
      </c>
      <c r="L131" s="410" t="s">
        <v>121</v>
      </c>
      <c r="M131" s="410" t="s">
        <v>121</v>
      </c>
      <c r="N131" s="410" t="s">
        <v>124</v>
      </c>
      <c r="O131" s="410" t="s">
        <v>124</v>
      </c>
      <c r="P131" s="410"/>
      <c r="Q131" s="410" t="s">
        <v>124</v>
      </c>
      <c r="R131" s="410" t="s">
        <v>124</v>
      </c>
      <c r="S131" s="410" t="s">
        <v>124</v>
      </c>
      <c r="T131" s="410" t="s">
        <v>124</v>
      </c>
      <c r="U131" s="410" t="s">
        <v>124</v>
      </c>
      <c r="V131" s="410" t="s">
        <v>124</v>
      </c>
      <c r="W131" s="410" t="s">
        <v>124</v>
      </c>
      <c r="X131" s="410" t="s">
        <v>121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104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:G137" si="25">7.2*(4-COUNTIF(F13:F16,"=CMS"))</f>
        <v>21.6</v>
      </c>
      <c r="G137" s="529">
        <f t="shared" si="25"/>
        <v>21.6</v>
      </c>
      <c r="H137" s="529">
        <f t="shared" ref="H137:K137" si="26">7.2*(4-COUNTIF(H13:H16,"=CMS"))</f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21.6</v>
      </c>
      <c r="L137" s="529">
        <f t="shared" ref="L137:M137" si="27">7.2*(4-COUNTIF(L13:L16,"=CMS"))</f>
        <v>14.4</v>
      </c>
      <c r="M137" s="529">
        <f t="shared" si="27"/>
        <v>21.6</v>
      </c>
      <c r="N137" s="529">
        <f t="shared" ref="N137:AC137" si="28">7.2*(4-COUNTIF(N13:N16,"=CMS"))</f>
        <v>21.6</v>
      </c>
      <c r="O137" s="529">
        <f t="shared" si="28"/>
        <v>21.6</v>
      </c>
      <c r="P137" s="529">
        <f t="shared" si="28"/>
        <v>21.6</v>
      </c>
      <c r="Q137" s="529">
        <f t="shared" si="28"/>
        <v>21.6</v>
      </c>
      <c r="R137" s="529">
        <f t="shared" si="28"/>
        <v>21.6</v>
      </c>
      <c r="S137" s="529">
        <f t="shared" si="28"/>
        <v>21.6</v>
      </c>
      <c r="T137" s="529">
        <f t="shared" si="28"/>
        <v>21.6</v>
      </c>
      <c r="U137" s="529">
        <f t="shared" si="28"/>
        <v>21.6</v>
      </c>
      <c r="V137" s="529">
        <f t="shared" si="28"/>
        <v>21.6</v>
      </c>
      <c r="W137" s="529">
        <f t="shared" si="28"/>
        <v>21.6</v>
      </c>
      <c r="X137" s="529">
        <f t="shared" si="28"/>
        <v>21.6</v>
      </c>
      <c r="Y137" s="529">
        <f t="shared" si="28"/>
        <v>21.6</v>
      </c>
      <c r="Z137" s="529">
        <f t="shared" si="28"/>
        <v>21.6</v>
      </c>
      <c r="AA137" s="529">
        <f t="shared" si="28"/>
        <v>21.6</v>
      </c>
      <c r="AB137" s="529">
        <f t="shared" si="28"/>
        <v>21.6</v>
      </c>
      <c r="AC137" s="529">
        <f t="shared" si="28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AC139" si="29">4.5+4</f>
        <v>8.5</v>
      </c>
      <c r="G139" s="529">
        <f t="shared" si="29"/>
        <v>8.5</v>
      </c>
      <c r="H139" s="529">
        <f t="shared" si="29"/>
        <v>8.5</v>
      </c>
      <c r="I139" s="529">
        <f t="shared" si="29"/>
        <v>8.5</v>
      </c>
      <c r="J139" s="529">
        <f t="shared" si="29"/>
        <v>8.5</v>
      </c>
      <c r="K139" s="529">
        <f t="shared" si="29"/>
        <v>8.5</v>
      </c>
      <c r="L139" s="529">
        <f t="shared" si="29"/>
        <v>8.5</v>
      </c>
      <c r="M139" s="529">
        <f t="shared" si="29"/>
        <v>8.5</v>
      </c>
      <c r="N139" s="529">
        <f t="shared" si="29"/>
        <v>8.5</v>
      </c>
      <c r="O139" s="529">
        <f t="shared" si="29"/>
        <v>8.5</v>
      </c>
      <c r="P139" s="529">
        <f t="shared" si="29"/>
        <v>8.5</v>
      </c>
      <c r="Q139" s="529">
        <f t="shared" si="29"/>
        <v>8.5</v>
      </c>
      <c r="R139" s="529">
        <f t="shared" si="29"/>
        <v>8.5</v>
      </c>
      <c r="S139" s="529">
        <f t="shared" si="29"/>
        <v>8.5</v>
      </c>
      <c r="T139" s="529">
        <f t="shared" si="29"/>
        <v>8.5</v>
      </c>
      <c r="U139" s="529">
        <f t="shared" si="29"/>
        <v>8.5</v>
      </c>
      <c r="V139" s="529">
        <f t="shared" si="29"/>
        <v>8.5</v>
      </c>
      <c r="W139" s="529">
        <f t="shared" si="29"/>
        <v>8.5</v>
      </c>
      <c r="X139" s="529">
        <f t="shared" si="29"/>
        <v>8.5</v>
      </c>
      <c r="Y139" s="529">
        <f t="shared" si="29"/>
        <v>8.5</v>
      </c>
      <c r="Z139" s="529">
        <f t="shared" si="29"/>
        <v>8.5</v>
      </c>
      <c r="AA139" s="529">
        <f t="shared" si="29"/>
        <v>8.5</v>
      </c>
      <c r="AB139" s="529">
        <f t="shared" si="29"/>
        <v>8.5</v>
      </c>
      <c r="AC139" s="529">
        <f t="shared" si="2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:G143" si="30">0.75*(5-COUNTIF(F63:F72,"=CMS"))+0.8*(4-COUNTIF(F55:F60,"=CMS"))</f>
        <v>6.15</v>
      </c>
      <c r="G143" s="529">
        <f t="shared" si="30"/>
        <v>6.15</v>
      </c>
      <c r="H143" s="529">
        <f t="shared" ref="H143:K143" si="31">0.75*(5-COUNTIF(H63:H72,"=CMS"))+0.8*(4-COUNTIF(H55:H60,"=CMS"))</f>
        <v>6.15</v>
      </c>
      <c r="I143" s="529">
        <f t="shared" si="31"/>
        <v>6.15</v>
      </c>
      <c r="J143" s="529">
        <f t="shared" si="31"/>
        <v>6.15</v>
      </c>
      <c r="K143" s="529">
        <f t="shared" si="31"/>
        <v>6.15</v>
      </c>
      <c r="L143" s="529">
        <f t="shared" ref="L143:M143" si="32">0.75*(5-COUNTIF(L63:L72,"=CMS"))+0.8*(4-COUNTIF(L55:L60,"=CMS"))</f>
        <v>6.15</v>
      </c>
      <c r="M143" s="529">
        <f t="shared" si="32"/>
        <v>6.15</v>
      </c>
      <c r="N143" s="529">
        <f t="shared" ref="N143:AC143" si="33">0.75*(5-COUNTIF(N63:N72,"=CMS"))+0.8*(4-COUNTIF(N55:N60,"=CMS"))</f>
        <v>6.15</v>
      </c>
      <c r="O143" s="529">
        <f t="shared" si="33"/>
        <v>6.15</v>
      </c>
      <c r="P143" s="529">
        <f t="shared" si="33"/>
        <v>6.15</v>
      </c>
      <c r="Q143" s="529">
        <f t="shared" si="33"/>
        <v>6.15</v>
      </c>
      <c r="R143" s="529">
        <f t="shared" si="33"/>
        <v>6.15</v>
      </c>
      <c r="S143" s="529">
        <f t="shared" si="33"/>
        <v>6.15</v>
      </c>
      <c r="T143" s="529">
        <f t="shared" si="33"/>
        <v>6.15</v>
      </c>
      <c r="U143" s="529">
        <f t="shared" si="33"/>
        <v>6.15</v>
      </c>
      <c r="V143" s="529">
        <f t="shared" si="33"/>
        <v>6.15</v>
      </c>
      <c r="W143" s="529">
        <f t="shared" si="33"/>
        <v>6.15</v>
      </c>
      <c r="X143" s="529">
        <f t="shared" si="33"/>
        <v>6.15</v>
      </c>
      <c r="Y143" s="529">
        <f t="shared" si="33"/>
        <v>6.15</v>
      </c>
      <c r="Z143" s="529">
        <f t="shared" si="33"/>
        <v>6.15</v>
      </c>
      <c r="AA143" s="529">
        <f t="shared" si="33"/>
        <v>6.15</v>
      </c>
      <c r="AB143" s="529">
        <f t="shared" si="33"/>
        <v>6.15</v>
      </c>
      <c r="AC143" s="529">
        <f t="shared" si="33"/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:G144" si="34">0.75*(3-COUNTIF(F78:F80,"=CMS"))</f>
        <v>2.25</v>
      </c>
      <c r="G144" s="529">
        <f t="shared" si="34"/>
        <v>2.25</v>
      </c>
      <c r="H144" s="529">
        <f t="shared" ref="H144:K144" si="35">0.75*(3-COUNTIF(H78:H80,"=CMS"))</f>
        <v>2.25</v>
      </c>
      <c r="I144" s="529">
        <f t="shared" si="35"/>
        <v>2.25</v>
      </c>
      <c r="J144" s="529">
        <f t="shared" si="35"/>
        <v>2.25</v>
      </c>
      <c r="K144" s="529">
        <f t="shared" si="35"/>
        <v>2.25</v>
      </c>
      <c r="L144" s="529">
        <f t="shared" ref="L144:M144" si="36">0.75*(3-COUNTIF(L78:L80,"=CMS"))</f>
        <v>2.25</v>
      </c>
      <c r="M144" s="529">
        <f t="shared" si="36"/>
        <v>2.25</v>
      </c>
      <c r="N144" s="529">
        <f t="shared" ref="N144:AC144" si="37">0.75*(3-COUNTIF(N78:N80,"=CMS"))</f>
        <v>2.25</v>
      </c>
      <c r="O144" s="529">
        <f t="shared" si="37"/>
        <v>2.25</v>
      </c>
      <c r="P144" s="529">
        <f t="shared" si="37"/>
        <v>2.25</v>
      </c>
      <c r="Q144" s="529">
        <f t="shared" si="37"/>
        <v>2.25</v>
      </c>
      <c r="R144" s="529">
        <f t="shared" si="37"/>
        <v>2.25</v>
      </c>
      <c r="S144" s="529">
        <f t="shared" si="37"/>
        <v>2.25</v>
      </c>
      <c r="T144" s="529">
        <f t="shared" si="37"/>
        <v>2.25</v>
      </c>
      <c r="U144" s="529">
        <f t="shared" si="37"/>
        <v>2.25</v>
      </c>
      <c r="V144" s="529">
        <f t="shared" si="37"/>
        <v>2.25</v>
      </c>
      <c r="W144" s="529">
        <f t="shared" si="37"/>
        <v>2.25</v>
      </c>
      <c r="X144" s="529">
        <f t="shared" si="37"/>
        <v>2.25</v>
      </c>
      <c r="Y144" s="529">
        <f t="shared" si="37"/>
        <v>2.25</v>
      </c>
      <c r="Z144" s="529">
        <f t="shared" si="37"/>
        <v>2.25</v>
      </c>
      <c r="AA144" s="529">
        <f t="shared" si="37"/>
        <v>2.25</v>
      </c>
      <c r="AB144" s="529">
        <f t="shared" si="37"/>
        <v>2.25</v>
      </c>
      <c r="AC144" s="529">
        <f t="shared" si="37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:G145" si="38">1*(2-COUNTIF(F94:F95,"=CMS"))</f>
        <v>2</v>
      </c>
      <c r="G145" s="529">
        <f t="shared" si="38"/>
        <v>2</v>
      </c>
      <c r="H145" s="529">
        <f t="shared" ref="H145:K145" si="39">1*(2-COUNTIF(H94:H95,"=CMS"))</f>
        <v>2</v>
      </c>
      <c r="I145" s="529">
        <f t="shared" si="39"/>
        <v>2</v>
      </c>
      <c r="J145" s="529">
        <f t="shared" si="39"/>
        <v>2</v>
      </c>
      <c r="K145" s="529">
        <f t="shared" si="39"/>
        <v>2</v>
      </c>
      <c r="L145" s="529">
        <f t="shared" ref="L145:M145" si="40">1*(2-COUNTIF(L94:L95,"=CMS"))</f>
        <v>2</v>
      </c>
      <c r="M145" s="529">
        <f t="shared" si="40"/>
        <v>2</v>
      </c>
      <c r="N145" s="529">
        <f t="shared" ref="N145:AC145" si="41">1*(2-COUNTIF(N94:N95,"=CMS"))</f>
        <v>2</v>
      </c>
      <c r="O145" s="529">
        <f t="shared" si="41"/>
        <v>2</v>
      </c>
      <c r="P145" s="529">
        <f t="shared" si="41"/>
        <v>2</v>
      </c>
      <c r="Q145" s="529">
        <f t="shared" si="41"/>
        <v>2</v>
      </c>
      <c r="R145" s="529">
        <f t="shared" si="41"/>
        <v>2</v>
      </c>
      <c r="S145" s="529">
        <f t="shared" si="41"/>
        <v>2</v>
      </c>
      <c r="T145" s="529">
        <f t="shared" si="41"/>
        <v>2</v>
      </c>
      <c r="U145" s="529">
        <f t="shared" si="41"/>
        <v>2</v>
      </c>
      <c r="V145" s="529">
        <f t="shared" si="41"/>
        <v>2</v>
      </c>
      <c r="W145" s="529">
        <f t="shared" si="41"/>
        <v>2</v>
      </c>
      <c r="X145" s="529">
        <f t="shared" si="41"/>
        <v>2</v>
      </c>
      <c r="Y145" s="529">
        <f t="shared" si="41"/>
        <v>2</v>
      </c>
      <c r="Z145" s="529">
        <f t="shared" si="41"/>
        <v>2</v>
      </c>
      <c r="AA145" s="529">
        <f t="shared" si="41"/>
        <v>2</v>
      </c>
      <c r="AB145" s="529">
        <f t="shared" si="41"/>
        <v>2</v>
      </c>
      <c r="AC145" s="529">
        <f t="shared" si="41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42">IF(G137&gt;20,0,20-G137)</f>
        <v>0</v>
      </c>
      <c r="H146" s="530">
        <f t="shared" si="42"/>
        <v>0</v>
      </c>
      <c r="I146" s="530">
        <f t="shared" si="42"/>
        <v>0</v>
      </c>
      <c r="J146" s="530">
        <f t="shared" si="42"/>
        <v>0</v>
      </c>
      <c r="K146" s="530">
        <f t="shared" si="42"/>
        <v>0</v>
      </c>
      <c r="L146" s="530">
        <f t="shared" si="42"/>
        <v>5.6</v>
      </c>
      <c r="M146" s="530">
        <f t="shared" si="42"/>
        <v>0</v>
      </c>
      <c r="N146" s="530">
        <f t="shared" si="42"/>
        <v>0</v>
      </c>
      <c r="O146" s="530">
        <f t="shared" si="42"/>
        <v>0</v>
      </c>
      <c r="P146" s="530">
        <f t="shared" si="42"/>
        <v>0</v>
      </c>
      <c r="Q146" s="530">
        <f t="shared" si="42"/>
        <v>0</v>
      </c>
      <c r="R146" s="530">
        <f t="shared" si="42"/>
        <v>0</v>
      </c>
      <c r="S146" s="530">
        <f t="shared" si="42"/>
        <v>0</v>
      </c>
      <c r="T146" s="530">
        <f t="shared" si="42"/>
        <v>0</v>
      </c>
      <c r="U146" s="530">
        <f t="shared" si="42"/>
        <v>0</v>
      </c>
      <c r="V146" s="530">
        <f t="shared" si="42"/>
        <v>0</v>
      </c>
      <c r="W146" s="530">
        <f>IF(W137&gt;20,0,20-W137)</f>
        <v>0</v>
      </c>
      <c r="X146" s="530">
        <f t="shared" si="42"/>
        <v>0</v>
      </c>
      <c r="Y146" s="530">
        <f t="shared" si="42"/>
        <v>0</v>
      </c>
      <c r="Z146" s="530">
        <f t="shared" si="42"/>
        <v>0</v>
      </c>
      <c r="AA146" s="530">
        <f t="shared" si="42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43">IF(SUM(G139,G141,G142)&gt;25,0,25-SUM(G139,G141,G142))</f>
        <v>1.5</v>
      </c>
      <c r="H147" s="532">
        <f t="shared" si="43"/>
        <v>1.5</v>
      </c>
      <c r="I147" s="532">
        <f t="shared" si="43"/>
        <v>1.5</v>
      </c>
      <c r="J147" s="532">
        <f t="shared" si="43"/>
        <v>1.5</v>
      </c>
      <c r="K147" s="532">
        <f t="shared" si="43"/>
        <v>1.5</v>
      </c>
      <c r="L147" s="532">
        <f>IF(SUM(L139,L141,L142)&gt;25,0,25-SUM(L139,L141,L142))</f>
        <v>1.5</v>
      </c>
      <c r="M147" s="532">
        <f t="shared" si="43"/>
        <v>1.5</v>
      </c>
      <c r="N147" s="532">
        <f t="shared" si="43"/>
        <v>1.5</v>
      </c>
      <c r="O147" s="532">
        <f t="shared" si="43"/>
        <v>1.5</v>
      </c>
      <c r="P147" s="532">
        <f>IF(SUM(P139,P141,P142)&gt;25,0,25-SUM(P139,P141,P142))</f>
        <v>1.5</v>
      </c>
      <c r="Q147" s="532">
        <f t="shared" si="43"/>
        <v>1.5</v>
      </c>
      <c r="R147" s="532">
        <f t="shared" si="43"/>
        <v>1.5</v>
      </c>
      <c r="S147" s="532">
        <f t="shared" si="43"/>
        <v>1.5</v>
      </c>
      <c r="T147" s="532">
        <f>IF(SUM(T139,T141,T142)&gt;25,0,25-SUM(T139,T141,T142))</f>
        <v>1.5</v>
      </c>
      <c r="U147" s="532">
        <f t="shared" si="43"/>
        <v>1.5</v>
      </c>
      <c r="V147" s="532">
        <f t="shared" si="43"/>
        <v>1.5</v>
      </c>
      <c r="W147" s="532">
        <f t="shared" si="43"/>
        <v>1.5</v>
      </c>
      <c r="X147" s="532">
        <f t="shared" si="43"/>
        <v>1.5</v>
      </c>
      <c r="Y147" s="532">
        <f t="shared" si="43"/>
        <v>1.5</v>
      </c>
      <c r="Z147" s="532">
        <f t="shared" si="43"/>
        <v>1.5</v>
      </c>
      <c r="AA147" s="532">
        <f t="shared" si="43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44">IF(SUM(G140,G143,G144,G145)&gt;17,0,17-SUM(G140,G143,G144,G145))</f>
        <v>0</v>
      </c>
      <c r="H148" s="533">
        <f t="shared" si="44"/>
        <v>0</v>
      </c>
      <c r="I148" s="533">
        <f t="shared" si="44"/>
        <v>0</v>
      </c>
      <c r="J148" s="533">
        <f t="shared" si="44"/>
        <v>0</v>
      </c>
      <c r="K148" s="533">
        <f t="shared" si="44"/>
        <v>0</v>
      </c>
      <c r="L148" s="533">
        <f t="shared" si="44"/>
        <v>0</v>
      </c>
      <c r="M148" s="533">
        <f t="shared" si="44"/>
        <v>0</v>
      </c>
      <c r="N148" s="533">
        <f t="shared" si="44"/>
        <v>0</v>
      </c>
      <c r="O148" s="533">
        <f t="shared" si="44"/>
        <v>0</v>
      </c>
      <c r="P148" s="533">
        <f t="shared" si="44"/>
        <v>0</v>
      </c>
      <c r="Q148" s="533">
        <f t="shared" si="44"/>
        <v>0</v>
      </c>
      <c r="R148" s="533">
        <f t="shared" si="44"/>
        <v>0</v>
      </c>
      <c r="S148" s="533">
        <f t="shared" si="44"/>
        <v>0</v>
      </c>
      <c r="T148" s="533">
        <f>IF(SUM(T140,T143,T144,T145)&gt;17,0,17-SUM(T140,T143,T144,T145))</f>
        <v>0</v>
      </c>
      <c r="U148" s="533">
        <f t="shared" si="44"/>
        <v>0</v>
      </c>
      <c r="V148" s="533">
        <f t="shared" si="44"/>
        <v>0</v>
      </c>
      <c r="W148" s="533">
        <f t="shared" si="44"/>
        <v>0</v>
      </c>
      <c r="X148" s="533">
        <f t="shared" si="44"/>
        <v>0</v>
      </c>
      <c r="Y148" s="533">
        <f t="shared" si="44"/>
        <v>0</v>
      </c>
      <c r="Z148" s="533">
        <f t="shared" si="44"/>
        <v>0</v>
      </c>
      <c r="AA148" s="533">
        <f t="shared" si="44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153" priority="36" operator="greaterThan">
      <formula>60.3</formula>
    </cfRule>
  </conditionalFormatting>
  <conditionalFormatting sqref="G49:AC49 G19:AC32 G64:AB67 G68:AC72 G94:AC94 G13:AC16 O55:AC55 G56:AC63 G43:AC46 I95:AC95 G78:AC80">
    <cfRule type="cellIs" dxfId="1152" priority="32" operator="equal">
      <formula>"PMS"</formula>
    </cfRule>
    <cfRule type="cellIs" dxfId="1151" priority="33" operator="equal">
      <formula>"CMS"</formula>
    </cfRule>
    <cfRule type="cellIs" dxfId="1150" priority="34" operator="greaterThan">
      <formula>0</formula>
    </cfRule>
  </conditionalFormatting>
  <conditionalFormatting sqref="G49:AC49 G64:AB67 G68:AC72 G94:AC94 G13:AC16 O55:AC55 G56:AC63 G43:AC46 I95:AC95 G78:AC80">
    <cfRule type="cellIs" dxfId="1149" priority="35" operator="lessThanOrEqual">
      <formula>0</formula>
    </cfRule>
  </conditionalFormatting>
  <conditionalFormatting sqref="F148:AC148">
    <cfRule type="cellIs" dxfId="1148" priority="31" operator="greaterThan">
      <formula>60.3</formula>
    </cfRule>
  </conditionalFormatting>
  <conditionalFormatting sqref="F146:AC146">
    <cfRule type="cellIs" dxfId="1147" priority="30" operator="greaterThan">
      <formula>60.3</formula>
    </cfRule>
  </conditionalFormatting>
  <conditionalFormatting sqref="F147:AC147">
    <cfRule type="cellIs" dxfId="1146" priority="29" operator="greaterThan">
      <formula>60.3</formula>
    </cfRule>
  </conditionalFormatting>
  <conditionalFormatting sqref="G95:H95">
    <cfRule type="cellIs" dxfId="1145" priority="25" operator="equal">
      <formula>"PMS"</formula>
    </cfRule>
    <cfRule type="cellIs" dxfId="1144" priority="26" operator="equal">
      <formula>"CMS"</formula>
    </cfRule>
    <cfRule type="cellIs" dxfId="1143" priority="27" operator="greaterThan">
      <formula>0</formula>
    </cfRule>
  </conditionalFormatting>
  <conditionalFormatting sqref="G95:H95">
    <cfRule type="cellIs" dxfId="1142" priority="28" operator="lessThanOrEqual">
      <formula>0</formula>
    </cfRule>
  </conditionalFormatting>
  <conditionalFormatting sqref="AC64:AC67">
    <cfRule type="cellIs" dxfId="1141" priority="21" operator="equal">
      <formula>"PMS"</formula>
    </cfRule>
    <cfRule type="cellIs" dxfId="1140" priority="22" operator="equal">
      <formula>"CMS"</formula>
    </cfRule>
    <cfRule type="cellIs" dxfId="1139" priority="23" operator="greaterThan">
      <formula>0</formula>
    </cfRule>
  </conditionalFormatting>
  <conditionalFormatting sqref="AC64:AC67">
    <cfRule type="cellIs" dxfId="1138" priority="24" operator="lessThanOrEqual">
      <formula>0</formula>
    </cfRule>
  </conditionalFormatting>
  <conditionalFormatting sqref="F49 F55:F63 F68:F72 F19:F32 F94:F95 G55:N55">
    <cfRule type="cellIs" dxfId="1137" priority="17" operator="equal">
      <formula>"PMS"</formula>
    </cfRule>
    <cfRule type="cellIs" dxfId="1136" priority="18" operator="equal">
      <formula>"CMS"</formula>
    </cfRule>
    <cfRule type="cellIs" dxfId="1135" priority="19" operator="greaterThan">
      <formula>0</formula>
    </cfRule>
  </conditionalFormatting>
  <conditionalFormatting sqref="F49 F55:F63 F68:F72 F94:F95 G55:N55">
    <cfRule type="cellIs" dxfId="1134" priority="20" operator="lessThanOrEqual">
      <formula>0</formula>
    </cfRule>
  </conditionalFormatting>
  <conditionalFormatting sqref="F64:F67">
    <cfRule type="cellIs" dxfId="1133" priority="13" operator="equal">
      <formula>"PMS"</formula>
    </cfRule>
    <cfRule type="cellIs" dxfId="1132" priority="14" operator="equal">
      <formula>"CMS"</formula>
    </cfRule>
    <cfRule type="cellIs" dxfId="1131" priority="15" operator="greaterThan">
      <formula>0</formula>
    </cfRule>
  </conditionalFormatting>
  <conditionalFormatting sqref="F64:F67">
    <cfRule type="cellIs" dxfId="1130" priority="16" operator="lessThanOrEqual">
      <formula>0</formula>
    </cfRule>
  </conditionalFormatting>
  <conditionalFormatting sqref="F78:F80">
    <cfRule type="cellIs" dxfId="1129" priority="9" operator="equal">
      <formula>"PMS"</formula>
    </cfRule>
    <cfRule type="cellIs" dxfId="1128" priority="10" operator="equal">
      <formula>"CMS"</formula>
    </cfRule>
    <cfRule type="cellIs" dxfId="1127" priority="11" operator="greaterThan">
      <formula>0</formula>
    </cfRule>
  </conditionalFormatting>
  <conditionalFormatting sqref="F78:F80">
    <cfRule type="cellIs" dxfId="1126" priority="12" operator="lessThanOrEqual">
      <formula>0</formula>
    </cfRule>
  </conditionalFormatting>
  <conditionalFormatting sqref="F43:F46">
    <cfRule type="cellIs" dxfId="1125" priority="5" operator="equal">
      <formula>"PMS"</formula>
    </cfRule>
    <cfRule type="cellIs" dxfId="1124" priority="6" operator="equal">
      <formula>"CMS"</formula>
    </cfRule>
    <cfRule type="cellIs" dxfId="1123" priority="7" operator="greaterThan">
      <formula>0</formula>
    </cfRule>
  </conditionalFormatting>
  <conditionalFormatting sqref="F43:F46">
    <cfRule type="cellIs" dxfId="1122" priority="8" operator="lessThanOrEqual">
      <formula>0</formula>
    </cfRule>
  </conditionalFormatting>
  <conditionalFormatting sqref="F13:F16">
    <cfRule type="cellIs" dxfId="1121" priority="1" operator="equal">
      <formula>"PMS"</formula>
    </cfRule>
    <cfRule type="cellIs" dxfId="1120" priority="2" operator="equal">
      <formula>"CMS"</formula>
    </cfRule>
    <cfRule type="cellIs" dxfId="1119" priority="3" operator="greaterThan">
      <formula>0</formula>
    </cfRule>
  </conditionalFormatting>
  <conditionalFormatting sqref="F13:F16">
    <cfRule type="cellIs" dxfId="111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02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4FBD7-D99F-456A-91AB-41CEE70BFF7E}">
  <sheetPr codeName="Sheet298"/>
  <dimension ref="A1:DT17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C96" sqref="AC96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16,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391.99999999999983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0"/>
      <c r="M14" s="280"/>
      <c r="N14" s="282"/>
      <c r="O14" s="282">
        <v>3.7</v>
      </c>
      <c r="P14" s="282">
        <v>6.7</v>
      </c>
      <c r="Q14" s="282">
        <v>6.5</v>
      </c>
      <c r="R14" s="280">
        <v>6.5</v>
      </c>
      <c r="S14" s="280">
        <v>6.5</v>
      </c>
      <c r="T14" s="353">
        <v>6.5</v>
      </c>
      <c r="U14" s="353">
        <v>6.5</v>
      </c>
      <c r="V14" s="353">
        <v>6.5</v>
      </c>
      <c r="W14" s="282">
        <v>6.7</v>
      </c>
      <c r="X14" s="282">
        <v>6.5</v>
      </c>
      <c r="Y14" s="280">
        <v>6.4</v>
      </c>
      <c r="Z14" s="353">
        <v>6.5</v>
      </c>
      <c r="AA14" s="353"/>
      <c r="AB14" s="280"/>
      <c r="AC14" s="280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12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6.6</v>
      </c>
      <c r="H15" s="282">
        <v>6.7</v>
      </c>
      <c r="I15" s="282">
        <v>6.8</v>
      </c>
      <c r="J15" s="282">
        <v>6.8</v>
      </c>
      <c r="K15" s="280">
        <v>6.8</v>
      </c>
      <c r="L15" s="282">
        <v>6</v>
      </c>
      <c r="M15" s="282">
        <v>6.9</v>
      </c>
      <c r="N15" s="282">
        <v>6.7</v>
      </c>
      <c r="O15" s="282">
        <v>6.4</v>
      </c>
      <c r="P15" s="282">
        <v>6.7</v>
      </c>
      <c r="Q15" s="282">
        <v>6.5</v>
      </c>
      <c r="R15" s="280">
        <v>6.5</v>
      </c>
      <c r="S15" s="280">
        <v>6.5</v>
      </c>
      <c r="T15" s="353">
        <v>6.5</v>
      </c>
      <c r="U15" s="353">
        <v>6.5</v>
      </c>
      <c r="V15" s="353">
        <v>6.5</v>
      </c>
      <c r="W15" s="282">
        <v>6.7</v>
      </c>
      <c r="X15" s="282">
        <v>6.5</v>
      </c>
      <c r="Y15" s="280">
        <v>6.4</v>
      </c>
      <c r="Z15" s="353">
        <v>6.5</v>
      </c>
      <c r="AA15" s="353">
        <v>6.7</v>
      </c>
      <c r="AB15" s="353">
        <v>6.6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6.6</v>
      </c>
      <c r="H16" s="282">
        <v>6.7</v>
      </c>
      <c r="I16" s="282">
        <v>6.8</v>
      </c>
      <c r="J16" s="282">
        <v>6.8</v>
      </c>
      <c r="K16" s="282">
        <v>6.8</v>
      </c>
      <c r="L16" s="282">
        <v>6</v>
      </c>
      <c r="M16" s="282">
        <v>6.9</v>
      </c>
      <c r="N16" s="282">
        <v>6.9</v>
      </c>
      <c r="O16" s="282">
        <v>6.4</v>
      </c>
      <c r="P16" s="282">
        <v>6.7</v>
      </c>
      <c r="Q16" s="282">
        <v>6.5</v>
      </c>
      <c r="R16" s="280">
        <v>6.5</v>
      </c>
      <c r="S16" s="280">
        <v>6.5</v>
      </c>
      <c r="T16" s="353">
        <v>6.5</v>
      </c>
      <c r="U16" s="353">
        <v>6.5</v>
      </c>
      <c r="V16" s="353">
        <v>6.5</v>
      </c>
      <c r="W16" s="282">
        <v>6.7</v>
      </c>
      <c r="X16" s="282">
        <v>6.5</v>
      </c>
      <c r="Y16" s="280">
        <v>6.4</v>
      </c>
      <c r="Z16" s="353">
        <v>6.5</v>
      </c>
      <c r="AA16" s="353">
        <v>6.7</v>
      </c>
      <c r="AB16" s="353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13.3</v>
      </c>
      <c r="G17" s="16">
        <f t="shared" si="0"/>
        <v>13.2</v>
      </c>
      <c r="H17" s="16">
        <f t="shared" si="0"/>
        <v>13.4</v>
      </c>
      <c r="I17" s="16">
        <f t="shared" si="0"/>
        <v>13.6</v>
      </c>
      <c r="J17" s="16">
        <f t="shared" si="0"/>
        <v>13.6</v>
      </c>
      <c r="K17" s="16">
        <f t="shared" si="0"/>
        <v>13.6</v>
      </c>
      <c r="L17" s="16">
        <f t="shared" si="0"/>
        <v>12</v>
      </c>
      <c r="M17" s="16">
        <f t="shared" si="0"/>
        <v>13.8</v>
      </c>
      <c r="N17" s="16">
        <f t="shared" si="0"/>
        <v>13.600000000000001</v>
      </c>
      <c r="O17" s="16">
        <f t="shared" si="0"/>
        <v>16.5</v>
      </c>
      <c r="P17" s="16">
        <f t="shared" si="0"/>
        <v>20.100000000000001</v>
      </c>
      <c r="Q17" s="16">
        <f t="shared" si="0"/>
        <v>19.5</v>
      </c>
      <c r="R17" s="16">
        <f t="shared" si="0"/>
        <v>19.5</v>
      </c>
      <c r="S17" s="16">
        <f t="shared" si="0"/>
        <v>19.5</v>
      </c>
      <c r="T17" s="16">
        <f t="shared" si="0"/>
        <v>19.5</v>
      </c>
      <c r="U17" s="16">
        <f t="shared" si="0"/>
        <v>19.5</v>
      </c>
      <c r="V17" s="16">
        <f t="shared" si="0"/>
        <v>19.5</v>
      </c>
      <c r="W17" s="16">
        <f t="shared" si="0"/>
        <v>20.100000000000001</v>
      </c>
      <c r="X17" s="16">
        <f t="shared" si="0"/>
        <v>19.5</v>
      </c>
      <c r="Y17" s="16">
        <f t="shared" si="0"/>
        <v>19.200000000000003</v>
      </c>
      <c r="Z17" s="16">
        <f t="shared" si="0"/>
        <v>19.5</v>
      </c>
      <c r="AA17" s="16">
        <f t="shared" si="0"/>
        <v>13.4</v>
      </c>
      <c r="AB17" s="16">
        <f t="shared" si="0"/>
        <v>13.2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8" hidden="1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hidden="1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hidden="1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hidden="1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hidden="1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hidden="1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hidden="1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hidden="1" x14ac:dyDescent="0.25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hidden="1" x14ac:dyDescent="0.25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hidden="1" x14ac:dyDescent="0.25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hidden="1" x14ac:dyDescent="0.25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hidden="1" x14ac:dyDescent="0.25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hidden="1" x14ac:dyDescent="0.25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hidden="1" x14ac:dyDescent="0.25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207.1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3.5</v>
      </c>
      <c r="H43" s="282">
        <v>2.5</v>
      </c>
      <c r="I43" s="280">
        <v>3.4</v>
      </c>
      <c r="J43" s="280">
        <v>3.4</v>
      </c>
      <c r="K43" s="280">
        <v>4</v>
      </c>
      <c r="L43" s="353">
        <v>3</v>
      </c>
      <c r="M43" s="280">
        <v>3</v>
      </c>
      <c r="N43" s="282">
        <v>4</v>
      </c>
      <c r="O43" s="280">
        <v>4</v>
      </c>
      <c r="P43" s="280">
        <v>3.5</v>
      </c>
      <c r="Q43" s="280">
        <v>2.5</v>
      </c>
      <c r="R43" s="280">
        <v>4</v>
      </c>
      <c r="S43" s="280">
        <v>4</v>
      </c>
      <c r="T43" s="16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27.2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3.3</v>
      </c>
      <c r="G44" s="280">
        <v>3.3</v>
      </c>
      <c r="H44" s="282">
        <v>2.5</v>
      </c>
      <c r="I44" s="280"/>
      <c r="J44" s="280"/>
      <c r="K44" s="280"/>
      <c r="L44" s="353">
        <v>3</v>
      </c>
      <c r="M44" s="280">
        <v>3</v>
      </c>
      <c r="N44" s="282">
        <v>3.5</v>
      </c>
      <c r="O44" s="280">
        <v>3</v>
      </c>
      <c r="P44" s="280">
        <v>2.5</v>
      </c>
      <c r="Q44" s="280">
        <v>2</v>
      </c>
      <c r="R44" s="280"/>
      <c r="S44" s="280"/>
      <c r="T44" s="353"/>
      <c r="U44" s="280"/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9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/>
      <c r="Q45" s="280"/>
      <c r="R45" s="280"/>
      <c r="S45" s="280"/>
      <c r="T45" s="353"/>
      <c r="U45" s="280"/>
      <c r="V45" s="280"/>
      <c r="W45" s="280"/>
      <c r="X45" s="280">
        <v>5.0999999999999996</v>
      </c>
      <c r="Y45" s="280">
        <v>4.8</v>
      </c>
      <c r="Z45" s="280">
        <v>3</v>
      </c>
      <c r="AA45" s="280">
        <v>7</v>
      </c>
      <c r="AB45" s="280">
        <v>4.5999999999999996</v>
      </c>
      <c r="AC45" s="280">
        <v>2.7</v>
      </c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>
        <v>1.4</v>
      </c>
      <c r="P46" s="280">
        <v>2.8</v>
      </c>
      <c r="Q46" s="280">
        <v>4</v>
      </c>
      <c r="R46" s="280">
        <v>7</v>
      </c>
      <c r="S46" s="353">
        <v>7</v>
      </c>
      <c r="T46" s="353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7.3</v>
      </c>
      <c r="G47" s="16">
        <f t="shared" si="2"/>
        <v>6.8</v>
      </c>
      <c r="H47" s="16">
        <f t="shared" si="2"/>
        <v>5</v>
      </c>
      <c r="I47" s="16">
        <f t="shared" si="2"/>
        <v>3.4</v>
      </c>
      <c r="J47" s="16">
        <f t="shared" si="2"/>
        <v>3.4</v>
      </c>
      <c r="K47" s="16">
        <f t="shared" si="2"/>
        <v>4</v>
      </c>
      <c r="L47" s="16">
        <f t="shared" si="2"/>
        <v>6</v>
      </c>
      <c r="M47" s="16">
        <f t="shared" si="2"/>
        <v>6</v>
      </c>
      <c r="N47" s="16">
        <f t="shared" si="2"/>
        <v>7.5</v>
      </c>
      <c r="O47" s="16">
        <f t="shared" si="2"/>
        <v>8.4</v>
      </c>
      <c r="P47" s="16">
        <f t="shared" si="2"/>
        <v>8.8000000000000007</v>
      </c>
      <c r="Q47" s="16">
        <f t="shared" si="2"/>
        <v>8.5</v>
      </c>
      <c r="R47" s="16">
        <f t="shared" si="2"/>
        <v>11</v>
      </c>
      <c r="S47" s="16">
        <f t="shared" si="2"/>
        <v>11</v>
      </c>
      <c r="T47" s="16">
        <f t="shared" si="2"/>
        <v>11</v>
      </c>
      <c r="U47" s="16">
        <f t="shared" si="2"/>
        <v>11</v>
      </c>
      <c r="V47" s="16">
        <f t="shared" si="2"/>
        <v>11</v>
      </c>
      <c r="W47" s="16">
        <f t="shared" si="2"/>
        <v>11</v>
      </c>
      <c r="X47" s="16">
        <f t="shared" si="2"/>
        <v>16.100000000000001</v>
      </c>
      <c r="Y47" s="16">
        <f t="shared" si="2"/>
        <v>15.8</v>
      </c>
      <c r="Z47" s="16">
        <f t="shared" si="2"/>
        <v>14</v>
      </c>
      <c r="AA47" s="16">
        <f t="shared" si="2"/>
        <v>18</v>
      </c>
      <c r="AB47" s="16">
        <f t="shared" si="2"/>
        <v>15.6</v>
      </c>
      <c r="AC47" s="16">
        <f t="shared" si="2"/>
        <v>13.7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339.80999999999995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14.19</v>
      </c>
      <c r="G49" s="280">
        <v>14.21</v>
      </c>
      <c r="H49" s="280">
        <v>13.73</v>
      </c>
      <c r="I49" s="280">
        <v>14.19</v>
      </c>
      <c r="J49" s="282">
        <v>14.17</v>
      </c>
      <c r="K49" s="280">
        <v>14.19</v>
      </c>
      <c r="L49" s="280">
        <v>13.22</v>
      </c>
      <c r="M49" s="280">
        <v>14.21</v>
      </c>
      <c r="N49" s="280">
        <v>14.18</v>
      </c>
      <c r="O49" s="280">
        <v>14.22</v>
      </c>
      <c r="P49" s="280">
        <v>14.24</v>
      </c>
      <c r="Q49" s="280">
        <v>14.19</v>
      </c>
      <c r="R49" s="280">
        <v>14.17</v>
      </c>
      <c r="S49" s="353">
        <v>14.25</v>
      </c>
      <c r="T49" s="353">
        <v>14.25</v>
      </c>
      <c r="U49" s="280">
        <v>14.25</v>
      </c>
      <c r="V49" s="280">
        <v>14.27</v>
      </c>
      <c r="W49" s="280">
        <v>14.21</v>
      </c>
      <c r="X49" s="280">
        <v>14.18</v>
      </c>
      <c r="Y49" s="280">
        <v>14.23</v>
      </c>
      <c r="Z49" s="280">
        <v>14.26</v>
      </c>
      <c r="AA49" s="280">
        <v>14.27</v>
      </c>
      <c r="AB49" s="280">
        <v>14.26</v>
      </c>
      <c r="AC49" s="280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14.19</v>
      </c>
      <c r="G50" s="16">
        <f t="shared" si="3"/>
        <v>14.21</v>
      </c>
      <c r="H50" s="16">
        <f t="shared" si="3"/>
        <v>13.73</v>
      </c>
      <c r="I50" s="16">
        <f t="shared" si="3"/>
        <v>14.19</v>
      </c>
      <c r="J50" s="16">
        <f t="shared" si="3"/>
        <v>14.17</v>
      </c>
      <c r="K50" s="16">
        <f t="shared" si="3"/>
        <v>14.19</v>
      </c>
      <c r="L50" s="16">
        <f t="shared" si="3"/>
        <v>13.22</v>
      </c>
      <c r="M50" s="16">
        <f t="shared" si="3"/>
        <v>14.21</v>
      </c>
      <c r="N50" s="16">
        <f t="shared" si="3"/>
        <v>14.18</v>
      </c>
      <c r="O50" s="16">
        <f t="shared" si="3"/>
        <v>14.22</v>
      </c>
      <c r="P50" s="16">
        <f t="shared" si="3"/>
        <v>14.24</v>
      </c>
      <c r="Q50" s="16">
        <f t="shared" si="3"/>
        <v>14.19</v>
      </c>
      <c r="R50" s="16">
        <f t="shared" si="3"/>
        <v>14.17</v>
      </c>
      <c r="S50" s="16">
        <f t="shared" si="3"/>
        <v>14.25</v>
      </c>
      <c r="T50" s="16">
        <f t="shared" si="3"/>
        <v>14.25</v>
      </c>
      <c r="U50" s="16">
        <f t="shared" si="3"/>
        <v>14.25</v>
      </c>
      <c r="V50" s="16">
        <f t="shared" si="3"/>
        <v>14.27</v>
      </c>
      <c r="W50" s="16">
        <f t="shared" si="3"/>
        <v>14.21</v>
      </c>
      <c r="X50" s="16">
        <f t="shared" si="3"/>
        <v>14.18</v>
      </c>
      <c r="Y50" s="16">
        <f t="shared" si="3"/>
        <v>14.23</v>
      </c>
      <c r="Z50" s="16">
        <f t="shared" si="3"/>
        <v>14.26</v>
      </c>
      <c r="AA50" s="16">
        <f t="shared" si="3"/>
        <v>14.27</v>
      </c>
      <c r="AB50" s="16">
        <f t="shared" si="3"/>
        <v>14.26</v>
      </c>
      <c r="AC50" s="16">
        <f t="shared" si="3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38.240000000000016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38.240000000000016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 t="s">
        <v>4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>
        <v>0.7</v>
      </c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>
        <v>0.7</v>
      </c>
      <c r="O63" s="280">
        <f>2.07/3</f>
        <v>0.69</v>
      </c>
      <c r="P63" s="280">
        <v>0.7</v>
      </c>
      <c r="Q63" s="280">
        <v>0.7</v>
      </c>
      <c r="R63" s="280"/>
      <c r="S63" s="353">
        <v>0.70499999999999996</v>
      </c>
      <c r="T63" s="353">
        <f>2.8/4</f>
        <v>0.7</v>
      </c>
      <c r="U63" s="280">
        <f>3.58/5</f>
        <v>0.71599999999999997</v>
      </c>
      <c r="V63" s="280">
        <f>3.5/5</f>
        <v>0.7</v>
      </c>
      <c r="W63" s="280">
        <f>2.84/4</f>
        <v>0.71</v>
      </c>
      <c r="X63" s="280">
        <f>3.52/5</f>
        <v>0.70399999999999996</v>
      </c>
      <c r="Y63" s="280">
        <f>3.61/5</f>
        <v>0.72199999999999998</v>
      </c>
      <c r="Z63" s="280"/>
      <c r="AA63" s="280">
        <v>0.7</v>
      </c>
      <c r="AB63" s="280">
        <v>0.75</v>
      </c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>
        <v>0.75</v>
      </c>
      <c r="G64" s="280"/>
      <c r="H64" s="280"/>
      <c r="I64" s="280"/>
      <c r="J64" s="280"/>
      <c r="K64" s="280"/>
      <c r="L64" s="280"/>
      <c r="M64" s="280"/>
      <c r="N64" s="280"/>
      <c r="O64" s="280">
        <f>2.07/3</f>
        <v>0.69</v>
      </c>
      <c r="P64" s="280"/>
      <c r="Q64" s="280">
        <v>0.7</v>
      </c>
      <c r="R64" s="280">
        <v>0.7</v>
      </c>
      <c r="S64" s="353">
        <v>0.70499999999999996</v>
      </c>
      <c r="T64" s="353">
        <f>2.8/4</f>
        <v>0.7</v>
      </c>
      <c r="U64" s="280">
        <f>3.58/5</f>
        <v>0.71599999999999997</v>
      </c>
      <c r="V64" s="280">
        <f>3.5/5</f>
        <v>0.7</v>
      </c>
      <c r="W64" s="280">
        <f>2.84/4</f>
        <v>0.71</v>
      </c>
      <c r="X64" s="280">
        <f>3.52/5</f>
        <v>0.70399999999999996</v>
      </c>
      <c r="Y64" s="280">
        <f>3.61/5</f>
        <v>0.72199999999999998</v>
      </c>
      <c r="Z64" s="280"/>
      <c r="AA64" s="280"/>
      <c r="AB64" s="280">
        <v>0.75</v>
      </c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>
        <v>0.7</v>
      </c>
      <c r="R66" s="280"/>
      <c r="S66" s="353">
        <v>0.70499999999999996</v>
      </c>
      <c r="T66" s="353">
        <f>2.8/4</f>
        <v>0.7</v>
      </c>
      <c r="U66" s="280">
        <f>3.58/5</f>
        <v>0.71599999999999997</v>
      </c>
      <c r="V66" s="280">
        <f>3.5/5</f>
        <v>0.7</v>
      </c>
      <c r="W66" s="280">
        <f>2.84/4</f>
        <v>0.71</v>
      </c>
      <c r="X66" s="280">
        <f>3.52/5</f>
        <v>0.70399999999999996</v>
      </c>
      <c r="Y66" s="280">
        <f>3.61/5</f>
        <v>0.72199999999999998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8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>
        <v>0.75</v>
      </c>
      <c r="G67" s="280"/>
      <c r="H67" s="280"/>
      <c r="I67" s="280"/>
      <c r="J67" s="280"/>
      <c r="K67" s="280"/>
      <c r="L67" s="280"/>
      <c r="M67" s="280"/>
      <c r="N67" s="280"/>
      <c r="O67" s="280"/>
      <c r="P67" s="280"/>
      <c r="Q67" s="280">
        <v>0.7</v>
      </c>
      <c r="R67" s="280"/>
      <c r="S67" s="353"/>
      <c r="T67" s="353"/>
      <c r="U67" s="280">
        <f>3.58/5</f>
        <v>0.71599999999999997</v>
      </c>
      <c r="V67" s="280">
        <f>3.5/5</f>
        <v>0.7</v>
      </c>
      <c r="W67" s="280"/>
      <c r="X67" s="280">
        <f>3.52/5</f>
        <v>0.70399999999999996</v>
      </c>
      <c r="Y67" s="280">
        <f>3.61/5</f>
        <v>0.72199999999999998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6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</v>
      </c>
      <c r="O72" s="280">
        <f>2.07/3</f>
        <v>0.69</v>
      </c>
      <c r="P72" s="280">
        <v>0.7</v>
      </c>
      <c r="Q72" s="280">
        <v>0.7</v>
      </c>
      <c r="R72" s="280">
        <v>0.7</v>
      </c>
      <c r="S72" s="353">
        <v>0.70499999999999996</v>
      </c>
      <c r="T72" s="353">
        <f>2.8/4</f>
        <v>0.7</v>
      </c>
      <c r="U72" s="280">
        <f>3.58/5</f>
        <v>0.71599999999999997</v>
      </c>
      <c r="V72" s="280">
        <f>3.5/5</f>
        <v>0.7</v>
      </c>
      <c r="W72" s="280">
        <f>2.84/4</f>
        <v>0.71</v>
      </c>
      <c r="X72" s="280">
        <f>3.52/5</f>
        <v>0.70399999999999996</v>
      </c>
      <c r="Y72" s="280">
        <f>3.61/5</f>
        <v>0.72199999999999998</v>
      </c>
      <c r="Z72" s="280"/>
      <c r="AA72" s="280">
        <v>0.7</v>
      </c>
      <c r="AB72" s="280">
        <v>0.7</v>
      </c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14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1.5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1.4</v>
      </c>
      <c r="O76" s="16">
        <f t="shared" si="7"/>
        <v>2.0699999999999998</v>
      </c>
      <c r="P76" s="16">
        <f t="shared" si="7"/>
        <v>1.4</v>
      </c>
      <c r="Q76" s="16">
        <f t="shared" si="7"/>
        <v>4.2</v>
      </c>
      <c r="R76" s="16">
        <f>SUM(R55,R56,R58,R60,R63,R64,R66,R67,R72)</f>
        <v>1.4</v>
      </c>
      <c r="S76" s="16">
        <f t="shared" si="7"/>
        <v>2.82</v>
      </c>
      <c r="T76" s="16">
        <f t="shared" si="7"/>
        <v>2.8</v>
      </c>
      <c r="U76" s="16">
        <f t="shared" si="7"/>
        <v>3.58</v>
      </c>
      <c r="V76" s="16">
        <f t="shared" si="7"/>
        <v>3.5</v>
      </c>
      <c r="W76" s="16">
        <f t="shared" si="7"/>
        <v>2.84</v>
      </c>
      <c r="X76" s="16">
        <f t="shared" si="7"/>
        <v>3.5199999999999996</v>
      </c>
      <c r="Y76" s="16">
        <f t="shared" si="7"/>
        <v>3.61</v>
      </c>
      <c r="Z76" s="16">
        <f t="shared" si="7"/>
        <v>0</v>
      </c>
      <c r="AA76" s="16">
        <f t="shared" si="7"/>
        <v>1.4</v>
      </c>
      <c r="AB76" s="16">
        <f t="shared" si="7"/>
        <v>2.2000000000000002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25.690000000000005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v>0.48499999999999999</v>
      </c>
      <c r="G78" s="353">
        <v>0.46</v>
      </c>
      <c r="H78" s="353">
        <f>0.89/2</f>
        <v>0.44500000000000001</v>
      </c>
      <c r="I78" s="280">
        <f>0.85/2</f>
        <v>0.42499999999999999</v>
      </c>
      <c r="J78" s="282">
        <v>0.42</v>
      </c>
      <c r="K78" s="282">
        <f>0.83/2</f>
        <v>0.41499999999999998</v>
      </c>
      <c r="L78" s="282">
        <v>0.45</v>
      </c>
      <c r="M78" s="280"/>
      <c r="N78" s="280"/>
      <c r="O78" s="280"/>
      <c r="P78" s="280"/>
      <c r="Q78" s="280"/>
      <c r="R78" s="280"/>
      <c r="S78" s="353"/>
      <c r="T78" s="280">
        <f>1.11/2</f>
        <v>0.55500000000000005</v>
      </c>
      <c r="U78" s="280">
        <f>1.11/2</f>
        <v>0.55500000000000005</v>
      </c>
      <c r="V78" s="280">
        <f>1.1/2</f>
        <v>0.55000000000000004</v>
      </c>
      <c r="W78" s="280">
        <f>1.14/2</f>
        <v>0.56999999999999995</v>
      </c>
      <c r="X78" s="280">
        <f>1.37/2</f>
        <v>0.68500000000000005</v>
      </c>
      <c r="Y78" s="280">
        <f>1.52/2</f>
        <v>0.76</v>
      </c>
      <c r="Z78" s="280">
        <f>1.48/2</f>
        <v>0.74</v>
      </c>
      <c r="AA78" s="280">
        <f>1.24/2</f>
        <v>0.62</v>
      </c>
      <c r="AB78" s="280">
        <v>0.5</v>
      </c>
      <c r="AC78" s="280">
        <v>0.495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/>
      <c r="G79" s="353">
        <v>0.46</v>
      </c>
      <c r="H79" s="353">
        <f>0.89/2</f>
        <v>0.44500000000000001</v>
      </c>
      <c r="I79" s="280">
        <f>0.85/2</f>
        <v>0.42499999999999999</v>
      </c>
      <c r="J79" s="280">
        <v>0.42</v>
      </c>
      <c r="K79" s="282">
        <f>0.83/2</f>
        <v>0.41499999999999998</v>
      </c>
      <c r="L79" s="282">
        <v>0.45</v>
      </c>
      <c r="M79" s="280">
        <v>0.46</v>
      </c>
      <c r="N79" s="280">
        <v>0.54</v>
      </c>
      <c r="O79" s="280">
        <f>1.03/2</f>
        <v>0.51500000000000001</v>
      </c>
      <c r="P79" s="280">
        <v>0.56000000000000005</v>
      </c>
      <c r="Q79" s="280">
        <v>0.55500000000000005</v>
      </c>
      <c r="R79" s="280">
        <v>0.53500000000000003</v>
      </c>
      <c r="S79" s="280">
        <v>0.55000000000000004</v>
      </c>
      <c r="T79" s="280"/>
      <c r="U79" s="280"/>
      <c r="V79" s="280"/>
      <c r="W79" s="280"/>
      <c r="X79" s="280"/>
      <c r="Y79" s="280"/>
      <c r="Z79" s="280">
        <f>1.48/2</f>
        <v>0.74</v>
      </c>
      <c r="AA79" s="280">
        <f>1.24/2</f>
        <v>0.62</v>
      </c>
      <c r="AB79" s="280">
        <v>0.5</v>
      </c>
      <c r="AC79" s="280">
        <v>0.495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v>0.48499999999999999</v>
      </c>
      <c r="G80" s="280"/>
      <c r="H80" s="353"/>
      <c r="I80" s="280"/>
      <c r="J80" s="280"/>
      <c r="K80" s="280"/>
      <c r="L80" s="282"/>
      <c r="M80" s="280">
        <v>0.46</v>
      </c>
      <c r="N80" s="280">
        <v>0.54</v>
      </c>
      <c r="O80" s="280">
        <f>1.03/2</f>
        <v>0.51500000000000001</v>
      </c>
      <c r="P80" s="280">
        <v>0.56000000000000005</v>
      </c>
      <c r="Q80" s="280">
        <v>0.55500000000000005</v>
      </c>
      <c r="R80" s="280">
        <v>0.53500000000000003</v>
      </c>
      <c r="S80" s="280">
        <v>0.55000000000000004</v>
      </c>
      <c r="T80" s="280">
        <f>1.11/2</f>
        <v>0.55500000000000005</v>
      </c>
      <c r="U80" s="280">
        <f>1.11/2</f>
        <v>0.55500000000000005</v>
      </c>
      <c r="V80" s="280">
        <f>1.1/2</f>
        <v>0.55000000000000004</v>
      </c>
      <c r="W80" s="280">
        <f>1.14/2</f>
        <v>0.56999999999999995</v>
      </c>
      <c r="X80" s="280">
        <f>1.37/2</f>
        <v>0.68500000000000005</v>
      </c>
      <c r="Y80" s="280">
        <f>1.52/2</f>
        <v>0.76</v>
      </c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14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0.97</v>
      </c>
      <c r="G81" s="16">
        <f t="shared" si="8"/>
        <v>0.92</v>
      </c>
      <c r="H81" s="16">
        <f t="shared" si="8"/>
        <v>0.89</v>
      </c>
      <c r="I81" s="16">
        <f t="shared" si="8"/>
        <v>0.85</v>
      </c>
      <c r="J81" s="16">
        <f t="shared" si="8"/>
        <v>0.84</v>
      </c>
      <c r="K81" s="16">
        <f t="shared" si="8"/>
        <v>0.83</v>
      </c>
      <c r="L81" s="16">
        <f t="shared" si="8"/>
        <v>0.9</v>
      </c>
      <c r="M81" s="16">
        <f t="shared" si="8"/>
        <v>0.92</v>
      </c>
      <c r="N81" s="16">
        <f t="shared" si="8"/>
        <v>1.08</v>
      </c>
      <c r="O81" s="16">
        <f t="shared" si="8"/>
        <v>1.03</v>
      </c>
      <c r="P81" s="16">
        <f t="shared" si="8"/>
        <v>1.1200000000000001</v>
      </c>
      <c r="Q81" s="16">
        <f t="shared" si="8"/>
        <v>1.1100000000000001</v>
      </c>
      <c r="R81" s="16">
        <f t="shared" si="8"/>
        <v>1.07</v>
      </c>
      <c r="S81" s="16">
        <f t="shared" si="8"/>
        <v>1.1000000000000001</v>
      </c>
      <c r="T81" s="16">
        <f t="shared" si="8"/>
        <v>1.1100000000000001</v>
      </c>
      <c r="U81" s="16">
        <f t="shared" si="8"/>
        <v>1.1100000000000001</v>
      </c>
      <c r="V81" s="16">
        <f t="shared" si="8"/>
        <v>1.1000000000000001</v>
      </c>
      <c r="W81" s="16">
        <f t="shared" si="8"/>
        <v>1.1399999999999999</v>
      </c>
      <c r="X81" s="16">
        <f t="shared" si="8"/>
        <v>1.37</v>
      </c>
      <c r="Y81" s="16">
        <f t="shared" si="8"/>
        <v>1.52</v>
      </c>
      <c r="Z81" s="16">
        <f t="shared" si="8"/>
        <v>1.48</v>
      </c>
      <c r="AA81" s="16">
        <f t="shared" si="8"/>
        <v>1.24</v>
      </c>
      <c r="AB81" s="16">
        <f t="shared" si="8"/>
        <v>1</v>
      </c>
      <c r="AC81" s="16">
        <f t="shared" si="8"/>
        <v>0.99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17.389999999999997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280">
        <v>0.73</v>
      </c>
      <c r="O94" s="280">
        <v>0.78</v>
      </c>
      <c r="P94" s="280">
        <v>0.1</v>
      </c>
      <c r="Q94" s="280">
        <v>0.74</v>
      </c>
      <c r="R94" s="280">
        <v>0.72</v>
      </c>
      <c r="S94" s="280">
        <v>0.73</v>
      </c>
      <c r="T94" s="353">
        <v>0.72</v>
      </c>
      <c r="U94" s="280">
        <v>0.72</v>
      </c>
      <c r="V94" s="280">
        <v>0.73</v>
      </c>
      <c r="W94" s="280">
        <v>0.75</v>
      </c>
      <c r="X94" s="280">
        <v>0.83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0.69</v>
      </c>
      <c r="I95" s="280">
        <v>0.69</v>
      </c>
      <c r="J95" s="280">
        <v>0.67</v>
      </c>
      <c r="K95" s="282">
        <v>0.69</v>
      </c>
      <c r="L95" s="280">
        <v>0.67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0.88</v>
      </c>
      <c r="AA95" s="280">
        <v>0.86</v>
      </c>
      <c r="AB95" s="280">
        <v>0.82</v>
      </c>
      <c r="AC95" s="280">
        <v>0.77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0.72</v>
      </c>
      <c r="H96" s="16">
        <f t="shared" si="12"/>
        <v>0.69</v>
      </c>
      <c r="I96" s="16">
        <f t="shared" si="12"/>
        <v>0.69</v>
      </c>
      <c r="J96" s="16">
        <f t="shared" si="12"/>
        <v>0.67</v>
      </c>
      <c r="K96" s="16">
        <f t="shared" si="12"/>
        <v>0.69</v>
      </c>
      <c r="L96" s="16">
        <f t="shared" si="12"/>
        <v>0.67</v>
      </c>
      <c r="M96" s="16">
        <f t="shared" si="12"/>
        <v>0.72</v>
      </c>
      <c r="N96" s="16">
        <f t="shared" si="12"/>
        <v>0.73</v>
      </c>
      <c r="O96" s="16">
        <f t="shared" si="12"/>
        <v>0.78</v>
      </c>
      <c r="P96" s="16">
        <f t="shared" si="12"/>
        <v>0.1</v>
      </c>
      <c r="Q96" s="16">
        <f t="shared" si="12"/>
        <v>0.74</v>
      </c>
      <c r="R96" s="16">
        <f t="shared" si="12"/>
        <v>0.72</v>
      </c>
      <c r="S96" s="16">
        <f t="shared" si="12"/>
        <v>0.73</v>
      </c>
      <c r="T96" s="16">
        <f t="shared" si="12"/>
        <v>0.72</v>
      </c>
      <c r="U96" s="16">
        <f t="shared" si="12"/>
        <v>0.72</v>
      </c>
      <c r="V96" s="16">
        <f t="shared" si="12"/>
        <v>0.73</v>
      </c>
      <c r="W96" s="16">
        <f t="shared" si="12"/>
        <v>0.75</v>
      </c>
      <c r="X96" s="16">
        <f t="shared" si="12"/>
        <v>0.83</v>
      </c>
      <c r="Y96" s="16">
        <f t="shared" si="12"/>
        <v>0.92</v>
      </c>
      <c r="Z96" s="16">
        <f t="shared" si="12"/>
        <v>0.88</v>
      </c>
      <c r="AA96" s="16">
        <f t="shared" si="12"/>
        <v>0.86</v>
      </c>
      <c r="AB96" s="16">
        <f t="shared" si="12"/>
        <v>0.82</v>
      </c>
      <c r="AC96" s="16">
        <f t="shared" si="12"/>
        <v>0.77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38</v>
      </c>
      <c r="G99" s="23">
        <f t="shared" ref="G99:AC99" si="14">SUM(G13:G16,G19:G32,G35:G37,G40,G43:G46,G49,G55,G56,G58,G60,G63,G64,G66,G67,G72,G78:G80,G94:G95)</f>
        <v>35.85</v>
      </c>
      <c r="H99" s="23">
        <f>SUM(H13:H16,H19:H32,H35:H37,H40,H43:H46,H49,H55,H56,H58,H60,H63,H64,H66,H67,H72,H78:H80,H94:H95)</f>
        <v>33.709999999999994</v>
      </c>
      <c r="I99" s="23">
        <f t="shared" si="14"/>
        <v>32.729999999999997</v>
      </c>
      <c r="J99" s="23">
        <f t="shared" si="14"/>
        <v>32.680000000000007</v>
      </c>
      <c r="K99" s="23">
        <f t="shared" si="14"/>
        <v>33.309999999999995</v>
      </c>
      <c r="L99" s="23">
        <f t="shared" si="14"/>
        <v>32.79</v>
      </c>
      <c r="M99" s="23">
        <f t="shared" si="14"/>
        <v>35.650000000000006</v>
      </c>
      <c r="N99" s="23">
        <f>SUM(N13:N16,N19:N32,N35:N37,N40,N43:N46,N49,N55,N56,N58,N60,N63,N64,N66,N67,N72,N78:N80,N94:N95)</f>
        <v>38.49</v>
      </c>
      <c r="O99" s="23">
        <f t="shared" si="14"/>
        <v>42.999999999999993</v>
      </c>
      <c r="P99" s="23">
        <f t="shared" si="14"/>
        <v>45.760000000000012</v>
      </c>
      <c r="Q99" s="23">
        <f t="shared" si="14"/>
        <v>48.240000000000016</v>
      </c>
      <c r="R99" s="23">
        <f t="shared" si="14"/>
        <v>47.86</v>
      </c>
      <c r="S99" s="23">
        <f t="shared" si="14"/>
        <v>49.399999999999984</v>
      </c>
      <c r="T99" s="23">
        <f t="shared" si="14"/>
        <v>49.38000000000001</v>
      </c>
      <c r="U99" s="23">
        <f t="shared" si="14"/>
        <v>50.160000000000004</v>
      </c>
      <c r="V99" s="23">
        <f t="shared" si="14"/>
        <v>50.1</v>
      </c>
      <c r="W99" s="23">
        <f t="shared" si="14"/>
        <v>50.040000000000006</v>
      </c>
      <c r="X99" s="23">
        <f t="shared" si="14"/>
        <v>55.500000000000007</v>
      </c>
      <c r="Y99" s="23">
        <f t="shared" si="14"/>
        <v>55.280000000000008</v>
      </c>
      <c r="Z99" s="23">
        <f t="shared" si="14"/>
        <v>50.120000000000005</v>
      </c>
      <c r="AA99" s="23">
        <f t="shared" si="14"/>
        <v>49.17</v>
      </c>
      <c r="AB99" s="23">
        <f t="shared" si="14"/>
        <v>47.08</v>
      </c>
      <c r="AC99" s="23">
        <f t="shared" si="14"/>
        <v>43.129999999999995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-0.21999999999999886</v>
      </c>
      <c r="AG102" s="19"/>
      <c r="AH102" s="145">
        <f>Z99-AA99</f>
        <v>0.95000000000000284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13.3</v>
      </c>
      <c r="G107" s="58">
        <f t="shared" ref="G107:AC107" si="15">G17</f>
        <v>13.2</v>
      </c>
      <c r="H107" s="58">
        <f t="shared" si="15"/>
        <v>13.4</v>
      </c>
      <c r="I107" s="58">
        <f t="shared" si="15"/>
        <v>13.6</v>
      </c>
      <c r="J107" s="58">
        <f t="shared" si="15"/>
        <v>13.6</v>
      </c>
      <c r="K107" s="58">
        <f t="shared" si="15"/>
        <v>13.6</v>
      </c>
      <c r="L107" s="58">
        <f t="shared" si="15"/>
        <v>12</v>
      </c>
      <c r="M107" s="58">
        <f t="shared" si="15"/>
        <v>13.8</v>
      </c>
      <c r="N107" s="58">
        <f t="shared" si="15"/>
        <v>13.600000000000001</v>
      </c>
      <c r="O107" s="58">
        <f t="shared" si="15"/>
        <v>16.5</v>
      </c>
      <c r="P107" s="58">
        <f t="shared" si="15"/>
        <v>20.100000000000001</v>
      </c>
      <c r="Q107" s="58">
        <f t="shared" si="15"/>
        <v>19.5</v>
      </c>
      <c r="R107" s="58">
        <f t="shared" si="15"/>
        <v>19.5</v>
      </c>
      <c r="S107" s="58">
        <f t="shared" si="15"/>
        <v>19.5</v>
      </c>
      <c r="T107" s="58">
        <f t="shared" si="15"/>
        <v>19.5</v>
      </c>
      <c r="U107" s="58">
        <f t="shared" si="15"/>
        <v>19.5</v>
      </c>
      <c r="V107" s="58">
        <f t="shared" si="15"/>
        <v>19.5</v>
      </c>
      <c r="W107" s="58">
        <f t="shared" si="15"/>
        <v>20.100000000000001</v>
      </c>
      <c r="X107" s="58">
        <f t="shared" si="15"/>
        <v>19.5</v>
      </c>
      <c r="Y107" s="58">
        <f t="shared" si="15"/>
        <v>19.200000000000003</v>
      </c>
      <c r="Z107" s="58">
        <f t="shared" si="15"/>
        <v>19.5</v>
      </c>
      <c r="AA107" s="58">
        <f t="shared" si="15"/>
        <v>13.4</v>
      </c>
      <c r="AB107" s="58">
        <f t="shared" si="15"/>
        <v>13.2</v>
      </c>
      <c r="AC107" s="58">
        <f t="shared" si="15"/>
        <v>13.4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0.56299999999999994</v>
      </c>
      <c r="G108" s="62">
        <v>0.496</v>
      </c>
      <c r="H108" s="62">
        <v>0.54800000000000004</v>
      </c>
      <c r="I108" s="62">
        <v>0.65500000000000003</v>
      </c>
      <c r="J108" s="62">
        <v>0.69599999999999995</v>
      </c>
      <c r="K108" s="62">
        <v>0.58199999999999996</v>
      </c>
      <c r="L108" s="62">
        <v>0.5</v>
      </c>
      <c r="M108" s="62">
        <v>0.55700000000000005</v>
      </c>
      <c r="N108" s="62">
        <v>0.63100000000000001</v>
      </c>
      <c r="O108" s="62">
        <v>0.61399999999999999</v>
      </c>
      <c r="P108" s="62">
        <v>0.629</v>
      </c>
      <c r="Q108" s="62">
        <v>0.76800000000000002</v>
      </c>
      <c r="R108" s="62">
        <v>0.72699999999999998</v>
      </c>
      <c r="S108" s="62">
        <v>0.54</v>
      </c>
      <c r="T108" s="62">
        <v>0.72399999999999998</v>
      </c>
      <c r="U108" s="62">
        <v>0.80800000000000005</v>
      </c>
      <c r="V108" s="62">
        <v>0.77800000000000002</v>
      </c>
      <c r="W108" s="62">
        <v>0.56599999999999995</v>
      </c>
      <c r="X108" s="62">
        <v>0.55100000000000005</v>
      </c>
      <c r="Y108" s="62">
        <v>0.71699999999999997</v>
      </c>
      <c r="Z108" s="62">
        <v>0.73899999999999999</v>
      </c>
      <c r="AA108" s="62">
        <v>0.7</v>
      </c>
      <c r="AB108" s="62">
        <v>0.59</v>
      </c>
      <c r="AC108" s="62"/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7.3</v>
      </c>
      <c r="G111" s="59">
        <f t="shared" ref="G111:AC111" si="17">G47</f>
        <v>6.8</v>
      </c>
      <c r="H111" s="59">
        <f t="shared" si="17"/>
        <v>5</v>
      </c>
      <c r="I111" s="59">
        <f t="shared" si="17"/>
        <v>3.4</v>
      </c>
      <c r="J111" s="59">
        <f t="shared" si="17"/>
        <v>3.4</v>
      </c>
      <c r="K111" s="59">
        <f t="shared" si="17"/>
        <v>4</v>
      </c>
      <c r="L111" s="59">
        <f t="shared" si="17"/>
        <v>6</v>
      </c>
      <c r="M111" s="59">
        <f t="shared" si="17"/>
        <v>6</v>
      </c>
      <c r="N111" s="59">
        <f t="shared" si="17"/>
        <v>7.5</v>
      </c>
      <c r="O111" s="59">
        <f t="shared" si="17"/>
        <v>8.4</v>
      </c>
      <c r="P111" s="59">
        <f t="shared" si="17"/>
        <v>8.8000000000000007</v>
      </c>
      <c r="Q111" s="59">
        <f t="shared" si="17"/>
        <v>8.5</v>
      </c>
      <c r="R111" s="59">
        <f t="shared" si="17"/>
        <v>11</v>
      </c>
      <c r="S111" s="59">
        <f t="shared" si="17"/>
        <v>11</v>
      </c>
      <c r="T111" s="59">
        <f t="shared" si="17"/>
        <v>11</v>
      </c>
      <c r="U111" s="59">
        <f t="shared" si="17"/>
        <v>11</v>
      </c>
      <c r="V111" s="59">
        <f t="shared" si="17"/>
        <v>11</v>
      </c>
      <c r="W111" s="59">
        <f t="shared" si="17"/>
        <v>11</v>
      </c>
      <c r="X111" s="59">
        <f t="shared" si="17"/>
        <v>16.100000000000001</v>
      </c>
      <c r="Y111" s="59">
        <f t="shared" si="17"/>
        <v>15.8</v>
      </c>
      <c r="Z111" s="59">
        <f t="shared" si="17"/>
        <v>14</v>
      </c>
      <c r="AA111" s="59">
        <f t="shared" si="17"/>
        <v>18</v>
      </c>
      <c r="AB111" s="59">
        <f t="shared" si="17"/>
        <v>15.6</v>
      </c>
      <c r="AC111" s="59">
        <f t="shared" si="17"/>
        <v>13.7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0.27900000000000003</v>
      </c>
      <c r="G112" s="62">
        <v>0.249</v>
      </c>
      <c r="H112" s="62">
        <v>0.248</v>
      </c>
      <c r="I112" s="62">
        <v>0.17699999999999999</v>
      </c>
      <c r="J112" s="62">
        <v>0.16600000000000001</v>
      </c>
      <c r="K112" s="62">
        <v>0.188</v>
      </c>
      <c r="L112" s="62">
        <v>0.24399999999999999</v>
      </c>
      <c r="M112" s="62">
        <v>0.27600000000000002</v>
      </c>
      <c r="N112" s="62">
        <v>0.26200000000000001</v>
      </c>
      <c r="O112" s="62">
        <v>0.27</v>
      </c>
      <c r="P112" s="62">
        <v>0.26100000000000001</v>
      </c>
      <c r="Q112" s="62">
        <v>0.26800000000000002</v>
      </c>
      <c r="R112" s="62">
        <v>0.24199999999999999</v>
      </c>
      <c r="S112" s="62">
        <v>0.16800000000000001</v>
      </c>
      <c r="T112" s="62">
        <v>0.16900000000000001</v>
      </c>
      <c r="U112" s="62">
        <v>0.17699999999999999</v>
      </c>
      <c r="V112" s="62">
        <v>0.16300000000000001</v>
      </c>
      <c r="W112" s="62">
        <v>0.17899999999999999</v>
      </c>
      <c r="X112" s="62">
        <v>0.17899999999999999</v>
      </c>
      <c r="Y112" s="62">
        <v>0.19900000000000001</v>
      </c>
      <c r="Z112" s="62">
        <v>0.21</v>
      </c>
      <c r="AA112" s="62">
        <v>0.20599999999999999</v>
      </c>
      <c r="AB112" s="62">
        <v>0.20699999999999999</v>
      </c>
      <c r="AC112" s="62"/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0.02</v>
      </c>
      <c r="G113" s="62">
        <v>6.4000000000000001E-2</v>
      </c>
      <c r="H113" s="62">
        <v>3.2000000000000001E-2</v>
      </c>
      <c r="I113" s="62">
        <v>0.03</v>
      </c>
      <c r="J113" s="62">
        <v>0.03</v>
      </c>
      <c r="K113" s="62">
        <v>0.03</v>
      </c>
      <c r="L113" s="62">
        <v>9.8000000000000004E-2</v>
      </c>
      <c r="M113" s="62">
        <v>6.5000000000000002E-2</v>
      </c>
      <c r="N113" s="62">
        <v>7.1999999999999995E-2</v>
      </c>
      <c r="O113" s="62">
        <v>0.124</v>
      </c>
      <c r="P113" s="62">
        <v>0.14000000000000001</v>
      </c>
      <c r="Q113" s="62">
        <v>0.17</v>
      </c>
      <c r="R113" s="62">
        <v>0.16800000000000001</v>
      </c>
      <c r="S113" s="62">
        <v>0.17299999999999999</v>
      </c>
      <c r="T113" s="62">
        <v>0.16900000000000001</v>
      </c>
      <c r="U113" s="62">
        <v>0.155</v>
      </c>
      <c r="V113" s="62">
        <v>0.14099999999999999</v>
      </c>
      <c r="W113" s="62">
        <v>0.17299999999999999</v>
      </c>
      <c r="X113" s="62">
        <v>0.48658000000000001</v>
      </c>
      <c r="Y113" s="62">
        <v>0.26200000000000001</v>
      </c>
      <c r="Z113" s="62">
        <v>0.27</v>
      </c>
      <c r="AA113" s="62">
        <v>0.27100000000000002</v>
      </c>
      <c r="AB113" s="62">
        <v>0.27300000000000002</v>
      </c>
      <c r="AC113" s="62"/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14.19</v>
      </c>
      <c r="G114" s="59">
        <f t="shared" ref="G114:AC114" si="18">G50</f>
        <v>14.21</v>
      </c>
      <c r="H114" s="59">
        <f t="shared" si="18"/>
        <v>13.73</v>
      </c>
      <c r="I114" s="59">
        <f t="shared" si="18"/>
        <v>14.19</v>
      </c>
      <c r="J114" s="59">
        <f t="shared" si="18"/>
        <v>14.17</v>
      </c>
      <c r="K114" s="59">
        <f t="shared" si="18"/>
        <v>14.19</v>
      </c>
      <c r="L114" s="59">
        <f t="shared" si="18"/>
        <v>13.22</v>
      </c>
      <c r="M114" s="59">
        <f t="shared" si="18"/>
        <v>14.21</v>
      </c>
      <c r="N114" s="59">
        <f t="shared" si="18"/>
        <v>14.18</v>
      </c>
      <c r="O114" s="59">
        <f t="shared" si="18"/>
        <v>14.22</v>
      </c>
      <c r="P114" s="59">
        <f t="shared" si="18"/>
        <v>14.24</v>
      </c>
      <c r="Q114" s="59">
        <f t="shared" si="18"/>
        <v>14.19</v>
      </c>
      <c r="R114" s="59">
        <f t="shared" si="18"/>
        <v>14.17</v>
      </c>
      <c r="S114" s="59">
        <f t="shared" si="18"/>
        <v>14.25</v>
      </c>
      <c r="T114" s="59">
        <f t="shared" si="18"/>
        <v>14.25</v>
      </c>
      <c r="U114" s="59">
        <f t="shared" si="18"/>
        <v>14.25</v>
      </c>
      <c r="V114" s="59">
        <f t="shared" si="18"/>
        <v>14.27</v>
      </c>
      <c r="W114" s="59">
        <f t="shared" si="18"/>
        <v>14.21</v>
      </c>
      <c r="X114" s="59">
        <f t="shared" si="18"/>
        <v>14.18</v>
      </c>
      <c r="Y114" s="59">
        <f t="shared" si="18"/>
        <v>14.23</v>
      </c>
      <c r="Z114" s="59">
        <f t="shared" si="18"/>
        <v>14.26</v>
      </c>
      <c r="AA114" s="59">
        <f t="shared" si="18"/>
        <v>14.27</v>
      </c>
      <c r="AB114" s="59">
        <f t="shared" si="18"/>
        <v>14.26</v>
      </c>
      <c r="AC114" s="59">
        <f t="shared" si="18"/>
        <v>14.27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0.81</v>
      </c>
      <c r="G115" s="62">
        <v>0.79</v>
      </c>
      <c r="H115" s="62">
        <v>0.79</v>
      </c>
      <c r="I115" s="62">
        <v>0.81</v>
      </c>
      <c r="J115" s="62">
        <v>0.83</v>
      </c>
      <c r="K115" s="62">
        <v>0.81</v>
      </c>
      <c r="L115" s="62">
        <v>0.78</v>
      </c>
      <c r="M115" s="62">
        <v>0.79</v>
      </c>
      <c r="N115" s="62">
        <v>0.82</v>
      </c>
      <c r="O115" s="62">
        <v>0.78</v>
      </c>
      <c r="P115" s="62">
        <v>0.76</v>
      </c>
      <c r="Q115" s="62">
        <v>0.81</v>
      </c>
      <c r="R115" s="62">
        <v>0.83</v>
      </c>
      <c r="S115" s="62">
        <v>0.75</v>
      </c>
      <c r="T115" s="62">
        <v>0.76</v>
      </c>
      <c r="U115" s="62">
        <v>0.75</v>
      </c>
      <c r="V115" s="62">
        <v>0.73</v>
      </c>
      <c r="W115" s="62">
        <v>0.79</v>
      </c>
      <c r="X115" s="62">
        <v>0.82</v>
      </c>
      <c r="Y115" s="62">
        <v>0.77</v>
      </c>
      <c r="Z115" s="62">
        <v>0.74</v>
      </c>
      <c r="AA115" s="62">
        <v>0.73</v>
      </c>
      <c r="AB115" s="62">
        <v>0.74</v>
      </c>
      <c r="AC115" s="62"/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1.5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1.4</v>
      </c>
      <c r="O116" s="58">
        <f t="shared" si="19"/>
        <v>2.0699999999999998</v>
      </c>
      <c r="P116" s="58">
        <f t="shared" si="19"/>
        <v>1.4</v>
      </c>
      <c r="Q116" s="58">
        <f t="shared" si="19"/>
        <v>4.2</v>
      </c>
      <c r="R116" s="58">
        <f t="shared" si="19"/>
        <v>1.4</v>
      </c>
      <c r="S116" s="58">
        <f t="shared" si="19"/>
        <v>2.82</v>
      </c>
      <c r="T116" s="58">
        <f t="shared" si="19"/>
        <v>2.8</v>
      </c>
      <c r="U116" s="58">
        <f t="shared" si="19"/>
        <v>3.58</v>
      </c>
      <c r="V116" s="58">
        <f t="shared" si="19"/>
        <v>3.5</v>
      </c>
      <c r="W116" s="58">
        <f t="shared" si="19"/>
        <v>2.84</v>
      </c>
      <c r="X116" s="58">
        <f t="shared" si="19"/>
        <v>3.5199999999999996</v>
      </c>
      <c r="Y116" s="58">
        <f t="shared" si="19"/>
        <v>3.61</v>
      </c>
      <c r="Z116" s="58">
        <f t="shared" si="19"/>
        <v>0</v>
      </c>
      <c r="AA116" s="58">
        <f t="shared" si="19"/>
        <v>1.4</v>
      </c>
      <c r="AB116" s="58">
        <f t="shared" si="19"/>
        <v>2.2000000000000002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0.97</v>
      </c>
      <c r="G117" s="58">
        <f t="shared" ref="G117:AC117" si="20">G81</f>
        <v>0.92</v>
      </c>
      <c r="H117" s="58">
        <f t="shared" si="20"/>
        <v>0.89</v>
      </c>
      <c r="I117" s="58">
        <f t="shared" si="20"/>
        <v>0.85</v>
      </c>
      <c r="J117" s="58">
        <f t="shared" si="20"/>
        <v>0.84</v>
      </c>
      <c r="K117" s="58">
        <f t="shared" si="20"/>
        <v>0.83</v>
      </c>
      <c r="L117" s="58">
        <f t="shared" si="20"/>
        <v>0.9</v>
      </c>
      <c r="M117" s="58">
        <f t="shared" si="20"/>
        <v>0.92</v>
      </c>
      <c r="N117" s="58">
        <f t="shared" si="20"/>
        <v>1.08</v>
      </c>
      <c r="O117" s="58">
        <f t="shared" si="20"/>
        <v>1.03</v>
      </c>
      <c r="P117" s="58">
        <f t="shared" si="20"/>
        <v>1.1200000000000001</v>
      </c>
      <c r="Q117" s="58">
        <f t="shared" si="20"/>
        <v>1.1100000000000001</v>
      </c>
      <c r="R117" s="58">
        <f t="shared" si="20"/>
        <v>1.07</v>
      </c>
      <c r="S117" s="58">
        <f t="shared" si="20"/>
        <v>1.1000000000000001</v>
      </c>
      <c r="T117" s="58">
        <f t="shared" si="20"/>
        <v>1.1100000000000001</v>
      </c>
      <c r="U117" s="58">
        <f t="shared" si="20"/>
        <v>1.1100000000000001</v>
      </c>
      <c r="V117" s="58">
        <f t="shared" si="20"/>
        <v>1.1000000000000001</v>
      </c>
      <c r="W117" s="58">
        <f t="shared" si="20"/>
        <v>1.1399999999999999</v>
      </c>
      <c r="X117" s="58">
        <f t="shared" si="20"/>
        <v>1.37</v>
      </c>
      <c r="Y117" s="58">
        <f t="shared" si="20"/>
        <v>1.52</v>
      </c>
      <c r="Z117" s="58">
        <f t="shared" si="20"/>
        <v>1.48</v>
      </c>
      <c r="AA117" s="58">
        <f t="shared" si="20"/>
        <v>1.24</v>
      </c>
      <c r="AB117" s="58">
        <f t="shared" si="20"/>
        <v>1</v>
      </c>
      <c r="AC117" s="58">
        <f t="shared" si="20"/>
        <v>0.99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0.74</v>
      </c>
      <c r="G119" s="58">
        <f t="shared" ref="G119:AC119" si="21">G96</f>
        <v>0.72</v>
      </c>
      <c r="H119" s="58">
        <f t="shared" si="21"/>
        <v>0.69</v>
      </c>
      <c r="I119" s="58">
        <f t="shared" si="21"/>
        <v>0.69</v>
      </c>
      <c r="J119" s="58">
        <f t="shared" si="21"/>
        <v>0.67</v>
      </c>
      <c r="K119" s="58">
        <f t="shared" si="21"/>
        <v>0.69</v>
      </c>
      <c r="L119" s="58">
        <f t="shared" si="21"/>
        <v>0.67</v>
      </c>
      <c r="M119" s="58">
        <f t="shared" si="21"/>
        <v>0.72</v>
      </c>
      <c r="N119" s="58">
        <f t="shared" si="21"/>
        <v>0.73</v>
      </c>
      <c r="O119" s="58">
        <f t="shared" si="21"/>
        <v>0.78</v>
      </c>
      <c r="P119" s="58">
        <f t="shared" si="21"/>
        <v>0.1</v>
      </c>
      <c r="Q119" s="58">
        <f t="shared" si="21"/>
        <v>0.74</v>
      </c>
      <c r="R119" s="58">
        <f t="shared" si="21"/>
        <v>0.72</v>
      </c>
      <c r="S119" s="58">
        <f t="shared" si="21"/>
        <v>0.73</v>
      </c>
      <c r="T119" s="58">
        <f t="shared" si="21"/>
        <v>0.72</v>
      </c>
      <c r="U119" s="58">
        <f t="shared" si="21"/>
        <v>0.72</v>
      </c>
      <c r="V119" s="58">
        <f t="shared" si="21"/>
        <v>0.73</v>
      </c>
      <c r="W119" s="58">
        <f t="shared" si="21"/>
        <v>0.75</v>
      </c>
      <c r="X119" s="58">
        <f t="shared" si="21"/>
        <v>0.83</v>
      </c>
      <c r="Y119" s="58">
        <f t="shared" si="21"/>
        <v>0.92</v>
      </c>
      <c r="Z119" s="58">
        <f t="shared" si="21"/>
        <v>0.88</v>
      </c>
      <c r="AA119" s="58">
        <f t="shared" si="21"/>
        <v>0.86</v>
      </c>
      <c r="AB119" s="58">
        <f t="shared" si="21"/>
        <v>0.82</v>
      </c>
      <c r="AC119" s="58">
        <f t="shared" si="21"/>
        <v>0.77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38</v>
      </c>
      <c r="G121" s="55">
        <f t="shared" ref="G121:AC121" si="22">SUM(G13:G16,G19:G32,G43:G46,G49,G55,G56,G58,G60,G63,G64,G66,G67,G72,G78:G80,G94:G95)</f>
        <v>35.85</v>
      </c>
      <c r="H121" s="55">
        <f>SUM(H13:H16,H19:H32,H43:H46,H49,H55,H56,H58,H60,H63,H64,H66,H67,H72,H78:H80,H94:H95)</f>
        <v>33.709999999999994</v>
      </c>
      <c r="I121" s="55">
        <f t="shared" si="22"/>
        <v>32.729999999999997</v>
      </c>
      <c r="J121" s="55">
        <f t="shared" si="22"/>
        <v>32.680000000000007</v>
      </c>
      <c r="K121" s="55">
        <f t="shared" si="22"/>
        <v>33.309999999999995</v>
      </c>
      <c r="L121" s="55">
        <f t="shared" si="22"/>
        <v>32.79</v>
      </c>
      <c r="M121" s="55">
        <f t="shared" si="22"/>
        <v>35.650000000000006</v>
      </c>
      <c r="N121" s="55">
        <f t="shared" si="22"/>
        <v>38.49</v>
      </c>
      <c r="O121" s="55">
        <f t="shared" si="22"/>
        <v>42.999999999999993</v>
      </c>
      <c r="P121" s="55">
        <f t="shared" si="22"/>
        <v>45.760000000000012</v>
      </c>
      <c r="Q121" s="55">
        <f t="shared" si="22"/>
        <v>48.240000000000016</v>
      </c>
      <c r="R121" s="55">
        <f t="shared" si="22"/>
        <v>47.86</v>
      </c>
      <c r="S121" s="55">
        <f t="shared" si="22"/>
        <v>49.399999999999984</v>
      </c>
      <c r="T121" s="55">
        <f t="shared" si="22"/>
        <v>49.38000000000001</v>
      </c>
      <c r="U121" s="55">
        <f>SUM(U13:U16,U19:U32,U43:U46,U49,U55,U56,U58,U60,U63,U64,U66,U67,U72,U78:U80,U94:U95)</f>
        <v>50.160000000000004</v>
      </c>
      <c r="V121" s="55">
        <f t="shared" si="22"/>
        <v>50.1</v>
      </c>
      <c r="W121" s="55">
        <f t="shared" si="22"/>
        <v>50.040000000000006</v>
      </c>
      <c r="X121" s="55">
        <f t="shared" si="22"/>
        <v>55.500000000000007</v>
      </c>
      <c r="Y121" s="55">
        <f t="shared" si="22"/>
        <v>55.280000000000008</v>
      </c>
      <c r="Z121" s="55">
        <f t="shared" si="22"/>
        <v>50.120000000000005</v>
      </c>
      <c r="AA121" s="55">
        <f t="shared" si="22"/>
        <v>49.17</v>
      </c>
      <c r="AB121" s="55">
        <f t="shared" si="22"/>
        <v>47.08</v>
      </c>
      <c r="AC121" s="55">
        <f t="shared" si="22"/>
        <v>43.129999999999995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>
        <v>2.75</v>
      </c>
      <c r="AA124" s="519">
        <v>2.75</v>
      </c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/>
      <c r="L125" s="519">
        <v>2.2793000000000001</v>
      </c>
      <c r="M125" s="519"/>
      <c r="N125" s="519"/>
      <c r="O125" s="519"/>
      <c r="P125" s="519">
        <v>0.68</v>
      </c>
      <c r="Q125" s="519">
        <v>0.4</v>
      </c>
      <c r="R125" s="519">
        <v>0.4</v>
      </c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2.2793000000000001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0.68</v>
      </c>
      <c r="Q126" s="55">
        <f t="shared" si="23"/>
        <v>0.4</v>
      </c>
      <c r="R126" s="55">
        <f t="shared" si="23"/>
        <v>0.4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2.75</v>
      </c>
      <c r="AA126" s="55">
        <f t="shared" si="23"/>
        <v>2.75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38</v>
      </c>
      <c r="G127" s="56">
        <f t="shared" ref="G127:AC127" si="24">SUM(G121,G126)</f>
        <v>35.85</v>
      </c>
      <c r="H127" s="56">
        <f t="shared" si="24"/>
        <v>33.709999999999994</v>
      </c>
      <c r="I127" s="56">
        <f t="shared" si="24"/>
        <v>32.729999999999997</v>
      </c>
      <c r="J127" s="56">
        <f t="shared" si="24"/>
        <v>32.680000000000007</v>
      </c>
      <c r="K127" s="56">
        <f t="shared" si="24"/>
        <v>33.309999999999995</v>
      </c>
      <c r="L127" s="56">
        <f t="shared" si="24"/>
        <v>35.069299999999998</v>
      </c>
      <c r="M127" s="56">
        <f t="shared" si="24"/>
        <v>35.650000000000006</v>
      </c>
      <c r="N127" s="56">
        <f t="shared" si="24"/>
        <v>38.49</v>
      </c>
      <c r="O127" s="56">
        <f t="shared" si="24"/>
        <v>42.999999999999993</v>
      </c>
      <c r="P127" s="56">
        <f t="shared" si="24"/>
        <v>46.440000000000012</v>
      </c>
      <c r="Q127" s="56">
        <f t="shared" si="24"/>
        <v>48.640000000000015</v>
      </c>
      <c r="R127" s="56">
        <f t="shared" si="24"/>
        <v>48.26</v>
      </c>
      <c r="S127" s="56">
        <f t="shared" si="24"/>
        <v>49.399999999999984</v>
      </c>
      <c r="T127" s="56">
        <f t="shared" si="24"/>
        <v>49.38000000000001</v>
      </c>
      <c r="U127" s="56">
        <f t="shared" si="24"/>
        <v>50.160000000000004</v>
      </c>
      <c r="V127" s="56">
        <f t="shared" si="24"/>
        <v>50.1</v>
      </c>
      <c r="W127" s="56">
        <f t="shared" si="24"/>
        <v>50.040000000000006</v>
      </c>
      <c r="X127" s="56">
        <f t="shared" si="24"/>
        <v>55.500000000000007</v>
      </c>
      <c r="Y127" s="56">
        <f t="shared" si="24"/>
        <v>55.280000000000008</v>
      </c>
      <c r="Z127" s="56">
        <f t="shared" si="24"/>
        <v>52.870000000000005</v>
      </c>
      <c r="AA127" s="56">
        <f t="shared" si="24"/>
        <v>51.92</v>
      </c>
      <c r="AB127" s="56">
        <f t="shared" si="24"/>
        <v>47.08</v>
      </c>
      <c r="AC127" s="56">
        <f t="shared" si="24"/>
        <v>43.129999999999995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60.04</v>
      </c>
      <c r="G130" s="350">
        <v>60.08</v>
      </c>
      <c r="H130" s="350">
        <v>60.05</v>
      </c>
      <c r="I130" s="350">
        <v>60.01</v>
      </c>
      <c r="J130" s="350">
        <v>60.05</v>
      </c>
      <c r="K130" s="350">
        <v>60.04</v>
      </c>
      <c r="L130" s="350">
        <v>60.38</v>
      </c>
      <c r="M130" s="350">
        <v>60.01</v>
      </c>
      <c r="N130" s="350">
        <v>60.07</v>
      </c>
      <c r="O130" s="350">
        <v>60.14</v>
      </c>
      <c r="P130" s="350">
        <v>60.03</v>
      </c>
      <c r="Q130" s="350">
        <v>60.22</v>
      </c>
      <c r="R130" s="350">
        <v>60.18</v>
      </c>
      <c r="S130" s="350">
        <v>60.12</v>
      </c>
      <c r="T130" s="350">
        <v>60.04</v>
      </c>
      <c r="U130" s="350">
        <v>60.13</v>
      </c>
      <c r="V130" s="350">
        <v>60.1</v>
      </c>
      <c r="W130" s="350">
        <v>60.06</v>
      </c>
      <c r="X130" s="350">
        <v>60.07</v>
      </c>
      <c r="Y130" s="350">
        <v>60.12</v>
      </c>
      <c r="Z130" s="350">
        <v>60.09</v>
      </c>
      <c r="AA130" s="350">
        <v>60.04</v>
      </c>
      <c r="AB130" s="350">
        <v>60.04</v>
      </c>
      <c r="AC130" s="350"/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104</v>
      </c>
      <c r="M131" s="410" t="s">
        <v>104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" si="25">7.2*(4-COUNTIF(F13:F16,"=CMS"))</f>
        <v>21.6</v>
      </c>
      <c r="G137" s="529">
        <f t="shared" ref="G137:L137" si="26">7.2*(4-COUNTIF(G13:G16,"=CMS"))</f>
        <v>21.6</v>
      </c>
      <c r="H137" s="529">
        <f t="shared" si="26"/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21.6</v>
      </c>
      <c r="L137" s="529">
        <f t="shared" si="26"/>
        <v>21.6</v>
      </c>
      <c r="M137" s="529">
        <f t="shared" ref="M137:N137" si="27">7.2*(4-COUNTIF(M13:M16,"=CMS"))</f>
        <v>21.6</v>
      </c>
      <c r="N137" s="529">
        <f t="shared" si="27"/>
        <v>21.6</v>
      </c>
      <c r="O137" s="529">
        <f t="shared" ref="O137:P137" si="28">7.2*(4-COUNTIF(O13:O16,"=CMS"))</f>
        <v>21.6</v>
      </c>
      <c r="P137" s="529">
        <f t="shared" si="28"/>
        <v>21.6</v>
      </c>
      <c r="Q137" s="529">
        <f t="shared" ref="Q137:R137" si="29">7.2*(4-COUNTIF(Q13:Q16,"=CMS"))</f>
        <v>21.6</v>
      </c>
      <c r="R137" s="529">
        <f t="shared" si="29"/>
        <v>21.6</v>
      </c>
      <c r="S137" s="529">
        <f t="shared" ref="S137:T137" si="30">7.2*(4-COUNTIF(S13:S16,"=CMS"))</f>
        <v>21.6</v>
      </c>
      <c r="T137" s="529">
        <f t="shared" si="30"/>
        <v>21.6</v>
      </c>
      <c r="U137" s="529">
        <f t="shared" ref="U137:V137" si="31">7.2*(4-COUNTIF(U13:U16,"=CMS"))</f>
        <v>21.6</v>
      </c>
      <c r="V137" s="529">
        <f t="shared" si="31"/>
        <v>21.6</v>
      </c>
      <c r="W137" s="529">
        <f t="shared" ref="W137:X137" si="32">7.2*(4-COUNTIF(W13:W16,"=CMS"))</f>
        <v>21.6</v>
      </c>
      <c r="X137" s="529">
        <f t="shared" si="32"/>
        <v>21.6</v>
      </c>
      <c r="Y137" s="529">
        <f t="shared" ref="Y137:Z137" si="33">7.2*(4-COUNTIF(Y13:Y16,"=CMS"))</f>
        <v>21.6</v>
      </c>
      <c r="Z137" s="529">
        <f t="shared" si="33"/>
        <v>21.6</v>
      </c>
      <c r="AA137" s="529">
        <f t="shared" ref="AA137" si="34">7.2*(4-COUNTIF(AA13:AA16,"=CMS"))</f>
        <v>21.6</v>
      </c>
      <c r="AB137" s="529"/>
      <c r="AC137" s="529"/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AA139" si="35">4.5+4</f>
        <v>8.5</v>
      </c>
      <c r="G139" s="529">
        <f t="shared" si="35"/>
        <v>8.5</v>
      </c>
      <c r="H139" s="529">
        <f t="shared" si="35"/>
        <v>8.5</v>
      </c>
      <c r="I139" s="529">
        <f t="shared" si="35"/>
        <v>8.5</v>
      </c>
      <c r="J139" s="529">
        <f t="shared" si="35"/>
        <v>8.5</v>
      </c>
      <c r="K139" s="529">
        <f t="shared" si="35"/>
        <v>8.5</v>
      </c>
      <c r="L139" s="529">
        <f t="shared" si="35"/>
        <v>8.5</v>
      </c>
      <c r="M139" s="529">
        <f t="shared" si="35"/>
        <v>8.5</v>
      </c>
      <c r="N139" s="529">
        <f t="shared" si="35"/>
        <v>8.5</v>
      </c>
      <c r="O139" s="529">
        <f t="shared" si="35"/>
        <v>8.5</v>
      </c>
      <c r="P139" s="529">
        <f t="shared" si="35"/>
        <v>8.5</v>
      </c>
      <c r="Q139" s="529">
        <f t="shared" si="35"/>
        <v>8.5</v>
      </c>
      <c r="R139" s="529">
        <f t="shared" si="35"/>
        <v>8.5</v>
      </c>
      <c r="S139" s="529">
        <f t="shared" si="35"/>
        <v>8.5</v>
      </c>
      <c r="T139" s="529">
        <f t="shared" si="35"/>
        <v>8.5</v>
      </c>
      <c r="U139" s="529">
        <f t="shared" si="35"/>
        <v>8.5</v>
      </c>
      <c r="V139" s="529">
        <f t="shared" si="35"/>
        <v>8.5</v>
      </c>
      <c r="W139" s="529">
        <f t="shared" si="35"/>
        <v>8.5</v>
      </c>
      <c r="X139" s="529">
        <f t="shared" si="35"/>
        <v>8.5</v>
      </c>
      <c r="Y139" s="529">
        <f t="shared" si="35"/>
        <v>8.5</v>
      </c>
      <c r="Z139" s="529">
        <f t="shared" si="35"/>
        <v>8.5</v>
      </c>
      <c r="AA139" s="529">
        <f t="shared" si="35"/>
        <v>8.5</v>
      </c>
      <c r="AB139" s="529"/>
      <c r="AC139" s="529"/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/>
      <c r="AC140" s="529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/>
      <c r="AC141" s="529"/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/>
      <c r="AC142" s="529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" si="36">0.75*(5-COUNTIF(F63:F72,"=CMS"))+0.8*(4-COUNTIF(F55:F60,"=CMS"))</f>
        <v>6.15</v>
      </c>
      <c r="G143" s="529">
        <f t="shared" ref="G143:K143" si="37">0.75*(5-COUNTIF(G63:G72,"=CMS"))+0.8*(4-COUNTIF(G55:G60,"=CMS"))</f>
        <v>6.15</v>
      </c>
      <c r="H143" s="529">
        <f t="shared" si="37"/>
        <v>6.15</v>
      </c>
      <c r="I143" s="529">
        <f t="shared" si="37"/>
        <v>6.15</v>
      </c>
      <c r="J143" s="529">
        <f t="shared" si="37"/>
        <v>6.15</v>
      </c>
      <c r="K143" s="529">
        <f t="shared" si="37"/>
        <v>6.15</v>
      </c>
      <c r="L143" s="529">
        <f t="shared" ref="L143:M143" si="38">0.75*(5-COUNTIF(L63:L72,"=CMS"))+0.8*(4-COUNTIF(L55:L60,"=CMS"))</f>
        <v>6.15</v>
      </c>
      <c r="M143" s="529">
        <f t="shared" si="38"/>
        <v>6.15</v>
      </c>
      <c r="N143" s="529">
        <f t="shared" ref="N143:O143" si="39">0.75*(5-COUNTIF(N63:N72,"=CMS"))+0.8*(4-COUNTIF(N55:N60,"=CMS"))</f>
        <v>6.15</v>
      </c>
      <c r="O143" s="529">
        <f t="shared" si="39"/>
        <v>6.15</v>
      </c>
      <c r="P143" s="529">
        <f t="shared" ref="P143" si="40">0.75*(5-COUNTIF(P63:P72,"=CMS"))+0.8*(4-COUNTIF(P55:P60,"=CMS"))</f>
        <v>6.15</v>
      </c>
      <c r="Q143" s="529">
        <f t="shared" ref="Q143:R143" si="41">0.75*(5-COUNTIF(Q63:Q72,"=CMS"))+0.8*(4-COUNTIF(Q55:Q60,"=CMS"))</f>
        <v>6.15</v>
      </c>
      <c r="R143" s="529">
        <f t="shared" si="41"/>
        <v>6.15</v>
      </c>
      <c r="S143" s="529">
        <f t="shared" ref="S143:T143" si="42">0.75*(5-COUNTIF(S63:S72,"=CMS"))+0.8*(4-COUNTIF(S55:S60,"=CMS"))</f>
        <v>6.15</v>
      </c>
      <c r="T143" s="529">
        <f t="shared" si="42"/>
        <v>6.15</v>
      </c>
      <c r="U143" s="529">
        <f t="shared" ref="U143:V143" si="43">0.75*(5-COUNTIF(U63:U72,"=CMS"))+0.8*(4-COUNTIF(U55:U60,"=CMS"))</f>
        <v>6.15</v>
      </c>
      <c r="V143" s="529">
        <f t="shared" si="43"/>
        <v>6.15</v>
      </c>
      <c r="W143" s="529">
        <f t="shared" ref="W143:X143" si="44">0.75*(5-COUNTIF(W63:W72,"=CMS"))+0.8*(4-COUNTIF(W55:W60,"=CMS"))</f>
        <v>6.15</v>
      </c>
      <c r="X143" s="529">
        <f t="shared" si="44"/>
        <v>6.15</v>
      </c>
      <c r="Y143" s="529">
        <f t="shared" ref="Y143:Z143" si="45">0.75*(5-COUNTIF(Y63:Y72,"=CMS"))+0.8*(4-COUNTIF(Y55:Y60,"=CMS"))</f>
        <v>6.15</v>
      </c>
      <c r="Z143" s="529">
        <f t="shared" si="45"/>
        <v>6.15</v>
      </c>
      <c r="AA143" s="529">
        <f t="shared" ref="AA143" si="46">0.75*(5-COUNTIF(AA63:AA72,"=CMS"))+0.8*(4-COUNTIF(AA55:AA60,"=CMS"))</f>
        <v>6.15</v>
      </c>
      <c r="AB143" s="529"/>
      <c r="AC143" s="52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" si="47">0.75*(3-COUNTIF(F78:F80,"=CMS"))</f>
        <v>2.25</v>
      </c>
      <c r="G144" s="529">
        <f t="shared" ref="G144:J144" si="48">0.75*(3-COUNTIF(G78:G80,"=CMS"))</f>
        <v>2.25</v>
      </c>
      <c r="H144" s="529">
        <f t="shared" si="48"/>
        <v>2.25</v>
      </c>
      <c r="I144" s="529">
        <f t="shared" si="48"/>
        <v>2.25</v>
      </c>
      <c r="J144" s="529">
        <f t="shared" si="48"/>
        <v>2.25</v>
      </c>
      <c r="K144" s="529">
        <f>0.75*(3-COUNTIF(K78:K80,"=CMS"))</f>
        <v>2.25</v>
      </c>
      <c r="L144" s="529">
        <f>0.85*(3-COUNTIF(L78:L80,"=CMS"))</f>
        <v>2.5499999999999998</v>
      </c>
      <c r="M144" s="529">
        <f t="shared" ref="M144:R144" si="49">0.85*(3-COUNTIF(M78:M80,"=CMS"))</f>
        <v>2.5499999999999998</v>
      </c>
      <c r="N144" s="529">
        <f t="shared" si="49"/>
        <v>2.5499999999999998</v>
      </c>
      <c r="O144" s="529">
        <f t="shared" si="49"/>
        <v>2.5499999999999998</v>
      </c>
      <c r="P144" s="529">
        <f t="shared" si="49"/>
        <v>2.5499999999999998</v>
      </c>
      <c r="Q144" s="529">
        <f t="shared" si="49"/>
        <v>2.5499999999999998</v>
      </c>
      <c r="R144" s="529">
        <f t="shared" si="49"/>
        <v>2.5499999999999998</v>
      </c>
      <c r="S144" s="529">
        <f t="shared" ref="S144:T144" si="50">0.85*(3-COUNTIF(S78:S80,"=CMS"))</f>
        <v>2.5499999999999998</v>
      </c>
      <c r="T144" s="529">
        <f t="shared" si="50"/>
        <v>2.5499999999999998</v>
      </c>
      <c r="U144" s="529">
        <f t="shared" ref="U144:V144" si="51">0.85*(3-COUNTIF(U78:U80,"=CMS"))</f>
        <v>2.5499999999999998</v>
      </c>
      <c r="V144" s="529">
        <f t="shared" si="51"/>
        <v>2.5499999999999998</v>
      </c>
      <c r="W144" s="529">
        <f t="shared" ref="W144:X144" si="52">0.85*(3-COUNTIF(W78:W80,"=CMS"))</f>
        <v>2.5499999999999998</v>
      </c>
      <c r="X144" s="529">
        <f t="shared" si="52"/>
        <v>2.5499999999999998</v>
      </c>
      <c r="Y144" s="529">
        <f t="shared" ref="Y144:Z144" si="53">0.85*(3-COUNTIF(Y78:Y80,"=CMS"))</f>
        <v>2.5499999999999998</v>
      </c>
      <c r="Z144" s="529">
        <f t="shared" si="53"/>
        <v>2.5499999999999998</v>
      </c>
      <c r="AA144" s="529">
        <f t="shared" ref="AA144" si="54">0.85*(3-COUNTIF(AA78:AA80,"=CMS"))</f>
        <v>2.5499999999999998</v>
      </c>
      <c r="AB144" s="529"/>
      <c r="AC144" s="529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" si="55">1*(2-COUNTIF(F94:F95,"=CMS"))</f>
        <v>2</v>
      </c>
      <c r="G145" s="529">
        <f t="shared" ref="G145:K145" si="56">1*(2-COUNTIF(G94:G95,"=CMS"))</f>
        <v>2</v>
      </c>
      <c r="H145" s="529">
        <f t="shared" si="56"/>
        <v>2</v>
      </c>
      <c r="I145" s="529">
        <f t="shared" si="56"/>
        <v>2</v>
      </c>
      <c r="J145" s="529">
        <f t="shared" si="56"/>
        <v>2</v>
      </c>
      <c r="K145" s="529">
        <f t="shared" si="56"/>
        <v>2</v>
      </c>
      <c r="L145" s="529">
        <f t="shared" ref="L145:M145" si="57">1*(2-COUNTIF(L94:L95,"=CMS"))</f>
        <v>2</v>
      </c>
      <c r="M145" s="529">
        <f t="shared" si="57"/>
        <v>2</v>
      </c>
      <c r="N145" s="529">
        <f t="shared" ref="N145:O145" si="58">1*(2-COUNTIF(N94:N95,"=CMS"))</f>
        <v>2</v>
      </c>
      <c r="O145" s="529">
        <f t="shared" si="58"/>
        <v>2</v>
      </c>
      <c r="P145" s="529">
        <f t="shared" ref="P145" si="59">1*(2-COUNTIF(P94:P95,"=CMS"))</f>
        <v>2</v>
      </c>
      <c r="Q145" s="529">
        <f t="shared" ref="Q145:R145" si="60">1*(2-COUNTIF(Q94:Q95,"=CMS"))</f>
        <v>2</v>
      </c>
      <c r="R145" s="529">
        <f t="shared" si="60"/>
        <v>2</v>
      </c>
      <c r="S145" s="529">
        <f t="shared" ref="S145:T145" si="61">1*(2-COUNTIF(S94:S95,"=CMS"))</f>
        <v>2</v>
      </c>
      <c r="T145" s="529">
        <f t="shared" si="61"/>
        <v>2</v>
      </c>
      <c r="U145" s="529">
        <f t="shared" ref="U145:V145" si="62">1*(2-COUNTIF(U94:U95,"=CMS"))</f>
        <v>2</v>
      </c>
      <c r="V145" s="529">
        <f t="shared" si="62"/>
        <v>2</v>
      </c>
      <c r="W145" s="529">
        <f t="shared" ref="W145:X145" si="63">1*(2-COUNTIF(W94:W95,"=CMS"))</f>
        <v>2</v>
      </c>
      <c r="X145" s="529">
        <f t="shared" si="63"/>
        <v>2</v>
      </c>
      <c r="Y145" s="529">
        <f t="shared" ref="Y145:Z145" si="64">1*(2-COUNTIF(Y94:Y95,"=CMS"))</f>
        <v>2</v>
      </c>
      <c r="Z145" s="529">
        <f t="shared" si="64"/>
        <v>2</v>
      </c>
      <c r="AA145" s="529">
        <f t="shared" ref="AA145" si="65">1*(2-COUNTIF(AA94:AA95,"=CMS"))</f>
        <v>2</v>
      </c>
      <c r="AB145" s="529"/>
      <c r="AC145" s="529"/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66">IF(G137&gt;20,0,20-G137)</f>
        <v>0</v>
      </c>
      <c r="H146" s="530">
        <f t="shared" si="66"/>
        <v>0</v>
      </c>
      <c r="I146" s="530">
        <f t="shared" si="66"/>
        <v>0</v>
      </c>
      <c r="J146" s="530">
        <f t="shared" si="66"/>
        <v>0</v>
      </c>
      <c r="K146" s="530">
        <f t="shared" si="66"/>
        <v>0</v>
      </c>
      <c r="L146" s="530">
        <f t="shared" si="66"/>
        <v>0</v>
      </c>
      <c r="M146" s="530">
        <f t="shared" si="66"/>
        <v>0</v>
      </c>
      <c r="N146" s="530">
        <f t="shared" si="66"/>
        <v>0</v>
      </c>
      <c r="O146" s="530">
        <f t="shared" si="66"/>
        <v>0</v>
      </c>
      <c r="P146" s="530">
        <f t="shared" si="66"/>
        <v>0</v>
      </c>
      <c r="Q146" s="530">
        <f t="shared" si="66"/>
        <v>0</v>
      </c>
      <c r="R146" s="530">
        <f t="shared" si="66"/>
        <v>0</v>
      </c>
      <c r="S146" s="530">
        <f t="shared" si="66"/>
        <v>0</v>
      </c>
      <c r="T146" s="530">
        <f t="shared" si="66"/>
        <v>0</v>
      </c>
      <c r="U146" s="530">
        <f t="shared" si="66"/>
        <v>0</v>
      </c>
      <c r="V146" s="530">
        <f t="shared" si="66"/>
        <v>0</v>
      </c>
      <c r="W146" s="530">
        <f>IF(W137&gt;20,0,20-W137)</f>
        <v>0</v>
      </c>
      <c r="X146" s="530">
        <f t="shared" si="66"/>
        <v>0</v>
      </c>
      <c r="Y146" s="530">
        <f t="shared" si="66"/>
        <v>0</v>
      </c>
      <c r="Z146" s="530">
        <f t="shared" si="66"/>
        <v>0</v>
      </c>
      <c r="AA146" s="530">
        <f t="shared" si="66"/>
        <v>0</v>
      </c>
      <c r="AB146" s="530">
        <f>IF(AB137&gt;20,0,20-AB137)</f>
        <v>20</v>
      </c>
      <c r="AC146" s="530">
        <f>IF(AC137&gt;20,0,20-AC137)</f>
        <v>20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67">IF(SUM(G139,G141,G142)&gt;25,0,25-SUM(G139,G141,G142))</f>
        <v>1.5</v>
      </c>
      <c r="H147" s="532">
        <f t="shared" si="67"/>
        <v>1.5</v>
      </c>
      <c r="I147" s="532">
        <f t="shared" si="67"/>
        <v>1.5</v>
      </c>
      <c r="J147" s="532">
        <f t="shared" si="67"/>
        <v>1.5</v>
      </c>
      <c r="K147" s="532">
        <f t="shared" si="67"/>
        <v>1.5</v>
      </c>
      <c r="L147" s="532">
        <f>IF(SUM(L139,L141,L142)&gt;25,0,25-SUM(L139,L141,L142))</f>
        <v>1.5</v>
      </c>
      <c r="M147" s="532">
        <f t="shared" si="67"/>
        <v>1.5</v>
      </c>
      <c r="N147" s="532">
        <f t="shared" si="67"/>
        <v>1.5</v>
      </c>
      <c r="O147" s="532">
        <f t="shared" si="67"/>
        <v>1.5</v>
      </c>
      <c r="P147" s="532">
        <f>IF(SUM(P139,P141,P142)&gt;25,0,25-SUM(P139,P141,P142))</f>
        <v>1.5</v>
      </c>
      <c r="Q147" s="532">
        <f t="shared" si="67"/>
        <v>1.5</v>
      </c>
      <c r="R147" s="532">
        <f t="shared" si="67"/>
        <v>0</v>
      </c>
      <c r="S147" s="532">
        <f t="shared" si="67"/>
        <v>0</v>
      </c>
      <c r="T147" s="532">
        <f>IF(SUM(T139,T141,T142)&gt;25,0,25-SUM(T139,T141,T142))</f>
        <v>0</v>
      </c>
      <c r="U147" s="532">
        <f t="shared" si="67"/>
        <v>0</v>
      </c>
      <c r="V147" s="532">
        <f t="shared" si="67"/>
        <v>0</v>
      </c>
      <c r="W147" s="532">
        <f t="shared" si="67"/>
        <v>0</v>
      </c>
      <c r="X147" s="532">
        <f t="shared" si="67"/>
        <v>0</v>
      </c>
      <c r="Y147" s="532">
        <f t="shared" si="67"/>
        <v>0</v>
      </c>
      <c r="Z147" s="532">
        <f t="shared" si="67"/>
        <v>0</v>
      </c>
      <c r="AA147" s="532">
        <f t="shared" si="67"/>
        <v>0</v>
      </c>
      <c r="AB147" s="532">
        <f>IF(SUM(AB139,AB141,AB142)&gt;25,0,25-SUM(AB139,AB141,AB142))</f>
        <v>25</v>
      </c>
      <c r="AC147" s="532">
        <f>IF(SUM(AC139,AC141,AC142)&gt;25,0,25-SUM(AC139,AC141,AC142))</f>
        <v>25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68">IF(SUM(G140,G143,G144,G145)&gt;17,0,17-SUM(G140,G143,G144,G145))</f>
        <v>0</v>
      </c>
      <c r="H148" s="533">
        <f t="shared" si="68"/>
        <v>0</v>
      </c>
      <c r="I148" s="533">
        <f t="shared" si="68"/>
        <v>0</v>
      </c>
      <c r="J148" s="533">
        <f t="shared" si="68"/>
        <v>0</v>
      </c>
      <c r="K148" s="533">
        <f t="shared" si="68"/>
        <v>0</v>
      </c>
      <c r="L148" s="533">
        <f t="shared" si="68"/>
        <v>0</v>
      </c>
      <c r="M148" s="533">
        <f t="shared" si="68"/>
        <v>0</v>
      </c>
      <c r="N148" s="533">
        <f t="shared" si="68"/>
        <v>0</v>
      </c>
      <c r="O148" s="533">
        <f t="shared" si="68"/>
        <v>0</v>
      </c>
      <c r="P148" s="533">
        <f t="shared" si="68"/>
        <v>0</v>
      </c>
      <c r="Q148" s="533">
        <f t="shared" si="68"/>
        <v>0</v>
      </c>
      <c r="R148" s="533">
        <f t="shared" si="68"/>
        <v>0</v>
      </c>
      <c r="S148" s="533">
        <f t="shared" si="68"/>
        <v>0</v>
      </c>
      <c r="T148" s="533">
        <f>IF(SUM(T140,T143,T144,T145)&gt;17,0,17-SUM(T140,T143,T144,T145))</f>
        <v>0</v>
      </c>
      <c r="U148" s="533">
        <f t="shared" si="68"/>
        <v>0</v>
      </c>
      <c r="V148" s="533">
        <f t="shared" si="68"/>
        <v>0</v>
      </c>
      <c r="W148" s="533">
        <f t="shared" si="68"/>
        <v>0</v>
      </c>
      <c r="X148" s="533">
        <f t="shared" si="68"/>
        <v>0</v>
      </c>
      <c r="Y148" s="533">
        <f t="shared" si="68"/>
        <v>0</v>
      </c>
      <c r="Z148" s="533">
        <f t="shared" si="68"/>
        <v>0</v>
      </c>
      <c r="AA148" s="533">
        <f t="shared" si="68"/>
        <v>0</v>
      </c>
      <c r="AB148" s="533">
        <f>IF(SUM(AB140,AB143,AB144,AB145)&gt;17,0,17-SUM(AB140,AB143,AB144,AB145))</f>
        <v>17</v>
      </c>
      <c r="AC148" s="533">
        <f>IF(SUM(AC140,AC143,AC144,AC145)&gt;17,0,17-SUM(AC140,AC143,AC144,AC145))</f>
        <v>17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14:C114"/>
    <mergeCell ref="A115:C115"/>
    <mergeCell ref="A116:C116"/>
    <mergeCell ref="A117:C117"/>
    <mergeCell ref="A118:C118"/>
    <mergeCell ref="A124:C124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23:C123"/>
    <mergeCell ref="A112:C112"/>
    <mergeCell ref="A113:C113"/>
  </mergeCells>
  <conditionalFormatting sqref="F130:AC130">
    <cfRule type="cellIs" dxfId="1117" priority="44" operator="greaterThan">
      <formula>60.3</formula>
    </cfRule>
  </conditionalFormatting>
  <conditionalFormatting sqref="G49:AC49 G19:AC32 O55:AC55 G56:AC63 G94:AC94 G43:AC46 G64:AB67 G68:AC72 G78:AC80 I95:AC95 G13:AC16">
    <cfRule type="cellIs" dxfId="1116" priority="40" operator="equal">
      <formula>"PMS"</formula>
    </cfRule>
    <cfRule type="cellIs" dxfId="1115" priority="41" operator="equal">
      <formula>"CMS"</formula>
    </cfRule>
    <cfRule type="cellIs" dxfId="1114" priority="42" operator="greaterThan">
      <formula>0</formula>
    </cfRule>
  </conditionalFormatting>
  <conditionalFormatting sqref="G49:AC49 O55:AC55 G56:AC63 G94:AC94 G43:AC46 G64:AB67 G68:AC72 G78:AC80 I95:AC95 G13:AC16">
    <cfRule type="cellIs" dxfId="1113" priority="43" operator="lessThanOrEqual">
      <formula>0</formula>
    </cfRule>
  </conditionalFormatting>
  <conditionalFormatting sqref="F148:AC148">
    <cfRule type="cellIs" dxfId="1112" priority="39" operator="greaterThan">
      <formula>60.3</formula>
    </cfRule>
  </conditionalFormatting>
  <conditionalFormatting sqref="F146:AC146">
    <cfRule type="cellIs" dxfId="1111" priority="38" operator="greaterThan">
      <formula>60.3</formula>
    </cfRule>
  </conditionalFormatting>
  <conditionalFormatting sqref="F147:AC147">
    <cfRule type="cellIs" dxfId="1110" priority="37" operator="greaterThan">
      <formula>60.3</formula>
    </cfRule>
  </conditionalFormatting>
  <conditionalFormatting sqref="G95:H95">
    <cfRule type="cellIs" dxfId="1109" priority="33" operator="equal">
      <formula>"PMS"</formula>
    </cfRule>
    <cfRule type="cellIs" dxfId="1108" priority="34" operator="equal">
      <formula>"CMS"</formula>
    </cfRule>
    <cfRule type="cellIs" dxfId="1107" priority="35" operator="greaterThan">
      <formula>0</formula>
    </cfRule>
  </conditionalFormatting>
  <conditionalFormatting sqref="G95:H95">
    <cfRule type="cellIs" dxfId="1106" priority="36" operator="lessThanOrEqual">
      <formula>0</formula>
    </cfRule>
  </conditionalFormatting>
  <conditionalFormatting sqref="AC64:AC67">
    <cfRule type="cellIs" dxfId="1105" priority="29" operator="equal">
      <formula>"PMS"</formula>
    </cfRule>
    <cfRule type="cellIs" dxfId="1104" priority="30" operator="equal">
      <formula>"CMS"</formula>
    </cfRule>
    <cfRule type="cellIs" dxfId="1103" priority="31" operator="greaterThan">
      <formula>0</formula>
    </cfRule>
  </conditionalFormatting>
  <conditionalFormatting sqref="AC64:AC67">
    <cfRule type="cellIs" dxfId="1102" priority="32" operator="lessThanOrEqual">
      <formula>0</formula>
    </cfRule>
  </conditionalFormatting>
  <conditionalFormatting sqref="G55:N55">
    <cfRule type="cellIs" dxfId="1101" priority="25" operator="equal">
      <formula>"PMS"</formula>
    </cfRule>
    <cfRule type="cellIs" dxfId="1100" priority="26" operator="equal">
      <formula>"CMS"</formula>
    </cfRule>
    <cfRule type="cellIs" dxfId="1099" priority="27" operator="greaterThan">
      <formula>0</formula>
    </cfRule>
  </conditionalFormatting>
  <conditionalFormatting sqref="G55:N55">
    <cfRule type="cellIs" dxfId="1098" priority="28" operator="lessThanOrEqual">
      <formula>0</formula>
    </cfRule>
  </conditionalFormatting>
  <conditionalFormatting sqref="F49 F19:F32 F68:F72 F13:F16 F55:F63 F43:F46 F94:F95 F78:F80">
    <cfRule type="cellIs" dxfId="1097" priority="5" operator="equal">
      <formula>"PMS"</formula>
    </cfRule>
    <cfRule type="cellIs" dxfId="1096" priority="6" operator="equal">
      <formula>"CMS"</formula>
    </cfRule>
    <cfRule type="cellIs" dxfId="1095" priority="7" operator="greaterThan">
      <formula>0</formula>
    </cfRule>
  </conditionalFormatting>
  <conditionalFormatting sqref="F49 F68:F72 F13:F16 F55:F63 F43:F46 F94:F95 F78:F80">
    <cfRule type="cellIs" dxfId="1094" priority="8" operator="lessThanOrEqual">
      <formula>0</formula>
    </cfRule>
  </conditionalFormatting>
  <conditionalFormatting sqref="F64:F67">
    <cfRule type="cellIs" dxfId="1093" priority="1" operator="equal">
      <formula>"PMS"</formula>
    </cfRule>
    <cfRule type="cellIs" dxfId="1092" priority="2" operator="equal">
      <formula>"CMS"</formula>
    </cfRule>
    <cfRule type="cellIs" dxfId="1091" priority="3" operator="greaterThan">
      <formula>0</formula>
    </cfRule>
  </conditionalFormatting>
  <conditionalFormatting sqref="F64:F67">
    <cfRule type="cellIs" dxfId="109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15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20024-885D-436C-9842-0284705965EA}">
  <sheetPr codeName="Sheet299"/>
  <dimension ref="A1:DT177"/>
  <sheetViews>
    <sheetView zoomScaleNormal="100" workbookViewId="0">
      <pane xSplit="5" ySplit="11" topLeftCell="F45" activePane="bottomRight" state="frozen"/>
      <selection pane="topRight" activeCell="F1" sqref="F1"/>
      <selection pane="bottomLeft" activeCell="A12" sqref="A12"/>
      <selection pane="bottomRight" activeCell="AK99" sqref="AK9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17,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13.2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0"/>
      <c r="S13" s="353"/>
      <c r="T13" s="353"/>
      <c r="U13" s="280"/>
      <c r="V13" s="280"/>
      <c r="W13" s="280"/>
      <c r="X13" s="280"/>
      <c r="Y13" s="280"/>
      <c r="Z13" s="280"/>
      <c r="AA13" s="280"/>
      <c r="AB13" s="280"/>
      <c r="AC13" s="280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0"/>
      <c r="M14" s="280"/>
      <c r="N14" s="282"/>
      <c r="O14" s="282"/>
      <c r="P14" s="282"/>
      <c r="Q14" s="282"/>
      <c r="R14" s="280"/>
      <c r="S14" s="280"/>
      <c r="T14" s="353"/>
      <c r="U14" s="353"/>
      <c r="V14" s="353"/>
      <c r="W14" s="282"/>
      <c r="X14" s="282"/>
      <c r="Y14" s="280"/>
      <c r="Z14" s="353"/>
      <c r="AA14" s="353"/>
      <c r="AB14" s="280"/>
      <c r="AC14" s="280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6.6</v>
      </c>
      <c r="G15" s="282"/>
      <c r="H15" s="282"/>
      <c r="I15" s="282"/>
      <c r="J15" s="282"/>
      <c r="K15" s="280"/>
      <c r="L15" s="282"/>
      <c r="M15" s="282"/>
      <c r="N15" s="282"/>
      <c r="O15" s="282"/>
      <c r="P15" s="282"/>
      <c r="Q15" s="282"/>
      <c r="R15" s="280"/>
      <c r="S15" s="280"/>
      <c r="T15" s="353"/>
      <c r="U15" s="353"/>
      <c r="V15" s="353"/>
      <c r="W15" s="282"/>
      <c r="X15" s="282"/>
      <c r="Y15" s="280"/>
      <c r="Z15" s="353"/>
      <c r="AA15" s="353"/>
      <c r="AB15" s="353"/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6.6</v>
      </c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0"/>
      <c r="S16" s="280"/>
      <c r="T16" s="353"/>
      <c r="U16" s="353"/>
      <c r="V16" s="353"/>
      <c r="W16" s="282"/>
      <c r="X16" s="282"/>
      <c r="Y16" s="280"/>
      <c r="Z16" s="353"/>
      <c r="AA16" s="353"/>
      <c r="AB16" s="353"/>
      <c r="AC16" s="280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0</v>
      </c>
      <c r="K17" s="16">
        <f t="shared" si="0"/>
        <v>0</v>
      </c>
      <c r="L17" s="16">
        <f t="shared" si="0"/>
        <v>0</v>
      </c>
      <c r="M17" s="16">
        <f t="shared" si="0"/>
        <v>0</v>
      </c>
      <c r="N17" s="16">
        <f t="shared" si="0"/>
        <v>0</v>
      </c>
      <c r="O17" s="16">
        <f t="shared" si="0"/>
        <v>0</v>
      </c>
      <c r="P17" s="16">
        <f t="shared" si="0"/>
        <v>0</v>
      </c>
      <c r="Q17" s="16">
        <f t="shared" si="0"/>
        <v>0</v>
      </c>
      <c r="R17" s="16">
        <f t="shared" si="0"/>
        <v>0</v>
      </c>
      <c r="S17" s="16">
        <f t="shared" si="0"/>
        <v>0</v>
      </c>
      <c r="T17" s="16">
        <f t="shared" si="0"/>
        <v>0</v>
      </c>
      <c r="U17" s="16">
        <f t="shared" si="0"/>
        <v>0</v>
      </c>
      <c r="V17" s="16">
        <f t="shared" si="0"/>
        <v>0</v>
      </c>
      <c r="W17" s="16">
        <f t="shared" si="0"/>
        <v>0</v>
      </c>
      <c r="X17" s="16">
        <f t="shared" si="0"/>
        <v>0</v>
      </c>
      <c r="Y17" s="16">
        <f t="shared" si="0"/>
        <v>0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8" hidden="1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hidden="1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hidden="1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hidden="1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hidden="1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hidden="1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hidden="1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hidden="1" x14ac:dyDescent="0.25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hidden="1" x14ac:dyDescent="0.25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hidden="1" x14ac:dyDescent="0.25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hidden="1" x14ac:dyDescent="0.25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hidden="1" x14ac:dyDescent="0.25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hidden="1" x14ac:dyDescent="0.25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hidden="1" x14ac:dyDescent="0.25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11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4</v>
      </c>
      <c r="G43" s="280"/>
      <c r="H43" s="282"/>
      <c r="I43" s="280"/>
      <c r="J43" s="280"/>
      <c r="K43" s="280"/>
      <c r="L43" s="353"/>
      <c r="M43" s="280"/>
      <c r="N43" s="282"/>
      <c r="O43" s="280"/>
      <c r="P43" s="280"/>
      <c r="Q43" s="280"/>
      <c r="R43" s="280"/>
      <c r="S43" s="280"/>
      <c r="T43" s="16"/>
      <c r="U43" s="280"/>
      <c r="V43" s="280"/>
      <c r="W43" s="280"/>
      <c r="X43" s="280"/>
      <c r="Y43" s="280"/>
      <c r="Z43" s="280"/>
      <c r="AA43" s="280"/>
      <c r="AB43" s="280"/>
      <c r="AC43" s="280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</v>
      </c>
      <c r="AI43" s="150">
        <f>SUM(F45:AC45)</f>
        <v>4.0999999999999996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/>
      <c r="K44" s="280"/>
      <c r="L44" s="353"/>
      <c r="M44" s="280"/>
      <c r="N44" s="282"/>
      <c r="O44" s="280"/>
      <c r="P44" s="280"/>
      <c r="Q44" s="280"/>
      <c r="R44" s="280"/>
      <c r="S44" s="280"/>
      <c r="T44" s="353"/>
      <c r="U44" s="280"/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>
        <v>4.0999999999999996</v>
      </c>
      <c r="G45" s="280"/>
      <c r="H45" s="280"/>
      <c r="I45" s="280"/>
      <c r="J45" s="280"/>
      <c r="K45" s="280"/>
      <c r="L45" s="280"/>
      <c r="M45" s="280"/>
      <c r="N45" s="280"/>
      <c r="O45" s="282"/>
      <c r="P45" s="280"/>
      <c r="Q45" s="280"/>
      <c r="R45" s="280"/>
      <c r="S45" s="280"/>
      <c r="T45" s="353"/>
      <c r="U45" s="280"/>
      <c r="V45" s="280"/>
      <c r="W45" s="280"/>
      <c r="X45" s="280"/>
      <c r="Y45" s="280"/>
      <c r="Z45" s="280"/>
      <c r="AA45" s="280"/>
      <c r="AB45" s="280"/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/>
      <c r="H46" s="280"/>
      <c r="I46" s="280"/>
      <c r="J46" s="280"/>
      <c r="K46" s="280"/>
      <c r="L46" s="280"/>
      <c r="M46" s="280"/>
      <c r="N46" s="280"/>
      <c r="O46" s="280"/>
      <c r="P46" s="280"/>
      <c r="Q46" s="280"/>
      <c r="R46" s="280"/>
      <c r="S46" s="353"/>
      <c r="T46" s="353"/>
      <c r="U46" s="280"/>
      <c r="V46" s="280"/>
      <c r="W46" s="280"/>
      <c r="X46" s="280"/>
      <c r="Y46" s="280"/>
      <c r="Z46" s="280"/>
      <c r="AA46" s="280"/>
      <c r="AB46" s="280"/>
      <c r="AC46" s="280"/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15.1</v>
      </c>
      <c r="G47" s="16">
        <f t="shared" si="2"/>
        <v>0</v>
      </c>
      <c r="H47" s="16">
        <f t="shared" si="2"/>
        <v>0</v>
      </c>
      <c r="I47" s="16">
        <f t="shared" si="2"/>
        <v>0</v>
      </c>
      <c r="J47" s="16">
        <f t="shared" si="2"/>
        <v>0</v>
      </c>
      <c r="K47" s="16">
        <f t="shared" si="2"/>
        <v>0</v>
      </c>
      <c r="L47" s="16">
        <f t="shared" si="2"/>
        <v>0</v>
      </c>
      <c r="M47" s="16">
        <f t="shared" si="2"/>
        <v>0</v>
      </c>
      <c r="N47" s="16">
        <f t="shared" si="2"/>
        <v>0</v>
      </c>
      <c r="O47" s="16">
        <f t="shared" si="2"/>
        <v>0</v>
      </c>
      <c r="P47" s="16">
        <f t="shared" si="2"/>
        <v>0</v>
      </c>
      <c r="Q47" s="16">
        <f t="shared" si="2"/>
        <v>0</v>
      </c>
      <c r="R47" s="16">
        <f t="shared" si="2"/>
        <v>0</v>
      </c>
      <c r="S47" s="16">
        <f t="shared" si="2"/>
        <v>0</v>
      </c>
      <c r="T47" s="16">
        <f t="shared" si="2"/>
        <v>0</v>
      </c>
      <c r="U47" s="16">
        <f t="shared" si="2"/>
        <v>0</v>
      </c>
      <c r="V47" s="16">
        <f t="shared" si="2"/>
        <v>0</v>
      </c>
      <c r="W47" s="16">
        <f t="shared" si="2"/>
        <v>0</v>
      </c>
      <c r="X47" s="16">
        <f t="shared" si="2"/>
        <v>0</v>
      </c>
      <c r="Y47" s="16">
        <f t="shared" si="2"/>
        <v>0</v>
      </c>
      <c r="Z47" s="16">
        <f t="shared" si="2"/>
        <v>0</v>
      </c>
      <c r="AA47" s="16">
        <f t="shared" si="2"/>
        <v>0</v>
      </c>
      <c r="AB47" s="16">
        <f t="shared" si="2"/>
        <v>0</v>
      </c>
      <c r="AC47" s="16">
        <f t="shared" si="2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14.26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14.26</v>
      </c>
      <c r="G49" s="280"/>
      <c r="H49" s="280"/>
      <c r="I49" s="280"/>
      <c r="J49" s="282"/>
      <c r="K49" s="280"/>
      <c r="L49" s="280"/>
      <c r="M49" s="280"/>
      <c r="N49" s="280"/>
      <c r="O49" s="280"/>
      <c r="P49" s="280"/>
      <c r="Q49" s="280"/>
      <c r="R49" s="280"/>
      <c r="S49" s="353"/>
      <c r="T49" s="353"/>
      <c r="U49" s="280"/>
      <c r="V49" s="280"/>
      <c r="W49" s="280"/>
      <c r="X49" s="280"/>
      <c r="Y49" s="280"/>
      <c r="Z49" s="280"/>
      <c r="AA49" s="280"/>
      <c r="AB49" s="280"/>
      <c r="AC49" s="280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1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14.26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0</v>
      </c>
      <c r="L50" s="16">
        <f t="shared" si="3"/>
        <v>0</v>
      </c>
      <c r="M50" s="16">
        <f t="shared" si="3"/>
        <v>0</v>
      </c>
      <c r="N50" s="16">
        <f t="shared" si="3"/>
        <v>0</v>
      </c>
      <c r="O50" s="16">
        <f t="shared" si="3"/>
        <v>0</v>
      </c>
      <c r="P50" s="16">
        <f t="shared" si="3"/>
        <v>0</v>
      </c>
      <c r="Q50" s="16">
        <f t="shared" si="3"/>
        <v>0</v>
      </c>
      <c r="R50" s="16">
        <f t="shared" si="3"/>
        <v>0</v>
      </c>
      <c r="S50" s="16">
        <f t="shared" si="3"/>
        <v>0</v>
      </c>
      <c r="T50" s="16">
        <f t="shared" si="3"/>
        <v>0</v>
      </c>
      <c r="U50" s="16">
        <f t="shared" si="3"/>
        <v>0</v>
      </c>
      <c r="V50" s="16">
        <f t="shared" si="3"/>
        <v>0</v>
      </c>
      <c r="W50" s="16">
        <f t="shared" si="3"/>
        <v>0</v>
      </c>
      <c r="X50" s="16">
        <f t="shared" si="3"/>
        <v>0</v>
      </c>
      <c r="Y50" s="16">
        <f t="shared" si="3"/>
        <v>0</v>
      </c>
      <c r="Z50" s="16">
        <f t="shared" si="3"/>
        <v>0</v>
      </c>
      <c r="AA50" s="16">
        <f t="shared" si="3"/>
        <v>0</v>
      </c>
      <c r="AB50" s="16">
        <f t="shared" si="3"/>
        <v>0</v>
      </c>
      <c r="AC50" s="16">
        <f t="shared" si="3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0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0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 t="s">
        <v>4</v>
      </c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0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/>
      <c r="P63" s="280"/>
      <c r="Q63" s="280"/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0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/>
      <c r="Q64" s="280"/>
      <c r="R64" s="280"/>
      <c r="S64" s="353"/>
      <c r="T64" s="353"/>
      <c r="U64" s="280"/>
      <c r="V64" s="280"/>
      <c r="W64" s="280"/>
      <c r="X64" s="280"/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0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0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/>
      <c r="P67" s="280"/>
      <c r="Q67" s="280"/>
      <c r="R67" s="280"/>
      <c r="S67" s="353"/>
      <c r="T67" s="353"/>
      <c r="U67" s="280"/>
      <c r="V67" s="280"/>
      <c r="W67" s="280"/>
      <c r="X67" s="280"/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0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/>
      <c r="P72" s="280"/>
      <c r="Q72" s="280"/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0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0</v>
      </c>
      <c r="O76" s="16">
        <f t="shared" si="7"/>
        <v>0</v>
      </c>
      <c r="P76" s="16">
        <f t="shared" si="7"/>
        <v>0</v>
      </c>
      <c r="Q76" s="16">
        <f t="shared" si="7"/>
        <v>0</v>
      </c>
      <c r="R76" s="16">
        <f>SUM(R55,R56,R58,R60,R63,R64,R66,R67,R72)</f>
        <v>0</v>
      </c>
      <c r="S76" s="16">
        <f t="shared" si="7"/>
        <v>0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0</v>
      </c>
      <c r="X76" s="16">
        <f t="shared" si="7"/>
        <v>0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1.24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f>1.24/2</f>
        <v>0.62</v>
      </c>
      <c r="G78" s="353"/>
      <c r="H78" s="353"/>
      <c r="I78" s="280"/>
      <c r="J78" s="282"/>
      <c r="K78" s="282"/>
      <c r="L78" s="282"/>
      <c r="M78" s="280"/>
      <c r="N78" s="280"/>
      <c r="O78" s="280"/>
      <c r="P78" s="280"/>
      <c r="Q78" s="280"/>
      <c r="R78" s="280"/>
      <c r="S78" s="353"/>
      <c r="T78" s="280"/>
      <c r="U78" s="280"/>
      <c r="V78" s="280"/>
      <c r="W78" s="280"/>
      <c r="X78" s="280"/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f>1.24/2</f>
        <v>0.62</v>
      </c>
      <c r="G79" s="353"/>
      <c r="H79" s="353"/>
      <c r="I79" s="280"/>
      <c r="J79" s="280"/>
      <c r="K79" s="282"/>
      <c r="L79" s="282"/>
      <c r="M79" s="280"/>
      <c r="N79" s="280"/>
      <c r="O79" s="280"/>
      <c r="P79" s="280"/>
      <c r="Q79" s="280"/>
      <c r="R79" s="280"/>
      <c r="S79" s="280"/>
      <c r="T79" s="280"/>
      <c r="U79" s="280"/>
      <c r="V79" s="280"/>
      <c r="W79" s="280"/>
      <c r="X79" s="280"/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/>
      <c r="G80" s="280"/>
      <c r="H80" s="353"/>
      <c r="I80" s="280"/>
      <c r="J80" s="280"/>
      <c r="K80" s="280"/>
      <c r="L80" s="282"/>
      <c r="M80" s="280"/>
      <c r="N80" s="280"/>
      <c r="O80" s="280"/>
      <c r="P80" s="280"/>
      <c r="Q80" s="280"/>
      <c r="R80" s="280"/>
      <c r="S80" s="280"/>
      <c r="T80" s="280"/>
      <c r="U80" s="280"/>
      <c r="V80" s="280"/>
      <c r="W80" s="280"/>
      <c r="X80" s="280"/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0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1.24</v>
      </c>
      <c r="G81" s="16">
        <f t="shared" si="8"/>
        <v>0</v>
      </c>
      <c r="H81" s="16">
        <f t="shared" si="8"/>
        <v>0</v>
      </c>
      <c r="I81" s="16">
        <f t="shared" si="8"/>
        <v>0</v>
      </c>
      <c r="J81" s="16">
        <f t="shared" si="8"/>
        <v>0</v>
      </c>
      <c r="K81" s="16">
        <f t="shared" si="8"/>
        <v>0</v>
      </c>
      <c r="L81" s="16">
        <f t="shared" si="8"/>
        <v>0</v>
      </c>
      <c r="M81" s="16">
        <f t="shared" si="8"/>
        <v>0</v>
      </c>
      <c r="N81" s="16">
        <f t="shared" si="8"/>
        <v>0</v>
      </c>
      <c r="O81" s="16">
        <f t="shared" si="8"/>
        <v>0</v>
      </c>
      <c r="P81" s="16">
        <f t="shared" si="8"/>
        <v>0</v>
      </c>
      <c r="Q81" s="16">
        <f t="shared" si="8"/>
        <v>0</v>
      </c>
      <c r="R81" s="16">
        <f t="shared" si="8"/>
        <v>0</v>
      </c>
      <c r="S81" s="16">
        <f t="shared" si="8"/>
        <v>0</v>
      </c>
      <c r="T81" s="16">
        <f t="shared" si="8"/>
        <v>0</v>
      </c>
      <c r="U81" s="16">
        <f t="shared" si="8"/>
        <v>0</v>
      </c>
      <c r="V81" s="16">
        <f t="shared" si="8"/>
        <v>0</v>
      </c>
      <c r="W81" s="16">
        <f t="shared" si="8"/>
        <v>0</v>
      </c>
      <c r="X81" s="16">
        <f t="shared" si="8"/>
        <v>0</v>
      </c>
      <c r="Y81" s="16">
        <f t="shared" si="8"/>
        <v>0</v>
      </c>
      <c r="Z81" s="16">
        <f t="shared" si="8"/>
        <v>0</v>
      </c>
      <c r="AA81" s="16">
        <f t="shared" si="8"/>
        <v>0</v>
      </c>
      <c r="AB81" s="16">
        <f t="shared" si="8"/>
        <v>0</v>
      </c>
      <c r="AC81" s="16">
        <f t="shared" si="8"/>
        <v>0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0.82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/>
      <c r="N94" s="280"/>
      <c r="O94" s="280"/>
      <c r="P94" s="280"/>
      <c r="Q94" s="280"/>
      <c r="R94" s="280"/>
      <c r="S94" s="280"/>
      <c r="T94" s="353"/>
      <c r="U94" s="280"/>
      <c r="V94" s="280"/>
      <c r="W94" s="280"/>
      <c r="X94" s="280"/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0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0.82</v>
      </c>
      <c r="G95" s="280"/>
      <c r="H95" s="280"/>
      <c r="I95" s="280"/>
      <c r="J95" s="280"/>
      <c r="K95" s="282"/>
      <c r="L95" s="280"/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/>
      <c r="Z95" s="280"/>
      <c r="AA95" s="280"/>
      <c r="AB95" s="280"/>
      <c r="AC95" s="280"/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0.82</v>
      </c>
      <c r="G96" s="16">
        <f t="shared" si="12"/>
        <v>0</v>
      </c>
      <c r="H96" s="16">
        <f t="shared" si="12"/>
        <v>0</v>
      </c>
      <c r="I96" s="16">
        <f t="shared" si="12"/>
        <v>0</v>
      </c>
      <c r="J96" s="16">
        <f t="shared" si="12"/>
        <v>0</v>
      </c>
      <c r="K96" s="16">
        <f t="shared" si="12"/>
        <v>0</v>
      </c>
      <c r="L96" s="16">
        <f t="shared" si="12"/>
        <v>0</v>
      </c>
      <c r="M96" s="16">
        <f t="shared" si="12"/>
        <v>0</v>
      </c>
      <c r="N96" s="16">
        <f t="shared" si="12"/>
        <v>0</v>
      </c>
      <c r="O96" s="16">
        <f t="shared" si="12"/>
        <v>0</v>
      </c>
      <c r="P96" s="16">
        <f t="shared" si="12"/>
        <v>0</v>
      </c>
      <c r="Q96" s="16">
        <f t="shared" si="12"/>
        <v>0</v>
      </c>
      <c r="R96" s="16">
        <f t="shared" si="12"/>
        <v>0</v>
      </c>
      <c r="S96" s="16">
        <f t="shared" si="12"/>
        <v>0</v>
      </c>
      <c r="T96" s="16">
        <f t="shared" si="12"/>
        <v>0</v>
      </c>
      <c r="U96" s="16">
        <f t="shared" si="12"/>
        <v>0</v>
      </c>
      <c r="V96" s="16">
        <f t="shared" si="12"/>
        <v>0</v>
      </c>
      <c r="W96" s="16">
        <f t="shared" si="12"/>
        <v>0</v>
      </c>
      <c r="X96" s="16">
        <f t="shared" si="12"/>
        <v>0</v>
      </c>
      <c r="Y96" s="16">
        <f t="shared" si="12"/>
        <v>0</v>
      </c>
      <c r="Z96" s="16">
        <f t="shared" si="12"/>
        <v>0</v>
      </c>
      <c r="AA96" s="16">
        <f t="shared" si="12"/>
        <v>0</v>
      </c>
      <c r="AB96" s="16">
        <f t="shared" si="12"/>
        <v>0</v>
      </c>
      <c r="AC96" s="16">
        <f t="shared" si="12"/>
        <v>0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44.61999999999999</v>
      </c>
      <c r="G99" s="23">
        <f t="shared" ref="G99:AC99" si="14">SUM(G13:G16,G19:G32,G35:G37,G40,G43:G46,G49,G55,G56,G58,G60,G63,G64,G66,G67,G72,G78:G80,G94:G95)</f>
        <v>0</v>
      </c>
      <c r="H99" s="23">
        <f>SUM(H13:H16,H19:H32,H35:H37,H40,H43:H46,H49,H55,H56,H58,H60,H63,H64,H66,H67,H72,H78:H80,H94:H95)</f>
        <v>0</v>
      </c>
      <c r="I99" s="23">
        <f t="shared" si="14"/>
        <v>0</v>
      </c>
      <c r="J99" s="23">
        <f t="shared" si="14"/>
        <v>0</v>
      </c>
      <c r="K99" s="23">
        <f t="shared" si="14"/>
        <v>0</v>
      </c>
      <c r="L99" s="23">
        <f t="shared" si="14"/>
        <v>0</v>
      </c>
      <c r="M99" s="23">
        <f t="shared" si="14"/>
        <v>0</v>
      </c>
      <c r="N99" s="23">
        <f>SUM(N13:N16,N19:N32,N35:N37,N40,N43:N46,N49,N55,N56,N58,N60,N63,N64,N66,N67,N72,N78:N80,N94:N95)</f>
        <v>0</v>
      </c>
      <c r="O99" s="23">
        <f t="shared" si="14"/>
        <v>0</v>
      </c>
      <c r="P99" s="23">
        <f t="shared" si="14"/>
        <v>0</v>
      </c>
      <c r="Q99" s="23">
        <f t="shared" si="14"/>
        <v>0</v>
      </c>
      <c r="R99" s="23">
        <f t="shared" si="14"/>
        <v>0</v>
      </c>
      <c r="S99" s="23">
        <f t="shared" si="14"/>
        <v>0</v>
      </c>
      <c r="T99" s="23">
        <f t="shared" si="14"/>
        <v>0</v>
      </c>
      <c r="U99" s="23">
        <f t="shared" si="14"/>
        <v>0</v>
      </c>
      <c r="V99" s="23">
        <f t="shared" si="14"/>
        <v>0</v>
      </c>
      <c r="W99" s="23">
        <f t="shared" si="14"/>
        <v>0</v>
      </c>
      <c r="X99" s="23">
        <f t="shared" si="14"/>
        <v>0</v>
      </c>
      <c r="Y99" s="23">
        <f t="shared" si="14"/>
        <v>0</v>
      </c>
      <c r="Z99" s="23">
        <f t="shared" si="14"/>
        <v>0</v>
      </c>
      <c r="AA99" s="23">
        <f t="shared" si="14"/>
        <v>0</v>
      </c>
      <c r="AB99" s="23">
        <f t="shared" si="14"/>
        <v>0</v>
      </c>
      <c r="AC99" s="23">
        <f t="shared" si="14"/>
        <v>0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</v>
      </c>
      <c r="AG102" s="19"/>
      <c r="AH102" s="145">
        <f>Z99-AA99</f>
        <v>0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13.2</v>
      </c>
      <c r="G107" s="58">
        <f t="shared" ref="G107:AC107" si="15">G17</f>
        <v>0</v>
      </c>
      <c r="H107" s="58">
        <f t="shared" si="15"/>
        <v>0</v>
      </c>
      <c r="I107" s="58">
        <f t="shared" si="15"/>
        <v>0</v>
      </c>
      <c r="J107" s="58">
        <f t="shared" si="15"/>
        <v>0</v>
      </c>
      <c r="K107" s="58">
        <f t="shared" si="15"/>
        <v>0</v>
      </c>
      <c r="L107" s="58">
        <f t="shared" si="15"/>
        <v>0</v>
      </c>
      <c r="M107" s="58">
        <f t="shared" si="15"/>
        <v>0</v>
      </c>
      <c r="N107" s="58">
        <f t="shared" si="15"/>
        <v>0</v>
      </c>
      <c r="O107" s="58">
        <f t="shared" si="15"/>
        <v>0</v>
      </c>
      <c r="P107" s="58">
        <f t="shared" si="15"/>
        <v>0</v>
      </c>
      <c r="Q107" s="58">
        <f t="shared" si="15"/>
        <v>0</v>
      </c>
      <c r="R107" s="58">
        <f t="shared" si="15"/>
        <v>0</v>
      </c>
      <c r="S107" s="58">
        <f t="shared" si="15"/>
        <v>0</v>
      </c>
      <c r="T107" s="58">
        <f t="shared" si="15"/>
        <v>0</v>
      </c>
      <c r="U107" s="58">
        <f t="shared" si="15"/>
        <v>0</v>
      </c>
      <c r="V107" s="58">
        <f t="shared" si="15"/>
        <v>0</v>
      </c>
      <c r="W107" s="58">
        <f t="shared" si="15"/>
        <v>0</v>
      </c>
      <c r="X107" s="58">
        <f t="shared" si="15"/>
        <v>0</v>
      </c>
      <c r="Y107" s="58">
        <f t="shared" si="15"/>
        <v>0</v>
      </c>
      <c r="Z107" s="58">
        <f t="shared" si="15"/>
        <v>0</v>
      </c>
      <c r="AA107" s="58">
        <f t="shared" si="15"/>
        <v>0</v>
      </c>
      <c r="AB107" s="58">
        <f t="shared" si="15"/>
        <v>0</v>
      </c>
      <c r="AC107" s="58">
        <f t="shared" si="15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15.1</v>
      </c>
      <c r="G111" s="59">
        <f t="shared" ref="G111:AC111" si="17">G47</f>
        <v>0</v>
      </c>
      <c r="H111" s="59">
        <f t="shared" si="17"/>
        <v>0</v>
      </c>
      <c r="I111" s="59">
        <f t="shared" si="17"/>
        <v>0</v>
      </c>
      <c r="J111" s="59">
        <f t="shared" si="17"/>
        <v>0</v>
      </c>
      <c r="K111" s="59">
        <f t="shared" si="17"/>
        <v>0</v>
      </c>
      <c r="L111" s="59">
        <f t="shared" si="17"/>
        <v>0</v>
      </c>
      <c r="M111" s="59">
        <f t="shared" si="17"/>
        <v>0</v>
      </c>
      <c r="N111" s="59">
        <f t="shared" si="17"/>
        <v>0</v>
      </c>
      <c r="O111" s="59">
        <f t="shared" si="17"/>
        <v>0</v>
      </c>
      <c r="P111" s="59">
        <f t="shared" si="17"/>
        <v>0</v>
      </c>
      <c r="Q111" s="59">
        <f t="shared" si="17"/>
        <v>0</v>
      </c>
      <c r="R111" s="59">
        <f t="shared" si="17"/>
        <v>0</v>
      </c>
      <c r="S111" s="59">
        <f t="shared" si="17"/>
        <v>0</v>
      </c>
      <c r="T111" s="59">
        <f t="shared" si="17"/>
        <v>0</v>
      </c>
      <c r="U111" s="59">
        <f t="shared" si="17"/>
        <v>0</v>
      </c>
      <c r="V111" s="59">
        <f t="shared" si="17"/>
        <v>0</v>
      </c>
      <c r="W111" s="59">
        <f t="shared" si="17"/>
        <v>0</v>
      </c>
      <c r="X111" s="59">
        <f t="shared" si="17"/>
        <v>0</v>
      </c>
      <c r="Y111" s="59">
        <f t="shared" si="17"/>
        <v>0</v>
      </c>
      <c r="Z111" s="59">
        <f t="shared" si="17"/>
        <v>0</v>
      </c>
      <c r="AA111" s="59">
        <f t="shared" si="17"/>
        <v>0</v>
      </c>
      <c r="AB111" s="59">
        <f t="shared" si="17"/>
        <v>0</v>
      </c>
      <c r="AC111" s="59">
        <f t="shared" si="17"/>
        <v>0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/>
      <c r="G113" s="62"/>
      <c r="H113" s="62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14.26</v>
      </c>
      <c r="G114" s="59">
        <f t="shared" ref="G114:AC114" si="18">G50</f>
        <v>0</v>
      </c>
      <c r="H114" s="59">
        <f t="shared" si="18"/>
        <v>0</v>
      </c>
      <c r="I114" s="59">
        <f t="shared" si="18"/>
        <v>0</v>
      </c>
      <c r="J114" s="59">
        <f t="shared" si="18"/>
        <v>0</v>
      </c>
      <c r="K114" s="59">
        <f t="shared" si="18"/>
        <v>0</v>
      </c>
      <c r="L114" s="59">
        <f t="shared" si="18"/>
        <v>0</v>
      </c>
      <c r="M114" s="59">
        <f t="shared" si="18"/>
        <v>0</v>
      </c>
      <c r="N114" s="59">
        <f t="shared" si="18"/>
        <v>0</v>
      </c>
      <c r="O114" s="59">
        <f t="shared" si="18"/>
        <v>0</v>
      </c>
      <c r="P114" s="59">
        <f t="shared" si="18"/>
        <v>0</v>
      </c>
      <c r="Q114" s="59">
        <f t="shared" si="18"/>
        <v>0</v>
      </c>
      <c r="R114" s="59">
        <f t="shared" si="18"/>
        <v>0</v>
      </c>
      <c r="S114" s="59">
        <f t="shared" si="18"/>
        <v>0</v>
      </c>
      <c r="T114" s="59">
        <f t="shared" si="18"/>
        <v>0</v>
      </c>
      <c r="U114" s="59">
        <f t="shared" si="18"/>
        <v>0</v>
      </c>
      <c r="V114" s="59">
        <f t="shared" si="18"/>
        <v>0</v>
      </c>
      <c r="W114" s="59">
        <f t="shared" si="18"/>
        <v>0</v>
      </c>
      <c r="X114" s="59">
        <f t="shared" si="18"/>
        <v>0</v>
      </c>
      <c r="Y114" s="59">
        <f t="shared" si="18"/>
        <v>0</v>
      </c>
      <c r="Z114" s="59">
        <f t="shared" si="18"/>
        <v>0</v>
      </c>
      <c r="AA114" s="59">
        <f t="shared" si="18"/>
        <v>0</v>
      </c>
      <c r="AB114" s="59">
        <f t="shared" si="18"/>
        <v>0</v>
      </c>
      <c r="AC114" s="59">
        <f t="shared" si="18"/>
        <v>0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/>
      <c r="G115" s="62"/>
      <c r="H115" s="62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0</v>
      </c>
      <c r="O116" s="58">
        <f t="shared" si="19"/>
        <v>0</v>
      </c>
      <c r="P116" s="58">
        <f t="shared" si="19"/>
        <v>0</v>
      </c>
      <c r="Q116" s="58">
        <f t="shared" si="19"/>
        <v>0</v>
      </c>
      <c r="R116" s="58">
        <f t="shared" si="19"/>
        <v>0</v>
      </c>
      <c r="S116" s="58">
        <f t="shared" si="19"/>
        <v>0</v>
      </c>
      <c r="T116" s="58">
        <f t="shared" si="19"/>
        <v>0</v>
      </c>
      <c r="U116" s="58">
        <f t="shared" si="19"/>
        <v>0</v>
      </c>
      <c r="V116" s="58">
        <f t="shared" si="19"/>
        <v>0</v>
      </c>
      <c r="W116" s="58">
        <f t="shared" si="19"/>
        <v>0</v>
      </c>
      <c r="X116" s="58">
        <f t="shared" si="19"/>
        <v>0</v>
      </c>
      <c r="Y116" s="58">
        <f t="shared" si="19"/>
        <v>0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1.24</v>
      </c>
      <c r="G117" s="58">
        <f t="shared" ref="G117:AC117" si="20">G81</f>
        <v>0</v>
      </c>
      <c r="H117" s="58">
        <f t="shared" si="20"/>
        <v>0</v>
      </c>
      <c r="I117" s="58">
        <f t="shared" si="20"/>
        <v>0</v>
      </c>
      <c r="J117" s="58">
        <f t="shared" si="20"/>
        <v>0</v>
      </c>
      <c r="K117" s="58">
        <f t="shared" si="20"/>
        <v>0</v>
      </c>
      <c r="L117" s="58">
        <f t="shared" si="20"/>
        <v>0</v>
      </c>
      <c r="M117" s="58">
        <f t="shared" si="20"/>
        <v>0</v>
      </c>
      <c r="N117" s="58">
        <f t="shared" si="20"/>
        <v>0</v>
      </c>
      <c r="O117" s="58">
        <f t="shared" si="20"/>
        <v>0</v>
      </c>
      <c r="P117" s="58">
        <f t="shared" si="20"/>
        <v>0</v>
      </c>
      <c r="Q117" s="58">
        <f t="shared" si="20"/>
        <v>0</v>
      </c>
      <c r="R117" s="58">
        <f t="shared" si="20"/>
        <v>0</v>
      </c>
      <c r="S117" s="58">
        <f t="shared" si="20"/>
        <v>0</v>
      </c>
      <c r="T117" s="58">
        <f t="shared" si="20"/>
        <v>0</v>
      </c>
      <c r="U117" s="58">
        <f t="shared" si="20"/>
        <v>0</v>
      </c>
      <c r="V117" s="58">
        <f t="shared" si="20"/>
        <v>0</v>
      </c>
      <c r="W117" s="58">
        <f t="shared" si="20"/>
        <v>0</v>
      </c>
      <c r="X117" s="58">
        <f t="shared" si="20"/>
        <v>0</v>
      </c>
      <c r="Y117" s="58">
        <f t="shared" si="20"/>
        <v>0</v>
      </c>
      <c r="Z117" s="58">
        <f t="shared" si="20"/>
        <v>0</v>
      </c>
      <c r="AA117" s="58">
        <f t="shared" si="20"/>
        <v>0</v>
      </c>
      <c r="AB117" s="58">
        <f t="shared" si="20"/>
        <v>0</v>
      </c>
      <c r="AC117" s="58">
        <f t="shared" si="20"/>
        <v>0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0.82</v>
      </c>
      <c r="G119" s="58">
        <f t="shared" ref="G119:AC119" si="21">G96</f>
        <v>0</v>
      </c>
      <c r="H119" s="58">
        <f t="shared" si="21"/>
        <v>0</v>
      </c>
      <c r="I119" s="58">
        <f t="shared" si="21"/>
        <v>0</v>
      </c>
      <c r="J119" s="58">
        <f t="shared" si="21"/>
        <v>0</v>
      </c>
      <c r="K119" s="58">
        <f t="shared" si="21"/>
        <v>0</v>
      </c>
      <c r="L119" s="58">
        <f t="shared" si="21"/>
        <v>0</v>
      </c>
      <c r="M119" s="58">
        <f t="shared" si="21"/>
        <v>0</v>
      </c>
      <c r="N119" s="58">
        <f t="shared" si="21"/>
        <v>0</v>
      </c>
      <c r="O119" s="58">
        <f t="shared" si="21"/>
        <v>0</v>
      </c>
      <c r="P119" s="58">
        <f t="shared" si="21"/>
        <v>0</v>
      </c>
      <c r="Q119" s="58">
        <f t="shared" si="21"/>
        <v>0</v>
      </c>
      <c r="R119" s="58">
        <f t="shared" si="21"/>
        <v>0</v>
      </c>
      <c r="S119" s="58">
        <f t="shared" si="21"/>
        <v>0</v>
      </c>
      <c r="T119" s="58">
        <f t="shared" si="21"/>
        <v>0</v>
      </c>
      <c r="U119" s="58">
        <f t="shared" si="21"/>
        <v>0</v>
      </c>
      <c r="V119" s="58">
        <f t="shared" si="21"/>
        <v>0</v>
      </c>
      <c r="W119" s="58">
        <f t="shared" si="21"/>
        <v>0</v>
      </c>
      <c r="X119" s="58">
        <f t="shared" si="21"/>
        <v>0</v>
      </c>
      <c r="Y119" s="58">
        <f t="shared" si="21"/>
        <v>0</v>
      </c>
      <c r="Z119" s="58">
        <f t="shared" si="21"/>
        <v>0</v>
      </c>
      <c r="AA119" s="58">
        <f t="shared" si="21"/>
        <v>0</v>
      </c>
      <c r="AB119" s="58">
        <f t="shared" si="21"/>
        <v>0</v>
      </c>
      <c r="AC119" s="58">
        <f t="shared" si="21"/>
        <v>0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44.61999999999999</v>
      </c>
      <c r="G121" s="55">
        <f t="shared" ref="G121:AC121" si="22">SUM(G13:G16,G19:G32,G43:G46,G49,G55,G56,G58,G60,G63,G64,G66,G67,G72,G78:G80,G94:G95)</f>
        <v>0</v>
      </c>
      <c r="H121" s="55">
        <f>SUM(H13:H16,H19:H32,H43:H46,H49,H55,H56,H58,H60,H63,H64,H66,H67,H72,H78:H80,H94:H95)</f>
        <v>0</v>
      </c>
      <c r="I121" s="55">
        <f t="shared" si="22"/>
        <v>0</v>
      </c>
      <c r="J121" s="55">
        <f t="shared" si="22"/>
        <v>0</v>
      </c>
      <c r="K121" s="55">
        <f t="shared" si="22"/>
        <v>0</v>
      </c>
      <c r="L121" s="55">
        <f t="shared" si="22"/>
        <v>0</v>
      </c>
      <c r="M121" s="55">
        <f t="shared" si="22"/>
        <v>0</v>
      </c>
      <c r="N121" s="55">
        <f t="shared" si="22"/>
        <v>0</v>
      </c>
      <c r="O121" s="55">
        <f t="shared" si="22"/>
        <v>0</v>
      </c>
      <c r="P121" s="55">
        <f t="shared" si="22"/>
        <v>0</v>
      </c>
      <c r="Q121" s="55">
        <f t="shared" si="22"/>
        <v>0</v>
      </c>
      <c r="R121" s="55">
        <f t="shared" si="22"/>
        <v>0</v>
      </c>
      <c r="S121" s="55">
        <f t="shared" si="22"/>
        <v>0</v>
      </c>
      <c r="T121" s="55">
        <f t="shared" si="22"/>
        <v>0</v>
      </c>
      <c r="U121" s="55">
        <f>SUM(U13:U16,U19:U32,U43:U46,U49,U55,U56,U58,U60,U63,U64,U66,U67,U72,U78:U80,U94:U95)</f>
        <v>0</v>
      </c>
      <c r="V121" s="55">
        <f t="shared" si="22"/>
        <v>0</v>
      </c>
      <c r="W121" s="55">
        <f t="shared" si="22"/>
        <v>0</v>
      </c>
      <c r="X121" s="55">
        <f t="shared" si="22"/>
        <v>0</v>
      </c>
      <c r="Y121" s="55">
        <f t="shared" si="22"/>
        <v>0</v>
      </c>
      <c r="Z121" s="55">
        <f t="shared" si="22"/>
        <v>0</v>
      </c>
      <c r="AA121" s="55">
        <f t="shared" si="22"/>
        <v>0</v>
      </c>
      <c r="AB121" s="55">
        <f t="shared" si="22"/>
        <v>0</v>
      </c>
      <c r="AC121" s="55">
        <f t="shared" si="22"/>
        <v>0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44.61999999999999</v>
      </c>
      <c r="G127" s="56">
        <f t="shared" ref="G127:AC127" si="24">SUM(G121,G126)</f>
        <v>0</v>
      </c>
      <c r="H127" s="56">
        <f t="shared" si="24"/>
        <v>0</v>
      </c>
      <c r="I127" s="56">
        <f t="shared" si="24"/>
        <v>0</v>
      </c>
      <c r="J127" s="56">
        <f t="shared" si="24"/>
        <v>0</v>
      </c>
      <c r="K127" s="56">
        <f t="shared" si="24"/>
        <v>0</v>
      </c>
      <c r="L127" s="56">
        <f t="shared" si="24"/>
        <v>0</v>
      </c>
      <c r="M127" s="56">
        <f t="shared" si="24"/>
        <v>0</v>
      </c>
      <c r="N127" s="56">
        <f t="shared" si="24"/>
        <v>0</v>
      </c>
      <c r="O127" s="56">
        <f t="shared" si="24"/>
        <v>0</v>
      </c>
      <c r="P127" s="56">
        <f t="shared" si="24"/>
        <v>0</v>
      </c>
      <c r="Q127" s="56">
        <f t="shared" si="24"/>
        <v>0</v>
      </c>
      <c r="R127" s="56">
        <f t="shared" si="24"/>
        <v>0</v>
      </c>
      <c r="S127" s="56">
        <f t="shared" si="24"/>
        <v>0</v>
      </c>
      <c r="T127" s="56">
        <f t="shared" si="24"/>
        <v>0</v>
      </c>
      <c r="U127" s="56">
        <f t="shared" si="24"/>
        <v>0</v>
      </c>
      <c r="V127" s="56">
        <f t="shared" si="24"/>
        <v>0</v>
      </c>
      <c r="W127" s="56">
        <f t="shared" si="24"/>
        <v>0</v>
      </c>
      <c r="X127" s="56">
        <f t="shared" si="24"/>
        <v>0</v>
      </c>
      <c r="Y127" s="56">
        <f t="shared" si="24"/>
        <v>0</v>
      </c>
      <c r="Z127" s="56">
        <f t="shared" si="24"/>
        <v>0</v>
      </c>
      <c r="AA127" s="56">
        <f t="shared" si="24"/>
        <v>0</v>
      </c>
      <c r="AB127" s="56">
        <f t="shared" si="24"/>
        <v>0</v>
      </c>
      <c r="AC127" s="56">
        <f t="shared" si="24"/>
        <v>0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/>
      <c r="G130" s="350"/>
      <c r="H130" s="350"/>
      <c r="I130" s="350"/>
      <c r="J130" s="350"/>
      <c r="K130" s="350"/>
      <c r="L130" s="350"/>
      <c r="M130" s="350"/>
      <c r="N130" s="350"/>
      <c r="O130" s="350"/>
      <c r="P130" s="350"/>
      <c r="Q130" s="350"/>
      <c r="R130" s="350"/>
      <c r="S130" s="350"/>
      <c r="T130" s="350"/>
      <c r="U130" s="350"/>
      <c r="V130" s="350"/>
      <c r="W130" s="350"/>
      <c r="X130" s="350"/>
      <c r="Y130" s="350"/>
      <c r="Z130" s="350"/>
      <c r="AA130" s="350"/>
      <c r="AB130" s="350"/>
      <c r="AC130" s="350"/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/>
      <c r="G131" s="410"/>
      <c r="H131" s="410"/>
      <c r="I131" s="410"/>
      <c r="J131" s="410"/>
      <c r="K131" s="410"/>
      <c r="L131" s="410"/>
      <c r="M131" s="410"/>
      <c r="N131" s="410"/>
      <c r="O131" s="410"/>
      <c r="P131" s="410"/>
      <c r="Q131" s="410"/>
      <c r="R131" s="410"/>
      <c r="S131" s="410"/>
      <c r="T131" s="410"/>
      <c r="U131" s="410"/>
      <c r="V131" s="410"/>
      <c r="W131" s="410"/>
      <c r="X131" s="410"/>
      <c r="Y131" s="410"/>
      <c r="Z131" s="410"/>
      <c r="AA131" s="410"/>
      <c r="AB131" s="410"/>
      <c r="AC131" s="410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:AA137" si="25">7.2*(4-COUNTIF(F13:F16,"=CMS"))</f>
        <v>21.6</v>
      </c>
      <c r="G137" s="529">
        <f t="shared" si="25"/>
        <v>28.8</v>
      </c>
      <c r="H137" s="529">
        <f t="shared" si="25"/>
        <v>28.8</v>
      </c>
      <c r="I137" s="529">
        <f t="shared" si="25"/>
        <v>28.8</v>
      </c>
      <c r="J137" s="529">
        <f t="shared" si="25"/>
        <v>28.8</v>
      </c>
      <c r="K137" s="529">
        <f t="shared" si="25"/>
        <v>28.8</v>
      </c>
      <c r="L137" s="529">
        <f t="shared" si="25"/>
        <v>28.8</v>
      </c>
      <c r="M137" s="529">
        <f t="shared" si="25"/>
        <v>28.8</v>
      </c>
      <c r="N137" s="529">
        <f t="shared" si="25"/>
        <v>28.8</v>
      </c>
      <c r="O137" s="529">
        <f t="shared" si="25"/>
        <v>28.8</v>
      </c>
      <c r="P137" s="529">
        <f t="shared" si="25"/>
        <v>28.8</v>
      </c>
      <c r="Q137" s="529">
        <f t="shared" si="25"/>
        <v>28.8</v>
      </c>
      <c r="R137" s="529">
        <f t="shared" si="25"/>
        <v>28.8</v>
      </c>
      <c r="S137" s="529">
        <f t="shared" si="25"/>
        <v>28.8</v>
      </c>
      <c r="T137" s="529">
        <f t="shared" si="25"/>
        <v>28.8</v>
      </c>
      <c r="U137" s="529">
        <f t="shared" si="25"/>
        <v>28.8</v>
      </c>
      <c r="V137" s="529">
        <f t="shared" si="25"/>
        <v>28.8</v>
      </c>
      <c r="W137" s="529">
        <f t="shared" si="25"/>
        <v>28.8</v>
      </c>
      <c r="X137" s="529">
        <f t="shared" si="25"/>
        <v>28.8</v>
      </c>
      <c r="Y137" s="529">
        <f t="shared" si="25"/>
        <v>28.8</v>
      </c>
      <c r="Z137" s="529">
        <f t="shared" si="25"/>
        <v>28.8</v>
      </c>
      <c r="AA137" s="529">
        <f t="shared" si="25"/>
        <v>28.8</v>
      </c>
      <c r="AB137" s="529"/>
      <c r="AC137" s="529"/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AA139" si="26">4.5+4</f>
        <v>8.5</v>
      </c>
      <c r="G139" s="529">
        <f t="shared" si="26"/>
        <v>8.5</v>
      </c>
      <c r="H139" s="529">
        <f t="shared" si="26"/>
        <v>8.5</v>
      </c>
      <c r="I139" s="529">
        <f t="shared" si="26"/>
        <v>8.5</v>
      </c>
      <c r="J139" s="529">
        <f t="shared" si="26"/>
        <v>8.5</v>
      </c>
      <c r="K139" s="529">
        <f t="shared" si="26"/>
        <v>8.5</v>
      </c>
      <c r="L139" s="529">
        <f t="shared" si="26"/>
        <v>8.5</v>
      </c>
      <c r="M139" s="529">
        <f t="shared" si="26"/>
        <v>8.5</v>
      </c>
      <c r="N139" s="529">
        <f t="shared" si="26"/>
        <v>8.5</v>
      </c>
      <c r="O139" s="529">
        <f t="shared" si="26"/>
        <v>8.5</v>
      </c>
      <c r="P139" s="529">
        <f t="shared" si="26"/>
        <v>8.5</v>
      </c>
      <c r="Q139" s="529">
        <f t="shared" si="26"/>
        <v>8.5</v>
      </c>
      <c r="R139" s="529">
        <f t="shared" si="26"/>
        <v>8.5</v>
      </c>
      <c r="S139" s="529">
        <f t="shared" si="26"/>
        <v>8.5</v>
      </c>
      <c r="T139" s="529">
        <f t="shared" si="26"/>
        <v>8.5</v>
      </c>
      <c r="U139" s="529">
        <f t="shared" si="26"/>
        <v>8.5</v>
      </c>
      <c r="V139" s="529">
        <f t="shared" si="26"/>
        <v>8.5</v>
      </c>
      <c r="W139" s="529">
        <f t="shared" si="26"/>
        <v>8.5</v>
      </c>
      <c r="X139" s="529">
        <f t="shared" si="26"/>
        <v>8.5</v>
      </c>
      <c r="Y139" s="529">
        <f t="shared" si="26"/>
        <v>8.5</v>
      </c>
      <c r="Z139" s="529">
        <f t="shared" si="26"/>
        <v>8.5</v>
      </c>
      <c r="AA139" s="529">
        <f t="shared" si="26"/>
        <v>8.5</v>
      </c>
      <c r="AB139" s="529"/>
      <c r="AC139" s="529"/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/>
      <c r="AC140" s="529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/>
      <c r="AC141" s="529"/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/>
      <c r="AC142" s="529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:AA143" si="27">0.75*(5-COUNTIF(F63:F72,"=CMS"))+0.8*(4-COUNTIF(F55:F60,"=CMS"))</f>
        <v>6.15</v>
      </c>
      <c r="G143" s="529">
        <f t="shared" si="27"/>
        <v>6.95</v>
      </c>
      <c r="H143" s="529">
        <f t="shared" si="27"/>
        <v>6.95</v>
      </c>
      <c r="I143" s="529">
        <f t="shared" si="27"/>
        <v>6.95</v>
      </c>
      <c r="J143" s="529">
        <f t="shared" si="27"/>
        <v>6.95</v>
      </c>
      <c r="K143" s="529">
        <f t="shared" si="27"/>
        <v>6.95</v>
      </c>
      <c r="L143" s="529">
        <f t="shared" si="27"/>
        <v>6.95</v>
      </c>
      <c r="M143" s="529">
        <f t="shared" si="27"/>
        <v>6.95</v>
      </c>
      <c r="N143" s="529">
        <f t="shared" si="27"/>
        <v>6.95</v>
      </c>
      <c r="O143" s="529">
        <f t="shared" si="27"/>
        <v>6.95</v>
      </c>
      <c r="P143" s="529">
        <f t="shared" si="27"/>
        <v>6.95</v>
      </c>
      <c r="Q143" s="529">
        <f t="shared" si="27"/>
        <v>6.95</v>
      </c>
      <c r="R143" s="529">
        <f t="shared" si="27"/>
        <v>6.95</v>
      </c>
      <c r="S143" s="529">
        <f t="shared" si="27"/>
        <v>6.95</v>
      </c>
      <c r="T143" s="529">
        <f t="shared" si="27"/>
        <v>6.95</v>
      </c>
      <c r="U143" s="529">
        <f t="shared" si="27"/>
        <v>6.95</v>
      </c>
      <c r="V143" s="529">
        <f t="shared" si="27"/>
        <v>6.95</v>
      </c>
      <c r="W143" s="529">
        <f t="shared" si="27"/>
        <v>6.95</v>
      </c>
      <c r="X143" s="529">
        <f t="shared" si="27"/>
        <v>6.95</v>
      </c>
      <c r="Y143" s="529">
        <f t="shared" si="27"/>
        <v>6.95</v>
      </c>
      <c r="Z143" s="529">
        <f t="shared" si="27"/>
        <v>6.95</v>
      </c>
      <c r="AA143" s="529">
        <f t="shared" si="27"/>
        <v>6.95</v>
      </c>
      <c r="AB143" s="529"/>
      <c r="AC143" s="52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:J144" si="28">0.75*(3-COUNTIF(F78:F80,"=CMS"))</f>
        <v>2.25</v>
      </c>
      <c r="G144" s="529">
        <f t="shared" si="28"/>
        <v>2.25</v>
      </c>
      <c r="H144" s="529">
        <f t="shared" si="28"/>
        <v>2.25</v>
      </c>
      <c r="I144" s="529">
        <f t="shared" si="28"/>
        <v>2.25</v>
      </c>
      <c r="J144" s="529">
        <f t="shared" si="28"/>
        <v>2.25</v>
      </c>
      <c r="K144" s="529">
        <f>0.75*(3-COUNTIF(K78:K80,"=CMS"))</f>
        <v>2.25</v>
      </c>
      <c r="L144" s="529">
        <f>0.85*(3-COUNTIF(L78:L80,"=CMS"))</f>
        <v>2.5499999999999998</v>
      </c>
      <c r="M144" s="529">
        <f t="shared" ref="M144:AA144" si="29">0.85*(3-COUNTIF(M78:M80,"=CMS"))</f>
        <v>2.5499999999999998</v>
      </c>
      <c r="N144" s="529">
        <f t="shared" si="29"/>
        <v>2.5499999999999998</v>
      </c>
      <c r="O144" s="529">
        <f t="shared" si="29"/>
        <v>2.5499999999999998</v>
      </c>
      <c r="P144" s="529">
        <f t="shared" si="29"/>
        <v>2.5499999999999998</v>
      </c>
      <c r="Q144" s="529">
        <f t="shared" si="29"/>
        <v>2.5499999999999998</v>
      </c>
      <c r="R144" s="529">
        <f t="shared" si="29"/>
        <v>2.5499999999999998</v>
      </c>
      <c r="S144" s="529">
        <f t="shared" si="29"/>
        <v>2.5499999999999998</v>
      </c>
      <c r="T144" s="529">
        <f t="shared" si="29"/>
        <v>2.5499999999999998</v>
      </c>
      <c r="U144" s="529">
        <f t="shared" si="29"/>
        <v>2.5499999999999998</v>
      </c>
      <c r="V144" s="529">
        <f t="shared" si="29"/>
        <v>2.5499999999999998</v>
      </c>
      <c r="W144" s="529">
        <f t="shared" si="29"/>
        <v>2.5499999999999998</v>
      </c>
      <c r="X144" s="529">
        <f t="shared" si="29"/>
        <v>2.5499999999999998</v>
      </c>
      <c r="Y144" s="529">
        <f t="shared" si="29"/>
        <v>2.5499999999999998</v>
      </c>
      <c r="Z144" s="529">
        <f t="shared" si="29"/>
        <v>2.5499999999999998</v>
      </c>
      <c r="AA144" s="529">
        <f t="shared" si="29"/>
        <v>2.5499999999999998</v>
      </c>
      <c r="AB144" s="529"/>
      <c r="AC144" s="529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:AA145" si="30">1*(2-COUNTIF(F94:F95,"=CMS"))</f>
        <v>2</v>
      </c>
      <c r="G145" s="529">
        <f t="shared" si="30"/>
        <v>2</v>
      </c>
      <c r="H145" s="529">
        <f t="shared" si="30"/>
        <v>2</v>
      </c>
      <c r="I145" s="529">
        <f t="shared" si="30"/>
        <v>2</v>
      </c>
      <c r="J145" s="529">
        <f t="shared" si="30"/>
        <v>2</v>
      </c>
      <c r="K145" s="529">
        <f t="shared" si="30"/>
        <v>2</v>
      </c>
      <c r="L145" s="529">
        <f t="shared" si="30"/>
        <v>2</v>
      </c>
      <c r="M145" s="529">
        <f t="shared" si="30"/>
        <v>2</v>
      </c>
      <c r="N145" s="529">
        <f t="shared" si="30"/>
        <v>2</v>
      </c>
      <c r="O145" s="529">
        <f t="shared" si="30"/>
        <v>2</v>
      </c>
      <c r="P145" s="529">
        <f t="shared" si="30"/>
        <v>2</v>
      </c>
      <c r="Q145" s="529">
        <f t="shared" si="30"/>
        <v>2</v>
      </c>
      <c r="R145" s="529">
        <f t="shared" si="30"/>
        <v>2</v>
      </c>
      <c r="S145" s="529">
        <f t="shared" si="30"/>
        <v>2</v>
      </c>
      <c r="T145" s="529">
        <f t="shared" si="30"/>
        <v>2</v>
      </c>
      <c r="U145" s="529">
        <f t="shared" si="30"/>
        <v>2</v>
      </c>
      <c r="V145" s="529">
        <f t="shared" si="30"/>
        <v>2</v>
      </c>
      <c r="W145" s="529">
        <f t="shared" si="30"/>
        <v>2</v>
      </c>
      <c r="X145" s="529">
        <f t="shared" si="30"/>
        <v>2</v>
      </c>
      <c r="Y145" s="529">
        <f t="shared" si="30"/>
        <v>2</v>
      </c>
      <c r="Z145" s="529">
        <f t="shared" si="30"/>
        <v>2</v>
      </c>
      <c r="AA145" s="529">
        <f t="shared" si="30"/>
        <v>2</v>
      </c>
      <c r="AB145" s="529"/>
      <c r="AC145" s="529"/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31">IF(G137&gt;20,0,20-G137)</f>
        <v>0</v>
      </c>
      <c r="H146" s="530">
        <f t="shared" si="31"/>
        <v>0</v>
      </c>
      <c r="I146" s="530">
        <f t="shared" si="31"/>
        <v>0</v>
      </c>
      <c r="J146" s="530">
        <f t="shared" si="31"/>
        <v>0</v>
      </c>
      <c r="K146" s="530">
        <f t="shared" si="31"/>
        <v>0</v>
      </c>
      <c r="L146" s="530">
        <f t="shared" si="31"/>
        <v>0</v>
      </c>
      <c r="M146" s="530">
        <f t="shared" si="31"/>
        <v>0</v>
      </c>
      <c r="N146" s="530">
        <f t="shared" si="31"/>
        <v>0</v>
      </c>
      <c r="O146" s="530">
        <f t="shared" si="31"/>
        <v>0</v>
      </c>
      <c r="P146" s="530">
        <f t="shared" si="31"/>
        <v>0</v>
      </c>
      <c r="Q146" s="530">
        <f t="shared" si="31"/>
        <v>0</v>
      </c>
      <c r="R146" s="530">
        <f t="shared" si="31"/>
        <v>0</v>
      </c>
      <c r="S146" s="530">
        <f t="shared" si="31"/>
        <v>0</v>
      </c>
      <c r="T146" s="530">
        <f t="shared" si="31"/>
        <v>0</v>
      </c>
      <c r="U146" s="530">
        <f t="shared" si="31"/>
        <v>0</v>
      </c>
      <c r="V146" s="530">
        <f t="shared" si="31"/>
        <v>0</v>
      </c>
      <c r="W146" s="530">
        <f>IF(W137&gt;20,0,20-W137)</f>
        <v>0</v>
      </c>
      <c r="X146" s="530">
        <f t="shared" si="31"/>
        <v>0</v>
      </c>
      <c r="Y146" s="530">
        <f t="shared" si="31"/>
        <v>0</v>
      </c>
      <c r="Z146" s="530">
        <f t="shared" si="31"/>
        <v>0</v>
      </c>
      <c r="AA146" s="530">
        <f t="shared" si="31"/>
        <v>0</v>
      </c>
      <c r="AB146" s="530">
        <f>IF(AB137&gt;20,0,20-AB137)</f>
        <v>20</v>
      </c>
      <c r="AC146" s="530">
        <f>IF(AC137&gt;20,0,20-AC137)</f>
        <v>20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32">IF(SUM(G139,G141,G142)&gt;25,0,25-SUM(G139,G141,G142))</f>
        <v>1.5</v>
      </c>
      <c r="H147" s="532">
        <f t="shared" si="32"/>
        <v>1.5</v>
      </c>
      <c r="I147" s="532">
        <f t="shared" si="32"/>
        <v>1.5</v>
      </c>
      <c r="J147" s="532">
        <f t="shared" si="32"/>
        <v>1.5</v>
      </c>
      <c r="K147" s="532">
        <f t="shared" si="32"/>
        <v>1.5</v>
      </c>
      <c r="L147" s="532">
        <f>IF(SUM(L139,L141,L142)&gt;25,0,25-SUM(L139,L141,L142))</f>
        <v>1.5</v>
      </c>
      <c r="M147" s="532">
        <f t="shared" si="32"/>
        <v>1.5</v>
      </c>
      <c r="N147" s="532">
        <f t="shared" si="32"/>
        <v>1.5</v>
      </c>
      <c r="O147" s="532">
        <f t="shared" si="32"/>
        <v>1.5</v>
      </c>
      <c r="P147" s="532">
        <f>IF(SUM(P139,P141,P142)&gt;25,0,25-SUM(P139,P141,P142))</f>
        <v>1.5</v>
      </c>
      <c r="Q147" s="532">
        <f t="shared" si="32"/>
        <v>1.5</v>
      </c>
      <c r="R147" s="532">
        <f t="shared" si="32"/>
        <v>0</v>
      </c>
      <c r="S147" s="532">
        <f t="shared" si="32"/>
        <v>0</v>
      </c>
      <c r="T147" s="532">
        <f>IF(SUM(T139,T141,T142)&gt;25,0,25-SUM(T139,T141,T142))</f>
        <v>0</v>
      </c>
      <c r="U147" s="532">
        <f t="shared" si="32"/>
        <v>0</v>
      </c>
      <c r="V147" s="532">
        <f t="shared" si="32"/>
        <v>0</v>
      </c>
      <c r="W147" s="532">
        <f t="shared" si="32"/>
        <v>0</v>
      </c>
      <c r="X147" s="532">
        <f t="shared" si="32"/>
        <v>0</v>
      </c>
      <c r="Y147" s="532">
        <f t="shared" si="32"/>
        <v>0</v>
      </c>
      <c r="Z147" s="532">
        <f t="shared" si="32"/>
        <v>0</v>
      </c>
      <c r="AA147" s="532">
        <f t="shared" si="32"/>
        <v>0</v>
      </c>
      <c r="AB147" s="532">
        <f>IF(SUM(AB139,AB141,AB142)&gt;25,0,25-SUM(AB139,AB141,AB142))</f>
        <v>25</v>
      </c>
      <c r="AC147" s="532">
        <f>IF(SUM(AC139,AC141,AC142)&gt;25,0,25-SUM(AC139,AC141,AC142))</f>
        <v>25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33">IF(SUM(G140,G143,G144,G145)&gt;17,0,17-SUM(G140,G143,G144,G145))</f>
        <v>0</v>
      </c>
      <c r="H148" s="533">
        <f t="shared" si="33"/>
        <v>0</v>
      </c>
      <c r="I148" s="533">
        <f t="shared" si="33"/>
        <v>0</v>
      </c>
      <c r="J148" s="533">
        <f t="shared" si="33"/>
        <v>0</v>
      </c>
      <c r="K148" s="533">
        <f t="shared" si="33"/>
        <v>0</v>
      </c>
      <c r="L148" s="533">
        <f t="shared" si="33"/>
        <v>0</v>
      </c>
      <c r="M148" s="533">
        <f t="shared" si="33"/>
        <v>0</v>
      </c>
      <c r="N148" s="533">
        <f t="shared" si="33"/>
        <v>0</v>
      </c>
      <c r="O148" s="533">
        <f t="shared" si="33"/>
        <v>0</v>
      </c>
      <c r="P148" s="533">
        <f t="shared" si="33"/>
        <v>0</v>
      </c>
      <c r="Q148" s="533">
        <f t="shared" si="33"/>
        <v>0</v>
      </c>
      <c r="R148" s="533">
        <f t="shared" si="33"/>
        <v>0</v>
      </c>
      <c r="S148" s="533">
        <f t="shared" si="33"/>
        <v>0</v>
      </c>
      <c r="T148" s="533">
        <f>IF(SUM(T140,T143,T144,T145)&gt;17,0,17-SUM(T140,T143,T144,T145))</f>
        <v>0</v>
      </c>
      <c r="U148" s="533">
        <f t="shared" si="33"/>
        <v>0</v>
      </c>
      <c r="V148" s="533">
        <f t="shared" si="33"/>
        <v>0</v>
      </c>
      <c r="W148" s="533">
        <f t="shared" si="33"/>
        <v>0</v>
      </c>
      <c r="X148" s="533">
        <f t="shared" si="33"/>
        <v>0</v>
      </c>
      <c r="Y148" s="533">
        <f t="shared" si="33"/>
        <v>0</v>
      </c>
      <c r="Z148" s="533">
        <f t="shared" si="33"/>
        <v>0</v>
      </c>
      <c r="AA148" s="533">
        <f t="shared" si="33"/>
        <v>0</v>
      </c>
      <c r="AB148" s="533">
        <f>IF(SUM(AB140,AB143,AB144,AB145)&gt;17,0,17-SUM(AB140,AB143,AB144,AB145))</f>
        <v>17</v>
      </c>
      <c r="AC148" s="533">
        <f>IF(SUM(AC140,AC143,AC144,AC145)&gt;17,0,17-SUM(AC140,AC143,AC144,AC145))</f>
        <v>17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F133:AC133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4:C124"/>
    <mergeCell ref="A125:C125"/>
    <mergeCell ref="A126:C126"/>
    <mergeCell ref="A127:C127"/>
    <mergeCell ref="A128:C128"/>
    <mergeCell ref="A129:C129"/>
    <mergeCell ref="A130:C130"/>
    <mergeCell ref="A131:C131"/>
    <mergeCell ref="A123:C123"/>
    <mergeCell ref="A112:C112"/>
    <mergeCell ref="A113:C113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089" priority="36" operator="greaterThan">
      <formula>60.3</formula>
    </cfRule>
  </conditionalFormatting>
  <conditionalFormatting sqref="G49:AC49 G19:AC32 O55:AC55 G56:AC63 G94:AC94 G43:AC46 G64:AB67 G68:AC72 G78:AC80 I95:AC95 G13:AC16">
    <cfRule type="cellIs" dxfId="1088" priority="32" operator="equal">
      <formula>"PMS"</formula>
    </cfRule>
    <cfRule type="cellIs" dxfId="1087" priority="33" operator="equal">
      <formula>"CMS"</formula>
    </cfRule>
    <cfRule type="cellIs" dxfId="1086" priority="34" operator="greaterThan">
      <formula>0</formula>
    </cfRule>
  </conditionalFormatting>
  <conditionalFormatting sqref="G49:AC49 O55:AC55 G56:AC63 G94:AC94 G43:AC46 G64:AB67 G68:AC72 G78:AC80 I95:AC95 G13:AC16">
    <cfRule type="cellIs" dxfId="1085" priority="35" operator="lessThanOrEqual">
      <formula>0</formula>
    </cfRule>
  </conditionalFormatting>
  <conditionalFormatting sqref="F148:AC148">
    <cfRule type="cellIs" dxfId="1084" priority="31" operator="greaterThan">
      <formula>60.3</formula>
    </cfRule>
  </conditionalFormatting>
  <conditionalFormatting sqref="F146:AC146">
    <cfRule type="cellIs" dxfId="1083" priority="30" operator="greaterThan">
      <formula>60.3</formula>
    </cfRule>
  </conditionalFormatting>
  <conditionalFormatting sqref="F147:AC147">
    <cfRule type="cellIs" dxfId="1082" priority="29" operator="greaterThan">
      <formula>60.3</formula>
    </cfRule>
  </conditionalFormatting>
  <conditionalFormatting sqref="G95:H95">
    <cfRule type="cellIs" dxfId="1081" priority="25" operator="equal">
      <formula>"PMS"</formula>
    </cfRule>
    <cfRule type="cellIs" dxfId="1080" priority="26" operator="equal">
      <formula>"CMS"</formula>
    </cfRule>
    <cfRule type="cellIs" dxfId="1079" priority="27" operator="greaterThan">
      <formula>0</formula>
    </cfRule>
  </conditionalFormatting>
  <conditionalFormatting sqref="G95:H95">
    <cfRule type="cellIs" dxfId="1078" priority="28" operator="lessThanOrEqual">
      <formula>0</formula>
    </cfRule>
  </conditionalFormatting>
  <conditionalFormatting sqref="AC64:AC67">
    <cfRule type="cellIs" dxfId="1077" priority="21" operator="equal">
      <formula>"PMS"</formula>
    </cfRule>
    <cfRule type="cellIs" dxfId="1076" priority="22" operator="equal">
      <formula>"CMS"</formula>
    </cfRule>
    <cfRule type="cellIs" dxfId="1075" priority="23" operator="greaterThan">
      <formula>0</formula>
    </cfRule>
  </conditionalFormatting>
  <conditionalFormatting sqref="AC64:AC67">
    <cfRule type="cellIs" dxfId="1074" priority="24" operator="lessThanOrEqual">
      <formula>0</formula>
    </cfRule>
  </conditionalFormatting>
  <conditionalFormatting sqref="G55:N55">
    <cfRule type="cellIs" dxfId="1073" priority="17" operator="equal">
      <formula>"PMS"</formula>
    </cfRule>
    <cfRule type="cellIs" dxfId="1072" priority="18" operator="equal">
      <formula>"CMS"</formula>
    </cfRule>
    <cfRule type="cellIs" dxfId="1071" priority="19" operator="greaterThan">
      <formula>0</formula>
    </cfRule>
  </conditionalFormatting>
  <conditionalFormatting sqref="G55:N55">
    <cfRule type="cellIs" dxfId="1070" priority="20" operator="lessThanOrEqual">
      <formula>0</formula>
    </cfRule>
  </conditionalFormatting>
  <conditionalFormatting sqref="F49 F19:F32 F55:F63 F43:F46 F68:F72 F78:F80 F94:F95 F13:F16">
    <cfRule type="cellIs" dxfId="1069" priority="5" operator="equal">
      <formula>"PMS"</formula>
    </cfRule>
    <cfRule type="cellIs" dxfId="1068" priority="6" operator="equal">
      <formula>"CMS"</formula>
    </cfRule>
    <cfRule type="cellIs" dxfId="1067" priority="7" operator="greaterThan">
      <formula>0</formula>
    </cfRule>
  </conditionalFormatting>
  <conditionalFormatting sqref="F49 F55:F63 F43:F46 F68:F72 F78:F80 F94:F95 F13:F16">
    <cfRule type="cellIs" dxfId="1066" priority="8" operator="lessThanOrEqual">
      <formula>0</formula>
    </cfRule>
  </conditionalFormatting>
  <conditionalFormatting sqref="F64:F67">
    <cfRule type="cellIs" dxfId="1065" priority="1" operator="equal">
      <formula>"PMS"</formula>
    </cfRule>
    <cfRule type="cellIs" dxfId="1064" priority="2" operator="equal">
      <formula>"CMS"</formula>
    </cfRule>
    <cfRule type="cellIs" dxfId="1063" priority="3" operator="greaterThan">
      <formula>0</formula>
    </cfRule>
  </conditionalFormatting>
  <conditionalFormatting sqref="F64:F67">
    <cfRule type="cellIs" dxfId="106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280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1045726"/>
  <sheetViews>
    <sheetView tabSelected="1" zoomScale="85" zoomScaleNormal="85" workbookViewId="0">
      <pane xSplit="4" ySplit="4" topLeftCell="V376" activePane="bottomRight" state="frozen"/>
      <selection pane="topRight" activeCell="BY777" sqref="BY777"/>
      <selection pane="bottomLeft" activeCell="BY777" sqref="BY777"/>
      <selection pane="bottomRight" activeCell="AT403" sqref="AT403"/>
    </sheetView>
  </sheetViews>
  <sheetFormatPr defaultColWidth="8.42578125" defaultRowHeight="14.25" x14ac:dyDescent="0.2"/>
  <cols>
    <col min="1" max="1" width="14.42578125" style="19" bestFit="1" customWidth="1"/>
    <col min="2" max="2" width="6.7109375" style="19" bestFit="1" customWidth="1"/>
    <col min="3" max="3" width="3.5703125" style="19" hidden="1" customWidth="1"/>
    <col min="4" max="4" width="4.28515625" style="19" hidden="1" customWidth="1"/>
    <col min="5" max="5" width="10" style="250" customWidth="1"/>
    <col min="6" max="10" width="10.28515625" style="250" customWidth="1"/>
    <col min="11" max="11" width="10.28515625" style="250" hidden="1" customWidth="1"/>
    <col min="12" max="12" width="9.5703125" style="250" customWidth="1"/>
    <col min="13" max="14" width="10.28515625" style="250" customWidth="1"/>
    <col min="15" max="15" width="10.28515625" style="250" hidden="1" customWidth="1"/>
    <col min="16" max="18" width="10.28515625" style="250" customWidth="1"/>
    <col min="19" max="19" width="10.28515625" style="250" hidden="1" customWidth="1"/>
    <col min="20" max="22" width="10.28515625" style="250" customWidth="1"/>
    <col min="23" max="23" width="12.140625" style="250" bestFit="1" customWidth="1"/>
    <col min="24" max="25" width="10.28515625" style="250" customWidth="1"/>
    <col min="26" max="41" width="10.28515625" style="250" hidden="1" customWidth="1"/>
    <col min="42" max="51" width="10.28515625" style="250" customWidth="1"/>
    <col min="52" max="52" width="12.140625" style="250" customWidth="1"/>
    <col min="53" max="53" width="12" style="250" hidden="1" customWidth="1"/>
    <col min="54" max="55" width="10.28515625" style="250" customWidth="1"/>
    <col min="56" max="56" width="12.140625" style="250" customWidth="1"/>
    <col min="57" max="57" width="12" style="250" hidden="1" customWidth="1"/>
    <col min="58" max="60" width="10.28515625" style="250" customWidth="1"/>
    <col min="61" max="61" width="10.28515625" style="251" customWidth="1"/>
    <col min="62" max="69" width="10.28515625" style="250" customWidth="1"/>
    <col min="70" max="70" width="10.28515625" style="250" hidden="1" customWidth="1"/>
    <col min="71" max="73" width="10.28515625" style="250" customWidth="1"/>
    <col min="74" max="74" width="10.28515625" style="250" hidden="1" customWidth="1"/>
    <col min="75" max="76" width="10.28515625" style="250" customWidth="1"/>
    <col min="77" max="77" width="10.28515625" style="250" hidden="1" customWidth="1"/>
    <col min="78" max="78" width="9.85546875" style="250" hidden="1" customWidth="1"/>
    <col min="79" max="80" width="10.28515625" style="250" hidden="1" customWidth="1"/>
    <col min="81" max="16384" width="8.42578125" style="19"/>
  </cols>
  <sheetData>
    <row r="1" spans="1:80" ht="15" hidden="1" thickBot="1" x14ac:dyDescent="0.25">
      <c r="A1" s="202" t="s">
        <v>128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203"/>
      <c r="BJ1" s="20">
        <v>49</v>
      </c>
      <c r="BK1" s="20"/>
      <c r="BL1" s="20"/>
      <c r="BM1" s="20"/>
      <c r="BN1" s="20">
        <v>76</v>
      </c>
      <c r="BO1" s="20"/>
      <c r="BP1" s="20"/>
      <c r="BQ1" s="20">
        <v>81</v>
      </c>
      <c r="BR1" s="20"/>
      <c r="BS1" s="20"/>
      <c r="BT1" s="20"/>
      <c r="BU1" s="20">
        <v>96</v>
      </c>
      <c r="BV1" s="20"/>
      <c r="BW1" s="20"/>
      <c r="BX1" s="20"/>
      <c r="BY1" s="20"/>
      <c r="BZ1" s="20"/>
      <c r="CA1" s="20"/>
      <c r="CB1" s="20"/>
    </row>
    <row r="2" spans="1:80" s="205" customFormat="1" ht="16.5" thickBot="1" x14ac:dyDescent="0.25">
      <c r="A2" s="594" t="s">
        <v>129</v>
      </c>
      <c r="B2" s="594" t="s">
        <v>81</v>
      </c>
      <c r="C2" s="99"/>
      <c r="D2" s="204"/>
      <c r="E2" s="596" t="s">
        <v>130</v>
      </c>
      <c r="F2" s="597"/>
      <c r="G2" s="597"/>
      <c r="H2" s="597"/>
      <c r="I2" s="597"/>
      <c r="J2" s="597"/>
      <c r="K2" s="597"/>
      <c r="L2" s="597"/>
      <c r="M2" s="597"/>
      <c r="N2" s="597"/>
      <c r="O2" s="597"/>
      <c r="P2" s="597"/>
      <c r="Q2" s="597"/>
      <c r="R2" s="597"/>
      <c r="S2" s="597"/>
      <c r="T2" s="597"/>
      <c r="U2" s="598"/>
      <c r="V2" s="502"/>
      <c r="W2" s="585" t="s">
        <v>131</v>
      </c>
      <c r="X2" s="586"/>
      <c r="Y2" s="587"/>
      <c r="Z2" s="599" t="s">
        <v>37</v>
      </c>
      <c r="AA2" s="597"/>
      <c r="AB2" s="597"/>
      <c r="AC2" s="597"/>
      <c r="AD2" s="597"/>
      <c r="AE2" s="597"/>
      <c r="AF2" s="597"/>
      <c r="AG2" s="597"/>
      <c r="AH2" s="597"/>
      <c r="AI2" s="597"/>
      <c r="AJ2" s="597"/>
      <c r="AK2" s="600"/>
      <c r="AL2" s="585" t="s">
        <v>132</v>
      </c>
      <c r="AM2" s="586"/>
      <c r="AN2" s="586"/>
      <c r="AO2" s="587"/>
      <c r="AP2" s="619" t="s">
        <v>133</v>
      </c>
      <c r="AQ2" s="620"/>
      <c r="AR2" s="620"/>
      <c r="AS2" s="620"/>
      <c r="AT2" s="620"/>
      <c r="AU2" s="620"/>
      <c r="AV2" s="620"/>
      <c r="AW2" s="621"/>
      <c r="AX2" s="585" t="s">
        <v>134</v>
      </c>
      <c r="AY2" s="586"/>
      <c r="AZ2" s="586"/>
      <c r="BA2" s="586"/>
      <c r="BB2" s="586"/>
      <c r="BC2" s="586"/>
      <c r="BD2" s="586"/>
      <c r="BE2" s="586"/>
      <c r="BF2" s="586"/>
      <c r="BG2" s="587"/>
      <c r="BH2" s="585" t="s">
        <v>135</v>
      </c>
      <c r="BI2" s="586"/>
      <c r="BJ2" s="612"/>
      <c r="BK2" s="612"/>
      <c r="BL2" s="613"/>
      <c r="BM2" s="585" t="s">
        <v>136</v>
      </c>
      <c r="BN2" s="612"/>
      <c r="BO2" s="612"/>
      <c r="BP2" s="613"/>
      <c r="BQ2" s="585" t="s">
        <v>137</v>
      </c>
      <c r="BR2" s="586"/>
      <c r="BS2" s="586"/>
      <c r="BT2" s="587"/>
      <c r="BU2" s="585" t="s">
        <v>138</v>
      </c>
      <c r="BV2" s="586"/>
      <c r="BW2" s="586"/>
      <c r="BX2" s="587"/>
      <c r="BY2" s="585" t="s">
        <v>139</v>
      </c>
      <c r="BZ2" s="586"/>
      <c r="CA2" s="586"/>
      <c r="CB2" s="587"/>
    </row>
    <row r="3" spans="1:80" ht="29.45" customHeight="1" thickBot="1" x14ac:dyDescent="0.25">
      <c r="A3" s="595"/>
      <c r="B3" s="595"/>
      <c r="C3" s="206"/>
      <c r="D3" s="207"/>
      <c r="E3" s="588" t="s">
        <v>140</v>
      </c>
      <c r="F3" s="589"/>
      <c r="G3" s="208" t="s">
        <v>141</v>
      </c>
      <c r="H3" s="208" t="s">
        <v>142</v>
      </c>
      <c r="I3" s="208" t="s">
        <v>143</v>
      </c>
      <c r="J3" s="208" t="s">
        <v>141</v>
      </c>
      <c r="K3" s="208" t="s">
        <v>144</v>
      </c>
      <c r="L3" s="208" t="s">
        <v>142</v>
      </c>
      <c r="M3" s="208" t="s">
        <v>143</v>
      </c>
      <c r="N3" s="208" t="s">
        <v>141</v>
      </c>
      <c r="O3" s="208" t="s">
        <v>144</v>
      </c>
      <c r="P3" s="208" t="s">
        <v>142</v>
      </c>
      <c r="Q3" s="208" t="s">
        <v>143</v>
      </c>
      <c r="R3" s="208" t="s">
        <v>141</v>
      </c>
      <c r="S3" s="208" t="s">
        <v>144</v>
      </c>
      <c r="T3" s="208" t="s">
        <v>142</v>
      </c>
      <c r="U3" s="209" t="s">
        <v>143</v>
      </c>
      <c r="V3" s="211" t="s">
        <v>144</v>
      </c>
      <c r="W3" s="211" t="s">
        <v>141</v>
      </c>
      <c r="X3" s="211" t="s">
        <v>142</v>
      </c>
      <c r="Y3" s="211" t="s">
        <v>143</v>
      </c>
      <c r="Z3" s="210" t="s">
        <v>141</v>
      </c>
      <c r="AA3" s="211" t="s">
        <v>144</v>
      </c>
      <c r="AB3" s="211" t="s">
        <v>142</v>
      </c>
      <c r="AC3" s="211" t="s">
        <v>143</v>
      </c>
      <c r="AD3" s="211" t="s">
        <v>141</v>
      </c>
      <c r="AE3" s="211" t="s">
        <v>144</v>
      </c>
      <c r="AF3" s="211" t="s">
        <v>142</v>
      </c>
      <c r="AG3" s="211" t="s">
        <v>143</v>
      </c>
      <c r="AH3" s="211" t="s">
        <v>141</v>
      </c>
      <c r="AI3" s="211" t="s">
        <v>144</v>
      </c>
      <c r="AJ3" s="211" t="s">
        <v>142</v>
      </c>
      <c r="AK3" s="212" t="s">
        <v>143</v>
      </c>
      <c r="AL3" s="213" t="s">
        <v>141</v>
      </c>
      <c r="AM3" s="211" t="s">
        <v>144</v>
      </c>
      <c r="AN3" s="211" t="s">
        <v>142</v>
      </c>
      <c r="AO3" s="214" t="s">
        <v>143</v>
      </c>
      <c r="AP3" s="590" t="s">
        <v>145</v>
      </c>
      <c r="AQ3" s="591"/>
      <c r="AR3" s="355" t="s">
        <v>141</v>
      </c>
      <c r="AS3" s="355" t="s">
        <v>142</v>
      </c>
      <c r="AT3" s="355" t="s">
        <v>143</v>
      </c>
      <c r="AU3" s="355" t="s">
        <v>141</v>
      </c>
      <c r="AV3" s="355" t="s">
        <v>142</v>
      </c>
      <c r="AW3" s="356" t="s">
        <v>143</v>
      </c>
      <c r="AX3" s="588" t="s">
        <v>140</v>
      </c>
      <c r="AY3" s="589"/>
      <c r="AZ3" s="208" t="s">
        <v>141</v>
      </c>
      <c r="BA3" s="326" t="s">
        <v>146</v>
      </c>
      <c r="BB3" s="208" t="s">
        <v>142</v>
      </c>
      <c r="BC3" s="209" t="s">
        <v>143</v>
      </c>
      <c r="BD3" s="208" t="s">
        <v>141</v>
      </c>
      <c r="BE3" s="326" t="s">
        <v>146</v>
      </c>
      <c r="BF3" s="208" t="s">
        <v>142</v>
      </c>
      <c r="BG3" s="209" t="s">
        <v>143</v>
      </c>
      <c r="BH3" s="592" t="s">
        <v>140</v>
      </c>
      <c r="BI3" s="593"/>
      <c r="BJ3" s="215" t="s">
        <v>141</v>
      </c>
      <c r="BK3" s="216" t="s">
        <v>142</v>
      </c>
      <c r="BL3" s="217" t="s">
        <v>143</v>
      </c>
      <c r="BM3" s="488" t="s">
        <v>147</v>
      </c>
      <c r="BN3" s="215" t="s">
        <v>141</v>
      </c>
      <c r="BO3" s="216" t="s">
        <v>142</v>
      </c>
      <c r="BP3" s="217" t="s">
        <v>143</v>
      </c>
      <c r="BQ3" s="213" t="s">
        <v>141</v>
      </c>
      <c r="BR3" s="211" t="s">
        <v>144</v>
      </c>
      <c r="BS3" s="211" t="s">
        <v>142</v>
      </c>
      <c r="BT3" s="214" t="s">
        <v>143</v>
      </c>
      <c r="BU3" s="213" t="s">
        <v>141</v>
      </c>
      <c r="BV3" s="211" t="s">
        <v>144</v>
      </c>
      <c r="BW3" s="211" t="s">
        <v>142</v>
      </c>
      <c r="BX3" s="214" t="s">
        <v>143</v>
      </c>
      <c r="BY3" s="213" t="s">
        <v>141</v>
      </c>
      <c r="BZ3" s="211" t="s">
        <v>144</v>
      </c>
      <c r="CA3" s="211" t="s">
        <v>142</v>
      </c>
      <c r="CB3" s="214" t="s">
        <v>143</v>
      </c>
    </row>
    <row r="4" spans="1:80" ht="15" customHeight="1" thickBot="1" x14ac:dyDescent="0.3">
      <c r="A4" s="595"/>
      <c r="B4" s="595"/>
      <c r="C4" s="218"/>
      <c r="D4" s="219"/>
      <c r="E4" s="220"/>
      <c r="F4" s="221"/>
      <c r="G4" s="601" t="s">
        <v>148</v>
      </c>
      <c r="H4" s="602"/>
      <c r="I4" s="603"/>
      <c r="J4" s="604" t="s">
        <v>149</v>
      </c>
      <c r="K4" s="605"/>
      <c r="L4" s="605"/>
      <c r="M4" s="606"/>
      <c r="N4" s="604" t="s">
        <v>150</v>
      </c>
      <c r="O4" s="605"/>
      <c r="P4" s="605"/>
      <c r="Q4" s="606"/>
      <c r="R4" s="607" t="s">
        <v>151</v>
      </c>
      <c r="S4" s="605"/>
      <c r="T4" s="605"/>
      <c r="U4" s="608"/>
      <c r="V4" s="503"/>
      <c r="W4" s="499"/>
      <c r="X4" s="622"/>
      <c r="Y4" s="623"/>
      <c r="Z4" s="626" t="s">
        <v>148</v>
      </c>
      <c r="AA4" s="627"/>
      <c r="AB4" s="627"/>
      <c r="AC4" s="628"/>
      <c r="AD4" s="629" t="s">
        <v>149</v>
      </c>
      <c r="AE4" s="627"/>
      <c r="AF4" s="627"/>
      <c r="AG4" s="630"/>
      <c r="AH4" s="626" t="s">
        <v>150</v>
      </c>
      <c r="AI4" s="627"/>
      <c r="AJ4" s="627"/>
      <c r="AK4" s="628"/>
      <c r="AL4" s="609" t="s">
        <v>148</v>
      </c>
      <c r="AM4" s="610"/>
      <c r="AN4" s="610"/>
      <c r="AO4" s="611"/>
      <c r="AP4" s="617"/>
      <c r="AQ4" s="618"/>
      <c r="AR4" s="609" t="s">
        <v>148</v>
      </c>
      <c r="AS4" s="610"/>
      <c r="AT4" s="611"/>
      <c r="AU4" s="601" t="s">
        <v>149</v>
      </c>
      <c r="AV4" s="602"/>
      <c r="AW4" s="603"/>
      <c r="AX4" s="617"/>
      <c r="AY4" s="618"/>
      <c r="AZ4" s="614" t="s">
        <v>40</v>
      </c>
      <c r="BA4" s="615"/>
      <c r="BB4" s="615"/>
      <c r="BC4" s="616"/>
      <c r="BD4" s="614" t="s">
        <v>41</v>
      </c>
      <c r="BE4" s="615"/>
      <c r="BF4" s="615"/>
      <c r="BG4" s="616"/>
      <c r="BH4" s="624"/>
      <c r="BI4" s="625"/>
      <c r="BJ4" s="609" t="s">
        <v>148</v>
      </c>
      <c r="BK4" s="610"/>
      <c r="BL4" s="611"/>
      <c r="BM4" s="222"/>
      <c r="BN4" s="609" t="s">
        <v>152</v>
      </c>
      <c r="BO4" s="610"/>
      <c r="BP4" s="611"/>
      <c r="BQ4" s="609" t="s">
        <v>148</v>
      </c>
      <c r="BR4" s="610"/>
      <c r="BS4" s="610"/>
      <c r="BT4" s="611"/>
      <c r="BU4" s="609" t="s">
        <v>148</v>
      </c>
      <c r="BV4" s="610"/>
      <c r="BW4" s="610"/>
      <c r="BX4" s="611"/>
      <c r="BY4" s="609" t="s">
        <v>148</v>
      </c>
      <c r="BZ4" s="610"/>
      <c r="CA4" s="610"/>
      <c r="CB4" s="611"/>
    </row>
    <row r="5" spans="1:80" ht="15" x14ac:dyDescent="0.2">
      <c r="A5" s="270">
        <v>45962</v>
      </c>
      <c r="B5" s="267">
        <v>0</v>
      </c>
      <c r="C5" s="252">
        <f>DAY(A5)</f>
        <v>1</v>
      </c>
      <c r="D5" s="253" t="s">
        <v>153</v>
      </c>
      <c r="E5" s="223">
        <v>14.1</v>
      </c>
      <c r="F5" s="224">
        <v>70.52</v>
      </c>
      <c r="G5" s="225" t="str" cm="1">
        <f t="array" aca="1" ref="G5" ca="1">INDIRECT("'"&amp;$C5&amp;"'!"&amp;"$"&amp;$D5&amp;$G$1&amp;"")</f>
        <v>CMS</v>
      </c>
      <c r="H5" s="226" t="s">
        <v>1</v>
      </c>
      <c r="I5" s="224" t="s">
        <v>1</v>
      </c>
      <c r="J5" s="225" cm="1">
        <f t="array" aca="1" ref="J5" ca="1">INDIRECT("'"&amp;$C5&amp;"'!"&amp;"$"&amp;$D5&amp;$J$1&amp;"")</f>
        <v>6.5</v>
      </c>
      <c r="K5" s="226"/>
      <c r="L5" s="226">
        <v>0.99</v>
      </c>
      <c r="M5" s="227">
        <v>0.95499999999999996</v>
      </c>
      <c r="N5" s="223" cm="1">
        <f t="array" aca="1" ref="N5" ca="1">INDIRECT("'"&amp;$C5&amp;"'!"&amp;"$"&amp;$D5&amp;$N$1&amp;"")</f>
        <v>6.5</v>
      </c>
      <c r="O5" s="226"/>
      <c r="P5" s="226">
        <v>0.98</v>
      </c>
      <c r="Q5" s="224">
        <v>1.254</v>
      </c>
      <c r="R5" s="358" cm="1">
        <f t="array" aca="1" ref="R5" ca="1">INDIRECT("'"&amp;$C5&amp;"'!"&amp;"$"&amp;$D5&amp;$R$1&amp;"")</f>
        <v>6.5</v>
      </c>
      <c r="S5" s="226"/>
      <c r="T5" s="226">
        <v>0.99</v>
      </c>
      <c r="U5" s="227">
        <v>0.97099999999999997</v>
      </c>
      <c r="V5" s="223" t="s">
        <v>1</v>
      </c>
      <c r="W5" s="241" cm="1">
        <f t="array" aca="1" ref="W5" ca="1">INDIRECT("'"&amp;$C5&amp;"'!"&amp;"$"&amp;$D5&amp;$W$1&amp;"")</f>
        <v>0</v>
      </c>
      <c r="X5" s="226" t="s">
        <v>1</v>
      </c>
      <c r="Y5" s="224" t="s">
        <v>1</v>
      </c>
      <c r="Z5" s="225" cm="1">
        <f t="array" aca="1" ref="Z5" ca="1">INDIRECT("'"&amp;$C5&amp;"'!"&amp;"$"&amp;$D5&amp;$Z$1&amp;"")</f>
        <v>0</v>
      </c>
      <c r="AA5" s="226" t="s">
        <v>1</v>
      </c>
      <c r="AB5" s="226" t="s">
        <v>1</v>
      </c>
      <c r="AC5" s="227" t="s">
        <v>1</v>
      </c>
      <c r="AD5" s="223" cm="1">
        <f t="array" aca="1" ref="AD5" ca="1">INDIRECT("'"&amp;$C5&amp;"'!"&amp;"$"&amp;$D5&amp;$AD$1&amp;"")</f>
        <v>0</v>
      </c>
      <c r="AE5" s="226" t="s">
        <v>1</v>
      </c>
      <c r="AF5" s="226" t="s">
        <v>1</v>
      </c>
      <c r="AG5" s="224" t="s">
        <v>1</v>
      </c>
      <c r="AH5" s="225" cm="1">
        <f t="array" aca="1" ref="AH5" ca="1">INDIRECT("'"&amp;$C5&amp;"'!"&amp;"$"&amp;$D5&amp;$AH$1&amp;"")</f>
        <v>0</v>
      </c>
      <c r="AI5" s="226" t="s">
        <v>1</v>
      </c>
      <c r="AJ5" s="226" t="s">
        <v>1</v>
      </c>
      <c r="AK5" s="224" t="s">
        <v>1</v>
      </c>
      <c r="AL5" s="223" cm="1">
        <f t="array" aca="1" ref="AL5" ca="1">INDIRECT("'"&amp;$C5&amp;"'!"&amp;"$"&amp;$D5&amp;$AL$1&amp;"")</f>
        <v>0</v>
      </c>
      <c r="AM5" s="226" t="s">
        <v>1</v>
      </c>
      <c r="AN5" s="226" t="s">
        <v>1</v>
      </c>
      <c r="AO5" s="224" t="s">
        <v>1</v>
      </c>
      <c r="AP5" s="223">
        <v>11.5</v>
      </c>
      <c r="AQ5" s="227">
        <v>70.5</v>
      </c>
      <c r="AR5" s="223" t="str" cm="1">
        <f t="array" aca="1" ref="AR5" ca="1">INDIRECT("'"&amp;$C5&amp;"'!"&amp;"$"&amp;$D5&amp;$AR$1&amp;"")</f>
        <v>CMS</v>
      </c>
      <c r="AS5" s="226" t="s">
        <v>1</v>
      </c>
      <c r="AT5" s="224" t="s">
        <v>1</v>
      </c>
      <c r="AU5" s="225" cm="1">
        <f t="array" aca="1" ref="AU5" ca="1">INDIRECT("'"&amp;$C5&amp;"'!"&amp;"$"&amp;$D5&amp;$AU$1&amp;"")</f>
        <v>3.5</v>
      </c>
      <c r="AV5" s="226">
        <v>0.96</v>
      </c>
      <c r="AW5" s="224">
        <v>0.9</v>
      </c>
      <c r="AX5" s="223">
        <v>0</v>
      </c>
      <c r="AY5" s="227">
        <v>70.5</v>
      </c>
      <c r="AZ5" s="226" cm="1">
        <f t="array" aca="1" ref="AZ5" ca="1">INDIRECT("'"&amp;$C5&amp;"'!"&amp;"$"&amp;$D5&amp;$AZ$1&amp;"")</f>
        <v>0</v>
      </c>
      <c r="BA5" s="225"/>
      <c r="BB5" s="226" t="s">
        <v>1</v>
      </c>
      <c r="BC5" s="224" t="s">
        <v>1</v>
      </c>
      <c r="BD5" s="226" t="str" cm="1">
        <f t="array" aca="1" ref="BD5" ca="1">INDIRECT("'"&amp;$C5&amp;"'!"&amp;"$"&amp;$D5&amp;$BD$1&amp;"")</f>
        <v>CMS</v>
      </c>
      <c r="BE5" s="225"/>
      <c r="BF5" s="226" t="s">
        <v>1</v>
      </c>
      <c r="BG5" s="224" t="s">
        <v>1</v>
      </c>
      <c r="BH5" s="228">
        <v>14.12</v>
      </c>
      <c r="BI5" s="224">
        <v>71.69</v>
      </c>
      <c r="BJ5" s="228" cm="1">
        <f t="array" aca="1" ref="BJ5" ca="1">INDIRECT("'"&amp;$C5&amp;"'!"&amp;"$"&amp;$D5&amp;$BJ$1&amp;"")</f>
        <v>14.17</v>
      </c>
      <c r="BK5" s="226">
        <v>0.99</v>
      </c>
      <c r="BL5" s="224">
        <v>2.2000000000000002</v>
      </c>
      <c r="BM5" s="413">
        <v>69.099999999999994</v>
      </c>
      <c r="BN5" s="223" cm="1">
        <f t="array" aca="1" ref="BN5" ca="1">INDIRECT("'"&amp;$C5&amp;"'!"&amp;"$"&amp;$D5&amp;$BN$1&amp;"")</f>
        <v>0</v>
      </c>
      <c r="BO5" s="225" t="s">
        <v>1</v>
      </c>
      <c r="BP5" s="224" t="s">
        <v>1</v>
      </c>
      <c r="BQ5" s="228" cm="1">
        <f t="array" aca="1" ref="BQ5" ca="1">INDIRECT("'"&amp;$C5&amp;"'!"&amp;"$"&amp;$D5&amp;$BQ$1&amp;"")</f>
        <v>0.84</v>
      </c>
      <c r="BR5" s="226"/>
      <c r="BS5" s="226">
        <v>0.99</v>
      </c>
      <c r="BT5" s="224">
        <v>0.08</v>
      </c>
      <c r="BU5" s="228" cm="1">
        <f t="array" aca="1" ref="BU5" ca="1">INDIRECT("'"&amp;$C5&amp;"'!"&amp;"$"&amp;$D5&amp;$BU$1&amp;"")</f>
        <v>0.7</v>
      </c>
      <c r="BV5" s="226"/>
      <c r="BW5" s="226">
        <v>0.97</v>
      </c>
      <c r="BX5" s="224">
        <v>0.16</v>
      </c>
      <c r="BY5" s="281" cm="1">
        <f t="array" aca="1" ref="BY5" ca="1">INDIRECT("'"&amp;$C5&amp;"'!"&amp;"$"&amp;$D5&amp;74&amp;"")</f>
        <v>0</v>
      </c>
      <c r="BZ5" s="226"/>
      <c r="CA5" s="226"/>
      <c r="CB5" s="224"/>
    </row>
    <row r="6" spans="1:80" ht="15" x14ac:dyDescent="0.2">
      <c r="A6" s="351">
        <v>45962</v>
      </c>
      <c r="B6" s="268">
        <v>4.1666666666666699E-2</v>
      </c>
      <c r="C6" s="254">
        <f>DAY(A6)</f>
        <v>1</v>
      </c>
      <c r="D6" s="255" t="s">
        <v>154</v>
      </c>
      <c r="E6" s="229">
        <v>14.1</v>
      </c>
      <c r="F6" s="230">
        <v>70.900000000000006</v>
      </c>
      <c r="G6" s="231" t="str" cm="1">
        <f t="array" aca="1" ref="G6" ca="1">INDIRECT("'"&amp;$C6&amp;"'!"&amp;"$"&amp;$D6&amp;$G$1&amp;"")</f>
        <v>CMS</v>
      </c>
      <c r="H6" s="232" t="s">
        <v>1</v>
      </c>
      <c r="I6" s="230" t="s">
        <v>1</v>
      </c>
      <c r="J6" s="231" cm="1">
        <f t="array" aca="1" ref="J6" ca="1">INDIRECT("'"&amp;$C6&amp;"'!"&amp;"$"&amp;$D6&amp;$J$1&amp;"")</f>
        <v>6.8</v>
      </c>
      <c r="K6" s="232"/>
      <c r="L6" s="232">
        <v>0.99</v>
      </c>
      <c r="M6" s="233">
        <v>0.82499999999999996</v>
      </c>
      <c r="N6" s="229" cm="1">
        <f t="array" aca="1" ref="N6" ca="1">INDIRECT("'"&amp;$C6&amp;"'!"&amp;"$"&amp;$D6&amp;$N$1&amp;"")</f>
        <v>0</v>
      </c>
      <c r="O6" s="232"/>
      <c r="P6" s="232" t="s">
        <v>1</v>
      </c>
      <c r="Q6" s="230" t="s">
        <v>1</v>
      </c>
      <c r="R6" s="359" cm="1">
        <f t="array" aca="1" ref="R6" ca="1">INDIRECT("'"&amp;$C6&amp;"'!"&amp;"$"&amp;$D6&amp;$R$1&amp;"")</f>
        <v>6.8</v>
      </c>
      <c r="S6" s="232"/>
      <c r="T6" s="232">
        <v>0.99</v>
      </c>
      <c r="U6" s="233">
        <v>0.81699999999999995</v>
      </c>
      <c r="V6" s="229" t="s">
        <v>1</v>
      </c>
      <c r="W6" s="234" cm="1">
        <f t="array" aca="1" ref="W6" ca="1">INDIRECT("'"&amp;$C6&amp;"'!"&amp;"$"&amp;$D6&amp;$W$1&amp;"")</f>
        <v>0</v>
      </c>
      <c r="X6" s="232" t="s">
        <v>1</v>
      </c>
      <c r="Y6" s="230" t="s">
        <v>1</v>
      </c>
      <c r="Z6" s="231" cm="1">
        <f t="array" aca="1" ref="Z6" ca="1">INDIRECT("'"&amp;$C6&amp;"'!"&amp;"$"&amp;$D6&amp;$Z$1&amp;"")</f>
        <v>0</v>
      </c>
      <c r="AA6" s="232" t="s">
        <v>1</v>
      </c>
      <c r="AB6" s="232" t="s">
        <v>1</v>
      </c>
      <c r="AC6" s="233" t="s">
        <v>1</v>
      </c>
      <c r="AD6" s="229" cm="1">
        <f t="array" aca="1" ref="AD6" ca="1">INDIRECT("'"&amp;$C6&amp;"'!"&amp;"$"&amp;$D6&amp;$AD$1&amp;"")</f>
        <v>0</v>
      </c>
      <c r="AE6" s="232" t="s">
        <v>1</v>
      </c>
      <c r="AF6" s="232" t="s">
        <v>1</v>
      </c>
      <c r="AG6" s="230" t="s">
        <v>1</v>
      </c>
      <c r="AH6" s="231" cm="1">
        <f t="array" aca="1" ref="AH6" ca="1">INDIRECT("'"&amp;$C6&amp;"'!"&amp;"$"&amp;$D6&amp;$AH$1&amp;"")</f>
        <v>0</v>
      </c>
      <c r="AI6" s="232" t="s">
        <v>1</v>
      </c>
      <c r="AJ6" s="232" t="s">
        <v>1</v>
      </c>
      <c r="AK6" s="233" t="s">
        <v>1</v>
      </c>
      <c r="AL6" s="229" cm="1">
        <f t="array" aca="1" ref="AL6" ca="1">INDIRECT("'"&amp;$C6&amp;"'!"&amp;"$"&amp;$D6&amp;$AL$1&amp;"")</f>
        <v>0</v>
      </c>
      <c r="AM6" s="232" t="s">
        <v>1</v>
      </c>
      <c r="AN6" s="232" t="s">
        <v>1</v>
      </c>
      <c r="AO6" s="230" t="s">
        <v>1</v>
      </c>
      <c r="AP6" s="229">
        <v>11.5</v>
      </c>
      <c r="AQ6" s="233">
        <v>70.7</v>
      </c>
      <c r="AR6" s="229" cm="1">
        <f t="array" aca="1" ref="AR6" ca="1">INDIRECT("'"&amp;$C6&amp;"'!"&amp;"$"&amp;$D6&amp;$AR$1&amp;"")</f>
        <v>3.8</v>
      </c>
      <c r="AS6" s="232">
        <v>0.99</v>
      </c>
      <c r="AT6" s="230">
        <v>0.33</v>
      </c>
      <c r="AU6" s="231" cm="1">
        <f t="array" aca="1" ref="AU6" ca="1">INDIRECT("'"&amp;$C6&amp;"'!"&amp;"$"&amp;$D6&amp;$AU$1&amp;"")</f>
        <v>3</v>
      </c>
      <c r="AV6" s="232">
        <v>0.99</v>
      </c>
      <c r="AW6" s="230">
        <v>0.38</v>
      </c>
      <c r="AX6" s="229">
        <v>0</v>
      </c>
      <c r="AY6" s="233">
        <v>70.7</v>
      </c>
      <c r="AZ6" s="232" cm="1">
        <f t="array" aca="1" ref="AZ6" ca="1">INDIRECT("'"&amp;$C6&amp;"'!"&amp;"$"&amp;$D6&amp;$AZ$1&amp;"")</f>
        <v>0</v>
      </c>
      <c r="BA6" s="231"/>
      <c r="BB6" s="232" t="s">
        <v>1</v>
      </c>
      <c r="BC6" s="230" t="s">
        <v>1</v>
      </c>
      <c r="BD6" s="232" t="str" cm="1">
        <f t="array" aca="1" ref="BD6" ca="1">INDIRECT("'"&amp;$C6&amp;"'!"&amp;"$"&amp;$D6&amp;$BD$1&amp;"")</f>
        <v>CMS</v>
      </c>
      <c r="BE6" s="231"/>
      <c r="BF6" s="232" t="s">
        <v>1</v>
      </c>
      <c r="BG6" s="230" t="s">
        <v>1</v>
      </c>
      <c r="BH6" s="234">
        <v>14.19</v>
      </c>
      <c r="BI6" s="230">
        <v>71.94</v>
      </c>
      <c r="BJ6" s="234" cm="1">
        <f t="array" aca="1" ref="BJ6" ca="1">INDIRECT("'"&amp;$C6&amp;"'!"&amp;"$"&amp;$D6&amp;$BJ$1&amp;"")</f>
        <v>14.23</v>
      </c>
      <c r="BK6" s="232">
        <v>0.99</v>
      </c>
      <c r="BL6" s="230">
        <v>2.2999999999999998</v>
      </c>
      <c r="BM6" s="414">
        <v>68.8</v>
      </c>
      <c r="BN6" s="229" cm="1">
        <f t="array" aca="1" ref="BN6" ca="1">INDIRECT("'"&amp;$C6&amp;"'!"&amp;"$"&amp;$D6&amp;$BN$1&amp;"")</f>
        <v>0</v>
      </c>
      <c r="BO6" s="231" t="s">
        <v>1</v>
      </c>
      <c r="BP6" s="230" t="s">
        <v>1</v>
      </c>
      <c r="BQ6" s="234" cm="1">
        <f t="array" aca="1" ref="BQ6" ca="1">INDIRECT("'"&amp;$C6&amp;"'!"&amp;"$"&amp;$D6&amp;$BQ$1&amp;"")</f>
        <v>0.79</v>
      </c>
      <c r="BR6" s="232"/>
      <c r="BS6" s="232">
        <v>0.99</v>
      </c>
      <c r="BT6" s="230">
        <v>0.08</v>
      </c>
      <c r="BU6" s="234" cm="1">
        <f t="array" aca="1" ref="BU6" ca="1">INDIRECT("'"&amp;$C6&amp;"'!"&amp;"$"&amp;$D6&amp;$BU$1&amp;"")</f>
        <v>0.68</v>
      </c>
      <c r="BV6" s="232"/>
      <c r="BW6" s="232">
        <v>0.97</v>
      </c>
      <c r="BX6" s="230">
        <v>0.15</v>
      </c>
      <c r="BY6" s="235" cm="1">
        <f t="array" aca="1" ref="BY6" ca="1">INDIRECT("'"&amp;$C6&amp;"'!"&amp;"$"&amp;$D6&amp;74&amp;"")</f>
        <v>0</v>
      </c>
      <c r="BZ6" s="232"/>
      <c r="CA6" s="232"/>
      <c r="CB6" s="230"/>
    </row>
    <row r="7" spans="1:80" ht="15" x14ac:dyDescent="0.2">
      <c r="A7" s="351">
        <v>45962</v>
      </c>
      <c r="B7" s="268">
        <v>8.3333333333333301E-2</v>
      </c>
      <c r="C7" s="254">
        <f>DAY(A7)</f>
        <v>1</v>
      </c>
      <c r="D7" s="255" t="s">
        <v>155</v>
      </c>
      <c r="E7" s="236">
        <v>14.2</v>
      </c>
      <c r="F7" s="237">
        <v>70.180000000000007</v>
      </c>
      <c r="G7" s="238" t="str" cm="1">
        <f t="array" aca="1" ref="G7" ca="1">INDIRECT("'"&amp;$C7&amp;"'!"&amp;"$"&amp;$D7&amp;$G$1&amp;"")</f>
        <v>CMS</v>
      </c>
      <c r="H7" s="239" t="s">
        <v>1</v>
      </c>
      <c r="I7" s="237" t="s">
        <v>1</v>
      </c>
      <c r="J7" s="238" cm="1">
        <f t="array" aca="1" ref="J7" ca="1">INDIRECT("'"&amp;$C7&amp;"'!"&amp;"$"&amp;$D7&amp;$J$1&amp;"")</f>
        <v>6.7</v>
      </c>
      <c r="K7" s="239"/>
      <c r="L7" s="239">
        <v>0.99</v>
      </c>
      <c r="M7" s="240">
        <v>8.1799999999999998E-2</v>
      </c>
      <c r="N7" s="236" cm="1">
        <f t="array" aca="1" ref="N7" ca="1">INDIRECT("'"&amp;$C7&amp;"'!"&amp;"$"&amp;$D7&amp;$N$1&amp;"")</f>
        <v>0</v>
      </c>
      <c r="O7" s="239"/>
      <c r="P7" s="239" t="s">
        <v>1</v>
      </c>
      <c r="Q7" s="237" t="s">
        <v>1</v>
      </c>
      <c r="R7" s="236" cm="1">
        <f t="array" aca="1" ref="R7" ca="1">INDIRECT("'"&amp;$C7&amp;"'!"&amp;"$"&amp;$D7&amp;$R$1&amp;"")</f>
        <v>6.7</v>
      </c>
      <c r="S7" s="239"/>
      <c r="T7" s="239">
        <v>0.97</v>
      </c>
      <c r="U7" s="240">
        <v>1.57</v>
      </c>
      <c r="V7" s="236" t="s">
        <v>1</v>
      </c>
      <c r="W7" s="241" cm="1">
        <f t="array" aca="1" ref="W7" ca="1">INDIRECT("'"&amp;$C7&amp;"'!"&amp;"$"&amp;$D7&amp;$W$1&amp;"")</f>
        <v>0</v>
      </c>
      <c r="X7" s="239" t="s">
        <v>1</v>
      </c>
      <c r="Y7" s="237" t="s">
        <v>1</v>
      </c>
      <c r="Z7" s="238" cm="1">
        <f t="array" aca="1" ref="Z7" ca="1">INDIRECT("'"&amp;$C7&amp;"'!"&amp;"$"&amp;$D7&amp;$Z$1&amp;"")</f>
        <v>0</v>
      </c>
      <c r="AA7" s="239" t="s">
        <v>1</v>
      </c>
      <c r="AB7" s="239" t="s">
        <v>1</v>
      </c>
      <c r="AC7" s="240" t="s">
        <v>1</v>
      </c>
      <c r="AD7" s="236" cm="1">
        <f t="array" aca="1" ref="AD7" ca="1">INDIRECT("'"&amp;$C7&amp;"'!"&amp;"$"&amp;$D7&amp;$AD$1&amp;"")</f>
        <v>0</v>
      </c>
      <c r="AE7" s="239" t="s">
        <v>1</v>
      </c>
      <c r="AF7" s="239" t="s">
        <v>1</v>
      </c>
      <c r="AG7" s="237" t="s">
        <v>1</v>
      </c>
      <c r="AH7" s="238" cm="1">
        <f t="array" aca="1" ref="AH7" ca="1">INDIRECT("'"&amp;$C7&amp;"'!"&amp;"$"&amp;$D7&amp;$AH$1&amp;"")</f>
        <v>0</v>
      </c>
      <c r="AI7" s="239" t="s">
        <v>1</v>
      </c>
      <c r="AJ7" s="239" t="s">
        <v>1</v>
      </c>
      <c r="AK7" s="240" t="s">
        <v>1</v>
      </c>
      <c r="AL7" s="236" cm="1">
        <f t="array" aca="1" ref="AL7" ca="1">INDIRECT("'"&amp;$C7&amp;"'!"&amp;"$"&amp;$D7&amp;$AL$1&amp;"")</f>
        <v>0</v>
      </c>
      <c r="AM7" s="239" t="s">
        <v>1</v>
      </c>
      <c r="AN7" s="239" t="s">
        <v>1</v>
      </c>
      <c r="AO7" s="240" t="s">
        <v>1</v>
      </c>
      <c r="AP7" s="236">
        <v>11.5</v>
      </c>
      <c r="AQ7" s="240">
        <v>70.7</v>
      </c>
      <c r="AR7" s="236" cm="1">
        <f t="array" aca="1" ref="AR7" ca="1">INDIRECT("'"&amp;$C7&amp;"'!"&amp;"$"&amp;$D7&amp;$AR$1&amp;"")</f>
        <v>3.2</v>
      </c>
      <c r="AS7" s="239">
        <v>0.99</v>
      </c>
      <c r="AT7" s="237">
        <v>0.28000000000000003</v>
      </c>
      <c r="AU7" s="238" cm="1">
        <f t="array" aca="1" ref="AU7" ca="1">INDIRECT("'"&amp;$C7&amp;"'!"&amp;"$"&amp;$D7&amp;$AU$1&amp;"")</f>
        <v>3</v>
      </c>
      <c r="AV7" s="239">
        <v>0.99</v>
      </c>
      <c r="AW7" s="237">
        <v>0.27</v>
      </c>
      <c r="AX7" s="236">
        <v>0</v>
      </c>
      <c r="AY7" s="240">
        <v>70.7</v>
      </c>
      <c r="AZ7" s="239" cm="1">
        <f t="array" aca="1" ref="AZ7" ca="1">INDIRECT("'"&amp;$C7&amp;"'!"&amp;"$"&amp;$D7&amp;$AZ$1&amp;"")</f>
        <v>0</v>
      </c>
      <c r="BA7" s="238"/>
      <c r="BB7" s="239" t="s">
        <v>1</v>
      </c>
      <c r="BC7" s="237" t="s">
        <v>1</v>
      </c>
      <c r="BD7" s="239" t="str" cm="1">
        <f t="array" aca="1" ref="BD7" ca="1">INDIRECT("'"&amp;$C7&amp;"'!"&amp;"$"&amp;$D7&amp;$BD$1&amp;"")</f>
        <v>CMS</v>
      </c>
      <c r="BE7" s="238"/>
      <c r="BF7" s="239" t="s">
        <v>1</v>
      </c>
      <c r="BG7" s="237" t="s">
        <v>1</v>
      </c>
      <c r="BH7" s="241">
        <v>14.23</v>
      </c>
      <c r="BI7" s="237">
        <v>72.3</v>
      </c>
      <c r="BJ7" s="241" cm="1">
        <f t="array" aca="1" ref="BJ7" ca="1">INDIRECT("'"&amp;$C7&amp;"'!"&amp;"$"&amp;$D7&amp;$BJ$1&amp;"")</f>
        <v>14.19</v>
      </c>
      <c r="BK7" s="239">
        <v>0.99</v>
      </c>
      <c r="BL7" s="237">
        <v>2.2999999999999998</v>
      </c>
      <c r="BM7" s="415">
        <v>69.099999999999994</v>
      </c>
      <c r="BN7" s="236" cm="1">
        <f t="array" aca="1" ref="BN7" ca="1">INDIRECT("'"&amp;$C7&amp;"'!"&amp;"$"&amp;$D7&amp;$BN$1&amp;"")</f>
        <v>0</v>
      </c>
      <c r="BO7" s="238" t="s">
        <v>1</v>
      </c>
      <c r="BP7" s="237" t="s">
        <v>1</v>
      </c>
      <c r="BQ7" s="241" cm="1">
        <f t="array" aca="1" ref="BQ7" ca="1">INDIRECT("'"&amp;$C7&amp;"'!"&amp;"$"&amp;$D7&amp;$BQ$1&amp;"")</f>
        <v>0.75</v>
      </c>
      <c r="BR7" s="239"/>
      <c r="BS7" s="239">
        <v>0.99</v>
      </c>
      <c r="BT7" s="237">
        <v>7.0000000000000007E-2</v>
      </c>
      <c r="BU7" s="241" cm="1">
        <f t="array" aca="1" ref="BU7" ca="1">INDIRECT("'"&amp;$C7&amp;"'!"&amp;"$"&amp;$D7&amp;$BU$1&amp;"")</f>
        <v>0.63</v>
      </c>
      <c r="BV7" s="239"/>
      <c r="BW7" s="239">
        <v>0.97</v>
      </c>
      <c r="BX7" s="237">
        <v>0.15</v>
      </c>
      <c r="BY7" s="242" cm="1">
        <f t="array" aca="1" ref="BY7" ca="1">INDIRECT("'"&amp;$C7&amp;"'!"&amp;"$"&amp;$D7&amp;74&amp;"")</f>
        <v>0</v>
      </c>
      <c r="BZ7" s="239"/>
      <c r="CA7" s="239"/>
      <c r="CB7" s="237"/>
    </row>
    <row r="8" spans="1:80" ht="15" x14ac:dyDescent="0.2">
      <c r="A8" s="351">
        <v>45962</v>
      </c>
      <c r="B8" s="268">
        <v>0.125</v>
      </c>
      <c r="C8" s="254">
        <f>DAY(A8)</f>
        <v>1</v>
      </c>
      <c r="D8" s="255" t="s">
        <v>156</v>
      </c>
      <c r="E8" s="229">
        <v>14.2</v>
      </c>
      <c r="F8" s="230">
        <v>70.19</v>
      </c>
      <c r="G8" s="231" t="str" cm="1">
        <f t="array" aca="1" ref="G8" ca="1">INDIRECT("'"&amp;$C8&amp;"'!"&amp;"$"&amp;$D8&amp;$G$1&amp;"")</f>
        <v>CMS</v>
      </c>
      <c r="H8" s="232" t="s">
        <v>1</v>
      </c>
      <c r="I8" s="230" t="s">
        <v>1</v>
      </c>
      <c r="J8" s="231" cm="1">
        <f t="array" aca="1" ref="J8" ca="1">INDIRECT("'"&amp;$C8&amp;"'!"&amp;"$"&amp;$D8&amp;$J$1&amp;"")</f>
        <v>6.6</v>
      </c>
      <c r="K8" s="232"/>
      <c r="L8" s="232">
        <v>0.99</v>
      </c>
      <c r="M8" s="233">
        <v>0.82</v>
      </c>
      <c r="N8" s="229" cm="1">
        <f t="array" aca="1" ref="N8" ca="1">INDIRECT("'"&amp;$C8&amp;"'!"&amp;"$"&amp;$D8&amp;$N$1&amp;"")</f>
        <v>0</v>
      </c>
      <c r="O8" s="232"/>
      <c r="P8" s="232" t="s">
        <v>1</v>
      </c>
      <c r="Q8" s="230" t="s">
        <v>1</v>
      </c>
      <c r="R8" s="359" cm="1">
        <f t="array" aca="1" ref="R8" ca="1">INDIRECT("'"&amp;$C8&amp;"'!"&amp;"$"&amp;$D8&amp;$R$1&amp;"")</f>
        <v>6.6</v>
      </c>
      <c r="S8" s="232"/>
      <c r="T8" s="232">
        <v>0.99</v>
      </c>
      <c r="U8" s="233">
        <v>0.88300000000000001</v>
      </c>
      <c r="V8" s="229" t="s">
        <v>1</v>
      </c>
      <c r="W8" s="234" cm="1">
        <f t="array" aca="1" ref="W8" ca="1">INDIRECT("'"&amp;$C8&amp;"'!"&amp;"$"&amp;$D8&amp;$W$1&amp;"")</f>
        <v>0</v>
      </c>
      <c r="X8" s="232" t="s">
        <v>1</v>
      </c>
      <c r="Y8" s="230" t="s">
        <v>1</v>
      </c>
      <c r="Z8" s="231" cm="1">
        <f t="array" aca="1" ref="Z8" ca="1">INDIRECT("'"&amp;$C8&amp;"'!"&amp;"$"&amp;$D8&amp;$Z$1&amp;"")</f>
        <v>0</v>
      </c>
      <c r="AA8" s="232" t="s">
        <v>1</v>
      </c>
      <c r="AB8" s="232" t="s">
        <v>1</v>
      </c>
      <c r="AC8" s="233" t="s">
        <v>1</v>
      </c>
      <c r="AD8" s="229" cm="1">
        <f t="array" aca="1" ref="AD8" ca="1">INDIRECT("'"&amp;$C8&amp;"'!"&amp;"$"&amp;$D8&amp;$AD$1&amp;"")</f>
        <v>0</v>
      </c>
      <c r="AE8" s="232" t="s">
        <v>1</v>
      </c>
      <c r="AF8" s="232" t="s">
        <v>1</v>
      </c>
      <c r="AG8" s="230" t="s">
        <v>1</v>
      </c>
      <c r="AH8" s="231" cm="1">
        <f t="array" aca="1" ref="AH8" ca="1">INDIRECT("'"&amp;$C8&amp;"'!"&amp;"$"&amp;$D8&amp;$AH$1&amp;"")</f>
        <v>0</v>
      </c>
      <c r="AI8" s="232" t="s">
        <v>1</v>
      </c>
      <c r="AJ8" s="232" t="s">
        <v>1</v>
      </c>
      <c r="AK8" s="233" t="s">
        <v>1</v>
      </c>
      <c r="AL8" s="229" cm="1">
        <f t="array" aca="1" ref="AL8" ca="1">INDIRECT("'"&amp;$C8&amp;"'!"&amp;"$"&amp;$D8&amp;$AL$1&amp;"")</f>
        <v>0</v>
      </c>
      <c r="AM8" s="232" t="s">
        <v>1</v>
      </c>
      <c r="AN8" s="232" t="s">
        <v>1</v>
      </c>
      <c r="AO8" s="230" t="s">
        <v>1</v>
      </c>
      <c r="AP8" s="229">
        <v>11.6</v>
      </c>
      <c r="AQ8" s="233">
        <v>70.5</v>
      </c>
      <c r="AR8" s="229" cm="1">
        <f t="array" aca="1" ref="AR8" ca="1">INDIRECT("'"&amp;$C8&amp;"'!"&amp;"$"&amp;$D8&amp;$AR$1&amp;"")</f>
        <v>2.5</v>
      </c>
      <c r="AS8" s="232">
        <v>0.97</v>
      </c>
      <c r="AT8" s="230">
        <v>0.61</v>
      </c>
      <c r="AU8" s="231" cm="1">
        <f t="array" aca="1" ref="AU8" ca="1">INDIRECT("'"&amp;$C8&amp;"'!"&amp;"$"&amp;$D8&amp;$AU$1&amp;"")</f>
        <v>2.5</v>
      </c>
      <c r="AV8" s="232">
        <v>0.97</v>
      </c>
      <c r="AW8" s="230">
        <v>0.26</v>
      </c>
      <c r="AX8" s="229">
        <v>0</v>
      </c>
      <c r="AY8" s="233">
        <v>70.5</v>
      </c>
      <c r="AZ8" s="232" cm="1">
        <f t="array" aca="1" ref="AZ8" ca="1">INDIRECT("'"&amp;$C8&amp;"'!"&amp;"$"&amp;$D8&amp;$AZ$1&amp;"")</f>
        <v>0</v>
      </c>
      <c r="BA8" s="231"/>
      <c r="BB8" s="232" t="s">
        <v>1</v>
      </c>
      <c r="BC8" s="230" t="s">
        <v>1</v>
      </c>
      <c r="BD8" s="232" t="str" cm="1">
        <f t="array" aca="1" ref="BD8" ca="1">INDIRECT("'"&amp;$C8&amp;"'!"&amp;"$"&amp;$D8&amp;$BD$1&amp;"")</f>
        <v>CMS</v>
      </c>
      <c r="BE8" s="231"/>
      <c r="BF8" s="232" t="s">
        <v>1</v>
      </c>
      <c r="BG8" s="230" t="s">
        <v>1</v>
      </c>
      <c r="BH8" s="234">
        <v>14.01</v>
      </c>
      <c r="BI8" s="230">
        <v>71.42</v>
      </c>
      <c r="BJ8" s="234" cm="1">
        <f t="array" aca="1" ref="BJ8" ca="1">INDIRECT("'"&amp;$C8&amp;"'!"&amp;"$"&amp;$D8&amp;$BJ$1&amp;"")</f>
        <v>14.22</v>
      </c>
      <c r="BK8" s="232">
        <v>1</v>
      </c>
      <c r="BL8" s="230">
        <v>1.3</v>
      </c>
      <c r="BM8" s="414">
        <v>69</v>
      </c>
      <c r="BN8" s="229" cm="1">
        <f t="array" aca="1" ref="BN8" ca="1">INDIRECT("'"&amp;$C8&amp;"'!"&amp;"$"&amp;$D8&amp;$BN$1&amp;"")</f>
        <v>0</v>
      </c>
      <c r="BO8" s="231" t="s">
        <v>1</v>
      </c>
      <c r="BP8" s="230" t="s">
        <v>1</v>
      </c>
      <c r="BQ8" s="234" cm="1">
        <f t="array" aca="1" ref="BQ8" ca="1">INDIRECT("'"&amp;$C8&amp;"'!"&amp;"$"&amp;$D8&amp;$BQ$1&amp;"")</f>
        <v>0.75</v>
      </c>
      <c r="BR8" s="232"/>
      <c r="BS8" s="232">
        <v>0.99</v>
      </c>
      <c r="BT8" s="230">
        <v>0.08</v>
      </c>
      <c r="BU8" s="234" cm="1">
        <f t="array" aca="1" ref="BU8" ca="1">INDIRECT("'"&amp;$C8&amp;"'!"&amp;"$"&amp;$D8&amp;$BU$1&amp;"")</f>
        <v>0.62</v>
      </c>
      <c r="BV8" s="232"/>
      <c r="BW8" s="232">
        <v>0.97</v>
      </c>
      <c r="BX8" s="230">
        <v>0.15</v>
      </c>
      <c r="BY8" s="235" cm="1">
        <f t="array" aca="1" ref="BY8" ca="1">INDIRECT("'"&amp;$C8&amp;"'!"&amp;"$"&amp;$D8&amp;74&amp;"")</f>
        <v>0</v>
      </c>
      <c r="BZ8" s="232"/>
      <c r="CA8" s="232"/>
      <c r="CB8" s="230"/>
    </row>
    <row r="9" spans="1:80" ht="15" x14ac:dyDescent="0.2">
      <c r="A9" s="351">
        <v>45962</v>
      </c>
      <c r="B9" s="268">
        <v>0.16666666666666699</v>
      </c>
      <c r="C9" s="254">
        <f>DAY(A9)</f>
        <v>1</v>
      </c>
      <c r="D9" s="515" t="s">
        <v>157</v>
      </c>
      <c r="E9" s="236">
        <v>14.1</v>
      </c>
      <c r="F9" s="237">
        <v>70.22</v>
      </c>
      <c r="G9" s="238" t="str" cm="1">
        <f t="array" aca="1" ref="G9" ca="1">INDIRECT("'"&amp;$C9&amp;"'!"&amp;"$"&amp;$D9&amp;$G$1&amp;"")</f>
        <v>CMS</v>
      </c>
      <c r="H9" s="239" t="s">
        <v>1</v>
      </c>
      <c r="I9" s="237" t="s">
        <v>1</v>
      </c>
      <c r="J9" s="238" cm="1">
        <f t="array" aca="1" ref="J9" ca="1">INDIRECT("'"&amp;$C9&amp;"'!"&amp;"$"&amp;$D9&amp;$J$1&amp;"")</f>
        <v>6.7</v>
      </c>
      <c r="K9" s="239"/>
      <c r="L9" s="239">
        <v>0.99</v>
      </c>
      <c r="M9" s="240">
        <v>0.85</v>
      </c>
      <c r="N9" s="236" cm="1">
        <f t="array" aca="1" ref="N9" ca="1">INDIRECT("'"&amp;$C9&amp;"'!"&amp;"$"&amp;$D9&amp;$N$1&amp;"")</f>
        <v>0</v>
      </c>
      <c r="O9" s="239"/>
      <c r="P9" s="239" t="s">
        <v>1</v>
      </c>
      <c r="Q9" s="237" t="s">
        <v>1</v>
      </c>
      <c r="R9" s="236" cm="1">
        <f t="array" aca="1" ref="R9" ca="1">INDIRECT("'"&amp;$C9&amp;"'!"&amp;"$"&amp;$D9&amp;$R$1&amp;"")</f>
        <v>6.7</v>
      </c>
      <c r="S9" s="239"/>
      <c r="T9" s="239">
        <v>0.99</v>
      </c>
      <c r="U9" s="240">
        <v>0.86</v>
      </c>
      <c r="V9" s="236" t="s">
        <v>1</v>
      </c>
      <c r="W9" s="241" cm="1">
        <f t="array" aca="1" ref="W9" ca="1">INDIRECT("'"&amp;$C9&amp;"'!"&amp;"$"&amp;$D9&amp;$W$1&amp;"")</f>
        <v>0</v>
      </c>
      <c r="X9" s="239" t="s">
        <v>1</v>
      </c>
      <c r="Y9" s="237" t="s">
        <v>1</v>
      </c>
      <c r="Z9" s="238" cm="1">
        <f t="array" aca="1" ref="Z9" ca="1">INDIRECT("'"&amp;$C9&amp;"'!"&amp;"$"&amp;$D9&amp;$Z$1&amp;"")</f>
        <v>0</v>
      </c>
      <c r="AA9" s="239" t="s">
        <v>1</v>
      </c>
      <c r="AB9" s="239" t="s">
        <v>1</v>
      </c>
      <c r="AC9" s="240" t="s">
        <v>1</v>
      </c>
      <c r="AD9" s="236" cm="1">
        <f t="array" aca="1" ref="AD9" ca="1">INDIRECT("'"&amp;$C9&amp;"'!"&amp;"$"&amp;$D9&amp;$AD$1&amp;"")</f>
        <v>0</v>
      </c>
      <c r="AE9" s="239" t="s">
        <v>1</v>
      </c>
      <c r="AF9" s="239" t="s">
        <v>1</v>
      </c>
      <c r="AG9" s="237" t="s">
        <v>1</v>
      </c>
      <c r="AH9" s="238" cm="1">
        <f t="array" aca="1" ref="AH9" ca="1">INDIRECT("'"&amp;$C9&amp;"'!"&amp;"$"&amp;$D9&amp;$AH$1&amp;"")</f>
        <v>0</v>
      </c>
      <c r="AI9" s="239" t="s">
        <v>1</v>
      </c>
      <c r="AJ9" s="239" t="s">
        <v>1</v>
      </c>
      <c r="AK9" s="240" t="s">
        <v>1</v>
      </c>
      <c r="AL9" s="236" cm="1">
        <f t="array" aca="1" ref="AL9" ca="1">INDIRECT("'"&amp;$C9&amp;"'!"&amp;"$"&amp;$D9&amp;$AL$1&amp;"")</f>
        <v>0</v>
      </c>
      <c r="AM9" s="239" t="s">
        <v>1</v>
      </c>
      <c r="AN9" s="239" t="s">
        <v>1</v>
      </c>
      <c r="AO9" s="237" t="s">
        <v>1</v>
      </c>
      <c r="AP9" s="236">
        <v>11.6</v>
      </c>
      <c r="AQ9" s="240">
        <v>70.5</v>
      </c>
      <c r="AR9" s="236" cm="1">
        <f t="array" aca="1" ref="AR9" ca="1">INDIRECT("'"&amp;$C9&amp;"'!"&amp;"$"&amp;$D9&amp;$AR$1&amp;"")</f>
        <v>2.5</v>
      </c>
      <c r="AS9" s="239">
        <v>0.98</v>
      </c>
      <c r="AT9" s="237">
        <v>0.5</v>
      </c>
      <c r="AU9" s="238" cm="1">
        <f t="array" aca="1" ref="AU9" ca="1">INDIRECT("'"&amp;$C9&amp;"'!"&amp;"$"&amp;$D9&amp;$AU$1&amp;"")</f>
        <v>2.5</v>
      </c>
      <c r="AV9" s="239">
        <v>0.98</v>
      </c>
      <c r="AW9" s="237">
        <v>0.5</v>
      </c>
      <c r="AX9" s="236">
        <v>0</v>
      </c>
      <c r="AY9" s="240">
        <v>70.5</v>
      </c>
      <c r="AZ9" s="239" cm="1">
        <f t="array" aca="1" ref="AZ9" ca="1">INDIRECT("'"&amp;$C9&amp;"'!"&amp;"$"&amp;$D9&amp;$AZ$1&amp;"")</f>
        <v>0</v>
      </c>
      <c r="BA9" s="238"/>
      <c r="BB9" s="239" t="s">
        <v>1</v>
      </c>
      <c r="BC9" s="237" t="s">
        <v>1</v>
      </c>
      <c r="BD9" s="239" t="str" cm="1">
        <f t="array" aca="1" ref="BD9" ca="1">INDIRECT("'"&amp;$C9&amp;"'!"&amp;"$"&amp;$D9&amp;$BD$1&amp;"")</f>
        <v>CMS</v>
      </c>
      <c r="BE9" s="238"/>
      <c r="BF9" s="239" t="s">
        <v>1</v>
      </c>
      <c r="BG9" s="237" t="s">
        <v>1</v>
      </c>
      <c r="BH9" s="241">
        <v>14</v>
      </c>
      <c r="BI9" s="237">
        <v>71.459999999999994</v>
      </c>
      <c r="BJ9" s="241" cm="1">
        <f t="array" aca="1" ref="BJ9" ca="1">INDIRECT("'"&amp;$C9&amp;"'!"&amp;"$"&amp;$D9&amp;$BJ$1&amp;"")</f>
        <v>13.18</v>
      </c>
      <c r="BK9" s="239">
        <v>1</v>
      </c>
      <c r="BL9" s="237">
        <v>1.3</v>
      </c>
      <c r="BM9" s="415">
        <v>69.099999999999994</v>
      </c>
      <c r="BN9" s="236" cm="1">
        <f t="array" aca="1" ref="BN9" ca="1">INDIRECT("'"&amp;$C9&amp;"'!"&amp;"$"&amp;$D9&amp;$BN$1&amp;"")</f>
        <v>0</v>
      </c>
      <c r="BO9" s="238" t="s">
        <v>1</v>
      </c>
      <c r="BP9" s="237" t="s">
        <v>1</v>
      </c>
      <c r="BQ9" s="241" cm="1">
        <f t="array" aca="1" ref="BQ9" ca="1">INDIRECT("'"&amp;$C9&amp;"'!"&amp;"$"&amp;$D9&amp;$BQ$1&amp;"")</f>
        <v>0.75</v>
      </c>
      <c r="BR9" s="239"/>
      <c r="BS9" s="239">
        <v>0.99</v>
      </c>
      <c r="BT9" s="237">
        <v>0.08</v>
      </c>
      <c r="BU9" s="241" cm="1">
        <f t="array" aca="1" ref="BU9" ca="1">INDIRECT("'"&amp;$C9&amp;"'!"&amp;"$"&amp;$D9&amp;$BU$1&amp;"")</f>
        <v>0.6</v>
      </c>
      <c r="BV9" s="239"/>
      <c r="BW9" s="239">
        <v>0.97</v>
      </c>
      <c r="BX9" s="237">
        <v>0.14000000000000001</v>
      </c>
      <c r="BY9" s="242" cm="1">
        <f t="array" aca="1" ref="BY9" ca="1">INDIRECT("'"&amp;$C9&amp;"'!"&amp;"$"&amp;$D9&amp;74&amp;"")</f>
        <v>0</v>
      </c>
      <c r="BZ9" s="239"/>
      <c r="CA9" s="239"/>
      <c r="CB9" s="237"/>
    </row>
    <row r="10" spans="1:80" ht="15" x14ac:dyDescent="0.2">
      <c r="A10" s="504">
        <v>45962</v>
      </c>
      <c r="B10" s="505">
        <v>0.20833333333333301</v>
      </c>
      <c r="C10" s="506">
        <f t="shared" ref="C10:C28" si="0">DAY(A10)</f>
        <v>1</v>
      </c>
      <c r="D10" s="255" t="s">
        <v>158</v>
      </c>
      <c r="E10" s="507">
        <v>14</v>
      </c>
      <c r="F10" s="508">
        <v>70.239999999999995</v>
      </c>
      <c r="G10" s="509" t="str" cm="1">
        <f t="array" aca="1" ref="G10" ca="1">INDIRECT("'"&amp;$C10&amp;"'!"&amp;"$"&amp;$D10&amp;$G$1&amp;"")</f>
        <v>CMS</v>
      </c>
      <c r="H10" s="510" t="s">
        <v>1</v>
      </c>
      <c r="I10" s="508" t="s">
        <v>1</v>
      </c>
      <c r="J10" s="509" cm="1">
        <f t="array" aca="1" ref="J10" ca="1">INDIRECT("'"&amp;$C10&amp;"'!"&amp;"$"&amp;$D10&amp;$J$1&amp;"")</f>
        <v>6.7</v>
      </c>
      <c r="K10" s="510"/>
      <c r="L10" s="510">
        <v>0.99</v>
      </c>
      <c r="M10" s="511">
        <v>0.84599999999999997</v>
      </c>
      <c r="N10" s="507" cm="1">
        <f t="array" aca="1" ref="N10" ca="1">INDIRECT("'"&amp;$C10&amp;"'!"&amp;"$"&amp;$D10&amp;$N$1&amp;"")</f>
        <v>0</v>
      </c>
      <c r="O10" s="510"/>
      <c r="P10" s="510" t="s">
        <v>1</v>
      </c>
      <c r="Q10" s="508" t="s">
        <v>1</v>
      </c>
      <c r="R10" s="512" cm="1">
        <f t="array" aca="1" ref="R10" ca="1">INDIRECT("'"&amp;$C10&amp;"'!"&amp;"$"&amp;$D10&amp;$R$1&amp;"")</f>
        <v>6.7</v>
      </c>
      <c r="S10" s="510"/>
      <c r="T10" s="510">
        <v>0.97</v>
      </c>
      <c r="U10" s="511">
        <v>1.6240000000000001</v>
      </c>
      <c r="V10" s="507" t="s">
        <v>1</v>
      </c>
      <c r="W10" s="513" cm="1">
        <f t="array" aca="1" ref="W10" ca="1">INDIRECT("'"&amp;$C10&amp;"'!"&amp;"$"&amp;$D10&amp;$W$1&amp;"")</f>
        <v>0</v>
      </c>
      <c r="X10" s="510" t="s">
        <v>1</v>
      </c>
      <c r="Y10" s="508" t="s">
        <v>1</v>
      </c>
      <c r="Z10" s="509" cm="1">
        <f t="array" aca="1" ref="Z10" ca="1">INDIRECT("'"&amp;$C10&amp;"'!"&amp;"$"&amp;$D10&amp;$Z$1&amp;"")</f>
        <v>0</v>
      </c>
      <c r="AA10" s="510" t="s">
        <v>1</v>
      </c>
      <c r="AB10" s="510" t="s">
        <v>1</v>
      </c>
      <c r="AC10" s="511" t="s">
        <v>1</v>
      </c>
      <c r="AD10" s="507" cm="1">
        <f t="array" aca="1" ref="AD10" ca="1">INDIRECT("'"&amp;$C10&amp;"'!"&amp;"$"&amp;$D10&amp;$AD$1&amp;"")</f>
        <v>0</v>
      </c>
      <c r="AE10" s="510" t="s">
        <v>1</v>
      </c>
      <c r="AF10" s="510" t="s">
        <v>1</v>
      </c>
      <c r="AG10" s="508" t="s">
        <v>1</v>
      </c>
      <c r="AH10" s="509" cm="1">
        <f t="array" aca="1" ref="AH10" ca="1">INDIRECT("'"&amp;$C10&amp;"'!"&amp;"$"&amp;$D10&amp;$AH$1&amp;"")</f>
        <v>0</v>
      </c>
      <c r="AI10" s="510" t="s">
        <v>1</v>
      </c>
      <c r="AJ10" s="510" t="s">
        <v>1</v>
      </c>
      <c r="AK10" s="511" t="s">
        <v>1</v>
      </c>
      <c r="AL10" s="507" cm="1">
        <f t="array" aca="1" ref="AL10" ca="1">INDIRECT("'"&amp;$C10&amp;"'!"&amp;"$"&amp;$D10&amp;$AL$1&amp;"")</f>
        <v>0</v>
      </c>
      <c r="AM10" s="510" t="s">
        <v>1</v>
      </c>
      <c r="AN10" s="510" t="s">
        <v>1</v>
      </c>
      <c r="AO10" s="508" t="s">
        <v>1</v>
      </c>
      <c r="AP10" s="507">
        <v>11.6</v>
      </c>
      <c r="AQ10" s="511">
        <v>70.5</v>
      </c>
      <c r="AR10" s="507" cm="1">
        <f t="array" aca="1" ref="AR10" ca="1">INDIRECT("'"&amp;$C10&amp;"'!"&amp;"$"&amp;$D10&amp;$AR$1&amp;"")</f>
        <v>2.5</v>
      </c>
      <c r="AS10" s="510">
        <v>0.97</v>
      </c>
      <c r="AT10" s="508">
        <v>0.52</v>
      </c>
      <c r="AU10" s="509" cm="1">
        <f t="array" aca="1" ref="AU10" ca="1">INDIRECT("'"&amp;$C10&amp;"'!"&amp;"$"&amp;$D10&amp;$AU$1&amp;"")</f>
        <v>2.5</v>
      </c>
      <c r="AV10" s="510">
        <v>0.97</v>
      </c>
      <c r="AW10" s="508">
        <v>0.52</v>
      </c>
      <c r="AX10" s="507">
        <v>0</v>
      </c>
      <c r="AY10" s="511">
        <v>70.5</v>
      </c>
      <c r="AZ10" s="510" cm="1">
        <f t="array" aca="1" ref="AZ10" ca="1">INDIRECT("'"&amp;$C10&amp;"'!"&amp;"$"&amp;$D10&amp;$AZ$1&amp;"")</f>
        <v>0</v>
      </c>
      <c r="BA10" s="509"/>
      <c r="BB10" s="510" t="s">
        <v>1</v>
      </c>
      <c r="BC10" s="508" t="s">
        <v>1</v>
      </c>
      <c r="BD10" s="510" t="str" cm="1">
        <f t="array" aca="1" ref="BD10" ca="1">INDIRECT("'"&amp;$C10&amp;"'!"&amp;"$"&amp;$D10&amp;$BD$1&amp;"")</f>
        <v>CMS</v>
      </c>
      <c r="BE10" s="509"/>
      <c r="BF10" s="510" t="s">
        <v>1</v>
      </c>
      <c r="BG10" s="508" t="s">
        <v>1</v>
      </c>
      <c r="BH10" s="513">
        <v>14.02</v>
      </c>
      <c r="BI10" s="508">
        <v>71.48</v>
      </c>
      <c r="BJ10" s="513" cm="1">
        <f t="array" aca="1" ref="BJ10" ca="1">INDIRECT("'"&amp;$C10&amp;"'!"&amp;"$"&amp;$D10&amp;$BJ$1&amp;"")</f>
        <v>13.64</v>
      </c>
      <c r="BK10" s="510">
        <v>1</v>
      </c>
      <c r="BL10" s="508">
        <v>1.3</v>
      </c>
      <c r="BM10" s="514">
        <v>69.099999999999994</v>
      </c>
      <c r="BN10" s="507" cm="1">
        <f t="array" aca="1" ref="BN10" ca="1">INDIRECT("'"&amp;$C10&amp;"'!"&amp;"$"&amp;$D10&amp;$BN$1&amp;"")</f>
        <v>0</v>
      </c>
      <c r="BO10" s="509" t="s">
        <v>1</v>
      </c>
      <c r="BP10" s="508" t="s">
        <v>1</v>
      </c>
      <c r="BQ10" s="513" cm="1">
        <f t="array" aca="1" ref="BQ10" ca="1">INDIRECT("'"&amp;$C10&amp;"'!"&amp;"$"&amp;$D10&amp;$BQ$1&amp;"")</f>
        <v>0.73</v>
      </c>
      <c r="BR10" s="510"/>
      <c r="BS10" s="510">
        <v>0.99</v>
      </c>
      <c r="BT10" s="508">
        <v>0.06</v>
      </c>
      <c r="BU10" s="513" cm="1">
        <f t="array" aca="1" ref="BU10" ca="1">INDIRECT("'"&amp;$C10&amp;"'!"&amp;"$"&amp;$D10&amp;$BU$1&amp;"")</f>
        <v>0.65</v>
      </c>
      <c r="BV10" s="510"/>
      <c r="BW10" s="510">
        <v>0.97</v>
      </c>
      <c r="BX10" s="508">
        <v>0.15</v>
      </c>
      <c r="BY10" s="235" cm="1">
        <f t="array" aca="1" ref="BY10" ca="1">INDIRECT("'"&amp;$C10&amp;"'!"&amp;"$"&amp;$D10&amp;74&amp;"")</f>
        <v>0</v>
      </c>
      <c r="BZ10" s="232"/>
      <c r="CA10" s="232"/>
      <c r="CB10" s="230"/>
    </row>
    <row r="11" spans="1:80" ht="15" x14ac:dyDescent="0.2">
      <c r="A11" s="351">
        <v>45962</v>
      </c>
      <c r="B11" s="268">
        <v>0.25</v>
      </c>
      <c r="C11" s="254">
        <f t="shared" si="0"/>
        <v>1</v>
      </c>
      <c r="D11" s="255" t="s">
        <v>159</v>
      </c>
      <c r="E11" s="236">
        <v>14.1</v>
      </c>
      <c r="F11" s="237">
        <v>70.5</v>
      </c>
      <c r="G11" s="238" t="str" cm="1">
        <f t="array" aca="1" ref="G11" ca="1">INDIRECT("'"&amp;$C11&amp;"'!"&amp;"$"&amp;$D11&amp;$G$1&amp;"")</f>
        <v>CMS</v>
      </c>
      <c r="H11" s="239" t="s">
        <v>1</v>
      </c>
      <c r="I11" s="237" t="s">
        <v>1</v>
      </c>
      <c r="J11" s="238" cm="1">
        <f t="array" aca="1" ref="J11" ca="1">INDIRECT("'"&amp;$C11&amp;"'!"&amp;"$"&amp;$D11&amp;$J$1&amp;"")</f>
        <v>4.2</v>
      </c>
      <c r="K11" s="239"/>
      <c r="L11" s="239">
        <v>0.99</v>
      </c>
      <c r="M11" s="240">
        <v>0.46700000000000003</v>
      </c>
      <c r="N11" s="236" cm="1">
        <f t="array" aca="1" ref="N11" ca="1">INDIRECT("'"&amp;$C11&amp;"'!"&amp;"$"&amp;$D11&amp;$N$1&amp;"")</f>
        <v>4.2</v>
      </c>
      <c r="O11" s="239"/>
      <c r="P11" s="239">
        <v>0.96</v>
      </c>
      <c r="Q11" s="237">
        <v>1.25</v>
      </c>
      <c r="R11" s="236" cm="1">
        <f t="array" aca="1" ref="R11" ca="1">INDIRECT("'"&amp;$C11&amp;"'!"&amp;"$"&amp;$D11&amp;$R$1&amp;"")</f>
        <v>6.4</v>
      </c>
      <c r="S11" s="239"/>
      <c r="T11" s="239">
        <v>0.99</v>
      </c>
      <c r="U11" s="240">
        <v>0.78800000000000003</v>
      </c>
      <c r="V11" s="236" t="s">
        <v>1</v>
      </c>
      <c r="W11" s="241" cm="1">
        <f t="array" aca="1" ref="W11" ca="1">INDIRECT("'"&amp;$C11&amp;"'!"&amp;"$"&amp;$D11&amp;$W$1&amp;"")</f>
        <v>0</v>
      </c>
      <c r="X11" s="239" t="s">
        <v>1</v>
      </c>
      <c r="Y11" s="237" t="s">
        <v>1</v>
      </c>
      <c r="Z11" s="238" cm="1">
        <f t="array" aca="1" ref="Z11" ca="1">INDIRECT("'"&amp;$C11&amp;"'!"&amp;"$"&amp;$D11&amp;$Z$1&amp;"")</f>
        <v>0</v>
      </c>
      <c r="AA11" s="239" t="s">
        <v>1</v>
      </c>
      <c r="AB11" s="239" t="s">
        <v>1</v>
      </c>
      <c r="AC11" s="240" t="s">
        <v>1</v>
      </c>
      <c r="AD11" s="236" cm="1">
        <f t="array" aca="1" ref="AD11" ca="1">INDIRECT("'"&amp;$C11&amp;"'!"&amp;"$"&amp;$D11&amp;$AD$1&amp;"")</f>
        <v>0</v>
      </c>
      <c r="AE11" s="239" t="s">
        <v>1</v>
      </c>
      <c r="AF11" s="239" t="s">
        <v>1</v>
      </c>
      <c r="AG11" s="237" t="s">
        <v>1</v>
      </c>
      <c r="AH11" s="238" cm="1">
        <f t="array" aca="1" ref="AH11" ca="1">INDIRECT("'"&amp;$C11&amp;"'!"&amp;"$"&amp;$D11&amp;$AH$1&amp;"")</f>
        <v>0</v>
      </c>
      <c r="AI11" s="239" t="s">
        <v>1</v>
      </c>
      <c r="AJ11" s="239" t="s">
        <v>1</v>
      </c>
      <c r="AK11" s="240" t="s">
        <v>1</v>
      </c>
      <c r="AL11" s="236" cm="1">
        <f t="array" aca="1" ref="AL11" ca="1">INDIRECT("'"&amp;$C11&amp;"'!"&amp;"$"&amp;$D11&amp;$AL$1&amp;"")</f>
        <v>0</v>
      </c>
      <c r="AM11" s="239" t="s">
        <v>1</v>
      </c>
      <c r="AN11" s="239" t="s">
        <v>1</v>
      </c>
      <c r="AO11" s="237" t="s">
        <v>1</v>
      </c>
      <c r="AP11" s="236">
        <v>11.6</v>
      </c>
      <c r="AQ11" s="240">
        <v>70.400000000000006</v>
      </c>
      <c r="AR11" s="236" t="str" cm="1">
        <f t="array" aca="1" ref="AR11" ca="1">INDIRECT("'"&amp;$C11&amp;"'!"&amp;"$"&amp;$D11&amp;$AR$1&amp;"")</f>
        <v>CMS</v>
      </c>
      <c r="AS11" s="239" t="s">
        <v>1</v>
      </c>
      <c r="AT11" s="237" t="s">
        <v>1</v>
      </c>
      <c r="AU11" s="238" cm="1">
        <f t="array" aca="1" ref="AU11" ca="1">INDIRECT("'"&amp;$C11&amp;"'!"&amp;"$"&amp;$D11&amp;$AU$1&amp;"")</f>
        <v>3.5</v>
      </c>
      <c r="AV11" s="239">
        <v>0.95</v>
      </c>
      <c r="AW11" s="237">
        <v>1.06</v>
      </c>
      <c r="AX11" s="236">
        <v>0</v>
      </c>
      <c r="AY11" s="240">
        <v>70.5</v>
      </c>
      <c r="AZ11" s="239" cm="1">
        <f t="array" aca="1" ref="AZ11" ca="1">INDIRECT("'"&amp;$C11&amp;"'!"&amp;"$"&amp;$D11&amp;$AZ$1&amp;"")</f>
        <v>0</v>
      </c>
      <c r="BA11" s="238"/>
      <c r="BB11" s="239" t="s">
        <v>1</v>
      </c>
      <c r="BC11" s="237" t="s">
        <v>1</v>
      </c>
      <c r="BD11" s="239" t="str" cm="1">
        <f t="array" aca="1" ref="BD11" ca="1">INDIRECT("'"&amp;$C11&amp;"'!"&amp;"$"&amp;$D11&amp;$BD$1&amp;"")</f>
        <v>CMS</v>
      </c>
      <c r="BE11" s="238"/>
      <c r="BF11" s="239" t="s">
        <v>1</v>
      </c>
      <c r="BG11" s="237" t="s">
        <v>1</v>
      </c>
      <c r="BH11" s="241">
        <v>13.97</v>
      </c>
      <c r="BI11" s="237">
        <v>71.260000000000005</v>
      </c>
      <c r="BJ11" s="241" cm="1">
        <f t="array" aca="1" ref="BJ11" ca="1">INDIRECT("'"&amp;$C11&amp;"'!"&amp;"$"&amp;$D11&amp;$BJ$1&amp;"")</f>
        <v>14.12</v>
      </c>
      <c r="BK11" s="239">
        <v>1</v>
      </c>
      <c r="BL11" s="237">
        <v>1.3</v>
      </c>
      <c r="BM11" s="415">
        <v>69.400000000000006</v>
      </c>
      <c r="BN11" s="236" cm="1">
        <f t="array" aca="1" ref="BN11" ca="1">INDIRECT("'"&amp;$C11&amp;"'!"&amp;"$"&amp;$D11&amp;$BN$1&amp;"")</f>
        <v>2.0099999999999998</v>
      </c>
      <c r="BO11" s="238">
        <v>0.97</v>
      </c>
      <c r="BP11" s="237">
        <v>0.5</v>
      </c>
      <c r="BQ11" s="241" cm="1">
        <f t="array" aca="1" ref="BQ11" ca="1">INDIRECT("'"&amp;$C11&amp;"'!"&amp;"$"&amp;$D11&amp;$BQ$1&amp;"")</f>
        <v>0.84</v>
      </c>
      <c r="BR11" s="239"/>
      <c r="BS11" s="239">
        <v>0.99</v>
      </c>
      <c r="BT11" s="237">
        <v>0.08</v>
      </c>
      <c r="BU11" s="241" cm="1">
        <f t="array" aca="1" ref="BU11" ca="1">INDIRECT("'"&amp;$C11&amp;"'!"&amp;"$"&amp;$D11&amp;$BU$1&amp;"")</f>
        <v>0.66</v>
      </c>
      <c r="BV11" s="239"/>
      <c r="BW11" s="239">
        <v>0.97</v>
      </c>
      <c r="BX11" s="237">
        <v>0.15</v>
      </c>
      <c r="BY11" s="242" cm="1">
        <f t="array" aca="1" ref="BY11" ca="1">INDIRECT("'"&amp;$C11&amp;"'!"&amp;"$"&amp;$D11&amp;74&amp;"")</f>
        <v>0</v>
      </c>
      <c r="BZ11" s="239"/>
      <c r="CA11" s="239"/>
      <c r="CB11" s="237"/>
    </row>
    <row r="12" spans="1:80" ht="15" x14ac:dyDescent="0.2">
      <c r="A12" s="351">
        <v>45962</v>
      </c>
      <c r="B12" s="268">
        <v>0.29166666666666702</v>
      </c>
      <c r="C12" s="254">
        <f t="shared" si="0"/>
        <v>1</v>
      </c>
      <c r="D12" s="255" t="s">
        <v>160</v>
      </c>
      <c r="E12" s="229">
        <v>14</v>
      </c>
      <c r="F12" s="230">
        <v>70.27</v>
      </c>
      <c r="G12" s="231" t="str" cm="1">
        <f t="array" aca="1" ref="G12" ca="1">INDIRECT("'"&amp;$C12&amp;"'!"&amp;"$"&amp;$D12&amp;$G$1&amp;"")</f>
        <v>CMS</v>
      </c>
      <c r="H12" s="232" t="s">
        <v>1</v>
      </c>
      <c r="I12" s="230" t="s">
        <v>1</v>
      </c>
      <c r="J12" s="231" cm="1">
        <f t="array" aca="1" ref="J12" ca="1">INDIRECT("'"&amp;$C12&amp;"'!"&amp;"$"&amp;$D12&amp;$J$1&amp;"")</f>
        <v>0</v>
      </c>
      <c r="K12" s="232"/>
      <c r="L12" s="232" t="s">
        <v>1</v>
      </c>
      <c r="M12" s="233" t="s">
        <v>1</v>
      </c>
      <c r="N12" s="229" cm="1">
        <f t="array" aca="1" ref="N12" ca="1">INDIRECT("'"&amp;$C12&amp;"'!"&amp;"$"&amp;$D12&amp;$N$1&amp;"")</f>
        <v>6.7</v>
      </c>
      <c r="O12" s="232"/>
      <c r="P12" s="232">
        <v>0.98</v>
      </c>
      <c r="Q12" s="230">
        <v>1.294</v>
      </c>
      <c r="R12" s="359" cm="1">
        <f t="array" aca="1" ref="R12" ca="1">INDIRECT("'"&amp;$C12&amp;"'!"&amp;"$"&amp;$D12&amp;$R$1&amp;"")</f>
        <v>6.7</v>
      </c>
      <c r="S12" s="232"/>
      <c r="T12" s="232">
        <v>0.98</v>
      </c>
      <c r="U12" s="233">
        <v>1.3620000000000001</v>
      </c>
      <c r="V12" s="229" t="s">
        <v>1</v>
      </c>
      <c r="W12" s="234" cm="1">
        <f t="array" aca="1" ref="W12" ca="1">INDIRECT("'"&amp;$C12&amp;"'!"&amp;"$"&amp;$D12&amp;$W$1&amp;"")</f>
        <v>0</v>
      </c>
      <c r="X12" s="232" t="s">
        <v>1</v>
      </c>
      <c r="Y12" s="230" t="s">
        <v>1</v>
      </c>
      <c r="Z12" s="231" cm="1">
        <f t="array" aca="1" ref="Z12" ca="1">INDIRECT("'"&amp;$C12&amp;"'!"&amp;"$"&amp;$D12&amp;$Z$1&amp;"")</f>
        <v>0</v>
      </c>
      <c r="AA12" s="232" t="s">
        <v>1</v>
      </c>
      <c r="AB12" s="232" t="s">
        <v>1</v>
      </c>
      <c r="AC12" s="233" t="s">
        <v>1</v>
      </c>
      <c r="AD12" s="229" cm="1">
        <f t="array" aca="1" ref="AD12" ca="1">INDIRECT("'"&amp;$C12&amp;"'!"&amp;"$"&amp;$D12&amp;$AD$1&amp;"")</f>
        <v>0</v>
      </c>
      <c r="AE12" s="232" t="s">
        <v>1</v>
      </c>
      <c r="AF12" s="232" t="s">
        <v>1</v>
      </c>
      <c r="AG12" s="230" t="s">
        <v>1</v>
      </c>
      <c r="AH12" s="231" cm="1">
        <f t="array" aca="1" ref="AH12" ca="1">INDIRECT("'"&amp;$C12&amp;"'!"&amp;"$"&amp;$D12&amp;$AH$1&amp;"")</f>
        <v>0</v>
      </c>
      <c r="AI12" s="232" t="s">
        <v>1</v>
      </c>
      <c r="AJ12" s="232" t="s">
        <v>1</v>
      </c>
      <c r="AK12" s="233" t="s">
        <v>1</v>
      </c>
      <c r="AL12" s="229" cm="1">
        <f t="array" aca="1" ref="AL12" ca="1">INDIRECT("'"&amp;$C12&amp;"'!"&amp;"$"&amp;$D12&amp;$AL$1&amp;"")</f>
        <v>0</v>
      </c>
      <c r="AM12" s="232" t="s">
        <v>1</v>
      </c>
      <c r="AN12" s="232" t="s">
        <v>1</v>
      </c>
      <c r="AO12" s="230" t="s">
        <v>1</v>
      </c>
      <c r="AP12" s="229">
        <v>11.6</v>
      </c>
      <c r="AQ12" s="233">
        <v>70.400000000000006</v>
      </c>
      <c r="AR12" s="229" t="str" cm="1">
        <f t="array" aca="1" ref="AR12" ca="1">INDIRECT("'"&amp;$C12&amp;"'!"&amp;"$"&amp;$D12&amp;$AR$1&amp;"")</f>
        <v>CMS</v>
      </c>
      <c r="AS12" s="232" t="s">
        <v>1</v>
      </c>
      <c r="AT12" s="230" t="s">
        <v>1</v>
      </c>
      <c r="AU12" s="231" cm="1">
        <f t="array" aca="1" ref="AU12" ca="1">INDIRECT("'"&amp;$C12&amp;"'!"&amp;"$"&amp;$D12&amp;$AU$1&amp;"")</f>
        <v>3.5</v>
      </c>
      <c r="AV12" s="232">
        <v>0.94</v>
      </c>
      <c r="AW12" s="230">
        <v>1.06</v>
      </c>
      <c r="AX12" s="229">
        <v>0</v>
      </c>
      <c r="AY12" s="233">
        <v>70.3</v>
      </c>
      <c r="AZ12" s="232" cm="1">
        <f t="array" aca="1" ref="AZ12" ca="1">INDIRECT("'"&amp;$C12&amp;"'!"&amp;"$"&amp;$D12&amp;$AZ$1&amp;"")</f>
        <v>0</v>
      </c>
      <c r="BA12" s="231"/>
      <c r="BB12" s="232" t="s">
        <v>1</v>
      </c>
      <c r="BC12" s="230" t="s">
        <v>1</v>
      </c>
      <c r="BD12" s="232" t="str" cm="1">
        <f t="array" aca="1" ref="BD12" ca="1">INDIRECT("'"&amp;$C12&amp;"'!"&amp;"$"&amp;$D12&amp;$BD$1&amp;"")</f>
        <v>CMS</v>
      </c>
      <c r="BE12" s="231"/>
      <c r="BF12" s="232" t="s">
        <v>1</v>
      </c>
      <c r="BG12" s="230" t="s">
        <v>1</v>
      </c>
      <c r="BH12" s="234">
        <v>13.96</v>
      </c>
      <c r="BI12" s="230">
        <v>71.23</v>
      </c>
      <c r="BJ12" s="234" cm="1">
        <f t="array" aca="1" ref="BJ12" ca="1">INDIRECT("'"&amp;$C12&amp;"'!"&amp;"$"&amp;$D12&amp;$BJ$1&amp;"")</f>
        <v>14.12</v>
      </c>
      <c r="BK12" s="232">
        <v>1</v>
      </c>
      <c r="BL12" s="230">
        <v>1.2</v>
      </c>
      <c r="BM12" s="414">
        <v>69.099999999999994</v>
      </c>
      <c r="BN12" s="229" cm="1">
        <f t="array" aca="1" ref="BN12" ca="1">INDIRECT("'"&amp;$C12&amp;"'!"&amp;"$"&amp;$D12&amp;$BN$1&amp;"")</f>
        <v>2.83</v>
      </c>
      <c r="BO12" s="231">
        <v>0.95</v>
      </c>
      <c r="BP12" s="230">
        <v>0.93</v>
      </c>
      <c r="BQ12" s="234" cm="1">
        <f t="array" aca="1" ref="BQ12" ca="1">INDIRECT("'"&amp;$C12&amp;"'!"&amp;"$"&amp;$D12&amp;$BQ$1&amp;"")</f>
        <v>0.9</v>
      </c>
      <c r="BR12" s="232"/>
      <c r="BS12" s="232">
        <v>0.99</v>
      </c>
      <c r="BT12" s="230">
        <v>0.09</v>
      </c>
      <c r="BU12" s="235" cm="1">
        <f t="array" aca="1" ref="BU12" ca="1">INDIRECT("'"&amp;$C12&amp;"'!"&amp;"$"&amp;$D12&amp;$BU$1&amp;"")</f>
        <v>0.68</v>
      </c>
      <c r="BV12" s="232"/>
      <c r="BW12" s="232">
        <v>0.97</v>
      </c>
      <c r="BX12" s="230">
        <v>0.17</v>
      </c>
      <c r="BY12" s="235" cm="1">
        <f t="array" aca="1" ref="BY12" ca="1">INDIRECT("'"&amp;$C12&amp;"'!"&amp;"$"&amp;$D12&amp;74&amp;"")</f>
        <v>0</v>
      </c>
      <c r="BZ12" s="232"/>
      <c r="CA12" s="232"/>
      <c r="CB12" s="230"/>
    </row>
    <row r="13" spans="1:80" ht="15" x14ac:dyDescent="0.2">
      <c r="A13" s="351">
        <v>45962</v>
      </c>
      <c r="B13" s="268">
        <v>0.33333333333333398</v>
      </c>
      <c r="C13" s="254">
        <f t="shared" si="0"/>
        <v>1</v>
      </c>
      <c r="D13" s="255" t="s">
        <v>161</v>
      </c>
      <c r="E13" s="236">
        <v>14.1</v>
      </c>
      <c r="F13" s="237">
        <v>69.819999999999993</v>
      </c>
      <c r="G13" s="238" t="str" cm="1">
        <f t="array" aca="1" ref="G13" ca="1">INDIRECT("'"&amp;$C13&amp;"'!"&amp;"$"&amp;$D13&amp;$G$1&amp;"")</f>
        <v>CMS</v>
      </c>
      <c r="H13" s="239" t="s">
        <v>1</v>
      </c>
      <c r="I13" s="237" t="s">
        <v>1</v>
      </c>
      <c r="J13" s="238" cm="1">
        <f t="array" aca="1" ref="J13" ca="1">INDIRECT("'"&amp;$C13&amp;"'!"&amp;"$"&amp;$D13&amp;$J$1&amp;"")</f>
        <v>0</v>
      </c>
      <c r="K13" s="239"/>
      <c r="L13" s="239" t="s">
        <v>1</v>
      </c>
      <c r="M13" s="240" t="s">
        <v>1</v>
      </c>
      <c r="N13" s="236" cm="1">
        <f t="array" aca="1" ref="N13" ca="1">INDIRECT("'"&amp;$C13&amp;"'!"&amp;"$"&amp;$D13&amp;$N$1&amp;"")</f>
        <v>6.8</v>
      </c>
      <c r="O13" s="239"/>
      <c r="P13" s="239">
        <v>0.98</v>
      </c>
      <c r="Q13" s="237">
        <v>1.34</v>
      </c>
      <c r="R13" s="236" cm="1">
        <f t="array" aca="1" ref="R13" ca="1">INDIRECT("'"&amp;$C13&amp;"'!"&amp;"$"&amp;$D13&amp;$R$1&amp;"")</f>
        <v>6.8</v>
      </c>
      <c r="S13" s="239"/>
      <c r="T13" s="239">
        <v>0.96</v>
      </c>
      <c r="U13" s="240">
        <v>1.88</v>
      </c>
      <c r="V13" s="236" t="s">
        <v>1</v>
      </c>
      <c r="W13" s="241" cm="1">
        <f t="array" aca="1" ref="W13" ca="1">INDIRECT("'"&amp;$C13&amp;"'!"&amp;"$"&amp;$D13&amp;$W$1&amp;"")</f>
        <v>0</v>
      </c>
      <c r="X13" s="239" t="s">
        <v>1</v>
      </c>
      <c r="Y13" s="237" t="s">
        <v>1</v>
      </c>
      <c r="Z13" s="238" cm="1">
        <f t="array" aca="1" ref="Z13" ca="1">INDIRECT("'"&amp;$C13&amp;"'!"&amp;"$"&amp;$D13&amp;$Z$1&amp;"")</f>
        <v>0</v>
      </c>
      <c r="AA13" s="239" t="s">
        <v>1</v>
      </c>
      <c r="AB13" s="239" t="s">
        <v>1</v>
      </c>
      <c r="AC13" s="240" t="s">
        <v>1</v>
      </c>
      <c r="AD13" s="236" cm="1">
        <f t="array" aca="1" ref="AD13" ca="1">INDIRECT("'"&amp;$C13&amp;"'!"&amp;"$"&amp;$D13&amp;$AD$1&amp;"")</f>
        <v>0</v>
      </c>
      <c r="AE13" s="239" t="s">
        <v>1</v>
      </c>
      <c r="AF13" s="239" t="s">
        <v>1</v>
      </c>
      <c r="AG13" s="237" t="s">
        <v>1</v>
      </c>
      <c r="AH13" s="238" cm="1">
        <f t="array" aca="1" ref="AH13" ca="1">INDIRECT("'"&amp;$C13&amp;"'!"&amp;"$"&amp;$D13&amp;$AH$1&amp;"")</f>
        <v>0</v>
      </c>
      <c r="AI13" s="239" t="s">
        <v>1</v>
      </c>
      <c r="AJ13" s="239" t="s">
        <v>1</v>
      </c>
      <c r="AK13" s="240" t="s">
        <v>1</v>
      </c>
      <c r="AL13" s="236" cm="1">
        <f t="array" aca="1" ref="AL13" ca="1">INDIRECT("'"&amp;$C13&amp;"'!"&amp;"$"&amp;$D13&amp;$AL$1&amp;"")</f>
        <v>0</v>
      </c>
      <c r="AM13" s="239" t="s">
        <v>1</v>
      </c>
      <c r="AN13" s="239" t="s">
        <v>1</v>
      </c>
      <c r="AO13" s="237" t="s">
        <v>1</v>
      </c>
      <c r="AP13" s="236">
        <v>11.6</v>
      </c>
      <c r="AQ13" s="240">
        <v>70.099999999999994</v>
      </c>
      <c r="AR13" s="236" t="str" cm="1">
        <f t="array" aca="1" ref="AR13" ca="1">INDIRECT("'"&amp;$C13&amp;"'!"&amp;"$"&amp;$D13&amp;$AR$1&amp;"")</f>
        <v>CMS</v>
      </c>
      <c r="AS13" s="239" t="s">
        <v>1</v>
      </c>
      <c r="AT13" s="237" t="s">
        <v>1</v>
      </c>
      <c r="AU13" s="238" cm="1">
        <f t="array" aca="1" ref="AU13" ca="1">INDIRECT("'"&amp;$C13&amp;"'!"&amp;"$"&amp;$D13&amp;$AU$1&amp;"")</f>
        <v>3.4</v>
      </c>
      <c r="AV13" s="239">
        <v>0.93</v>
      </c>
      <c r="AW13" s="237">
        <v>1.27</v>
      </c>
      <c r="AX13" s="236">
        <v>0</v>
      </c>
      <c r="AY13" s="240">
        <v>70.2</v>
      </c>
      <c r="AZ13" s="239" cm="1">
        <f t="array" aca="1" ref="AZ13" ca="1">INDIRECT("'"&amp;$C13&amp;"'!"&amp;"$"&amp;$D13&amp;$AZ$1&amp;"")</f>
        <v>0</v>
      </c>
      <c r="BA13" s="238"/>
      <c r="BB13" s="239" t="s">
        <v>1</v>
      </c>
      <c r="BC13" s="237" t="s">
        <v>1</v>
      </c>
      <c r="BD13" s="239" t="str" cm="1">
        <f t="array" aca="1" ref="BD13" ca="1">INDIRECT("'"&amp;$C13&amp;"'!"&amp;"$"&amp;$D13&amp;$BD$1&amp;"")</f>
        <v>CMS</v>
      </c>
      <c r="BE13" s="238"/>
      <c r="BF13" s="239" t="s">
        <v>1</v>
      </c>
      <c r="BG13" s="237" t="s">
        <v>1</v>
      </c>
      <c r="BH13" s="241">
        <v>13.92</v>
      </c>
      <c r="BI13" s="237">
        <v>70.98</v>
      </c>
      <c r="BJ13" s="241" cm="1">
        <f t="array" aca="1" ref="BJ13" ca="1">INDIRECT("'"&amp;$C13&amp;"'!"&amp;"$"&amp;$D13&amp;$BJ$1&amp;"")</f>
        <v>14.21</v>
      </c>
      <c r="BK13" s="239">
        <v>1</v>
      </c>
      <c r="BL13" s="237">
        <v>1.2</v>
      </c>
      <c r="BM13" s="415">
        <v>68.900000000000006</v>
      </c>
      <c r="BN13" s="236" cm="1">
        <f t="array" aca="1" ref="BN13" ca="1">INDIRECT("'"&amp;$C13&amp;"'!"&amp;"$"&amp;$D13&amp;$BN$1&amp;"")</f>
        <v>3.22</v>
      </c>
      <c r="BO13" s="238">
        <v>0.95</v>
      </c>
      <c r="BP13" s="237">
        <v>1</v>
      </c>
      <c r="BQ13" s="241" cm="1">
        <f t="array" aca="1" ref="BQ13" ca="1">INDIRECT("'"&amp;$C13&amp;"'!"&amp;"$"&amp;$D13&amp;$BQ$1&amp;"")</f>
        <v>1.1299999999999999</v>
      </c>
      <c r="BR13" s="239"/>
      <c r="BS13" s="239">
        <v>0.99</v>
      </c>
      <c r="BT13" s="237">
        <v>0.16</v>
      </c>
      <c r="BU13" s="242" cm="1">
        <f t="array" aca="1" ref="BU13" ca="1">INDIRECT("'"&amp;$C13&amp;"'!"&amp;"$"&amp;$D13&amp;$BU$1&amp;"")</f>
        <v>0.71</v>
      </c>
      <c r="BV13" s="239"/>
      <c r="BW13" s="239">
        <v>0.96</v>
      </c>
      <c r="BX13" s="237">
        <v>0.19</v>
      </c>
      <c r="BY13" s="242" cm="1">
        <f t="array" aca="1" ref="BY13" ca="1">INDIRECT("'"&amp;$C13&amp;"'!"&amp;"$"&amp;$D13&amp;74&amp;"")</f>
        <v>0</v>
      </c>
      <c r="BZ13" s="239"/>
      <c r="CA13" s="239"/>
      <c r="CB13" s="237"/>
    </row>
    <row r="14" spans="1:80" ht="15" x14ac:dyDescent="0.2">
      <c r="A14" s="351">
        <v>45962</v>
      </c>
      <c r="B14" s="268">
        <v>0.375</v>
      </c>
      <c r="C14" s="254">
        <f t="shared" si="0"/>
        <v>1</v>
      </c>
      <c r="D14" s="255" t="s">
        <v>162</v>
      </c>
      <c r="E14" s="229">
        <v>14.1</v>
      </c>
      <c r="F14" s="230">
        <v>69.61</v>
      </c>
      <c r="G14" s="231" t="str" cm="1">
        <f t="array" aca="1" ref="G14" ca="1">INDIRECT("'"&amp;$C14&amp;"'!"&amp;"$"&amp;$D14&amp;$G$1&amp;"")</f>
        <v>CMS</v>
      </c>
      <c r="H14" s="232" t="s">
        <v>1</v>
      </c>
      <c r="I14" s="230" t="s">
        <v>1</v>
      </c>
      <c r="J14" s="231" cm="1">
        <f t="array" aca="1" ref="J14" ca="1">INDIRECT("'"&amp;$C14&amp;"'!"&amp;"$"&amp;$D14&amp;$J$1&amp;"")</f>
        <v>5.8</v>
      </c>
      <c r="K14" s="232"/>
      <c r="L14" s="232">
        <v>0.94</v>
      </c>
      <c r="M14" s="233">
        <v>2.13</v>
      </c>
      <c r="N14" s="229" cm="1">
        <f t="array" aca="1" ref="N14" ca="1">INDIRECT("'"&amp;$C14&amp;"'!"&amp;"$"&amp;$D14&amp;$N$1&amp;"")</f>
        <v>6.7</v>
      </c>
      <c r="O14" s="232"/>
      <c r="P14" s="232">
        <v>0.98</v>
      </c>
      <c r="Q14" s="230">
        <v>1.32</v>
      </c>
      <c r="R14" s="359" cm="1">
        <f t="array" aca="1" ref="R14" ca="1">INDIRECT("'"&amp;$C14&amp;"'!"&amp;"$"&amp;$D14&amp;$R$1&amp;"")</f>
        <v>6.7</v>
      </c>
      <c r="S14" s="232"/>
      <c r="T14" s="232">
        <v>0.98</v>
      </c>
      <c r="U14" s="233">
        <v>1.32</v>
      </c>
      <c r="V14" s="229" t="s">
        <v>1</v>
      </c>
      <c r="W14" s="234" cm="1">
        <f t="array" aca="1" ref="W14" ca="1">INDIRECT("'"&amp;$C14&amp;"'!"&amp;"$"&amp;$D14&amp;$W$1&amp;"")</f>
        <v>0</v>
      </c>
      <c r="X14" s="232" t="s">
        <v>1</v>
      </c>
      <c r="Y14" s="230" t="s">
        <v>1</v>
      </c>
      <c r="Z14" s="231" cm="1">
        <f t="array" aca="1" ref="Z14" ca="1">INDIRECT("'"&amp;$C14&amp;"'!"&amp;"$"&amp;$D14&amp;$Z$1&amp;"")</f>
        <v>0</v>
      </c>
      <c r="AA14" s="232" t="s">
        <v>1</v>
      </c>
      <c r="AB14" s="232" t="s">
        <v>1</v>
      </c>
      <c r="AC14" s="233" t="s">
        <v>1</v>
      </c>
      <c r="AD14" s="229" cm="1">
        <f t="array" aca="1" ref="AD14" ca="1">INDIRECT("'"&amp;$C14&amp;"'!"&amp;"$"&amp;$D14&amp;$AD$1&amp;"")</f>
        <v>0</v>
      </c>
      <c r="AE14" s="232" t="s">
        <v>1</v>
      </c>
      <c r="AF14" s="232" t="s">
        <v>1</v>
      </c>
      <c r="AG14" s="230" t="s">
        <v>1</v>
      </c>
      <c r="AH14" s="231" cm="1">
        <f t="array" aca="1" ref="AH14" ca="1">INDIRECT("'"&amp;$C14&amp;"'!"&amp;"$"&amp;$D14&amp;$AH$1&amp;"")</f>
        <v>0</v>
      </c>
      <c r="AI14" s="232" t="s">
        <v>1</v>
      </c>
      <c r="AJ14" s="232" t="s">
        <v>1</v>
      </c>
      <c r="AK14" s="233" t="s">
        <v>1</v>
      </c>
      <c r="AL14" s="229" cm="1">
        <f t="array" aca="1" ref="AL14" ca="1">INDIRECT("'"&amp;$C14&amp;"'!"&amp;"$"&amp;$D14&amp;$AL$1&amp;"")</f>
        <v>0</v>
      </c>
      <c r="AM14" s="232" t="s">
        <v>1</v>
      </c>
      <c r="AN14" s="232" t="s">
        <v>1</v>
      </c>
      <c r="AO14" s="230" t="s">
        <v>1</v>
      </c>
      <c r="AP14" s="229">
        <v>11.5</v>
      </c>
      <c r="AQ14" s="233">
        <v>70.3</v>
      </c>
      <c r="AR14" s="229" t="str" cm="1">
        <f t="array" aca="1" ref="AR14" ca="1">INDIRECT("'"&amp;$C14&amp;"'!"&amp;"$"&amp;$D14&amp;$AR$1&amp;"")</f>
        <v>CMS</v>
      </c>
      <c r="AS14" s="232" t="s">
        <v>1</v>
      </c>
      <c r="AT14" s="230" t="s">
        <v>1</v>
      </c>
      <c r="AU14" s="231" cm="1">
        <f t="array" aca="1" ref="AU14" ca="1">INDIRECT("'"&amp;$C14&amp;"'!"&amp;"$"&amp;$D14&amp;$AU$1&amp;"")</f>
        <v>3.5</v>
      </c>
      <c r="AV14" s="232">
        <v>0.94</v>
      </c>
      <c r="AW14" s="230">
        <v>1.1399999999999999</v>
      </c>
      <c r="AX14" s="229">
        <v>0</v>
      </c>
      <c r="AY14" s="233">
        <v>70.2</v>
      </c>
      <c r="AZ14" s="232" cm="1">
        <f t="array" aca="1" ref="AZ14" ca="1">INDIRECT("'"&amp;$C14&amp;"'!"&amp;"$"&amp;$D14&amp;$AZ$1&amp;"")</f>
        <v>0</v>
      </c>
      <c r="BA14" s="231"/>
      <c r="BB14" s="232" t="s">
        <v>1</v>
      </c>
      <c r="BC14" s="230" t="s">
        <v>1</v>
      </c>
      <c r="BD14" s="232" t="str" cm="1">
        <f t="array" aca="1" ref="BD14" ca="1">INDIRECT("'"&amp;$C14&amp;"'!"&amp;"$"&amp;$D14&amp;$BD$1&amp;"")</f>
        <v>CMS</v>
      </c>
      <c r="BE14" s="231"/>
      <c r="BF14" s="232" t="s">
        <v>1</v>
      </c>
      <c r="BG14" s="230" t="s">
        <v>1</v>
      </c>
      <c r="BH14" s="234">
        <v>14.17</v>
      </c>
      <c r="BI14" s="230">
        <v>71.5</v>
      </c>
      <c r="BJ14" s="234" cm="1">
        <f t="array" aca="1" ref="BJ14" ca="1">INDIRECT("'"&amp;$C14&amp;"'!"&amp;"$"&amp;$D14&amp;$BJ$1&amp;"")</f>
        <v>14.08</v>
      </c>
      <c r="BK14" s="232">
        <v>0.98</v>
      </c>
      <c r="BL14" s="230">
        <v>3.4</v>
      </c>
      <c r="BM14" s="414">
        <v>68.7</v>
      </c>
      <c r="BN14" s="229" cm="1">
        <f t="array" aca="1" ref="BN14" ca="1">INDIRECT("'"&amp;$C14&amp;"'!"&amp;"$"&amp;$D14&amp;$BN$1&amp;"")</f>
        <v>2.7</v>
      </c>
      <c r="BO14" s="231">
        <v>0.95</v>
      </c>
      <c r="BP14" s="230">
        <v>0.86</v>
      </c>
      <c r="BQ14" s="234" cm="1">
        <f t="array" aca="1" ref="BQ14" ca="1">INDIRECT("'"&amp;$C14&amp;"'!"&amp;"$"&amp;$D14&amp;$BQ$1&amp;"")</f>
        <v>1.1100000000000001</v>
      </c>
      <c r="BR14" s="232"/>
      <c r="BS14" s="232">
        <v>0.99</v>
      </c>
      <c r="BT14" s="230">
        <v>0.17</v>
      </c>
      <c r="BU14" s="235" cm="1">
        <f t="array" aca="1" ref="BU14" ca="1">INDIRECT("'"&amp;$C14&amp;"'!"&amp;"$"&amp;$D14&amp;$BU$1&amp;"")</f>
        <v>0.73</v>
      </c>
      <c r="BV14" s="232"/>
      <c r="BW14" s="232">
        <v>0.96</v>
      </c>
      <c r="BX14" s="230">
        <v>0.2</v>
      </c>
      <c r="BY14" s="235" cm="1">
        <f t="array" aca="1" ref="BY14" ca="1">INDIRECT("'"&amp;$C14&amp;"'!"&amp;"$"&amp;$D14&amp;74&amp;"")</f>
        <v>0</v>
      </c>
      <c r="BZ14" s="232"/>
      <c r="CA14" s="232"/>
      <c r="CB14" s="230"/>
    </row>
    <row r="15" spans="1:80" ht="15" x14ac:dyDescent="0.2">
      <c r="A15" s="351">
        <v>45962</v>
      </c>
      <c r="B15" s="268">
        <v>0.41666666666666702</v>
      </c>
      <c r="C15" s="254">
        <f t="shared" si="0"/>
        <v>1</v>
      </c>
      <c r="D15" s="255" t="s">
        <v>163</v>
      </c>
      <c r="E15" s="236">
        <v>14.1</v>
      </c>
      <c r="F15" s="237">
        <v>69.34</v>
      </c>
      <c r="G15" s="238" t="str" cm="1">
        <f t="array" aca="1" ref="G15" ca="1">INDIRECT("'"&amp;$C15&amp;"'!"&amp;"$"&amp;$D15&amp;$G$1&amp;"")</f>
        <v>CMS</v>
      </c>
      <c r="H15" s="239" t="s">
        <v>1</v>
      </c>
      <c r="I15" s="237" t="s">
        <v>1</v>
      </c>
      <c r="J15" s="238" cm="1">
        <f t="array" aca="1" ref="J15" ca="1">INDIRECT("'"&amp;$C15&amp;"'!"&amp;"$"&amp;$D15&amp;$J$1&amp;"")</f>
        <v>6.7</v>
      </c>
      <c r="K15" s="239"/>
      <c r="L15" s="239">
        <v>0.94</v>
      </c>
      <c r="M15" s="240">
        <v>2.4900000000000002</v>
      </c>
      <c r="N15" s="236" cm="1">
        <f t="array" aca="1" ref="N15" ca="1">INDIRECT("'"&amp;$C15&amp;"'!"&amp;"$"&amp;$D15&amp;$N$1&amp;"")</f>
        <v>6.7</v>
      </c>
      <c r="O15" s="239"/>
      <c r="P15" s="239">
        <v>0.94</v>
      </c>
      <c r="Q15" s="237">
        <v>2.4900000000000002</v>
      </c>
      <c r="R15" s="236" cm="1">
        <f t="array" aca="1" ref="R15" ca="1">INDIRECT("'"&amp;$C15&amp;"'!"&amp;"$"&amp;$D15&amp;$R$1&amp;"")</f>
        <v>6.7</v>
      </c>
      <c r="S15" s="239"/>
      <c r="T15" s="239">
        <v>0.94</v>
      </c>
      <c r="U15" s="240">
        <v>2.4900000000000002</v>
      </c>
      <c r="V15" s="236" t="s">
        <v>1</v>
      </c>
      <c r="W15" s="241" cm="1">
        <f t="array" aca="1" ref="W15" ca="1">INDIRECT("'"&amp;$C15&amp;"'!"&amp;"$"&amp;$D15&amp;$W$1&amp;"")</f>
        <v>0</v>
      </c>
      <c r="X15" s="239" t="s">
        <v>1</v>
      </c>
      <c r="Y15" s="237" t="s">
        <v>1</v>
      </c>
      <c r="Z15" s="238" cm="1">
        <f t="array" aca="1" ref="Z15" ca="1">INDIRECT("'"&amp;$C15&amp;"'!"&amp;"$"&amp;$D15&amp;$Z$1&amp;"")</f>
        <v>0</v>
      </c>
      <c r="AA15" s="239" t="s">
        <v>1</v>
      </c>
      <c r="AB15" s="239" t="s">
        <v>1</v>
      </c>
      <c r="AC15" s="240" t="s">
        <v>1</v>
      </c>
      <c r="AD15" s="236" cm="1">
        <f t="array" aca="1" ref="AD15" ca="1">INDIRECT("'"&amp;$C15&amp;"'!"&amp;"$"&amp;$D15&amp;$AD$1&amp;"")</f>
        <v>0</v>
      </c>
      <c r="AE15" s="239" t="s">
        <v>1</v>
      </c>
      <c r="AF15" s="239" t="s">
        <v>1</v>
      </c>
      <c r="AG15" s="237" t="s">
        <v>1</v>
      </c>
      <c r="AH15" s="238" cm="1">
        <f t="array" aca="1" ref="AH15" ca="1">INDIRECT("'"&amp;$C15&amp;"'!"&amp;"$"&amp;$D15&amp;$AH$1&amp;"")</f>
        <v>0</v>
      </c>
      <c r="AI15" s="239" t="s">
        <v>1</v>
      </c>
      <c r="AJ15" s="239" t="s">
        <v>1</v>
      </c>
      <c r="AK15" s="240" t="s">
        <v>1</v>
      </c>
      <c r="AL15" s="236" cm="1">
        <f t="array" aca="1" ref="AL15" ca="1">INDIRECT("'"&amp;$C15&amp;"'!"&amp;"$"&amp;$D15&amp;$AL$1&amp;"")</f>
        <v>0</v>
      </c>
      <c r="AM15" s="239" t="s">
        <v>1</v>
      </c>
      <c r="AN15" s="239" t="s">
        <v>1</v>
      </c>
      <c r="AO15" s="237" t="s">
        <v>1</v>
      </c>
      <c r="AP15" s="236">
        <v>11.5</v>
      </c>
      <c r="AQ15" s="240">
        <v>69.900000000000006</v>
      </c>
      <c r="AR15" s="236" t="str" cm="1">
        <f t="array" aca="1" ref="AR15" ca="1">INDIRECT("'"&amp;$C15&amp;"'!"&amp;"$"&amp;$D15&amp;$AR$1&amp;"")</f>
        <v>CMS</v>
      </c>
      <c r="AS15" s="239" t="s">
        <v>1</v>
      </c>
      <c r="AT15" s="237" t="s">
        <v>1</v>
      </c>
      <c r="AU15" s="238" cm="1">
        <f t="array" aca="1" ref="AU15" ca="1">INDIRECT("'"&amp;$C15&amp;"'!"&amp;"$"&amp;$D15&amp;$AU$1&amp;"")</f>
        <v>3.5</v>
      </c>
      <c r="AV15" s="239">
        <v>0.91</v>
      </c>
      <c r="AW15" s="237">
        <v>1.4</v>
      </c>
      <c r="AX15" s="236">
        <v>0</v>
      </c>
      <c r="AY15" s="240">
        <v>69.900000000000006</v>
      </c>
      <c r="AZ15" s="239" cm="1">
        <f t="array" aca="1" ref="AZ15" ca="1">INDIRECT("'"&amp;$C15&amp;"'!"&amp;"$"&amp;$D15&amp;$AZ$1&amp;"")</f>
        <v>0</v>
      </c>
      <c r="BA15" s="238"/>
      <c r="BB15" s="239" t="s">
        <v>1</v>
      </c>
      <c r="BC15" s="237" t="s">
        <v>1</v>
      </c>
      <c r="BD15" s="239" t="str" cm="1">
        <f t="array" aca="1" ref="BD15" ca="1">INDIRECT("'"&amp;$C15&amp;"'!"&amp;"$"&amp;$D15&amp;$BD$1&amp;"")</f>
        <v>CMS</v>
      </c>
      <c r="BE15" s="238"/>
      <c r="BF15" s="239" t="s">
        <v>1</v>
      </c>
      <c r="BG15" s="237" t="s">
        <v>1</v>
      </c>
      <c r="BH15" s="241">
        <v>14.15</v>
      </c>
      <c r="BI15" s="237">
        <v>71.349999999999994</v>
      </c>
      <c r="BJ15" s="241" cm="1">
        <f t="array" aca="1" ref="BJ15" ca="1">INDIRECT("'"&amp;$C15&amp;"'!"&amp;"$"&amp;$D15&amp;$BJ$1&amp;"")</f>
        <v>14.11</v>
      </c>
      <c r="BK15" s="239">
        <v>0.98</v>
      </c>
      <c r="BL15" s="237">
        <v>3.3</v>
      </c>
      <c r="BM15" s="415">
        <v>68.2</v>
      </c>
      <c r="BN15" s="236" cm="1">
        <f t="array" aca="1" ref="BN15" ca="1">INDIRECT("'"&amp;$C15&amp;"'!"&amp;"$"&amp;$D15&amp;$BN$1&amp;"")</f>
        <v>5</v>
      </c>
      <c r="BO15" s="238">
        <v>0.95</v>
      </c>
      <c r="BP15" s="237">
        <v>1.5</v>
      </c>
      <c r="BQ15" s="241" cm="1">
        <f t="array" aca="1" ref="BQ15" ca="1">INDIRECT("'"&amp;$C15&amp;"'!"&amp;"$"&amp;$D15&amp;$BQ$1&amp;"")</f>
        <v>1.1499999999999999</v>
      </c>
      <c r="BR15" s="239"/>
      <c r="BS15" s="239">
        <v>0.99</v>
      </c>
      <c r="BT15" s="237">
        <v>0.18</v>
      </c>
      <c r="BU15" s="242" cm="1">
        <f t="array" aca="1" ref="BU15" ca="1">INDIRECT("'"&amp;$C15&amp;"'!"&amp;"$"&amp;$D15&amp;$BU$1&amp;"")</f>
        <v>0.74</v>
      </c>
      <c r="BV15" s="239"/>
      <c r="BW15" s="239">
        <v>0.96</v>
      </c>
      <c r="BX15" s="237">
        <v>0.2</v>
      </c>
      <c r="BY15" s="242" cm="1">
        <f t="array" aca="1" ref="BY15" ca="1">INDIRECT("'"&amp;$C15&amp;"'!"&amp;"$"&amp;$D15&amp;74&amp;"")</f>
        <v>0</v>
      </c>
      <c r="BZ15" s="239"/>
      <c r="CA15" s="239"/>
      <c r="CB15" s="237"/>
    </row>
    <row r="16" spans="1:80" ht="15" x14ac:dyDescent="0.2">
      <c r="A16" s="351">
        <v>45962</v>
      </c>
      <c r="B16" s="268">
        <v>0.45833333333333398</v>
      </c>
      <c r="C16" s="254">
        <f t="shared" si="0"/>
        <v>1</v>
      </c>
      <c r="D16" s="255" t="s">
        <v>164</v>
      </c>
      <c r="E16" s="229">
        <v>14.2</v>
      </c>
      <c r="F16" s="230">
        <v>69.739999999999995</v>
      </c>
      <c r="G16" s="231" t="str" cm="1">
        <f t="array" aca="1" ref="G16" ca="1">INDIRECT("'"&amp;$C16&amp;"'!"&amp;"$"&amp;$D16&amp;$G$1&amp;"")</f>
        <v>CMS</v>
      </c>
      <c r="H16" s="232" t="s">
        <v>1</v>
      </c>
      <c r="I16" s="230" t="s">
        <v>1</v>
      </c>
      <c r="J16" s="231" cm="1">
        <f t="array" aca="1" ref="J16" ca="1">INDIRECT("'"&amp;$C16&amp;"'!"&amp;"$"&amp;$D16&amp;$J$1&amp;"")</f>
        <v>6.7</v>
      </c>
      <c r="K16" s="232"/>
      <c r="L16" s="232">
        <v>0.96</v>
      </c>
      <c r="M16" s="233">
        <v>2</v>
      </c>
      <c r="N16" s="229" cm="1">
        <f t="array" aca="1" ref="N16" ca="1">INDIRECT("'"&amp;$C16&amp;"'!"&amp;"$"&amp;$D16&amp;$N$1&amp;"")</f>
        <v>6.7</v>
      </c>
      <c r="O16" s="232"/>
      <c r="P16" s="232">
        <v>0.96</v>
      </c>
      <c r="Q16" s="230">
        <v>1.95</v>
      </c>
      <c r="R16" s="359" cm="1">
        <f t="array" aca="1" ref="R16" ca="1">INDIRECT("'"&amp;$C16&amp;"'!"&amp;"$"&amp;$D16&amp;$R$1&amp;"")</f>
        <v>6.7</v>
      </c>
      <c r="S16" s="232"/>
      <c r="T16" s="232">
        <v>0.93</v>
      </c>
      <c r="U16" s="233">
        <v>2.71</v>
      </c>
      <c r="V16" s="229" t="s">
        <v>1</v>
      </c>
      <c r="W16" s="234" cm="1">
        <f t="array" aca="1" ref="W16" ca="1">INDIRECT("'"&amp;$C16&amp;"'!"&amp;"$"&amp;$D16&amp;$W$1&amp;"")</f>
        <v>0</v>
      </c>
      <c r="X16" s="232" t="s">
        <v>1</v>
      </c>
      <c r="Y16" s="230" t="s">
        <v>1</v>
      </c>
      <c r="Z16" s="231" cm="1">
        <f t="array" aca="1" ref="Z16" ca="1">INDIRECT("'"&amp;$C16&amp;"'!"&amp;"$"&amp;$D16&amp;$Z$1&amp;"")</f>
        <v>0</v>
      </c>
      <c r="AA16" s="232" t="s">
        <v>1</v>
      </c>
      <c r="AB16" s="232" t="s">
        <v>1</v>
      </c>
      <c r="AC16" s="233" t="s">
        <v>1</v>
      </c>
      <c r="AD16" s="229" cm="1">
        <f t="array" aca="1" ref="AD16" ca="1">INDIRECT("'"&amp;$C16&amp;"'!"&amp;"$"&amp;$D16&amp;$AD$1&amp;"")</f>
        <v>0</v>
      </c>
      <c r="AE16" s="232" t="s">
        <v>1</v>
      </c>
      <c r="AF16" s="232" t="s">
        <v>1</v>
      </c>
      <c r="AG16" s="230" t="s">
        <v>1</v>
      </c>
      <c r="AH16" s="231" cm="1">
        <f t="array" aca="1" ref="AH16" ca="1">INDIRECT("'"&amp;$C16&amp;"'!"&amp;"$"&amp;$D16&amp;$AH$1&amp;"")</f>
        <v>0</v>
      </c>
      <c r="AI16" s="232" t="s">
        <v>1</v>
      </c>
      <c r="AJ16" s="232" t="s">
        <v>1</v>
      </c>
      <c r="AK16" s="233" t="s">
        <v>1</v>
      </c>
      <c r="AL16" s="229" cm="1">
        <f t="array" aca="1" ref="AL16" ca="1">INDIRECT("'"&amp;$C16&amp;"'!"&amp;"$"&amp;$D16&amp;$AL$1&amp;"")</f>
        <v>0</v>
      </c>
      <c r="AM16" s="232" t="s">
        <v>1</v>
      </c>
      <c r="AN16" s="232" t="s">
        <v>1</v>
      </c>
      <c r="AO16" s="230" t="s">
        <v>1</v>
      </c>
      <c r="AP16" s="229">
        <v>11.6</v>
      </c>
      <c r="AQ16" s="233">
        <v>70.599999999999994</v>
      </c>
      <c r="AR16" s="229" t="str" cm="1">
        <f t="array" aca="1" ref="AR16" ca="1">INDIRECT("'"&amp;$C16&amp;"'!"&amp;"$"&amp;$D16&amp;$AR$1&amp;"")</f>
        <v>CMS</v>
      </c>
      <c r="AS16" s="232" t="s">
        <v>1</v>
      </c>
      <c r="AT16" s="230" t="s">
        <v>1</v>
      </c>
      <c r="AU16" s="231" cm="1">
        <f t="array" aca="1" ref="AU16" ca="1">INDIRECT("'"&amp;$C16&amp;"'!"&amp;"$"&amp;$D16&amp;$AU$1&amp;"")</f>
        <v>3.4</v>
      </c>
      <c r="AV16" s="232">
        <v>0.96</v>
      </c>
      <c r="AW16" s="230">
        <v>0.88</v>
      </c>
      <c r="AX16" s="229">
        <v>13.88</v>
      </c>
      <c r="AY16" s="233">
        <v>70.599999999999994</v>
      </c>
      <c r="AZ16" s="232" cm="1">
        <f t="array" aca="1" ref="AZ16" ca="1">INDIRECT("'"&amp;$C16&amp;"'!"&amp;"$"&amp;$D16&amp;$AZ$1&amp;"")</f>
        <v>4.3</v>
      </c>
      <c r="BA16" s="231"/>
      <c r="BB16" s="232" t="s">
        <v>1</v>
      </c>
      <c r="BC16" s="230" t="s">
        <v>1</v>
      </c>
      <c r="BD16" s="232" t="str" cm="1">
        <f t="array" aca="1" ref="BD16" ca="1">INDIRECT("'"&amp;$C16&amp;"'!"&amp;"$"&amp;$D16&amp;$BD$1&amp;"")</f>
        <v>CMS</v>
      </c>
      <c r="BE16" s="231"/>
      <c r="BF16" s="232" t="s">
        <v>1</v>
      </c>
      <c r="BG16" s="230" t="s">
        <v>1</v>
      </c>
      <c r="BH16" s="234">
        <v>14.04</v>
      </c>
      <c r="BI16" s="230">
        <v>71.89</v>
      </c>
      <c r="BJ16" s="234" cm="1">
        <f t="array" aca="1" ref="BJ16" ca="1">INDIRECT("'"&amp;$C16&amp;"'!"&amp;"$"&amp;$D16&amp;$BJ$1&amp;"")</f>
        <v>14.07</v>
      </c>
      <c r="BK16" s="232">
        <v>0.98</v>
      </c>
      <c r="BL16" s="230">
        <v>3.3</v>
      </c>
      <c r="BM16" s="414">
        <v>68.400000000000006</v>
      </c>
      <c r="BN16" s="229" cm="1">
        <f t="array" aca="1" ref="BN16" ca="1">INDIRECT("'"&amp;$C16&amp;"'!"&amp;"$"&amp;$D16&amp;$BN$1&amp;"")</f>
        <v>2.9</v>
      </c>
      <c r="BO16" s="231">
        <v>0.95</v>
      </c>
      <c r="BP16" s="230">
        <v>0.93</v>
      </c>
      <c r="BQ16" s="234" cm="1">
        <f t="array" aca="1" ref="BQ16" ca="1">INDIRECT("'"&amp;$C16&amp;"'!"&amp;"$"&amp;$D16&amp;$BQ$1&amp;"")</f>
        <v>1.17</v>
      </c>
      <c r="BR16" s="232"/>
      <c r="BS16" s="232">
        <v>0.99</v>
      </c>
      <c r="BT16" s="230">
        <v>0.19</v>
      </c>
      <c r="BU16" s="235" cm="1">
        <f t="array" aca="1" ref="BU16" ca="1">INDIRECT("'"&amp;$C16&amp;"'!"&amp;"$"&amp;$D16&amp;$BU$1&amp;"")</f>
        <v>0.77</v>
      </c>
      <c r="BV16" s="232"/>
      <c r="BW16" s="232">
        <v>0.96</v>
      </c>
      <c r="BX16" s="230">
        <v>0.21</v>
      </c>
      <c r="BY16" s="235" cm="1">
        <f t="array" aca="1" ref="BY16" ca="1">INDIRECT("'"&amp;$C16&amp;"'!"&amp;"$"&amp;$D16&amp;74&amp;"")</f>
        <v>0</v>
      </c>
      <c r="BZ16" s="232"/>
      <c r="CA16" s="232"/>
      <c r="CB16" s="230"/>
    </row>
    <row r="17" spans="1:80" ht="15" x14ac:dyDescent="0.2">
      <c r="A17" s="351">
        <v>45962</v>
      </c>
      <c r="B17" s="268">
        <v>0.5</v>
      </c>
      <c r="C17" s="254">
        <f t="shared" si="0"/>
        <v>1</v>
      </c>
      <c r="D17" s="255" t="s">
        <v>165</v>
      </c>
      <c r="E17" s="236">
        <v>14.1</v>
      </c>
      <c r="F17" s="237">
        <v>69.13</v>
      </c>
      <c r="G17" s="238" t="str" cm="1">
        <f t="array" aca="1" ref="G17" ca="1">INDIRECT("'"&amp;$C17&amp;"'!"&amp;"$"&amp;$D17&amp;$G$1&amp;"")</f>
        <v>CMS</v>
      </c>
      <c r="H17" s="239" t="s">
        <v>1</v>
      </c>
      <c r="I17" s="237" t="s">
        <v>1</v>
      </c>
      <c r="J17" s="238" cm="1">
        <f t="array" aca="1" ref="J17" ca="1">INDIRECT("'"&amp;$C17&amp;"'!"&amp;"$"&amp;$D17&amp;$J$1&amp;"")</f>
        <v>6.3</v>
      </c>
      <c r="K17" s="239"/>
      <c r="L17" s="239">
        <v>0.95</v>
      </c>
      <c r="M17" s="240">
        <v>2.19</v>
      </c>
      <c r="N17" s="236" t="str" cm="1">
        <f t="array" aca="1" ref="N17" ca="1">INDIRECT("'"&amp;$C17&amp;"'!"&amp;"$"&amp;$D17&amp;$N$1&amp;"")</f>
        <v>CMS</v>
      </c>
      <c r="O17" s="239"/>
      <c r="P17" s="239" t="s">
        <v>1</v>
      </c>
      <c r="Q17" s="237" t="s">
        <v>1</v>
      </c>
      <c r="R17" s="236" cm="1">
        <f t="array" aca="1" ref="R17" ca="1">INDIRECT("'"&amp;$C17&amp;"'!"&amp;"$"&amp;$D17&amp;$R$1&amp;"")</f>
        <v>6.7</v>
      </c>
      <c r="S17" s="239"/>
      <c r="T17" s="239">
        <v>0.9</v>
      </c>
      <c r="U17" s="240">
        <v>3.17</v>
      </c>
      <c r="V17" s="236">
        <v>13.9</v>
      </c>
      <c r="W17" s="241" cm="1">
        <f t="array" aca="1" ref="W17" ca="1">INDIRECT("'"&amp;$C17&amp;"'!"&amp;"$"&amp;$D17&amp;$W$1&amp;"")</f>
        <v>3.8659999999999997</v>
      </c>
      <c r="X17" s="239">
        <v>1</v>
      </c>
      <c r="Y17" s="237">
        <v>0.30199999999999999</v>
      </c>
      <c r="Z17" s="238" cm="1">
        <f t="array" aca="1" ref="Z17" ca="1">INDIRECT("'"&amp;$C17&amp;"'!"&amp;"$"&amp;$D17&amp;$Z$1&amp;"")</f>
        <v>0</v>
      </c>
      <c r="AA17" s="239" t="s">
        <v>1</v>
      </c>
      <c r="AB17" s="239" t="s">
        <v>1</v>
      </c>
      <c r="AC17" s="240" t="s">
        <v>1</v>
      </c>
      <c r="AD17" s="236" cm="1">
        <f t="array" aca="1" ref="AD17" ca="1">INDIRECT("'"&amp;$C17&amp;"'!"&amp;"$"&amp;$D17&amp;$AD$1&amp;"")</f>
        <v>0</v>
      </c>
      <c r="AE17" s="239" t="s">
        <v>1</v>
      </c>
      <c r="AF17" s="239" t="s">
        <v>1</v>
      </c>
      <c r="AG17" s="237" t="s">
        <v>1</v>
      </c>
      <c r="AH17" s="238" cm="1">
        <f t="array" aca="1" ref="AH17" ca="1">INDIRECT("'"&amp;$C17&amp;"'!"&amp;"$"&amp;$D17&amp;$AH$1&amp;"")</f>
        <v>0</v>
      </c>
      <c r="AI17" s="239" t="s">
        <v>1</v>
      </c>
      <c r="AJ17" s="239" t="s">
        <v>1</v>
      </c>
      <c r="AK17" s="240" t="s">
        <v>1</v>
      </c>
      <c r="AL17" s="236" cm="1">
        <f t="array" aca="1" ref="AL17" ca="1">INDIRECT("'"&amp;$C17&amp;"'!"&amp;"$"&amp;$D17&amp;$AL$1&amp;"")</f>
        <v>0</v>
      </c>
      <c r="AM17" s="239" t="s">
        <v>1</v>
      </c>
      <c r="AN17" s="239" t="s">
        <v>1</v>
      </c>
      <c r="AO17" s="237" t="s">
        <v>1</v>
      </c>
      <c r="AP17" s="236">
        <v>11.6</v>
      </c>
      <c r="AQ17" s="240">
        <v>70.5</v>
      </c>
      <c r="AR17" s="236" t="str" cm="1">
        <f t="array" aca="1" ref="AR17" ca="1">INDIRECT("'"&amp;$C17&amp;"'!"&amp;"$"&amp;$D17&amp;$AR$1&amp;"")</f>
        <v>CMS</v>
      </c>
      <c r="AS17" s="239" t="s">
        <v>1</v>
      </c>
      <c r="AT17" s="237" t="s">
        <v>1</v>
      </c>
      <c r="AU17" s="238" cm="1">
        <f t="array" aca="1" ref="AU17" ca="1">INDIRECT("'"&amp;$C17&amp;"'!"&amp;"$"&amp;$D17&amp;$AU$1&amp;"")</f>
        <v>3.3</v>
      </c>
      <c r="AV17" s="239">
        <v>0.97</v>
      </c>
      <c r="AW17" s="237">
        <v>0.92</v>
      </c>
      <c r="AX17" s="236">
        <v>13.92</v>
      </c>
      <c r="AY17" s="240">
        <v>70.5</v>
      </c>
      <c r="AZ17" s="239" cm="1">
        <f t="array" aca="1" ref="AZ17" ca="1">INDIRECT("'"&amp;$C17&amp;"'!"&amp;"$"&amp;$D17&amp;$AZ$1&amp;"")</f>
        <v>7</v>
      </c>
      <c r="BA17" s="238"/>
      <c r="BB17" s="239">
        <v>0.95</v>
      </c>
      <c r="BC17" s="237">
        <v>2.4</v>
      </c>
      <c r="BD17" s="239" t="str" cm="1">
        <f t="array" aca="1" ref="BD17" ca="1">INDIRECT("'"&amp;$C17&amp;"'!"&amp;"$"&amp;$D17&amp;$BD$1&amp;"")</f>
        <v>CMS</v>
      </c>
      <c r="BE17" s="238"/>
      <c r="BF17" s="239" t="s">
        <v>1</v>
      </c>
      <c r="BG17" s="237" t="s">
        <v>1</v>
      </c>
      <c r="BH17" s="241">
        <v>14.13</v>
      </c>
      <c r="BI17" s="237">
        <v>71.599999999999994</v>
      </c>
      <c r="BJ17" s="241" cm="1">
        <f t="array" aca="1" ref="BJ17" ca="1">INDIRECT("'"&amp;$C17&amp;"'!"&amp;"$"&amp;$D17&amp;$BJ$1&amp;"")</f>
        <v>14.12</v>
      </c>
      <c r="BK17" s="239">
        <v>0.99</v>
      </c>
      <c r="BL17" s="237">
        <v>2.4</v>
      </c>
      <c r="BM17" s="415">
        <v>67.7</v>
      </c>
      <c r="BN17" s="236" cm="1">
        <f t="array" aca="1" ref="BN17" ca="1">INDIRECT("'"&amp;$C17&amp;"'!"&amp;"$"&amp;$D17&amp;$BN$1&amp;"")</f>
        <v>3.5</v>
      </c>
      <c r="BO17" s="238">
        <v>0.95</v>
      </c>
      <c r="BP17" s="237">
        <v>1.1200000000000001</v>
      </c>
      <c r="BQ17" s="241" cm="1">
        <f t="array" aca="1" ref="BQ17" ca="1">INDIRECT("'"&amp;$C17&amp;"'!"&amp;"$"&amp;$D17&amp;$BQ$1&amp;"")</f>
        <v>1.08</v>
      </c>
      <c r="BR17" s="239"/>
      <c r="BS17" s="239">
        <v>0.99</v>
      </c>
      <c r="BT17" s="237">
        <v>0.17</v>
      </c>
      <c r="BU17" s="242" cm="1">
        <f t="array" aca="1" ref="BU17" ca="1">INDIRECT("'"&amp;$C17&amp;"'!"&amp;"$"&amp;$D17&amp;$BU$1&amp;"")</f>
        <v>0.76</v>
      </c>
      <c r="BV17" s="239"/>
      <c r="BW17" s="239">
        <v>0.96</v>
      </c>
      <c r="BX17" s="237">
        <v>0.21</v>
      </c>
      <c r="BY17" s="242" cm="1">
        <f t="array" aca="1" ref="BY17" ca="1">INDIRECT("'"&amp;$C17&amp;"'!"&amp;"$"&amp;$D17&amp;74&amp;"")</f>
        <v>0</v>
      </c>
      <c r="BZ17" s="239"/>
      <c r="CA17" s="239"/>
      <c r="CB17" s="237"/>
    </row>
    <row r="18" spans="1:80" ht="15" x14ac:dyDescent="0.2">
      <c r="A18" s="351">
        <v>45962</v>
      </c>
      <c r="B18" s="268">
        <v>0.54166666666666696</v>
      </c>
      <c r="C18" s="254">
        <f t="shared" si="0"/>
        <v>1</v>
      </c>
      <c r="D18" s="255" t="s">
        <v>166</v>
      </c>
      <c r="E18" s="229">
        <v>14</v>
      </c>
      <c r="F18" s="230">
        <v>68.95</v>
      </c>
      <c r="G18" s="231" t="str" cm="1">
        <f t="array" aca="1" ref="G18" ca="1">INDIRECT("'"&amp;$C18&amp;"'!"&amp;"$"&amp;$D18&amp;$G$1&amp;"")</f>
        <v>CMS</v>
      </c>
      <c r="H18" s="232" t="s">
        <v>1</v>
      </c>
      <c r="I18" s="230" t="s">
        <v>1</v>
      </c>
      <c r="J18" s="231" cm="1">
        <f t="array" aca="1" ref="J18" ca="1">INDIRECT("'"&amp;$C18&amp;"'!"&amp;"$"&amp;$D18&amp;$J$1&amp;"")</f>
        <v>6.3</v>
      </c>
      <c r="K18" s="232"/>
      <c r="L18" s="232">
        <v>0.95</v>
      </c>
      <c r="M18" s="230">
        <v>2.19</v>
      </c>
      <c r="N18" s="229" t="str" cm="1">
        <f t="array" aca="1" ref="N18" ca="1">INDIRECT("'"&amp;$C18&amp;"'!"&amp;"$"&amp;$D18&amp;$N$1&amp;"")</f>
        <v>CMS</v>
      </c>
      <c r="O18" s="232"/>
      <c r="P18" s="232" t="s">
        <v>1</v>
      </c>
      <c r="Q18" s="230" t="s">
        <v>1</v>
      </c>
      <c r="R18" s="359" cm="1">
        <f t="array" aca="1" ref="R18" ca="1">INDIRECT("'"&amp;$C18&amp;"'!"&amp;"$"&amp;$D18&amp;$R$1&amp;"")</f>
        <v>6.5</v>
      </c>
      <c r="S18" s="232"/>
      <c r="T18" s="232">
        <v>0.93</v>
      </c>
      <c r="U18" s="233">
        <v>2.59</v>
      </c>
      <c r="V18" s="229">
        <v>13.9</v>
      </c>
      <c r="W18" s="234" cm="1">
        <f t="array" aca="1" ref="W18" ca="1">INDIRECT("'"&amp;$C18&amp;"'!"&amp;"$"&amp;$D18&amp;$W$1&amp;"")</f>
        <v>3.9929999999999999</v>
      </c>
      <c r="X18" s="232">
        <v>1</v>
      </c>
      <c r="Y18" s="230">
        <v>0.314</v>
      </c>
      <c r="Z18" s="231" cm="1">
        <f t="array" aca="1" ref="Z18" ca="1">INDIRECT("'"&amp;$C18&amp;"'!"&amp;"$"&amp;$D18&amp;$Z$1&amp;"")</f>
        <v>0</v>
      </c>
      <c r="AA18" s="232" t="s">
        <v>1</v>
      </c>
      <c r="AB18" s="232" t="s">
        <v>1</v>
      </c>
      <c r="AC18" s="233" t="s">
        <v>1</v>
      </c>
      <c r="AD18" s="229" cm="1">
        <f t="array" aca="1" ref="AD18" ca="1">INDIRECT("'"&amp;$C18&amp;"'!"&amp;"$"&amp;$D18&amp;$AD$1&amp;"")</f>
        <v>0</v>
      </c>
      <c r="AE18" s="232" t="s">
        <v>1</v>
      </c>
      <c r="AF18" s="232" t="s">
        <v>1</v>
      </c>
      <c r="AG18" s="230" t="s">
        <v>1</v>
      </c>
      <c r="AH18" s="231" cm="1">
        <f t="array" aca="1" ref="AH18" ca="1">INDIRECT("'"&amp;$C18&amp;"'!"&amp;"$"&amp;$D18&amp;$AH$1&amp;"")</f>
        <v>0</v>
      </c>
      <c r="AI18" s="232" t="s">
        <v>1</v>
      </c>
      <c r="AJ18" s="232" t="s">
        <v>1</v>
      </c>
      <c r="AK18" s="233" t="s">
        <v>1</v>
      </c>
      <c r="AL18" s="229" cm="1">
        <f t="array" aca="1" ref="AL18" ca="1">INDIRECT("'"&amp;$C18&amp;"'!"&amp;"$"&amp;$D18&amp;$AL$1&amp;"")</f>
        <v>0</v>
      </c>
      <c r="AM18" s="232" t="s">
        <v>1</v>
      </c>
      <c r="AN18" s="232" t="s">
        <v>1</v>
      </c>
      <c r="AO18" s="230" t="s">
        <v>1</v>
      </c>
      <c r="AP18" s="229">
        <v>11.6</v>
      </c>
      <c r="AQ18" s="233">
        <v>70.5</v>
      </c>
      <c r="AR18" s="229" t="str" cm="1">
        <f t="array" aca="1" ref="AR18" ca="1">INDIRECT("'"&amp;$C18&amp;"'!"&amp;"$"&amp;$D18&amp;$AR$1&amp;"")</f>
        <v>CMS</v>
      </c>
      <c r="AS18" s="232" t="s">
        <v>1</v>
      </c>
      <c r="AT18" s="230" t="s">
        <v>1</v>
      </c>
      <c r="AU18" s="231" cm="1">
        <f t="array" aca="1" ref="AU18" ca="1">INDIRECT("'"&amp;$C18&amp;"'!"&amp;"$"&amp;$D18&amp;$AU$1&amp;"")</f>
        <v>3.5</v>
      </c>
      <c r="AV18" s="232">
        <v>0.96</v>
      </c>
      <c r="AW18" s="230">
        <v>0.96</v>
      </c>
      <c r="AX18" s="229">
        <v>13.9</v>
      </c>
      <c r="AY18" s="233">
        <v>70.599999999999994</v>
      </c>
      <c r="AZ18" s="232" cm="1">
        <f t="array" aca="1" ref="AZ18" ca="1">INDIRECT("'"&amp;$C18&amp;"'!"&amp;"$"&amp;$D18&amp;$AZ$1&amp;"")</f>
        <v>7</v>
      </c>
      <c r="BA18" s="231"/>
      <c r="BB18" s="232">
        <v>0.94</v>
      </c>
      <c r="BC18" s="230">
        <v>2.5</v>
      </c>
      <c r="BD18" s="232" t="str" cm="1">
        <f t="array" aca="1" ref="BD18" ca="1">INDIRECT("'"&amp;$C18&amp;"'!"&amp;"$"&amp;$D18&amp;$BD$1&amp;"")</f>
        <v>CMS</v>
      </c>
      <c r="BE18" s="231"/>
      <c r="BF18" s="232" t="s">
        <v>1</v>
      </c>
      <c r="BG18" s="230" t="s">
        <v>1</v>
      </c>
      <c r="BH18" s="234">
        <v>14.09</v>
      </c>
      <c r="BI18" s="230">
        <v>71.319999999999993</v>
      </c>
      <c r="BJ18" s="234" cm="1">
        <f t="array" aca="1" ref="BJ18" ca="1">INDIRECT("'"&amp;$C18&amp;"'!"&amp;"$"&amp;$D18&amp;$BJ$1&amp;"")</f>
        <v>14.1</v>
      </c>
      <c r="BK18" s="232">
        <v>0.99</v>
      </c>
      <c r="BL18" s="230">
        <v>2.2999999999999998</v>
      </c>
      <c r="BM18" s="414">
        <v>67.7</v>
      </c>
      <c r="BN18" s="229" cm="1">
        <f t="array" aca="1" ref="BN18" ca="1">INDIRECT("'"&amp;$C18&amp;"'!"&amp;"$"&amp;$D18&amp;$BN$1&amp;"")</f>
        <v>5</v>
      </c>
      <c r="BO18" s="231">
        <v>0.95</v>
      </c>
      <c r="BP18" s="230">
        <v>1.6</v>
      </c>
      <c r="BQ18" s="234" cm="1">
        <f t="array" aca="1" ref="BQ18" ca="1">INDIRECT("'"&amp;$C18&amp;"'!"&amp;"$"&amp;$D18&amp;$BQ$1&amp;"")</f>
        <v>1.19</v>
      </c>
      <c r="BR18" s="232"/>
      <c r="BS18" s="232">
        <v>0.99</v>
      </c>
      <c r="BT18" s="230">
        <v>0.19</v>
      </c>
      <c r="BU18" s="235" cm="1">
        <f t="array" aca="1" ref="BU18" ca="1">INDIRECT("'"&amp;$C18&amp;"'!"&amp;"$"&amp;$D18&amp;$BU$1&amp;"")</f>
        <v>0.75</v>
      </c>
      <c r="BV18" s="232"/>
      <c r="BW18" s="232">
        <v>0.96</v>
      </c>
      <c r="BX18" s="230">
        <v>0.2</v>
      </c>
      <c r="BY18" s="235" cm="1">
        <f t="array" aca="1" ref="BY18" ca="1">INDIRECT("'"&amp;$C18&amp;"'!"&amp;"$"&amp;$D18&amp;74&amp;"")</f>
        <v>0</v>
      </c>
      <c r="BZ18" s="232"/>
      <c r="CA18" s="232"/>
      <c r="CB18" s="230"/>
    </row>
    <row r="19" spans="1:80" ht="15" x14ac:dyDescent="0.2">
      <c r="A19" s="351">
        <v>45962</v>
      </c>
      <c r="B19" s="268">
        <v>0.58333333333333404</v>
      </c>
      <c r="C19" s="254">
        <f t="shared" si="0"/>
        <v>1</v>
      </c>
      <c r="D19" s="255" t="s">
        <v>167</v>
      </c>
      <c r="E19" s="236">
        <v>14</v>
      </c>
      <c r="F19" s="237">
        <v>60.72</v>
      </c>
      <c r="G19" s="238" t="str" cm="1">
        <f t="array" aca="1" ref="G19" ca="1">INDIRECT("'"&amp;$C19&amp;"'!"&amp;"$"&amp;$D19&amp;$G$1&amp;"")</f>
        <v>CMS</v>
      </c>
      <c r="H19" s="239" t="s">
        <v>1</v>
      </c>
      <c r="I19" s="237" t="s">
        <v>1</v>
      </c>
      <c r="J19" s="238" cm="1">
        <f t="array" aca="1" ref="J19" ca="1">INDIRECT("'"&amp;$C19&amp;"'!"&amp;"$"&amp;$D19&amp;$J$1&amp;"")</f>
        <v>6.5</v>
      </c>
      <c r="K19" s="239"/>
      <c r="L19" s="239">
        <v>0.94</v>
      </c>
      <c r="M19" s="240">
        <v>2.29</v>
      </c>
      <c r="N19" s="236" t="str" cm="1">
        <f t="array" aca="1" ref="N19" ca="1">INDIRECT("'"&amp;$C19&amp;"'!"&amp;"$"&amp;$D19&amp;$N$1&amp;"")</f>
        <v>CMS</v>
      </c>
      <c r="O19" s="239"/>
      <c r="P19" s="239" t="s">
        <v>1</v>
      </c>
      <c r="Q19" s="237" t="s">
        <v>1</v>
      </c>
      <c r="R19" s="236" cm="1">
        <f t="array" aca="1" ref="R19" ca="1">INDIRECT("'"&amp;$C19&amp;"'!"&amp;"$"&amp;$D19&amp;$R$1&amp;"")</f>
        <v>6.8</v>
      </c>
      <c r="S19" s="239"/>
      <c r="T19" s="239">
        <v>0.92</v>
      </c>
      <c r="U19" s="240">
        <v>2.89</v>
      </c>
      <c r="V19" s="236">
        <v>13.8</v>
      </c>
      <c r="W19" s="241" cm="1">
        <f t="array" aca="1" ref="W19" ca="1">INDIRECT("'"&amp;$C19&amp;"'!"&amp;"$"&amp;$D19&amp;$W$1&amp;"")</f>
        <v>3.9809999999999999</v>
      </c>
      <c r="X19" s="239">
        <v>1</v>
      </c>
      <c r="Y19" s="237">
        <v>0.29599999999999999</v>
      </c>
      <c r="Z19" s="238" cm="1">
        <f t="array" aca="1" ref="Z19" ca="1">INDIRECT("'"&amp;$C19&amp;"'!"&amp;"$"&amp;$D19&amp;$Z$1&amp;"")</f>
        <v>0</v>
      </c>
      <c r="AA19" s="239" t="s">
        <v>1</v>
      </c>
      <c r="AB19" s="239" t="s">
        <v>1</v>
      </c>
      <c r="AC19" s="240" t="s">
        <v>1</v>
      </c>
      <c r="AD19" s="236" cm="1">
        <f t="array" aca="1" ref="AD19" ca="1">INDIRECT("'"&amp;$C19&amp;"'!"&amp;"$"&amp;$D19&amp;$AD$1&amp;"")</f>
        <v>0</v>
      </c>
      <c r="AE19" s="239" t="s">
        <v>1</v>
      </c>
      <c r="AF19" s="239" t="s">
        <v>1</v>
      </c>
      <c r="AG19" s="237" t="s">
        <v>1</v>
      </c>
      <c r="AH19" s="238" cm="1">
        <f t="array" aca="1" ref="AH19" ca="1">INDIRECT("'"&amp;$C19&amp;"'!"&amp;"$"&amp;$D19&amp;$AH$1&amp;"")</f>
        <v>0</v>
      </c>
      <c r="AI19" s="239" t="s">
        <v>1</v>
      </c>
      <c r="AJ19" s="239" t="s">
        <v>1</v>
      </c>
      <c r="AK19" s="240" t="s">
        <v>1</v>
      </c>
      <c r="AL19" s="236" cm="1">
        <f t="array" aca="1" ref="AL19" ca="1">INDIRECT("'"&amp;$C19&amp;"'!"&amp;"$"&amp;$D19&amp;$AL$1&amp;"")</f>
        <v>0</v>
      </c>
      <c r="AM19" s="239" t="s">
        <v>1</v>
      </c>
      <c r="AN19" s="239" t="s">
        <v>1</v>
      </c>
      <c r="AO19" s="237" t="s">
        <v>1</v>
      </c>
      <c r="AP19" s="236">
        <v>11.5</v>
      </c>
      <c r="AQ19" s="240">
        <v>70.400000000000006</v>
      </c>
      <c r="AR19" s="236" t="str" cm="1">
        <f t="array" aca="1" ref="AR19" ca="1">INDIRECT("'"&amp;$C19&amp;"'!"&amp;"$"&amp;$D19&amp;$AR$1&amp;"")</f>
        <v>CMS</v>
      </c>
      <c r="AS19" s="239" t="s">
        <v>1</v>
      </c>
      <c r="AT19" s="237" t="s">
        <v>1</v>
      </c>
      <c r="AU19" s="238" cm="1">
        <f t="array" aca="1" ref="AU19" ca="1">INDIRECT("'"&amp;$C19&amp;"'!"&amp;"$"&amp;$D19&amp;$AU$1&amp;"")</f>
        <v>3.5</v>
      </c>
      <c r="AV19" s="239">
        <v>0.94</v>
      </c>
      <c r="AW19" s="237">
        <v>1.02</v>
      </c>
      <c r="AX19" s="236">
        <v>13.9</v>
      </c>
      <c r="AY19" s="240">
        <v>70.400000000000006</v>
      </c>
      <c r="AZ19" s="239" cm="1">
        <f t="array" aca="1" ref="AZ19" ca="1">INDIRECT("'"&amp;$C19&amp;"'!"&amp;"$"&amp;$D19&amp;$AZ$1&amp;"")</f>
        <v>7</v>
      </c>
      <c r="BA19" s="238"/>
      <c r="BB19" s="239">
        <v>0.93</v>
      </c>
      <c r="BC19" s="237">
        <v>2.6</v>
      </c>
      <c r="BD19" s="239" t="str" cm="1">
        <f t="array" aca="1" ref="BD19" ca="1">INDIRECT("'"&amp;$C19&amp;"'!"&amp;"$"&amp;$D19&amp;$BD$1&amp;"")</f>
        <v>CMS</v>
      </c>
      <c r="BE19" s="238"/>
      <c r="BF19" s="239" t="s">
        <v>1</v>
      </c>
      <c r="BG19" s="237" t="s">
        <v>1</v>
      </c>
      <c r="BH19" s="241">
        <v>14.09</v>
      </c>
      <c r="BI19" s="237">
        <v>71.349999999999994</v>
      </c>
      <c r="BJ19" s="241" cm="1">
        <f t="array" aca="1" ref="BJ19" ca="1">INDIRECT("'"&amp;$C19&amp;"'!"&amp;"$"&amp;$D19&amp;$BJ$1&amp;"")</f>
        <v>14.14</v>
      </c>
      <c r="BK19" s="239">
        <v>0.99</v>
      </c>
      <c r="BL19" s="237">
        <v>2.2999999999999998</v>
      </c>
      <c r="BM19" s="415">
        <v>67.599999999999994</v>
      </c>
      <c r="BN19" s="236" cm="1">
        <f t="array" aca="1" ref="BN19" ca="1">INDIRECT("'"&amp;$C19&amp;"'!"&amp;"$"&amp;$D19&amp;$BN$1&amp;"")</f>
        <v>5</v>
      </c>
      <c r="BO19" s="238">
        <v>0.95</v>
      </c>
      <c r="BP19" s="237">
        <v>1.6</v>
      </c>
      <c r="BQ19" s="241" cm="1">
        <f t="array" aca="1" ref="BQ19" ca="1">INDIRECT("'"&amp;$C19&amp;"'!"&amp;"$"&amp;$D19&amp;$BQ$1&amp;"")</f>
        <v>1.19</v>
      </c>
      <c r="BR19" s="239"/>
      <c r="BS19" s="239">
        <v>0.99</v>
      </c>
      <c r="BT19" s="237">
        <v>0.21</v>
      </c>
      <c r="BU19" s="242" cm="1">
        <f t="array" aca="1" ref="BU19" ca="1">INDIRECT("'"&amp;$C19&amp;"'!"&amp;"$"&amp;$D19&amp;$BU$1&amp;"")</f>
        <v>0.74</v>
      </c>
      <c r="BV19" s="239"/>
      <c r="BW19" s="239">
        <v>0.96</v>
      </c>
      <c r="BX19" s="237">
        <v>0.2</v>
      </c>
      <c r="BY19" s="242" cm="1">
        <f t="array" aca="1" ref="BY19" ca="1">INDIRECT("'"&amp;$C19&amp;"'!"&amp;"$"&amp;$D19&amp;74&amp;"")</f>
        <v>0</v>
      </c>
      <c r="BZ19" s="239"/>
      <c r="CA19" s="239"/>
      <c r="CB19" s="237"/>
    </row>
    <row r="20" spans="1:80" ht="15" x14ac:dyDescent="0.2">
      <c r="A20" s="351">
        <v>45962</v>
      </c>
      <c r="B20" s="268">
        <v>0.625</v>
      </c>
      <c r="C20" s="254">
        <f t="shared" si="0"/>
        <v>1</v>
      </c>
      <c r="D20" s="255" t="s">
        <v>168</v>
      </c>
      <c r="E20" s="229">
        <v>14.1</v>
      </c>
      <c r="F20" s="230">
        <v>69.040000000000006</v>
      </c>
      <c r="G20" s="231" t="str" cm="1">
        <f t="array" aca="1" ref="G20" ca="1">INDIRECT("'"&amp;$C20&amp;"'!"&amp;"$"&amp;$D20&amp;$G$1&amp;"")</f>
        <v>CMS</v>
      </c>
      <c r="H20" s="232" t="s">
        <v>1</v>
      </c>
      <c r="I20" s="230" t="s">
        <v>1</v>
      </c>
      <c r="J20" s="231" cm="1">
        <f t="array" aca="1" ref="J20" ca="1">INDIRECT("'"&amp;$C20&amp;"'!"&amp;"$"&amp;$D20&amp;$J$1&amp;"")</f>
        <v>6.6</v>
      </c>
      <c r="K20" s="232"/>
      <c r="L20" s="232">
        <v>0.93</v>
      </c>
      <c r="M20" s="233">
        <v>2.57</v>
      </c>
      <c r="N20" s="229" t="str" cm="1">
        <f t="array" aca="1" ref="N20" ca="1">INDIRECT("'"&amp;$C20&amp;"'!"&amp;"$"&amp;$D20&amp;$N$1&amp;"")</f>
        <v>CMS</v>
      </c>
      <c r="O20" s="232"/>
      <c r="P20" s="232" t="s">
        <v>1</v>
      </c>
      <c r="Q20" s="230" t="s">
        <v>1</v>
      </c>
      <c r="R20" s="359" cm="1">
        <f t="array" aca="1" ref="R20" ca="1">INDIRECT("'"&amp;$C20&amp;"'!"&amp;"$"&amp;$D20&amp;$R$1&amp;"")</f>
        <v>6.6</v>
      </c>
      <c r="S20" s="232"/>
      <c r="T20" s="232">
        <v>0.93</v>
      </c>
      <c r="U20" s="233">
        <v>2.57</v>
      </c>
      <c r="V20" s="229">
        <v>13.92</v>
      </c>
      <c r="W20" s="234" cm="1">
        <f t="array" aca="1" ref="W20" ca="1">INDIRECT("'"&amp;$C20&amp;"'!"&amp;"$"&amp;$D20&amp;$W$1&amp;"")</f>
        <v>3.895</v>
      </c>
      <c r="X20" s="232">
        <v>1</v>
      </c>
      <c r="Y20" s="230">
        <v>0.308</v>
      </c>
      <c r="Z20" s="231" cm="1">
        <f t="array" aca="1" ref="Z20" ca="1">INDIRECT("'"&amp;$C20&amp;"'!"&amp;"$"&amp;$D20&amp;$Z$1&amp;"")</f>
        <v>0</v>
      </c>
      <c r="AA20" s="232" t="s">
        <v>1</v>
      </c>
      <c r="AB20" s="232" t="s">
        <v>1</v>
      </c>
      <c r="AC20" s="233" t="s">
        <v>1</v>
      </c>
      <c r="AD20" s="229" cm="1">
        <f t="array" aca="1" ref="AD20" ca="1">INDIRECT("'"&amp;$C20&amp;"'!"&amp;"$"&amp;$D20&amp;$AD$1&amp;"")</f>
        <v>0</v>
      </c>
      <c r="AE20" s="232" t="s">
        <v>1</v>
      </c>
      <c r="AF20" s="232" t="s">
        <v>1</v>
      </c>
      <c r="AG20" s="230" t="s">
        <v>1</v>
      </c>
      <c r="AH20" s="231" cm="1">
        <f t="array" aca="1" ref="AH20" ca="1">INDIRECT("'"&amp;$C20&amp;"'!"&amp;"$"&amp;$D20&amp;$AH$1&amp;"")</f>
        <v>0</v>
      </c>
      <c r="AI20" s="232" t="s">
        <v>1</v>
      </c>
      <c r="AJ20" s="232" t="s">
        <v>1</v>
      </c>
      <c r="AK20" s="233" t="s">
        <v>1</v>
      </c>
      <c r="AL20" s="229" cm="1">
        <f t="array" aca="1" ref="AL20" ca="1">INDIRECT("'"&amp;$C20&amp;"'!"&amp;"$"&amp;$D20&amp;$AL$1&amp;"")</f>
        <v>0</v>
      </c>
      <c r="AM20" s="232" t="s">
        <v>1</v>
      </c>
      <c r="AN20" s="232" t="s">
        <v>1</v>
      </c>
      <c r="AO20" s="230" t="s">
        <v>1</v>
      </c>
      <c r="AP20" s="229">
        <v>11.6</v>
      </c>
      <c r="AQ20" s="233">
        <v>70.599999999999994</v>
      </c>
      <c r="AR20" s="229" t="str" cm="1">
        <f t="array" aca="1" ref="AR20" ca="1">INDIRECT("'"&amp;$C20&amp;"'!"&amp;"$"&amp;$D20&amp;$AR$1&amp;"")</f>
        <v>CMS</v>
      </c>
      <c r="AS20" s="232" t="s">
        <v>1</v>
      </c>
      <c r="AT20" s="230" t="s">
        <v>1</v>
      </c>
      <c r="AU20" s="231" cm="1">
        <f t="array" aca="1" ref="AU20" ca="1">INDIRECT("'"&amp;$C20&amp;"'!"&amp;"$"&amp;$D20&amp;$AU$1&amp;"")</f>
        <v>3.5</v>
      </c>
      <c r="AV20" s="232">
        <v>0.96</v>
      </c>
      <c r="AW20" s="230">
        <v>0.84</v>
      </c>
      <c r="AX20" s="229">
        <v>13.92</v>
      </c>
      <c r="AY20" s="233">
        <v>70.599999999999994</v>
      </c>
      <c r="AZ20" s="232" cm="1">
        <f t="array" aca="1" ref="AZ20" ca="1">INDIRECT("'"&amp;$C20&amp;"'!"&amp;"$"&amp;$D20&amp;$AZ$1&amp;"")</f>
        <v>6</v>
      </c>
      <c r="BA20" s="231"/>
      <c r="BB20" s="232">
        <v>0.93</v>
      </c>
      <c r="BC20" s="230">
        <v>2.2999999999999998</v>
      </c>
      <c r="BD20" s="232" t="str" cm="1">
        <f t="array" aca="1" ref="BD20" ca="1">INDIRECT("'"&amp;$C20&amp;"'!"&amp;"$"&amp;$D20&amp;$BD$1&amp;"")</f>
        <v>CMS</v>
      </c>
      <c r="BE20" s="231"/>
      <c r="BF20" s="232" t="s">
        <v>1</v>
      </c>
      <c r="BG20" s="230" t="s">
        <v>1</v>
      </c>
      <c r="BH20" s="234">
        <v>14.11</v>
      </c>
      <c r="BI20" s="230">
        <v>71.55</v>
      </c>
      <c r="BJ20" s="234" cm="1">
        <f t="array" aca="1" ref="BJ20" ca="1">INDIRECT("'"&amp;$C20&amp;"'!"&amp;"$"&amp;$D20&amp;$BJ$1&amp;"")</f>
        <v>14.11</v>
      </c>
      <c r="BK20" s="232">
        <v>0.99</v>
      </c>
      <c r="BL20" s="230">
        <v>2.2999999999999998</v>
      </c>
      <c r="BM20" s="414">
        <v>68.7</v>
      </c>
      <c r="BN20" s="229" cm="1">
        <f t="array" aca="1" ref="BN20" ca="1">INDIRECT("'"&amp;$C20&amp;"'!"&amp;"$"&amp;$D20&amp;$BN$1&amp;"")</f>
        <v>5</v>
      </c>
      <c r="BO20" s="231">
        <v>0.95</v>
      </c>
      <c r="BP20" s="230">
        <v>0.15</v>
      </c>
      <c r="BQ20" s="234" cm="1">
        <f t="array" aca="1" ref="BQ20" ca="1">INDIRECT("'"&amp;$C20&amp;"'!"&amp;"$"&amp;$D20&amp;$BQ$1&amp;"")</f>
        <v>1.2</v>
      </c>
      <c r="BR20" s="232"/>
      <c r="BS20" s="232">
        <v>0.99</v>
      </c>
      <c r="BT20" s="230">
        <v>0.21</v>
      </c>
      <c r="BU20" s="235" cm="1">
        <f t="array" aca="1" ref="BU20" ca="1">INDIRECT("'"&amp;$C20&amp;"'!"&amp;"$"&amp;$D20&amp;$BU$1&amp;"")</f>
        <v>0.76</v>
      </c>
      <c r="BV20" s="232"/>
      <c r="BW20" s="232">
        <v>0.96</v>
      </c>
      <c r="BX20" s="230">
        <v>0.21</v>
      </c>
      <c r="BY20" s="235" cm="1">
        <f t="array" aca="1" ref="BY20" ca="1">INDIRECT("'"&amp;$C20&amp;"'!"&amp;"$"&amp;$D20&amp;74&amp;"")</f>
        <v>0</v>
      </c>
      <c r="BZ20" s="232"/>
      <c r="CA20" s="232"/>
      <c r="CB20" s="230"/>
    </row>
    <row r="21" spans="1:80" ht="15" x14ac:dyDescent="0.2">
      <c r="A21" s="351">
        <v>45962</v>
      </c>
      <c r="B21" s="268">
        <v>0.66666666666666696</v>
      </c>
      <c r="C21" s="254">
        <f t="shared" si="0"/>
        <v>1</v>
      </c>
      <c r="D21" s="255" t="s">
        <v>169</v>
      </c>
      <c r="E21" s="236">
        <v>14.1</v>
      </c>
      <c r="F21" s="237">
        <v>69.37</v>
      </c>
      <c r="G21" s="238" t="str" cm="1">
        <f t="array" aca="1" ref="G21" ca="1">INDIRECT("'"&amp;$C21&amp;"'!"&amp;"$"&amp;$D21&amp;$G$1&amp;"")</f>
        <v>CMS</v>
      </c>
      <c r="H21" s="239" t="s">
        <v>1</v>
      </c>
      <c r="I21" s="237" t="s">
        <v>1</v>
      </c>
      <c r="J21" s="238" cm="1">
        <f t="array" aca="1" ref="J21" ca="1">INDIRECT("'"&amp;$C21&amp;"'!"&amp;"$"&amp;$D21&amp;$J$1&amp;"")</f>
        <v>6.4</v>
      </c>
      <c r="K21" s="239"/>
      <c r="L21" s="239">
        <v>0.93</v>
      </c>
      <c r="M21" s="240">
        <v>2.4500000000000002</v>
      </c>
      <c r="N21" s="236" cm="1">
        <f t="array" aca="1" ref="N21" ca="1">INDIRECT("'"&amp;$C21&amp;"'!"&amp;"$"&amp;$D21&amp;$N$1&amp;"")</f>
        <v>0.5</v>
      </c>
      <c r="O21" s="239"/>
      <c r="P21" s="239">
        <v>0.99</v>
      </c>
      <c r="Q21" s="237">
        <v>0.64</v>
      </c>
      <c r="R21" s="360" cm="1">
        <f t="array" aca="1" ref="R21" ca="1">INDIRECT("'"&amp;$C21&amp;"'!"&amp;"$"&amp;$D21&amp;$R$1&amp;"")</f>
        <v>6.4</v>
      </c>
      <c r="S21" s="239"/>
      <c r="T21" s="239">
        <v>0.93</v>
      </c>
      <c r="U21" s="240">
        <v>2.4500000000000002</v>
      </c>
      <c r="V21" s="236">
        <v>13.97</v>
      </c>
      <c r="W21" s="241" cm="1">
        <f t="array" aca="1" ref="W21" ca="1">INDIRECT("'"&amp;$C21&amp;"'!"&amp;"$"&amp;$D21&amp;$W$1&amp;"")</f>
        <v>3.895</v>
      </c>
      <c r="X21" s="239">
        <v>1</v>
      </c>
      <c r="Y21" s="237">
        <v>0.311</v>
      </c>
      <c r="Z21" s="238" cm="1">
        <f t="array" aca="1" ref="Z21" ca="1">INDIRECT("'"&amp;$C21&amp;"'!"&amp;"$"&amp;$D21&amp;$Z$1&amp;"")</f>
        <v>0</v>
      </c>
      <c r="AA21" s="239" t="s">
        <v>1</v>
      </c>
      <c r="AB21" s="239" t="s">
        <v>1</v>
      </c>
      <c r="AC21" s="240" t="s">
        <v>1</v>
      </c>
      <c r="AD21" s="236" cm="1">
        <f t="array" aca="1" ref="AD21" ca="1">INDIRECT("'"&amp;$C21&amp;"'!"&amp;"$"&amp;$D21&amp;$AD$1&amp;"")</f>
        <v>0</v>
      </c>
      <c r="AE21" s="239" t="s">
        <v>1</v>
      </c>
      <c r="AF21" s="239" t="s">
        <v>1</v>
      </c>
      <c r="AG21" s="237" t="s">
        <v>1</v>
      </c>
      <c r="AH21" s="238" cm="1">
        <f t="array" aca="1" ref="AH21" ca="1">INDIRECT("'"&amp;$C21&amp;"'!"&amp;"$"&amp;$D21&amp;$AH$1&amp;"")</f>
        <v>0</v>
      </c>
      <c r="AI21" s="239" t="s">
        <v>1</v>
      </c>
      <c r="AJ21" s="239" t="s">
        <v>1</v>
      </c>
      <c r="AK21" s="240" t="s">
        <v>1</v>
      </c>
      <c r="AL21" s="236" cm="1">
        <f t="array" aca="1" ref="AL21" ca="1">INDIRECT("'"&amp;$C21&amp;"'!"&amp;"$"&amp;$D21&amp;$AL$1&amp;"")</f>
        <v>0</v>
      </c>
      <c r="AM21" s="239" t="s">
        <v>1</v>
      </c>
      <c r="AN21" s="239" t="s">
        <v>1</v>
      </c>
      <c r="AO21" s="237" t="s">
        <v>1</v>
      </c>
      <c r="AP21" s="236">
        <v>11.6</v>
      </c>
      <c r="AQ21" s="240">
        <v>70.7</v>
      </c>
      <c r="AR21" s="236" t="str" cm="1">
        <f t="array" aca="1" ref="AR21" ca="1">INDIRECT("'"&amp;$C21&amp;"'!"&amp;"$"&amp;$D21&amp;$AR$1&amp;"")</f>
        <v>CMS</v>
      </c>
      <c r="AS21" s="239" t="s">
        <v>1</v>
      </c>
      <c r="AT21" s="237" t="s">
        <v>1</v>
      </c>
      <c r="AU21" s="238" cm="1">
        <f t="array" aca="1" ref="AU21" ca="1">INDIRECT("'"&amp;$C21&amp;"'!"&amp;"$"&amp;$D21&amp;$AU$1&amp;"")</f>
        <v>3.5</v>
      </c>
      <c r="AV21" s="239">
        <v>0.96</v>
      </c>
      <c r="AW21" s="237">
        <v>0.79</v>
      </c>
      <c r="AX21" s="236">
        <v>13.93</v>
      </c>
      <c r="AY21" s="240">
        <v>70.599999999999994</v>
      </c>
      <c r="AZ21" s="239" cm="1">
        <f t="array" aca="1" ref="AZ21" ca="1">INDIRECT("'"&amp;$C21&amp;"'!"&amp;"$"&amp;$D21&amp;$AZ$1&amp;"")</f>
        <v>5</v>
      </c>
      <c r="BA21" s="238"/>
      <c r="BB21" s="239">
        <v>0.91</v>
      </c>
      <c r="BC21" s="237">
        <v>2.2000000000000002</v>
      </c>
      <c r="BD21" s="239" t="str" cm="1">
        <f t="array" aca="1" ref="BD21" ca="1">INDIRECT("'"&amp;$C21&amp;"'!"&amp;"$"&amp;$D21&amp;$BD$1&amp;"")</f>
        <v>CMS</v>
      </c>
      <c r="BE21" s="238"/>
      <c r="BF21" s="239" t="s">
        <v>1</v>
      </c>
      <c r="BG21" s="237" t="s">
        <v>1</v>
      </c>
      <c r="BH21" s="241">
        <v>14.15</v>
      </c>
      <c r="BI21" s="237">
        <v>71.680000000000007</v>
      </c>
      <c r="BJ21" s="241" cm="1">
        <f t="array" aca="1" ref="BJ21" ca="1">INDIRECT("'"&amp;$C21&amp;"'!"&amp;"$"&amp;$D21&amp;$BJ$1&amp;"")</f>
        <v>14.08</v>
      </c>
      <c r="BK21" s="239">
        <v>0.99</v>
      </c>
      <c r="BL21" s="237">
        <v>2.2999999999999998</v>
      </c>
      <c r="BM21" s="415">
        <v>68.2</v>
      </c>
      <c r="BN21" s="236" cm="1">
        <f t="array" aca="1" ref="BN21" ca="1">INDIRECT("'"&amp;$C21&amp;"'!"&amp;"$"&amp;$D21&amp;$BN$1&amp;"")</f>
        <v>4.9000000000000004</v>
      </c>
      <c r="BO21" s="238">
        <v>0.95</v>
      </c>
      <c r="BP21" s="237">
        <v>1.3</v>
      </c>
      <c r="BQ21" s="241" cm="1">
        <f t="array" aca="1" ref="BQ21" ca="1">INDIRECT("'"&amp;$C21&amp;"'!"&amp;"$"&amp;$D21&amp;$BQ$1&amp;"")</f>
        <v>1.17</v>
      </c>
      <c r="BR21" s="239"/>
      <c r="BS21" s="239">
        <v>0.99</v>
      </c>
      <c r="BT21" s="237">
        <v>0.21</v>
      </c>
      <c r="BU21" s="242" cm="1">
        <f t="array" aca="1" ref="BU21" ca="1">INDIRECT("'"&amp;$C21&amp;"'!"&amp;"$"&amp;$D21&amp;$BU$1&amp;"")</f>
        <v>0.76</v>
      </c>
      <c r="BV21" s="239"/>
      <c r="BW21" s="239">
        <v>0.96</v>
      </c>
      <c r="BX21" s="237">
        <v>0.21</v>
      </c>
      <c r="BY21" s="242" cm="1">
        <f t="array" aca="1" ref="BY21" ca="1">INDIRECT("'"&amp;$C21&amp;"'!"&amp;"$"&amp;$D21&amp;74&amp;"")</f>
        <v>0</v>
      </c>
      <c r="BZ21" s="239"/>
      <c r="CA21" s="239"/>
      <c r="CB21" s="237"/>
    </row>
    <row r="22" spans="1:80" ht="15" x14ac:dyDescent="0.2">
      <c r="A22" s="351">
        <v>45962</v>
      </c>
      <c r="B22" s="268">
        <v>0.70833333333333404</v>
      </c>
      <c r="C22" s="254">
        <f t="shared" si="0"/>
        <v>1</v>
      </c>
      <c r="D22" s="255" t="s">
        <v>170</v>
      </c>
      <c r="E22" s="229">
        <v>14.1</v>
      </c>
      <c r="F22" s="230">
        <v>69.41</v>
      </c>
      <c r="G22" s="231" t="str" cm="1">
        <f t="array" aca="1" ref="G22" ca="1">INDIRECT("'"&amp;$C22&amp;"'!"&amp;"$"&amp;$D22&amp;$G$1&amp;"")</f>
        <v>CMS</v>
      </c>
      <c r="H22" s="232" t="s">
        <v>1</v>
      </c>
      <c r="I22" s="230" t="s">
        <v>1</v>
      </c>
      <c r="J22" s="231" cm="1">
        <f t="array" aca="1" ref="J22" ca="1">INDIRECT("'"&amp;$C22&amp;"'!"&amp;"$"&amp;$D22&amp;$J$1&amp;"")</f>
        <v>6.8</v>
      </c>
      <c r="K22" s="232"/>
      <c r="L22" s="232">
        <v>0.94</v>
      </c>
      <c r="M22" s="233">
        <v>2.41</v>
      </c>
      <c r="N22" s="229" t="str" cm="1">
        <f t="array" aca="1" ref="N22" ca="1">INDIRECT("'"&amp;$C22&amp;"'!"&amp;"$"&amp;$D22&amp;$N$1&amp;"")</f>
        <v>CMS</v>
      </c>
      <c r="O22" s="232"/>
      <c r="P22" s="232" t="s">
        <v>1</v>
      </c>
      <c r="Q22" s="230" t="s">
        <v>1</v>
      </c>
      <c r="R22" s="359" cm="1">
        <f t="array" aca="1" ref="R22" ca="1">INDIRECT("'"&amp;$C22&amp;"'!"&amp;"$"&amp;$D22&amp;$R$1&amp;"")</f>
        <v>6.8</v>
      </c>
      <c r="S22" s="232"/>
      <c r="T22" s="232">
        <v>0.94</v>
      </c>
      <c r="U22" s="233">
        <v>2.41</v>
      </c>
      <c r="V22" s="229">
        <v>13.97</v>
      </c>
      <c r="W22" s="234" cm="1">
        <f t="array" aca="1" ref="W22" ca="1">INDIRECT("'"&amp;$C22&amp;"'!"&amp;"$"&amp;$D22&amp;$W$1&amp;"")</f>
        <v>3.8940000000000001</v>
      </c>
      <c r="X22" s="232">
        <v>1</v>
      </c>
      <c r="Y22" s="230">
        <v>0.311</v>
      </c>
      <c r="Z22" s="231" cm="1">
        <f t="array" aca="1" ref="Z22" ca="1">INDIRECT("'"&amp;$C22&amp;"'!"&amp;"$"&amp;$D22&amp;$Z$1&amp;"")</f>
        <v>0</v>
      </c>
      <c r="AA22" s="232" t="s">
        <v>1</v>
      </c>
      <c r="AB22" s="232" t="s">
        <v>1</v>
      </c>
      <c r="AC22" s="233" t="s">
        <v>1</v>
      </c>
      <c r="AD22" s="229" cm="1">
        <f t="array" aca="1" ref="AD22" ca="1">INDIRECT("'"&amp;$C22&amp;"'!"&amp;"$"&amp;$D22&amp;$AD$1&amp;"")</f>
        <v>0</v>
      </c>
      <c r="AE22" s="232" t="s">
        <v>1</v>
      </c>
      <c r="AF22" s="232" t="s">
        <v>1</v>
      </c>
      <c r="AG22" s="230" t="s">
        <v>1</v>
      </c>
      <c r="AH22" s="231" cm="1">
        <f t="array" aca="1" ref="AH22" ca="1">INDIRECT("'"&amp;$C22&amp;"'!"&amp;"$"&amp;$D22&amp;$AH$1&amp;"")</f>
        <v>0</v>
      </c>
      <c r="AI22" s="232" t="s">
        <v>1</v>
      </c>
      <c r="AJ22" s="232" t="s">
        <v>1</v>
      </c>
      <c r="AK22" s="233" t="s">
        <v>1</v>
      </c>
      <c r="AL22" s="229" cm="1">
        <f t="array" aca="1" ref="AL22" ca="1">INDIRECT("'"&amp;$C22&amp;"'!"&amp;"$"&amp;$D22&amp;$AL$1&amp;"")</f>
        <v>0</v>
      </c>
      <c r="AM22" s="232" t="s">
        <v>1</v>
      </c>
      <c r="AN22" s="232" t="s">
        <v>1</v>
      </c>
      <c r="AO22" s="230" t="s">
        <v>1</v>
      </c>
      <c r="AP22" s="229">
        <v>11.6</v>
      </c>
      <c r="AQ22" s="233">
        <v>70.5</v>
      </c>
      <c r="AR22" s="229" t="str" cm="1">
        <f t="array" aca="1" ref="AR22" ca="1">INDIRECT("'"&amp;$C22&amp;"'!"&amp;"$"&amp;$D22&amp;$AR$1&amp;"")</f>
        <v>CMS</v>
      </c>
      <c r="AS22" s="232" t="s">
        <v>1</v>
      </c>
      <c r="AT22" s="230" t="s">
        <v>1</v>
      </c>
      <c r="AU22" s="231" cm="1">
        <f t="array" aca="1" ref="AU22" ca="1">INDIRECT("'"&amp;$C22&amp;"'!"&amp;"$"&amp;$D22&amp;$AU$1&amp;"")</f>
        <v>3.5</v>
      </c>
      <c r="AV22" s="232">
        <v>0.95</v>
      </c>
      <c r="AW22" s="230">
        <v>0.97</v>
      </c>
      <c r="AX22" s="229">
        <v>13.86</v>
      </c>
      <c r="AY22" s="233">
        <v>70.7</v>
      </c>
      <c r="AZ22" s="232" cm="1">
        <f t="array" aca="1" ref="AZ22" ca="1">INDIRECT("'"&amp;$C22&amp;"'!"&amp;"$"&amp;$D22&amp;$AZ$1&amp;"")</f>
        <v>3.8</v>
      </c>
      <c r="BA22" s="231"/>
      <c r="BB22" s="232">
        <v>0.92</v>
      </c>
      <c r="BC22" s="230">
        <v>1.6</v>
      </c>
      <c r="BD22" s="232" t="str" cm="1">
        <f t="array" aca="1" ref="BD22" ca="1">INDIRECT("'"&amp;$C22&amp;"'!"&amp;"$"&amp;$D22&amp;$BD$1&amp;"")</f>
        <v>CMS</v>
      </c>
      <c r="BE22" s="231"/>
      <c r="BF22" s="232" t="s">
        <v>1</v>
      </c>
      <c r="BG22" s="230" t="s">
        <v>1</v>
      </c>
      <c r="BH22" s="234">
        <v>14.06</v>
      </c>
      <c r="BI22" s="230">
        <v>71.349999999999994</v>
      </c>
      <c r="BJ22" s="234" cm="1">
        <f t="array" aca="1" ref="BJ22" ca="1">INDIRECT("'"&amp;$C22&amp;"'!"&amp;"$"&amp;$D22&amp;$BJ$1&amp;"")</f>
        <v>14.1</v>
      </c>
      <c r="BK22" s="232">
        <v>0.99</v>
      </c>
      <c r="BL22" s="230">
        <v>2.2999999999999998</v>
      </c>
      <c r="BM22" s="414">
        <v>68.3</v>
      </c>
      <c r="BN22" s="229" cm="1">
        <f t="array" aca="1" ref="BN22" ca="1">INDIRECT("'"&amp;$C22&amp;"'!"&amp;"$"&amp;$D22&amp;$BN$1&amp;"")</f>
        <v>5.0000000000000009</v>
      </c>
      <c r="BO22" s="231">
        <v>0.95</v>
      </c>
      <c r="BP22" s="230">
        <v>1.4</v>
      </c>
      <c r="BQ22" s="234" cm="1">
        <f t="array" aca="1" ref="BQ22" ca="1">INDIRECT("'"&amp;$C22&amp;"'!"&amp;"$"&amp;$D22&amp;$BQ$1&amp;"")</f>
        <v>1.1599999999999999</v>
      </c>
      <c r="BR22" s="232"/>
      <c r="BS22" s="232">
        <v>0.99</v>
      </c>
      <c r="BT22" s="230">
        <v>0.2</v>
      </c>
      <c r="BU22" s="235" cm="1">
        <f t="array" aca="1" ref="BU22" ca="1">INDIRECT("'"&amp;$C22&amp;"'!"&amp;"$"&amp;$D22&amp;$BU$1&amp;"")</f>
        <v>0.73</v>
      </c>
      <c r="BV22" s="232"/>
      <c r="BW22" s="232">
        <v>0.96</v>
      </c>
      <c r="BX22" s="230">
        <v>0.2</v>
      </c>
      <c r="BY22" s="235" cm="1">
        <f t="array" aca="1" ref="BY22" ca="1">INDIRECT("'"&amp;$C22&amp;"'!"&amp;"$"&amp;$D22&amp;74&amp;"")</f>
        <v>0</v>
      </c>
      <c r="BZ22" s="232"/>
      <c r="CA22" s="232"/>
      <c r="CB22" s="230"/>
    </row>
    <row r="23" spans="1:80" ht="15" x14ac:dyDescent="0.2">
      <c r="A23" s="351">
        <v>45962</v>
      </c>
      <c r="B23" s="268">
        <v>0.750000000000001</v>
      </c>
      <c r="C23" s="254">
        <f t="shared" si="0"/>
        <v>1</v>
      </c>
      <c r="D23" s="255" t="s">
        <v>171</v>
      </c>
      <c r="E23" s="236">
        <v>14.1</v>
      </c>
      <c r="F23" s="237">
        <v>69.2</v>
      </c>
      <c r="G23" s="238" t="str" cm="1">
        <f t="array" aca="1" ref="G23" ca="1">INDIRECT("'"&amp;$C23&amp;"'!"&amp;"$"&amp;$D23&amp;$G$1&amp;"")</f>
        <v>CMS</v>
      </c>
      <c r="H23" s="239" t="s">
        <v>1</v>
      </c>
      <c r="I23" s="237" t="s">
        <v>1</v>
      </c>
      <c r="J23" s="238" cm="1">
        <f t="array" aca="1" ref="J23" ca="1">INDIRECT("'"&amp;$C23&amp;"'!"&amp;"$"&amp;$D23&amp;$J$1&amp;"")</f>
        <v>6.8</v>
      </c>
      <c r="K23" s="239"/>
      <c r="L23" s="239">
        <v>0.95</v>
      </c>
      <c r="M23" s="240">
        <v>2.14</v>
      </c>
      <c r="N23" s="236" t="str" cm="1">
        <f t="array" aca="1" ref="N23" ca="1">INDIRECT("'"&amp;$C23&amp;"'!"&amp;"$"&amp;$D23&amp;$N$1&amp;"")</f>
        <v>CMS</v>
      </c>
      <c r="O23" s="239"/>
      <c r="P23" s="239" t="s">
        <v>1</v>
      </c>
      <c r="Q23" s="237" t="s">
        <v>1</v>
      </c>
      <c r="R23" s="236" cm="1">
        <f t="array" aca="1" ref="R23" ca="1">INDIRECT("'"&amp;$C23&amp;"'!"&amp;"$"&amp;$D23&amp;$R$1&amp;"")</f>
        <v>6.8</v>
      </c>
      <c r="S23" s="239"/>
      <c r="T23" s="239">
        <v>0.95</v>
      </c>
      <c r="U23" s="240">
        <v>2.14</v>
      </c>
      <c r="V23" s="236">
        <v>13.92</v>
      </c>
      <c r="W23" s="241" cm="1">
        <f t="array" aca="1" ref="W23" ca="1">INDIRECT("'"&amp;$C23&amp;"'!"&amp;"$"&amp;$D23&amp;$W$1&amp;"")</f>
        <v>3.8</v>
      </c>
      <c r="X23" s="239">
        <v>0.98</v>
      </c>
      <c r="Y23" s="237">
        <v>0.84899999999999998</v>
      </c>
      <c r="Z23" s="238" cm="1">
        <f t="array" aca="1" ref="Z23" ca="1">INDIRECT("'"&amp;$C23&amp;"'!"&amp;"$"&amp;$D23&amp;$Z$1&amp;"")</f>
        <v>0</v>
      </c>
      <c r="AA23" s="239" t="s">
        <v>1</v>
      </c>
      <c r="AB23" s="239" t="s">
        <v>1</v>
      </c>
      <c r="AC23" s="240" t="s">
        <v>1</v>
      </c>
      <c r="AD23" s="236" cm="1">
        <f t="array" aca="1" ref="AD23" ca="1">INDIRECT("'"&amp;$C23&amp;"'!"&amp;"$"&amp;$D23&amp;$AD$1&amp;"")</f>
        <v>0</v>
      </c>
      <c r="AE23" s="239" t="s">
        <v>1</v>
      </c>
      <c r="AF23" s="239" t="s">
        <v>1</v>
      </c>
      <c r="AG23" s="237" t="s">
        <v>1</v>
      </c>
      <c r="AH23" s="238" cm="1">
        <f t="array" aca="1" ref="AH23" ca="1">INDIRECT("'"&amp;$C23&amp;"'!"&amp;"$"&amp;$D23&amp;$AH$1&amp;"")</f>
        <v>0</v>
      </c>
      <c r="AI23" s="239" t="s">
        <v>1</v>
      </c>
      <c r="AJ23" s="239" t="s">
        <v>1</v>
      </c>
      <c r="AK23" s="240" t="s">
        <v>1</v>
      </c>
      <c r="AL23" s="236" cm="1">
        <f t="array" aca="1" ref="AL23" ca="1">INDIRECT("'"&amp;$C23&amp;"'!"&amp;"$"&amp;$D23&amp;$AL$1&amp;"")</f>
        <v>0</v>
      </c>
      <c r="AM23" s="239" t="s">
        <v>1</v>
      </c>
      <c r="AN23" s="239" t="s">
        <v>1</v>
      </c>
      <c r="AO23" s="237" t="s">
        <v>1</v>
      </c>
      <c r="AP23" s="236">
        <v>11.6</v>
      </c>
      <c r="AQ23" s="240">
        <v>70.599999999999994</v>
      </c>
      <c r="AR23" s="236" t="str" cm="1">
        <f t="array" aca="1" ref="AR23" ca="1">INDIRECT("'"&amp;$C23&amp;"'!"&amp;"$"&amp;$D23&amp;$AR$1&amp;"")</f>
        <v>CMS</v>
      </c>
      <c r="AS23" s="239" t="s">
        <v>1</v>
      </c>
      <c r="AT23" s="237" t="s">
        <v>1</v>
      </c>
      <c r="AU23" s="238" cm="1">
        <f t="array" aca="1" ref="AU23" ca="1">INDIRECT("'"&amp;$C23&amp;"'!"&amp;"$"&amp;$D23&amp;$AU$1&amp;"")</f>
        <v>3.5</v>
      </c>
      <c r="AV23" s="239">
        <v>0.95</v>
      </c>
      <c r="AW23" s="237">
        <v>0.92</v>
      </c>
      <c r="AX23" s="236">
        <v>13.87</v>
      </c>
      <c r="AY23" s="240">
        <v>70.5</v>
      </c>
      <c r="AZ23" s="239" cm="1">
        <f t="array" aca="1" ref="AZ23" ca="1">INDIRECT("'"&amp;$C23&amp;"'!"&amp;"$"&amp;$D23&amp;$AZ$1&amp;"")</f>
        <v>7</v>
      </c>
      <c r="BA23" s="238"/>
      <c r="BB23" s="239">
        <v>0.97</v>
      </c>
      <c r="BC23" s="237">
        <v>1.8</v>
      </c>
      <c r="BD23" s="239" t="str" cm="1">
        <f t="array" aca="1" ref="BD23" ca="1">INDIRECT("'"&amp;$C23&amp;"'!"&amp;"$"&amp;$D23&amp;$BD$1&amp;"")</f>
        <v>CMS</v>
      </c>
      <c r="BE23" s="238"/>
      <c r="BF23" s="239" t="s">
        <v>1</v>
      </c>
      <c r="BG23" s="237" t="s">
        <v>1</v>
      </c>
      <c r="BH23" s="241">
        <v>14.08</v>
      </c>
      <c r="BI23" s="237">
        <v>71.41</v>
      </c>
      <c r="BJ23" s="241" cm="1">
        <f t="array" aca="1" ref="BJ23" ca="1">INDIRECT("'"&amp;$C23&amp;"'!"&amp;"$"&amp;$D23&amp;$BJ$1&amp;"")</f>
        <v>14.13</v>
      </c>
      <c r="BK23" s="239">
        <v>0.99</v>
      </c>
      <c r="BL23" s="237">
        <v>2.2999999999999998</v>
      </c>
      <c r="BM23" s="415">
        <v>68</v>
      </c>
      <c r="BN23" s="236" cm="1">
        <f t="array" aca="1" ref="BN23" ca="1">INDIRECT("'"&amp;$C23&amp;"'!"&amp;"$"&amp;$D23&amp;$BN$1&amp;"")</f>
        <v>6.6000000000000005</v>
      </c>
      <c r="BO23" s="238">
        <v>0.96</v>
      </c>
      <c r="BP23" s="237">
        <v>1.7</v>
      </c>
      <c r="BQ23" s="241" cm="1">
        <f t="array" aca="1" ref="BQ23" ca="1">INDIRECT("'"&amp;$C23&amp;"'!"&amp;"$"&amp;$D23&amp;$BQ$1&amp;"")</f>
        <v>1.34</v>
      </c>
      <c r="BR23" s="239"/>
      <c r="BS23" s="239">
        <v>0.99</v>
      </c>
      <c r="BT23" s="237">
        <v>0.19</v>
      </c>
      <c r="BU23" s="242" cm="1">
        <f t="array" aca="1" ref="BU23" ca="1">INDIRECT("'"&amp;$C23&amp;"'!"&amp;"$"&amp;$D23&amp;$BU$1&amp;"")</f>
        <v>0.77</v>
      </c>
      <c r="BV23" s="239"/>
      <c r="BW23" s="239">
        <v>0.97</v>
      </c>
      <c r="BX23" s="237">
        <v>0.2</v>
      </c>
      <c r="BY23" s="242" cm="1">
        <f t="array" aca="1" ref="BY23" ca="1">INDIRECT("'"&amp;$C23&amp;"'!"&amp;"$"&amp;$D23&amp;74&amp;"")</f>
        <v>0</v>
      </c>
      <c r="BZ23" s="239"/>
      <c r="CA23" s="239"/>
      <c r="CB23" s="237"/>
    </row>
    <row r="24" spans="1:80" ht="15" x14ac:dyDescent="0.2">
      <c r="A24" s="351">
        <v>45962</v>
      </c>
      <c r="B24" s="268">
        <v>0.79166666666666696</v>
      </c>
      <c r="C24" s="254">
        <f t="shared" si="0"/>
        <v>1</v>
      </c>
      <c r="D24" s="255" t="s">
        <v>172</v>
      </c>
      <c r="E24" s="229">
        <v>14.1</v>
      </c>
      <c r="F24" s="230">
        <v>69.42</v>
      </c>
      <c r="G24" s="231" t="str" cm="1">
        <f t="array" aca="1" ref="G24" ca="1">INDIRECT("'"&amp;$C24&amp;"'!"&amp;"$"&amp;$D24&amp;$G$1&amp;"")</f>
        <v>CMS</v>
      </c>
      <c r="H24" s="232" t="s">
        <v>1</v>
      </c>
      <c r="I24" s="230" t="s">
        <v>1</v>
      </c>
      <c r="J24" s="231" cm="1">
        <f t="array" aca="1" ref="J24" ca="1">INDIRECT("'"&amp;$C24&amp;"'!"&amp;"$"&amp;$D24&amp;$J$1&amp;"")</f>
        <v>5.9</v>
      </c>
      <c r="K24" s="501"/>
      <c r="L24" s="232">
        <v>0.96</v>
      </c>
      <c r="M24" s="233">
        <v>1.68</v>
      </c>
      <c r="N24" s="229" cm="1">
        <f t="array" aca="1" ref="N24" ca="1">INDIRECT("'"&amp;$C24&amp;"'!"&amp;"$"&amp;$D24&amp;$N$1&amp;"")</f>
        <v>1.8</v>
      </c>
      <c r="O24" s="232"/>
      <c r="P24" s="232">
        <v>0.92</v>
      </c>
      <c r="Q24" s="230">
        <v>0.75</v>
      </c>
      <c r="R24" s="359" cm="1">
        <f t="array" aca="1" ref="R24" ca="1">INDIRECT("'"&amp;$C24&amp;"'!"&amp;"$"&amp;$D24&amp;$R$1&amp;"")</f>
        <v>5.9</v>
      </c>
      <c r="S24" s="232"/>
      <c r="T24" s="232">
        <v>0.96</v>
      </c>
      <c r="U24" s="233">
        <v>1.68</v>
      </c>
      <c r="V24" s="229">
        <v>13.94</v>
      </c>
      <c r="W24" s="234" cm="1">
        <f t="array" aca="1" ref="W24" ca="1">INDIRECT("'"&amp;$C24&amp;"'!"&amp;"$"&amp;$D24&amp;$W$1&amp;"")</f>
        <v>3.879</v>
      </c>
      <c r="X24" s="232">
        <v>1</v>
      </c>
      <c r="Y24" s="230">
        <v>0.123</v>
      </c>
      <c r="Z24" s="231" cm="1">
        <f t="array" aca="1" ref="Z24" ca="1">INDIRECT("'"&amp;$C24&amp;"'!"&amp;"$"&amp;$D24&amp;$Z$1&amp;"")</f>
        <v>0</v>
      </c>
      <c r="AA24" s="232" t="s">
        <v>1</v>
      </c>
      <c r="AB24" s="232" t="s">
        <v>1</v>
      </c>
      <c r="AC24" s="233" t="s">
        <v>1</v>
      </c>
      <c r="AD24" s="229" cm="1">
        <f t="array" aca="1" ref="AD24" ca="1">INDIRECT("'"&amp;$C24&amp;"'!"&amp;"$"&amp;$D24&amp;$AD$1&amp;"")</f>
        <v>0</v>
      </c>
      <c r="AE24" s="232" t="s">
        <v>1</v>
      </c>
      <c r="AF24" s="232" t="s">
        <v>1</v>
      </c>
      <c r="AG24" s="230" t="s">
        <v>1</v>
      </c>
      <c r="AH24" s="231" cm="1">
        <f t="array" aca="1" ref="AH24" ca="1">INDIRECT("'"&amp;$C24&amp;"'!"&amp;"$"&amp;$D24&amp;$AH$1&amp;"")</f>
        <v>0</v>
      </c>
      <c r="AI24" s="232" t="s">
        <v>1</v>
      </c>
      <c r="AJ24" s="232" t="s">
        <v>1</v>
      </c>
      <c r="AK24" s="233" t="s">
        <v>1</v>
      </c>
      <c r="AL24" s="229" cm="1">
        <f t="array" aca="1" ref="AL24" ca="1">INDIRECT("'"&amp;$C24&amp;"'!"&amp;"$"&amp;$D24&amp;$AL$1&amp;"")</f>
        <v>0</v>
      </c>
      <c r="AM24" s="232" t="s">
        <v>1</v>
      </c>
      <c r="AN24" s="232" t="s">
        <v>1</v>
      </c>
      <c r="AO24" s="230" t="s">
        <v>1</v>
      </c>
      <c r="AP24" s="229">
        <v>11.6</v>
      </c>
      <c r="AQ24" s="233">
        <v>70.7</v>
      </c>
      <c r="AR24" s="229" t="str" cm="1">
        <f t="array" aca="1" ref="AR24" ca="1">INDIRECT("'"&amp;$C24&amp;"'!"&amp;"$"&amp;$D24&amp;$AR$1&amp;"")</f>
        <v>CMS</v>
      </c>
      <c r="AS24" s="232" t="s">
        <v>1</v>
      </c>
      <c r="AT24" s="230" t="s">
        <v>1</v>
      </c>
      <c r="AU24" s="231" cm="1">
        <f t="array" aca="1" ref="AU24" ca="1">INDIRECT("'"&amp;$C24&amp;"'!"&amp;"$"&amp;$D24&amp;$AU$1&amp;"")</f>
        <v>3.5</v>
      </c>
      <c r="AV24" s="232">
        <v>0.97</v>
      </c>
      <c r="AW24" s="230">
        <v>0.82</v>
      </c>
      <c r="AX24" s="229">
        <v>13.9</v>
      </c>
      <c r="AY24" s="233">
        <v>70.7</v>
      </c>
      <c r="AZ24" s="232" cm="1">
        <f t="array" aca="1" ref="AZ24" ca="1">INDIRECT("'"&amp;$C24&amp;"'!"&amp;"$"&amp;$D24&amp;$AZ$1&amp;"")</f>
        <v>7</v>
      </c>
      <c r="BA24" s="231"/>
      <c r="BB24" s="232">
        <v>0.98</v>
      </c>
      <c r="BC24" s="230">
        <v>1.3</v>
      </c>
      <c r="BD24" s="232" t="str" cm="1">
        <f t="array" aca="1" ref="BD24" ca="1">INDIRECT("'"&amp;$C24&amp;"'!"&amp;"$"&amp;$D24&amp;$BD$1&amp;"")</f>
        <v>CMS</v>
      </c>
      <c r="BE24" s="231"/>
      <c r="BF24" s="232" t="s">
        <v>1</v>
      </c>
      <c r="BG24" s="230" t="s">
        <v>1</v>
      </c>
      <c r="BH24" s="234">
        <v>14.09</v>
      </c>
      <c r="BI24" s="230">
        <v>71.44</v>
      </c>
      <c r="BJ24" s="234" cm="1">
        <f t="array" aca="1" ref="BJ24" ca="1">INDIRECT("'"&amp;$C24&amp;"'!"&amp;"$"&amp;$D24&amp;$BJ$1&amp;"")</f>
        <v>14.13</v>
      </c>
      <c r="BK24" s="232">
        <v>0.99</v>
      </c>
      <c r="BL24" s="230">
        <v>2.2999999999999998</v>
      </c>
      <c r="BM24" s="414">
        <v>68.3</v>
      </c>
      <c r="BN24" s="229" cm="1">
        <f t="array" aca="1" ref="BN24" ca="1">INDIRECT("'"&amp;$C24&amp;"'!"&amp;"$"&amp;$D24&amp;$BN$1&amp;"")</f>
        <v>6.6000000000000005</v>
      </c>
      <c r="BO24" s="231">
        <v>0.97</v>
      </c>
      <c r="BP24" s="230">
        <v>1.5</v>
      </c>
      <c r="BQ24" s="234" cm="1">
        <f t="array" aca="1" ref="BQ24" ca="1">INDIRECT("'"&amp;$C24&amp;"'!"&amp;"$"&amp;$D24&amp;$BQ$1&amp;"")</f>
        <v>1.46</v>
      </c>
      <c r="BR24" s="232"/>
      <c r="BS24" s="232">
        <v>0.99</v>
      </c>
      <c r="BT24" s="230">
        <v>0.17</v>
      </c>
      <c r="BU24" s="235" cm="1">
        <f t="array" aca="1" ref="BU24" ca="1">INDIRECT("'"&amp;$C24&amp;"'!"&amp;"$"&amp;$D24&amp;$BU$1&amp;"")</f>
        <v>0.88</v>
      </c>
      <c r="BV24" s="232"/>
      <c r="BW24" s="232">
        <v>0.97</v>
      </c>
      <c r="BX24" s="230">
        <v>0.2</v>
      </c>
      <c r="BY24" s="235" cm="1">
        <f t="array" aca="1" ref="BY24" ca="1">INDIRECT("'"&amp;$C24&amp;"'!"&amp;"$"&amp;$D24&amp;74&amp;"")</f>
        <v>0</v>
      </c>
      <c r="BZ24" s="232"/>
      <c r="CA24" s="232"/>
      <c r="CB24" s="230"/>
    </row>
    <row r="25" spans="1:80" ht="15" x14ac:dyDescent="0.2">
      <c r="A25" s="351">
        <v>45962</v>
      </c>
      <c r="B25" s="268">
        <v>0.83333333333333337</v>
      </c>
      <c r="C25" s="254">
        <f t="shared" si="0"/>
        <v>1</v>
      </c>
      <c r="D25" s="255" t="s">
        <v>173</v>
      </c>
      <c r="E25" s="236">
        <v>14.1</v>
      </c>
      <c r="F25" s="237">
        <v>69.75</v>
      </c>
      <c r="G25" s="238" t="str" cm="1">
        <f t="array" aca="1" ref="G25" ca="1">INDIRECT("'"&amp;$C25&amp;"'!"&amp;"$"&amp;$D25&amp;$G$1&amp;"")</f>
        <v>CMS</v>
      </c>
      <c r="H25" s="239" t="s">
        <v>1</v>
      </c>
      <c r="I25" s="237" t="s">
        <v>1</v>
      </c>
      <c r="J25" s="238" cm="1">
        <f t="array" aca="1" ref="J25" ca="1">INDIRECT("'"&amp;$C25&amp;"'!"&amp;"$"&amp;$D25&amp;$J$1&amp;"")</f>
        <v>6.7</v>
      </c>
      <c r="K25" s="239"/>
      <c r="L25" s="239">
        <v>0.97</v>
      </c>
      <c r="M25" s="240">
        <v>1.7949999999999999</v>
      </c>
      <c r="N25" s="236" cm="1">
        <f t="array" aca="1" ref="N25" ca="1">INDIRECT("'"&amp;$C25&amp;"'!"&amp;"$"&amp;$D25&amp;$N$1&amp;"")</f>
        <v>6.7</v>
      </c>
      <c r="O25" s="239"/>
      <c r="P25" s="239">
        <v>0.97</v>
      </c>
      <c r="Q25" s="237">
        <v>1.7450000000000001</v>
      </c>
      <c r="R25" s="236" cm="1">
        <f t="array" aca="1" ref="R25" ca="1">INDIRECT("'"&amp;$C25&amp;"'!"&amp;"$"&amp;$D25&amp;$R$1&amp;"")</f>
        <v>6.7</v>
      </c>
      <c r="S25" s="239"/>
      <c r="T25" s="239">
        <v>0.97</v>
      </c>
      <c r="U25" s="240">
        <v>1.7509999999999999</v>
      </c>
      <c r="V25" s="236" t="s">
        <v>1</v>
      </c>
      <c r="W25" s="241" cm="1">
        <f t="array" aca="1" ref="W25" ca="1">INDIRECT("'"&amp;$C25&amp;"'!"&amp;"$"&amp;$D25&amp;$W$1&amp;"")</f>
        <v>0</v>
      </c>
      <c r="X25" s="239" t="s">
        <v>1</v>
      </c>
      <c r="Y25" s="237" t="s">
        <v>1</v>
      </c>
      <c r="Z25" s="238" cm="1">
        <f t="array" aca="1" ref="Z25" ca="1">INDIRECT("'"&amp;$C25&amp;"'!"&amp;"$"&amp;$D25&amp;$Z$1&amp;"")</f>
        <v>0</v>
      </c>
      <c r="AA25" s="239" t="s">
        <v>1</v>
      </c>
      <c r="AB25" s="239" t="s">
        <v>1</v>
      </c>
      <c r="AC25" s="240" t="s">
        <v>1</v>
      </c>
      <c r="AD25" s="236" cm="1">
        <f t="array" aca="1" ref="AD25" ca="1">INDIRECT("'"&amp;$C25&amp;"'!"&amp;"$"&amp;$D25&amp;$AD$1&amp;"")</f>
        <v>0</v>
      </c>
      <c r="AE25" s="239" t="s">
        <v>1</v>
      </c>
      <c r="AF25" s="239" t="s">
        <v>1</v>
      </c>
      <c r="AG25" s="237" t="s">
        <v>1</v>
      </c>
      <c r="AH25" s="238" cm="1">
        <f t="array" aca="1" ref="AH25" ca="1">INDIRECT("'"&amp;$C25&amp;"'!"&amp;"$"&amp;$D25&amp;$AH$1&amp;"")</f>
        <v>0</v>
      </c>
      <c r="AI25" s="239" t="s">
        <v>1</v>
      </c>
      <c r="AJ25" s="239" t="s">
        <v>1</v>
      </c>
      <c r="AK25" s="240" t="s">
        <v>1</v>
      </c>
      <c r="AL25" s="236" cm="1">
        <f t="array" aca="1" ref="AL25" ca="1">INDIRECT("'"&amp;$C25&amp;"'!"&amp;"$"&amp;$D25&amp;$AL$1&amp;"")</f>
        <v>0</v>
      </c>
      <c r="AM25" s="239" t="s">
        <v>1</v>
      </c>
      <c r="AN25" s="239" t="s">
        <v>1</v>
      </c>
      <c r="AO25" s="237" t="s">
        <v>1</v>
      </c>
      <c r="AP25" s="236">
        <v>11.6</v>
      </c>
      <c r="AQ25" s="240">
        <v>70.599999999999994</v>
      </c>
      <c r="AR25" s="236" t="str" cm="1">
        <f t="array" aca="1" ref="AR25" ca="1">INDIRECT("'"&amp;$C25&amp;"'!"&amp;"$"&amp;$D25&amp;$AR$1&amp;"")</f>
        <v>CMS</v>
      </c>
      <c r="AS25" s="239" t="s">
        <v>1</v>
      </c>
      <c r="AT25" s="237" t="s">
        <v>1</v>
      </c>
      <c r="AU25" s="238" cm="1">
        <f t="array" aca="1" ref="AU25" ca="1">INDIRECT("'"&amp;$C25&amp;"'!"&amp;"$"&amp;$D25&amp;$AU$1&amp;"")</f>
        <v>3.5</v>
      </c>
      <c r="AV25" s="239">
        <v>0.96</v>
      </c>
      <c r="AW25" s="237">
        <v>0.84</v>
      </c>
      <c r="AX25" s="236">
        <v>13.89</v>
      </c>
      <c r="AY25" s="240">
        <v>70.7</v>
      </c>
      <c r="AZ25" s="239" cm="1">
        <f t="array" aca="1" ref="AZ25" ca="1">INDIRECT("'"&amp;$C25&amp;"'!"&amp;"$"&amp;$D25&amp;$AZ$1&amp;"")</f>
        <v>7</v>
      </c>
      <c r="BA25" s="238"/>
      <c r="BB25" s="239">
        <v>0.97</v>
      </c>
      <c r="BC25" s="237">
        <v>1.5</v>
      </c>
      <c r="BD25" s="239" t="str" cm="1">
        <f t="array" aca="1" ref="BD25" ca="1">INDIRECT("'"&amp;$C25&amp;"'!"&amp;"$"&amp;$D25&amp;$BD$1&amp;"")</f>
        <v>CMS</v>
      </c>
      <c r="BE25" s="238"/>
      <c r="BF25" s="239" t="s">
        <v>1</v>
      </c>
      <c r="BG25" s="237" t="s">
        <v>1</v>
      </c>
      <c r="BH25" s="241">
        <v>14.1</v>
      </c>
      <c r="BI25" s="237">
        <v>71.47</v>
      </c>
      <c r="BJ25" s="241" cm="1">
        <f t="array" aca="1" ref="BJ25" ca="1">INDIRECT("'"&amp;$C25&amp;"'!"&amp;"$"&amp;$D25&amp;$BJ$1&amp;"")</f>
        <v>14.12</v>
      </c>
      <c r="BK25" s="239">
        <v>0.99</v>
      </c>
      <c r="BL25" s="237">
        <v>2.2999999999999998</v>
      </c>
      <c r="BM25" s="415">
        <v>68.400000000000006</v>
      </c>
      <c r="BN25" s="236" cm="1">
        <f t="array" aca="1" ref="BN25" ca="1">INDIRECT("'"&amp;$C25&amp;"'!"&amp;"$"&amp;$D25&amp;$BN$1&amp;"")</f>
        <v>2.8</v>
      </c>
      <c r="BO25" s="238">
        <v>0.97</v>
      </c>
      <c r="BP25" s="237">
        <v>0.68</v>
      </c>
      <c r="BQ25" s="241" cm="1">
        <f t="array" aca="1" ref="BQ25" ca="1">INDIRECT("'"&amp;$C25&amp;"'!"&amp;"$"&amp;$D25&amp;$BQ$1&amp;"")</f>
        <v>1.4</v>
      </c>
      <c r="BR25" s="239"/>
      <c r="BS25" s="239">
        <v>0.99</v>
      </c>
      <c r="BT25" s="237">
        <v>0.16</v>
      </c>
      <c r="BU25" s="242" cm="1">
        <f t="array" aca="1" ref="BU25" ca="1">INDIRECT("'"&amp;$C25&amp;"'!"&amp;"$"&amp;$D25&amp;$BU$1&amp;"")</f>
        <v>0.87</v>
      </c>
      <c r="BV25" s="239"/>
      <c r="BW25" s="239">
        <v>0.97</v>
      </c>
      <c r="BX25" s="237">
        <v>0.2</v>
      </c>
      <c r="BY25" s="242" cm="1">
        <f t="array" aca="1" ref="BY25" ca="1">INDIRECT("'"&amp;$C25&amp;"'!"&amp;"$"&amp;$D25&amp;74&amp;"")</f>
        <v>0</v>
      </c>
      <c r="BZ25" s="239"/>
      <c r="CA25" s="239"/>
      <c r="CB25" s="237"/>
    </row>
    <row r="26" spans="1:80" ht="15" x14ac:dyDescent="0.2">
      <c r="A26" s="351">
        <v>45962</v>
      </c>
      <c r="B26" s="268">
        <v>0.875000000000001</v>
      </c>
      <c r="C26" s="254">
        <f t="shared" si="0"/>
        <v>1</v>
      </c>
      <c r="D26" s="255" t="s">
        <v>174</v>
      </c>
      <c r="E26" s="229">
        <v>14.1</v>
      </c>
      <c r="F26" s="230">
        <v>69.69</v>
      </c>
      <c r="G26" s="231" t="str" cm="1">
        <f t="array" aca="1" ref="G26" ca="1">INDIRECT("'"&amp;$C26&amp;"'!"&amp;"$"&amp;$D26&amp;$G$1&amp;"")</f>
        <v>CMS</v>
      </c>
      <c r="H26" s="232" t="s">
        <v>1</v>
      </c>
      <c r="I26" s="230" t="s">
        <v>1</v>
      </c>
      <c r="J26" s="231" cm="1">
        <f t="array" aca="1" ref="J26" ca="1">INDIRECT("'"&amp;$C26&amp;"'!"&amp;"$"&amp;$D26&amp;$J$1&amp;"")</f>
        <v>6.7</v>
      </c>
      <c r="K26" s="232"/>
      <c r="L26" s="232">
        <v>0.97</v>
      </c>
      <c r="M26" s="233">
        <v>1.7889999999999999</v>
      </c>
      <c r="N26" s="229" cm="1">
        <f t="array" aca="1" ref="N26" ca="1">INDIRECT("'"&amp;$C26&amp;"'!"&amp;"$"&amp;$D26&amp;$N$1&amp;"")</f>
        <v>6.7</v>
      </c>
      <c r="O26" s="232"/>
      <c r="P26" s="232">
        <v>0.97</v>
      </c>
      <c r="Q26" s="230">
        <v>1.762</v>
      </c>
      <c r="R26" s="359" cm="1">
        <f t="array" aca="1" ref="R26" ca="1">INDIRECT("'"&amp;$C26&amp;"'!"&amp;"$"&amp;$D26&amp;$R$1&amp;"")</f>
        <v>6.7</v>
      </c>
      <c r="S26" s="232"/>
      <c r="T26" s="232">
        <v>0.97</v>
      </c>
      <c r="U26" s="233">
        <v>1.768</v>
      </c>
      <c r="V26" s="229" t="s">
        <v>1</v>
      </c>
      <c r="W26" s="234" cm="1">
        <f t="array" aca="1" ref="W26" ca="1">INDIRECT("'"&amp;$C26&amp;"'!"&amp;"$"&amp;$D26&amp;$W$1&amp;"")</f>
        <v>0</v>
      </c>
      <c r="X26" s="232" t="s">
        <v>1</v>
      </c>
      <c r="Y26" s="230" t="s">
        <v>1</v>
      </c>
      <c r="Z26" s="231" cm="1">
        <f t="array" aca="1" ref="Z26" ca="1">INDIRECT("'"&amp;$C26&amp;"'!"&amp;"$"&amp;$D26&amp;$Z$1&amp;"")</f>
        <v>0</v>
      </c>
      <c r="AA26" s="232" t="s">
        <v>1</v>
      </c>
      <c r="AB26" s="232" t="s">
        <v>1</v>
      </c>
      <c r="AC26" s="233" t="s">
        <v>1</v>
      </c>
      <c r="AD26" s="229" cm="1">
        <f t="array" aca="1" ref="AD26" ca="1">INDIRECT("'"&amp;$C26&amp;"'!"&amp;"$"&amp;$D26&amp;$AD$1&amp;"")</f>
        <v>0</v>
      </c>
      <c r="AE26" s="232" t="s">
        <v>1</v>
      </c>
      <c r="AF26" s="232" t="s">
        <v>1</v>
      </c>
      <c r="AG26" s="230" t="s">
        <v>1</v>
      </c>
      <c r="AH26" s="231" cm="1">
        <f t="array" aca="1" ref="AH26" ca="1">INDIRECT("'"&amp;$C26&amp;"'!"&amp;"$"&amp;$D26&amp;$AH$1&amp;"")</f>
        <v>0</v>
      </c>
      <c r="AI26" s="232" t="s">
        <v>1</v>
      </c>
      <c r="AJ26" s="232" t="s">
        <v>1</v>
      </c>
      <c r="AK26" s="233" t="s">
        <v>1</v>
      </c>
      <c r="AL26" s="229" cm="1">
        <f t="array" aca="1" ref="AL26" ca="1">INDIRECT("'"&amp;$C26&amp;"'!"&amp;"$"&amp;$D26&amp;$AL$1&amp;"")</f>
        <v>0</v>
      </c>
      <c r="AM26" s="232" t="s">
        <v>1</v>
      </c>
      <c r="AN26" s="232" t="s">
        <v>1</v>
      </c>
      <c r="AO26" s="230" t="s">
        <v>1</v>
      </c>
      <c r="AP26" s="229">
        <v>11.6</v>
      </c>
      <c r="AQ26" s="233">
        <v>70.599999999999994</v>
      </c>
      <c r="AR26" s="229" t="str" cm="1">
        <f t="array" aca="1" ref="AR26" ca="1">INDIRECT("'"&amp;$C26&amp;"'!"&amp;"$"&amp;$D26&amp;$AR$1&amp;"")</f>
        <v>CMS</v>
      </c>
      <c r="AS26" s="232" t="s">
        <v>1</v>
      </c>
      <c r="AT26" s="230" t="s">
        <v>1</v>
      </c>
      <c r="AU26" s="231" cm="1">
        <f t="array" aca="1" ref="AU26" ca="1">INDIRECT("'"&amp;$C26&amp;"'!"&amp;"$"&amp;$D26&amp;$AU$1&amp;"")</f>
        <v>3.5</v>
      </c>
      <c r="AV26" s="232">
        <v>0.96</v>
      </c>
      <c r="AW26" s="230">
        <v>0.88</v>
      </c>
      <c r="AX26" s="229">
        <v>13.88</v>
      </c>
      <c r="AY26" s="233">
        <v>70.599999999999994</v>
      </c>
      <c r="AZ26" s="232" cm="1">
        <f t="array" aca="1" ref="AZ26" ca="1">INDIRECT("'"&amp;$C26&amp;"'!"&amp;"$"&amp;$D26&amp;$AZ$1&amp;"")</f>
        <v>7</v>
      </c>
      <c r="BA26" s="231"/>
      <c r="BB26" s="232">
        <v>0.97</v>
      </c>
      <c r="BC26" s="230">
        <v>1.5</v>
      </c>
      <c r="BD26" s="232" t="str" cm="1">
        <f t="array" aca="1" ref="BD26" ca="1">INDIRECT("'"&amp;$C26&amp;"'!"&amp;"$"&amp;$D26&amp;$BD$1&amp;"")</f>
        <v>CMS</v>
      </c>
      <c r="BE26" s="231"/>
      <c r="BF26" s="232" t="s">
        <v>1</v>
      </c>
      <c r="BG26" s="230" t="s">
        <v>1</v>
      </c>
      <c r="BH26" s="234">
        <v>14.11</v>
      </c>
      <c r="BI26" s="230">
        <v>71.599999999999994</v>
      </c>
      <c r="BJ26" s="234" cm="1">
        <f t="array" aca="1" ref="BJ26" ca="1">INDIRECT("'"&amp;$C26&amp;"'!"&amp;"$"&amp;$D26&amp;$BJ$1&amp;"")</f>
        <v>14.18</v>
      </c>
      <c r="BK26" s="232">
        <v>0.99</v>
      </c>
      <c r="BL26" s="230">
        <v>2.2000000000000002</v>
      </c>
      <c r="BM26" s="414">
        <v>68.2</v>
      </c>
      <c r="BN26" s="229" cm="1">
        <f t="array" aca="1" ref="BN26" ca="1">INDIRECT("'"&amp;$C26&amp;"'!"&amp;"$"&amp;$D26&amp;$BN$1&amp;"")</f>
        <v>1.5</v>
      </c>
      <c r="BO26" s="231">
        <v>0.97</v>
      </c>
      <c r="BP26" s="230">
        <v>0.37</v>
      </c>
      <c r="BQ26" s="234" cm="1">
        <f t="array" aca="1" ref="BQ26" ca="1">INDIRECT("'"&amp;$C26&amp;"'!"&amp;"$"&amp;$D26&amp;$BQ$1&amp;"")</f>
        <v>1.32</v>
      </c>
      <c r="BR26" s="232"/>
      <c r="BS26" s="232">
        <v>0.99</v>
      </c>
      <c r="BT26" s="230">
        <v>0.14000000000000001</v>
      </c>
      <c r="BU26" s="235" cm="1">
        <f t="array" aca="1" ref="BU26" ca="1">INDIRECT("'"&amp;$C26&amp;"'!"&amp;"$"&amp;$D26&amp;$BU$1&amp;"")</f>
        <v>0.81</v>
      </c>
      <c r="BV26" s="232"/>
      <c r="BW26" s="232">
        <v>0.97</v>
      </c>
      <c r="BX26" s="230">
        <v>0.19</v>
      </c>
      <c r="BY26" s="235" cm="1">
        <f t="array" aca="1" ref="BY26" ca="1">INDIRECT("'"&amp;$C26&amp;"'!"&amp;"$"&amp;$D26&amp;74&amp;"")</f>
        <v>0</v>
      </c>
      <c r="BZ26" s="232"/>
      <c r="CA26" s="232"/>
      <c r="CB26" s="230"/>
    </row>
    <row r="27" spans="1:80" ht="15" x14ac:dyDescent="0.2">
      <c r="A27" s="351">
        <v>45962</v>
      </c>
      <c r="B27" s="268">
        <v>0.91666666666666696</v>
      </c>
      <c r="C27" s="254">
        <f t="shared" si="0"/>
        <v>1</v>
      </c>
      <c r="D27" s="255" t="s">
        <v>175</v>
      </c>
      <c r="E27" s="236">
        <v>14.1</v>
      </c>
      <c r="F27" s="237">
        <v>69.98</v>
      </c>
      <c r="G27" s="238" t="str" cm="1">
        <f t="array" aca="1" ref="G27" ca="1">INDIRECT("'"&amp;$C27&amp;"'!"&amp;"$"&amp;$D27&amp;$G$1&amp;"")</f>
        <v>CMS</v>
      </c>
      <c r="H27" s="239" t="s">
        <v>1</v>
      </c>
      <c r="I27" s="237" t="s">
        <v>1</v>
      </c>
      <c r="J27" s="238" cm="1">
        <f t="array" aca="1" ref="J27" ca="1">INDIRECT("'"&amp;$C27&amp;"'!"&amp;"$"&amp;$D27&amp;$J$1&amp;"")</f>
        <v>6.5</v>
      </c>
      <c r="K27" s="239"/>
      <c r="L27" s="239">
        <v>0.97</v>
      </c>
      <c r="M27" s="240">
        <v>1.677</v>
      </c>
      <c r="N27" s="236" cm="1">
        <f t="array" aca="1" ref="N27" ca="1">INDIRECT("'"&amp;$C27&amp;"'!"&amp;"$"&amp;$D27&amp;$N$1&amp;"")</f>
        <v>6.5</v>
      </c>
      <c r="O27" s="239"/>
      <c r="P27" s="239">
        <v>0.97</v>
      </c>
      <c r="Q27" s="237">
        <v>1.6619999999999999</v>
      </c>
      <c r="R27" s="236" cm="1">
        <f t="array" aca="1" ref="R27" ca="1">INDIRECT("'"&amp;$C27&amp;"'!"&amp;"$"&amp;$D27&amp;$R$1&amp;"")</f>
        <v>6.5</v>
      </c>
      <c r="S27" s="239"/>
      <c r="T27" s="239">
        <v>0.97</v>
      </c>
      <c r="U27" s="240">
        <v>1.671</v>
      </c>
      <c r="V27" s="236" t="s">
        <v>1</v>
      </c>
      <c r="W27" s="241" cm="1">
        <f t="array" aca="1" ref="W27" ca="1">INDIRECT("'"&amp;$C27&amp;"'!"&amp;"$"&amp;$D27&amp;$W$1&amp;"")</f>
        <v>0</v>
      </c>
      <c r="X27" s="239" t="s">
        <v>1</v>
      </c>
      <c r="Y27" s="237" t="s">
        <v>1</v>
      </c>
      <c r="Z27" s="238" cm="1">
        <f t="array" aca="1" ref="Z27" ca="1">INDIRECT("'"&amp;$C27&amp;"'!"&amp;"$"&amp;$D27&amp;$Z$1&amp;"")</f>
        <v>0</v>
      </c>
      <c r="AA27" s="239" t="s">
        <v>1</v>
      </c>
      <c r="AB27" s="239" t="s">
        <v>1</v>
      </c>
      <c r="AC27" s="240" t="s">
        <v>1</v>
      </c>
      <c r="AD27" s="236" cm="1">
        <f t="array" aca="1" ref="AD27" ca="1">INDIRECT("'"&amp;$C27&amp;"'!"&amp;"$"&amp;$D27&amp;$AD$1&amp;"")</f>
        <v>0</v>
      </c>
      <c r="AE27" s="239" t="s">
        <v>1</v>
      </c>
      <c r="AF27" s="239" t="s">
        <v>1</v>
      </c>
      <c r="AG27" s="237" t="s">
        <v>1</v>
      </c>
      <c r="AH27" s="238" cm="1">
        <f t="array" aca="1" ref="AH27" ca="1">INDIRECT("'"&amp;$C27&amp;"'!"&amp;"$"&amp;$D27&amp;$AH$1&amp;"")</f>
        <v>0</v>
      </c>
      <c r="AI27" s="239" t="s">
        <v>1</v>
      </c>
      <c r="AJ27" s="239" t="s">
        <v>1</v>
      </c>
      <c r="AK27" s="240" t="s">
        <v>1</v>
      </c>
      <c r="AL27" s="236" cm="1">
        <f t="array" aca="1" ref="AL27" ca="1">INDIRECT("'"&amp;$C27&amp;"'!"&amp;"$"&amp;$D27&amp;$AL$1&amp;"")</f>
        <v>0</v>
      </c>
      <c r="AM27" s="239" t="s">
        <v>1</v>
      </c>
      <c r="AN27" s="239" t="s">
        <v>1</v>
      </c>
      <c r="AO27" s="237" t="s">
        <v>1</v>
      </c>
      <c r="AP27" s="236">
        <v>11.6</v>
      </c>
      <c r="AQ27" s="240">
        <v>70.900000000000006</v>
      </c>
      <c r="AR27" s="236" t="str" cm="1">
        <f t="array" aca="1" ref="AR27" ca="1">INDIRECT("'"&amp;$C27&amp;"'!"&amp;"$"&amp;$D27&amp;$AR$1&amp;"")</f>
        <v>CMS</v>
      </c>
      <c r="AS27" s="239" t="s">
        <v>1</v>
      </c>
      <c r="AT27" s="237" t="s">
        <v>1</v>
      </c>
      <c r="AU27" s="238" cm="1">
        <f t="array" aca="1" ref="AU27" ca="1">INDIRECT("'"&amp;$C27&amp;"'!"&amp;"$"&amp;$D27&amp;$AU$1&amp;"")</f>
        <v>3.5</v>
      </c>
      <c r="AV27" s="239">
        <v>0.97</v>
      </c>
      <c r="AW27" s="237">
        <v>0.67</v>
      </c>
      <c r="AX27" s="236">
        <v>13.91</v>
      </c>
      <c r="AY27" s="240">
        <v>70.599999999999994</v>
      </c>
      <c r="AZ27" s="239" cm="1">
        <f t="array" aca="1" ref="AZ27" ca="1">INDIRECT("'"&amp;$C27&amp;"'!"&amp;"$"&amp;$D27&amp;$AZ$1&amp;"")</f>
        <v>5.8</v>
      </c>
      <c r="BA27" s="238"/>
      <c r="BB27" s="239">
        <v>0.98</v>
      </c>
      <c r="BC27" s="237">
        <v>1.2</v>
      </c>
      <c r="BD27" s="239" t="str" cm="1">
        <f t="array" aca="1" ref="BD27" ca="1">INDIRECT("'"&amp;$C27&amp;"'!"&amp;"$"&amp;$D27&amp;$BD$1&amp;"")</f>
        <v>CMS</v>
      </c>
      <c r="BE27" s="238"/>
      <c r="BF27" s="239" t="s">
        <v>1</v>
      </c>
      <c r="BG27" s="237" t="s">
        <v>1</v>
      </c>
      <c r="BH27" s="241">
        <v>14.18</v>
      </c>
      <c r="BI27" s="237">
        <v>71.97</v>
      </c>
      <c r="BJ27" s="241" cm="1">
        <f t="array" aca="1" ref="BJ27" ca="1">INDIRECT("'"&amp;$C27&amp;"'!"&amp;"$"&amp;$D27&amp;$BJ$1&amp;"")</f>
        <v>14.21</v>
      </c>
      <c r="BK27" s="239">
        <v>0.99</v>
      </c>
      <c r="BL27" s="237">
        <v>2.2999999999999998</v>
      </c>
      <c r="BM27" s="415">
        <v>68.7</v>
      </c>
      <c r="BN27" s="236" cm="1">
        <f t="array" aca="1" ref="BN27" ca="1">INDIRECT("'"&amp;$C27&amp;"'!"&amp;"$"&amp;$D27&amp;$BN$1&amp;"")</f>
        <v>0</v>
      </c>
      <c r="BO27" s="238" t="s">
        <v>1</v>
      </c>
      <c r="BP27" s="237" t="s">
        <v>1</v>
      </c>
      <c r="BQ27" s="241" cm="1">
        <f t="array" aca="1" ref="BQ27" ca="1">INDIRECT("'"&amp;$C27&amp;"'!"&amp;"$"&amp;$D27&amp;$BQ$1&amp;"")</f>
        <v>1.19</v>
      </c>
      <c r="BR27" s="239"/>
      <c r="BS27" s="239">
        <v>0.99</v>
      </c>
      <c r="BT27" s="237">
        <v>0.11</v>
      </c>
      <c r="BU27" s="242" cm="1">
        <f t="array" aca="1" ref="BU27" ca="1">INDIRECT("'"&amp;$C27&amp;"'!"&amp;"$"&amp;$D27&amp;$BU$1&amp;"")</f>
        <v>0.8</v>
      </c>
      <c r="BV27" s="239"/>
      <c r="BW27" s="239">
        <v>0.97</v>
      </c>
      <c r="BX27" s="237">
        <v>0.18</v>
      </c>
      <c r="BY27" s="242" cm="1">
        <f t="array" aca="1" ref="BY27" ca="1">INDIRECT("'"&amp;$C27&amp;"'!"&amp;"$"&amp;$D27&amp;74&amp;"")</f>
        <v>0</v>
      </c>
      <c r="BZ27" s="239"/>
      <c r="CA27" s="239"/>
      <c r="CB27" s="237"/>
    </row>
    <row r="28" spans="1:80" ht="15.75" thickBot="1" x14ac:dyDescent="0.25">
      <c r="A28" s="352">
        <v>45962</v>
      </c>
      <c r="B28" s="269">
        <v>0.95833333333333404</v>
      </c>
      <c r="C28" s="256">
        <f t="shared" si="0"/>
        <v>1</v>
      </c>
      <c r="D28" s="257" t="s">
        <v>176</v>
      </c>
      <c r="E28" s="243">
        <v>14.16</v>
      </c>
      <c r="F28" s="244">
        <v>72.23</v>
      </c>
      <c r="G28" s="245" t="str" cm="1">
        <f t="array" aca="1" ref="G28" ca="1">INDIRECT("'"&amp;$C28&amp;"'!"&amp;"$"&amp;$D28&amp;$G$1&amp;"")</f>
        <v>CMS</v>
      </c>
      <c r="H28" s="246" t="s">
        <v>1</v>
      </c>
      <c r="I28" s="244" t="s">
        <v>1</v>
      </c>
      <c r="J28" s="245" cm="1">
        <f t="array" aca="1" ref="J28" ca="1">INDIRECT("'"&amp;$C28&amp;"'!"&amp;"$"&amp;$D28&amp;$J$1&amp;"")</f>
        <v>6.1</v>
      </c>
      <c r="K28" s="246"/>
      <c r="L28" s="246">
        <v>0.99</v>
      </c>
      <c r="M28" s="247">
        <v>0.96099999999999997</v>
      </c>
      <c r="N28" s="243" cm="1">
        <f t="array" aca="1" ref="N28" ca="1">INDIRECT("'"&amp;$C28&amp;"'!"&amp;"$"&amp;$D28&amp;$N$1&amp;"")</f>
        <v>6.1</v>
      </c>
      <c r="O28" s="246"/>
      <c r="P28" s="246">
        <v>0.99</v>
      </c>
      <c r="Q28" s="244">
        <v>0.97199999999999998</v>
      </c>
      <c r="R28" s="361" cm="1">
        <f t="array" aca="1" ref="R28" ca="1">INDIRECT("'"&amp;$C28&amp;"'!"&amp;"$"&amp;$D28&amp;$R$1&amp;"")</f>
        <v>6.1</v>
      </c>
      <c r="S28" s="246"/>
      <c r="T28" s="246">
        <v>0.99</v>
      </c>
      <c r="U28" s="247">
        <v>0.98599999999999999</v>
      </c>
      <c r="V28" s="243" t="s">
        <v>1</v>
      </c>
      <c r="W28" s="248" cm="1">
        <f t="array" aca="1" ref="W28" ca="1">INDIRECT("'"&amp;$C28&amp;"'!"&amp;"$"&amp;$D28&amp;$W$1&amp;"")</f>
        <v>0</v>
      </c>
      <c r="X28" s="246" t="s">
        <v>1</v>
      </c>
      <c r="Y28" s="244" t="s">
        <v>1</v>
      </c>
      <c r="Z28" s="245" cm="1">
        <f t="array" aca="1" ref="Z28" ca="1">INDIRECT("'"&amp;$C28&amp;"'!"&amp;"$"&amp;$D28&amp;$Z$1&amp;"")</f>
        <v>0</v>
      </c>
      <c r="AA28" s="246" t="s">
        <v>1</v>
      </c>
      <c r="AB28" s="246" t="s">
        <v>1</v>
      </c>
      <c r="AC28" s="247" t="s">
        <v>1</v>
      </c>
      <c r="AD28" s="243" cm="1">
        <f t="array" aca="1" ref="AD28" ca="1">INDIRECT("'"&amp;$C28&amp;"'!"&amp;"$"&amp;$D28&amp;$AD$1&amp;"")</f>
        <v>0</v>
      </c>
      <c r="AE28" s="246" t="s">
        <v>1</v>
      </c>
      <c r="AF28" s="246" t="s">
        <v>1</v>
      </c>
      <c r="AG28" s="244" t="s">
        <v>1</v>
      </c>
      <c r="AH28" s="245" cm="1">
        <f t="array" aca="1" ref="AH28" ca="1">INDIRECT("'"&amp;$C28&amp;"'!"&amp;"$"&amp;$D28&amp;$AH$1&amp;"")</f>
        <v>0</v>
      </c>
      <c r="AI28" s="246" t="s">
        <v>1</v>
      </c>
      <c r="AJ28" s="246" t="s">
        <v>1</v>
      </c>
      <c r="AK28" s="247" t="s">
        <v>1</v>
      </c>
      <c r="AL28" s="243" cm="1">
        <f t="array" aca="1" ref="AL28" ca="1">INDIRECT("'"&amp;$C28&amp;"'!"&amp;"$"&amp;$D28&amp;$AL$1&amp;"")</f>
        <v>0</v>
      </c>
      <c r="AM28" s="246" t="s">
        <v>1</v>
      </c>
      <c r="AN28" s="246" t="s">
        <v>1</v>
      </c>
      <c r="AO28" s="244" t="s">
        <v>1</v>
      </c>
      <c r="AP28" s="243">
        <v>11.6</v>
      </c>
      <c r="AQ28" s="247">
        <v>71</v>
      </c>
      <c r="AR28" s="243" t="str" cm="1">
        <f t="array" aca="1" ref="AR28" ca="1">INDIRECT("'"&amp;$C28&amp;"'!"&amp;"$"&amp;$D28&amp;$AR$1&amp;"")</f>
        <v>CMS</v>
      </c>
      <c r="AS28" s="246" t="s">
        <v>1</v>
      </c>
      <c r="AT28" s="244" t="s">
        <v>1</v>
      </c>
      <c r="AU28" s="245" cm="1">
        <f t="array" aca="1" ref="AU28" ca="1">INDIRECT("'"&amp;$C28&amp;"'!"&amp;"$"&amp;$D28&amp;$AU$1&amp;"")</f>
        <v>2.5</v>
      </c>
      <c r="AV28" s="246">
        <v>0.97</v>
      </c>
      <c r="AW28" s="244">
        <v>0.54</v>
      </c>
      <c r="AX28" s="243">
        <v>13.91</v>
      </c>
      <c r="AY28" s="247">
        <v>71</v>
      </c>
      <c r="AZ28" s="246" cm="1">
        <f t="array" aca="1" ref="AZ28" ca="1">INDIRECT("'"&amp;$C28&amp;"'!"&amp;"$"&amp;$D28&amp;$AZ$1&amp;"")</f>
        <v>2.7</v>
      </c>
      <c r="BA28" s="245"/>
      <c r="BB28" s="246">
        <v>0.93</v>
      </c>
      <c r="BC28" s="244">
        <v>1</v>
      </c>
      <c r="BD28" s="246" t="str" cm="1">
        <f t="array" aca="1" ref="BD28" ca="1">INDIRECT("'"&amp;$C28&amp;"'!"&amp;"$"&amp;$D28&amp;$BD$1&amp;"")</f>
        <v>CMS</v>
      </c>
      <c r="BE28" s="245"/>
      <c r="BF28" s="246" t="s">
        <v>1</v>
      </c>
      <c r="BG28" s="244" t="s">
        <v>1</v>
      </c>
      <c r="BH28" s="248">
        <v>14.16</v>
      </c>
      <c r="BI28" s="244">
        <v>72.23</v>
      </c>
      <c r="BJ28" s="248" cm="1">
        <f t="array" aca="1" ref="BJ28" ca="1">INDIRECT("'"&amp;$C28&amp;"'!"&amp;"$"&amp;$D28&amp;$BJ$1&amp;"")</f>
        <v>13.22</v>
      </c>
      <c r="BK28" s="246">
        <v>1</v>
      </c>
      <c r="BL28" s="244">
        <v>1.3</v>
      </c>
      <c r="BM28" s="416">
        <v>69</v>
      </c>
      <c r="BN28" s="243" cm="1">
        <f t="array" aca="1" ref="BN28" ca="1">INDIRECT("'"&amp;$C28&amp;"'!"&amp;"$"&amp;$D28&amp;$BN$1&amp;"")</f>
        <v>0</v>
      </c>
      <c r="BO28" s="245" t="s">
        <v>1</v>
      </c>
      <c r="BP28" s="244" t="s">
        <v>1</v>
      </c>
      <c r="BQ28" s="248" cm="1">
        <f t="array" aca="1" ref="BQ28" ca="1">INDIRECT("'"&amp;$C28&amp;"'!"&amp;"$"&amp;$D28&amp;$BQ$1&amp;"")</f>
        <v>1.08</v>
      </c>
      <c r="BR28" s="246"/>
      <c r="BS28" s="246">
        <v>0.99</v>
      </c>
      <c r="BT28" s="244">
        <v>0.11</v>
      </c>
      <c r="BU28" s="249" cm="1">
        <f t="array" aca="1" ref="BU28" ca="1">INDIRECT("'"&amp;$C28&amp;"'!"&amp;"$"&amp;$D28&amp;$BU$1&amp;"")</f>
        <v>0.76</v>
      </c>
      <c r="BV28" s="246"/>
      <c r="BW28" s="246">
        <v>0.97</v>
      </c>
      <c r="BX28" s="244">
        <v>0.18</v>
      </c>
      <c r="BY28" s="249" cm="1">
        <f t="array" aca="1" ref="BY28" ca="1">INDIRECT("'"&amp;$C28&amp;"'!"&amp;"$"&amp;$D28&amp;74&amp;"")</f>
        <v>0</v>
      </c>
      <c r="BZ28" s="246"/>
      <c r="CA28" s="246"/>
      <c r="CB28" s="244"/>
    </row>
    <row r="29" spans="1:80" ht="15" thickBot="1" x14ac:dyDescent="0.25">
      <c r="BI29" s="250"/>
    </row>
    <row r="30" spans="1:80" ht="15" x14ac:dyDescent="0.2">
      <c r="A30" s="270">
        <f>A5+1</f>
        <v>45963</v>
      </c>
      <c r="B30" s="267">
        <v>0</v>
      </c>
      <c r="C30" s="252">
        <f>DAY(A30)</f>
        <v>2</v>
      </c>
      <c r="D30" s="253" t="s">
        <v>153</v>
      </c>
      <c r="E30" s="223">
        <v>14.1</v>
      </c>
      <c r="F30" s="224">
        <v>70.44</v>
      </c>
      <c r="G30" s="225" t="str" cm="1">
        <f t="array" aca="1" ref="G30" ca="1">INDIRECT("'"&amp;$C30&amp;"'!"&amp;"$"&amp;$D30&amp;$G$1&amp;"")</f>
        <v>CMS</v>
      </c>
      <c r="H30" s="226" t="s">
        <v>1</v>
      </c>
      <c r="I30" s="224" t="s">
        <v>1</v>
      </c>
      <c r="J30" s="225" cm="1">
        <f t="array" aca="1" ref="J30" ca="1">INDIRECT("'"&amp;$C30&amp;"'!"&amp;"$"&amp;$D30&amp;$J$1&amp;"")</f>
        <v>6.1</v>
      </c>
      <c r="K30" s="226"/>
      <c r="L30" s="226">
        <v>0.99</v>
      </c>
      <c r="M30" s="227">
        <v>0.996</v>
      </c>
      <c r="N30" s="223" cm="1">
        <f t="array" aca="1" ref="N30" ca="1">INDIRECT("'"&amp;$C30&amp;"'!"&amp;"$"&amp;$D30&amp;$N$1&amp;"")</f>
        <v>6.9</v>
      </c>
      <c r="O30" s="226"/>
      <c r="P30" s="226">
        <v>0.98</v>
      </c>
      <c r="Q30" s="224">
        <v>1.28</v>
      </c>
      <c r="R30" s="358" cm="1">
        <f t="array" aca="1" ref="R30" ca="1">INDIRECT("'"&amp;$C30&amp;"'!"&amp;"$"&amp;$D30&amp;$R$1&amp;"")</f>
        <v>6.1</v>
      </c>
      <c r="S30" s="226"/>
      <c r="T30" s="226">
        <v>0.99</v>
      </c>
      <c r="U30" s="227">
        <v>0.89100000000000001</v>
      </c>
      <c r="V30" s="223" t="s">
        <v>1</v>
      </c>
      <c r="W30" s="228" cm="1">
        <f t="array" aca="1" ref="W30" ca="1">INDIRECT("'"&amp;$C30&amp;"'!"&amp;"$"&amp;$D30&amp;$W$1&amp;"")</f>
        <v>0</v>
      </c>
      <c r="X30" s="226" t="s">
        <v>1</v>
      </c>
      <c r="Y30" s="224" t="s">
        <v>1</v>
      </c>
      <c r="Z30" s="225" cm="1">
        <f t="array" aca="1" ref="Z30" ca="1">INDIRECT("'"&amp;$C30&amp;"'!"&amp;"$"&amp;$D30&amp;$Z$1&amp;"")</f>
        <v>0</v>
      </c>
      <c r="AA30" s="226" t="s">
        <v>1</v>
      </c>
      <c r="AB30" s="226" t="s">
        <v>1</v>
      </c>
      <c r="AC30" s="227" t="s">
        <v>1</v>
      </c>
      <c r="AD30" s="223" cm="1">
        <f t="array" aca="1" ref="AD30" ca="1">INDIRECT("'"&amp;$C30&amp;"'!"&amp;"$"&amp;$D30&amp;$AD$1&amp;"")</f>
        <v>0</v>
      </c>
      <c r="AE30" s="226" t="s">
        <v>1</v>
      </c>
      <c r="AF30" s="226" t="s">
        <v>1</v>
      </c>
      <c r="AG30" s="224" t="s">
        <v>1</v>
      </c>
      <c r="AH30" s="225" cm="1">
        <f t="array" aca="1" ref="AH30" ca="1">INDIRECT("'"&amp;$C30&amp;"'!"&amp;"$"&amp;$D30&amp;$AH$1&amp;"")</f>
        <v>0</v>
      </c>
      <c r="AI30" s="226" t="s">
        <v>1</v>
      </c>
      <c r="AJ30" s="226" t="s">
        <v>1</v>
      </c>
      <c r="AK30" s="224" t="s">
        <v>1</v>
      </c>
      <c r="AL30" s="223" cm="1">
        <f t="array" aca="1" ref="AL30" ca="1">INDIRECT("'"&amp;$C30&amp;"'!"&amp;"$"&amp;$D30&amp;$AL$1&amp;"")</f>
        <v>0</v>
      </c>
      <c r="AM30" s="226" t="s">
        <v>1</v>
      </c>
      <c r="AN30" s="226" t="s">
        <v>1</v>
      </c>
      <c r="AO30" s="224" t="s">
        <v>1</v>
      </c>
      <c r="AP30" s="223">
        <v>11.6</v>
      </c>
      <c r="AQ30" s="227">
        <v>70.7</v>
      </c>
      <c r="AR30" s="223" t="str" cm="1">
        <f t="array" aca="1" ref="AR30" ca="1">INDIRECT("'"&amp;$C30&amp;"'!"&amp;"$"&amp;$D30&amp;$AR$1&amp;"")</f>
        <v>CMS</v>
      </c>
      <c r="AS30" s="226" t="s">
        <v>1</v>
      </c>
      <c r="AT30" s="224" t="s">
        <v>1</v>
      </c>
      <c r="AU30" s="225" cm="1">
        <f t="array" aca="1" ref="AU30" ca="1">INDIRECT("'"&amp;$C30&amp;"'!"&amp;"$"&amp;$D30&amp;$AU$1&amp;"")</f>
        <v>2.5</v>
      </c>
      <c r="AV30" s="226">
        <v>0.96</v>
      </c>
      <c r="AW30" s="224">
        <v>0.89</v>
      </c>
      <c r="AX30" s="223">
        <v>0</v>
      </c>
      <c r="AY30" s="227">
        <v>70.7</v>
      </c>
      <c r="AZ30" s="226" cm="1">
        <f t="array" aca="1" ref="AZ30" ca="1">INDIRECT("'"&amp;$C30&amp;"'!"&amp;"$"&amp;$D30&amp;$AZ$1&amp;"")</f>
        <v>0</v>
      </c>
      <c r="BA30" s="225"/>
      <c r="BB30" s="226" t="s">
        <v>1</v>
      </c>
      <c r="BC30" s="224" t="s">
        <v>1</v>
      </c>
      <c r="BD30" s="226" t="str" cm="1">
        <f t="array" aca="1" ref="BD30" ca="1">INDIRECT("'"&amp;$C30&amp;"'!"&amp;"$"&amp;$D30&amp;$BD$1&amp;"")</f>
        <v>CMS</v>
      </c>
      <c r="BE30" s="225"/>
      <c r="BF30" s="226" t="s">
        <v>1</v>
      </c>
      <c r="BG30" s="224" t="s">
        <v>1</v>
      </c>
      <c r="BH30" s="228">
        <v>14.04</v>
      </c>
      <c r="BI30" s="224">
        <v>71.67</v>
      </c>
      <c r="BJ30" s="228" cm="1">
        <f t="array" aca="1" ref="BJ30" ca="1">INDIRECT("'"&amp;$C30&amp;"'!"&amp;"$"&amp;$D30&amp;$BJ$1&amp;"")</f>
        <v>13.17</v>
      </c>
      <c r="BK30" s="226">
        <v>1</v>
      </c>
      <c r="BL30" s="224">
        <v>1.2</v>
      </c>
      <c r="BM30" s="413">
        <v>69.2</v>
      </c>
      <c r="BN30" s="223" cm="1">
        <f t="array" aca="1" ref="BN30" ca="1">INDIRECT("'"&amp;$C30&amp;"'!"&amp;"$"&amp;$D30&amp;$BN$1&amp;"")</f>
        <v>0</v>
      </c>
      <c r="BO30" s="225" t="s">
        <v>1</v>
      </c>
      <c r="BP30" s="224" t="s">
        <v>1</v>
      </c>
      <c r="BQ30" s="228" cm="1">
        <f t="array" aca="1" ref="BQ30" ca="1">INDIRECT("'"&amp;$C30&amp;"'!"&amp;"$"&amp;$D30&amp;$BQ$1&amp;"")</f>
        <v>0.99</v>
      </c>
      <c r="BR30" s="226"/>
      <c r="BS30" s="226">
        <v>0.99</v>
      </c>
      <c r="BT30" s="224">
        <v>0.1</v>
      </c>
      <c r="BU30" s="228" cm="1">
        <f t="array" aca="1" ref="BU30" ca="1">INDIRECT("'"&amp;$C30&amp;"'!"&amp;"$"&amp;$D30&amp;$BU$1&amp;"")</f>
        <v>0.72</v>
      </c>
      <c r="BV30" s="226"/>
      <c r="BW30" s="226">
        <v>0.97</v>
      </c>
      <c r="BX30" s="224">
        <v>0.17</v>
      </c>
      <c r="BY30" s="281" cm="1">
        <f t="array" aca="1" ref="BY30" ca="1">INDIRECT("'"&amp;$C30&amp;"'!"&amp;"$"&amp;$D30&amp;74&amp;"")</f>
        <v>0</v>
      </c>
      <c r="BZ30" s="226"/>
      <c r="CA30" s="226"/>
      <c r="CB30" s="224"/>
    </row>
    <row r="31" spans="1:80" ht="15" x14ac:dyDescent="0.2">
      <c r="A31" s="351">
        <f t="shared" ref="A31:A53" si="1">A6+1</f>
        <v>45963</v>
      </c>
      <c r="B31" s="268">
        <v>4.1666666666666699E-2</v>
      </c>
      <c r="C31" s="254">
        <f>DAY(A31)</f>
        <v>2</v>
      </c>
      <c r="D31" s="255" t="s">
        <v>154</v>
      </c>
      <c r="E31" s="229">
        <v>14.1</v>
      </c>
      <c r="F31" s="230">
        <v>70.67</v>
      </c>
      <c r="G31" s="231" t="str" cm="1">
        <f t="array" aca="1" ref="G31" ca="1">INDIRECT("'"&amp;$C31&amp;"'!"&amp;"$"&amp;$D31&amp;$G$1&amp;"")</f>
        <v>CMS</v>
      </c>
      <c r="H31" s="232" t="s">
        <v>1</v>
      </c>
      <c r="I31" s="230" t="s">
        <v>1</v>
      </c>
      <c r="J31" s="231" cm="1">
        <f t="array" aca="1" ref="J31" ca="1">INDIRECT("'"&amp;$C31&amp;"'!"&amp;"$"&amp;$D31&amp;$J$1&amp;"")</f>
        <v>6</v>
      </c>
      <c r="K31" s="232"/>
      <c r="L31" s="232">
        <v>0.99</v>
      </c>
      <c r="M31" s="233">
        <v>0.84199999999999997</v>
      </c>
      <c r="N31" s="229" cm="1">
        <f t="array" aca="1" ref="N31" ca="1">INDIRECT("'"&amp;$C31&amp;"'!"&amp;"$"&amp;$D31&amp;$N$1&amp;"")</f>
        <v>6</v>
      </c>
      <c r="O31" s="232"/>
      <c r="P31" s="232">
        <v>0.99</v>
      </c>
      <c r="Q31" s="230">
        <v>0.86099999999999999</v>
      </c>
      <c r="R31" s="359" cm="1">
        <f t="array" aca="1" ref="R31" ca="1">INDIRECT("'"&amp;$C31&amp;"'!"&amp;"$"&amp;$D31&amp;$R$1&amp;"")</f>
        <v>6</v>
      </c>
      <c r="S31" s="232"/>
      <c r="T31" s="232">
        <v>0.99</v>
      </c>
      <c r="U31" s="233">
        <v>0.84499999999999997</v>
      </c>
      <c r="V31" s="229" t="s">
        <v>1</v>
      </c>
      <c r="W31" s="234" cm="1">
        <f t="array" aca="1" ref="W31" ca="1">INDIRECT("'"&amp;$C31&amp;"'!"&amp;"$"&amp;$D31&amp;$W$1&amp;"")</f>
        <v>0</v>
      </c>
      <c r="X31" s="232" t="s">
        <v>1</v>
      </c>
      <c r="Y31" s="230" t="s">
        <v>1</v>
      </c>
      <c r="Z31" s="231" cm="1">
        <f t="array" aca="1" ref="Z31" ca="1">INDIRECT("'"&amp;$C31&amp;"'!"&amp;"$"&amp;$D31&amp;$Z$1&amp;"")</f>
        <v>0</v>
      </c>
      <c r="AA31" s="232" t="s">
        <v>1</v>
      </c>
      <c r="AB31" s="232" t="s">
        <v>1</v>
      </c>
      <c r="AC31" s="233" t="s">
        <v>1</v>
      </c>
      <c r="AD31" s="229" cm="1">
        <f t="array" aca="1" ref="AD31" ca="1">INDIRECT("'"&amp;$C31&amp;"'!"&amp;"$"&amp;$D31&amp;$AD$1&amp;"")</f>
        <v>0</v>
      </c>
      <c r="AE31" s="232" t="s">
        <v>1</v>
      </c>
      <c r="AF31" s="232" t="s">
        <v>1</v>
      </c>
      <c r="AG31" s="230" t="s">
        <v>1</v>
      </c>
      <c r="AH31" s="231" cm="1">
        <f t="array" aca="1" ref="AH31" ca="1">INDIRECT("'"&amp;$C31&amp;"'!"&amp;"$"&amp;$D31&amp;$AH$1&amp;"")</f>
        <v>0</v>
      </c>
      <c r="AI31" s="232" t="s">
        <v>1</v>
      </c>
      <c r="AJ31" s="232" t="s">
        <v>1</v>
      </c>
      <c r="AK31" s="233" t="s">
        <v>1</v>
      </c>
      <c r="AL31" s="229" cm="1">
        <f t="array" aca="1" ref="AL31" ca="1">INDIRECT("'"&amp;$C31&amp;"'!"&amp;"$"&amp;$D31&amp;$AL$1&amp;"")</f>
        <v>0</v>
      </c>
      <c r="AM31" s="232" t="s">
        <v>1</v>
      </c>
      <c r="AN31" s="232" t="s">
        <v>1</v>
      </c>
      <c r="AO31" s="230" t="s">
        <v>1</v>
      </c>
      <c r="AP31" s="229">
        <v>11.6</v>
      </c>
      <c r="AQ31" s="233">
        <v>70.7</v>
      </c>
      <c r="AR31" s="229" t="str" cm="1">
        <f t="array" aca="1" ref="AR31" ca="1">INDIRECT("'"&amp;$C31&amp;"'!"&amp;"$"&amp;$D31&amp;$AR$1&amp;"")</f>
        <v>CMS</v>
      </c>
      <c r="AS31" s="232" t="s">
        <v>1</v>
      </c>
      <c r="AT31" s="230" t="s">
        <v>1</v>
      </c>
      <c r="AU31" s="231" cm="1">
        <f t="array" aca="1" ref="AU31" ca="1">INDIRECT("'"&amp;$C31&amp;"'!"&amp;"$"&amp;$D31&amp;$AU$1&amp;"")</f>
        <v>2.5</v>
      </c>
      <c r="AV31" s="232">
        <v>0.96</v>
      </c>
      <c r="AW31" s="230">
        <v>0.71</v>
      </c>
      <c r="AX31" s="229">
        <v>0</v>
      </c>
      <c r="AY31" s="233">
        <v>70.7</v>
      </c>
      <c r="AZ31" s="232" cm="1">
        <f t="array" aca="1" ref="AZ31" ca="1">INDIRECT("'"&amp;$C31&amp;"'!"&amp;"$"&amp;$D31&amp;$AZ$1&amp;"")</f>
        <v>0</v>
      </c>
      <c r="BA31" s="231"/>
      <c r="BB31" s="232" t="s">
        <v>1</v>
      </c>
      <c r="BC31" s="230" t="s">
        <v>1</v>
      </c>
      <c r="BD31" s="232" t="str" cm="1">
        <f t="array" aca="1" ref="BD31" ca="1">INDIRECT("'"&amp;$C31&amp;"'!"&amp;"$"&amp;$D31&amp;$BD$1&amp;"")</f>
        <v>CMS</v>
      </c>
      <c r="BE31" s="231"/>
      <c r="BF31" s="232" t="s">
        <v>1</v>
      </c>
      <c r="BG31" s="230" t="s">
        <v>1</v>
      </c>
      <c r="BH31" s="234">
        <v>14.07</v>
      </c>
      <c r="BI31" s="230">
        <v>71.88</v>
      </c>
      <c r="BJ31" s="234" cm="1">
        <f t="array" aca="1" ref="BJ31" ca="1">INDIRECT("'"&amp;$C31&amp;"'!"&amp;"$"&amp;$D31&amp;$BJ$1&amp;"")</f>
        <v>12.71</v>
      </c>
      <c r="BK31" s="232">
        <v>1</v>
      </c>
      <c r="BL31" s="230">
        <v>1.2</v>
      </c>
      <c r="BM31" s="414">
        <v>69.5</v>
      </c>
      <c r="BN31" s="229" cm="1">
        <f t="array" aca="1" ref="BN31" ca="1">INDIRECT("'"&amp;$C31&amp;"'!"&amp;"$"&amp;$D31&amp;$BN$1&amp;"")</f>
        <v>0</v>
      </c>
      <c r="BO31" s="231" t="s">
        <v>1</v>
      </c>
      <c r="BP31" s="230" t="s">
        <v>1</v>
      </c>
      <c r="BQ31" s="234" cm="1">
        <f t="array" aca="1" ref="BQ31" ca="1">INDIRECT("'"&amp;$C31&amp;"'!"&amp;"$"&amp;$D31&amp;$BQ$1&amp;"")</f>
        <v>0.94</v>
      </c>
      <c r="BR31" s="232"/>
      <c r="BS31" s="232">
        <v>0.99</v>
      </c>
      <c r="BT31" s="230">
        <v>0.1</v>
      </c>
      <c r="BU31" s="234" cm="1">
        <f t="array" aca="1" ref="BU31" ca="1">INDIRECT("'"&amp;$C31&amp;"'!"&amp;"$"&amp;$D31&amp;$BU$1&amp;"")</f>
        <v>0.69</v>
      </c>
      <c r="BV31" s="232"/>
      <c r="BW31" s="232">
        <v>0.97</v>
      </c>
      <c r="BX31" s="230">
        <v>0.17</v>
      </c>
      <c r="BY31" s="235" cm="1">
        <f t="array" aca="1" ref="BY31" ca="1">INDIRECT("'"&amp;$C31&amp;"'!"&amp;"$"&amp;$D31&amp;74&amp;"")</f>
        <v>0</v>
      </c>
      <c r="BZ31" s="232"/>
      <c r="CA31" s="232"/>
      <c r="CB31" s="230"/>
    </row>
    <row r="32" spans="1:80" ht="15" x14ac:dyDescent="0.2">
      <c r="A32" s="351">
        <f t="shared" si="1"/>
        <v>45963</v>
      </c>
      <c r="B32" s="268">
        <v>8.3333333333333301E-2</v>
      </c>
      <c r="C32" s="254">
        <f>DAY(A32)</f>
        <v>2</v>
      </c>
      <c r="D32" s="255" t="s">
        <v>155</v>
      </c>
      <c r="E32" s="236">
        <v>14.2</v>
      </c>
      <c r="F32" s="237">
        <v>70.62</v>
      </c>
      <c r="G32" s="238" t="str" cm="1">
        <f t="array" aca="1" ref="G32" ca="1">INDIRECT("'"&amp;$C32&amp;"'!"&amp;"$"&amp;$D32&amp;$G$1&amp;"")</f>
        <v>CMS</v>
      </c>
      <c r="H32" s="239" t="s">
        <v>1</v>
      </c>
      <c r="I32" s="237" t="s">
        <v>1</v>
      </c>
      <c r="J32" s="238" cm="1">
        <f t="array" aca="1" ref="J32" ca="1">INDIRECT("'"&amp;$C32&amp;"'!"&amp;"$"&amp;$D32&amp;$J$1&amp;"")</f>
        <v>6.6</v>
      </c>
      <c r="K32" s="239"/>
      <c r="L32" s="239">
        <v>0.99</v>
      </c>
      <c r="M32" s="240">
        <v>0.97499999999999998</v>
      </c>
      <c r="N32" s="236" cm="1">
        <f t="array" aca="1" ref="N32" ca="1">INDIRECT("'"&amp;$C32&amp;"'!"&amp;"$"&amp;$D32&amp;$N$1&amp;"")</f>
        <v>0</v>
      </c>
      <c r="O32" s="239"/>
      <c r="P32" s="239" t="s">
        <v>1</v>
      </c>
      <c r="Q32" s="237" t="s">
        <v>1</v>
      </c>
      <c r="R32" s="236" cm="1">
        <f t="array" aca="1" ref="R32" ca="1">INDIRECT("'"&amp;$C32&amp;"'!"&amp;"$"&amp;$D32&amp;$R$1&amp;"")</f>
        <v>6.6</v>
      </c>
      <c r="S32" s="239"/>
      <c r="T32" s="239">
        <v>0.99</v>
      </c>
      <c r="U32" s="240">
        <v>0.96299999999999997</v>
      </c>
      <c r="V32" s="236" t="s">
        <v>1</v>
      </c>
      <c r="W32" s="241" cm="1">
        <f t="array" aca="1" ref="W32" ca="1">INDIRECT("'"&amp;$C32&amp;"'!"&amp;"$"&amp;$D32&amp;$W$1&amp;"")</f>
        <v>0</v>
      </c>
      <c r="X32" s="239" t="s">
        <v>1</v>
      </c>
      <c r="Y32" s="237" t="s">
        <v>1</v>
      </c>
      <c r="Z32" s="238" cm="1">
        <f t="array" aca="1" ref="Z32" ca="1">INDIRECT("'"&amp;$C32&amp;"'!"&amp;"$"&amp;$D32&amp;$Z$1&amp;"")</f>
        <v>0</v>
      </c>
      <c r="AA32" s="239" t="s">
        <v>1</v>
      </c>
      <c r="AB32" s="239" t="s">
        <v>1</v>
      </c>
      <c r="AC32" s="240" t="s">
        <v>1</v>
      </c>
      <c r="AD32" s="236" cm="1">
        <f t="array" aca="1" ref="AD32" ca="1">INDIRECT("'"&amp;$C32&amp;"'!"&amp;"$"&amp;$D32&amp;$AD$1&amp;"")</f>
        <v>0</v>
      </c>
      <c r="AE32" s="239" t="s">
        <v>1</v>
      </c>
      <c r="AF32" s="239" t="s">
        <v>1</v>
      </c>
      <c r="AG32" s="237" t="s">
        <v>1</v>
      </c>
      <c r="AH32" s="238" cm="1">
        <f t="array" aca="1" ref="AH32" ca="1">INDIRECT("'"&amp;$C32&amp;"'!"&amp;"$"&amp;$D32&amp;$AH$1&amp;"")</f>
        <v>0</v>
      </c>
      <c r="AI32" s="239" t="s">
        <v>1</v>
      </c>
      <c r="AJ32" s="239" t="s">
        <v>1</v>
      </c>
      <c r="AK32" s="240" t="s">
        <v>1</v>
      </c>
      <c r="AL32" s="236" cm="1">
        <f t="array" aca="1" ref="AL32" ca="1">INDIRECT("'"&amp;$C32&amp;"'!"&amp;"$"&amp;$D32&amp;$AL$1&amp;"")</f>
        <v>0</v>
      </c>
      <c r="AM32" s="239" t="s">
        <v>1</v>
      </c>
      <c r="AN32" s="239" t="s">
        <v>1</v>
      </c>
      <c r="AO32" s="240" t="s">
        <v>1</v>
      </c>
      <c r="AP32" s="236">
        <v>11.6</v>
      </c>
      <c r="AQ32" s="240">
        <v>70.8</v>
      </c>
      <c r="AR32" s="236" t="str" cm="1">
        <f t="array" aca="1" ref="AR32" ca="1">INDIRECT("'"&amp;$C32&amp;"'!"&amp;"$"&amp;$D32&amp;$AR$1&amp;"")</f>
        <v>CMS</v>
      </c>
      <c r="AS32" s="239" t="s">
        <v>1</v>
      </c>
      <c r="AT32" s="237" t="s">
        <v>1</v>
      </c>
      <c r="AU32" s="238" cm="1">
        <f t="array" aca="1" ref="AU32" ca="1">INDIRECT("'"&amp;$C32&amp;"'!"&amp;"$"&amp;$D32&amp;$AU$1&amp;"")</f>
        <v>3.5</v>
      </c>
      <c r="AV32" s="239">
        <v>0.98</v>
      </c>
      <c r="AW32" s="237">
        <v>0.183</v>
      </c>
      <c r="AX32" s="236">
        <v>0</v>
      </c>
      <c r="AY32" s="240">
        <v>70.78</v>
      </c>
      <c r="AZ32" s="239" cm="1">
        <f t="array" aca="1" ref="AZ32" ca="1">INDIRECT("'"&amp;$C32&amp;"'!"&amp;"$"&amp;$D32&amp;$AZ$1&amp;"")</f>
        <v>0</v>
      </c>
      <c r="BA32" s="238"/>
      <c r="BB32" s="239" t="s">
        <v>1</v>
      </c>
      <c r="BC32" s="237" t="s">
        <v>1</v>
      </c>
      <c r="BD32" s="239" t="str" cm="1">
        <f t="array" aca="1" ref="BD32" ca="1">INDIRECT("'"&amp;$C32&amp;"'!"&amp;"$"&amp;$D32&amp;$BD$1&amp;"")</f>
        <v>CMS</v>
      </c>
      <c r="BE32" s="238"/>
      <c r="BF32" s="239" t="s">
        <v>1</v>
      </c>
      <c r="BG32" s="237" t="s">
        <v>1</v>
      </c>
      <c r="BH32" s="241">
        <v>14.07</v>
      </c>
      <c r="BI32" s="237">
        <v>71.78</v>
      </c>
      <c r="BJ32" s="241" cm="1">
        <f t="array" aca="1" ref="BJ32" ca="1">INDIRECT("'"&amp;$C32&amp;"'!"&amp;"$"&amp;$D32&amp;$BJ$1&amp;"")</f>
        <v>14.19</v>
      </c>
      <c r="BK32" s="239">
        <v>1</v>
      </c>
      <c r="BL32" s="237">
        <v>1.3</v>
      </c>
      <c r="BM32" s="415">
        <v>69.5</v>
      </c>
      <c r="BN32" s="236" cm="1">
        <f t="array" aca="1" ref="BN32" ca="1">INDIRECT("'"&amp;$C32&amp;"'!"&amp;"$"&amp;$D32&amp;$BN$1&amp;"")</f>
        <v>1.46</v>
      </c>
      <c r="BO32" s="238">
        <v>0.97</v>
      </c>
      <c r="BP32" s="237">
        <v>0.36</v>
      </c>
      <c r="BQ32" s="241" cm="1">
        <f t="array" aca="1" ref="BQ32" ca="1">INDIRECT("'"&amp;$C32&amp;"'!"&amp;"$"&amp;$D32&amp;$BQ$1&amp;"")</f>
        <v>0.9</v>
      </c>
      <c r="BR32" s="239"/>
      <c r="BS32" s="239">
        <v>0.99</v>
      </c>
      <c r="BT32" s="237">
        <v>0.09</v>
      </c>
      <c r="BU32" s="241" cm="1">
        <f t="array" aca="1" ref="BU32" ca="1">INDIRECT("'"&amp;$C32&amp;"'!"&amp;"$"&amp;$D32&amp;$BU$1&amp;"")</f>
        <v>0.67</v>
      </c>
      <c r="BV32" s="239"/>
      <c r="BW32" s="239">
        <v>0.97</v>
      </c>
      <c r="BX32" s="237">
        <v>0.16</v>
      </c>
      <c r="BY32" s="242" cm="1">
        <f t="array" aca="1" ref="BY32" ca="1">INDIRECT("'"&amp;$C32&amp;"'!"&amp;"$"&amp;$D32&amp;74&amp;"")</f>
        <v>0</v>
      </c>
      <c r="BZ32" s="239"/>
      <c r="CA32" s="239"/>
      <c r="CB32" s="237"/>
    </row>
    <row r="33" spans="1:80" ht="15" x14ac:dyDescent="0.2">
      <c r="A33" s="351">
        <f t="shared" si="1"/>
        <v>45963</v>
      </c>
      <c r="B33" s="268">
        <v>0.125</v>
      </c>
      <c r="C33" s="254">
        <f>DAY(A33)</f>
        <v>2</v>
      </c>
      <c r="D33" s="255" t="s">
        <v>156</v>
      </c>
      <c r="E33" s="229">
        <v>14.2</v>
      </c>
      <c r="F33" s="230">
        <v>70.48</v>
      </c>
      <c r="G33" s="231" t="str" cm="1">
        <f t="array" aca="1" ref="G33" ca="1">INDIRECT("'"&amp;$C33&amp;"'!"&amp;"$"&amp;$D33&amp;$G$1&amp;"")</f>
        <v>CMS</v>
      </c>
      <c r="H33" s="232" t="s">
        <v>1</v>
      </c>
      <c r="I33" s="230" t="s">
        <v>1</v>
      </c>
      <c r="J33" s="231" cm="1">
        <f t="array" aca="1" ref="J33" ca="1">INDIRECT("'"&amp;$C33&amp;"'!"&amp;"$"&amp;$D33&amp;$J$1&amp;"")</f>
        <v>6.8</v>
      </c>
      <c r="K33" s="232"/>
      <c r="L33" s="232">
        <v>0.99</v>
      </c>
      <c r="M33" s="233">
        <v>1.0149999999999999</v>
      </c>
      <c r="N33" s="229" cm="1">
        <f t="array" aca="1" ref="N33" ca="1">INDIRECT("'"&amp;$C33&amp;"'!"&amp;"$"&amp;$D33&amp;$N$1&amp;"")</f>
        <v>0</v>
      </c>
      <c r="O33" s="232"/>
      <c r="P33" s="232" t="s">
        <v>1</v>
      </c>
      <c r="Q33" s="230" t="s">
        <v>1</v>
      </c>
      <c r="R33" s="359" cm="1">
        <f t="array" aca="1" ref="R33" ca="1">INDIRECT("'"&amp;$C33&amp;"'!"&amp;"$"&amp;$D33&amp;$R$1&amp;"")</f>
        <v>6.8</v>
      </c>
      <c r="S33" s="232"/>
      <c r="T33" s="232">
        <v>0.99</v>
      </c>
      <c r="U33" s="233">
        <v>1.0349999999999999</v>
      </c>
      <c r="V33" s="229" t="s">
        <v>1</v>
      </c>
      <c r="W33" s="234" cm="1">
        <f t="array" aca="1" ref="W33" ca="1">INDIRECT("'"&amp;$C33&amp;"'!"&amp;"$"&amp;$D33&amp;$W$1&amp;"")</f>
        <v>0</v>
      </c>
      <c r="X33" s="232" t="s">
        <v>1</v>
      </c>
      <c r="Y33" s="230" t="s">
        <v>1</v>
      </c>
      <c r="Z33" s="231" cm="1">
        <f t="array" aca="1" ref="Z33" ca="1">INDIRECT("'"&amp;$C33&amp;"'!"&amp;"$"&amp;$D33&amp;$Z$1&amp;"")</f>
        <v>0</v>
      </c>
      <c r="AA33" s="232" t="s">
        <v>1</v>
      </c>
      <c r="AB33" s="232" t="s">
        <v>1</v>
      </c>
      <c r="AC33" s="233" t="s">
        <v>1</v>
      </c>
      <c r="AD33" s="229" cm="1">
        <f t="array" aca="1" ref="AD33" ca="1">INDIRECT("'"&amp;$C33&amp;"'!"&amp;"$"&amp;$D33&amp;$AD$1&amp;"")</f>
        <v>0</v>
      </c>
      <c r="AE33" s="232" t="s">
        <v>1</v>
      </c>
      <c r="AF33" s="232" t="s">
        <v>1</v>
      </c>
      <c r="AG33" s="230" t="s">
        <v>1</v>
      </c>
      <c r="AH33" s="231" cm="1">
        <f t="array" aca="1" ref="AH33" ca="1">INDIRECT("'"&amp;$C33&amp;"'!"&amp;"$"&amp;$D33&amp;$AH$1&amp;"")</f>
        <v>0</v>
      </c>
      <c r="AI33" s="232" t="s">
        <v>1</v>
      </c>
      <c r="AJ33" s="232" t="s">
        <v>1</v>
      </c>
      <c r="AK33" s="233" t="s">
        <v>1</v>
      </c>
      <c r="AL33" s="229" cm="1">
        <f t="array" aca="1" ref="AL33" ca="1">INDIRECT("'"&amp;$C33&amp;"'!"&amp;"$"&amp;$D33&amp;$AL$1&amp;"")</f>
        <v>0</v>
      </c>
      <c r="AM33" s="232" t="s">
        <v>1</v>
      </c>
      <c r="AN33" s="232" t="s">
        <v>1</v>
      </c>
      <c r="AO33" s="230" t="s">
        <v>1</v>
      </c>
      <c r="AP33" s="229">
        <v>11.6</v>
      </c>
      <c r="AQ33" s="233">
        <v>70.8</v>
      </c>
      <c r="AR33" s="229" t="str" cm="1">
        <f t="array" aca="1" ref="AR33" ca="1">INDIRECT("'"&amp;$C33&amp;"'!"&amp;"$"&amp;$D33&amp;$AR$1&amp;"")</f>
        <v>CMS</v>
      </c>
      <c r="AS33" s="232" t="s">
        <v>1</v>
      </c>
      <c r="AT33" s="230" t="s">
        <v>1</v>
      </c>
      <c r="AU33" s="231" cm="1">
        <f t="array" aca="1" ref="AU33" ca="1">INDIRECT("'"&amp;$C33&amp;"'!"&amp;"$"&amp;$D33&amp;$AU$1&amp;"")</f>
        <v>3.5</v>
      </c>
      <c r="AV33" s="232">
        <v>0.97</v>
      </c>
      <c r="AW33" s="230">
        <v>0.78</v>
      </c>
      <c r="AX33" s="229">
        <v>0</v>
      </c>
      <c r="AY33" s="233">
        <v>70.78</v>
      </c>
      <c r="AZ33" s="232" cm="1">
        <f t="array" aca="1" ref="AZ33" ca="1">INDIRECT("'"&amp;$C33&amp;"'!"&amp;"$"&amp;$D33&amp;$AZ$1&amp;"")</f>
        <v>0</v>
      </c>
      <c r="BA33" s="231"/>
      <c r="BB33" s="232" t="s">
        <v>1</v>
      </c>
      <c r="BC33" s="230" t="s">
        <v>1</v>
      </c>
      <c r="BD33" s="232" t="str" cm="1">
        <f t="array" aca="1" ref="BD33" ca="1">INDIRECT("'"&amp;$C33&amp;"'!"&amp;"$"&amp;$D33&amp;$BD$1&amp;"")</f>
        <v>CMS</v>
      </c>
      <c r="BE33" s="231"/>
      <c r="BF33" s="232" t="s">
        <v>1</v>
      </c>
      <c r="BG33" s="230" t="s">
        <v>1</v>
      </c>
      <c r="BH33" s="234">
        <v>14.05</v>
      </c>
      <c r="BI33" s="230">
        <v>71.63</v>
      </c>
      <c r="BJ33" s="234" cm="1">
        <f t="array" aca="1" ref="BJ33" ca="1">INDIRECT("'"&amp;$C33&amp;"'!"&amp;"$"&amp;$D33&amp;$BJ$1&amp;"")</f>
        <v>14.23</v>
      </c>
      <c r="BK33" s="232">
        <v>1</v>
      </c>
      <c r="BL33" s="230">
        <v>1.3</v>
      </c>
      <c r="BM33" s="414">
        <v>69.5</v>
      </c>
      <c r="BN33" s="229" cm="1">
        <f t="array" aca="1" ref="BN33" ca="1">INDIRECT("'"&amp;$C33&amp;"'!"&amp;"$"&amp;$D33&amp;$BN$1&amp;"")</f>
        <v>0</v>
      </c>
      <c r="BO33" s="231" t="s">
        <v>1</v>
      </c>
      <c r="BP33" s="230" t="s">
        <v>1</v>
      </c>
      <c r="BQ33" s="234" cm="1">
        <f t="array" aca="1" ref="BQ33" ca="1">INDIRECT("'"&amp;$C33&amp;"'!"&amp;"$"&amp;$D33&amp;$BQ$1&amp;"")</f>
        <v>0.86</v>
      </c>
      <c r="BR33" s="232"/>
      <c r="BS33" s="232">
        <v>0.99</v>
      </c>
      <c r="BT33" s="230">
        <v>0.09</v>
      </c>
      <c r="BU33" s="234" cm="1">
        <f t="array" aca="1" ref="BU33" ca="1">INDIRECT("'"&amp;$C33&amp;"'!"&amp;"$"&amp;$D33&amp;$BU$1&amp;"")</f>
        <v>0.65</v>
      </c>
      <c r="BV33" s="232"/>
      <c r="BW33" s="232">
        <v>0.97</v>
      </c>
      <c r="BX33" s="230">
        <v>0.16</v>
      </c>
      <c r="BY33" s="235" cm="1">
        <f t="array" aca="1" ref="BY33" ca="1">INDIRECT("'"&amp;$C33&amp;"'!"&amp;"$"&amp;$D33&amp;74&amp;"")</f>
        <v>0</v>
      </c>
      <c r="BZ33" s="232"/>
      <c r="CA33" s="232"/>
      <c r="CB33" s="230"/>
    </row>
    <row r="34" spans="1:80" ht="15" x14ac:dyDescent="0.2">
      <c r="A34" s="351">
        <f t="shared" si="1"/>
        <v>45963</v>
      </c>
      <c r="B34" s="268">
        <v>0.16666666666666699</v>
      </c>
      <c r="C34" s="254">
        <f>DAY(A34)</f>
        <v>2</v>
      </c>
      <c r="D34" s="255" t="s">
        <v>157</v>
      </c>
      <c r="E34" s="236">
        <v>14.2</v>
      </c>
      <c r="F34" s="237">
        <v>70.510000000000005</v>
      </c>
      <c r="G34" s="238" t="str" cm="1">
        <f t="array" aca="1" ref="G34" ca="1">INDIRECT("'"&amp;$C34&amp;"'!"&amp;"$"&amp;$D34&amp;$G$1&amp;"")</f>
        <v>CMS</v>
      </c>
      <c r="H34" s="239" t="s">
        <v>1</v>
      </c>
      <c r="I34" s="237" t="s">
        <v>1</v>
      </c>
      <c r="J34" s="238" cm="1">
        <f t="array" aca="1" ref="J34" ca="1">INDIRECT("'"&amp;$C34&amp;"'!"&amp;"$"&amp;$D34&amp;$J$1&amp;"")</f>
        <v>6.5</v>
      </c>
      <c r="K34" s="239"/>
      <c r="L34" s="239">
        <v>0.99</v>
      </c>
      <c r="M34" s="240">
        <v>0.96199999999999997</v>
      </c>
      <c r="N34" s="236" cm="1">
        <f t="array" aca="1" ref="N34" ca="1">INDIRECT("'"&amp;$C34&amp;"'!"&amp;"$"&amp;$D34&amp;$N$1&amp;"")</f>
        <v>0</v>
      </c>
      <c r="O34" s="239"/>
      <c r="P34" s="239" t="s">
        <v>1</v>
      </c>
      <c r="Q34" s="237" t="s">
        <v>1</v>
      </c>
      <c r="R34" s="236" cm="1">
        <f t="array" aca="1" ref="R34" ca="1">INDIRECT("'"&amp;$C34&amp;"'!"&amp;"$"&amp;$D34&amp;$R$1&amp;"")</f>
        <v>6.5</v>
      </c>
      <c r="S34" s="239"/>
      <c r="T34" s="239">
        <v>0.99</v>
      </c>
      <c r="U34" s="240">
        <v>0.97099999999999997</v>
      </c>
      <c r="V34" s="236" t="s">
        <v>1</v>
      </c>
      <c r="W34" s="241" cm="1">
        <f t="array" aca="1" ref="W34" ca="1">INDIRECT("'"&amp;$C34&amp;"'!"&amp;"$"&amp;$D34&amp;$W$1&amp;"")</f>
        <v>0</v>
      </c>
      <c r="X34" s="239" t="s">
        <v>1</v>
      </c>
      <c r="Y34" s="237" t="s">
        <v>1</v>
      </c>
      <c r="Z34" s="238" cm="1">
        <f t="array" aca="1" ref="Z34" ca="1">INDIRECT("'"&amp;$C34&amp;"'!"&amp;"$"&amp;$D34&amp;$Z$1&amp;"")</f>
        <v>0</v>
      </c>
      <c r="AA34" s="239" t="s">
        <v>1</v>
      </c>
      <c r="AB34" s="239" t="s">
        <v>1</v>
      </c>
      <c r="AC34" s="240" t="s">
        <v>1</v>
      </c>
      <c r="AD34" s="236" cm="1">
        <f t="array" aca="1" ref="AD34" ca="1">INDIRECT("'"&amp;$C34&amp;"'!"&amp;"$"&amp;$D34&amp;$AD$1&amp;"")</f>
        <v>0</v>
      </c>
      <c r="AE34" s="239" t="s">
        <v>1</v>
      </c>
      <c r="AF34" s="239" t="s">
        <v>1</v>
      </c>
      <c r="AG34" s="237" t="s">
        <v>1</v>
      </c>
      <c r="AH34" s="238" cm="1">
        <f t="array" aca="1" ref="AH34" ca="1">INDIRECT("'"&amp;$C34&amp;"'!"&amp;"$"&amp;$D34&amp;$AH$1&amp;"")</f>
        <v>0</v>
      </c>
      <c r="AI34" s="239" t="s">
        <v>1</v>
      </c>
      <c r="AJ34" s="239" t="s">
        <v>1</v>
      </c>
      <c r="AK34" s="240" t="s">
        <v>1</v>
      </c>
      <c r="AL34" s="236" cm="1">
        <f t="array" aca="1" ref="AL34" ca="1">INDIRECT("'"&amp;$C34&amp;"'!"&amp;"$"&amp;$D34&amp;$AL$1&amp;"")</f>
        <v>0</v>
      </c>
      <c r="AM34" s="239" t="s">
        <v>1</v>
      </c>
      <c r="AN34" s="239" t="s">
        <v>1</v>
      </c>
      <c r="AO34" s="237" t="s">
        <v>1</v>
      </c>
      <c r="AP34" s="236">
        <v>11.6</v>
      </c>
      <c r="AQ34" s="240">
        <v>70.8</v>
      </c>
      <c r="AR34" s="236" t="str" cm="1">
        <f t="array" aca="1" ref="AR34" ca="1">INDIRECT("'"&amp;$C34&amp;"'!"&amp;"$"&amp;$D34&amp;$AR$1&amp;"")</f>
        <v>CMS</v>
      </c>
      <c r="AS34" s="239" t="s">
        <v>1</v>
      </c>
      <c r="AT34" s="237" t="s">
        <v>1</v>
      </c>
      <c r="AU34" s="238" cm="1">
        <f t="array" aca="1" ref="AU34" ca="1">INDIRECT("'"&amp;$C34&amp;"'!"&amp;"$"&amp;$D34&amp;$AU$1&amp;"")</f>
        <v>3.5</v>
      </c>
      <c r="AV34" s="239">
        <v>0.98</v>
      </c>
      <c r="AW34" s="237">
        <v>0.67</v>
      </c>
      <c r="AX34" s="236">
        <v>0</v>
      </c>
      <c r="AY34" s="240">
        <v>70.8</v>
      </c>
      <c r="AZ34" s="239" cm="1">
        <f t="array" aca="1" ref="AZ34" ca="1">INDIRECT("'"&amp;$C34&amp;"'!"&amp;"$"&amp;$D34&amp;$AZ$1&amp;"")</f>
        <v>0</v>
      </c>
      <c r="BA34" s="238"/>
      <c r="BB34" s="239" t="s">
        <v>1</v>
      </c>
      <c r="BC34" s="237" t="s">
        <v>1</v>
      </c>
      <c r="BD34" s="239" t="str" cm="1">
        <f t="array" aca="1" ref="BD34" ca="1">INDIRECT("'"&amp;$C34&amp;"'!"&amp;"$"&amp;$D34&amp;$BD$1&amp;"")</f>
        <v>CMS</v>
      </c>
      <c r="BE34" s="238"/>
      <c r="BF34" s="239" t="s">
        <v>1</v>
      </c>
      <c r="BG34" s="237" t="s">
        <v>1</v>
      </c>
      <c r="BH34" s="241">
        <v>14.1</v>
      </c>
      <c r="BI34" s="237">
        <v>71.849999999999994</v>
      </c>
      <c r="BJ34" s="241" cm="1">
        <f t="array" aca="1" ref="BJ34" ca="1">INDIRECT("'"&amp;$C34&amp;"'!"&amp;"$"&amp;$D34&amp;$BJ$1&amp;"")</f>
        <v>14.21</v>
      </c>
      <c r="BK34" s="239">
        <v>1</v>
      </c>
      <c r="BL34" s="237">
        <v>1.3</v>
      </c>
      <c r="BM34" s="415">
        <v>69.400000000000006</v>
      </c>
      <c r="BN34" s="236" cm="1">
        <f t="array" aca="1" ref="BN34" ca="1">INDIRECT("'"&amp;$C34&amp;"'!"&amp;"$"&amp;$D34&amp;$BN$1&amp;"")</f>
        <v>0</v>
      </c>
      <c r="BO34" s="238" t="s">
        <v>1</v>
      </c>
      <c r="BP34" s="237" t="s">
        <v>1</v>
      </c>
      <c r="BQ34" s="241" cm="1">
        <f t="array" aca="1" ref="BQ34" ca="1">INDIRECT("'"&amp;$C34&amp;"'!"&amp;"$"&amp;$D34&amp;$BQ$1&amp;"")</f>
        <v>0.82</v>
      </c>
      <c r="BR34" s="239"/>
      <c r="BS34" s="239">
        <v>0.99</v>
      </c>
      <c r="BT34" s="237">
        <v>0.1</v>
      </c>
      <c r="BU34" s="241" cm="1">
        <f t="array" aca="1" ref="BU34" ca="1">INDIRECT("'"&amp;$C34&amp;"'!"&amp;"$"&amp;$D34&amp;$BU$1&amp;"")</f>
        <v>0.65</v>
      </c>
      <c r="BV34" s="239"/>
      <c r="BW34" s="239">
        <v>0.97</v>
      </c>
      <c r="BX34" s="237">
        <v>0.16</v>
      </c>
      <c r="BY34" s="242" cm="1">
        <f t="array" aca="1" ref="BY34" ca="1">INDIRECT("'"&amp;$C34&amp;"'!"&amp;"$"&amp;$D34&amp;74&amp;"")</f>
        <v>0</v>
      </c>
      <c r="BZ34" s="239"/>
      <c r="CA34" s="239"/>
      <c r="CB34" s="237"/>
    </row>
    <row r="35" spans="1:80" ht="15" x14ac:dyDescent="0.2">
      <c r="A35" s="351">
        <f t="shared" si="1"/>
        <v>45963</v>
      </c>
      <c r="B35" s="268">
        <v>0.20833333333333301</v>
      </c>
      <c r="C35" s="254">
        <f t="shared" ref="C35:C53" si="2">DAY(A35)</f>
        <v>2</v>
      </c>
      <c r="D35" s="255" t="s">
        <v>158</v>
      </c>
      <c r="E35" s="229">
        <v>14.2</v>
      </c>
      <c r="F35" s="230">
        <v>70.39</v>
      </c>
      <c r="G35" s="231" t="str" cm="1">
        <f t="array" aca="1" ref="G35" ca="1">INDIRECT("'"&amp;$C35&amp;"'!"&amp;"$"&amp;$D35&amp;$G$1&amp;"")</f>
        <v>CMS</v>
      </c>
      <c r="H35" s="232" t="s">
        <v>1</v>
      </c>
      <c r="I35" s="230" t="s">
        <v>1</v>
      </c>
      <c r="J35" s="231" cm="1">
        <f t="array" aca="1" ref="J35" ca="1">INDIRECT("'"&amp;$C35&amp;"'!"&amp;"$"&amp;$D35&amp;$J$1&amp;"")</f>
        <v>6.7</v>
      </c>
      <c r="K35" s="232"/>
      <c r="L35" s="232">
        <v>0.99</v>
      </c>
      <c r="M35" s="233">
        <v>1.05</v>
      </c>
      <c r="N35" s="229" t="str" cm="1">
        <f t="array" aca="1" ref="N35" ca="1">INDIRECT("'"&amp;$C35&amp;"'!"&amp;"$"&amp;$D35&amp;$N$1&amp;"")</f>
        <v>CMS</v>
      </c>
      <c r="O35" s="232"/>
      <c r="P35" s="232" t="s">
        <v>1</v>
      </c>
      <c r="Q35" s="230" t="s">
        <v>1</v>
      </c>
      <c r="R35" s="359" cm="1">
        <f t="array" aca="1" ref="R35" ca="1">INDIRECT("'"&amp;$C35&amp;"'!"&amp;"$"&amp;$D35&amp;$R$1&amp;"")</f>
        <v>6.7</v>
      </c>
      <c r="S35" s="232"/>
      <c r="T35" s="232">
        <v>0.99</v>
      </c>
      <c r="U35" s="233">
        <v>1.02</v>
      </c>
      <c r="V35" s="229" t="s">
        <v>1</v>
      </c>
      <c r="W35" s="234" cm="1">
        <f t="array" aca="1" ref="W35" ca="1">INDIRECT("'"&amp;$C35&amp;"'!"&amp;"$"&amp;$D35&amp;$W$1&amp;"")</f>
        <v>0</v>
      </c>
      <c r="X35" s="232" t="s">
        <v>1</v>
      </c>
      <c r="Y35" s="230" t="s">
        <v>1</v>
      </c>
      <c r="Z35" s="231" cm="1">
        <f t="array" aca="1" ref="Z35" ca="1">INDIRECT("'"&amp;$C35&amp;"'!"&amp;"$"&amp;$D35&amp;$Z$1&amp;"")</f>
        <v>0</v>
      </c>
      <c r="AA35" s="232" t="s">
        <v>1</v>
      </c>
      <c r="AB35" s="232" t="s">
        <v>1</v>
      </c>
      <c r="AC35" s="233" t="s">
        <v>1</v>
      </c>
      <c r="AD35" s="229" cm="1">
        <f t="array" aca="1" ref="AD35" ca="1">INDIRECT("'"&amp;$C35&amp;"'!"&amp;"$"&amp;$D35&amp;$AD$1&amp;"")</f>
        <v>0</v>
      </c>
      <c r="AE35" s="232" t="s">
        <v>1</v>
      </c>
      <c r="AF35" s="232" t="s">
        <v>1</v>
      </c>
      <c r="AG35" s="230" t="s">
        <v>1</v>
      </c>
      <c r="AH35" s="231" cm="1">
        <f t="array" aca="1" ref="AH35" ca="1">INDIRECT("'"&amp;$C35&amp;"'!"&amp;"$"&amp;$D35&amp;$AH$1&amp;"")</f>
        <v>0</v>
      </c>
      <c r="AI35" s="232" t="s">
        <v>1</v>
      </c>
      <c r="AJ35" s="232" t="s">
        <v>1</v>
      </c>
      <c r="AK35" s="233" t="s">
        <v>1</v>
      </c>
      <c r="AL35" s="229" cm="1">
        <f t="array" aca="1" ref="AL35" ca="1">INDIRECT("'"&amp;$C35&amp;"'!"&amp;"$"&amp;$D35&amp;$AL$1&amp;"")</f>
        <v>0</v>
      </c>
      <c r="AM35" s="232" t="s">
        <v>1</v>
      </c>
      <c r="AN35" s="232" t="s">
        <v>1</v>
      </c>
      <c r="AO35" s="230" t="s">
        <v>1</v>
      </c>
      <c r="AP35" s="229">
        <v>11.6</v>
      </c>
      <c r="AQ35" s="233">
        <v>70.7</v>
      </c>
      <c r="AR35" s="229" t="str" cm="1">
        <f t="array" aca="1" ref="AR35" ca="1">INDIRECT("'"&amp;$C35&amp;"'!"&amp;"$"&amp;$D35&amp;$AR$1&amp;"")</f>
        <v>CMS</v>
      </c>
      <c r="AS35" s="232" t="s">
        <v>1</v>
      </c>
      <c r="AT35" s="230" t="s">
        <v>1</v>
      </c>
      <c r="AU35" s="231" cm="1">
        <f t="array" aca="1" ref="AU35" ca="1">INDIRECT("'"&amp;$C35&amp;"'!"&amp;"$"&amp;$D35&amp;$AU$1&amp;"")</f>
        <v>3.5</v>
      </c>
      <c r="AV35" s="232">
        <v>0.97</v>
      </c>
      <c r="AW35" s="230">
        <v>0.21299999999999999</v>
      </c>
      <c r="AX35" s="229">
        <v>0</v>
      </c>
      <c r="AY35" s="233">
        <v>70.7</v>
      </c>
      <c r="AZ35" s="232" cm="1">
        <f t="array" aca="1" ref="AZ35" ca="1">INDIRECT("'"&amp;$C35&amp;"'!"&amp;"$"&amp;$D35&amp;$AZ$1&amp;"")</f>
        <v>0</v>
      </c>
      <c r="BA35" s="231"/>
      <c r="BB35" s="232" t="s">
        <v>1</v>
      </c>
      <c r="BC35" s="230" t="s">
        <v>1</v>
      </c>
      <c r="BD35" s="232" t="str" cm="1">
        <f t="array" aca="1" ref="BD35" ca="1">INDIRECT("'"&amp;$C35&amp;"'!"&amp;"$"&amp;$D35&amp;$BD$1&amp;"")</f>
        <v>CMS</v>
      </c>
      <c r="BE35" s="231"/>
      <c r="BF35" s="232" t="s">
        <v>1</v>
      </c>
      <c r="BG35" s="230" t="s">
        <v>1</v>
      </c>
      <c r="BH35" s="234">
        <v>14</v>
      </c>
      <c r="BI35" s="230">
        <v>71.650000000000006</v>
      </c>
      <c r="BJ35" s="234" cm="1">
        <f t="array" aca="1" ref="BJ35" ca="1">INDIRECT("'"&amp;$C35&amp;"'!"&amp;"$"&amp;$D35&amp;$BJ$1&amp;"")</f>
        <v>14.24</v>
      </c>
      <c r="BK35" s="232">
        <v>1</v>
      </c>
      <c r="BL35" s="230">
        <v>1.3</v>
      </c>
      <c r="BM35" s="414">
        <v>69.3</v>
      </c>
      <c r="BN35" s="229" cm="1">
        <f t="array" aca="1" ref="BN35" ca="1">INDIRECT("'"&amp;$C35&amp;"'!"&amp;"$"&amp;$D35&amp;$BN$1&amp;"")</f>
        <v>0</v>
      </c>
      <c r="BO35" s="231" t="s">
        <v>1</v>
      </c>
      <c r="BP35" s="230" t="s">
        <v>1</v>
      </c>
      <c r="BQ35" s="234" cm="1">
        <f t="array" aca="1" ref="BQ35" ca="1">INDIRECT("'"&amp;$C35&amp;"'!"&amp;"$"&amp;$D35&amp;$BQ$1&amp;"")</f>
        <v>0.82</v>
      </c>
      <c r="BR35" s="232"/>
      <c r="BS35" s="232">
        <v>0.99</v>
      </c>
      <c r="BT35" s="230">
        <v>0.08</v>
      </c>
      <c r="BU35" s="234" cm="1">
        <f t="array" aca="1" ref="BU35" ca="1">INDIRECT("'"&amp;$C35&amp;"'!"&amp;"$"&amp;$D35&amp;$BU$1&amp;"")</f>
        <v>0.64</v>
      </c>
      <c r="BV35" s="232"/>
      <c r="BW35" s="232">
        <v>0.97</v>
      </c>
      <c r="BX35" s="230">
        <v>0.15</v>
      </c>
      <c r="BY35" s="235" cm="1">
        <f t="array" aca="1" ref="BY35" ca="1">INDIRECT("'"&amp;$C35&amp;"'!"&amp;"$"&amp;$D35&amp;74&amp;"")</f>
        <v>0</v>
      </c>
      <c r="BZ35" s="232"/>
      <c r="CA35" s="232"/>
      <c r="CB35" s="230"/>
    </row>
    <row r="36" spans="1:80" ht="15" x14ac:dyDescent="0.2">
      <c r="A36" s="351">
        <f t="shared" si="1"/>
        <v>45963</v>
      </c>
      <c r="B36" s="268">
        <v>0.25</v>
      </c>
      <c r="C36" s="254">
        <f t="shared" si="2"/>
        <v>2</v>
      </c>
      <c r="D36" s="255" t="s">
        <v>159</v>
      </c>
      <c r="E36" s="236">
        <v>14.1</v>
      </c>
      <c r="F36" s="237">
        <v>70.58</v>
      </c>
      <c r="G36" s="238" t="str" cm="1">
        <f t="array" aca="1" ref="G36" ca="1">INDIRECT("'"&amp;$C36&amp;"'!"&amp;"$"&amp;$D36&amp;$G$1&amp;"")</f>
        <v>CMS</v>
      </c>
      <c r="H36" s="239" t="s">
        <v>1</v>
      </c>
      <c r="I36" s="237" t="s">
        <v>1</v>
      </c>
      <c r="J36" s="238" cm="1">
        <f t="array" aca="1" ref="J36" ca="1">INDIRECT("'"&amp;$C36&amp;"'!"&amp;"$"&amp;$D36&amp;$J$1&amp;"")</f>
        <v>6.8</v>
      </c>
      <c r="K36" s="239"/>
      <c r="L36" s="239">
        <v>0.99</v>
      </c>
      <c r="M36" s="240">
        <v>1.0649999999999999</v>
      </c>
      <c r="N36" s="236" t="str" cm="1">
        <f t="array" aca="1" ref="N36" ca="1">INDIRECT("'"&amp;$C36&amp;"'!"&amp;"$"&amp;$D36&amp;$N$1&amp;"")</f>
        <v>CMS</v>
      </c>
      <c r="O36" s="239"/>
      <c r="P36" s="239" t="s">
        <v>1</v>
      </c>
      <c r="Q36" s="237" t="s">
        <v>1</v>
      </c>
      <c r="R36" s="236" cm="1">
        <f t="array" aca="1" ref="R36" ca="1">INDIRECT("'"&amp;$C36&amp;"'!"&amp;"$"&amp;$D36&amp;$R$1&amp;"")</f>
        <v>6.8</v>
      </c>
      <c r="S36" s="239"/>
      <c r="T36" s="239">
        <v>0.99</v>
      </c>
      <c r="U36" s="240">
        <v>1.0740000000000001</v>
      </c>
      <c r="V36" s="236" t="s">
        <v>1</v>
      </c>
      <c r="W36" s="241" cm="1">
        <f t="array" aca="1" ref="W36" ca="1">INDIRECT("'"&amp;$C36&amp;"'!"&amp;"$"&amp;$D36&amp;$W$1&amp;"")</f>
        <v>0</v>
      </c>
      <c r="X36" s="239" t="s">
        <v>1</v>
      </c>
      <c r="Y36" s="237" t="s">
        <v>1</v>
      </c>
      <c r="Z36" s="238" cm="1">
        <f t="array" aca="1" ref="Z36" ca="1">INDIRECT("'"&amp;$C36&amp;"'!"&amp;"$"&amp;$D36&amp;$Z$1&amp;"")</f>
        <v>0</v>
      </c>
      <c r="AA36" s="239" t="s">
        <v>1</v>
      </c>
      <c r="AB36" s="239" t="s">
        <v>1</v>
      </c>
      <c r="AC36" s="240" t="s">
        <v>1</v>
      </c>
      <c r="AD36" s="236" cm="1">
        <f t="array" aca="1" ref="AD36" ca="1">INDIRECT("'"&amp;$C36&amp;"'!"&amp;"$"&amp;$D36&amp;$AD$1&amp;"")</f>
        <v>0</v>
      </c>
      <c r="AE36" s="239" t="s">
        <v>1</v>
      </c>
      <c r="AF36" s="239" t="s">
        <v>1</v>
      </c>
      <c r="AG36" s="237" t="s">
        <v>1</v>
      </c>
      <c r="AH36" s="238" cm="1">
        <f t="array" aca="1" ref="AH36" ca="1">INDIRECT("'"&amp;$C36&amp;"'!"&amp;"$"&amp;$D36&amp;$AH$1&amp;"")</f>
        <v>0</v>
      </c>
      <c r="AI36" s="239" t="s">
        <v>1</v>
      </c>
      <c r="AJ36" s="239" t="s">
        <v>1</v>
      </c>
      <c r="AK36" s="240" t="s">
        <v>1</v>
      </c>
      <c r="AL36" s="236" cm="1">
        <f t="array" aca="1" ref="AL36" ca="1">INDIRECT("'"&amp;$C36&amp;"'!"&amp;"$"&amp;$D36&amp;$AL$1&amp;"")</f>
        <v>0</v>
      </c>
      <c r="AM36" s="239" t="s">
        <v>1</v>
      </c>
      <c r="AN36" s="239" t="s">
        <v>1</v>
      </c>
      <c r="AO36" s="237" t="s">
        <v>1</v>
      </c>
      <c r="AP36" s="236">
        <v>11.6</v>
      </c>
      <c r="AQ36" s="240">
        <v>70.7</v>
      </c>
      <c r="AR36" s="236" t="str" cm="1">
        <f t="array" aca="1" ref="AR36" ca="1">INDIRECT("'"&amp;$C36&amp;"'!"&amp;"$"&amp;$D36&amp;$AR$1&amp;"")</f>
        <v>CMS</v>
      </c>
      <c r="AS36" s="239" t="s">
        <v>1</v>
      </c>
      <c r="AT36" s="237" t="s">
        <v>1</v>
      </c>
      <c r="AU36" s="238" cm="1">
        <f t="array" aca="1" ref="AU36" ca="1">INDIRECT("'"&amp;$C36&amp;"'!"&amp;"$"&amp;$D36&amp;$AU$1&amp;"")</f>
        <v>3.5</v>
      </c>
      <c r="AV36" s="239">
        <v>0.96</v>
      </c>
      <c r="AW36" s="237">
        <v>0.92</v>
      </c>
      <c r="AX36" s="236">
        <v>0</v>
      </c>
      <c r="AY36" s="240">
        <v>70.7</v>
      </c>
      <c r="AZ36" s="239" cm="1">
        <f t="array" aca="1" ref="AZ36" ca="1">INDIRECT("'"&amp;$C36&amp;"'!"&amp;"$"&amp;$D36&amp;$AZ$1&amp;"")</f>
        <v>0</v>
      </c>
      <c r="BA36" s="238"/>
      <c r="BB36" s="239" t="s">
        <v>1</v>
      </c>
      <c r="BC36" s="237" t="s">
        <v>1</v>
      </c>
      <c r="BD36" s="239" t="str" cm="1">
        <f t="array" aca="1" ref="BD36" ca="1">INDIRECT("'"&amp;$C36&amp;"'!"&amp;"$"&amp;$D36&amp;$BD$1&amp;"")</f>
        <v>CMS</v>
      </c>
      <c r="BE36" s="238"/>
      <c r="BF36" s="239" t="s">
        <v>1</v>
      </c>
      <c r="BG36" s="237" t="s">
        <v>1</v>
      </c>
      <c r="BH36" s="241">
        <v>14.1</v>
      </c>
      <c r="BI36" s="237">
        <v>71.459999999999994</v>
      </c>
      <c r="BJ36" s="241" cm="1">
        <f t="array" aca="1" ref="BJ36" ca="1">INDIRECT("'"&amp;$C36&amp;"'!"&amp;"$"&amp;$D36&amp;$BJ$1&amp;"")</f>
        <v>14.25</v>
      </c>
      <c r="BK36" s="239">
        <v>1</v>
      </c>
      <c r="BL36" s="237">
        <v>1.3</v>
      </c>
      <c r="BM36" s="415">
        <v>69.400000000000006</v>
      </c>
      <c r="BN36" s="236" cm="1">
        <f t="array" aca="1" ref="BN36" ca="1">INDIRECT("'"&amp;$C36&amp;"'!"&amp;"$"&amp;$D36&amp;$BN$1&amp;"")</f>
        <v>1.4</v>
      </c>
      <c r="BO36" s="238">
        <v>0.97</v>
      </c>
      <c r="BP36" s="237">
        <v>0.35</v>
      </c>
      <c r="BQ36" s="241" cm="1">
        <f t="array" aca="1" ref="BQ36" ca="1">INDIRECT("'"&amp;$C36&amp;"'!"&amp;"$"&amp;$D36&amp;$BQ$1&amp;"")</f>
        <v>0.87</v>
      </c>
      <c r="BR36" s="239"/>
      <c r="BS36" s="239">
        <v>0.99</v>
      </c>
      <c r="BT36" s="237">
        <v>0.1</v>
      </c>
      <c r="BU36" s="241" cm="1">
        <f t="array" aca="1" ref="BU36" ca="1">INDIRECT("'"&amp;$C36&amp;"'!"&amp;"$"&amp;$D36&amp;$BU$1&amp;"")</f>
        <v>0.68</v>
      </c>
      <c r="BV36" s="239"/>
      <c r="BW36" s="239">
        <v>0.97</v>
      </c>
      <c r="BX36" s="237">
        <v>0.16</v>
      </c>
      <c r="BY36" s="242" cm="1">
        <f t="array" aca="1" ref="BY36" ca="1">INDIRECT("'"&amp;$C36&amp;"'!"&amp;"$"&amp;$D36&amp;74&amp;"")</f>
        <v>0</v>
      </c>
      <c r="BZ36" s="239"/>
      <c r="CA36" s="239"/>
      <c r="CB36" s="237"/>
    </row>
    <row r="37" spans="1:80" ht="15" x14ac:dyDescent="0.2">
      <c r="A37" s="351">
        <f t="shared" si="1"/>
        <v>45963</v>
      </c>
      <c r="B37" s="268">
        <v>0.29166666666666702</v>
      </c>
      <c r="C37" s="254">
        <f t="shared" si="2"/>
        <v>2</v>
      </c>
      <c r="D37" s="255" t="s">
        <v>160</v>
      </c>
      <c r="E37" s="229">
        <v>14.1</v>
      </c>
      <c r="F37" s="230">
        <v>70.489999999999995</v>
      </c>
      <c r="G37" s="231" t="str" cm="1">
        <f t="array" aca="1" ref="G37" ca="1">INDIRECT("'"&amp;$C37&amp;"'!"&amp;"$"&amp;$D37&amp;$G$1&amp;"")</f>
        <v>CMS</v>
      </c>
      <c r="H37" s="232" t="s">
        <v>1</v>
      </c>
      <c r="I37" s="230" t="s">
        <v>1</v>
      </c>
      <c r="J37" s="231" cm="1">
        <f t="array" aca="1" ref="J37" ca="1">INDIRECT("'"&amp;$C37&amp;"'!"&amp;"$"&amp;$D37&amp;$J$1&amp;"")</f>
        <v>6.8</v>
      </c>
      <c r="K37" s="232"/>
      <c r="L37" s="232">
        <v>0.99</v>
      </c>
      <c r="M37" s="233">
        <v>1.079</v>
      </c>
      <c r="N37" s="229" cm="1">
        <f t="array" aca="1" ref="N37" ca="1">INDIRECT("'"&amp;$C37&amp;"'!"&amp;"$"&amp;$D37&amp;$N$1&amp;"")</f>
        <v>6.7</v>
      </c>
      <c r="O37" s="232"/>
      <c r="P37" s="232">
        <v>0.96</v>
      </c>
      <c r="Q37" s="230">
        <v>1.708</v>
      </c>
      <c r="R37" s="359" cm="1">
        <f t="array" aca="1" ref="R37" ca="1">INDIRECT("'"&amp;$C37&amp;"'!"&amp;"$"&amp;$D37&amp;$R$1&amp;"")</f>
        <v>0</v>
      </c>
      <c r="S37" s="232"/>
      <c r="T37" s="232" t="s">
        <v>1</v>
      </c>
      <c r="U37" s="230" t="s">
        <v>1</v>
      </c>
      <c r="V37" s="229" t="s">
        <v>1</v>
      </c>
      <c r="W37" s="234" cm="1">
        <f t="array" aca="1" ref="W37" ca="1">INDIRECT("'"&amp;$C37&amp;"'!"&amp;"$"&amp;$D37&amp;$W$1&amp;"")</f>
        <v>0</v>
      </c>
      <c r="X37" s="232" t="s">
        <v>1</v>
      </c>
      <c r="Y37" s="230" t="s">
        <v>1</v>
      </c>
      <c r="Z37" s="231" cm="1">
        <f t="array" aca="1" ref="Z37" ca="1">INDIRECT("'"&amp;$C37&amp;"'!"&amp;"$"&amp;$D37&amp;$Z$1&amp;"")</f>
        <v>0</v>
      </c>
      <c r="AA37" s="232" t="s">
        <v>1</v>
      </c>
      <c r="AB37" s="232" t="s">
        <v>1</v>
      </c>
      <c r="AC37" s="233" t="s">
        <v>1</v>
      </c>
      <c r="AD37" s="229" cm="1">
        <f t="array" aca="1" ref="AD37" ca="1">INDIRECT("'"&amp;$C37&amp;"'!"&amp;"$"&amp;$D37&amp;$AD$1&amp;"")</f>
        <v>0</v>
      </c>
      <c r="AE37" s="232" t="s">
        <v>1</v>
      </c>
      <c r="AF37" s="232" t="s">
        <v>1</v>
      </c>
      <c r="AG37" s="230" t="s">
        <v>1</v>
      </c>
      <c r="AH37" s="231" cm="1">
        <f t="array" aca="1" ref="AH37" ca="1">INDIRECT("'"&amp;$C37&amp;"'!"&amp;"$"&amp;$D37&amp;$AH$1&amp;"")</f>
        <v>0</v>
      </c>
      <c r="AI37" s="232" t="s">
        <v>1</v>
      </c>
      <c r="AJ37" s="232" t="s">
        <v>1</v>
      </c>
      <c r="AK37" s="233" t="s">
        <v>1</v>
      </c>
      <c r="AL37" s="229" cm="1">
        <f t="array" aca="1" ref="AL37" ca="1">INDIRECT("'"&amp;$C37&amp;"'!"&amp;"$"&amp;$D37&amp;$AL$1&amp;"")</f>
        <v>0</v>
      </c>
      <c r="AM37" s="232" t="s">
        <v>1</v>
      </c>
      <c r="AN37" s="232" t="s">
        <v>1</v>
      </c>
      <c r="AO37" s="230" t="s">
        <v>1</v>
      </c>
      <c r="AP37" s="229">
        <v>11.6</v>
      </c>
      <c r="AQ37" s="233">
        <v>70.599999999999994</v>
      </c>
      <c r="AR37" s="229" t="str" cm="1">
        <f t="array" aca="1" ref="AR37" ca="1">INDIRECT("'"&amp;$C37&amp;"'!"&amp;"$"&amp;$D37&amp;$AR$1&amp;"")</f>
        <v>CMS</v>
      </c>
      <c r="AS37" s="232" t="s">
        <v>1</v>
      </c>
      <c r="AT37" s="230" t="s">
        <v>1</v>
      </c>
      <c r="AU37" s="231" cm="1">
        <f t="array" aca="1" ref="AU37" ca="1">INDIRECT("'"&amp;$C37&amp;"'!"&amp;"$"&amp;$D37&amp;$AU$1&amp;"")</f>
        <v>3.5</v>
      </c>
      <c r="AV37" s="232">
        <v>0.94</v>
      </c>
      <c r="AW37" s="230">
        <v>1.1499999999999999</v>
      </c>
      <c r="AX37" s="229">
        <v>0</v>
      </c>
      <c r="AY37" s="233">
        <v>70.599999999999994</v>
      </c>
      <c r="AZ37" s="232" cm="1">
        <f t="array" aca="1" ref="AZ37" ca="1">INDIRECT("'"&amp;$C37&amp;"'!"&amp;"$"&amp;$D37&amp;$AZ$1&amp;"")</f>
        <v>0</v>
      </c>
      <c r="BA37" s="231"/>
      <c r="BB37" s="232" t="s">
        <v>1</v>
      </c>
      <c r="BC37" s="230" t="s">
        <v>1</v>
      </c>
      <c r="BD37" s="232" t="str" cm="1">
        <f t="array" aca="1" ref="BD37" ca="1">INDIRECT("'"&amp;$C37&amp;"'!"&amp;"$"&amp;$D37&amp;$BD$1&amp;"")</f>
        <v>CMS</v>
      </c>
      <c r="BE37" s="231"/>
      <c r="BF37" s="232" t="s">
        <v>1</v>
      </c>
      <c r="BG37" s="230" t="s">
        <v>1</v>
      </c>
      <c r="BH37" s="234">
        <v>13.98</v>
      </c>
      <c r="BI37" s="230">
        <v>71.319999999999993</v>
      </c>
      <c r="BJ37" s="234" cm="1">
        <f t="array" aca="1" ref="BJ37" ca="1">INDIRECT("'"&amp;$C37&amp;"'!"&amp;"$"&amp;$D37&amp;$BJ$1&amp;"")</f>
        <v>14.22</v>
      </c>
      <c r="BK37" s="232">
        <v>1</v>
      </c>
      <c r="BL37" s="230">
        <v>1.3</v>
      </c>
      <c r="BM37" s="414">
        <v>69.400000000000006</v>
      </c>
      <c r="BN37" s="229" cm="1">
        <f t="array" aca="1" ref="BN37" ca="1">INDIRECT("'"&amp;$C37&amp;"'!"&amp;"$"&amp;$D37&amp;$BN$1&amp;"")</f>
        <v>1.4</v>
      </c>
      <c r="BO37" s="231">
        <v>0.97</v>
      </c>
      <c r="BP37" s="230">
        <v>0.36</v>
      </c>
      <c r="BQ37" s="234" cm="1">
        <f t="array" aca="1" ref="BQ37" ca="1">INDIRECT("'"&amp;$C37&amp;"'!"&amp;"$"&amp;$D37&amp;$BQ$1&amp;"")</f>
        <v>0.98</v>
      </c>
      <c r="BR37" s="232"/>
      <c r="BS37" s="232">
        <v>0.99</v>
      </c>
      <c r="BT37" s="230">
        <v>0.12</v>
      </c>
      <c r="BU37" s="235" cm="1">
        <f t="array" aca="1" ref="BU37" ca="1">INDIRECT("'"&amp;$C37&amp;"'!"&amp;"$"&amp;$D37&amp;$BU$1&amp;"")</f>
        <v>0.7</v>
      </c>
      <c r="BV37" s="232"/>
      <c r="BW37" s="232">
        <v>0.97</v>
      </c>
      <c r="BX37" s="230">
        <v>0.16</v>
      </c>
      <c r="BY37" s="235" cm="1">
        <f t="array" aca="1" ref="BY37" ca="1">INDIRECT("'"&amp;$C37&amp;"'!"&amp;"$"&amp;$D37&amp;74&amp;"")</f>
        <v>0</v>
      </c>
      <c r="BZ37" s="232"/>
      <c r="CA37" s="232"/>
      <c r="CB37" s="230"/>
    </row>
    <row r="38" spans="1:80" ht="15" x14ac:dyDescent="0.2">
      <c r="A38" s="351">
        <f t="shared" si="1"/>
        <v>45963</v>
      </c>
      <c r="B38" s="268">
        <v>0.33333333333333398</v>
      </c>
      <c r="C38" s="254">
        <f t="shared" si="2"/>
        <v>2</v>
      </c>
      <c r="D38" s="255" t="s">
        <v>161</v>
      </c>
      <c r="E38" s="236">
        <v>14.1</v>
      </c>
      <c r="F38" s="237">
        <v>70.010000000000005</v>
      </c>
      <c r="G38" s="238" t="str" cm="1">
        <f t="array" aca="1" ref="G38" ca="1">INDIRECT("'"&amp;$C38&amp;"'!"&amp;"$"&amp;$D38&amp;$G$1&amp;"")</f>
        <v>CMS</v>
      </c>
      <c r="H38" s="239" t="s">
        <v>1</v>
      </c>
      <c r="I38" s="237" t="s">
        <v>1</v>
      </c>
      <c r="J38" s="238" cm="1">
        <f t="array" aca="1" ref="J38" ca="1">INDIRECT("'"&amp;$C38&amp;"'!"&amp;"$"&amp;$D38&amp;$J$1&amp;"")</f>
        <v>7</v>
      </c>
      <c r="K38" s="239"/>
      <c r="L38" s="239">
        <v>0.97</v>
      </c>
      <c r="M38" s="240">
        <v>1.87</v>
      </c>
      <c r="N38" s="236" cm="1">
        <f t="array" aca="1" ref="N38" ca="1">INDIRECT("'"&amp;$C38&amp;"'!"&amp;"$"&amp;$D38&amp;$N$1&amp;"")</f>
        <v>7</v>
      </c>
      <c r="O38" s="239"/>
      <c r="P38" s="239">
        <v>0.97</v>
      </c>
      <c r="Q38" s="237">
        <v>1.87</v>
      </c>
      <c r="R38" s="236" cm="1">
        <f t="array" aca="1" ref="R38" ca="1">INDIRECT("'"&amp;$C38&amp;"'!"&amp;"$"&amp;$D38&amp;$R$1&amp;"")</f>
        <v>0</v>
      </c>
      <c r="S38" s="239"/>
      <c r="T38" s="239" t="s">
        <v>1</v>
      </c>
      <c r="U38" s="237" t="s">
        <v>1</v>
      </c>
      <c r="V38" s="236" t="s">
        <v>1</v>
      </c>
      <c r="W38" s="241" cm="1">
        <f t="array" aca="1" ref="W38" ca="1">INDIRECT("'"&amp;$C38&amp;"'!"&amp;"$"&amp;$D38&amp;$W$1&amp;"")</f>
        <v>0</v>
      </c>
      <c r="X38" s="239" t="s">
        <v>1</v>
      </c>
      <c r="Y38" s="237" t="s">
        <v>1</v>
      </c>
      <c r="Z38" s="238" cm="1">
        <f t="array" aca="1" ref="Z38" ca="1">INDIRECT("'"&amp;$C38&amp;"'!"&amp;"$"&amp;$D38&amp;$Z$1&amp;"")</f>
        <v>0</v>
      </c>
      <c r="AA38" s="239" t="s">
        <v>1</v>
      </c>
      <c r="AB38" s="239" t="s">
        <v>1</v>
      </c>
      <c r="AC38" s="240" t="s">
        <v>1</v>
      </c>
      <c r="AD38" s="236" cm="1">
        <f t="array" aca="1" ref="AD38" ca="1">INDIRECT("'"&amp;$C38&amp;"'!"&amp;"$"&amp;$D38&amp;$AD$1&amp;"")</f>
        <v>0</v>
      </c>
      <c r="AE38" s="239" t="s">
        <v>1</v>
      </c>
      <c r="AF38" s="239" t="s">
        <v>1</v>
      </c>
      <c r="AG38" s="237" t="s">
        <v>1</v>
      </c>
      <c r="AH38" s="238" cm="1">
        <f t="array" aca="1" ref="AH38" ca="1">INDIRECT("'"&amp;$C38&amp;"'!"&amp;"$"&amp;$D38&amp;$AH$1&amp;"")</f>
        <v>0</v>
      </c>
      <c r="AI38" s="239" t="s">
        <v>1</v>
      </c>
      <c r="AJ38" s="239" t="s">
        <v>1</v>
      </c>
      <c r="AK38" s="240" t="s">
        <v>1</v>
      </c>
      <c r="AL38" s="236" cm="1">
        <f t="array" aca="1" ref="AL38" ca="1">INDIRECT("'"&amp;$C38&amp;"'!"&amp;"$"&amp;$D38&amp;$AL$1&amp;"")</f>
        <v>0</v>
      </c>
      <c r="AM38" s="239" t="s">
        <v>1</v>
      </c>
      <c r="AN38" s="239" t="s">
        <v>1</v>
      </c>
      <c r="AO38" s="237" t="s">
        <v>1</v>
      </c>
      <c r="AP38" s="236">
        <v>11.6</v>
      </c>
      <c r="AQ38" s="240">
        <v>70.599999999999994</v>
      </c>
      <c r="AR38" s="236" t="str" cm="1">
        <f t="array" aca="1" ref="AR38" ca="1">INDIRECT("'"&amp;$C38&amp;"'!"&amp;"$"&amp;$D38&amp;$AR$1&amp;"")</f>
        <v>CMS</v>
      </c>
      <c r="AS38" s="239" t="s">
        <v>1</v>
      </c>
      <c r="AT38" s="237" t="s">
        <v>1</v>
      </c>
      <c r="AU38" s="238" cm="1">
        <f t="array" aca="1" ref="AU38" ca="1">INDIRECT("'"&amp;$C38&amp;"'!"&amp;"$"&amp;$D38&amp;$AU$1&amp;"")</f>
        <v>3.5</v>
      </c>
      <c r="AV38" s="239">
        <v>0.93</v>
      </c>
      <c r="AW38" s="237">
        <v>1.17</v>
      </c>
      <c r="AX38" s="236">
        <v>0</v>
      </c>
      <c r="AY38" s="240">
        <v>70.599999999999994</v>
      </c>
      <c r="AZ38" s="239" cm="1">
        <f t="array" aca="1" ref="AZ38" ca="1">INDIRECT("'"&amp;$C38&amp;"'!"&amp;"$"&amp;$D38&amp;$AZ$1&amp;"")</f>
        <v>0</v>
      </c>
      <c r="BA38" s="238"/>
      <c r="BB38" s="239" t="s">
        <v>1</v>
      </c>
      <c r="BC38" s="237" t="s">
        <v>1</v>
      </c>
      <c r="BD38" s="239" t="str" cm="1">
        <f t="array" aca="1" ref="BD38" ca="1">INDIRECT("'"&amp;$C38&amp;"'!"&amp;"$"&amp;$D38&amp;$BD$1&amp;"")</f>
        <v>CMS</v>
      </c>
      <c r="BE38" s="238"/>
      <c r="BF38" s="239" t="s">
        <v>1</v>
      </c>
      <c r="BG38" s="237" t="s">
        <v>1</v>
      </c>
      <c r="BH38" s="241">
        <v>13.98</v>
      </c>
      <c r="BI38" s="237">
        <v>71.12</v>
      </c>
      <c r="BJ38" s="241" cm="1">
        <f t="array" aca="1" ref="BJ38" ca="1">INDIRECT("'"&amp;$C38&amp;"'!"&amp;"$"&amp;$D38&amp;$BJ$1&amp;"")</f>
        <v>14.19</v>
      </c>
      <c r="BK38" s="239">
        <v>1</v>
      </c>
      <c r="BL38" s="237">
        <v>1.3</v>
      </c>
      <c r="BM38" s="415">
        <v>69</v>
      </c>
      <c r="BN38" s="236" cm="1">
        <f t="array" aca="1" ref="BN38" ca="1">INDIRECT("'"&amp;$C38&amp;"'!"&amp;"$"&amp;$D38&amp;$BN$1&amp;"")</f>
        <v>3.54</v>
      </c>
      <c r="BO38" s="238">
        <v>0.95</v>
      </c>
      <c r="BP38" s="237">
        <v>1.1000000000000001</v>
      </c>
      <c r="BQ38" s="241" cm="1">
        <f t="array" aca="1" ref="BQ38" ca="1">INDIRECT("'"&amp;$C38&amp;"'!"&amp;"$"&amp;$D38&amp;$BQ$1&amp;"")</f>
        <v>1.08</v>
      </c>
      <c r="BR38" s="239"/>
      <c r="BS38" s="239">
        <v>0.99</v>
      </c>
      <c r="BT38" s="237">
        <v>0.14000000000000001</v>
      </c>
      <c r="BU38" s="242" cm="1">
        <f t="array" aca="1" ref="BU38" ca="1">INDIRECT("'"&amp;$C38&amp;"'!"&amp;"$"&amp;$D38&amp;$BU$1&amp;"")</f>
        <v>0.71</v>
      </c>
      <c r="BV38" s="239"/>
      <c r="BW38" s="239">
        <v>0.97</v>
      </c>
      <c r="BX38" s="237">
        <v>0.17</v>
      </c>
      <c r="BY38" s="242" cm="1">
        <f t="array" aca="1" ref="BY38" ca="1">INDIRECT("'"&amp;$C38&amp;"'!"&amp;"$"&amp;$D38&amp;74&amp;"")</f>
        <v>0</v>
      </c>
      <c r="BZ38" s="239"/>
      <c r="CA38" s="239"/>
      <c r="CB38" s="237"/>
    </row>
    <row r="39" spans="1:80" ht="15" x14ac:dyDescent="0.2">
      <c r="A39" s="351">
        <f t="shared" si="1"/>
        <v>45963</v>
      </c>
      <c r="B39" s="268">
        <v>0.375</v>
      </c>
      <c r="C39" s="254">
        <f t="shared" si="2"/>
        <v>2</v>
      </c>
      <c r="D39" s="255" t="s">
        <v>162</v>
      </c>
      <c r="E39" s="229">
        <v>14.1</v>
      </c>
      <c r="F39" s="230">
        <v>69.33</v>
      </c>
      <c r="G39" s="231" t="str" cm="1">
        <f t="array" aca="1" ref="G39" ca="1">INDIRECT("'"&amp;$C39&amp;"'!"&amp;"$"&amp;$D39&amp;$G$1&amp;"")</f>
        <v>CMS</v>
      </c>
      <c r="H39" s="232" t="s">
        <v>1</v>
      </c>
      <c r="I39" s="230" t="s">
        <v>1</v>
      </c>
      <c r="J39" s="231" cm="1">
        <f t="array" aca="1" ref="J39" ca="1">INDIRECT("'"&amp;$C39&amp;"'!"&amp;"$"&amp;$D39&amp;$J$1&amp;"")</f>
        <v>6.6</v>
      </c>
      <c r="K39" s="232"/>
      <c r="L39" s="232">
        <v>0.96</v>
      </c>
      <c r="M39" s="233">
        <v>1.78</v>
      </c>
      <c r="N39" s="229" cm="1">
        <f t="array" aca="1" ref="N39" ca="1">INDIRECT("'"&amp;$C39&amp;"'!"&amp;"$"&amp;$D39&amp;$N$1&amp;"")</f>
        <v>6.6</v>
      </c>
      <c r="O39" s="232"/>
      <c r="P39" s="232">
        <v>0.96</v>
      </c>
      <c r="Q39" s="230">
        <v>1.78</v>
      </c>
      <c r="R39" s="359" cm="1">
        <f t="array" aca="1" ref="R39" ca="1">INDIRECT("'"&amp;$C39&amp;"'!"&amp;"$"&amp;$D39&amp;$R$1&amp;"")</f>
        <v>6.6</v>
      </c>
      <c r="S39" s="232"/>
      <c r="T39" s="232">
        <v>0.96</v>
      </c>
      <c r="U39" s="230">
        <v>1.78</v>
      </c>
      <c r="V39" s="229" t="s">
        <v>1</v>
      </c>
      <c r="W39" s="234" cm="1">
        <f t="array" aca="1" ref="W39" ca="1">INDIRECT("'"&amp;$C39&amp;"'!"&amp;"$"&amp;$D39&amp;$W$1&amp;"")</f>
        <v>0</v>
      </c>
      <c r="X39" s="232" t="s">
        <v>1</v>
      </c>
      <c r="Y39" s="230" t="s">
        <v>1</v>
      </c>
      <c r="Z39" s="231" cm="1">
        <f t="array" aca="1" ref="Z39" ca="1">INDIRECT("'"&amp;$C39&amp;"'!"&amp;"$"&amp;$D39&amp;$Z$1&amp;"")</f>
        <v>0</v>
      </c>
      <c r="AA39" s="232" t="s">
        <v>1</v>
      </c>
      <c r="AB39" s="232" t="s">
        <v>1</v>
      </c>
      <c r="AC39" s="233" t="s">
        <v>1</v>
      </c>
      <c r="AD39" s="229" cm="1">
        <f t="array" aca="1" ref="AD39" ca="1">INDIRECT("'"&amp;$C39&amp;"'!"&amp;"$"&amp;$D39&amp;$AD$1&amp;"")</f>
        <v>0</v>
      </c>
      <c r="AE39" s="232" t="s">
        <v>1</v>
      </c>
      <c r="AF39" s="232" t="s">
        <v>1</v>
      </c>
      <c r="AG39" s="230" t="s">
        <v>1</v>
      </c>
      <c r="AH39" s="231" cm="1">
        <f t="array" aca="1" ref="AH39" ca="1">INDIRECT("'"&amp;$C39&amp;"'!"&amp;"$"&amp;$D39&amp;$AH$1&amp;"")</f>
        <v>0</v>
      </c>
      <c r="AI39" s="232" t="s">
        <v>1</v>
      </c>
      <c r="AJ39" s="232" t="s">
        <v>1</v>
      </c>
      <c r="AK39" s="233" t="s">
        <v>1</v>
      </c>
      <c r="AL39" s="229" cm="1">
        <f t="array" aca="1" ref="AL39" ca="1">INDIRECT("'"&amp;$C39&amp;"'!"&amp;"$"&amp;$D39&amp;$AL$1&amp;"")</f>
        <v>0</v>
      </c>
      <c r="AM39" s="232" t="s">
        <v>1</v>
      </c>
      <c r="AN39" s="232" t="s">
        <v>1</v>
      </c>
      <c r="AO39" s="230" t="s">
        <v>1</v>
      </c>
      <c r="AP39" s="229">
        <v>11.5</v>
      </c>
      <c r="AQ39" s="233">
        <v>70.599999999999994</v>
      </c>
      <c r="AR39" s="229" t="str" cm="1">
        <f t="array" aca="1" ref="AR39" ca="1">INDIRECT("'"&amp;$C39&amp;"'!"&amp;"$"&amp;$D39&amp;$AR$1&amp;"")</f>
        <v>CMS</v>
      </c>
      <c r="AS39" s="232" t="s">
        <v>1</v>
      </c>
      <c r="AT39" s="230" t="s">
        <v>1</v>
      </c>
      <c r="AU39" s="231" cm="1">
        <f t="array" aca="1" ref="AU39" ca="1">INDIRECT("'"&amp;$C39&amp;"'!"&amp;"$"&amp;$D39&amp;$AU$1&amp;"")</f>
        <v>3.5</v>
      </c>
      <c r="AV39" s="232">
        <v>0.9</v>
      </c>
      <c r="AW39" s="230">
        <v>1.45</v>
      </c>
      <c r="AX39" s="229">
        <v>0</v>
      </c>
      <c r="AY39" s="233">
        <v>70.599999999999994</v>
      </c>
      <c r="AZ39" s="232" cm="1">
        <f t="array" aca="1" ref="AZ39" ca="1">INDIRECT("'"&amp;$C39&amp;"'!"&amp;"$"&amp;$D39&amp;$AZ$1&amp;"")</f>
        <v>0</v>
      </c>
      <c r="BA39" s="231"/>
      <c r="BB39" s="232" t="s">
        <v>1</v>
      </c>
      <c r="BC39" s="230" t="s">
        <v>1</v>
      </c>
      <c r="BD39" s="232" t="str" cm="1">
        <f t="array" aca="1" ref="BD39" ca="1">INDIRECT("'"&amp;$C39&amp;"'!"&amp;"$"&amp;$D39&amp;$BD$1&amp;"")</f>
        <v>CMS</v>
      </c>
      <c r="BE39" s="231"/>
      <c r="BF39" s="232" t="s">
        <v>1</v>
      </c>
      <c r="BG39" s="230" t="s">
        <v>1</v>
      </c>
      <c r="BH39" s="234">
        <v>13.98</v>
      </c>
      <c r="BI39" s="230">
        <v>70.760000000000005</v>
      </c>
      <c r="BJ39" s="234" cm="1">
        <f t="array" aca="1" ref="BJ39" ca="1">INDIRECT("'"&amp;$C39&amp;"'!"&amp;"$"&amp;$D39&amp;$BJ$1&amp;"")</f>
        <v>14.25</v>
      </c>
      <c r="BK39" s="232">
        <v>0.99</v>
      </c>
      <c r="BL39" s="230">
        <v>2.4</v>
      </c>
      <c r="BM39" s="414">
        <v>68.2</v>
      </c>
      <c r="BN39" s="229" cm="1">
        <f t="array" aca="1" ref="BN39" ca="1">INDIRECT("'"&amp;$C39&amp;"'!"&amp;"$"&amp;$D39&amp;$BN$1&amp;"")</f>
        <v>2.8</v>
      </c>
      <c r="BO39" s="231">
        <v>0.96</v>
      </c>
      <c r="BP39" s="230">
        <v>0.81</v>
      </c>
      <c r="BQ39" s="234" cm="1">
        <f t="array" aca="1" ref="BQ39" ca="1">INDIRECT("'"&amp;$C39&amp;"'!"&amp;"$"&amp;$D39&amp;$BQ$1&amp;"")</f>
        <v>1.1200000000000001</v>
      </c>
      <c r="BR39" s="232"/>
      <c r="BS39" s="232">
        <v>0.99</v>
      </c>
      <c r="BT39" s="230">
        <v>0.15</v>
      </c>
      <c r="BU39" s="235" cm="1">
        <f t="array" aca="1" ref="BU39" ca="1">INDIRECT("'"&amp;$C39&amp;"'!"&amp;"$"&amp;$D39&amp;$BU$1&amp;"")</f>
        <v>0.72</v>
      </c>
      <c r="BV39" s="232"/>
      <c r="BW39" s="232">
        <v>0.96</v>
      </c>
      <c r="BX39" s="230">
        <v>0.18</v>
      </c>
      <c r="BY39" s="235" cm="1">
        <f t="array" aca="1" ref="BY39" ca="1">INDIRECT("'"&amp;$C39&amp;"'!"&amp;"$"&amp;$D39&amp;74&amp;"")</f>
        <v>0</v>
      </c>
      <c r="BZ39" s="232"/>
      <c r="CA39" s="232"/>
      <c r="CB39" s="230"/>
    </row>
    <row r="40" spans="1:80" ht="15" x14ac:dyDescent="0.2">
      <c r="A40" s="351">
        <f t="shared" si="1"/>
        <v>45963</v>
      </c>
      <c r="B40" s="268">
        <v>0.41666666666666702</v>
      </c>
      <c r="C40" s="254">
        <f t="shared" si="2"/>
        <v>2</v>
      </c>
      <c r="D40" s="255" t="s">
        <v>163</v>
      </c>
      <c r="E40" s="236">
        <v>14.2</v>
      </c>
      <c r="F40" s="237">
        <v>69.739999999999995</v>
      </c>
      <c r="G40" s="238" t="str" cm="1">
        <f t="array" aca="1" ref="G40" ca="1">INDIRECT("'"&amp;$C40&amp;"'!"&amp;"$"&amp;$D40&amp;$G$1&amp;"")</f>
        <v>CMS</v>
      </c>
      <c r="H40" s="239" t="s">
        <v>1</v>
      </c>
      <c r="I40" s="237" t="s">
        <v>1</v>
      </c>
      <c r="J40" s="238" cm="1">
        <f t="array" aca="1" ref="J40" ca="1">INDIRECT("'"&amp;$C40&amp;"'!"&amp;"$"&amp;$D40&amp;$J$1&amp;"")</f>
        <v>6.5</v>
      </c>
      <c r="K40" s="239"/>
      <c r="L40" s="239">
        <v>0.94</v>
      </c>
      <c r="M40" s="240">
        <v>2.37</v>
      </c>
      <c r="N40" s="236" cm="1">
        <f t="array" aca="1" ref="N40" ca="1">INDIRECT("'"&amp;$C40&amp;"'!"&amp;"$"&amp;$D40&amp;$N$1&amp;"")</f>
        <v>6.5</v>
      </c>
      <c r="O40" s="239"/>
      <c r="P40" s="239">
        <v>0.94</v>
      </c>
      <c r="Q40" s="237">
        <v>2.37</v>
      </c>
      <c r="R40" s="236" cm="1">
        <f t="array" aca="1" ref="R40" ca="1">INDIRECT("'"&amp;$C40&amp;"'!"&amp;"$"&amp;$D40&amp;$R$1&amp;"")</f>
        <v>6.5</v>
      </c>
      <c r="S40" s="239"/>
      <c r="T40" s="239">
        <v>0.94</v>
      </c>
      <c r="U40" s="237">
        <v>2.37</v>
      </c>
      <c r="V40" s="236" t="s">
        <v>1</v>
      </c>
      <c r="W40" s="241" cm="1">
        <f t="array" aca="1" ref="W40" ca="1">INDIRECT("'"&amp;$C40&amp;"'!"&amp;"$"&amp;$D40&amp;$W$1&amp;"")</f>
        <v>0</v>
      </c>
      <c r="X40" s="239" t="s">
        <v>1</v>
      </c>
      <c r="Y40" s="237" t="s">
        <v>1</v>
      </c>
      <c r="Z40" s="238" cm="1">
        <f t="array" aca="1" ref="Z40" ca="1">INDIRECT("'"&amp;$C40&amp;"'!"&amp;"$"&amp;$D40&amp;$Z$1&amp;"")</f>
        <v>0</v>
      </c>
      <c r="AA40" s="239" t="s">
        <v>1</v>
      </c>
      <c r="AB40" s="239" t="s">
        <v>1</v>
      </c>
      <c r="AC40" s="240" t="s">
        <v>1</v>
      </c>
      <c r="AD40" s="236" cm="1">
        <f t="array" aca="1" ref="AD40" ca="1">INDIRECT("'"&amp;$C40&amp;"'!"&amp;"$"&amp;$D40&amp;$AD$1&amp;"")</f>
        <v>0</v>
      </c>
      <c r="AE40" s="239" t="s">
        <v>1</v>
      </c>
      <c r="AF40" s="239" t="s">
        <v>1</v>
      </c>
      <c r="AG40" s="237" t="s">
        <v>1</v>
      </c>
      <c r="AH40" s="238" cm="1">
        <f t="array" aca="1" ref="AH40" ca="1">INDIRECT("'"&amp;$C40&amp;"'!"&amp;"$"&amp;$D40&amp;$AH$1&amp;"")</f>
        <v>0</v>
      </c>
      <c r="AI40" s="239" t="s">
        <v>1</v>
      </c>
      <c r="AJ40" s="239" t="s">
        <v>1</v>
      </c>
      <c r="AK40" s="240" t="s">
        <v>1</v>
      </c>
      <c r="AL40" s="236" cm="1">
        <f t="array" aca="1" ref="AL40" ca="1">INDIRECT("'"&amp;$C40&amp;"'!"&amp;"$"&amp;$D40&amp;$AL$1&amp;"")</f>
        <v>0</v>
      </c>
      <c r="AM40" s="239" t="s">
        <v>1</v>
      </c>
      <c r="AN40" s="239" t="s">
        <v>1</v>
      </c>
      <c r="AO40" s="237" t="s">
        <v>1</v>
      </c>
      <c r="AP40" s="236">
        <v>11.5</v>
      </c>
      <c r="AQ40" s="240">
        <v>70.599999999999994</v>
      </c>
      <c r="AR40" s="236" t="str" cm="1">
        <f t="array" aca="1" ref="AR40" ca="1">INDIRECT("'"&amp;$C40&amp;"'!"&amp;"$"&amp;$D40&amp;$AR$1&amp;"")</f>
        <v>CMS</v>
      </c>
      <c r="AS40" s="239" t="s">
        <v>1</v>
      </c>
      <c r="AT40" s="237" t="s">
        <v>1</v>
      </c>
      <c r="AU40" s="238" cm="1">
        <f t="array" aca="1" ref="AU40" ca="1">INDIRECT("'"&amp;$C40&amp;"'!"&amp;"$"&amp;$D40&amp;$AU$1&amp;"")</f>
        <v>3.5</v>
      </c>
      <c r="AV40" s="239">
        <v>0.92</v>
      </c>
      <c r="AW40" s="237">
        <v>1.1499999999999999</v>
      </c>
      <c r="AX40" s="236">
        <v>13.9</v>
      </c>
      <c r="AY40" s="240">
        <v>70.599999999999994</v>
      </c>
      <c r="AZ40" s="239" cm="1">
        <f t="array" aca="1" ref="AZ40" ca="1">INDIRECT("'"&amp;$C40&amp;"'!"&amp;"$"&amp;$D40&amp;$AZ$1&amp;"")</f>
        <v>1.65</v>
      </c>
      <c r="BA40" s="238"/>
      <c r="BB40" s="239">
        <v>0.94</v>
      </c>
      <c r="BC40" s="237">
        <v>0.54</v>
      </c>
      <c r="BD40" s="239" t="str" cm="1">
        <f t="array" aca="1" ref="BD40" ca="1">INDIRECT("'"&amp;$C40&amp;"'!"&amp;"$"&amp;$D40&amp;$BD$1&amp;"")</f>
        <v>CMS</v>
      </c>
      <c r="BE40" s="238"/>
      <c r="BF40" s="239" t="s">
        <v>1</v>
      </c>
      <c r="BG40" s="237" t="s">
        <v>1</v>
      </c>
      <c r="BH40" s="241">
        <v>14.23</v>
      </c>
      <c r="BI40" s="237">
        <v>71.67</v>
      </c>
      <c r="BJ40" s="241" cm="1">
        <f t="array" aca="1" ref="BJ40" ca="1">INDIRECT("'"&amp;$C40&amp;"'!"&amp;"$"&amp;$D40&amp;$BJ$1&amp;"")</f>
        <v>14.28</v>
      </c>
      <c r="BK40" s="239">
        <v>0.98</v>
      </c>
      <c r="BL40" s="237">
        <v>3.4</v>
      </c>
      <c r="BM40" s="415">
        <v>68.599999999999994</v>
      </c>
      <c r="BN40" s="236" cm="1">
        <f t="array" aca="1" ref="BN40" ca="1">INDIRECT("'"&amp;$C40&amp;"'!"&amp;"$"&amp;$D40&amp;$BN$1&amp;"")</f>
        <v>6.4</v>
      </c>
      <c r="BO40" s="238">
        <v>0.96</v>
      </c>
      <c r="BP40" s="237">
        <v>1.8</v>
      </c>
      <c r="BQ40" s="241" cm="1">
        <f t="array" aca="1" ref="BQ40" ca="1">INDIRECT("'"&amp;$C40&amp;"'!"&amp;"$"&amp;$D40&amp;$BQ$1&amp;"")</f>
        <v>1.1100000000000001</v>
      </c>
      <c r="BR40" s="239"/>
      <c r="BS40" s="239">
        <v>0.99</v>
      </c>
      <c r="BT40" s="237">
        <v>0.13</v>
      </c>
      <c r="BU40" s="242" cm="1">
        <f t="array" aca="1" ref="BU40" ca="1">INDIRECT("'"&amp;$C40&amp;"'!"&amp;"$"&amp;$D40&amp;$BU$1&amp;"")</f>
        <v>0.77</v>
      </c>
      <c r="BV40" s="239"/>
      <c r="BW40" s="239">
        <v>0.97</v>
      </c>
      <c r="BX40" s="237">
        <v>0.19</v>
      </c>
      <c r="BY40" s="242" cm="1">
        <f t="array" aca="1" ref="BY40" ca="1">INDIRECT("'"&amp;$C40&amp;"'!"&amp;"$"&amp;$D40&amp;74&amp;"")</f>
        <v>0</v>
      </c>
      <c r="BZ40" s="239"/>
      <c r="CA40" s="239"/>
      <c r="CB40" s="237"/>
    </row>
    <row r="41" spans="1:80" ht="15" x14ac:dyDescent="0.2">
      <c r="A41" s="351">
        <f t="shared" si="1"/>
        <v>45963</v>
      </c>
      <c r="B41" s="268">
        <v>0.45833333333333398</v>
      </c>
      <c r="C41" s="254">
        <f t="shared" si="2"/>
        <v>2</v>
      </c>
      <c r="D41" s="255" t="s">
        <v>164</v>
      </c>
      <c r="E41" s="229">
        <v>14.2</v>
      </c>
      <c r="F41" s="230">
        <v>69.47</v>
      </c>
      <c r="G41" s="231" t="str" cm="1">
        <f t="array" aca="1" ref="G41" ca="1">INDIRECT("'"&amp;$C41&amp;"'!"&amp;"$"&amp;$D41&amp;$G$1&amp;"")</f>
        <v>CMS</v>
      </c>
      <c r="H41" s="232" t="s">
        <v>1</v>
      </c>
      <c r="I41" s="230" t="s">
        <v>1</v>
      </c>
      <c r="J41" s="231" cm="1">
        <f t="array" aca="1" ref="J41" ca="1">INDIRECT("'"&amp;$C41&amp;"'!"&amp;"$"&amp;$D41&amp;$J$1&amp;"")</f>
        <v>6.5</v>
      </c>
      <c r="K41" s="232"/>
      <c r="L41" s="232">
        <v>0.94</v>
      </c>
      <c r="M41" s="233">
        <v>2.34</v>
      </c>
      <c r="N41" s="229" cm="1">
        <f t="array" aca="1" ref="N41" ca="1">INDIRECT("'"&amp;$C41&amp;"'!"&amp;"$"&amp;$D41&amp;$N$1&amp;"")</f>
        <v>6.5</v>
      </c>
      <c r="O41" s="232"/>
      <c r="P41" s="232">
        <v>0.94</v>
      </c>
      <c r="Q41" s="230">
        <v>2.34</v>
      </c>
      <c r="R41" s="359" cm="1">
        <f t="array" aca="1" ref="R41" ca="1">INDIRECT("'"&amp;$C41&amp;"'!"&amp;"$"&amp;$D41&amp;$R$1&amp;"")</f>
        <v>6.5</v>
      </c>
      <c r="S41" s="232"/>
      <c r="T41" s="232">
        <v>0.94</v>
      </c>
      <c r="U41" s="230">
        <v>2.34</v>
      </c>
      <c r="V41" s="229" t="s">
        <v>1</v>
      </c>
      <c r="W41" s="234" cm="1">
        <f t="array" aca="1" ref="W41" ca="1">INDIRECT("'"&amp;$C41&amp;"'!"&amp;"$"&amp;$D41&amp;$W$1&amp;"")</f>
        <v>0</v>
      </c>
      <c r="X41" s="232" t="s">
        <v>1</v>
      </c>
      <c r="Y41" s="230" t="s">
        <v>1</v>
      </c>
      <c r="Z41" s="231" cm="1">
        <f t="array" aca="1" ref="Z41" ca="1">INDIRECT("'"&amp;$C41&amp;"'!"&amp;"$"&amp;$D41&amp;$Z$1&amp;"")</f>
        <v>0</v>
      </c>
      <c r="AA41" s="232" t="s">
        <v>1</v>
      </c>
      <c r="AB41" s="232" t="s">
        <v>1</v>
      </c>
      <c r="AC41" s="233" t="s">
        <v>1</v>
      </c>
      <c r="AD41" s="229" cm="1">
        <f t="array" aca="1" ref="AD41" ca="1">INDIRECT("'"&amp;$C41&amp;"'!"&amp;"$"&amp;$D41&amp;$AD$1&amp;"")</f>
        <v>0</v>
      </c>
      <c r="AE41" s="232" t="s">
        <v>1</v>
      </c>
      <c r="AF41" s="232" t="s">
        <v>1</v>
      </c>
      <c r="AG41" s="230" t="s">
        <v>1</v>
      </c>
      <c r="AH41" s="231" cm="1">
        <f t="array" aca="1" ref="AH41" ca="1">INDIRECT("'"&amp;$C41&amp;"'!"&amp;"$"&amp;$D41&amp;$AH$1&amp;"")</f>
        <v>0</v>
      </c>
      <c r="AI41" s="232" t="s">
        <v>1</v>
      </c>
      <c r="AJ41" s="232" t="s">
        <v>1</v>
      </c>
      <c r="AK41" s="233" t="s">
        <v>1</v>
      </c>
      <c r="AL41" s="229" cm="1">
        <f t="array" aca="1" ref="AL41" ca="1">INDIRECT("'"&amp;$C41&amp;"'!"&amp;"$"&amp;$D41&amp;$AL$1&amp;"")</f>
        <v>0</v>
      </c>
      <c r="AM41" s="232" t="s">
        <v>1</v>
      </c>
      <c r="AN41" s="232" t="s">
        <v>1</v>
      </c>
      <c r="AO41" s="230" t="s">
        <v>1</v>
      </c>
      <c r="AP41" s="229">
        <v>11.6</v>
      </c>
      <c r="AQ41" s="233">
        <v>70.7</v>
      </c>
      <c r="AR41" s="229" t="str" cm="1">
        <f t="array" aca="1" ref="AR41" ca="1">INDIRECT("'"&amp;$C41&amp;"'!"&amp;"$"&amp;$D41&amp;$AR$1&amp;"")</f>
        <v>CMS</v>
      </c>
      <c r="AS41" s="232" t="s">
        <v>1</v>
      </c>
      <c r="AT41" s="230" t="s">
        <v>1</v>
      </c>
      <c r="AU41" s="231" cm="1">
        <f t="array" aca="1" ref="AU41" ca="1">INDIRECT("'"&amp;$C41&amp;"'!"&amp;"$"&amp;$D41&amp;$AU$1&amp;"")</f>
        <v>3.5</v>
      </c>
      <c r="AV41" s="232">
        <v>0.95</v>
      </c>
      <c r="AW41" s="230">
        <v>1</v>
      </c>
      <c r="AX41" s="229">
        <v>13.9</v>
      </c>
      <c r="AY41" s="233">
        <v>70.7</v>
      </c>
      <c r="AZ41" s="232" cm="1">
        <f t="array" aca="1" ref="AZ41" ca="1">INDIRECT("'"&amp;$C41&amp;"'!"&amp;"$"&amp;$D41&amp;$AZ$1&amp;"")</f>
        <v>5</v>
      </c>
      <c r="BA41" s="231"/>
      <c r="BB41" s="232">
        <v>0.95</v>
      </c>
      <c r="BC41" s="230">
        <v>1.69</v>
      </c>
      <c r="BD41" s="232" t="str" cm="1">
        <f t="array" aca="1" ref="BD41" ca="1">INDIRECT("'"&amp;$C41&amp;"'!"&amp;"$"&amp;$D41&amp;$BD$1&amp;"")</f>
        <v>CMS</v>
      </c>
      <c r="BE41" s="231"/>
      <c r="BF41" s="232" t="s">
        <v>1</v>
      </c>
      <c r="BG41" s="230" t="s">
        <v>1</v>
      </c>
      <c r="BH41" s="234">
        <v>14.29</v>
      </c>
      <c r="BI41" s="230">
        <v>72.150000000000006</v>
      </c>
      <c r="BJ41" s="234" cm="1">
        <f t="array" aca="1" ref="BJ41" ca="1">INDIRECT("'"&amp;$C41&amp;"'!"&amp;"$"&amp;$D41&amp;$BJ$1&amp;"")</f>
        <v>14.23</v>
      </c>
      <c r="BK41" s="232">
        <v>0.98</v>
      </c>
      <c r="BL41" s="230">
        <v>3.4</v>
      </c>
      <c r="BM41" s="414">
        <v>68.3</v>
      </c>
      <c r="BN41" s="229" cm="1">
        <f t="array" aca="1" ref="BN41" ca="1">INDIRECT("'"&amp;$C41&amp;"'!"&amp;"$"&amp;$D41&amp;$BN$1&amp;"")</f>
        <v>2.8499999999999996</v>
      </c>
      <c r="BO41" s="231">
        <v>0.95</v>
      </c>
      <c r="BP41" s="230">
        <v>0.7</v>
      </c>
      <c r="BQ41" s="234" cm="1">
        <f t="array" aca="1" ref="BQ41" ca="1">INDIRECT("'"&amp;$C41&amp;"'!"&amp;"$"&amp;$D41&amp;$BQ$1&amp;"")</f>
        <v>1.1100000000000001</v>
      </c>
      <c r="BR41" s="232"/>
      <c r="BS41" s="232">
        <v>0.99</v>
      </c>
      <c r="BT41" s="230">
        <v>0.13</v>
      </c>
      <c r="BU41" s="235" cm="1">
        <f t="array" aca="1" ref="BU41" ca="1">INDIRECT("'"&amp;$C41&amp;"'!"&amp;"$"&amp;$D41&amp;$BU$1&amp;"")</f>
        <v>0.79</v>
      </c>
      <c r="BV41" s="232"/>
      <c r="BW41" s="232">
        <v>0.97</v>
      </c>
      <c r="BX41" s="230">
        <v>0.21</v>
      </c>
      <c r="BY41" s="235" cm="1">
        <f t="array" aca="1" ref="BY41" ca="1">INDIRECT("'"&amp;$C41&amp;"'!"&amp;"$"&amp;$D41&amp;74&amp;"")</f>
        <v>0</v>
      </c>
      <c r="BZ41" s="232"/>
      <c r="CA41" s="232"/>
      <c r="CB41" s="230"/>
    </row>
    <row r="42" spans="1:80" ht="15" x14ac:dyDescent="0.2">
      <c r="A42" s="351">
        <f t="shared" si="1"/>
        <v>45963</v>
      </c>
      <c r="B42" s="268">
        <v>0.5</v>
      </c>
      <c r="C42" s="254">
        <f t="shared" si="2"/>
        <v>2</v>
      </c>
      <c r="D42" s="255" t="s">
        <v>165</v>
      </c>
      <c r="E42" s="236">
        <v>14.2</v>
      </c>
      <c r="F42" s="237">
        <v>69.47</v>
      </c>
      <c r="G42" s="238" t="str" cm="1">
        <f t="array" aca="1" ref="G42" ca="1">INDIRECT("'"&amp;$C42&amp;"'!"&amp;"$"&amp;$D42&amp;$G$1&amp;"")</f>
        <v>CMS</v>
      </c>
      <c r="H42" s="239" t="s">
        <v>1</v>
      </c>
      <c r="I42" s="237" t="s">
        <v>1</v>
      </c>
      <c r="J42" s="238" cm="1">
        <f t="array" aca="1" ref="J42" ca="1">INDIRECT("'"&amp;$C42&amp;"'!"&amp;"$"&amp;$D42&amp;$J$1&amp;"")</f>
        <v>6.6</v>
      </c>
      <c r="K42" s="239"/>
      <c r="L42" s="239">
        <v>0.94</v>
      </c>
      <c r="M42" s="240">
        <v>2.36</v>
      </c>
      <c r="N42" s="236" cm="1">
        <f t="array" aca="1" ref="N42" ca="1">INDIRECT("'"&amp;$C42&amp;"'!"&amp;"$"&amp;$D42&amp;$N$1&amp;"")</f>
        <v>6.6</v>
      </c>
      <c r="O42" s="239"/>
      <c r="P42" s="239">
        <v>0.94</v>
      </c>
      <c r="Q42" s="237">
        <v>2.36</v>
      </c>
      <c r="R42" s="236" cm="1">
        <f t="array" aca="1" ref="R42" ca="1">INDIRECT("'"&amp;$C42&amp;"'!"&amp;"$"&amp;$D42&amp;$R$1&amp;"")</f>
        <v>6.6</v>
      </c>
      <c r="S42" s="239"/>
      <c r="T42" s="239">
        <v>0.94</v>
      </c>
      <c r="U42" s="237">
        <v>2.36</v>
      </c>
      <c r="V42" s="236" t="s">
        <v>1</v>
      </c>
      <c r="W42" s="241" cm="1">
        <f t="array" aca="1" ref="W42" ca="1">INDIRECT("'"&amp;$C42&amp;"'!"&amp;"$"&amp;$D42&amp;$W$1&amp;"")</f>
        <v>0</v>
      </c>
      <c r="X42" s="239" t="s">
        <v>1</v>
      </c>
      <c r="Y42" s="237" t="s">
        <v>1</v>
      </c>
      <c r="Z42" s="238" cm="1">
        <f t="array" aca="1" ref="Z42" ca="1">INDIRECT("'"&amp;$C42&amp;"'!"&amp;"$"&amp;$D42&amp;$Z$1&amp;"")</f>
        <v>0</v>
      </c>
      <c r="AA42" s="239" t="s">
        <v>1</v>
      </c>
      <c r="AB42" s="239" t="s">
        <v>1</v>
      </c>
      <c r="AC42" s="240" t="s">
        <v>1</v>
      </c>
      <c r="AD42" s="236" cm="1">
        <f t="array" aca="1" ref="AD42" ca="1">INDIRECT("'"&amp;$C42&amp;"'!"&amp;"$"&amp;$D42&amp;$AD$1&amp;"")</f>
        <v>0</v>
      </c>
      <c r="AE42" s="239" t="s">
        <v>1</v>
      </c>
      <c r="AF42" s="239" t="s">
        <v>1</v>
      </c>
      <c r="AG42" s="237" t="s">
        <v>1</v>
      </c>
      <c r="AH42" s="238" cm="1">
        <f t="array" aca="1" ref="AH42" ca="1">INDIRECT("'"&amp;$C42&amp;"'!"&amp;"$"&amp;$D42&amp;$AH$1&amp;"")</f>
        <v>0</v>
      </c>
      <c r="AI42" s="239" t="s">
        <v>1</v>
      </c>
      <c r="AJ42" s="239" t="s">
        <v>1</v>
      </c>
      <c r="AK42" s="240" t="s">
        <v>1</v>
      </c>
      <c r="AL42" s="236" cm="1">
        <f t="array" aca="1" ref="AL42" ca="1">INDIRECT("'"&amp;$C42&amp;"'!"&amp;"$"&amp;$D42&amp;$AL$1&amp;"")</f>
        <v>0</v>
      </c>
      <c r="AM42" s="239" t="s">
        <v>1</v>
      </c>
      <c r="AN42" s="239" t="s">
        <v>1</v>
      </c>
      <c r="AO42" s="237" t="s">
        <v>1</v>
      </c>
      <c r="AP42" s="236">
        <v>11.6</v>
      </c>
      <c r="AQ42" s="240">
        <v>71</v>
      </c>
      <c r="AR42" s="236" t="str" cm="1">
        <f t="array" aca="1" ref="AR42" ca="1">INDIRECT("'"&amp;$C42&amp;"'!"&amp;"$"&amp;$D42&amp;$AR$1&amp;"")</f>
        <v>CMS</v>
      </c>
      <c r="AS42" s="239" t="s">
        <v>1</v>
      </c>
      <c r="AT42" s="237" t="s">
        <v>1</v>
      </c>
      <c r="AU42" s="238" cm="1">
        <f t="array" aca="1" ref="AU42" ca="1">INDIRECT("'"&amp;$C42&amp;"'!"&amp;"$"&amp;$D42&amp;$AU$1&amp;"")</f>
        <v>3.5</v>
      </c>
      <c r="AV42" s="239">
        <v>0.95</v>
      </c>
      <c r="AW42" s="237">
        <v>0.97</v>
      </c>
      <c r="AX42" s="236">
        <v>13.9</v>
      </c>
      <c r="AY42" s="240">
        <v>70.7</v>
      </c>
      <c r="AZ42" s="239" cm="1">
        <f t="array" aca="1" ref="AZ42" ca="1">INDIRECT("'"&amp;$C42&amp;"'!"&amp;"$"&amp;$D42&amp;$AZ$1&amp;"")</f>
        <v>6.1</v>
      </c>
      <c r="BA42" s="238"/>
      <c r="BB42" s="239">
        <v>0.95</v>
      </c>
      <c r="BC42" s="237">
        <v>2.06</v>
      </c>
      <c r="BD42" s="239" t="str" cm="1">
        <f t="array" aca="1" ref="BD42" ca="1">INDIRECT("'"&amp;$C42&amp;"'!"&amp;"$"&amp;$D42&amp;$BD$1&amp;"")</f>
        <v>CMS</v>
      </c>
      <c r="BE42" s="238"/>
      <c r="BF42" s="239" t="s">
        <v>1</v>
      </c>
      <c r="BG42" s="237" t="s">
        <v>1</v>
      </c>
      <c r="BH42" s="241">
        <v>14.32</v>
      </c>
      <c r="BI42" s="237">
        <v>72.290000000000006</v>
      </c>
      <c r="BJ42" s="241" cm="1">
        <f t="array" aca="1" ref="BJ42" ca="1">INDIRECT("'"&amp;$C42&amp;"'!"&amp;"$"&amp;$D42&amp;$BJ$1&amp;"")</f>
        <v>14.28</v>
      </c>
      <c r="BK42" s="239">
        <v>0.98</v>
      </c>
      <c r="BL42" s="237">
        <v>3.4</v>
      </c>
      <c r="BM42" s="415">
        <v>68.3</v>
      </c>
      <c r="BN42" s="236" cm="1">
        <f t="array" aca="1" ref="BN42" ca="1">INDIRECT("'"&amp;$C42&amp;"'!"&amp;"$"&amp;$D42&amp;$BN$1&amp;"")</f>
        <v>2.2000000000000002</v>
      </c>
      <c r="BO42" s="238">
        <v>0.96</v>
      </c>
      <c r="BP42" s="237">
        <v>0.64</v>
      </c>
      <c r="BQ42" s="241" cm="1">
        <f t="array" aca="1" ref="BQ42" ca="1">INDIRECT("'"&amp;$C42&amp;"'!"&amp;"$"&amp;$D42&amp;$BQ$1&amp;"")</f>
        <v>1.18</v>
      </c>
      <c r="BR42" s="239"/>
      <c r="BS42" s="239">
        <v>0.99</v>
      </c>
      <c r="BT42" s="237">
        <v>0.16</v>
      </c>
      <c r="BU42" s="242" cm="1">
        <f t="array" aca="1" ref="BU42" ca="1">INDIRECT("'"&amp;$C42&amp;"'!"&amp;"$"&amp;$D42&amp;$BU$1&amp;"")</f>
        <v>0.76</v>
      </c>
      <c r="BV42" s="239"/>
      <c r="BW42" s="239">
        <v>0.97</v>
      </c>
      <c r="BX42" s="237">
        <v>0.21</v>
      </c>
      <c r="BY42" s="242" cm="1">
        <f t="array" aca="1" ref="BY42" ca="1">INDIRECT("'"&amp;$C42&amp;"'!"&amp;"$"&amp;$D42&amp;74&amp;"")</f>
        <v>0</v>
      </c>
      <c r="BZ42" s="239"/>
      <c r="CA42" s="239"/>
      <c r="CB42" s="237"/>
    </row>
    <row r="43" spans="1:80" ht="15" x14ac:dyDescent="0.2">
      <c r="A43" s="351">
        <f t="shared" si="1"/>
        <v>45963</v>
      </c>
      <c r="B43" s="268">
        <v>0.54166666666666696</v>
      </c>
      <c r="C43" s="254">
        <f t="shared" si="2"/>
        <v>2</v>
      </c>
      <c r="D43" s="255" t="s">
        <v>166</v>
      </c>
      <c r="E43" s="229">
        <v>14.1</v>
      </c>
      <c r="F43" s="230">
        <v>69.47</v>
      </c>
      <c r="G43" s="231" t="str" cm="1">
        <f t="array" aca="1" ref="G43" ca="1">INDIRECT("'"&amp;$C43&amp;"'!"&amp;"$"&amp;$D43&amp;$G$1&amp;"")</f>
        <v>CMS</v>
      </c>
      <c r="H43" s="232" t="s">
        <v>1</v>
      </c>
      <c r="I43" s="230" t="s">
        <v>1</v>
      </c>
      <c r="J43" s="231" cm="1">
        <f t="array" aca="1" ref="J43" ca="1">INDIRECT("'"&amp;$C43&amp;"'!"&amp;"$"&amp;$D43&amp;$J$1&amp;"")</f>
        <v>6.6</v>
      </c>
      <c r="K43" s="232"/>
      <c r="L43" s="232">
        <v>0.92</v>
      </c>
      <c r="M43" s="230">
        <v>2.79</v>
      </c>
      <c r="N43" s="229" cm="1">
        <f t="array" aca="1" ref="N43" ca="1">INDIRECT("'"&amp;$C43&amp;"'!"&amp;"$"&amp;$D43&amp;$N$1&amp;"")</f>
        <v>6.6</v>
      </c>
      <c r="O43" s="232"/>
      <c r="P43" s="232">
        <v>0.92</v>
      </c>
      <c r="Q43" s="230">
        <v>2.79</v>
      </c>
      <c r="R43" s="359" t="str" cm="1">
        <f t="array" aca="1" ref="R43" ca="1">INDIRECT("'"&amp;$C43&amp;"'!"&amp;"$"&amp;$D43&amp;$R$1&amp;"")</f>
        <v>CMS</v>
      </c>
      <c r="S43" s="232"/>
      <c r="T43" s="232" t="s">
        <v>1</v>
      </c>
      <c r="U43" s="230" t="s">
        <v>1</v>
      </c>
      <c r="V43" s="229">
        <v>14.03</v>
      </c>
      <c r="W43" s="234" cm="1">
        <f t="array" aca="1" ref="W43" ca="1">INDIRECT("'"&amp;$C43&amp;"'!"&amp;"$"&amp;$D43&amp;$W$1&amp;"")</f>
        <v>2</v>
      </c>
      <c r="X43" s="232">
        <v>1</v>
      </c>
      <c r="Y43" s="230">
        <v>1.01</v>
      </c>
      <c r="Z43" s="231" cm="1">
        <f t="array" aca="1" ref="Z43" ca="1">INDIRECT("'"&amp;$C43&amp;"'!"&amp;"$"&amp;$D43&amp;$Z$1&amp;"")</f>
        <v>0</v>
      </c>
      <c r="AA43" s="232" t="s">
        <v>1</v>
      </c>
      <c r="AB43" s="232" t="s">
        <v>1</v>
      </c>
      <c r="AC43" s="233" t="s">
        <v>1</v>
      </c>
      <c r="AD43" s="229" cm="1">
        <f t="array" aca="1" ref="AD43" ca="1">INDIRECT("'"&amp;$C43&amp;"'!"&amp;"$"&amp;$D43&amp;$AD$1&amp;"")</f>
        <v>0</v>
      </c>
      <c r="AE43" s="232" t="s">
        <v>1</v>
      </c>
      <c r="AF43" s="232" t="s">
        <v>1</v>
      </c>
      <c r="AG43" s="230" t="s">
        <v>1</v>
      </c>
      <c r="AH43" s="231" cm="1">
        <f t="array" aca="1" ref="AH43" ca="1">INDIRECT("'"&amp;$C43&amp;"'!"&amp;"$"&amp;$D43&amp;$AH$1&amp;"")</f>
        <v>0</v>
      </c>
      <c r="AI43" s="232" t="s">
        <v>1</v>
      </c>
      <c r="AJ43" s="232" t="s">
        <v>1</v>
      </c>
      <c r="AK43" s="233" t="s">
        <v>1</v>
      </c>
      <c r="AL43" s="229" cm="1">
        <f t="array" aca="1" ref="AL43" ca="1">INDIRECT("'"&amp;$C43&amp;"'!"&amp;"$"&amp;$D43&amp;$AL$1&amp;"")</f>
        <v>0</v>
      </c>
      <c r="AM43" s="232" t="s">
        <v>1</v>
      </c>
      <c r="AN43" s="232" t="s">
        <v>1</v>
      </c>
      <c r="AO43" s="230" t="s">
        <v>1</v>
      </c>
      <c r="AP43" s="229">
        <v>11.6</v>
      </c>
      <c r="AQ43" s="233">
        <v>70.900000000000006</v>
      </c>
      <c r="AR43" s="229" t="str" cm="1">
        <f t="array" aca="1" ref="AR43" ca="1">INDIRECT("'"&amp;$C43&amp;"'!"&amp;"$"&amp;$D43&amp;$AR$1&amp;"")</f>
        <v>CMS</v>
      </c>
      <c r="AS43" s="232" t="s">
        <v>1</v>
      </c>
      <c r="AT43" s="230" t="s">
        <v>1</v>
      </c>
      <c r="AU43" s="231" cm="1">
        <f t="array" aca="1" ref="AU43" ca="1">INDIRECT("'"&amp;$C43&amp;"'!"&amp;"$"&amp;$D43&amp;$AU$1&amp;"")</f>
        <v>3.5</v>
      </c>
      <c r="AV43" s="232">
        <v>0.95</v>
      </c>
      <c r="AW43" s="230">
        <v>1</v>
      </c>
      <c r="AX43" s="229">
        <v>13.9</v>
      </c>
      <c r="AY43" s="233">
        <v>70.7</v>
      </c>
      <c r="AZ43" s="232" cm="1">
        <f t="array" aca="1" ref="AZ43" ca="1">INDIRECT("'"&amp;$C43&amp;"'!"&amp;"$"&amp;$D43&amp;$AZ$1&amp;"")</f>
        <v>7</v>
      </c>
      <c r="BA43" s="231"/>
      <c r="BB43" s="232">
        <v>0.95</v>
      </c>
      <c r="BC43" s="230">
        <v>1.1100000000000001</v>
      </c>
      <c r="BD43" s="232" t="str" cm="1">
        <f t="array" aca="1" ref="BD43" ca="1">INDIRECT("'"&amp;$C43&amp;"'!"&amp;"$"&amp;$D43&amp;$BD$1&amp;"")</f>
        <v>CMS</v>
      </c>
      <c r="BE43" s="231"/>
      <c r="BF43" s="232" t="s">
        <v>1</v>
      </c>
      <c r="BG43" s="230" t="s">
        <v>1</v>
      </c>
      <c r="BH43" s="234">
        <v>14.19</v>
      </c>
      <c r="BI43" s="230">
        <v>71.900000000000006</v>
      </c>
      <c r="BJ43" s="234" cm="1">
        <f t="array" aca="1" ref="BJ43" ca="1">INDIRECT("'"&amp;$C43&amp;"'!"&amp;"$"&amp;$D43&amp;$BJ$1&amp;"")</f>
        <v>14.25</v>
      </c>
      <c r="BK43" s="232">
        <v>0.99</v>
      </c>
      <c r="BL43" s="230">
        <v>2.4</v>
      </c>
      <c r="BM43" s="414">
        <v>68.2</v>
      </c>
      <c r="BN43" s="229" cm="1">
        <f t="array" aca="1" ref="BN43" ca="1">INDIRECT("'"&amp;$C43&amp;"'!"&amp;"$"&amp;$D43&amp;$BN$1&amp;"")</f>
        <v>6.4</v>
      </c>
      <c r="BO43" s="231">
        <v>0.97</v>
      </c>
      <c r="BP43" s="230">
        <v>1.6</v>
      </c>
      <c r="BQ43" s="234" cm="1">
        <f t="array" aca="1" ref="BQ43" ca="1">INDIRECT("'"&amp;$C43&amp;"'!"&amp;"$"&amp;$D43&amp;$BQ$1&amp;"")</f>
        <v>1.2</v>
      </c>
      <c r="BR43" s="232"/>
      <c r="BS43" s="232">
        <v>0.99</v>
      </c>
      <c r="BT43" s="230">
        <v>0.18</v>
      </c>
      <c r="BU43" s="235" cm="1">
        <f t="array" aca="1" ref="BU43" ca="1">INDIRECT("'"&amp;$C43&amp;"'!"&amp;"$"&amp;$D43&amp;$BU$1&amp;"")</f>
        <v>0.75</v>
      </c>
      <c r="BV43" s="232"/>
      <c r="BW43" s="232">
        <v>0.96</v>
      </c>
      <c r="BX43" s="230">
        <v>0.22</v>
      </c>
      <c r="BY43" s="235" cm="1">
        <f t="array" aca="1" ref="BY43" ca="1">INDIRECT("'"&amp;$C43&amp;"'!"&amp;"$"&amp;$D43&amp;74&amp;"")</f>
        <v>0</v>
      </c>
      <c r="BZ43" s="232"/>
      <c r="CA43" s="232"/>
      <c r="CB43" s="230"/>
    </row>
    <row r="44" spans="1:80" ht="15" x14ac:dyDescent="0.2">
      <c r="A44" s="351">
        <f t="shared" si="1"/>
        <v>45963</v>
      </c>
      <c r="B44" s="268">
        <v>0.58333333333333404</v>
      </c>
      <c r="C44" s="254">
        <f t="shared" si="2"/>
        <v>2</v>
      </c>
      <c r="D44" s="255" t="s">
        <v>167</v>
      </c>
      <c r="E44" s="236">
        <v>14.1</v>
      </c>
      <c r="F44" s="237">
        <v>69.180000000000007</v>
      </c>
      <c r="G44" s="238" t="str" cm="1">
        <f t="array" aca="1" ref="G44" ca="1">INDIRECT("'"&amp;$C44&amp;"'!"&amp;"$"&amp;$D44&amp;$G$1&amp;"")</f>
        <v>CMS</v>
      </c>
      <c r="H44" s="239" t="s">
        <v>1</v>
      </c>
      <c r="I44" s="237" t="s">
        <v>1</v>
      </c>
      <c r="J44" s="238" cm="1">
        <f t="array" aca="1" ref="J44" ca="1">INDIRECT("'"&amp;$C44&amp;"'!"&amp;"$"&amp;$D44&amp;$J$1&amp;"")</f>
        <v>6.7</v>
      </c>
      <c r="K44" s="239"/>
      <c r="L44" s="239">
        <v>0.92</v>
      </c>
      <c r="M44" s="240">
        <v>2.86</v>
      </c>
      <c r="N44" s="236" cm="1">
        <f t="array" aca="1" ref="N44" ca="1">INDIRECT("'"&amp;$C44&amp;"'!"&amp;"$"&amp;$D44&amp;$N$1&amp;"")</f>
        <v>6.7</v>
      </c>
      <c r="O44" s="239"/>
      <c r="P44" s="239">
        <v>0.92</v>
      </c>
      <c r="Q44" s="237">
        <v>2.86</v>
      </c>
      <c r="R44" s="236" t="str" cm="1">
        <f t="array" aca="1" ref="R44" ca="1">INDIRECT("'"&amp;$C44&amp;"'!"&amp;"$"&amp;$D44&amp;$R$1&amp;"")</f>
        <v>CMS</v>
      </c>
      <c r="S44" s="239"/>
      <c r="T44" s="239" t="s">
        <v>1</v>
      </c>
      <c r="U44" s="240" t="s">
        <v>1</v>
      </c>
      <c r="V44" s="236">
        <v>14</v>
      </c>
      <c r="W44" s="241" cm="1">
        <f t="array" aca="1" ref="W44" ca="1">INDIRECT("'"&amp;$C44&amp;"'!"&amp;"$"&amp;$D44&amp;$W$1&amp;"")</f>
        <v>1.9260000000000002</v>
      </c>
      <c r="X44" s="239">
        <v>1</v>
      </c>
      <c r="Y44" s="237">
        <v>0.311</v>
      </c>
      <c r="Z44" s="238" cm="1">
        <f t="array" aca="1" ref="Z44" ca="1">INDIRECT("'"&amp;$C44&amp;"'!"&amp;"$"&amp;$D44&amp;$Z$1&amp;"")</f>
        <v>0</v>
      </c>
      <c r="AA44" s="239" t="s">
        <v>1</v>
      </c>
      <c r="AB44" s="239" t="s">
        <v>1</v>
      </c>
      <c r="AC44" s="240" t="s">
        <v>1</v>
      </c>
      <c r="AD44" s="236" cm="1">
        <f t="array" aca="1" ref="AD44" ca="1">INDIRECT("'"&amp;$C44&amp;"'!"&amp;"$"&amp;$D44&amp;$AD$1&amp;"")</f>
        <v>0</v>
      </c>
      <c r="AE44" s="239" t="s">
        <v>1</v>
      </c>
      <c r="AF44" s="239" t="s">
        <v>1</v>
      </c>
      <c r="AG44" s="237" t="s">
        <v>1</v>
      </c>
      <c r="AH44" s="238" cm="1">
        <f t="array" aca="1" ref="AH44" ca="1">INDIRECT("'"&amp;$C44&amp;"'!"&amp;"$"&amp;$D44&amp;$AH$1&amp;"")</f>
        <v>0</v>
      </c>
      <c r="AI44" s="239" t="s">
        <v>1</v>
      </c>
      <c r="AJ44" s="239" t="s">
        <v>1</v>
      </c>
      <c r="AK44" s="240" t="s">
        <v>1</v>
      </c>
      <c r="AL44" s="236" cm="1">
        <f t="array" aca="1" ref="AL44" ca="1">INDIRECT("'"&amp;$C44&amp;"'!"&amp;"$"&amp;$D44&amp;$AL$1&amp;"")</f>
        <v>0</v>
      </c>
      <c r="AM44" s="239" t="s">
        <v>1</v>
      </c>
      <c r="AN44" s="239" t="s">
        <v>1</v>
      </c>
      <c r="AO44" s="237" t="s">
        <v>1</v>
      </c>
      <c r="AP44" s="236">
        <v>11.6</v>
      </c>
      <c r="AQ44" s="240">
        <v>70.8</v>
      </c>
      <c r="AR44" s="236" t="str" cm="1">
        <f t="array" aca="1" ref="AR44" ca="1">INDIRECT("'"&amp;$C44&amp;"'!"&amp;"$"&amp;$D44&amp;$AR$1&amp;"")</f>
        <v>CMS</v>
      </c>
      <c r="AS44" s="239" t="s">
        <v>1</v>
      </c>
      <c r="AT44" s="237" t="s">
        <v>1</v>
      </c>
      <c r="AU44" s="238" cm="1">
        <f t="array" aca="1" ref="AU44" ca="1">INDIRECT("'"&amp;$C44&amp;"'!"&amp;"$"&amp;$D44&amp;$AU$1&amp;"")</f>
        <v>3.5</v>
      </c>
      <c r="AV44" s="239">
        <v>0.95</v>
      </c>
      <c r="AW44" s="237">
        <v>1.2</v>
      </c>
      <c r="AX44" s="236">
        <v>13.9</v>
      </c>
      <c r="AY44" s="240">
        <v>70.7</v>
      </c>
      <c r="AZ44" s="239" cm="1">
        <f t="array" aca="1" ref="AZ44" ca="1">INDIRECT("'"&amp;$C44&amp;"'!"&amp;"$"&amp;$D44&amp;$AZ$1&amp;"")</f>
        <v>7.3</v>
      </c>
      <c r="BA44" s="238"/>
      <c r="BB44" s="239">
        <v>0.95</v>
      </c>
      <c r="BC44" s="237">
        <v>2.2999999999999998</v>
      </c>
      <c r="BD44" s="239" t="str" cm="1">
        <f t="array" aca="1" ref="BD44" ca="1">INDIRECT("'"&amp;$C44&amp;"'!"&amp;"$"&amp;$D44&amp;$BD$1&amp;"")</f>
        <v>CMS</v>
      </c>
      <c r="BE44" s="238"/>
      <c r="BF44" s="239" t="s">
        <v>1</v>
      </c>
      <c r="BG44" s="237" t="s">
        <v>1</v>
      </c>
      <c r="BH44" s="241">
        <v>14.15</v>
      </c>
      <c r="BI44" s="237">
        <v>71.709999999999994</v>
      </c>
      <c r="BJ44" s="241" cm="1">
        <f t="array" aca="1" ref="BJ44" ca="1">INDIRECT("'"&amp;$C44&amp;"'!"&amp;"$"&amp;$D44&amp;$BJ$1&amp;"")</f>
        <v>14.24</v>
      </c>
      <c r="BK44" s="239">
        <v>0.99</v>
      </c>
      <c r="BL44" s="237">
        <v>2.4</v>
      </c>
      <c r="BM44" s="415">
        <v>68</v>
      </c>
      <c r="BN44" s="236" cm="1">
        <f t="array" aca="1" ref="BN44" ca="1">INDIRECT("'"&amp;$C44&amp;"'!"&amp;"$"&amp;$D44&amp;$BN$1&amp;"")</f>
        <v>6.5000000000000009</v>
      </c>
      <c r="BO44" s="238">
        <v>0.96</v>
      </c>
      <c r="BP44" s="237">
        <v>1.89</v>
      </c>
      <c r="BQ44" s="241" cm="1">
        <f t="array" aca="1" ref="BQ44" ca="1">INDIRECT("'"&amp;$C44&amp;"'!"&amp;"$"&amp;$D44&amp;$BQ$1&amp;"")</f>
        <v>1.17</v>
      </c>
      <c r="BR44" s="239"/>
      <c r="BS44" s="239">
        <v>0.99</v>
      </c>
      <c r="BT44" s="237">
        <v>0.18</v>
      </c>
      <c r="BU44" s="242" cm="1">
        <f t="array" aca="1" ref="BU44" ca="1">INDIRECT("'"&amp;$C44&amp;"'!"&amp;"$"&amp;$D44&amp;$BU$1&amp;"")</f>
        <v>0.82</v>
      </c>
      <c r="BV44" s="239"/>
      <c r="BW44" s="239">
        <v>0.96</v>
      </c>
      <c r="BX44" s="237">
        <v>0.23</v>
      </c>
      <c r="BY44" s="242" cm="1">
        <f t="array" aca="1" ref="BY44" ca="1">INDIRECT("'"&amp;$C44&amp;"'!"&amp;"$"&amp;$D44&amp;74&amp;"")</f>
        <v>0</v>
      </c>
      <c r="BZ44" s="239"/>
      <c r="CA44" s="239"/>
      <c r="CB44" s="237"/>
    </row>
    <row r="45" spans="1:80" ht="15" x14ac:dyDescent="0.2">
      <c r="A45" s="351">
        <f t="shared" si="1"/>
        <v>45963</v>
      </c>
      <c r="B45" s="268">
        <v>0.625</v>
      </c>
      <c r="C45" s="254">
        <f t="shared" si="2"/>
        <v>2</v>
      </c>
      <c r="D45" s="255" t="s">
        <v>168</v>
      </c>
      <c r="E45" s="229">
        <v>14.1</v>
      </c>
      <c r="F45" s="230">
        <v>69.3</v>
      </c>
      <c r="G45" s="231" t="str" cm="1">
        <f t="array" aca="1" ref="G45" ca="1">INDIRECT("'"&amp;$C45&amp;"'!"&amp;"$"&amp;$D45&amp;$G$1&amp;"")</f>
        <v>CMS</v>
      </c>
      <c r="H45" s="232" t="s">
        <v>1</v>
      </c>
      <c r="I45" s="230" t="s">
        <v>1</v>
      </c>
      <c r="J45" s="231" cm="1">
        <f t="array" aca="1" ref="J45" ca="1">INDIRECT("'"&amp;$C45&amp;"'!"&amp;"$"&amp;$D45&amp;$J$1&amp;"")</f>
        <v>6.5</v>
      </c>
      <c r="K45" s="232"/>
      <c r="L45" s="232">
        <v>0.92</v>
      </c>
      <c r="M45" s="233">
        <v>2.72</v>
      </c>
      <c r="N45" s="229" cm="1">
        <f t="array" aca="1" ref="N45" ca="1">INDIRECT("'"&amp;$C45&amp;"'!"&amp;"$"&amp;$D45&amp;$N$1&amp;"")</f>
        <v>6.5</v>
      </c>
      <c r="O45" s="232"/>
      <c r="P45" s="232">
        <v>0.92</v>
      </c>
      <c r="Q45" s="230">
        <v>2.72</v>
      </c>
      <c r="R45" s="359" t="str" cm="1">
        <f t="array" aca="1" ref="R45" ca="1">INDIRECT("'"&amp;$C45&amp;"'!"&amp;"$"&amp;$D45&amp;$R$1&amp;"")</f>
        <v>CMS</v>
      </c>
      <c r="S45" s="232"/>
      <c r="T45" s="232" t="s">
        <v>1</v>
      </c>
      <c r="U45" s="233" t="s">
        <v>1</v>
      </c>
      <c r="V45" s="229">
        <v>14</v>
      </c>
      <c r="W45" s="234" cm="1">
        <f t="array" aca="1" ref="W45" ca="1">INDIRECT("'"&amp;$C45&amp;"'!"&amp;"$"&amp;$D45&amp;$W$1&amp;"")</f>
        <v>3.915</v>
      </c>
      <c r="X45" s="232">
        <v>1</v>
      </c>
      <c r="Y45" s="230">
        <v>0.30499999999999999</v>
      </c>
      <c r="Z45" s="231" cm="1">
        <f t="array" aca="1" ref="Z45" ca="1">INDIRECT("'"&amp;$C45&amp;"'!"&amp;"$"&amp;$D45&amp;$Z$1&amp;"")</f>
        <v>0</v>
      </c>
      <c r="AA45" s="232" t="s">
        <v>1</v>
      </c>
      <c r="AB45" s="232" t="s">
        <v>1</v>
      </c>
      <c r="AC45" s="233" t="s">
        <v>1</v>
      </c>
      <c r="AD45" s="229" cm="1">
        <f t="array" aca="1" ref="AD45" ca="1">INDIRECT("'"&amp;$C45&amp;"'!"&amp;"$"&amp;$D45&amp;$AD$1&amp;"")</f>
        <v>0</v>
      </c>
      <c r="AE45" s="232" t="s">
        <v>1</v>
      </c>
      <c r="AF45" s="232" t="s">
        <v>1</v>
      </c>
      <c r="AG45" s="230" t="s">
        <v>1</v>
      </c>
      <c r="AH45" s="231" cm="1">
        <f t="array" aca="1" ref="AH45" ca="1">INDIRECT("'"&amp;$C45&amp;"'!"&amp;"$"&amp;$D45&amp;$AH$1&amp;"")</f>
        <v>0</v>
      </c>
      <c r="AI45" s="232" t="s">
        <v>1</v>
      </c>
      <c r="AJ45" s="232" t="s">
        <v>1</v>
      </c>
      <c r="AK45" s="233" t="s">
        <v>1</v>
      </c>
      <c r="AL45" s="229" cm="1">
        <f t="array" aca="1" ref="AL45" ca="1">INDIRECT("'"&amp;$C45&amp;"'!"&amp;"$"&amp;$D45&amp;$AL$1&amp;"")</f>
        <v>0</v>
      </c>
      <c r="AM45" s="232" t="s">
        <v>1</v>
      </c>
      <c r="AN45" s="232" t="s">
        <v>1</v>
      </c>
      <c r="AO45" s="230" t="s">
        <v>1</v>
      </c>
      <c r="AP45" s="229">
        <v>11.6</v>
      </c>
      <c r="AQ45" s="233">
        <v>70.8</v>
      </c>
      <c r="AR45" s="229" t="str" cm="1">
        <f t="array" aca="1" ref="AR45" ca="1">INDIRECT("'"&amp;$C45&amp;"'!"&amp;"$"&amp;$D45&amp;$AR$1&amp;"")</f>
        <v>CMS</v>
      </c>
      <c r="AS45" s="232" t="s">
        <v>1</v>
      </c>
      <c r="AT45" s="230" t="s">
        <v>1</v>
      </c>
      <c r="AU45" s="231" cm="1">
        <f t="array" aca="1" ref="AU45" ca="1">INDIRECT("'"&amp;$C45&amp;"'!"&amp;"$"&amp;$D45&amp;$AU$1&amp;"")</f>
        <v>3.5</v>
      </c>
      <c r="AV45" s="232">
        <v>0.94</v>
      </c>
      <c r="AW45" s="230">
        <v>1.25</v>
      </c>
      <c r="AX45" s="229">
        <v>13.9</v>
      </c>
      <c r="AY45" s="233">
        <v>70.7</v>
      </c>
      <c r="AZ45" s="232" cm="1">
        <f t="array" aca="1" ref="AZ45" ca="1">INDIRECT("'"&amp;$C45&amp;"'!"&amp;"$"&amp;$D45&amp;$AZ$1&amp;"")</f>
        <v>7</v>
      </c>
      <c r="BA45" s="231"/>
      <c r="BB45" s="232">
        <v>0.94</v>
      </c>
      <c r="BC45" s="230">
        <v>2.41</v>
      </c>
      <c r="BD45" s="232" t="str" cm="1">
        <f t="array" aca="1" ref="BD45" ca="1">INDIRECT("'"&amp;$C45&amp;"'!"&amp;"$"&amp;$D45&amp;$BD$1&amp;"")</f>
        <v>CMS</v>
      </c>
      <c r="BE45" s="231"/>
      <c r="BF45" s="232" t="s">
        <v>1</v>
      </c>
      <c r="BG45" s="230" t="s">
        <v>1</v>
      </c>
      <c r="BH45" s="234">
        <v>14.13</v>
      </c>
      <c r="BI45" s="230">
        <v>71.69</v>
      </c>
      <c r="BJ45" s="234" cm="1">
        <f t="array" aca="1" ref="BJ45" ca="1">INDIRECT("'"&amp;$C45&amp;"'!"&amp;"$"&amp;$D45&amp;$BJ$1&amp;"")</f>
        <v>14.28</v>
      </c>
      <c r="BK45" s="232">
        <v>0.99</v>
      </c>
      <c r="BL45" s="230">
        <v>2.4</v>
      </c>
      <c r="BM45" s="414">
        <v>67.900000000000006</v>
      </c>
      <c r="BN45" s="229" cm="1">
        <f t="array" aca="1" ref="BN45" ca="1">INDIRECT("'"&amp;$C45&amp;"'!"&amp;"$"&amp;$D45&amp;$BN$1&amp;"")</f>
        <v>6.4000000000000012</v>
      </c>
      <c r="BO45" s="231">
        <v>0.97</v>
      </c>
      <c r="BP45" s="230">
        <v>1.6</v>
      </c>
      <c r="BQ45" s="234" cm="1">
        <f t="array" aca="1" ref="BQ45" ca="1">INDIRECT("'"&amp;$C45&amp;"'!"&amp;"$"&amp;$D45&amp;$BQ$1&amp;"")</f>
        <v>1.1599999999999999</v>
      </c>
      <c r="BR45" s="232"/>
      <c r="BS45" s="232">
        <v>0.99</v>
      </c>
      <c r="BT45" s="230">
        <v>0.18</v>
      </c>
      <c r="BU45" s="235" cm="1">
        <f t="array" aca="1" ref="BU45" ca="1">INDIRECT("'"&amp;$C45&amp;"'!"&amp;"$"&amp;$D45&amp;$BU$1&amp;"")</f>
        <v>0.83</v>
      </c>
      <c r="BV45" s="232"/>
      <c r="BW45" s="232">
        <v>0.96</v>
      </c>
      <c r="BX45" s="230">
        <v>0.23</v>
      </c>
      <c r="BY45" s="235" cm="1">
        <f t="array" aca="1" ref="BY45" ca="1">INDIRECT("'"&amp;$C45&amp;"'!"&amp;"$"&amp;$D45&amp;74&amp;"")</f>
        <v>0</v>
      </c>
      <c r="BZ45" s="232"/>
      <c r="CA45" s="232"/>
      <c r="CB45" s="230"/>
    </row>
    <row r="46" spans="1:80" ht="15" x14ac:dyDescent="0.2">
      <c r="A46" s="351">
        <f t="shared" si="1"/>
        <v>45963</v>
      </c>
      <c r="B46" s="268">
        <v>0.66666666666666696</v>
      </c>
      <c r="C46" s="254">
        <f t="shared" si="2"/>
        <v>2</v>
      </c>
      <c r="D46" s="255" t="s">
        <v>169</v>
      </c>
      <c r="E46" s="236">
        <v>14.1</v>
      </c>
      <c r="F46" s="237">
        <v>69.069999999999993</v>
      </c>
      <c r="G46" s="238" t="str" cm="1">
        <f t="array" aca="1" ref="G46" ca="1">INDIRECT("'"&amp;$C46&amp;"'!"&amp;"$"&amp;$D46&amp;$G$1&amp;"")</f>
        <v>CMS</v>
      </c>
      <c r="H46" s="239" t="s">
        <v>1</v>
      </c>
      <c r="I46" s="237" t="s">
        <v>1</v>
      </c>
      <c r="J46" s="238" cm="1">
        <f t="array" aca="1" ref="J46" ca="1">INDIRECT("'"&amp;$C46&amp;"'!"&amp;"$"&amp;$D46&amp;$J$1&amp;"")</f>
        <v>6.5</v>
      </c>
      <c r="K46" s="239"/>
      <c r="L46" s="239">
        <v>0.92</v>
      </c>
      <c r="M46" s="240">
        <v>2.73</v>
      </c>
      <c r="N46" s="236" cm="1">
        <f t="array" aca="1" ref="N46" ca="1">INDIRECT("'"&amp;$C46&amp;"'!"&amp;"$"&amp;$D46&amp;$N$1&amp;"")</f>
        <v>6.5</v>
      </c>
      <c r="O46" s="239"/>
      <c r="P46" s="239">
        <v>0.92</v>
      </c>
      <c r="Q46" s="237">
        <v>2.73</v>
      </c>
      <c r="R46" s="360" t="str" cm="1">
        <f t="array" aca="1" ref="R46" ca="1">INDIRECT("'"&amp;$C46&amp;"'!"&amp;"$"&amp;$D46&amp;$R$1&amp;"")</f>
        <v>CMS</v>
      </c>
      <c r="S46" s="239"/>
      <c r="T46" s="239" t="s">
        <v>1</v>
      </c>
      <c r="U46" s="240" t="s">
        <v>1</v>
      </c>
      <c r="V46" s="236">
        <v>14</v>
      </c>
      <c r="W46" s="241" cm="1">
        <f t="array" aca="1" ref="W46" ca="1">INDIRECT("'"&amp;$C46&amp;"'!"&amp;"$"&amp;$D46&amp;$W$1&amp;"")</f>
        <v>3.9060000000000001</v>
      </c>
      <c r="X46" s="239">
        <v>1</v>
      </c>
      <c r="Y46" s="237">
        <v>0.32</v>
      </c>
      <c r="Z46" s="238" cm="1">
        <f t="array" aca="1" ref="Z46" ca="1">INDIRECT("'"&amp;$C46&amp;"'!"&amp;"$"&amp;$D46&amp;$Z$1&amp;"")</f>
        <v>0</v>
      </c>
      <c r="AA46" s="239" t="s">
        <v>1</v>
      </c>
      <c r="AB46" s="239" t="s">
        <v>1</v>
      </c>
      <c r="AC46" s="240" t="s">
        <v>1</v>
      </c>
      <c r="AD46" s="236" cm="1">
        <f t="array" aca="1" ref="AD46" ca="1">INDIRECT("'"&amp;$C46&amp;"'!"&amp;"$"&amp;$D46&amp;$AD$1&amp;"")</f>
        <v>0</v>
      </c>
      <c r="AE46" s="239" t="s">
        <v>1</v>
      </c>
      <c r="AF46" s="239" t="s">
        <v>1</v>
      </c>
      <c r="AG46" s="237" t="s">
        <v>1</v>
      </c>
      <c r="AH46" s="238" cm="1">
        <f t="array" aca="1" ref="AH46" ca="1">INDIRECT("'"&amp;$C46&amp;"'!"&amp;"$"&amp;$D46&amp;$AH$1&amp;"")</f>
        <v>0</v>
      </c>
      <c r="AI46" s="239" t="s">
        <v>1</v>
      </c>
      <c r="AJ46" s="239" t="s">
        <v>1</v>
      </c>
      <c r="AK46" s="240" t="s">
        <v>1</v>
      </c>
      <c r="AL46" s="236" cm="1">
        <f t="array" aca="1" ref="AL46" ca="1">INDIRECT("'"&amp;$C46&amp;"'!"&amp;"$"&amp;$D46&amp;$AL$1&amp;"")</f>
        <v>0</v>
      </c>
      <c r="AM46" s="239" t="s">
        <v>1</v>
      </c>
      <c r="AN46" s="239" t="s">
        <v>1</v>
      </c>
      <c r="AO46" s="237" t="s">
        <v>1</v>
      </c>
      <c r="AP46" s="236">
        <v>11.6</v>
      </c>
      <c r="AQ46" s="240">
        <v>70.7</v>
      </c>
      <c r="AR46" s="236" t="str" cm="1">
        <f t="array" aca="1" ref="AR46" ca="1">INDIRECT("'"&amp;$C46&amp;"'!"&amp;"$"&amp;$D46&amp;$AR$1&amp;"")</f>
        <v>CMS</v>
      </c>
      <c r="AS46" s="239" t="s">
        <v>1</v>
      </c>
      <c r="AT46" s="237" t="s">
        <v>1</v>
      </c>
      <c r="AU46" s="238" cm="1">
        <f t="array" aca="1" ref="AU46" ca="1">INDIRECT("'"&amp;$C46&amp;"'!"&amp;"$"&amp;$D46&amp;$AU$1&amp;"")</f>
        <v>3.5</v>
      </c>
      <c r="AV46" s="239">
        <v>0.94</v>
      </c>
      <c r="AW46" s="237">
        <v>0.99</v>
      </c>
      <c r="AX46" s="236">
        <v>13.9</v>
      </c>
      <c r="AY46" s="240">
        <v>70.7</v>
      </c>
      <c r="AZ46" s="239" cm="1">
        <f t="array" aca="1" ref="AZ46" ca="1">INDIRECT("'"&amp;$C46&amp;"'!"&amp;"$"&amp;$D46&amp;$AZ$1&amp;"")</f>
        <v>7</v>
      </c>
      <c r="BA46" s="238"/>
      <c r="BB46" s="239">
        <v>0.95</v>
      </c>
      <c r="BC46" s="237">
        <v>2.38</v>
      </c>
      <c r="BD46" s="239" t="str" cm="1">
        <f t="array" aca="1" ref="BD46" ca="1">INDIRECT("'"&amp;$C46&amp;"'!"&amp;"$"&amp;$D46&amp;$BD$1&amp;"")</f>
        <v>CMS</v>
      </c>
      <c r="BE46" s="238"/>
      <c r="BF46" s="239" t="s">
        <v>1</v>
      </c>
      <c r="BG46" s="237" t="s">
        <v>1</v>
      </c>
      <c r="BH46" s="241">
        <v>14.16</v>
      </c>
      <c r="BI46" s="237">
        <v>71.739999999999995</v>
      </c>
      <c r="BJ46" s="241" cm="1">
        <f t="array" aca="1" ref="BJ46" ca="1">INDIRECT("'"&amp;$C46&amp;"'!"&amp;"$"&amp;$D46&amp;$BJ$1&amp;"")</f>
        <v>14.28</v>
      </c>
      <c r="BK46" s="239">
        <v>0.99</v>
      </c>
      <c r="BL46" s="237">
        <v>2.4</v>
      </c>
      <c r="BM46" s="415">
        <v>67.900000000000006</v>
      </c>
      <c r="BN46" s="236" cm="1">
        <f t="array" aca="1" ref="BN46" ca="1">INDIRECT("'"&amp;$C46&amp;"'!"&amp;"$"&amp;$D46&amp;$BN$1&amp;"")</f>
        <v>6.5000000000000009</v>
      </c>
      <c r="BO46" s="238">
        <v>0.97</v>
      </c>
      <c r="BP46" s="237">
        <v>1.62</v>
      </c>
      <c r="BQ46" s="241" cm="1">
        <f t="array" aca="1" ref="BQ46" ca="1">INDIRECT("'"&amp;$C46&amp;"'!"&amp;"$"&amp;$D46&amp;$BQ$1&amp;"")</f>
        <v>1.1599999999999999</v>
      </c>
      <c r="BR46" s="239"/>
      <c r="BS46" s="239">
        <v>0.99</v>
      </c>
      <c r="BT46" s="237">
        <v>0.18</v>
      </c>
      <c r="BU46" s="242" cm="1">
        <f t="array" aca="1" ref="BU46" ca="1">INDIRECT("'"&amp;$C46&amp;"'!"&amp;"$"&amp;$D46&amp;$BU$1&amp;"")</f>
        <v>0.81</v>
      </c>
      <c r="BV46" s="239"/>
      <c r="BW46" s="239">
        <v>0.96</v>
      </c>
      <c r="BX46" s="237">
        <v>0.22</v>
      </c>
      <c r="BY46" s="242" cm="1">
        <f t="array" aca="1" ref="BY46" ca="1">INDIRECT("'"&amp;$C46&amp;"'!"&amp;"$"&amp;$D46&amp;74&amp;"")</f>
        <v>0</v>
      </c>
      <c r="BZ46" s="239"/>
      <c r="CA46" s="239"/>
      <c r="CB46" s="237"/>
    </row>
    <row r="47" spans="1:80" ht="15" x14ac:dyDescent="0.2">
      <c r="A47" s="351">
        <f t="shared" si="1"/>
        <v>45963</v>
      </c>
      <c r="B47" s="268">
        <v>0.70833333333333404</v>
      </c>
      <c r="C47" s="254">
        <f t="shared" si="2"/>
        <v>2</v>
      </c>
      <c r="D47" s="255" t="s">
        <v>170</v>
      </c>
      <c r="E47" s="229">
        <v>14.1</v>
      </c>
      <c r="F47" s="230">
        <v>69.12</v>
      </c>
      <c r="G47" s="231" t="str" cm="1">
        <f t="array" aca="1" ref="G47" ca="1">INDIRECT("'"&amp;$C47&amp;"'!"&amp;"$"&amp;$D47&amp;$G$1&amp;"")</f>
        <v>CMS</v>
      </c>
      <c r="H47" s="232" t="s">
        <v>1</v>
      </c>
      <c r="I47" s="230" t="s">
        <v>1</v>
      </c>
      <c r="J47" s="231" cm="1">
        <f t="array" aca="1" ref="J47" ca="1">INDIRECT("'"&amp;$C47&amp;"'!"&amp;"$"&amp;$D47&amp;$J$1&amp;"")</f>
        <v>6.8</v>
      </c>
      <c r="K47" s="232"/>
      <c r="L47" s="232">
        <v>0.92</v>
      </c>
      <c r="M47" s="233">
        <v>2.99</v>
      </c>
      <c r="N47" s="229" cm="1">
        <f t="array" aca="1" ref="N47" ca="1">INDIRECT("'"&amp;$C47&amp;"'!"&amp;"$"&amp;$D47&amp;$N$1&amp;"")</f>
        <v>6.8</v>
      </c>
      <c r="O47" s="232"/>
      <c r="P47" s="232">
        <v>0.92</v>
      </c>
      <c r="Q47" s="230">
        <v>2.99</v>
      </c>
      <c r="R47" s="359" t="str" cm="1">
        <f t="array" aca="1" ref="R47" ca="1">INDIRECT("'"&amp;$C47&amp;"'!"&amp;"$"&amp;$D47&amp;$R$1&amp;"")</f>
        <v>CMS</v>
      </c>
      <c r="S47" s="232"/>
      <c r="T47" s="232" t="s">
        <v>1</v>
      </c>
      <c r="U47" s="233" t="s">
        <v>1</v>
      </c>
      <c r="V47" s="229">
        <v>13.99</v>
      </c>
      <c r="W47" s="234" cm="1">
        <f t="array" aca="1" ref="W47" ca="1">INDIRECT("'"&amp;$C47&amp;"'!"&amp;"$"&amp;$D47&amp;$W$1&amp;"")</f>
        <v>2</v>
      </c>
      <c r="X47" s="232">
        <v>1</v>
      </c>
      <c r="Y47" s="230">
        <v>0.14000000000000001</v>
      </c>
      <c r="Z47" s="231" cm="1">
        <f t="array" aca="1" ref="Z47" ca="1">INDIRECT("'"&amp;$C47&amp;"'!"&amp;"$"&amp;$D47&amp;$Z$1&amp;"")</f>
        <v>0</v>
      </c>
      <c r="AA47" s="232" t="s">
        <v>1</v>
      </c>
      <c r="AB47" s="232" t="s">
        <v>1</v>
      </c>
      <c r="AC47" s="233" t="s">
        <v>1</v>
      </c>
      <c r="AD47" s="229" cm="1">
        <f t="array" aca="1" ref="AD47" ca="1">INDIRECT("'"&amp;$C47&amp;"'!"&amp;"$"&amp;$D47&amp;$AD$1&amp;"")</f>
        <v>0</v>
      </c>
      <c r="AE47" s="232" t="s">
        <v>1</v>
      </c>
      <c r="AF47" s="232" t="s">
        <v>1</v>
      </c>
      <c r="AG47" s="230" t="s">
        <v>1</v>
      </c>
      <c r="AH47" s="231" cm="1">
        <f t="array" aca="1" ref="AH47" ca="1">INDIRECT("'"&amp;$C47&amp;"'!"&amp;"$"&amp;$D47&amp;$AH$1&amp;"")</f>
        <v>0</v>
      </c>
      <c r="AI47" s="232" t="s">
        <v>1</v>
      </c>
      <c r="AJ47" s="232" t="s">
        <v>1</v>
      </c>
      <c r="AK47" s="233" t="s">
        <v>1</v>
      </c>
      <c r="AL47" s="229" cm="1">
        <f t="array" aca="1" ref="AL47" ca="1">INDIRECT("'"&amp;$C47&amp;"'!"&amp;"$"&amp;$D47&amp;$AL$1&amp;"")</f>
        <v>0</v>
      </c>
      <c r="AM47" s="232" t="s">
        <v>1</v>
      </c>
      <c r="AN47" s="232" t="s">
        <v>1</v>
      </c>
      <c r="AO47" s="230" t="s">
        <v>1</v>
      </c>
      <c r="AP47" s="229">
        <v>11.6</v>
      </c>
      <c r="AQ47" s="233">
        <v>70.7</v>
      </c>
      <c r="AR47" s="229" t="str" cm="1">
        <f t="array" aca="1" ref="AR47" ca="1">INDIRECT("'"&amp;$C47&amp;"'!"&amp;"$"&amp;$D47&amp;$AR$1&amp;"")</f>
        <v>CMS</v>
      </c>
      <c r="AS47" s="232" t="s">
        <v>1</v>
      </c>
      <c r="AT47" s="230" t="s">
        <v>1</v>
      </c>
      <c r="AU47" s="231" cm="1">
        <f t="array" aca="1" ref="AU47" ca="1">INDIRECT("'"&amp;$C47&amp;"'!"&amp;"$"&amp;$D47&amp;$AU$1&amp;"")</f>
        <v>3.5</v>
      </c>
      <c r="AV47" s="232">
        <v>0.96</v>
      </c>
      <c r="AW47" s="230">
        <v>0.99</v>
      </c>
      <c r="AX47" s="229">
        <v>13.9</v>
      </c>
      <c r="AY47" s="233">
        <v>70.7</v>
      </c>
      <c r="AZ47" s="232" cm="1">
        <f t="array" aca="1" ref="AZ47" ca="1">INDIRECT("'"&amp;$C47&amp;"'!"&amp;"$"&amp;$D47&amp;$AZ$1&amp;"")</f>
        <v>7.3</v>
      </c>
      <c r="BA47" s="231"/>
      <c r="BB47" s="232">
        <v>0.95</v>
      </c>
      <c r="BC47" s="230">
        <v>2.41</v>
      </c>
      <c r="BD47" s="232" t="str" cm="1">
        <f t="array" aca="1" ref="BD47" ca="1">INDIRECT("'"&amp;$C47&amp;"'!"&amp;"$"&amp;$D47&amp;$BD$1&amp;"")</f>
        <v>CMS</v>
      </c>
      <c r="BE47" s="231"/>
      <c r="BF47" s="232" t="s">
        <v>1</v>
      </c>
      <c r="BG47" s="230" t="s">
        <v>1</v>
      </c>
      <c r="BH47" s="234">
        <v>14.14</v>
      </c>
      <c r="BI47" s="230">
        <v>71.709999999999994</v>
      </c>
      <c r="BJ47" s="234" cm="1">
        <f t="array" aca="1" ref="BJ47" ca="1">INDIRECT("'"&amp;$C47&amp;"'!"&amp;"$"&amp;$D47&amp;$BJ$1&amp;"")</f>
        <v>14.24</v>
      </c>
      <c r="BK47" s="232">
        <v>0.99</v>
      </c>
      <c r="BL47" s="230">
        <v>2.2999999999999998</v>
      </c>
      <c r="BM47" s="414">
        <v>68</v>
      </c>
      <c r="BN47" s="229" cm="1">
        <f t="array" aca="1" ref="BN47" ca="1">INDIRECT("'"&amp;$C47&amp;"'!"&amp;"$"&amp;$D47&amp;$BN$1&amp;"")</f>
        <v>6.5000000000000009</v>
      </c>
      <c r="BO47" s="231">
        <v>0.97</v>
      </c>
      <c r="BP47" s="230">
        <v>1.6</v>
      </c>
      <c r="BQ47" s="234" cm="1">
        <f t="array" aca="1" ref="BQ47" ca="1">INDIRECT("'"&amp;$C47&amp;"'!"&amp;"$"&amp;$D47&amp;$BQ$1&amp;"")</f>
        <v>1.22</v>
      </c>
      <c r="BR47" s="232"/>
      <c r="BS47" s="232">
        <v>0.99</v>
      </c>
      <c r="BT47" s="230">
        <v>0.17</v>
      </c>
      <c r="BU47" s="235" cm="1">
        <f t="array" aca="1" ref="BU47" ca="1">INDIRECT("'"&amp;$C47&amp;"'!"&amp;"$"&amp;$D47&amp;$BU$1&amp;"")</f>
        <v>0.81</v>
      </c>
      <c r="BV47" s="232"/>
      <c r="BW47" s="232">
        <v>0.96</v>
      </c>
      <c r="BX47" s="230">
        <v>0.22</v>
      </c>
      <c r="BY47" s="235" cm="1">
        <f t="array" aca="1" ref="BY47" ca="1">INDIRECT("'"&amp;$C47&amp;"'!"&amp;"$"&amp;$D47&amp;74&amp;"")</f>
        <v>0</v>
      </c>
      <c r="BZ47" s="232"/>
      <c r="CA47" s="232"/>
      <c r="CB47" s="230"/>
    </row>
    <row r="48" spans="1:80" ht="15" x14ac:dyDescent="0.2">
      <c r="A48" s="351">
        <f t="shared" si="1"/>
        <v>45963</v>
      </c>
      <c r="B48" s="268">
        <v>0.750000000000001</v>
      </c>
      <c r="C48" s="254">
        <f t="shared" si="2"/>
        <v>2</v>
      </c>
      <c r="D48" s="255" t="s">
        <v>171</v>
      </c>
      <c r="E48" s="236">
        <v>14.1</v>
      </c>
      <c r="F48" s="237">
        <v>69.959999999999994</v>
      </c>
      <c r="G48" s="238" t="str" cm="1">
        <f t="array" aca="1" ref="G48" ca="1">INDIRECT("'"&amp;$C48&amp;"'!"&amp;"$"&amp;$D48&amp;$G$1&amp;"")</f>
        <v>CMS</v>
      </c>
      <c r="H48" s="239" t="s">
        <v>1</v>
      </c>
      <c r="I48" s="237" t="s">
        <v>1</v>
      </c>
      <c r="J48" s="238" cm="1">
        <f t="array" aca="1" ref="J48" ca="1">INDIRECT("'"&amp;$C48&amp;"'!"&amp;"$"&amp;$D48&amp;$J$1&amp;"")</f>
        <v>6.8</v>
      </c>
      <c r="K48" s="239"/>
      <c r="L48" s="239">
        <v>0.93</v>
      </c>
      <c r="M48" s="240">
        <v>2.71</v>
      </c>
      <c r="N48" s="236" cm="1">
        <f t="array" aca="1" ref="N48" ca="1">INDIRECT("'"&amp;$C48&amp;"'!"&amp;"$"&amp;$D48&amp;$N$1&amp;"")</f>
        <v>6.8</v>
      </c>
      <c r="O48" s="239"/>
      <c r="P48" s="239">
        <v>0.93</v>
      </c>
      <c r="Q48" s="237">
        <v>2.71</v>
      </c>
      <c r="R48" s="236" t="str" cm="1">
        <f t="array" aca="1" ref="R48" ca="1">INDIRECT("'"&amp;$C48&amp;"'!"&amp;"$"&amp;$D48&amp;$R$1&amp;"")</f>
        <v>CMS</v>
      </c>
      <c r="S48" s="239"/>
      <c r="T48" s="239" t="s">
        <v>1</v>
      </c>
      <c r="U48" s="240" t="s">
        <v>1</v>
      </c>
      <c r="V48" s="236">
        <v>13.95</v>
      </c>
      <c r="W48" s="241" cm="1">
        <f t="array" aca="1" ref="W48" ca="1">INDIRECT("'"&amp;$C48&amp;"'!"&amp;"$"&amp;$D48&amp;$W$1&amp;"")</f>
        <v>6.9210000000000003</v>
      </c>
      <c r="X48" s="239">
        <v>1</v>
      </c>
      <c r="Y48" s="237">
        <v>5.37</v>
      </c>
      <c r="Z48" s="238" cm="1">
        <f t="array" aca="1" ref="Z48" ca="1">INDIRECT("'"&amp;$C48&amp;"'!"&amp;"$"&amp;$D48&amp;$Z$1&amp;"")</f>
        <v>0</v>
      </c>
      <c r="AA48" s="239" t="s">
        <v>1</v>
      </c>
      <c r="AB48" s="239" t="s">
        <v>1</v>
      </c>
      <c r="AC48" s="240" t="s">
        <v>1</v>
      </c>
      <c r="AD48" s="236" cm="1">
        <f t="array" aca="1" ref="AD48" ca="1">INDIRECT("'"&amp;$C48&amp;"'!"&amp;"$"&amp;$D48&amp;$AD$1&amp;"")</f>
        <v>0</v>
      </c>
      <c r="AE48" s="239" t="s">
        <v>1</v>
      </c>
      <c r="AF48" s="239" t="s">
        <v>1</v>
      </c>
      <c r="AG48" s="237" t="s">
        <v>1</v>
      </c>
      <c r="AH48" s="238" cm="1">
        <f t="array" aca="1" ref="AH48" ca="1">INDIRECT("'"&amp;$C48&amp;"'!"&amp;"$"&amp;$D48&amp;$AH$1&amp;"")</f>
        <v>0</v>
      </c>
      <c r="AI48" s="239" t="s">
        <v>1</v>
      </c>
      <c r="AJ48" s="239" t="s">
        <v>1</v>
      </c>
      <c r="AK48" s="240" t="s">
        <v>1</v>
      </c>
      <c r="AL48" s="236" cm="1">
        <f t="array" aca="1" ref="AL48" ca="1">INDIRECT("'"&amp;$C48&amp;"'!"&amp;"$"&amp;$D48&amp;$AL$1&amp;"")</f>
        <v>0</v>
      </c>
      <c r="AM48" s="239" t="s">
        <v>1</v>
      </c>
      <c r="AN48" s="239" t="s">
        <v>1</v>
      </c>
      <c r="AO48" s="237" t="s">
        <v>1</v>
      </c>
      <c r="AP48" s="236">
        <v>11.6</v>
      </c>
      <c r="AQ48" s="240">
        <v>70.5</v>
      </c>
      <c r="AR48" s="236" t="str" cm="1">
        <f t="array" aca="1" ref="AR48" ca="1">INDIRECT("'"&amp;$C48&amp;"'!"&amp;"$"&amp;$D48&amp;$AR$1&amp;"")</f>
        <v>CMS</v>
      </c>
      <c r="AS48" s="239" t="s">
        <v>1</v>
      </c>
      <c r="AT48" s="237" t="s">
        <v>1</v>
      </c>
      <c r="AU48" s="238" cm="1">
        <f t="array" aca="1" ref="AU48" ca="1">INDIRECT("'"&amp;$C48&amp;"'!"&amp;"$"&amp;$D48&amp;$AU$1&amp;"")</f>
        <v>3.6</v>
      </c>
      <c r="AV48" s="239">
        <v>0.94</v>
      </c>
      <c r="AW48" s="237">
        <v>1.22</v>
      </c>
      <c r="AX48" s="236">
        <v>13</v>
      </c>
      <c r="AY48" s="240">
        <v>70.7</v>
      </c>
      <c r="AZ48" s="239" cm="1">
        <f t="array" aca="1" ref="AZ48" ca="1">INDIRECT("'"&amp;$C48&amp;"'!"&amp;"$"&amp;$D48&amp;$AZ$1&amp;"")</f>
        <v>7.5</v>
      </c>
      <c r="BA48" s="238"/>
      <c r="BB48" s="239">
        <v>0.94</v>
      </c>
      <c r="BC48" s="237">
        <v>2.81</v>
      </c>
      <c r="BD48" s="239" t="str" cm="1">
        <f t="array" aca="1" ref="BD48" ca="1">INDIRECT("'"&amp;$C48&amp;"'!"&amp;"$"&amp;$D48&amp;$BD$1&amp;"")</f>
        <v>CMS</v>
      </c>
      <c r="BE48" s="238"/>
      <c r="BF48" s="239" t="s">
        <v>1</v>
      </c>
      <c r="BG48" s="237" t="s">
        <v>1</v>
      </c>
      <c r="BH48" s="241">
        <v>14.04</v>
      </c>
      <c r="BI48" s="237">
        <v>71.209999999999994</v>
      </c>
      <c r="BJ48" s="241" cm="1">
        <f t="array" aca="1" ref="BJ48" ca="1">INDIRECT("'"&amp;$C48&amp;"'!"&amp;"$"&amp;$D48&amp;$BJ$1&amp;"")</f>
        <v>14.25</v>
      </c>
      <c r="BK48" s="239">
        <v>0.99</v>
      </c>
      <c r="BL48" s="237">
        <v>2.2999999999999998</v>
      </c>
      <c r="BM48" s="415">
        <v>67.8</v>
      </c>
      <c r="BN48" s="236" cm="1">
        <f t="array" aca="1" ref="BN48" ca="1">INDIRECT("'"&amp;$C48&amp;"'!"&amp;"$"&amp;$D48&amp;$BN$1&amp;"")</f>
        <v>6.5000000000000009</v>
      </c>
      <c r="BO48" s="238">
        <v>0.98</v>
      </c>
      <c r="BP48" s="237">
        <v>1.3</v>
      </c>
      <c r="BQ48" s="241" cm="1">
        <f t="array" aca="1" ref="BQ48" ca="1">INDIRECT("'"&amp;$C48&amp;"'!"&amp;"$"&amp;$D48&amp;$BQ$1&amp;"")</f>
        <v>1.42</v>
      </c>
      <c r="BR48" s="239"/>
      <c r="BS48" s="239">
        <v>0.99</v>
      </c>
      <c r="BT48" s="237">
        <v>0.18</v>
      </c>
      <c r="BU48" s="242" cm="1">
        <f t="array" aca="1" ref="BU48" ca="1">INDIRECT("'"&amp;$C48&amp;"'!"&amp;"$"&amp;$D48&amp;$BU$1&amp;"")</f>
        <v>0.87</v>
      </c>
      <c r="BV48" s="239"/>
      <c r="BW48" s="239">
        <v>0.97</v>
      </c>
      <c r="BX48" s="237">
        <v>0.21</v>
      </c>
      <c r="BY48" s="242" cm="1">
        <f t="array" aca="1" ref="BY48" ca="1">INDIRECT("'"&amp;$C48&amp;"'!"&amp;"$"&amp;$D48&amp;74&amp;"")</f>
        <v>0</v>
      </c>
      <c r="BZ48" s="239"/>
      <c r="CA48" s="239"/>
      <c r="CB48" s="237"/>
    </row>
    <row r="49" spans="1:80" ht="15" x14ac:dyDescent="0.2">
      <c r="A49" s="351">
        <f t="shared" si="1"/>
        <v>45963</v>
      </c>
      <c r="B49" s="268">
        <v>0.79166666666666696</v>
      </c>
      <c r="C49" s="254">
        <f t="shared" si="2"/>
        <v>2</v>
      </c>
      <c r="D49" s="255" t="s">
        <v>172</v>
      </c>
      <c r="E49" s="229">
        <v>14.1</v>
      </c>
      <c r="F49" s="230">
        <v>69.14</v>
      </c>
      <c r="G49" s="231" t="str" cm="1">
        <f t="array" aca="1" ref="G49" ca="1">INDIRECT("'"&amp;$C49&amp;"'!"&amp;"$"&amp;$D49&amp;$G$1&amp;"")</f>
        <v>CMS</v>
      </c>
      <c r="H49" s="232" t="s">
        <v>1</v>
      </c>
      <c r="I49" s="230" t="s">
        <v>1</v>
      </c>
      <c r="J49" s="231" cm="1">
        <f t="array" aca="1" ref="J49" ca="1">INDIRECT("'"&amp;$C49&amp;"'!"&amp;"$"&amp;$D49&amp;$J$1&amp;"")</f>
        <v>6.7</v>
      </c>
      <c r="K49" s="501"/>
      <c r="L49" s="232">
        <v>0.94</v>
      </c>
      <c r="M49" s="233">
        <v>2.4900000000000002</v>
      </c>
      <c r="N49" s="229" cm="1">
        <f t="array" aca="1" ref="N49" ca="1">INDIRECT("'"&amp;$C49&amp;"'!"&amp;"$"&amp;$D49&amp;$N$1&amp;"")</f>
        <v>6.7</v>
      </c>
      <c r="O49" s="232"/>
      <c r="P49" s="232">
        <v>0.94</v>
      </c>
      <c r="Q49" s="230">
        <v>2.4900000000000002</v>
      </c>
      <c r="R49" s="359" t="str" cm="1">
        <f t="array" aca="1" ref="R49" ca="1">INDIRECT("'"&amp;$C49&amp;"'!"&amp;"$"&amp;$D49&amp;$R$1&amp;"")</f>
        <v>CMS</v>
      </c>
      <c r="S49" s="232"/>
      <c r="T49" s="232" t="s">
        <v>1</v>
      </c>
      <c r="U49" s="233" t="s">
        <v>1</v>
      </c>
      <c r="V49" s="229">
        <v>13.95</v>
      </c>
      <c r="W49" s="234" cm="1">
        <f t="array" aca="1" ref="W49" ca="1">INDIRECT("'"&amp;$C49&amp;"'!"&amp;"$"&amp;$D49&amp;$W$1&amp;"")</f>
        <v>6.9180000000000001</v>
      </c>
      <c r="X49" s="232">
        <v>1</v>
      </c>
      <c r="Y49" s="230">
        <v>5.77</v>
      </c>
      <c r="Z49" s="231" cm="1">
        <f t="array" aca="1" ref="Z49" ca="1">INDIRECT("'"&amp;$C49&amp;"'!"&amp;"$"&amp;$D49&amp;$Z$1&amp;"")</f>
        <v>0</v>
      </c>
      <c r="AA49" s="232" t="s">
        <v>1</v>
      </c>
      <c r="AB49" s="232" t="s">
        <v>1</v>
      </c>
      <c r="AC49" s="233" t="s">
        <v>1</v>
      </c>
      <c r="AD49" s="229" cm="1">
        <f t="array" aca="1" ref="AD49" ca="1">INDIRECT("'"&amp;$C49&amp;"'!"&amp;"$"&amp;$D49&amp;$AD$1&amp;"")</f>
        <v>0</v>
      </c>
      <c r="AE49" s="232" t="s">
        <v>1</v>
      </c>
      <c r="AF49" s="232" t="s">
        <v>1</v>
      </c>
      <c r="AG49" s="230" t="s">
        <v>1</v>
      </c>
      <c r="AH49" s="231" cm="1">
        <f t="array" aca="1" ref="AH49" ca="1">INDIRECT("'"&amp;$C49&amp;"'!"&amp;"$"&amp;$D49&amp;$AH$1&amp;"")</f>
        <v>0</v>
      </c>
      <c r="AI49" s="232" t="s">
        <v>1</v>
      </c>
      <c r="AJ49" s="232" t="s">
        <v>1</v>
      </c>
      <c r="AK49" s="233" t="s">
        <v>1</v>
      </c>
      <c r="AL49" s="229" cm="1">
        <f t="array" aca="1" ref="AL49" ca="1">INDIRECT("'"&amp;$C49&amp;"'!"&amp;"$"&amp;$D49&amp;$AL$1&amp;"")</f>
        <v>0</v>
      </c>
      <c r="AM49" s="232" t="s">
        <v>1</v>
      </c>
      <c r="AN49" s="232" t="s">
        <v>1</v>
      </c>
      <c r="AO49" s="230" t="s">
        <v>1</v>
      </c>
      <c r="AP49" s="229">
        <v>11.6</v>
      </c>
      <c r="AQ49" s="233">
        <v>70.599999999999994</v>
      </c>
      <c r="AR49" s="229" t="str" cm="1">
        <f t="array" aca="1" ref="AR49" ca="1">INDIRECT("'"&amp;$C49&amp;"'!"&amp;"$"&amp;$D49&amp;$AR$1&amp;"")</f>
        <v>CMS</v>
      </c>
      <c r="AS49" s="232" t="s">
        <v>1</v>
      </c>
      <c r="AT49" s="230" t="s">
        <v>1</v>
      </c>
      <c r="AU49" s="231" cm="1">
        <f t="array" aca="1" ref="AU49" ca="1">INDIRECT("'"&amp;$C49&amp;"'!"&amp;"$"&amp;$D49&amp;$AU$1&amp;"")</f>
        <v>3.6</v>
      </c>
      <c r="AV49" s="232">
        <v>0.94</v>
      </c>
      <c r="AW49" s="230">
        <v>1.2</v>
      </c>
      <c r="AX49" s="229">
        <v>13.9</v>
      </c>
      <c r="AY49" s="233">
        <v>70.7</v>
      </c>
      <c r="AZ49" s="232" cm="1">
        <f t="array" aca="1" ref="AZ49" ca="1">INDIRECT("'"&amp;$C49&amp;"'!"&amp;"$"&amp;$D49&amp;$AZ$1&amp;"")</f>
        <v>7.5</v>
      </c>
      <c r="BA49" s="231"/>
      <c r="BB49" s="232">
        <v>0.94</v>
      </c>
      <c r="BC49" s="230">
        <v>2.61</v>
      </c>
      <c r="BD49" s="232" t="str" cm="1">
        <f t="array" aca="1" ref="BD49" ca="1">INDIRECT("'"&amp;$C49&amp;"'!"&amp;"$"&amp;$D49&amp;$BD$1&amp;"")</f>
        <v>CMS</v>
      </c>
      <c r="BE49" s="231"/>
      <c r="BF49" s="232" t="s">
        <v>1</v>
      </c>
      <c r="BG49" s="230" t="s">
        <v>1</v>
      </c>
      <c r="BH49" s="234">
        <v>14.08</v>
      </c>
      <c r="BI49" s="230">
        <v>71.349999999999994</v>
      </c>
      <c r="BJ49" s="234" cm="1">
        <f t="array" aca="1" ref="BJ49" ca="1">INDIRECT("'"&amp;$C49&amp;"'!"&amp;"$"&amp;$D49&amp;$BJ$1&amp;"")</f>
        <v>14.22</v>
      </c>
      <c r="BK49" s="232">
        <v>0.99</v>
      </c>
      <c r="BL49" s="230">
        <v>2.2999999999999998</v>
      </c>
      <c r="BM49" s="414">
        <v>68</v>
      </c>
      <c r="BN49" s="229" cm="1">
        <f t="array" aca="1" ref="BN49" ca="1">INDIRECT("'"&amp;$C49&amp;"'!"&amp;"$"&amp;$D49&amp;$BN$1&amp;"")</f>
        <v>6.5000000000000009</v>
      </c>
      <c r="BO49" s="231">
        <v>0.98</v>
      </c>
      <c r="BP49" s="230">
        <v>1.2</v>
      </c>
      <c r="BQ49" s="234" cm="1">
        <f t="array" aca="1" ref="BQ49" ca="1">INDIRECT("'"&amp;$C49&amp;"'!"&amp;"$"&amp;$D49&amp;$BQ$1&amp;"")</f>
        <v>1.61</v>
      </c>
      <c r="BR49" s="232"/>
      <c r="BS49" s="232">
        <v>0.99</v>
      </c>
      <c r="BT49" s="230">
        <v>0.2</v>
      </c>
      <c r="BU49" s="235" cm="1">
        <f t="array" aca="1" ref="BU49" ca="1">INDIRECT("'"&amp;$C49&amp;"'!"&amp;"$"&amp;$D49&amp;$BU$1&amp;"")</f>
        <v>0.92</v>
      </c>
      <c r="BV49" s="232"/>
      <c r="BW49" s="232">
        <v>0.97</v>
      </c>
      <c r="BX49" s="230">
        <v>0.22</v>
      </c>
      <c r="BY49" s="235" cm="1">
        <f t="array" aca="1" ref="BY49" ca="1">INDIRECT("'"&amp;$C49&amp;"'!"&amp;"$"&amp;$D49&amp;74&amp;"")</f>
        <v>0</v>
      </c>
      <c r="BZ49" s="232"/>
      <c r="CA49" s="232"/>
      <c r="CB49" s="230"/>
    </row>
    <row r="50" spans="1:80" ht="15" x14ac:dyDescent="0.2">
      <c r="A50" s="351">
        <f t="shared" si="1"/>
        <v>45963</v>
      </c>
      <c r="B50" s="268">
        <v>0.83333333333333337</v>
      </c>
      <c r="C50" s="254">
        <f t="shared" si="2"/>
        <v>2</v>
      </c>
      <c r="D50" s="255" t="s">
        <v>173</v>
      </c>
      <c r="E50" s="236">
        <v>14.1</v>
      </c>
      <c r="F50" s="237">
        <v>69.28</v>
      </c>
      <c r="G50" s="238" t="str" cm="1">
        <f t="array" aca="1" ref="G50" ca="1">INDIRECT("'"&amp;$C50&amp;"'!"&amp;"$"&amp;$D50&amp;$G$1&amp;"")</f>
        <v>CMS</v>
      </c>
      <c r="H50" s="239" t="s">
        <v>1</v>
      </c>
      <c r="I50" s="237" t="s">
        <v>1</v>
      </c>
      <c r="J50" s="238" cm="1">
        <f t="array" aca="1" ref="J50" ca="1">INDIRECT("'"&amp;$C50&amp;"'!"&amp;"$"&amp;$D50&amp;$J$1&amp;"")</f>
        <v>6.3</v>
      </c>
      <c r="K50" s="239"/>
      <c r="L50" s="239">
        <v>0.97</v>
      </c>
      <c r="M50" s="240">
        <v>2.59</v>
      </c>
      <c r="N50" s="236" cm="1">
        <f t="array" aca="1" ref="N50" ca="1">INDIRECT("'"&amp;$C50&amp;"'!"&amp;"$"&amp;$D50&amp;$N$1&amp;"")</f>
        <v>6.2</v>
      </c>
      <c r="O50" s="239"/>
      <c r="P50" s="239">
        <v>0.95</v>
      </c>
      <c r="Q50" s="237">
        <v>2.09</v>
      </c>
      <c r="R50" s="236" cm="1">
        <f t="array" aca="1" ref="R50" ca="1">INDIRECT("'"&amp;$C50&amp;"'!"&amp;"$"&amp;$D50&amp;$R$1&amp;"")</f>
        <v>1.3</v>
      </c>
      <c r="S50" s="239"/>
      <c r="T50" s="239">
        <v>0.95</v>
      </c>
      <c r="U50" s="240">
        <v>2.4500000000000002</v>
      </c>
      <c r="V50" s="236">
        <v>13.9</v>
      </c>
      <c r="W50" s="241" cm="1">
        <f t="array" aca="1" ref="W50" ca="1">INDIRECT("'"&amp;$C50&amp;"'!"&amp;"$"&amp;$D50&amp;$W$1&amp;"")</f>
        <v>5.8959999999999999</v>
      </c>
      <c r="X50" s="239">
        <v>1</v>
      </c>
      <c r="Y50" s="237">
        <v>0.54600000000000004</v>
      </c>
      <c r="Z50" s="238" cm="1">
        <f t="array" aca="1" ref="Z50" ca="1">INDIRECT("'"&amp;$C50&amp;"'!"&amp;"$"&amp;$D50&amp;$Z$1&amp;"")</f>
        <v>0</v>
      </c>
      <c r="AA50" s="239" t="s">
        <v>1</v>
      </c>
      <c r="AB50" s="239" t="s">
        <v>1</v>
      </c>
      <c r="AC50" s="240" t="s">
        <v>1</v>
      </c>
      <c r="AD50" s="236" cm="1">
        <f t="array" aca="1" ref="AD50" ca="1">INDIRECT("'"&amp;$C50&amp;"'!"&amp;"$"&amp;$D50&amp;$AD$1&amp;"")</f>
        <v>0</v>
      </c>
      <c r="AE50" s="239" t="s">
        <v>1</v>
      </c>
      <c r="AF50" s="239" t="s">
        <v>1</v>
      </c>
      <c r="AG50" s="237" t="s">
        <v>1</v>
      </c>
      <c r="AH50" s="238" cm="1">
        <f t="array" aca="1" ref="AH50" ca="1">INDIRECT("'"&amp;$C50&amp;"'!"&amp;"$"&amp;$D50&amp;$AH$1&amp;"")</f>
        <v>0</v>
      </c>
      <c r="AI50" s="239" t="s">
        <v>1</v>
      </c>
      <c r="AJ50" s="239" t="s">
        <v>1</v>
      </c>
      <c r="AK50" s="240" t="s">
        <v>1</v>
      </c>
      <c r="AL50" s="236" cm="1">
        <f t="array" aca="1" ref="AL50" ca="1">INDIRECT("'"&amp;$C50&amp;"'!"&amp;"$"&amp;$D50&amp;$AL$1&amp;"")</f>
        <v>0</v>
      </c>
      <c r="AM50" s="239" t="s">
        <v>1</v>
      </c>
      <c r="AN50" s="239" t="s">
        <v>1</v>
      </c>
      <c r="AO50" s="237" t="s">
        <v>1</v>
      </c>
      <c r="AP50" s="236">
        <v>11.6</v>
      </c>
      <c r="AQ50" s="240">
        <v>70.7</v>
      </c>
      <c r="AR50" s="236" t="str" cm="1">
        <f t="array" aca="1" ref="AR50" ca="1">INDIRECT("'"&amp;$C50&amp;"'!"&amp;"$"&amp;$D50&amp;$AR$1&amp;"")</f>
        <v>CMS</v>
      </c>
      <c r="AS50" s="239" t="s">
        <v>1</v>
      </c>
      <c r="AT50" s="237" t="s">
        <v>1</v>
      </c>
      <c r="AU50" s="238" cm="1">
        <f t="array" aca="1" ref="AU50" ca="1">INDIRECT("'"&amp;$C50&amp;"'!"&amp;"$"&amp;$D50&amp;$AU$1&amp;"")</f>
        <v>3.5</v>
      </c>
      <c r="AV50" s="239">
        <v>0.94</v>
      </c>
      <c r="AW50" s="237">
        <v>1.03</v>
      </c>
      <c r="AX50" s="236">
        <v>13.9</v>
      </c>
      <c r="AY50" s="240">
        <v>70.7</v>
      </c>
      <c r="AZ50" s="239" cm="1">
        <f t="array" aca="1" ref="AZ50" ca="1">INDIRECT("'"&amp;$C50&amp;"'!"&amp;"$"&amp;$D50&amp;$AZ$1&amp;"")</f>
        <v>7</v>
      </c>
      <c r="BA50" s="238"/>
      <c r="BB50" s="239">
        <v>0.95</v>
      </c>
      <c r="BC50" s="237">
        <v>2.42</v>
      </c>
      <c r="BD50" s="239" t="str" cm="1">
        <f t="array" aca="1" ref="BD50" ca="1">INDIRECT("'"&amp;$C50&amp;"'!"&amp;"$"&amp;$D50&amp;$BD$1&amp;"")</f>
        <v>CMS</v>
      </c>
      <c r="BE50" s="238"/>
      <c r="BF50" s="239" t="s">
        <v>1</v>
      </c>
      <c r="BG50" s="237" t="s">
        <v>1</v>
      </c>
      <c r="BH50" s="241">
        <v>14.14</v>
      </c>
      <c r="BI50" s="237">
        <v>71.62</v>
      </c>
      <c r="BJ50" s="241" cm="1">
        <f t="array" aca="1" ref="BJ50" ca="1">INDIRECT("'"&amp;$C50&amp;"'!"&amp;"$"&amp;$D50&amp;$BJ$1&amp;"")</f>
        <v>14.26</v>
      </c>
      <c r="BK50" s="239">
        <v>0.99</v>
      </c>
      <c r="BL50" s="237">
        <v>2.2999999999999998</v>
      </c>
      <c r="BM50" s="415">
        <v>68.099999999999994</v>
      </c>
      <c r="BN50" s="236" cm="1">
        <f t="array" aca="1" ref="BN50" ca="1">INDIRECT("'"&amp;$C50&amp;"'!"&amp;"$"&amp;$D50&amp;$BN$1&amp;"")</f>
        <v>6.5000000000000009</v>
      </c>
      <c r="BO50" s="238">
        <v>0.98</v>
      </c>
      <c r="BP50" s="237">
        <v>1.3</v>
      </c>
      <c r="BQ50" s="241" cm="1">
        <f t="array" aca="1" ref="BQ50" ca="1">INDIRECT("'"&amp;$C50&amp;"'!"&amp;"$"&amp;$D50&amp;$BQ$1&amp;"")</f>
        <v>1.53</v>
      </c>
      <c r="BR50" s="239"/>
      <c r="BS50" s="239">
        <v>0.99</v>
      </c>
      <c r="BT50" s="237">
        <v>0.19</v>
      </c>
      <c r="BU50" s="242" cm="1">
        <f t="array" aca="1" ref="BU50" ca="1">INDIRECT("'"&amp;$C50&amp;"'!"&amp;"$"&amp;$D50&amp;$BU$1&amp;"")</f>
        <v>0.92</v>
      </c>
      <c r="BV50" s="239"/>
      <c r="BW50" s="239">
        <v>0.97</v>
      </c>
      <c r="BX50" s="237">
        <v>0.22</v>
      </c>
      <c r="BY50" s="242" cm="1">
        <f t="array" aca="1" ref="BY50" ca="1">INDIRECT("'"&amp;$C50&amp;"'!"&amp;"$"&amp;$D50&amp;74&amp;"")</f>
        <v>0</v>
      </c>
      <c r="BZ50" s="239"/>
      <c r="CA50" s="239"/>
      <c r="CB50" s="237"/>
    </row>
    <row r="51" spans="1:80" ht="15" x14ac:dyDescent="0.2">
      <c r="A51" s="351">
        <f t="shared" si="1"/>
        <v>45963</v>
      </c>
      <c r="B51" s="268">
        <v>0.875000000000001</v>
      </c>
      <c r="C51" s="254">
        <f t="shared" si="2"/>
        <v>2</v>
      </c>
      <c r="D51" s="255" t="s">
        <v>174</v>
      </c>
      <c r="E51" s="229">
        <v>14</v>
      </c>
      <c r="F51" s="230">
        <v>69.25</v>
      </c>
      <c r="G51" s="231" t="str" cm="1">
        <f t="array" aca="1" ref="G51" ca="1">INDIRECT("'"&amp;$C51&amp;"'!"&amp;"$"&amp;$D51&amp;$G$1&amp;"")</f>
        <v>CMS</v>
      </c>
      <c r="H51" s="232" t="s">
        <v>1</v>
      </c>
      <c r="I51" s="230" t="s">
        <v>1</v>
      </c>
      <c r="J51" s="231" cm="1">
        <f t="array" aca="1" ref="J51" ca="1">INDIRECT("'"&amp;$C51&amp;"'!"&amp;"$"&amp;$D51&amp;$J$1&amp;"")</f>
        <v>4.5999999999999996</v>
      </c>
      <c r="K51" s="232"/>
      <c r="L51" s="232">
        <v>0.97</v>
      </c>
      <c r="M51" s="233">
        <v>1.0900000000000001</v>
      </c>
      <c r="N51" s="229" cm="1">
        <f t="array" aca="1" ref="N51" ca="1">INDIRECT("'"&amp;$C51&amp;"'!"&amp;"$"&amp;$D51&amp;$N$1&amp;"")</f>
        <v>3.5</v>
      </c>
      <c r="O51" s="232"/>
      <c r="P51" s="232">
        <v>1</v>
      </c>
      <c r="Q51" s="230">
        <v>0.28000000000000003</v>
      </c>
      <c r="R51" s="359" cm="1">
        <f t="array" aca="1" ref="R51" ca="1">INDIRECT("'"&amp;$C51&amp;"'!"&amp;"$"&amp;$D51&amp;$R$1&amp;"")</f>
        <v>5.2</v>
      </c>
      <c r="S51" s="232"/>
      <c r="T51" s="232">
        <v>0.92</v>
      </c>
      <c r="U51" s="233">
        <v>2.31</v>
      </c>
      <c r="V51" s="229">
        <v>13.9</v>
      </c>
      <c r="W51" s="234" cm="1">
        <f t="array" aca="1" ref="W51" ca="1">INDIRECT("'"&amp;$C51&amp;"'!"&amp;"$"&amp;$D51&amp;$W$1&amp;"")</f>
        <v>1.9039999999999999</v>
      </c>
      <c r="X51" s="232">
        <v>1</v>
      </c>
      <c r="Y51" s="230">
        <v>1.59</v>
      </c>
      <c r="Z51" s="231" cm="1">
        <f t="array" aca="1" ref="Z51" ca="1">INDIRECT("'"&amp;$C51&amp;"'!"&amp;"$"&amp;$D51&amp;$Z$1&amp;"")</f>
        <v>0</v>
      </c>
      <c r="AA51" s="232" t="s">
        <v>1</v>
      </c>
      <c r="AB51" s="232" t="s">
        <v>1</v>
      </c>
      <c r="AC51" s="233" t="s">
        <v>1</v>
      </c>
      <c r="AD51" s="229" cm="1">
        <f t="array" aca="1" ref="AD51" ca="1">INDIRECT("'"&amp;$C51&amp;"'!"&amp;"$"&amp;$D51&amp;$AD$1&amp;"")</f>
        <v>0</v>
      </c>
      <c r="AE51" s="232" t="s">
        <v>1</v>
      </c>
      <c r="AF51" s="232" t="s">
        <v>1</v>
      </c>
      <c r="AG51" s="230" t="s">
        <v>1</v>
      </c>
      <c r="AH51" s="231" cm="1">
        <f t="array" aca="1" ref="AH51" ca="1">INDIRECT("'"&amp;$C51&amp;"'!"&amp;"$"&amp;$D51&amp;$AH$1&amp;"")</f>
        <v>0</v>
      </c>
      <c r="AI51" s="232" t="s">
        <v>1</v>
      </c>
      <c r="AJ51" s="232" t="s">
        <v>1</v>
      </c>
      <c r="AK51" s="233" t="s">
        <v>1</v>
      </c>
      <c r="AL51" s="229" cm="1">
        <f t="array" aca="1" ref="AL51" ca="1">INDIRECT("'"&amp;$C51&amp;"'!"&amp;"$"&amp;$D51&amp;$AL$1&amp;"")</f>
        <v>0</v>
      </c>
      <c r="AM51" s="232" t="s">
        <v>1</v>
      </c>
      <c r="AN51" s="232" t="s">
        <v>1</v>
      </c>
      <c r="AO51" s="230" t="s">
        <v>1</v>
      </c>
      <c r="AP51" s="229">
        <v>11.6</v>
      </c>
      <c r="AQ51" s="233">
        <v>70.900000000000006</v>
      </c>
      <c r="AR51" s="229" cm="1">
        <f t="array" aca="1" ref="AR51" ca="1">INDIRECT("'"&amp;$C51&amp;"'!"&amp;"$"&amp;$D51&amp;$AR$1&amp;"")</f>
        <v>2.5</v>
      </c>
      <c r="AS51" s="232">
        <v>0.98</v>
      </c>
      <c r="AT51" s="230">
        <v>0.45</v>
      </c>
      <c r="AU51" s="231" cm="1">
        <f t="array" aca="1" ref="AU51" ca="1">INDIRECT("'"&amp;$C51&amp;"'!"&amp;"$"&amp;$D51&amp;$AU$1&amp;"")</f>
        <v>2.5</v>
      </c>
      <c r="AV51" s="232">
        <v>0.98</v>
      </c>
      <c r="AW51" s="230">
        <v>0.45</v>
      </c>
      <c r="AX51" s="229">
        <v>13.96</v>
      </c>
      <c r="AY51" s="233">
        <v>70.900000000000006</v>
      </c>
      <c r="AZ51" s="232" cm="1">
        <f t="array" aca="1" ref="AZ51" ca="1">INDIRECT("'"&amp;$C51&amp;"'!"&amp;"$"&amp;$D51&amp;$AZ$1&amp;"")</f>
        <v>6.6</v>
      </c>
      <c r="BA51" s="231"/>
      <c r="BB51" s="232">
        <v>0.95</v>
      </c>
      <c r="BC51" s="230">
        <v>2.13</v>
      </c>
      <c r="BD51" s="232" t="str" cm="1">
        <f t="array" aca="1" ref="BD51" ca="1">INDIRECT("'"&amp;$C51&amp;"'!"&amp;"$"&amp;$D51&amp;$BD$1&amp;"")</f>
        <v>CMS</v>
      </c>
      <c r="BE51" s="231"/>
      <c r="BF51" s="232" t="s">
        <v>1</v>
      </c>
      <c r="BG51" s="230" t="s">
        <v>1</v>
      </c>
      <c r="BH51" s="234">
        <v>14.16</v>
      </c>
      <c r="BI51" s="230">
        <v>71.790000000000006</v>
      </c>
      <c r="BJ51" s="234" cm="1">
        <f t="array" aca="1" ref="BJ51" ca="1">INDIRECT("'"&amp;$C51&amp;"'!"&amp;"$"&amp;$D51&amp;$BJ$1&amp;"")</f>
        <v>14.28</v>
      </c>
      <c r="BK51" s="232">
        <v>0.99</v>
      </c>
      <c r="BL51" s="230">
        <v>2.4</v>
      </c>
      <c r="BM51" s="414">
        <v>68.2</v>
      </c>
      <c r="BN51" s="229" cm="1">
        <f t="array" aca="1" ref="BN51" ca="1">INDIRECT("'"&amp;$C51&amp;"'!"&amp;"$"&amp;$D51&amp;$BN$1&amp;"")</f>
        <v>6.6000000000000005</v>
      </c>
      <c r="BO51" s="231">
        <v>0.97</v>
      </c>
      <c r="BP51" s="230">
        <v>1.6</v>
      </c>
      <c r="BQ51" s="234" cm="1">
        <f t="array" aca="1" ref="BQ51" ca="1">INDIRECT("'"&amp;$C51&amp;"'!"&amp;"$"&amp;$D51&amp;$BQ$1&amp;"")</f>
        <v>1.48</v>
      </c>
      <c r="BR51" s="232"/>
      <c r="BS51" s="232">
        <v>0.99</v>
      </c>
      <c r="BT51" s="230">
        <v>0.18</v>
      </c>
      <c r="BU51" s="235" cm="1">
        <f t="array" aca="1" ref="BU51" ca="1">INDIRECT("'"&amp;$C51&amp;"'!"&amp;"$"&amp;$D51&amp;$BU$1&amp;"")</f>
        <v>0.91</v>
      </c>
      <c r="BV51" s="232"/>
      <c r="BW51" s="232">
        <v>0.97</v>
      </c>
      <c r="BX51" s="230">
        <v>0.22</v>
      </c>
      <c r="BY51" s="235" cm="1">
        <f t="array" aca="1" ref="BY51" ca="1">INDIRECT("'"&amp;$C51&amp;"'!"&amp;"$"&amp;$D51&amp;74&amp;"")</f>
        <v>0</v>
      </c>
      <c r="BZ51" s="232"/>
      <c r="CA51" s="232"/>
      <c r="CB51" s="230"/>
    </row>
    <row r="52" spans="1:80" ht="15" x14ac:dyDescent="0.2">
      <c r="A52" s="351">
        <f t="shared" si="1"/>
        <v>45963</v>
      </c>
      <c r="B52" s="268">
        <v>0.91666666666666696</v>
      </c>
      <c r="C52" s="254">
        <f t="shared" si="2"/>
        <v>2</v>
      </c>
      <c r="D52" s="255" t="s">
        <v>175</v>
      </c>
      <c r="E52" s="236">
        <v>14.1</v>
      </c>
      <c r="F52" s="237">
        <v>69.67</v>
      </c>
      <c r="G52" s="238" t="str" cm="1">
        <f t="array" aca="1" ref="G52" ca="1">INDIRECT("'"&amp;$C52&amp;"'!"&amp;"$"&amp;$D52&amp;$G$1&amp;"")</f>
        <v>CMS</v>
      </c>
      <c r="H52" s="239" t="s">
        <v>1</v>
      </c>
      <c r="I52" s="237" t="s">
        <v>1</v>
      </c>
      <c r="J52" s="238" cm="1">
        <f t="array" aca="1" ref="J52" ca="1">INDIRECT("'"&amp;$C52&amp;"'!"&amp;"$"&amp;$D52&amp;$J$1&amp;"")</f>
        <v>6.2</v>
      </c>
      <c r="K52" s="239"/>
      <c r="L52" s="239">
        <v>0.97</v>
      </c>
      <c r="M52" s="240">
        <v>1.52</v>
      </c>
      <c r="N52" s="236" cm="1">
        <f t="array" aca="1" ref="N52" ca="1">INDIRECT("'"&amp;$C52&amp;"'!"&amp;"$"&amp;$D52&amp;$N$1&amp;"")</f>
        <v>7</v>
      </c>
      <c r="O52" s="239"/>
      <c r="P52" s="239">
        <v>0.96</v>
      </c>
      <c r="Q52" s="237">
        <v>1.98</v>
      </c>
      <c r="R52" s="236" cm="1">
        <f t="array" aca="1" ref="R52" ca="1">INDIRECT("'"&amp;$C52&amp;"'!"&amp;"$"&amp;$D52&amp;$R$1&amp;"")</f>
        <v>6.3</v>
      </c>
      <c r="S52" s="239"/>
      <c r="T52" s="239">
        <v>0.98</v>
      </c>
      <c r="U52" s="240">
        <v>1.34</v>
      </c>
      <c r="V52" s="236" t="s">
        <v>1</v>
      </c>
      <c r="W52" s="241" cm="1">
        <f t="array" aca="1" ref="W52" ca="1">INDIRECT("'"&amp;$C52&amp;"'!"&amp;"$"&amp;$D52&amp;$W$1&amp;"")</f>
        <v>0</v>
      </c>
      <c r="X52" s="239" t="s">
        <v>1</v>
      </c>
      <c r="Y52" s="237" t="s">
        <v>1</v>
      </c>
      <c r="Z52" s="238" cm="1">
        <f t="array" aca="1" ref="Z52" ca="1">INDIRECT("'"&amp;$C52&amp;"'!"&amp;"$"&amp;$D52&amp;$Z$1&amp;"")</f>
        <v>0</v>
      </c>
      <c r="AA52" s="239" t="s">
        <v>1</v>
      </c>
      <c r="AB52" s="239" t="s">
        <v>1</v>
      </c>
      <c r="AC52" s="240" t="s">
        <v>1</v>
      </c>
      <c r="AD52" s="236" cm="1">
        <f t="array" aca="1" ref="AD52" ca="1">INDIRECT("'"&amp;$C52&amp;"'!"&amp;"$"&amp;$D52&amp;$AD$1&amp;"")</f>
        <v>0</v>
      </c>
      <c r="AE52" s="239" t="s">
        <v>1</v>
      </c>
      <c r="AF52" s="239" t="s">
        <v>1</v>
      </c>
      <c r="AG52" s="237" t="s">
        <v>1</v>
      </c>
      <c r="AH52" s="238" cm="1">
        <f t="array" aca="1" ref="AH52" ca="1">INDIRECT("'"&amp;$C52&amp;"'!"&amp;"$"&amp;$D52&amp;$AH$1&amp;"")</f>
        <v>0</v>
      </c>
      <c r="AI52" s="239" t="s">
        <v>1</v>
      </c>
      <c r="AJ52" s="239" t="s">
        <v>1</v>
      </c>
      <c r="AK52" s="240" t="s">
        <v>1</v>
      </c>
      <c r="AL52" s="236" cm="1">
        <f t="array" aca="1" ref="AL52" ca="1">INDIRECT("'"&amp;$C52&amp;"'!"&amp;"$"&amp;$D52&amp;$AL$1&amp;"")</f>
        <v>0</v>
      </c>
      <c r="AM52" s="239" t="s">
        <v>1</v>
      </c>
      <c r="AN52" s="239" t="s">
        <v>1</v>
      </c>
      <c r="AO52" s="237" t="s">
        <v>1</v>
      </c>
      <c r="AP52" s="236">
        <v>11.6</v>
      </c>
      <c r="AQ52" s="240">
        <v>70.900000000000006</v>
      </c>
      <c r="AR52" s="236" cm="1">
        <f t="array" aca="1" ref="AR52" ca="1">INDIRECT("'"&amp;$C52&amp;"'!"&amp;"$"&amp;$D52&amp;$AR$1&amp;"")</f>
        <v>3.5</v>
      </c>
      <c r="AS52" s="239">
        <v>0.99</v>
      </c>
      <c r="AT52" s="237">
        <v>0.27</v>
      </c>
      <c r="AU52" s="238" cm="1">
        <f t="array" aca="1" ref="AU52" ca="1">INDIRECT("'"&amp;$C52&amp;"'!"&amp;"$"&amp;$D52&amp;$AU$1&amp;"")</f>
        <v>2.5</v>
      </c>
      <c r="AV52" s="239">
        <v>0.99</v>
      </c>
      <c r="AW52" s="237">
        <v>0.44</v>
      </c>
      <c r="AX52" s="236">
        <v>13.96</v>
      </c>
      <c r="AY52" s="240">
        <v>70.7</v>
      </c>
      <c r="AZ52" s="239" cm="1">
        <f t="array" aca="1" ref="AZ52" ca="1">INDIRECT("'"&amp;$C52&amp;"'!"&amp;"$"&amp;$D52&amp;$AZ$1&amp;"")</f>
        <v>4.2</v>
      </c>
      <c r="BA52" s="238"/>
      <c r="BB52" s="239">
        <v>0.93</v>
      </c>
      <c r="BC52" s="237">
        <v>1.73</v>
      </c>
      <c r="BD52" s="239" t="str" cm="1">
        <f t="array" aca="1" ref="BD52" ca="1">INDIRECT("'"&amp;$C52&amp;"'!"&amp;"$"&amp;$D52&amp;$BD$1&amp;"")</f>
        <v>CMS</v>
      </c>
      <c r="BE52" s="238"/>
      <c r="BF52" s="239" t="s">
        <v>1</v>
      </c>
      <c r="BG52" s="237" t="s">
        <v>1</v>
      </c>
      <c r="BH52" s="241">
        <v>14.19</v>
      </c>
      <c r="BI52" s="237">
        <v>72.09</v>
      </c>
      <c r="BJ52" s="241" cm="1">
        <f t="array" aca="1" ref="BJ52" ca="1">INDIRECT("'"&amp;$C52&amp;"'!"&amp;"$"&amp;$D52&amp;$BJ$1&amp;"")</f>
        <v>14.26</v>
      </c>
      <c r="BK52" s="239">
        <v>0.99</v>
      </c>
      <c r="BL52" s="237">
        <v>2.2999999999999998</v>
      </c>
      <c r="BM52" s="415">
        <v>68.400000000000006</v>
      </c>
      <c r="BN52" s="236" cm="1">
        <f t="array" aca="1" ref="BN52" ca="1">INDIRECT("'"&amp;$C52&amp;"'!"&amp;"$"&amp;$D52&amp;$BN$1&amp;"")</f>
        <v>0</v>
      </c>
      <c r="BO52" s="238" t="s">
        <v>1</v>
      </c>
      <c r="BP52" s="237" t="s">
        <v>1</v>
      </c>
      <c r="BQ52" s="241" cm="1">
        <f t="array" aca="1" ref="BQ52" ca="1">INDIRECT("'"&amp;$C52&amp;"'!"&amp;"$"&amp;$D52&amp;$BQ$1&amp;"")</f>
        <v>1.24</v>
      </c>
      <c r="BR52" s="239"/>
      <c r="BS52" s="239">
        <v>0.99</v>
      </c>
      <c r="BT52" s="237">
        <v>0.16</v>
      </c>
      <c r="BU52" s="242" cm="1">
        <f t="array" aca="1" ref="BU52" ca="1">INDIRECT("'"&amp;$C52&amp;"'!"&amp;"$"&amp;$D52&amp;$BU$1&amp;"")</f>
        <v>0.86</v>
      </c>
      <c r="BV52" s="239"/>
      <c r="BW52" s="239">
        <v>0.97</v>
      </c>
      <c r="BX52" s="237">
        <v>0.2</v>
      </c>
      <c r="BY52" s="242" cm="1">
        <f t="array" aca="1" ref="BY52" ca="1">INDIRECT("'"&amp;$C52&amp;"'!"&amp;"$"&amp;$D52&amp;74&amp;"")</f>
        <v>0</v>
      </c>
      <c r="BZ52" s="239"/>
      <c r="CA52" s="239"/>
      <c r="CB52" s="237"/>
    </row>
    <row r="53" spans="1:80" ht="15.75" thickBot="1" x14ac:dyDescent="0.25">
      <c r="A53" s="352">
        <f t="shared" si="1"/>
        <v>45963</v>
      </c>
      <c r="B53" s="269">
        <v>0.95833333333333404</v>
      </c>
      <c r="C53" s="256">
        <f t="shared" si="2"/>
        <v>2</v>
      </c>
      <c r="D53" s="257" t="s">
        <v>176</v>
      </c>
      <c r="E53" s="243">
        <v>14.1</v>
      </c>
      <c r="F53" s="244">
        <v>69.709999999999994</v>
      </c>
      <c r="G53" s="245" t="str" cm="1">
        <f t="array" aca="1" ref="G53" ca="1">INDIRECT("'"&amp;$C53&amp;"'!"&amp;"$"&amp;$D53&amp;$G$1&amp;"")</f>
        <v>CMS</v>
      </c>
      <c r="H53" s="246" t="s">
        <v>1</v>
      </c>
      <c r="I53" s="244" t="s">
        <v>1</v>
      </c>
      <c r="J53" s="245" cm="1">
        <f t="array" aca="1" ref="J53" ca="1">INDIRECT("'"&amp;$C53&amp;"'!"&amp;"$"&amp;$D53&amp;$J$1&amp;"")</f>
        <v>6.1</v>
      </c>
      <c r="K53" s="246"/>
      <c r="L53" s="246">
        <v>0.98</v>
      </c>
      <c r="M53" s="247">
        <v>1.26</v>
      </c>
      <c r="N53" s="243" cm="1">
        <f t="array" aca="1" ref="N53" ca="1">INDIRECT("'"&amp;$C53&amp;"'!"&amp;"$"&amp;$D53&amp;$N$1&amp;"")</f>
        <v>6.1</v>
      </c>
      <c r="O53" s="246"/>
      <c r="P53" s="246">
        <v>0.98</v>
      </c>
      <c r="Q53" s="244">
        <v>1.27</v>
      </c>
      <c r="R53" s="361" cm="1">
        <f t="array" aca="1" ref="R53" ca="1">INDIRECT("'"&amp;$C53&amp;"'!"&amp;"$"&amp;$D53&amp;$R$1&amp;"")</f>
        <v>7</v>
      </c>
      <c r="S53" s="246"/>
      <c r="T53" s="246">
        <v>0.95</v>
      </c>
      <c r="U53" s="247">
        <v>2.31</v>
      </c>
      <c r="V53" s="243" t="s">
        <v>1</v>
      </c>
      <c r="W53" s="248" cm="1">
        <f t="array" aca="1" ref="W53" ca="1">INDIRECT("'"&amp;$C53&amp;"'!"&amp;"$"&amp;$D53&amp;$W$1&amp;"")</f>
        <v>0</v>
      </c>
      <c r="X53" s="246" t="s">
        <v>1</v>
      </c>
      <c r="Y53" s="244" t="s">
        <v>1</v>
      </c>
      <c r="Z53" s="245" cm="1">
        <f t="array" aca="1" ref="Z53" ca="1">INDIRECT("'"&amp;$C53&amp;"'!"&amp;"$"&amp;$D53&amp;$Z$1&amp;"")</f>
        <v>0</v>
      </c>
      <c r="AA53" s="246" t="s">
        <v>1</v>
      </c>
      <c r="AB53" s="246" t="s">
        <v>1</v>
      </c>
      <c r="AC53" s="247" t="s">
        <v>1</v>
      </c>
      <c r="AD53" s="243" cm="1">
        <f t="array" aca="1" ref="AD53" ca="1">INDIRECT("'"&amp;$C53&amp;"'!"&amp;"$"&amp;$D53&amp;$AD$1&amp;"")</f>
        <v>0</v>
      </c>
      <c r="AE53" s="246" t="s">
        <v>1</v>
      </c>
      <c r="AF53" s="246" t="s">
        <v>1</v>
      </c>
      <c r="AG53" s="244" t="s">
        <v>1</v>
      </c>
      <c r="AH53" s="245" cm="1">
        <f t="array" aca="1" ref="AH53" ca="1">INDIRECT("'"&amp;$C53&amp;"'!"&amp;"$"&amp;$D53&amp;$AH$1&amp;"")</f>
        <v>0</v>
      </c>
      <c r="AI53" s="246" t="s">
        <v>1</v>
      </c>
      <c r="AJ53" s="246" t="s">
        <v>1</v>
      </c>
      <c r="AK53" s="247" t="s">
        <v>1</v>
      </c>
      <c r="AL53" s="243" cm="1">
        <f t="array" aca="1" ref="AL53" ca="1">INDIRECT("'"&amp;$C53&amp;"'!"&amp;"$"&amp;$D53&amp;$AL$1&amp;"")</f>
        <v>0</v>
      </c>
      <c r="AM53" s="246" t="s">
        <v>1</v>
      </c>
      <c r="AN53" s="246" t="s">
        <v>1</v>
      </c>
      <c r="AO53" s="244" t="s">
        <v>1</v>
      </c>
      <c r="AP53" s="243">
        <v>11.6</v>
      </c>
      <c r="AQ53" s="247">
        <v>70.2</v>
      </c>
      <c r="AR53" s="243" cm="1">
        <f t="array" aca="1" ref="AR53" ca="1">INDIRECT("'"&amp;$C53&amp;"'!"&amp;"$"&amp;$D53&amp;$AR$1&amp;"")</f>
        <v>4</v>
      </c>
      <c r="AS53" s="246">
        <v>0.96</v>
      </c>
      <c r="AT53" s="244">
        <v>1.1000000000000001</v>
      </c>
      <c r="AU53" s="245" cm="1">
        <f t="array" aca="1" ref="AU53" ca="1">INDIRECT("'"&amp;$C53&amp;"'!"&amp;"$"&amp;$D53&amp;$AU$1&amp;"")</f>
        <v>3.5</v>
      </c>
      <c r="AV53" s="246">
        <v>0.96</v>
      </c>
      <c r="AW53" s="244">
        <v>1.1000000000000001</v>
      </c>
      <c r="AX53" s="243">
        <v>13.91</v>
      </c>
      <c r="AY53" s="247">
        <v>70.989999999999995</v>
      </c>
      <c r="AZ53" s="246" cm="1">
        <f t="array" aca="1" ref="AZ53" ca="1">INDIRECT("'"&amp;$C53&amp;"'!"&amp;"$"&amp;$D53&amp;$AZ$1&amp;"")</f>
        <v>0</v>
      </c>
      <c r="BA53" s="245"/>
      <c r="BB53" s="246" t="s">
        <v>1</v>
      </c>
      <c r="BC53" s="244" t="s">
        <v>1</v>
      </c>
      <c r="BD53" s="246" t="str" cm="1">
        <f t="array" aca="1" ref="BD53" ca="1">INDIRECT("'"&amp;$C53&amp;"'!"&amp;"$"&amp;$D53&amp;$BD$1&amp;"")</f>
        <v>CMS</v>
      </c>
      <c r="BE53" s="245"/>
      <c r="BF53" s="246" t="s">
        <v>1</v>
      </c>
      <c r="BG53" s="244" t="s">
        <v>1</v>
      </c>
      <c r="BH53" s="248">
        <v>14.1</v>
      </c>
      <c r="BI53" s="244">
        <v>70.400000000000006</v>
      </c>
      <c r="BJ53" s="248" cm="1">
        <f t="array" aca="1" ref="BJ53" ca="1">INDIRECT("'"&amp;$C53&amp;"'!"&amp;"$"&amp;$D53&amp;$BJ$1&amp;"")</f>
        <v>14.29</v>
      </c>
      <c r="BK53" s="246">
        <v>1</v>
      </c>
      <c r="BL53" s="244">
        <v>1.3</v>
      </c>
      <c r="BM53" s="416">
        <v>68.400000000000006</v>
      </c>
      <c r="BN53" s="243" cm="1">
        <f t="array" aca="1" ref="BN53" ca="1">INDIRECT("'"&amp;$C53&amp;"'!"&amp;"$"&amp;$D53&amp;$BN$1&amp;"")</f>
        <v>0</v>
      </c>
      <c r="BO53" s="245" t="s">
        <v>1</v>
      </c>
      <c r="BP53" s="244" t="s">
        <v>1</v>
      </c>
      <c r="BQ53" s="248" cm="1">
        <f t="array" aca="1" ref="BQ53" ca="1">INDIRECT("'"&amp;$C53&amp;"'!"&amp;"$"&amp;$D53&amp;$BQ$1&amp;"")</f>
        <v>1.1299999999999999</v>
      </c>
      <c r="BR53" s="246"/>
      <c r="BS53" s="246">
        <v>0.99</v>
      </c>
      <c r="BT53" s="244">
        <v>0.14000000000000001</v>
      </c>
      <c r="BU53" s="249" cm="1">
        <f t="array" aca="1" ref="BU53" ca="1">INDIRECT("'"&amp;$C53&amp;"'!"&amp;"$"&amp;$D53&amp;$BU$1&amp;"")</f>
        <v>0.83</v>
      </c>
      <c r="BV53" s="246"/>
      <c r="BW53" s="246">
        <v>0.97</v>
      </c>
      <c r="BX53" s="244">
        <v>0.2</v>
      </c>
      <c r="BY53" s="249" cm="1">
        <f t="array" aca="1" ref="BY53" ca="1">INDIRECT("'"&amp;$C53&amp;"'!"&amp;"$"&amp;$D53&amp;74&amp;"")</f>
        <v>0</v>
      </c>
      <c r="BZ53" s="246"/>
      <c r="CA53" s="246"/>
      <c r="CB53" s="244"/>
    </row>
    <row r="54" spans="1:80" ht="15" thickBot="1" x14ac:dyDescent="0.25">
      <c r="BI54" s="250"/>
    </row>
    <row r="55" spans="1:80" ht="15" x14ac:dyDescent="0.2">
      <c r="A55" s="270">
        <f>A30+1</f>
        <v>45964</v>
      </c>
      <c r="B55" s="267">
        <v>0</v>
      </c>
      <c r="C55" s="252">
        <f>DAY(A55)</f>
        <v>3</v>
      </c>
      <c r="D55" s="253" t="s">
        <v>153</v>
      </c>
      <c r="E55" s="223">
        <v>14.1</v>
      </c>
      <c r="F55" s="224">
        <v>70.040000000000006</v>
      </c>
      <c r="G55" s="225" t="str" cm="1">
        <f t="array" aca="1" ref="G55" ca="1">INDIRECT("'"&amp;$C55&amp;"'!"&amp;"$"&amp;$D55&amp;$G$1&amp;"")</f>
        <v>CMS</v>
      </c>
      <c r="H55" s="226" t="s">
        <v>1</v>
      </c>
      <c r="I55" s="224" t="s">
        <v>1</v>
      </c>
      <c r="J55" s="225" cm="1">
        <f t="array" aca="1" ref="J55" ca="1">INDIRECT("'"&amp;$C55&amp;"'!"&amp;"$"&amp;$D55&amp;$J$1&amp;"")</f>
        <v>6.6</v>
      </c>
      <c r="K55" s="226"/>
      <c r="L55" s="226">
        <v>0.99</v>
      </c>
      <c r="M55" s="227">
        <v>0.85</v>
      </c>
      <c r="N55" s="223" cm="1">
        <f t="array" aca="1" ref="N55" ca="1">INDIRECT("'"&amp;$C55&amp;"'!"&amp;"$"&amp;$D55&amp;$N$1&amp;"")</f>
        <v>5.2</v>
      </c>
      <c r="O55" s="226"/>
      <c r="P55" s="226">
        <v>0.99</v>
      </c>
      <c r="Q55" s="224">
        <v>0.83</v>
      </c>
      <c r="R55" s="358" cm="1">
        <f t="array" aca="1" ref="R55" ca="1">INDIRECT("'"&amp;$C55&amp;"'!"&amp;"$"&amp;$D55&amp;$R$1&amp;"")</f>
        <v>6.6</v>
      </c>
      <c r="S55" s="226"/>
      <c r="T55" s="226">
        <v>0.97</v>
      </c>
      <c r="U55" s="227">
        <v>1.63</v>
      </c>
      <c r="V55" s="223" t="s">
        <v>1</v>
      </c>
      <c r="W55" s="228" cm="1">
        <f t="array" aca="1" ref="W55" ca="1">INDIRECT("'"&amp;$C55&amp;"'!"&amp;"$"&amp;$D55&amp;$W$1&amp;"")</f>
        <v>0</v>
      </c>
      <c r="X55" s="226" t="s">
        <v>1</v>
      </c>
      <c r="Y55" s="224" t="s">
        <v>1</v>
      </c>
      <c r="Z55" s="225" cm="1">
        <f t="array" aca="1" ref="Z55" ca="1">INDIRECT("'"&amp;$C55&amp;"'!"&amp;"$"&amp;$D55&amp;$Z$1&amp;"")</f>
        <v>0</v>
      </c>
      <c r="AA55" s="226" t="s">
        <v>1</v>
      </c>
      <c r="AB55" s="226" t="s">
        <v>1</v>
      </c>
      <c r="AC55" s="227" t="s">
        <v>1</v>
      </c>
      <c r="AD55" s="223" cm="1">
        <f t="array" aca="1" ref="AD55" ca="1">INDIRECT("'"&amp;$C55&amp;"'!"&amp;"$"&amp;$D55&amp;$AD$1&amp;"")</f>
        <v>0</v>
      </c>
      <c r="AE55" s="226" t="s">
        <v>1</v>
      </c>
      <c r="AF55" s="226" t="s">
        <v>1</v>
      </c>
      <c r="AG55" s="224" t="s">
        <v>1</v>
      </c>
      <c r="AH55" s="225" cm="1">
        <f t="array" aca="1" ref="AH55" ca="1">INDIRECT("'"&amp;$C55&amp;"'!"&amp;"$"&amp;$D55&amp;$AH$1&amp;"")</f>
        <v>0</v>
      </c>
      <c r="AI55" s="226" t="s">
        <v>1</v>
      </c>
      <c r="AJ55" s="226" t="s">
        <v>1</v>
      </c>
      <c r="AK55" s="224" t="s">
        <v>1</v>
      </c>
      <c r="AL55" s="223" cm="1">
        <f t="array" aca="1" ref="AL55" ca="1">INDIRECT("'"&amp;$C55&amp;"'!"&amp;"$"&amp;$D55&amp;$AL$1&amp;"")</f>
        <v>0</v>
      </c>
      <c r="AM55" s="226" t="s">
        <v>1</v>
      </c>
      <c r="AN55" s="226" t="s">
        <v>1</v>
      </c>
      <c r="AO55" s="224" t="s">
        <v>1</v>
      </c>
      <c r="AP55" s="223">
        <v>11.6</v>
      </c>
      <c r="AQ55" s="227">
        <v>70.599999999999994</v>
      </c>
      <c r="AR55" s="223" cm="1">
        <f t="array" aca="1" ref="AR55" ca="1">INDIRECT("'"&amp;$C55&amp;"'!"&amp;"$"&amp;$D55&amp;$AR$1&amp;"")</f>
        <v>2.5</v>
      </c>
      <c r="AS55" s="226">
        <v>0.96</v>
      </c>
      <c r="AT55" s="224">
        <v>0.82</v>
      </c>
      <c r="AU55" s="225" cm="1">
        <f t="array" aca="1" ref="AU55" ca="1">INDIRECT("'"&amp;$C55&amp;"'!"&amp;"$"&amp;$D55&amp;$AU$1&amp;"")</f>
        <v>2.5</v>
      </c>
      <c r="AV55" s="226">
        <v>0.96</v>
      </c>
      <c r="AW55" s="224">
        <v>0.82</v>
      </c>
      <c r="AX55" s="223">
        <v>0</v>
      </c>
      <c r="AY55" s="227">
        <v>70.599999999999994</v>
      </c>
      <c r="AZ55" s="226" cm="1">
        <f t="array" aca="1" ref="AZ55" ca="1">INDIRECT("'"&amp;$C55&amp;"'!"&amp;"$"&amp;$D55&amp;$AZ$1&amp;"")</f>
        <v>0</v>
      </c>
      <c r="BA55" s="225"/>
      <c r="BB55" s="226" t="s">
        <v>1</v>
      </c>
      <c r="BC55" s="224" t="s">
        <v>1</v>
      </c>
      <c r="BD55" s="226" t="str" cm="1">
        <f t="array" aca="1" ref="BD55" ca="1">INDIRECT("'"&amp;$C55&amp;"'!"&amp;"$"&amp;$D55&amp;$BD$1&amp;"")</f>
        <v>CMS</v>
      </c>
      <c r="BE55" s="225"/>
      <c r="BF55" s="226" t="s">
        <v>1</v>
      </c>
      <c r="BG55" s="224" t="s">
        <v>1</v>
      </c>
      <c r="BH55" s="228">
        <v>14.01</v>
      </c>
      <c r="BI55" s="224">
        <v>71.61</v>
      </c>
      <c r="BJ55" s="228" cm="1">
        <f t="array" aca="1" ref="BJ55" ca="1">INDIRECT("'"&amp;$C55&amp;"'!"&amp;"$"&amp;$D55&amp;$BJ$1&amp;"")</f>
        <v>12.81</v>
      </c>
      <c r="BK55" s="226">
        <v>1</v>
      </c>
      <c r="BL55" s="224">
        <v>1.2</v>
      </c>
      <c r="BM55" s="413">
        <v>68.900000000000006</v>
      </c>
      <c r="BN55" s="223" cm="1">
        <f t="array" aca="1" ref="BN55" ca="1">INDIRECT("'"&amp;$C55&amp;"'!"&amp;"$"&amp;$D55&amp;$BN$1&amp;"")</f>
        <v>0</v>
      </c>
      <c r="BO55" s="225" t="s">
        <v>1</v>
      </c>
      <c r="BP55" s="224" t="s">
        <v>1</v>
      </c>
      <c r="BQ55" s="228" cm="1">
        <f t="array" aca="1" ref="BQ55" ca="1">INDIRECT("'"&amp;$C55&amp;"'!"&amp;"$"&amp;$D55&amp;$BQ$1&amp;"")</f>
        <v>1.07</v>
      </c>
      <c r="BR55" s="226"/>
      <c r="BS55" s="226">
        <v>0.99</v>
      </c>
      <c r="BT55" s="224">
        <v>0.14000000000000001</v>
      </c>
      <c r="BU55" s="228" cm="1">
        <f t="array" aca="1" ref="BU55" ca="1">INDIRECT("'"&amp;$C55&amp;"'!"&amp;"$"&amp;$D55&amp;$BU$1&amp;"")</f>
        <v>0.74</v>
      </c>
      <c r="BV55" s="226"/>
      <c r="BW55" s="226">
        <v>0.97</v>
      </c>
      <c r="BX55" s="224">
        <v>0.14000000000000001</v>
      </c>
      <c r="BY55" s="281" cm="1">
        <f t="array" aca="1" ref="BY55" ca="1">INDIRECT("'"&amp;$C55&amp;"'!"&amp;"$"&amp;$D55&amp;74&amp;"")</f>
        <v>0</v>
      </c>
      <c r="BZ55" s="226"/>
      <c r="CA55" s="226"/>
      <c r="CB55" s="224"/>
    </row>
    <row r="56" spans="1:80" ht="15" x14ac:dyDescent="0.2">
      <c r="A56" s="351">
        <f t="shared" ref="A56:A78" si="3">A31+1</f>
        <v>45964</v>
      </c>
      <c r="B56" s="268">
        <v>4.1666666666666699E-2</v>
      </c>
      <c r="C56" s="254">
        <f>DAY(A56)</f>
        <v>3</v>
      </c>
      <c r="D56" s="255" t="s">
        <v>154</v>
      </c>
      <c r="E56" s="229">
        <v>14</v>
      </c>
      <c r="F56" s="230">
        <v>69.97</v>
      </c>
      <c r="G56" s="231" t="str" cm="1">
        <f t="array" aca="1" ref="G56" ca="1">INDIRECT("'"&amp;$C56&amp;"'!"&amp;"$"&amp;$D56&amp;$G$1&amp;"")</f>
        <v>CMS</v>
      </c>
      <c r="H56" s="232" t="s">
        <v>1</v>
      </c>
      <c r="I56" s="230" t="s">
        <v>1</v>
      </c>
      <c r="J56" s="231" cm="1">
        <f t="array" aca="1" ref="J56" ca="1">INDIRECT("'"&amp;$C56&amp;"'!"&amp;"$"&amp;$D56&amp;$J$1&amp;"")</f>
        <v>6.5</v>
      </c>
      <c r="K56" s="232"/>
      <c r="L56" s="232">
        <v>0.99</v>
      </c>
      <c r="M56" s="233">
        <v>0.79</v>
      </c>
      <c r="N56" s="229" cm="1">
        <f t="array" aca="1" ref="N56" ca="1">INDIRECT("'"&amp;$C56&amp;"'!"&amp;"$"&amp;$D56&amp;$N$1&amp;"")</f>
        <v>0</v>
      </c>
      <c r="O56" s="232"/>
      <c r="P56" s="232" t="s">
        <v>1</v>
      </c>
      <c r="Q56" s="230" t="s">
        <v>1</v>
      </c>
      <c r="R56" s="359" cm="1">
        <f t="array" aca="1" ref="R56" ca="1">INDIRECT("'"&amp;$C56&amp;"'!"&amp;"$"&amp;$D56&amp;$R$1&amp;"")</f>
        <v>6.7</v>
      </c>
      <c r="S56" s="232"/>
      <c r="T56" s="232">
        <v>0.96</v>
      </c>
      <c r="U56" s="233">
        <v>2.04</v>
      </c>
      <c r="V56" s="229" t="s">
        <v>1</v>
      </c>
      <c r="W56" s="234" cm="1">
        <f t="array" aca="1" ref="W56" ca="1">INDIRECT("'"&amp;$C56&amp;"'!"&amp;"$"&amp;$D56&amp;$W$1&amp;"")</f>
        <v>0</v>
      </c>
      <c r="X56" s="232" t="s">
        <v>1</v>
      </c>
      <c r="Y56" s="230" t="s">
        <v>1</v>
      </c>
      <c r="Z56" s="231" cm="1">
        <f t="array" aca="1" ref="Z56" ca="1">INDIRECT("'"&amp;$C56&amp;"'!"&amp;"$"&amp;$D56&amp;$Z$1&amp;"")</f>
        <v>0</v>
      </c>
      <c r="AA56" s="232" t="s">
        <v>1</v>
      </c>
      <c r="AB56" s="232" t="s">
        <v>1</v>
      </c>
      <c r="AC56" s="233" t="s">
        <v>1</v>
      </c>
      <c r="AD56" s="229" cm="1">
        <f t="array" aca="1" ref="AD56" ca="1">INDIRECT("'"&amp;$C56&amp;"'!"&amp;"$"&amp;$D56&amp;$AD$1&amp;"")</f>
        <v>0</v>
      </c>
      <c r="AE56" s="232" t="s">
        <v>1</v>
      </c>
      <c r="AF56" s="232" t="s">
        <v>1</v>
      </c>
      <c r="AG56" s="230" t="s">
        <v>1</v>
      </c>
      <c r="AH56" s="231" cm="1">
        <f t="array" aca="1" ref="AH56" ca="1">INDIRECT("'"&amp;$C56&amp;"'!"&amp;"$"&amp;$D56&amp;$AH$1&amp;"")</f>
        <v>0</v>
      </c>
      <c r="AI56" s="232" t="s">
        <v>1</v>
      </c>
      <c r="AJ56" s="232" t="s">
        <v>1</v>
      </c>
      <c r="AK56" s="233" t="s">
        <v>1</v>
      </c>
      <c r="AL56" s="229" cm="1">
        <f t="array" aca="1" ref="AL56" ca="1">INDIRECT("'"&amp;$C56&amp;"'!"&amp;"$"&amp;$D56&amp;$AL$1&amp;"")</f>
        <v>0</v>
      </c>
      <c r="AM56" s="232" t="s">
        <v>1</v>
      </c>
      <c r="AN56" s="232" t="s">
        <v>1</v>
      </c>
      <c r="AO56" s="230" t="s">
        <v>1</v>
      </c>
      <c r="AP56" s="229">
        <v>11.6</v>
      </c>
      <c r="AQ56" s="233">
        <v>70.599999999999994</v>
      </c>
      <c r="AR56" s="229" cm="1">
        <f t="array" aca="1" ref="AR56" ca="1">INDIRECT("'"&amp;$C56&amp;"'!"&amp;"$"&amp;$D56&amp;$AR$1&amp;"")</f>
        <v>4</v>
      </c>
      <c r="AS56" s="232">
        <v>0.97</v>
      </c>
      <c r="AT56" s="230">
        <v>0.8</v>
      </c>
      <c r="AU56" s="231" cm="1">
        <f t="array" aca="1" ref="AU56" ca="1">INDIRECT("'"&amp;$C56&amp;"'!"&amp;"$"&amp;$D56&amp;$AU$1&amp;"")</f>
        <v>3.5</v>
      </c>
      <c r="AV56" s="232">
        <v>0.97</v>
      </c>
      <c r="AW56" s="230">
        <v>0.76</v>
      </c>
      <c r="AX56" s="229">
        <v>0</v>
      </c>
      <c r="AY56" s="233">
        <v>70.599999999999994</v>
      </c>
      <c r="AZ56" s="232" cm="1">
        <f t="array" aca="1" ref="AZ56" ca="1">INDIRECT("'"&amp;$C56&amp;"'!"&amp;"$"&amp;$D56&amp;$AZ$1&amp;"")</f>
        <v>0</v>
      </c>
      <c r="BA56" s="231"/>
      <c r="BB56" s="232" t="s">
        <v>1</v>
      </c>
      <c r="BC56" s="230" t="s">
        <v>1</v>
      </c>
      <c r="BD56" s="232" t="str" cm="1">
        <f t="array" aca="1" ref="BD56" ca="1">INDIRECT("'"&amp;$C56&amp;"'!"&amp;"$"&amp;$D56&amp;$BD$1&amp;"")</f>
        <v>CMS</v>
      </c>
      <c r="BE56" s="231"/>
      <c r="BF56" s="232" t="s">
        <v>1</v>
      </c>
      <c r="BG56" s="230" t="s">
        <v>1</v>
      </c>
      <c r="BH56" s="234">
        <v>14.04</v>
      </c>
      <c r="BI56" s="230">
        <v>71.709999999999994</v>
      </c>
      <c r="BJ56" s="234" cm="1">
        <f t="array" aca="1" ref="BJ56" ca="1">INDIRECT("'"&amp;$C56&amp;"'!"&amp;"$"&amp;$D56&amp;$BJ$1&amp;"")</f>
        <v>14.29</v>
      </c>
      <c r="BK56" s="232">
        <v>1</v>
      </c>
      <c r="BL56" s="230">
        <v>1.3</v>
      </c>
      <c r="BM56" s="414">
        <v>68.900000000000006</v>
      </c>
      <c r="BN56" s="229" cm="1">
        <f t="array" aca="1" ref="BN56" ca="1">INDIRECT("'"&amp;$C56&amp;"'!"&amp;"$"&amp;$D56&amp;$BN$1&amp;"")</f>
        <v>0</v>
      </c>
      <c r="BO56" s="231" t="s">
        <v>1</v>
      </c>
      <c r="BP56" s="230" t="s">
        <v>1</v>
      </c>
      <c r="BQ56" s="234" cm="1">
        <f t="array" aca="1" ref="BQ56" ca="1">INDIRECT("'"&amp;$C56&amp;"'!"&amp;"$"&amp;$D56&amp;$BQ$1&amp;"")</f>
        <v>0.97</v>
      </c>
      <c r="BR56" s="232"/>
      <c r="BS56" s="232">
        <v>0.99</v>
      </c>
      <c r="BT56" s="230">
        <v>0.13</v>
      </c>
      <c r="BU56" s="234" cm="1">
        <f t="array" aca="1" ref="BU56" ca="1">INDIRECT("'"&amp;$C56&amp;"'!"&amp;"$"&amp;$D56&amp;$BU$1&amp;"")</f>
        <v>0.72</v>
      </c>
      <c r="BV56" s="232"/>
      <c r="BW56" s="232">
        <v>0.97</v>
      </c>
      <c r="BX56" s="230">
        <v>0.17</v>
      </c>
      <c r="BY56" s="235" cm="1">
        <f t="array" aca="1" ref="BY56" ca="1">INDIRECT("'"&amp;$C56&amp;"'!"&amp;"$"&amp;$D56&amp;74&amp;"")</f>
        <v>0</v>
      </c>
      <c r="BZ56" s="232"/>
      <c r="CA56" s="232"/>
      <c r="CB56" s="230"/>
    </row>
    <row r="57" spans="1:80" ht="15" x14ac:dyDescent="0.2">
      <c r="A57" s="351">
        <f t="shared" si="3"/>
        <v>45964</v>
      </c>
      <c r="B57" s="268">
        <v>8.3333333333333301E-2</v>
      </c>
      <c r="C57" s="254">
        <f>DAY(A57)</f>
        <v>3</v>
      </c>
      <c r="D57" s="255" t="s">
        <v>155</v>
      </c>
      <c r="E57" s="236">
        <v>14.1</v>
      </c>
      <c r="F57" s="237">
        <v>70.08</v>
      </c>
      <c r="G57" s="238" t="str" cm="1">
        <f t="array" aca="1" ref="G57" ca="1">INDIRECT("'"&amp;$C57&amp;"'!"&amp;"$"&amp;$D57&amp;$G$1&amp;"")</f>
        <v>CMS</v>
      </c>
      <c r="H57" s="239" t="s">
        <v>1</v>
      </c>
      <c r="I57" s="237" t="s">
        <v>1</v>
      </c>
      <c r="J57" s="238" cm="1">
        <f t="array" aca="1" ref="J57" ca="1">INDIRECT("'"&amp;$C57&amp;"'!"&amp;"$"&amp;$D57&amp;$J$1&amp;"")</f>
        <v>6.7</v>
      </c>
      <c r="K57" s="239"/>
      <c r="L57" s="239">
        <v>0.99</v>
      </c>
      <c r="M57" s="240">
        <v>0.83</v>
      </c>
      <c r="N57" s="236" cm="1">
        <f t="array" aca="1" ref="N57" ca="1">INDIRECT("'"&amp;$C57&amp;"'!"&amp;"$"&amp;$D57&amp;$N$1&amp;"")</f>
        <v>0</v>
      </c>
      <c r="O57" s="239"/>
      <c r="P57" s="239" t="s">
        <v>1</v>
      </c>
      <c r="Q57" s="237" t="s">
        <v>1</v>
      </c>
      <c r="R57" s="236" cm="1">
        <f t="array" aca="1" ref="R57" ca="1">INDIRECT("'"&amp;$C57&amp;"'!"&amp;"$"&amp;$D57&amp;$R$1&amp;"")</f>
        <v>6.7</v>
      </c>
      <c r="S57" s="239"/>
      <c r="T57" s="239">
        <v>0.97</v>
      </c>
      <c r="U57" s="240">
        <v>1.84</v>
      </c>
      <c r="V57" s="236" t="s">
        <v>1</v>
      </c>
      <c r="W57" s="241" cm="1">
        <f t="array" aca="1" ref="W57" ca="1">INDIRECT("'"&amp;$C57&amp;"'!"&amp;"$"&amp;$D57&amp;$W$1&amp;"")</f>
        <v>0</v>
      </c>
      <c r="X57" s="239" t="s">
        <v>1</v>
      </c>
      <c r="Y57" s="237" t="s">
        <v>1</v>
      </c>
      <c r="Z57" s="238" cm="1">
        <f t="array" aca="1" ref="Z57" ca="1">INDIRECT("'"&amp;$C57&amp;"'!"&amp;"$"&amp;$D57&amp;$Z$1&amp;"")</f>
        <v>0</v>
      </c>
      <c r="AA57" s="239" t="s">
        <v>1</v>
      </c>
      <c r="AB57" s="239" t="s">
        <v>1</v>
      </c>
      <c r="AC57" s="240" t="s">
        <v>1</v>
      </c>
      <c r="AD57" s="236" cm="1">
        <f t="array" aca="1" ref="AD57" ca="1">INDIRECT("'"&amp;$C57&amp;"'!"&amp;"$"&amp;$D57&amp;$AD$1&amp;"")</f>
        <v>0</v>
      </c>
      <c r="AE57" s="239" t="s">
        <v>1</v>
      </c>
      <c r="AF57" s="239" t="s">
        <v>1</v>
      </c>
      <c r="AG57" s="237" t="s">
        <v>1</v>
      </c>
      <c r="AH57" s="238" cm="1">
        <f t="array" aca="1" ref="AH57" ca="1">INDIRECT("'"&amp;$C57&amp;"'!"&amp;"$"&amp;$D57&amp;$AH$1&amp;"")</f>
        <v>0</v>
      </c>
      <c r="AI57" s="239" t="s">
        <v>1</v>
      </c>
      <c r="AJ57" s="239" t="s">
        <v>1</v>
      </c>
      <c r="AK57" s="240" t="s">
        <v>1</v>
      </c>
      <c r="AL57" s="236" cm="1">
        <f t="array" aca="1" ref="AL57" ca="1">INDIRECT("'"&amp;$C57&amp;"'!"&amp;"$"&amp;$D57&amp;$AL$1&amp;"")</f>
        <v>0</v>
      </c>
      <c r="AM57" s="239" t="s">
        <v>1</v>
      </c>
      <c r="AN57" s="239" t="s">
        <v>1</v>
      </c>
      <c r="AO57" s="240" t="s">
        <v>1</v>
      </c>
      <c r="AP57" s="236">
        <v>11.6</v>
      </c>
      <c r="AQ57" s="240">
        <v>70.7</v>
      </c>
      <c r="AR57" s="236" cm="1">
        <f t="array" aca="1" ref="AR57" ca="1">INDIRECT("'"&amp;$C57&amp;"'!"&amp;"$"&amp;$D57&amp;$AR$1&amp;"")</f>
        <v>3</v>
      </c>
      <c r="AS57" s="239">
        <v>0.97</v>
      </c>
      <c r="AT57" s="237">
        <v>0.71</v>
      </c>
      <c r="AU57" s="238" cm="1">
        <f t="array" aca="1" ref="AU57" ca="1">INDIRECT("'"&amp;$C57&amp;"'!"&amp;"$"&amp;$D57&amp;$AU$1&amp;"")</f>
        <v>2.8</v>
      </c>
      <c r="AV57" s="239">
        <v>0.97</v>
      </c>
      <c r="AW57" s="237">
        <v>0.64</v>
      </c>
      <c r="AX57" s="236">
        <v>13.8</v>
      </c>
      <c r="AY57" s="240">
        <v>70.599999999999994</v>
      </c>
      <c r="AZ57" s="239" cm="1">
        <f t="array" aca="1" ref="AZ57" ca="1">INDIRECT("'"&amp;$C57&amp;"'!"&amp;"$"&amp;$D57&amp;$AZ$1&amp;"")</f>
        <v>0</v>
      </c>
      <c r="BA57" s="238"/>
      <c r="BB57" s="239" t="s">
        <v>1</v>
      </c>
      <c r="BC57" s="237" t="s">
        <v>1</v>
      </c>
      <c r="BD57" s="239" t="str" cm="1">
        <f t="array" aca="1" ref="BD57" ca="1">INDIRECT("'"&amp;$C57&amp;"'!"&amp;"$"&amp;$D57&amp;$BD$1&amp;"")</f>
        <v>CMS</v>
      </c>
      <c r="BE57" s="238"/>
      <c r="BF57" s="239" t="s">
        <v>1</v>
      </c>
      <c r="BG57" s="237" t="s">
        <v>1</v>
      </c>
      <c r="BH57" s="241">
        <v>14.06</v>
      </c>
      <c r="BI57" s="237">
        <v>71.77</v>
      </c>
      <c r="BJ57" s="241" cm="1">
        <f t="array" aca="1" ref="BJ57" ca="1">INDIRECT("'"&amp;$C57&amp;"'!"&amp;"$"&amp;$D57&amp;$BJ$1&amp;"")</f>
        <v>14.3</v>
      </c>
      <c r="BK57" s="239">
        <v>1</v>
      </c>
      <c r="BL57" s="237">
        <v>1.3</v>
      </c>
      <c r="BM57" s="415">
        <v>69.099999999999994</v>
      </c>
      <c r="BN57" s="236" cm="1">
        <f t="array" aca="1" ref="BN57" ca="1">INDIRECT("'"&amp;$C57&amp;"'!"&amp;"$"&amp;$D57&amp;$BN$1&amp;"")</f>
        <v>0</v>
      </c>
      <c r="BO57" s="238" t="s">
        <v>1</v>
      </c>
      <c r="BP57" s="237" t="s">
        <v>1</v>
      </c>
      <c r="BQ57" s="241" cm="1">
        <f t="array" aca="1" ref="BQ57" ca="1">INDIRECT("'"&amp;$C57&amp;"'!"&amp;"$"&amp;$D57&amp;$BQ$1&amp;"")</f>
        <v>0.93</v>
      </c>
      <c r="BR57" s="239"/>
      <c r="BS57" s="239">
        <v>0.99</v>
      </c>
      <c r="BT57" s="237">
        <v>0.13</v>
      </c>
      <c r="BU57" s="241" cm="1">
        <f t="array" aca="1" ref="BU57" ca="1">INDIRECT("'"&amp;$C57&amp;"'!"&amp;"$"&amp;$D57&amp;$BU$1&amp;"")</f>
        <v>0.71</v>
      </c>
      <c r="BV57" s="239"/>
      <c r="BW57" s="239">
        <v>0.97</v>
      </c>
      <c r="BX57" s="237">
        <v>0.17</v>
      </c>
      <c r="BY57" s="242" cm="1">
        <f t="array" aca="1" ref="BY57" ca="1">INDIRECT("'"&amp;$C57&amp;"'!"&amp;"$"&amp;$D57&amp;74&amp;"")</f>
        <v>0</v>
      </c>
      <c r="BZ57" s="239"/>
      <c r="CA57" s="239"/>
      <c r="CB57" s="237"/>
    </row>
    <row r="58" spans="1:80" ht="15" x14ac:dyDescent="0.2">
      <c r="A58" s="351">
        <f t="shared" si="3"/>
        <v>45964</v>
      </c>
      <c r="B58" s="268">
        <v>0.125</v>
      </c>
      <c r="C58" s="254">
        <f>DAY(A58)</f>
        <v>3</v>
      </c>
      <c r="D58" s="255" t="s">
        <v>156</v>
      </c>
      <c r="E58" s="229">
        <v>14.1</v>
      </c>
      <c r="F58" s="230">
        <v>70.17</v>
      </c>
      <c r="G58" s="231" t="str" cm="1">
        <f t="array" aca="1" ref="G58" ca="1">INDIRECT("'"&amp;$C58&amp;"'!"&amp;"$"&amp;$D58&amp;$G$1&amp;"")</f>
        <v>CMS</v>
      </c>
      <c r="H58" s="232" t="s">
        <v>1</v>
      </c>
      <c r="I58" s="230" t="s">
        <v>1</v>
      </c>
      <c r="J58" s="231" cm="1">
        <f t="array" aca="1" ref="J58" ca="1">INDIRECT("'"&amp;$C58&amp;"'!"&amp;"$"&amp;$D58&amp;$J$1&amp;"")</f>
        <v>6.6</v>
      </c>
      <c r="K58" s="232"/>
      <c r="L58" s="232">
        <v>0.99</v>
      </c>
      <c r="M58" s="233">
        <v>0.84</v>
      </c>
      <c r="N58" s="229" cm="1">
        <f t="array" aca="1" ref="N58" ca="1">INDIRECT("'"&amp;$C58&amp;"'!"&amp;"$"&amp;$D58&amp;$N$1&amp;"")</f>
        <v>0</v>
      </c>
      <c r="O58" s="232"/>
      <c r="P58" s="232" t="s">
        <v>1</v>
      </c>
      <c r="Q58" s="230" t="s">
        <v>1</v>
      </c>
      <c r="R58" s="359" cm="1">
        <f t="array" aca="1" ref="R58" ca="1">INDIRECT("'"&amp;$C58&amp;"'!"&amp;"$"&amp;$D58&amp;$R$1&amp;"")</f>
        <v>6.8</v>
      </c>
      <c r="S58" s="232"/>
      <c r="T58" s="232">
        <v>0.97</v>
      </c>
      <c r="U58" s="233">
        <v>1.58</v>
      </c>
      <c r="V58" s="229" t="s">
        <v>1</v>
      </c>
      <c r="W58" s="234" cm="1">
        <f t="array" aca="1" ref="W58" ca="1">INDIRECT("'"&amp;$C58&amp;"'!"&amp;"$"&amp;$D58&amp;$W$1&amp;"")</f>
        <v>0</v>
      </c>
      <c r="X58" s="232" t="s">
        <v>1</v>
      </c>
      <c r="Y58" s="230" t="s">
        <v>1</v>
      </c>
      <c r="Z58" s="231" cm="1">
        <f t="array" aca="1" ref="Z58" ca="1">INDIRECT("'"&amp;$C58&amp;"'!"&amp;"$"&amp;$D58&amp;$Z$1&amp;"")</f>
        <v>0</v>
      </c>
      <c r="AA58" s="232" t="s">
        <v>1</v>
      </c>
      <c r="AB58" s="232" t="s">
        <v>1</v>
      </c>
      <c r="AC58" s="233" t="s">
        <v>1</v>
      </c>
      <c r="AD58" s="229" cm="1">
        <f t="array" aca="1" ref="AD58" ca="1">INDIRECT("'"&amp;$C58&amp;"'!"&amp;"$"&amp;$D58&amp;$AD$1&amp;"")</f>
        <v>0</v>
      </c>
      <c r="AE58" s="232" t="s">
        <v>1</v>
      </c>
      <c r="AF58" s="232" t="s">
        <v>1</v>
      </c>
      <c r="AG58" s="230" t="s">
        <v>1</v>
      </c>
      <c r="AH58" s="231" cm="1">
        <f t="array" aca="1" ref="AH58" ca="1">INDIRECT("'"&amp;$C58&amp;"'!"&amp;"$"&amp;$D58&amp;$AH$1&amp;"")</f>
        <v>0</v>
      </c>
      <c r="AI58" s="232" t="s">
        <v>1</v>
      </c>
      <c r="AJ58" s="232" t="s">
        <v>1</v>
      </c>
      <c r="AK58" s="233" t="s">
        <v>1</v>
      </c>
      <c r="AL58" s="229" cm="1">
        <f t="array" aca="1" ref="AL58" ca="1">INDIRECT("'"&amp;$C58&amp;"'!"&amp;"$"&amp;$D58&amp;$AL$1&amp;"")</f>
        <v>0</v>
      </c>
      <c r="AM58" s="232" t="s">
        <v>1</v>
      </c>
      <c r="AN58" s="232" t="s">
        <v>1</v>
      </c>
      <c r="AO58" s="230" t="s">
        <v>1</v>
      </c>
      <c r="AP58" s="229">
        <v>11.6</v>
      </c>
      <c r="AQ58" s="233">
        <v>70.8</v>
      </c>
      <c r="AR58" s="229" cm="1">
        <f t="array" aca="1" ref="AR58" ca="1">INDIRECT("'"&amp;$C58&amp;"'!"&amp;"$"&amp;$D58&amp;$AR$1&amp;"")</f>
        <v>2.5</v>
      </c>
      <c r="AS58" s="232">
        <v>0.96</v>
      </c>
      <c r="AT58" s="230">
        <v>0.6</v>
      </c>
      <c r="AU58" s="231" cm="1">
        <f t="array" aca="1" ref="AU58" ca="1">INDIRECT("'"&amp;$C58&amp;"'!"&amp;"$"&amp;$D58&amp;$AU$1&amp;"")</f>
        <v>2.5</v>
      </c>
      <c r="AV58" s="232">
        <v>0.96</v>
      </c>
      <c r="AW58" s="230">
        <v>0.6</v>
      </c>
      <c r="AX58" s="229">
        <v>13.82</v>
      </c>
      <c r="AY58" s="233">
        <v>70.599999999999994</v>
      </c>
      <c r="AZ58" s="232" cm="1">
        <f t="array" aca="1" ref="AZ58" ca="1">INDIRECT("'"&amp;$C58&amp;"'!"&amp;"$"&amp;$D58&amp;$AZ$1&amp;"")</f>
        <v>0</v>
      </c>
      <c r="BA58" s="231"/>
      <c r="BB58" s="232" t="s">
        <v>1</v>
      </c>
      <c r="BC58" s="230" t="s">
        <v>1</v>
      </c>
      <c r="BD58" s="232" t="str" cm="1">
        <f t="array" aca="1" ref="BD58" ca="1">INDIRECT("'"&amp;$C58&amp;"'!"&amp;"$"&amp;$D58&amp;$BD$1&amp;"")</f>
        <v>CMS</v>
      </c>
      <c r="BE58" s="231"/>
      <c r="BF58" s="232" t="s">
        <v>1</v>
      </c>
      <c r="BG58" s="230" t="s">
        <v>1</v>
      </c>
      <c r="BH58" s="234">
        <v>14.08</v>
      </c>
      <c r="BI58" s="230">
        <v>71.819999999999993</v>
      </c>
      <c r="BJ58" s="234" cm="1">
        <f t="array" aca="1" ref="BJ58" ca="1">INDIRECT("'"&amp;$C58&amp;"'!"&amp;"$"&amp;$D58&amp;$BJ$1&amp;"")</f>
        <v>14.31</v>
      </c>
      <c r="BK58" s="232">
        <v>1</v>
      </c>
      <c r="BL58" s="230">
        <v>1.3</v>
      </c>
      <c r="BM58" s="414">
        <v>69.3</v>
      </c>
      <c r="BN58" s="229" cm="1">
        <f t="array" aca="1" ref="BN58" ca="1">INDIRECT("'"&amp;$C58&amp;"'!"&amp;"$"&amp;$D58&amp;$BN$1&amp;"")</f>
        <v>0</v>
      </c>
      <c r="BO58" s="231" t="s">
        <v>1</v>
      </c>
      <c r="BP58" s="230" t="s">
        <v>1</v>
      </c>
      <c r="BQ58" s="234" cm="1">
        <f t="array" aca="1" ref="BQ58" ca="1">INDIRECT("'"&amp;$C58&amp;"'!"&amp;"$"&amp;$D58&amp;$BQ$1&amp;"")</f>
        <v>0.91</v>
      </c>
      <c r="BR58" s="232"/>
      <c r="BS58" s="232">
        <v>0.99</v>
      </c>
      <c r="BT58" s="230">
        <v>0.13</v>
      </c>
      <c r="BU58" s="234" cm="1">
        <f t="array" aca="1" ref="BU58" ca="1">INDIRECT("'"&amp;$C58&amp;"'!"&amp;"$"&amp;$D58&amp;$BU$1&amp;"")</f>
        <v>0.67</v>
      </c>
      <c r="BV58" s="232"/>
      <c r="BW58" s="232">
        <v>0.97</v>
      </c>
      <c r="BX58" s="230">
        <v>0.16</v>
      </c>
      <c r="BY58" s="235" cm="1">
        <f t="array" aca="1" ref="BY58" ca="1">INDIRECT("'"&amp;$C58&amp;"'!"&amp;"$"&amp;$D58&amp;74&amp;"")</f>
        <v>0</v>
      </c>
      <c r="BZ58" s="232"/>
      <c r="CA58" s="232"/>
      <c r="CB58" s="230"/>
    </row>
    <row r="59" spans="1:80" ht="15" x14ac:dyDescent="0.2">
      <c r="A59" s="351">
        <f t="shared" si="3"/>
        <v>45964</v>
      </c>
      <c r="B59" s="268">
        <v>0.16666666666666699</v>
      </c>
      <c r="C59" s="254">
        <f>DAY(A59)</f>
        <v>3</v>
      </c>
      <c r="D59" s="255" t="s">
        <v>157</v>
      </c>
      <c r="E59" s="236">
        <v>14.2</v>
      </c>
      <c r="F59" s="237">
        <v>70.239999999999995</v>
      </c>
      <c r="G59" s="238" t="str" cm="1">
        <f t="array" aca="1" ref="G59" ca="1">INDIRECT("'"&amp;$C59&amp;"'!"&amp;"$"&amp;$D59&amp;$G$1&amp;"")</f>
        <v>CMS</v>
      </c>
      <c r="H59" s="239" t="s">
        <v>1</v>
      </c>
      <c r="I59" s="237" t="s">
        <v>1</v>
      </c>
      <c r="J59" s="238" cm="1">
        <f t="array" aca="1" ref="J59" ca="1">INDIRECT("'"&amp;$C59&amp;"'!"&amp;"$"&amp;$D59&amp;$J$1&amp;"")</f>
        <v>6.7</v>
      </c>
      <c r="K59" s="239"/>
      <c r="L59" s="239">
        <v>0.99</v>
      </c>
      <c r="M59" s="240">
        <v>0.86</v>
      </c>
      <c r="N59" s="236" cm="1">
        <f t="array" aca="1" ref="N59" ca="1">INDIRECT("'"&amp;$C59&amp;"'!"&amp;"$"&amp;$D59&amp;$N$1&amp;"")</f>
        <v>0</v>
      </c>
      <c r="O59" s="239"/>
      <c r="P59" s="239" t="s">
        <v>1</v>
      </c>
      <c r="Q59" s="237" t="s">
        <v>1</v>
      </c>
      <c r="R59" s="236" cm="1">
        <f t="array" aca="1" ref="R59" ca="1">INDIRECT("'"&amp;$C59&amp;"'!"&amp;"$"&amp;$D59&amp;$R$1&amp;"")</f>
        <v>6.9</v>
      </c>
      <c r="S59" s="239"/>
      <c r="T59" s="239">
        <v>0.97</v>
      </c>
      <c r="U59" s="240">
        <v>1.59</v>
      </c>
      <c r="V59" s="236" t="s">
        <v>1</v>
      </c>
      <c r="W59" s="241" cm="1">
        <f t="array" aca="1" ref="W59" ca="1">INDIRECT("'"&amp;$C59&amp;"'!"&amp;"$"&amp;$D59&amp;$W$1&amp;"")</f>
        <v>0</v>
      </c>
      <c r="X59" s="239" t="s">
        <v>1</v>
      </c>
      <c r="Y59" s="237" t="s">
        <v>1</v>
      </c>
      <c r="Z59" s="238" cm="1">
        <f t="array" aca="1" ref="Z59" ca="1">INDIRECT("'"&amp;$C59&amp;"'!"&amp;"$"&amp;$D59&amp;$Z$1&amp;"")</f>
        <v>0</v>
      </c>
      <c r="AA59" s="239" t="s">
        <v>1</v>
      </c>
      <c r="AB59" s="239" t="s">
        <v>1</v>
      </c>
      <c r="AC59" s="240" t="s">
        <v>1</v>
      </c>
      <c r="AD59" s="236" cm="1">
        <f t="array" aca="1" ref="AD59" ca="1">INDIRECT("'"&amp;$C59&amp;"'!"&amp;"$"&amp;$D59&amp;$AD$1&amp;"")</f>
        <v>0</v>
      </c>
      <c r="AE59" s="239" t="s">
        <v>1</v>
      </c>
      <c r="AF59" s="239" t="s">
        <v>1</v>
      </c>
      <c r="AG59" s="237" t="s">
        <v>1</v>
      </c>
      <c r="AH59" s="238" cm="1">
        <f t="array" aca="1" ref="AH59" ca="1">INDIRECT("'"&amp;$C59&amp;"'!"&amp;"$"&amp;$D59&amp;$AH$1&amp;"")</f>
        <v>0</v>
      </c>
      <c r="AI59" s="239" t="s">
        <v>1</v>
      </c>
      <c r="AJ59" s="239" t="s">
        <v>1</v>
      </c>
      <c r="AK59" s="240" t="s">
        <v>1</v>
      </c>
      <c r="AL59" s="236" cm="1">
        <f t="array" aca="1" ref="AL59" ca="1">INDIRECT("'"&amp;$C59&amp;"'!"&amp;"$"&amp;$D59&amp;$AL$1&amp;"")</f>
        <v>0</v>
      </c>
      <c r="AM59" s="239" t="s">
        <v>1</v>
      </c>
      <c r="AN59" s="239" t="s">
        <v>1</v>
      </c>
      <c r="AO59" s="237" t="s">
        <v>1</v>
      </c>
      <c r="AP59" s="236">
        <v>11.6</v>
      </c>
      <c r="AQ59" s="240">
        <v>70.900000000000006</v>
      </c>
      <c r="AR59" s="236" cm="1">
        <f t="array" aca="1" ref="AR59" ca="1">INDIRECT("'"&amp;$C59&amp;"'!"&amp;"$"&amp;$D59&amp;$AR$1&amp;"")</f>
        <v>2.5</v>
      </c>
      <c r="AS59" s="239">
        <v>0.97</v>
      </c>
      <c r="AT59" s="237">
        <v>0.62</v>
      </c>
      <c r="AU59" s="238" cm="1">
        <f t="array" aca="1" ref="AU59" ca="1">INDIRECT("'"&amp;$C59&amp;"'!"&amp;"$"&amp;$D59&amp;$AU$1&amp;"")</f>
        <v>2.5</v>
      </c>
      <c r="AV59" s="239">
        <v>0.97</v>
      </c>
      <c r="AW59" s="237">
        <v>0.62</v>
      </c>
      <c r="AX59" s="236">
        <v>13.82</v>
      </c>
      <c r="AY59" s="240">
        <v>70.599999999999994</v>
      </c>
      <c r="AZ59" s="239" cm="1">
        <f t="array" aca="1" ref="AZ59" ca="1">INDIRECT("'"&amp;$C59&amp;"'!"&amp;"$"&amp;$D59&amp;$AZ$1&amp;"")</f>
        <v>0</v>
      </c>
      <c r="BA59" s="238"/>
      <c r="BB59" s="239" t="s">
        <v>1</v>
      </c>
      <c r="BC59" s="237" t="s">
        <v>1</v>
      </c>
      <c r="BD59" s="239" t="str" cm="1">
        <f t="array" aca="1" ref="BD59" ca="1">INDIRECT("'"&amp;$C59&amp;"'!"&amp;"$"&amp;$D59&amp;$BD$1&amp;"")</f>
        <v>CMS</v>
      </c>
      <c r="BE59" s="238"/>
      <c r="BF59" s="239" t="s">
        <v>1</v>
      </c>
      <c r="BG59" s="237" t="s">
        <v>1</v>
      </c>
      <c r="BH59" s="241">
        <v>14.11</v>
      </c>
      <c r="BI59" s="237">
        <v>71.83</v>
      </c>
      <c r="BJ59" s="241" cm="1">
        <f t="array" aca="1" ref="BJ59" ca="1">INDIRECT("'"&amp;$C59&amp;"'!"&amp;"$"&amp;$D59&amp;$BJ$1&amp;"")</f>
        <v>13.8</v>
      </c>
      <c r="BK59" s="239">
        <v>1</v>
      </c>
      <c r="BL59" s="237">
        <v>1.2</v>
      </c>
      <c r="BM59" s="415">
        <v>69.3</v>
      </c>
      <c r="BN59" s="236" cm="1">
        <f t="array" aca="1" ref="BN59" ca="1">INDIRECT("'"&amp;$C59&amp;"'!"&amp;"$"&amp;$D59&amp;$BN$1&amp;"")</f>
        <v>0</v>
      </c>
      <c r="BO59" s="238" t="s">
        <v>1</v>
      </c>
      <c r="BP59" s="237" t="s">
        <v>1</v>
      </c>
      <c r="BQ59" s="241" cm="1">
        <f t="array" aca="1" ref="BQ59" ca="1">INDIRECT("'"&amp;$C59&amp;"'!"&amp;"$"&amp;$D59&amp;$BQ$1&amp;"")</f>
        <v>0.82</v>
      </c>
      <c r="BR59" s="239"/>
      <c r="BS59" s="239">
        <v>0.99</v>
      </c>
      <c r="BT59" s="237">
        <v>0.09</v>
      </c>
      <c r="BU59" s="241" cm="1">
        <f t="array" aca="1" ref="BU59" ca="1">INDIRECT("'"&amp;$C59&amp;"'!"&amp;"$"&amp;$D59&amp;$BU$1&amp;"")</f>
        <v>0.65</v>
      </c>
      <c r="BV59" s="239"/>
      <c r="BW59" s="239">
        <v>0.97</v>
      </c>
      <c r="BX59" s="237">
        <v>0.16</v>
      </c>
      <c r="BY59" s="242" cm="1">
        <f t="array" aca="1" ref="BY59" ca="1">INDIRECT("'"&amp;$C59&amp;"'!"&amp;"$"&amp;$D59&amp;74&amp;"")</f>
        <v>0</v>
      </c>
      <c r="BZ59" s="239"/>
      <c r="CA59" s="239"/>
      <c r="CB59" s="237"/>
    </row>
    <row r="60" spans="1:80" ht="15" x14ac:dyDescent="0.2">
      <c r="A60" s="351">
        <f t="shared" si="3"/>
        <v>45964</v>
      </c>
      <c r="B60" s="268">
        <v>0.20833333333333301</v>
      </c>
      <c r="C60" s="254">
        <f t="shared" ref="C60:C78" si="4">DAY(A60)</f>
        <v>3</v>
      </c>
      <c r="D60" s="255" t="s">
        <v>158</v>
      </c>
      <c r="E60" s="229">
        <v>14.1</v>
      </c>
      <c r="F60" s="230">
        <v>69.97</v>
      </c>
      <c r="G60" s="231" t="str" cm="1">
        <f t="array" aca="1" ref="G60" ca="1">INDIRECT("'"&amp;$C60&amp;"'!"&amp;"$"&amp;$D60&amp;$G$1&amp;"")</f>
        <v>CMS</v>
      </c>
      <c r="H60" s="232" t="s">
        <v>1</v>
      </c>
      <c r="I60" s="230" t="s">
        <v>1</v>
      </c>
      <c r="J60" s="231" cm="1">
        <f t="array" aca="1" ref="J60" ca="1">INDIRECT("'"&amp;$C60&amp;"'!"&amp;"$"&amp;$D60&amp;$J$1&amp;"")</f>
        <v>6.6</v>
      </c>
      <c r="K60" s="232"/>
      <c r="L60" s="232">
        <v>0.99</v>
      </c>
      <c r="M60" s="233">
        <v>0.89</v>
      </c>
      <c r="N60" s="229" cm="1">
        <f t="array" aca="1" ref="N60" ca="1">INDIRECT("'"&amp;$C60&amp;"'!"&amp;"$"&amp;$D60&amp;$N$1&amp;"")</f>
        <v>0</v>
      </c>
      <c r="O60" s="232"/>
      <c r="P60" s="232" t="s">
        <v>1</v>
      </c>
      <c r="Q60" s="230" t="s">
        <v>1</v>
      </c>
      <c r="R60" s="359" cm="1">
        <f t="array" aca="1" ref="R60" ca="1">INDIRECT("'"&amp;$C60&amp;"'!"&amp;"$"&amp;$D60&amp;$R$1&amp;"")</f>
        <v>6.6</v>
      </c>
      <c r="S60" s="232"/>
      <c r="T60" s="232">
        <v>0.95</v>
      </c>
      <c r="U60" s="233">
        <v>2.08</v>
      </c>
      <c r="V60" s="229" t="s">
        <v>1</v>
      </c>
      <c r="W60" s="234" cm="1">
        <f t="array" aca="1" ref="W60" ca="1">INDIRECT("'"&amp;$C60&amp;"'!"&amp;"$"&amp;$D60&amp;$W$1&amp;"")</f>
        <v>0</v>
      </c>
      <c r="X60" s="232" t="s">
        <v>1</v>
      </c>
      <c r="Y60" s="230" t="s">
        <v>1</v>
      </c>
      <c r="Z60" s="231" cm="1">
        <f t="array" aca="1" ref="Z60" ca="1">INDIRECT("'"&amp;$C60&amp;"'!"&amp;"$"&amp;$D60&amp;$Z$1&amp;"")</f>
        <v>0</v>
      </c>
      <c r="AA60" s="232" t="s">
        <v>1</v>
      </c>
      <c r="AB60" s="232" t="s">
        <v>1</v>
      </c>
      <c r="AC60" s="233" t="s">
        <v>1</v>
      </c>
      <c r="AD60" s="229" cm="1">
        <f t="array" aca="1" ref="AD60" ca="1">INDIRECT("'"&amp;$C60&amp;"'!"&amp;"$"&amp;$D60&amp;$AD$1&amp;"")</f>
        <v>0</v>
      </c>
      <c r="AE60" s="232" t="s">
        <v>1</v>
      </c>
      <c r="AF60" s="232" t="s">
        <v>1</v>
      </c>
      <c r="AG60" s="230" t="s">
        <v>1</v>
      </c>
      <c r="AH60" s="231" cm="1">
        <f t="array" aca="1" ref="AH60" ca="1">INDIRECT("'"&amp;$C60&amp;"'!"&amp;"$"&amp;$D60&amp;$AH$1&amp;"")</f>
        <v>0</v>
      </c>
      <c r="AI60" s="232" t="s">
        <v>1</v>
      </c>
      <c r="AJ60" s="232" t="s">
        <v>1</v>
      </c>
      <c r="AK60" s="233" t="s">
        <v>1</v>
      </c>
      <c r="AL60" s="229" cm="1">
        <f t="array" aca="1" ref="AL60" ca="1">INDIRECT("'"&amp;$C60&amp;"'!"&amp;"$"&amp;$D60&amp;$AL$1&amp;"")</f>
        <v>0</v>
      </c>
      <c r="AM60" s="232" t="s">
        <v>1</v>
      </c>
      <c r="AN60" s="232" t="s">
        <v>1</v>
      </c>
      <c r="AO60" s="230" t="s">
        <v>1</v>
      </c>
      <c r="AP60" s="229">
        <v>11.6</v>
      </c>
      <c r="AQ60" s="233">
        <v>70.8</v>
      </c>
      <c r="AR60" s="229" cm="1">
        <f t="array" aca="1" ref="AR60" ca="1">INDIRECT("'"&amp;$C60&amp;"'!"&amp;"$"&amp;$D60&amp;$AR$1&amp;"")</f>
        <v>3</v>
      </c>
      <c r="AS60" s="232">
        <v>0.97</v>
      </c>
      <c r="AT60" s="230">
        <v>0.72</v>
      </c>
      <c r="AU60" s="231" cm="1">
        <f t="array" aca="1" ref="AU60" ca="1">INDIRECT("'"&amp;$C60&amp;"'!"&amp;"$"&amp;$D60&amp;$AU$1&amp;"")</f>
        <v>2.5</v>
      </c>
      <c r="AV60" s="232">
        <v>0.97</v>
      </c>
      <c r="AW60" s="230">
        <v>0.68</v>
      </c>
      <c r="AX60" s="229">
        <v>13.82</v>
      </c>
      <c r="AY60" s="233">
        <v>70.599999999999994</v>
      </c>
      <c r="AZ60" s="232" cm="1">
        <f t="array" aca="1" ref="AZ60" ca="1">INDIRECT("'"&amp;$C60&amp;"'!"&amp;"$"&amp;$D60&amp;$AZ$1&amp;"")</f>
        <v>0</v>
      </c>
      <c r="BA60" s="231"/>
      <c r="BB60" s="232" t="s">
        <v>1</v>
      </c>
      <c r="BC60" s="230" t="s">
        <v>1</v>
      </c>
      <c r="BD60" s="232" t="str" cm="1">
        <f t="array" aca="1" ref="BD60" ca="1">INDIRECT("'"&amp;$C60&amp;"'!"&amp;"$"&amp;$D60&amp;$BD$1&amp;"")</f>
        <v>CMS</v>
      </c>
      <c r="BE60" s="231"/>
      <c r="BF60" s="232" t="s">
        <v>1</v>
      </c>
      <c r="BG60" s="230" t="s">
        <v>1</v>
      </c>
      <c r="BH60" s="234">
        <v>14.05</v>
      </c>
      <c r="BI60" s="230">
        <v>71.760000000000005</v>
      </c>
      <c r="BJ60" s="234" cm="1">
        <f t="array" aca="1" ref="BJ60" ca="1">INDIRECT("'"&amp;$C60&amp;"'!"&amp;"$"&amp;$D60&amp;$BJ$1&amp;"")</f>
        <v>14.29</v>
      </c>
      <c r="BK60" s="232">
        <v>1</v>
      </c>
      <c r="BL60" s="230">
        <v>1.3</v>
      </c>
      <c r="BM60" s="414">
        <v>69</v>
      </c>
      <c r="BN60" s="229" cm="1">
        <f t="array" aca="1" ref="BN60" ca="1">INDIRECT("'"&amp;$C60&amp;"'!"&amp;"$"&amp;$D60&amp;$BN$1&amp;"")</f>
        <v>0</v>
      </c>
      <c r="BO60" s="231" t="s">
        <v>1</v>
      </c>
      <c r="BP60" s="230" t="s">
        <v>1</v>
      </c>
      <c r="BQ60" s="234" cm="1">
        <f t="array" aca="1" ref="BQ60" ca="1">INDIRECT("'"&amp;$C60&amp;"'!"&amp;"$"&amp;$D60&amp;$BQ$1&amp;"")</f>
        <v>0.91</v>
      </c>
      <c r="BR60" s="232"/>
      <c r="BS60" s="232">
        <v>0.99</v>
      </c>
      <c r="BT60" s="230">
        <v>0.09</v>
      </c>
      <c r="BU60" s="234" cm="1">
        <f t="array" aca="1" ref="BU60" ca="1">INDIRECT("'"&amp;$C60&amp;"'!"&amp;"$"&amp;$D60&amp;$BU$1&amp;"")</f>
        <v>0.7</v>
      </c>
      <c r="BV60" s="232"/>
      <c r="BW60" s="232">
        <v>0.97</v>
      </c>
      <c r="BX60" s="230">
        <v>0.16</v>
      </c>
      <c r="BY60" s="235" cm="1">
        <f t="array" aca="1" ref="BY60" ca="1">INDIRECT("'"&amp;$C60&amp;"'!"&amp;"$"&amp;$D60&amp;74&amp;"")</f>
        <v>0</v>
      </c>
      <c r="BZ60" s="232"/>
      <c r="CA60" s="232"/>
      <c r="CB60" s="230"/>
    </row>
    <row r="61" spans="1:80" ht="15" x14ac:dyDescent="0.2">
      <c r="A61" s="351">
        <f t="shared" si="3"/>
        <v>45964</v>
      </c>
      <c r="B61" s="268">
        <v>0.25</v>
      </c>
      <c r="C61" s="254">
        <f t="shared" si="4"/>
        <v>3</v>
      </c>
      <c r="D61" s="255" t="s">
        <v>159</v>
      </c>
      <c r="E61" s="236">
        <v>14.1</v>
      </c>
      <c r="F61" s="237">
        <v>70.400000000000006</v>
      </c>
      <c r="G61" s="238" t="str" cm="1">
        <f t="array" aca="1" ref="G61" ca="1">INDIRECT("'"&amp;$C61&amp;"'!"&amp;"$"&amp;$D61&amp;$G$1&amp;"")</f>
        <v>CMS</v>
      </c>
      <c r="H61" s="239" t="s">
        <v>1</v>
      </c>
      <c r="I61" s="237" t="s">
        <v>1</v>
      </c>
      <c r="J61" s="238" cm="1">
        <f t="array" aca="1" ref="J61" ca="1">INDIRECT("'"&amp;$C61&amp;"'!"&amp;"$"&amp;$D61&amp;$J$1&amp;"")</f>
        <v>6.7</v>
      </c>
      <c r="K61" s="239"/>
      <c r="L61" s="239">
        <v>0.99</v>
      </c>
      <c r="M61" s="240">
        <v>0.87</v>
      </c>
      <c r="N61" s="236" cm="1">
        <f t="array" aca="1" ref="N61" ca="1">INDIRECT("'"&amp;$C61&amp;"'!"&amp;"$"&amp;$D61&amp;$N$1&amp;"")</f>
        <v>0</v>
      </c>
      <c r="O61" s="239"/>
      <c r="P61" s="239" t="s">
        <v>1</v>
      </c>
      <c r="Q61" s="237" t="s">
        <v>1</v>
      </c>
      <c r="R61" s="236" cm="1">
        <f t="array" aca="1" ref="R61" ca="1">INDIRECT("'"&amp;$C61&amp;"'!"&amp;"$"&amp;$D61&amp;$R$1&amp;"")</f>
        <v>6.7</v>
      </c>
      <c r="S61" s="239"/>
      <c r="T61" s="239">
        <v>0.96</v>
      </c>
      <c r="U61" s="240">
        <v>1.97</v>
      </c>
      <c r="V61" s="236" t="s">
        <v>1</v>
      </c>
      <c r="W61" s="241" cm="1">
        <f t="array" aca="1" ref="W61" ca="1">INDIRECT("'"&amp;$C61&amp;"'!"&amp;"$"&amp;$D61&amp;$W$1&amp;"")</f>
        <v>0</v>
      </c>
      <c r="X61" s="239" t="s">
        <v>1</v>
      </c>
      <c r="Y61" s="237" t="s">
        <v>1</v>
      </c>
      <c r="Z61" s="238" cm="1">
        <f t="array" aca="1" ref="Z61" ca="1">INDIRECT("'"&amp;$C61&amp;"'!"&amp;"$"&amp;$D61&amp;$Z$1&amp;"")</f>
        <v>0</v>
      </c>
      <c r="AA61" s="239" t="s">
        <v>1</v>
      </c>
      <c r="AB61" s="239" t="s">
        <v>1</v>
      </c>
      <c r="AC61" s="240" t="s">
        <v>1</v>
      </c>
      <c r="AD61" s="236" cm="1">
        <f t="array" aca="1" ref="AD61" ca="1">INDIRECT("'"&amp;$C61&amp;"'!"&amp;"$"&amp;$D61&amp;$AD$1&amp;"")</f>
        <v>0</v>
      </c>
      <c r="AE61" s="239" t="s">
        <v>1</v>
      </c>
      <c r="AF61" s="239" t="s">
        <v>1</v>
      </c>
      <c r="AG61" s="237" t="s">
        <v>1</v>
      </c>
      <c r="AH61" s="238" cm="1">
        <f t="array" aca="1" ref="AH61" ca="1">INDIRECT("'"&amp;$C61&amp;"'!"&amp;"$"&amp;$D61&amp;$AH$1&amp;"")</f>
        <v>0</v>
      </c>
      <c r="AI61" s="239" t="s">
        <v>1</v>
      </c>
      <c r="AJ61" s="239" t="s">
        <v>1</v>
      </c>
      <c r="AK61" s="240" t="s">
        <v>1</v>
      </c>
      <c r="AL61" s="236" cm="1">
        <f t="array" aca="1" ref="AL61" ca="1">INDIRECT("'"&amp;$C61&amp;"'!"&amp;"$"&amp;$D61&amp;$AL$1&amp;"")</f>
        <v>0</v>
      </c>
      <c r="AM61" s="239" t="s">
        <v>1</v>
      </c>
      <c r="AN61" s="239" t="s">
        <v>1</v>
      </c>
      <c r="AO61" s="237" t="s">
        <v>1</v>
      </c>
      <c r="AP61" s="236">
        <v>11.6</v>
      </c>
      <c r="AQ61" s="240">
        <v>70.7</v>
      </c>
      <c r="AR61" s="236" cm="1">
        <f t="array" aca="1" ref="AR61" ca="1">INDIRECT("'"&amp;$C61&amp;"'!"&amp;"$"&amp;$D61&amp;$AR$1&amp;"")</f>
        <v>4</v>
      </c>
      <c r="AS61" s="239">
        <v>0.98</v>
      </c>
      <c r="AT61" s="237">
        <v>0.92</v>
      </c>
      <c r="AU61" s="238" cm="1">
        <f t="array" aca="1" ref="AU61" ca="1">INDIRECT("'"&amp;$C61&amp;"'!"&amp;"$"&amp;$D61&amp;$AU$1&amp;"")</f>
        <v>3.5</v>
      </c>
      <c r="AV61" s="239">
        <v>0.98</v>
      </c>
      <c r="AW61" s="237">
        <v>0.61</v>
      </c>
      <c r="AX61" s="236">
        <v>13.82</v>
      </c>
      <c r="AY61" s="240">
        <v>70.599999999999994</v>
      </c>
      <c r="AZ61" s="239" cm="1">
        <f t="array" aca="1" ref="AZ61" ca="1">INDIRECT("'"&amp;$C61&amp;"'!"&amp;"$"&amp;$D61&amp;$AZ$1&amp;"")</f>
        <v>0</v>
      </c>
      <c r="BA61" s="238"/>
      <c r="BB61" s="239" t="s">
        <v>1</v>
      </c>
      <c r="BC61" s="237" t="s">
        <v>1</v>
      </c>
      <c r="BD61" s="239" t="str" cm="1">
        <f t="array" aca="1" ref="BD61" ca="1">INDIRECT("'"&amp;$C61&amp;"'!"&amp;"$"&amp;$D61&amp;$BD$1&amp;"")</f>
        <v>CMS</v>
      </c>
      <c r="BE61" s="238"/>
      <c r="BF61" s="239" t="s">
        <v>1</v>
      </c>
      <c r="BG61" s="237" t="s">
        <v>1</v>
      </c>
      <c r="BH61" s="241">
        <v>14.04</v>
      </c>
      <c r="BI61" s="237">
        <v>71.61</v>
      </c>
      <c r="BJ61" s="241" cm="1">
        <f t="array" aca="1" ref="BJ61" ca="1">INDIRECT("'"&amp;$C61&amp;"'!"&amp;"$"&amp;$D61&amp;$BJ$1&amp;"")</f>
        <v>14.27</v>
      </c>
      <c r="BK61" s="239">
        <v>1</v>
      </c>
      <c r="BL61" s="237">
        <v>1.3</v>
      </c>
      <c r="BM61" s="415">
        <v>69.099999999999994</v>
      </c>
      <c r="BN61" s="236" cm="1">
        <f t="array" aca="1" ref="BN61" ca="1">INDIRECT("'"&amp;$C61&amp;"'!"&amp;"$"&amp;$D61&amp;$BN$1&amp;"")</f>
        <v>2.8</v>
      </c>
      <c r="BO61" s="238">
        <v>0.98</v>
      </c>
      <c r="BP61" s="237">
        <v>0.55000000000000004</v>
      </c>
      <c r="BQ61" s="241" cm="1">
        <f t="array" aca="1" ref="BQ61" ca="1">INDIRECT("'"&amp;$C61&amp;"'!"&amp;"$"&amp;$D61&amp;$BQ$1&amp;"")</f>
        <v>1.1000000000000001</v>
      </c>
      <c r="BR61" s="239"/>
      <c r="BS61" s="239">
        <v>0.99</v>
      </c>
      <c r="BT61" s="237">
        <v>0.11</v>
      </c>
      <c r="BU61" s="241" cm="1">
        <f t="array" aca="1" ref="BU61" ca="1">INDIRECT("'"&amp;$C61&amp;"'!"&amp;"$"&amp;$D61&amp;$BU$1&amp;"")</f>
        <v>0.77</v>
      </c>
      <c r="BV61" s="239"/>
      <c r="BW61" s="239">
        <v>0.97</v>
      </c>
      <c r="BX61" s="237">
        <v>0.17</v>
      </c>
      <c r="BY61" s="242" cm="1">
        <f t="array" aca="1" ref="BY61" ca="1">INDIRECT("'"&amp;$C61&amp;"'!"&amp;"$"&amp;$D61&amp;74&amp;"")</f>
        <v>0</v>
      </c>
      <c r="BZ61" s="239"/>
      <c r="CA61" s="239"/>
      <c r="CB61" s="237"/>
    </row>
    <row r="62" spans="1:80" ht="15" x14ac:dyDescent="0.2">
      <c r="A62" s="351">
        <f t="shared" si="3"/>
        <v>45964</v>
      </c>
      <c r="B62" s="268">
        <v>0.29166666666666702</v>
      </c>
      <c r="C62" s="254">
        <f t="shared" si="4"/>
        <v>3</v>
      </c>
      <c r="D62" s="255" t="s">
        <v>160</v>
      </c>
      <c r="E62" s="229">
        <v>14.1</v>
      </c>
      <c r="F62" s="230">
        <v>69.8</v>
      </c>
      <c r="G62" s="231" t="str" cm="1">
        <f t="array" aca="1" ref="G62" ca="1">INDIRECT("'"&amp;$C62&amp;"'!"&amp;"$"&amp;$D62&amp;$G$1&amp;"")</f>
        <v>CMS</v>
      </c>
      <c r="H62" s="232" t="s">
        <v>1</v>
      </c>
      <c r="I62" s="230" t="s">
        <v>1</v>
      </c>
      <c r="J62" s="231" cm="1">
        <f t="array" aca="1" ref="J62" ca="1">INDIRECT("'"&amp;$C62&amp;"'!"&amp;"$"&amp;$D62&amp;$J$1&amp;"")</f>
        <v>6.7</v>
      </c>
      <c r="K62" s="232"/>
      <c r="L62" s="232">
        <v>0.98</v>
      </c>
      <c r="M62" s="233">
        <v>1.46</v>
      </c>
      <c r="N62" s="229" cm="1">
        <f t="array" aca="1" ref="N62" ca="1">INDIRECT("'"&amp;$C62&amp;"'!"&amp;"$"&amp;$D62&amp;$N$1&amp;"")</f>
        <v>0</v>
      </c>
      <c r="O62" s="232"/>
      <c r="P62" s="232" t="s">
        <v>1</v>
      </c>
      <c r="Q62" s="230" t="s">
        <v>1</v>
      </c>
      <c r="R62" s="359" cm="1">
        <f t="array" aca="1" ref="R62" ca="1">INDIRECT("'"&amp;$C62&amp;"'!"&amp;"$"&amp;$D62&amp;$R$1&amp;"")</f>
        <v>6.7</v>
      </c>
      <c r="S62" s="232"/>
      <c r="T62" s="232">
        <v>0.95</v>
      </c>
      <c r="U62" s="233">
        <v>2.62</v>
      </c>
      <c r="V62" s="229" t="s">
        <v>1</v>
      </c>
      <c r="W62" s="234" cm="1">
        <f t="array" aca="1" ref="W62" ca="1">INDIRECT("'"&amp;$C62&amp;"'!"&amp;"$"&amp;$D62&amp;$W$1&amp;"")</f>
        <v>0</v>
      </c>
      <c r="X62" s="232" t="s">
        <v>1</v>
      </c>
      <c r="Y62" s="230" t="s">
        <v>1</v>
      </c>
      <c r="Z62" s="231" cm="1">
        <f t="array" aca="1" ref="Z62" ca="1">INDIRECT("'"&amp;$C62&amp;"'!"&amp;"$"&amp;$D62&amp;$Z$1&amp;"")</f>
        <v>0</v>
      </c>
      <c r="AA62" s="232" t="s">
        <v>1</v>
      </c>
      <c r="AB62" s="232" t="s">
        <v>1</v>
      </c>
      <c r="AC62" s="233" t="s">
        <v>1</v>
      </c>
      <c r="AD62" s="229" cm="1">
        <f t="array" aca="1" ref="AD62" ca="1">INDIRECT("'"&amp;$C62&amp;"'!"&amp;"$"&amp;$D62&amp;$AD$1&amp;"")</f>
        <v>0</v>
      </c>
      <c r="AE62" s="232" t="s">
        <v>1</v>
      </c>
      <c r="AF62" s="232" t="s">
        <v>1</v>
      </c>
      <c r="AG62" s="230" t="s">
        <v>1</v>
      </c>
      <c r="AH62" s="231" cm="1">
        <f t="array" aca="1" ref="AH62" ca="1">INDIRECT("'"&amp;$C62&amp;"'!"&amp;"$"&amp;$D62&amp;$AH$1&amp;"")</f>
        <v>0</v>
      </c>
      <c r="AI62" s="232" t="s">
        <v>1</v>
      </c>
      <c r="AJ62" s="232" t="s">
        <v>1</v>
      </c>
      <c r="AK62" s="233" t="s">
        <v>1</v>
      </c>
      <c r="AL62" s="229" cm="1">
        <f t="array" aca="1" ref="AL62" ca="1">INDIRECT("'"&amp;$C62&amp;"'!"&amp;"$"&amp;$D62&amp;$AL$1&amp;"")</f>
        <v>0</v>
      </c>
      <c r="AM62" s="232" t="s">
        <v>1</v>
      </c>
      <c r="AN62" s="232" t="s">
        <v>1</v>
      </c>
      <c r="AO62" s="230" t="s">
        <v>1</v>
      </c>
      <c r="AP62" s="229">
        <v>11.6</v>
      </c>
      <c r="AQ62" s="233">
        <v>70.599999999999994</v>
      </c>
      <c r="AR62" s="229" cm="1">
        <f t="array" aca="1" ref="AR62" ca="1">INDIRECT("'"&amp;$C62&amp;"'!"&amp;"$"&amp;$D62&amp;$AR$1&amp;"")</f>
        <v>4</v>
      </c>
      <c r="AS62" s="232">
        <v>0.97</v>
      </c>
      <c r="AT62" s="230">
        <v>1</v>
      </c>
      <c r="AU62" s="231" cm="1">
        <f t="array" aca="1" ref="AU62" ca="1">INDIRECT("'"&amp;$C62&amp;"'!"&amp;"$"&amp;$D62&amp;$AU$1&amp;"")</f>
        <v>3.5</v>
      </c>
      <c r="AV62" s="232">
        <v>0.9</v>
      </c>
      <c r="AW62" s="230">
        <v>0.73</v>
      </c>
      <c r="AX62" s="229">
        <v>13.82</v>
      </c>
      <c r="AY62" s="233">
        <v>70.599999999999994</v>
      </c>
      <c r="AZ62" s="232" cm="1">
        <f t="array" aca="1" ref="AZ62" ca="1">INDIRECT("'"&amp;$C62&amp;"'!"&amp;"$"&amp;$D62&amp;$AZ$1&amp;"")</f>
        <v>0</v>
      </c>
      <c r="BA62" s="231"/>
      <c r="BB62" s="232" t="s">
        <v>1</v>
      </c>
      <c r="BC62" s="230" t="s">
        <v>1</v>
      </c>
      <c r="BD62" s="232" t="str" cm="1">
        <f t="array" aca="1" ref="BD62" ca="1">INDIRECT("'"&amp;$C62&amp;"'!"&amp;"$"&amp;$D62&amp;$BD$1&amp;"")</f>
        <v>CMS</v>
      </c>
      <c r="BE62" s="231"/>
      <c r="BF62" s="232" t="s">
        <v>1</v>
      </c>
      <c r="BG62" s="230" t="s">
        <v>1</v>
      </c>
      <c r="BH62" s="234">
        <v>14.04</v>
      </c>
      <c r="BI62" s="230">
        <v>71.41</v>
      </c>
      <c r="BJ62" s="234" cm="1">
        <f t="array" aca="1" ref="BJ62" ca="1">INDIRECT("'"&amp;$C62&amp;"'!"&amp;"$"&amp;$D62&amp;$BJ$1&amp;"")</f>
        <v>14.28</v>
      </c>
      <c r="BK62" s="232">
        <v>1</v>
      </c>
      <c r="BL62" s="230">
        <v>1.3</v>
      </c>
      <c r="BM62" s="414">
        <v>68.900000000000006</v>
      </c>
      <c r="BN62" s="229" cm="1">
        <f t="array" aca="1" ref="BN62" ca="1">INDIRECT("'"&amp;$C62&amp;"'!"&amp;"$"&amp;$D62&amp;$BN$1&amp;"")</f>
        <v>0.7</v>
      </c>
      <c r="BO62" s="231">
        <v>0.98</v>
      </c>
      <c r="BP62" s="230">
        <v>0.15</v>
      </c>
      <c r="BQ62" s="234" cm="1">
        <f t="array" aca="1" ref="BQ62" ca="1">INDIRECT("'"&amp;$C62&amp;"'!"&amp;"$"&amp;$D62&amp;$BQ$1&amp;"")</f>
        <v>1</v>
      </c>
      <c r="BR62" s="232"/>
      <c r="BS62" s="232">
        <v>0.99</v>
      </c>
      <c r="BT62" s="230">
        <v>0.12</v>
      </c>
      <c r="BU62" s="235" cm="1">
        <f t="array" aca="1" ref="BU62" ca="1">INDIRECT("'"&amp;$C62&amp;"'!"&amp;"$"&amp;$D62&amp;$BU$1&amp;"")</f>
        <v>0.73</v>
      </c>
      <c r="BV62" s="232"/>
      <c r="BW62" s="232">
        <v>0.97</v>
      </c>
      <c r="BX62" s="230">
        <v>0.17</v>
      </c>
      <c r="BY62" s="235" cm="1">
        <f t="array" aca="1" ref="BY62" ca="1">INDIRECT("'"&amp;$C62&amp;"'!"&amp;"$"&amp;$D62&amp;74&amp;"")</f>
        <v>0</v>
      </c>
      <c r="BZ62" s="232"/>
      <c r="CA62" s="232"/>
      <c r="CB62" s="230"/>
    </row>
    <row r="63" spans="1:80" ht="15" x14ac:dyDescent="0.2">
      <c r="A63" s="351">
        <f t="shared" si="3"/>
        <v>45964</v>
      </c>
      <c r="B63" s="268">
        <v>0.33333333333333398</v>
      </c>
      <c r="C63" s="254">
        <f t="shared" si="4"/>
        <v>3</v>
      </c>
      <c r="D63" s="255" t="s">
        <v>161</v>
      </c>
      <c r="E63" s="236">
        <v>14</v>
      </c>
      <c r="F63" s="237">
        <v>69.819999999999993</v>
      </c>
      <c r="G63" s="238" t="str" cm="1">
        <f t="array" aca="1" ref="G63" ca="1">INDIRECT("'"&amp;$C63&amp;"'!"&amp;"$"&amp;$D63&amp;$G$1&amp;"")</f>
        <v>CMS</v>
      </c>
      <c r="H63" s="239" t="s">
        <v>1</v>
      </c>
      <c r="I63" s="237" t="s">
        <v>1</v>
      </c>
      <c r="J63" s="238" cm="1">
        <f t="array" aca="1" ref="J63" ca="1">INDIRECT("'"&amp;$C63&amp;"'!"&amp;"$"&amp;$D63&amp;$J$1&amp;"")</f>
        <v>6.6</v>
      </c>
      <c r="K63" s="239"/>
      <c r="L63" s="239">
        <v>0.96</v>
      </c>
      <c r="M63" s="240">
        <v>1.5</v>
      </c>
      <c r="N63" s="236" cm="1">
        <f t="array" aca="1" ref="N63" ca="1">INDIRECT("'"&amp;$C63&amp;"'!"&amp;"$"&amp;$D63&amp;$N$1&amp;"")</f>
        <v>1.5</v>
      </c>
      <c r="O63" s="239"/>
      <c r="P63" s="239">
        <v>0.93</v>
      </c>
      <c r="Q63" s="237">
        <v>0.69</v>
      </c>
      <c r="R63" s="236" cm="1">
        <f t="array" aca="1" ref="R63" ca="1">INDIRECT("'"&amp;$C63&amp;"'!"&amp;"$"&amp;$D63&amp;$R$1&amp;"")</f>
        <v>6.6</v>
      </c>
      <c r="S63" s="239"/>
      <c r="T63" s="239">
        <v>0.96</v>
      </c>
      <c r="U63" s="240">
        <v>1.5</v>
      </c>
      <c r="V63" s="236" t="s">
        <v>1</v>
      </c>
      <c r="W63" s="241" cm="1">
        <f t="array" aca="1" ref="W63" ca="1">INDIRECT("'"&amp;$C63&amp;"'!"&amp;"$"&amp;$D63&amp;$W$1&amp;"")</f>
        <v>0</v>
      </c>
      <c r="X63" s="239" t="s">
        <v>1</v>
      </c>
      <c r="Y63" s="237" t="s">
        <v>1</v>
      </c>
      <c r="Z63" s="238" cm="1">
        <f t="array" aca="1" ref="Z63" ca="1">INDIRECT("'"&amp;$C63&amp;"'!"&amp;"$"&amp;$D63&amp;$Z$1&amp;"")</f>
        <v>0</v>
      </c>
      <c r="AA63" s="239" t="s">
        <v>1</v>
      </c>
      <c r="AB63" s="239" t="s">
        <v>1</v>
      </c>
      <c r="AC63" s="240" t="s">
        <v>1</v>
      </c>
      <c r="AD63" s="236" cm="1">
        <f t="array" aca="1" ref="AD63" ca="1">INDIRECT("'"&amp;$C63&amp;"'!"&amp;"$"&amp;$D63&amp;$AD$1&amp;"")</f>
        <v>0</v>
      </c>
      <c r="AE63" s="239" t="s">
        <v>1</v>
      </c>
      <c r="AF63" s="239" t="s">
        <v>1</v>
      </c>
      <c r="AG63" s="237" t="s">
        <v>1</v>
      </c>
      <c r="AH63" s="238" cm="1">
        <f t="array" aca="1" ref="AH63" ca="1">INDIRECT("'"&amp;$C63&amp;"'!"&amp;"$"&amp;$D63&amp;$AH$1&amp;"")</f>
        <v>0</v>
      </c>
      <c r="AI63" s="239" t="s">
        <v>1</v>
      </c>
      <c r="AJ63" s="239" t="s">
        <v>1</v>
      </c>
      <c r="AK63" s="240" t="s">
        <v>1</v>
      </c>
      <c r="AL63" s="236" cm="1">
        <f t="array" aca="1" ref="AL63" ca="1">INDIRECT("'"&amp;$C63&amp;"'!"&amp;"$"&amp;$D63&amp;$AL$1&amp;"")</f>
        <v>0</v>
      </c>
      <c r="AM63" s="239" t="s">
        <v>1</v>
      </c>
      <c r="AN63" s="239" t="s">
        <v>1</v>
      </c>
      <c r="AO63" s="237" t="s">
        <v>1</v>
      </c>
      <c r="AP63" s="236">
        <v>11.6</v>
      </c>
      <c r="AQ63" s="240">
        <v>70.599999999999994</v>
      </c>
      <c r="AR63" s="236" cm="1">
        <f t="array" aca="1" ref="AR63" ca="1">INDIRECT("'"&amp;$C63&amp;"'!"&amp;"$"&amp;$D63&amp;$AR$1&amp;"")</f>
        <v>4</v>
      </c>
      <c r="AS63" s="239">
        <v>0.98</v>
      </c>
      <c r="AT63" s="237">
        <v>0.97</v>
      </c>
      <c r="AU63" s="238" cm="1">
        <f t="array" aca="1" ref="AU63" ca="1">INDIRECT("'"&amp;$C63&amp;"'!"&amp;"$"&amp;$D63&amp;$AU$1&amp;"")</f>
        <v>3.5</v>
      </c>
      <c r="AV63" s="239">
        <v>0.98</v>
      </c>
      <c r="AW63" s="237">
        <v>0.65</v>
      </c>
      <c r="AX63" s="236">
        <v>13.82</v>
      </c>
      <c r="AY63" s="240">
        <v>70.599999999999994</v>
      </c>
      <c r="AZ63" s="239" cm="1">
        <f t="array" aca="1" ref="AZ63" ca="1">INDIRECT("'"&amp;$C63&amp;"'!"&amp;"$"&amp;$D63&amp;$AZ$1&amp;"")</f>
        <v>0</v>
      </c>
      <c r="BA63" s="238"/>
      <c r="BB63" s="239" t="s">
        <v>1</v>
      </c>
      <c r="BC63" s="237" t="s">
        <v>1</v>
      </c>
      <c r="BD63" s="239" t="str" cm="1">
        <f t="array" aca="1" ref="BD63" ca="1">INDIRECT("'"&amp;$C63&amp;"'!"&amp;"$"&amp;$D63&amp;$BD$1&amp;"")</f>
        <v>CMS</v>
      </c>
      <c r="BE63" s="238"/>
      <c r="BF63" s="239" t="s">
        <v>1</v>
      </c>
      <c r="BG63" s="237" t="s">
        <v>1</v>
      </c>
      <c r="BH63" s="241">
        <v>14.16</v>
      </c>
      <c r="BI63" s="237">
        <v>71.72</v>
      </c>
      <c r="BJ63" s="241" cm="1">
        <f t="array" aca="1" ref="BJ63" ca="1">INDIRECT("'"&amp;$C63&amp;"'!"&amp;"$"&amp;$D63&amp;$BJ$1&amp;"")</f>
        <v>14.29</v>
      </c>
      <c r="BK63" s="239">
        <v>0.99</v>
      </c>
      <c r="BL63" s="237">
        <v>2.2999999999999998</v>
      </c>
      <c r="BM63" s="415">
        <v>68.900000000000006</v>
      </c>
      <c r="BN63" s="236" cm="1">
        <f t="array" aca="1" ref="BN63" ca="1">INDIRECT("'"&amp;$C63&amp;"'!"&amp;"$"&amp;$D63&amp;$BN$1&amp;"")</f>
        <v>5</v>
      </c>
      <c r="BO63" s="238">
        <v>0.97</v>
      </c>
      <c r="BP63" s="237">
        <v>1.2</v>
      </c>
      <c r="BQ63" s="241" cm="1">
        <f t="array" aca="1" ref="BQ63" ca="1">INDIRECT("'"&amp;$C63&amp;"'!"&amp;"$"&amp;$D63&amp;$BQ$1&amp;"")</f>
        <v>1</v>
      </c>
      <c r="BR63" s="239"/>
      <c r="BS63" s="239">
        <v>0.99</v>
      </c>
      <c r="BT63" s="237">
        <v>0.12</v>
      </c>
      <c r="BU63" s="242" cm="1">
        <f t="array" aca="1" ref="BU63" ca="1">INDIRECT("'"&amp;$C63&amp;"'!"&amp;"$"&amp;$D63&amp;$BU$1&amp;"")</f>
        <v>0.69</v>
      </c>
      <c r="BV63" s="239"/>
      <c r="BW63" s="239">
        <v>0.97</v>
      </c>
      <c r="BX63" s="237">
        <v>0.18</v>
      </c>
      <c r="BY63" s="242" cm="1">
        <f t="array" aca="1" ref="BY63" ca="1">INDIRECT("'"&amp;$C63&amp;"'!"&amp;"$"&amp;$D63&amp;74&amp;"")</f>
        <v>0</v>
      </c>
      <c r="BZ63" s="239"/>
      <c r="CA63" s="239"/>
      <c r="CB63" s="237"/>
    </row>
    <row r="64" spans="1:80" ht="15" x14ac:dyDescent="0.2">
      <c r="A64" s="351">
        <f t="shared" si="3"/>
        <v>45964</v>
      </c>
      <c r="B64" s="268">
        <v>0.375</v>
      </c>
      <c r="C64" s="254">
        <f t="shared" si="4"/>
        <v>3</v>
      </c>
      <c r="D64" s="255" t="s">
        <v>162</v>
      </c>
      <c r="E64" s="229">
        <v>14.2</v>
      </c>
      <c r="F64" s="230">
        <v>69.39</v>
      </c>
      <c r="G64" s="231" t="str" cm="1">
        <f t="array" aca="1" ref="G64" ca="1">INDIRECT("'"&amp;$C64&amp;"'!"&amp;"$"&amp;$D64&amp;$G$1&amp;"")</f>
        <v>CMS</v>
      </c>
      <c r="H64" s="232" t="s">
        <v>1</v>
      </c>
      <c r="I64" s="230" t="s">
        <v>1</v>
      </c>
      <c r="J64" s="231" cm="1">
        <f t="array" aca="1" ref="J64" ca="1">INDIRECT("'"&amp;$C64&amp;"'!"&amp;"$"&amp;$D64&amp;$J$1&amp;"")</f>
        <v>6.7</v>
      </c>
      <c r="K64" s="232"/>
      <c r="L64" s="232">
        <v>0.95</v>
      </c>
      <c r="M64" s="233">
        <v>2.11</v>
      </c>
      <c r="N64" s="229" cm="1">
        <f t="array" aca="1" ref="N64" ca="1">INDIRECT("'"&amp;$C64&amp;"'!"&amp;"$"&amp;$D64&amp;$N$1&amp;"")</f>
        <v>6.7</v>
      </c>
      <c r="O64" s="232"/>
      <c r="P64" s="232">
        <v>0.95</v>
      </c>
      <c r="Q64" s="230">
        <v>2.11</v>
      </c>
      <c r="R64" s="359" cm="1">
        <f t="array" aca="1" ref="R64" ca="1">INDIRECT("'"&amp;$C64&amp;"'!"&amp;"$"&amp;$D64&amp;$R$1&amp;"")</f>
        <v>6.7</v>
      </c>
      <c r="S64" s="232"/>
      <c r="T64" s="232">
        <v>0.95</v>
      </c>
      <c r="U64" s="233">
        <v>2.11</v>
      </c>
      <c r="V64" s="229" t="s">
        <v>1</v>
      </c>
      <c r="W64" s="234" cm="1">
        <f t="array" aca="1" ref="W64" ca="1">INDIRECT("'"&amp;$C64&amp;"'!"&amp;"$"&amp;$D64&amp;$W$1&amp;"")</f>
        <v>0</v>
      </c>
      <c r="X64" s="232" t="s">
        <v>1</v>
      </c>
      <c r="Y64" s="230" t="s">
        <v>1</v>
      </c>
      <c r="Z64" s="231" cm="1">
        <f t="array" aca="1" ref="Z64" ca="1">INDIRECT("'"&amp;$C64&amp;"'!"&amp;"$"&amp;$D64&amp;$Z$1&amp;"")</f>
        <v>0</v>
      </c>
      <c r="AA64" s="232" t="s">
        <v>1</v>
      </c>
      <c r="AB64" s="232" t="s">
        <v>1</v>
      </c>
      <c r="AC64" s="233" t="s">
        <v>1</v>
      </c>
      <c r="AD64" s="229" cm="1">
        <f t="array" aca="1" ref="AD64" ca="1">INDIRECT("'"&amp;$C64&amp;"'!"&amp;"$"&amp;$D64&amp;$AD$1&amp;"")</f>
        <v>0</v>
      </c>
      <c r="AE64" s="232" t="s">
        <v>1</v>
      </c>
      <c r="AF64" s="232" t="s">
        <v>1</v>
      </c>
      <c r="AG64" s="230" t="s">
        <v>1</v>
      </c>
      <c r="AH64" s="231" cm="1">
        <f t="array" aca="1" ref="AH64" ca="1">INDIRECT("'"&amp;$C64&amp;"'!"&amp;"$"&amp;$D64&amp;$AH$1&amp;"")</f>
        <v>0</v>
      </c>
      <c r="AI64" s="232" t="s">
        <v>1</v>
      </c>
      <c r="AJ64" s="232" t="s">
        <v>1</v>
      </c>
      <c r="AK64" s="233" t="s">
        <v>1</v>
      </c>
      <c r="AL64" s="229" cm="1">
        <f t="array" aca="1" ref="AL64" ca="1">INDIRECT("'"&amp;$C64&amp;"'!"&amp;"$"&amp;$D64&amp;$AL$1&amp;"")</f>
        <v>0</v>
      </c>
      <c r="AM64" s="232" t="s">
        <v>1</v>
      </c>
      <c r="AN64" s="232" t="s">
        <v>1</v>
      </c>
      <c r="AO64" s="230" t="s">
        <v>1</v>
      </c>
      <c r="AP64" s="229">
        <v>11.6</v>
      </c>
      <c r="AQ64" s="233">
        <v>70.3</v>
      </c>
      <c r="AR64" s="229" cm="1">
        <f t="array" aca="1" ref="AR64" ca="1">INDIRECT("'"&amp;$C64&amp;"'!"&amp;"$"&amp;$D64&amp;$AR$1&amp;"")</f>
        <v>4</v>
      </c>
      <c r="AS64" s="232">
        <v>0.95</v>
      </c>
      <c r="AT64" s="230">
        <v>1.35</v>
      </c>
      <c r="AU64" s="231" cm="1">
        <f t="array" aca="1" ref="AU64" ca="1">INDIRECT("'"&amp;$C64&amp;"'!"&amp;"$"&amp;$D64&amp;$AU$1&amp;"")</f>
        <v>3.5</v>
      </c>
      <c r="AV64" s="232">
        <v>0.95</v>
      </c>
      <c r="AW64" s="230">
        <v>1.05</v>
      </c>
      <c r="AX64" s="229">
        <v>13.8</v>
      </c>
      <c r="AY64" s="233">
        <v>70.5</v>
      </c>
      <c r="AZ64" s="232" cm="1">
        <f t="array" aca="1" ref="AZ64" ca="1">INDIRECT("'"&amp;$C64&amp;"'!"&amp;"$"&amp;$D64&amp;$AZ$1&amp;"")</f>
        <v>2.9</v>
      </c>
      <c r="BA64" s="231"/>
      <c r="BB64" s="232">
        <v>0.97</v>
      </c>
      <c r="BC64" s="230">
        <v>0.69</v>
      </c>
      <c r="BD64" s="232" t="str" cm="1">
        <f t="array" aca="1" ref="BD64" ca="1">INDIRECT("'"&amp;$C64&amp;"'!"&amp;"$"&amp;$D64&amp;$BD$1&amp;"")</f>
        <v>CMS</v>
      </c>
      <c r="BE64" s="231"/>
      <c r="BF64" s="232" t="s">
        <v>1</v>
      </c>
      <c r="BG64" s="230" t="s">
        <v>1</v>
      </c>
      <c r="BH64" s="234">
        <v>14.01</v>
      </c>
      <c r="BI64" s="230">
        <v>70.900000000000006</v>
      </c>
      <c r="BJ64" s="234" cm="1">
        <f t="array" aca="1" ref="BJ64" ca="1">INDIRECT("'"&amp;$C64&amp;"'!"&amp;"$"&amp;$D64&amp;$BJ$1&amp;"")</f>
        <v>14.28</v>
      </c>
      <c r="BK64" s="232">
        <v>0.99</v>
      </c>
      <c r="BL64" s="230">
        <v>2.4</v>
      </c>
      <c r="BM64" s="414">
        <v>68.2</v>
      </c>
      <c r="BN64" s="229" cm="1">
        <f t="array" aca="1" ref="BN64" ca="1">INDIRECT("'"&amp;$C64&amp;"'!"&amp;"$"&amp;$D64&amp;$BN$1&amp;"")</f>
        <v>4.3</v>
      </c>
      <c r="BO64" s="231">
        <v>0.96</v>
      </c>
      <c r="BP64" s="230">
        <v>1.2</v>
      </c>
      <c r="BQ64" s="234" cm="1">
        <f t="array" aca="1" ref="BQ64" ca="1">INDIRECT("'"&amp;$C64&amp;"'!"&amp;"$"&amp;$D64&amp;$BQ$1&amp;"")</f>
        <v>1.23</v>
      </c>
      <c r="BR64" s="232"/>
      <c r="BS64" s="232">
        <v>0.99</v>
      </c>
      <c r="BT64" s="230">
        <v>0.15</v>
      </c>
      <c r="BU64" s="235" cm="1">
        <f t="array" aca="1" ref="BU64" ca="1">INDIRECT("'"&amp;$C64&amp;"'!"&amp;"$"&amp;$D64&amp;$BU$1&amp;"")</f>
        <v>0.79</v>
      </c>
      <c r="BV64" s="232"/>
      <c r="BW64" s="232">
        <v>0.97</v>
      </c>
      <c r="BX64" s="230">
        <v>0.2</v>
      </c>
      <c r="BY64" s="235" cm="1">
        <f t="array" aca="1" ref="BY64" ca="1">INDIRECT("'"&amp;$C64&amp;"'!"&amp;"$"&amp;$D64&amp;74&amp;"")</f>
        <v>0</v>
      </c>
      <c r="BZ64" s="232"/>
      <c r="CA64" s="232"/>
      <c r="CB64" s="230"/>
    </row>
    <row r="65" spans="1:80" ht="15" x14ac:dyDescent="0.2">
      <c r="A65" s="351">
        <f t="shared" si="3"/>
        <v>45964</v>
      </c>
      <c r="B65" s="268">
        <v>0.41666666666666702</v>
      </c>
      <c r="C65" s="254">
        <f t="shared" si="4"/>
        <v>3</v>
      </c>
      <c r="D65" s="255" t="s">
        <v>163</v>
      </c>
      <c r="E65" s="236">
        <v>14.2</v>
      </c>
      <c r="F65" s="237">
        <v>69.099999999999994</v>
      </c>
      <c r="G65" s="238" t="str" cm="1">
        <f t="array" aca="1" ref="G65" ca="1">INDIRECT("'"&amp;$C65&amp;"'!"&amp;"$"&amp;$D65&amp;$G$1&amp;"")</f>
        <v>CMS</v>
      </c>
      <c r="H65" s="239" t="s">
        <v>1</v>
      </c>
      <c r="I65" s="237" t="s">
        <v>1</v>
      </c>
      <c r="J65" s="238" cm="1">
        <f t="array" aca="1" ref="J65" ca="1">INDIRECT("'"&amp;$C65&amp;"'!"&amp;"$"&amp;$D65&amp;$J$1&amp;"")</f>
        <v>6.9</v>
      </c>
      <c r="K65" s="239"/>
      <c r="L65" s="239">
        <v>0.93</v>
      </c>
      <c r="M65" s="240">
        <v>2.65</v>
      </c>
      <c r="N65" s="236" cm="1">
        <f t="array" aca="1" ref="N65" ca="1">INDIRECT("'"&amp;$C65&amp;"'!"&amp;"$"&amp;$D65&amp;$N$1&amp;"")</f>
        <v>6.9</v>
      </c>
      <c r="O65" s="239"/>
      <c r="P65" s="239">
        <v>0.93</v>
      </c>
      <c r="Q65" s="240">
        <v>2.65</v>
      </c>
      <c r="R65" s="236" cm="1">
        <f t="array" aca="1" ref="R65" ca="1">INDIRECT("'"&amp;$C65&amp;"'!"&amp;"$"&amp;$D65&amp;$R$1&amp;"")</f>
        <v>6.9</v>
      </c>
      <c r="S65" s="239"/>
      <c r="T65" s="239">
        <v>0.93</v>
      </c>
      <c r="U65" s="240">
        <v>2.65</v>
      </c>
      <c r="V65" s="236" t="s">
        <v>1</v>
      </c>
      <c r="W65" s="241" cm="1">
        <f t="array" aca="1" ref="W65" ca="1">INDIRECT("'"&amp;$C65&amp;"'!"&amp;"$"&amp;$D65&amp;$W$1&amp;"")</f>
        <v>0</v>
      </c>
      <c r="X65" s="239" t="s">
        <v>1</v>
      </c>
      <c r="Y65" s="237" t="s">
        <v>1</v>
      </c>
      <c r="Z65" s="238" cm="1">
        <f t="array" aca="1" ref="Z65" ca="1">INDIRECT("'"&amp;$C65&amp;"'!"&amp;"$"&amp;$D65&amp;$Z$1&amp;"")</f>
        <v>0</v>
      </c>
      <c r="AA65" s="239" t="s">
        <v>1</v>
      </c>
      <c r="AB65" s="239" t="s">
        <v>1</v>
      </c>
      <c r="AC65" s="240" t="s">
        <v>1</v>
      </c>
      <c r="AD65" s="236" cm="1">
        <f t="array" aca="1" ref="AD65" ca="1">INDIRECT("'"&amp;$C65&amp;"'!"&amp;"$"&amp;$D65&amp;$AD$1&amp;"")</f>
        <v>0</v>
      </c>
      <c r="AE65" s="239" t="s">
        <v>1</v>
      </c>
      <c r="AF65" s="239" t="s">
        <v>1</v>
      </c>
      <c r="AG65" s="237" t="s">
        <v>1</v>
      </c>
      <c r="AH65" s="238" cm="1">
        <f t="array" aca="1" ref="AH65" ca="1">INDIRECT("'"&amp;$C65&amp;"'!"&amp;"$"&amp;$D65&amp;$AH$1&amp;"")</f>
        <v>0</v>
      </c>
      <c r="AI65" s="239" t="s">
        <v>1</v>
      </c>
      <c r="AJ65" s="239" t="s">
        <v>1</v>
      </c>
      <c r="AK65" s="240" t="s">
        <v>1</v>
      </c>
      <c r="AL65" s="236" cm="1">
        <f t="array" aca="1" ref="AL65" ca="1">INDIRECT("'"&amp;$C65&amp;"'!"&amp;"$"&amp;$D65&amp;$AL$1&amp;"")</f>
        <v>0</v>
      </c>
      <c r="AM65" s="239" t="s">
        <v>1</v>
      </c>
      <c r="AN65" s="239" t="s">
        <v>1</v>
      </c>
      <c r="AO65" s="237" t="s">
        <v>1</v>
      </c>
      <c r="AP65" s="236">
        <v>11.6</v>
      </c>
      <c r="AQ65" s="240">
        <v>70.599999999999994</v>
      </c>
      <c r="AR65" s="236" cm="1">
        <f t="array" aca="1" ref="AR65" ca="1">INDIRECT("'"&amp;$C65&amp;"'!"&amp;"$"&amp;$D65&amp;$AR$1&amp;"")</f>
        <v>4</v>
      </c>
      <c r="AS65" s="239">
        <v>0.94</v>
      </c>
      <c r="AT65" s="237">
        <v>1.44</v>
      </c>
      <c r="AU65" s="238" cm="1">
        <f t="array" aca="1" ref="AU65" ca="1">INDIRECT("'"&amp;$C65&amp;"'!"&amp;"$"&amp;$D65&amp;$AU$1&amp;"")</f>
        <v>3.5</v>
      </c>
      <c r="AV65" s="239">
        <v>0.94</v>
      </c>
      <c r="AW65" s="237">
        <v>1.28</v>
      </c>
      <c r="AX65" s="236">
        <v>13.9</v>
      </c>
      <c r="AY65" s="240">
        <v>70.7</v>
      </c>
      <c r="AZ65" s="239" cm="1">
        <f t="array" aca="1" ref="AZ65" ca="1">INDIRECT("'"&amp;$C65&amp;"'!"&amp;"$"&amp;$D65&amp;$AZ$1&amp;"")</f>
        <v>7</v>
      </c>
      <c r="BA65" s="238"/>
      <c r="BB65" s="239">
        <v>0.95</v>
      </c>
      <c r="BC65" s="237">
        <v>1.94</v>
      </c>
      <c r="BD65" s="239" t="str" cm="1">
        <f t="array" aca="1" ref="BD65" ca="1">INDIRECT("'"&amp;$C65&amp;"'!"&amp;"$"&amp;$D65&amp;$BD$1&amp;"")</f>
        <v>CMS</v>
      </c>
      <c r="BE65" s="238"/>
      <c r="BF65" s="239" t="s">
        <v>1</v>
      </c>
      <c r="BG65" s="237" t="s">
        <v>1</v>
      </c>
      <c r="BH65" s="241">
        <v>14.16</v>
      </c>
      <c r="BI65" s="237">
        <v>71.510000000000005</v>
      </c>
      <c r="BJ65" s="241" cm="1">
        <f t="array" aca="1" ref="BJ65" ca="1">INDIRECT("'"&amp;$C65&amp;"'!"&amp;"$"&amp;$D65&amp;$BJ$1&amp;"")</f>
        <v>14.26</v>
      </c>
      <c r="BK65" s="239">
        <v>0.98</v>
      </c>
      <c r="BL65" s="237">
        <v>3.4</v>
      </c>
      <c r="BM65" s="415">
        <v>67.599999999999994</v>
      </c>
      <c r="BN65" s="236" cm="1">
        <f t="array" aca="1" ref="BN65" ca="1">INDIRECT("'"&amp;$C65&amp;"'!"&amp;"$"&amp;$D65&amp;$BN$1&amp;"")</f>
        <v>5.1000000000000005</v>
      </c>
      <c r="BO65" s="238">
        <v>0.95</v>
      </c>
      <c r="BP65" s="237">
        <v>1.6</v>
      </c>
      <c r="BQ65" s="241" cm="1">
        <f t="array" aca="1" ref="BQ65" ca="1">INDIRECT("'"&amp;$C65&amp;"'!"&amp;"$"&amp;$D65&amp;$BQ$1&amp;"")</f>
        <v>1.35</v>
      </c>
      <c r="BR65" s="239"/>
      <c r="BS65" s="239">
        <v>0.99</v>
      </c>
      <c r="BT65" s="237">
        <v>0.15</v>
      </c>
      <c r="BU65" s="242" cm="1">
        <f t="array" aca="1" ref="BU65" ca="1">INDIRECT("'"&amp;$C65&amp;"'!"&amp;"$"&amp;$D65&amp;$BU$1&amp;"")</f>
        <v>0.82</v>
      </c>
      <c r="BV65" s="239"/>
      <c r="BW65" s="239">
        <v>0.97</v>
      </c>
      <c r="BX65" s="237">
        <v>0.21</v>
      </c>
      <c r="BY65" s="242" cm="1">
        <f t="array" aca="1" ref="BY65" ca="1">INDIRECT("'"&amp;$C65&amp;"'!"&amp;"$"&amp;$D65&amp;74&amp;"")</f>
        <v>0</v>
      </c>
      <c r="BZ65" s="239"/>
      <c r="CA65" s="239"/>
      <c r="CB65" s="237"/>
    </row>
    <row r="66" spans="1:80" ht="15" x14ac:dyDescent="0.2">
      <c r="A66" s="351">
        <f t="shared" si="3"/>
        <v>45964</v>
      </c>
      <c r="B66" s="268">
        <v>0.45833333333333398</v>
      </c>
      <c r="C66" s="254">
        <f t="shared" si="4"/>
        <v>3</v>
      </c>
      <c r="D66" s="255" t="s">
        <v>164</v>
      </c>
      <c r="E66" s="229">
        <v>14.1</v>
      </c>
      <c r="F66" s="230">
        <v>68.8</v>
      </c>
      <c r="G66" s="231" t="str" cm="1">
        <f t="array" aca="1" ref="G66" ca="1">INDIRECT("'"&amp;$C66&amp;"'!"&amp;"$"&amp;$D66&amp;$G$1&amp;"")</f>
        <v>CMS</v>
      </c>
      <c r="H66" s="232" t="s">
        <v>1</v>
      </c>
      <c r="I66" s="230" t="s">
        <v>1</v>
      </c>
      <c r="J66" s="231" cm="1">
        <f t="array" aca="1" ref="J66" ca="1">INDIRECT("'"&amp;$C66&amp;"'!"&amp;"$"&amp;$D66&amp;$J$1&amp;"")</f>
        <v>6.7</v>
      </c>
      <c r="K66" s="232"/>
      <c r="L66" s="232">
        <v>0.95</v>
      </c>
      <c r="M66" s="233">
        <v>2.29</v>
      </c>
      <c r="N66" s="229" cm="1">
        <f t="array" aca="1" ref="N66" ca="1">INDIRECT("'"&amp;$C66&amp;"'!"&amp;"$"&amp;$D66&amp;$N$1&amp;"")</f>
        <v>6.7</v>
      </c>
      <c r="O66" s="232"/>
      <c r="P66" s="232">
        <v>0.95</v>
      </c>
      <c r="Q66" s="233">
        <v>2.29</v>
      </c>
      <c r="R66" s="359" cm="1">
        <f t="array" aca="1" ref="R66" ca="1">INDIRECT("'"&amp;$C66&amp;"'!"&amp;"$"&amp;$D66&amp;$R$1&amp;"")</f>
        <v>6.7</v>
      </c>
      <c r="S66" s="232"/>
      <c r="T66" s="232">
        <v>0.95</v>
      </c>
      <c r="U66" s="233">
        <v>2.29</v>
      </c>
      <c r="V66" s="229">
        <v>13.97</v>
      </c>
      <c r="W66" s="234" cm="1">
        <f t="array" aca="1" ref="W66" ca="1">INDIRECT("'"&amp;$C66&amp;"'!"&amp;"$"&amp;$D66&amp;$W$1&amp;"")</f>
        <v>2</v>
      </c>
      <c r="X66" s="232">
        <v>1</v>
      </c>
      <c r="Y66" s="230">
        <v>0</v>
      </c>
      <c r="Z66" s="231" cm="1">
        <f t="array" aca="1" ref="Z66" ca="1">INDIRECT("'"&amp;$C66&amp;"'!"&amp;"$"&amp;$D66&amp;$Z$1&amp;"")</f>
        <v>0</v>
      </c>
      <c r="AA66" s="232" t="s">
        <v>1</v>
      </c>
      <c r="AB66" s="232" t="s">
        <v>1</v>
      </c>
      <c r="AC66" s="233" t="s">
        <v>1</v>
      </c>
      <c r="AD66" s="229" cm="1">
        <f t="array" aca="1" ref="AD66" ca="1">INDIRECT("'"&amp;$C66&amp;"'!"&amp;"$"&amp;$D66&amp;$AD$1&amp;"")</f>
        <v>0</v>
      </c>
      <c r="AE66" s="232" t="s">
        <v>1</v>
      </c>
      <c r="AF66" s="232" t="s">
        <v>1</v>
      </c>
      <c r="AG66" s="230" t="s">
        <v>1</v>
      </c>
      <c r="AH66" s="231" cm="1">
        <f t="array" aca="1" ref="AH66" ca="1">INDIRECT("'"&amp;$C66&amp;"'!"&amp;"$"&amp;$D66&amp;$AH$1&amp;"")</f>
        <v>0</v>
      </c>
      <c r="AI66" s="232" t="s">
        <v>1</v>
      </c>
      <c r="AJ66" s="232" t="s">
        <v>1</v>
      </c>
      <c r="AK66" s="233" t="s">
        <v>1</v>
      </c>
      <c r="AL66" s="229" cm="1">
        <f t="array" aca="1" ref="AL66" ca="1">INDIRECT("'"&amp;$C66&amp;"'!"&amp;"$"&amp;$D66&amp;$AL$1&amp;"")</f>
        <v>0</v>
      </c>
      <c r="AM66" s="232" t="s">
        <v>1</v>
      </c>
      <c r="AN66" s="232" t="s">
        <v>1</v>
      </c>
      <c r="AO66" s="230" t="s">
        <v>1</v>
      </c>
      <c r="AP66" s="229">
        <v>11.6</v>
      </c>
      <c r="AQ66" s="233">
        <v>70.5</v>
      </c>
      <c r="AR66" s="229" cm="1">
        <f t="array" aca="1" ref="AR66" ca="1">INDIRECT("'"&amp;$C66&amp;"'!"&amp;"$"&amp;$D66&amp;$AR$1&amp;"")</f>
        <v>4</v>
      </c>
      <c r="AS66" s="232">
        <v>0.94</v>
      </c>
      <c r="AT66" s="230">
        <v>1.6</v>
      </c>
      <c r="AU66" s="231" cm="1">
        <f t="array" aca="1" ref="AU66" ca="1">INDIRECT("'"&amp;$C66&amp;"'!"&amp;"$"&amp;$D66&amp;$AU$1&amp;"")</f>
        <v>3.5</v>
      </c>
      <c r="AV66" s="232">
        <v>0.94</v>
      </c>
      <c r="AW66" s="230">
        <v>1.3</v>
      </c>
      <c r="AX66" s="229">
        <v>13.9</v>
      </c>
      <c r="AY66" s="233">
        <v>70.7</v>
      </c>
      <c r="AZ66" s="232" cm="1">
        <f t="array" aca="1" ref="AZ66" ca="1">INDIRECT("'"&amp;$C66&amp;"'!"&amp;"$"&amp;$D66&amp;$AZ$1&amp;"")</f>
        <v>7</v>
      </c>
      <c r="BA66" s="231"/>
      <c r="BB66" s="232">
        <v>0.93</v>
      </c>
      <c r="BC66" s="230">
        <v>2.72</v>
      </c>
      <c r="BD66" s="232" t="str" cm="1">
        <f t="array" aca="1" ref="BD66" ca="1">INDIRECT("'"&amp;$C66&amp;"'!"&amp;"$"&amp;$D66&amp;$BD$1&amp;"")</f>
        <v>CMS</v>
      </c>
      <c r="BE66" s="231"/>
      <c r="BF66" s="232" t="s">
        <v>1</v>
      </c>
      <c r="BG66" s="230" t="s">
        <v>1</v>
      </c>
      <c r="BH66" s="234">
        <v>14.1</v>
      </c>
      <c r="BI66" s="230">
        <v>71.02</v>
      </c>
      <c r="BJ66" s="234" cm="1">
        <f t="array" aca="1" ref="BJ66" ca="1">INDIRECT("'"&amp;$C66&amp;"'!"&amp;"$"&amp;$D66&amp;$BJ$1&amp;"")</f>
        <v>14.29</v>
      </c>
      <c r="BK66" s="232">
        <v>0.98</v>
      </c>
      <c r="BL66" s="230">
        <v>3.4</v>
      </c>
      <c r="BM66" s="414">
        <v>67.5</v>
      </c>
      <c r="BN66" s="229" cm="1">
        <f t="array" aca="1" ref="BN66" ca="1">INDIRECT("'"&amp;$C66&amp;"'!"&amp;"$"&amp;$D66&amp;$BN$1&amp;"")</f>
        <v>6.7000000000000011</v>
      </c>
      <c r="BO66" s="231">
        <v>0.95</v>
      </c>
      <c r="BP66" s="230">
        <v>2.7</v>
      </c>
      <c r="BQ66" s="234" cm="1">
        <f t="array" aca="1" ref="BQ66" ca="1">INDIRECT("'"&amp;$C66&amp;"'!"&amp;"$"&amp;$D66&amp;$BQ$1&amp;"")</f>
        <v>1.17</v>
      </c>
      <c r="BR66" s="232"/>
      <c r="BS66" s="232">
        <v>0.99</v>
      </c>
      <c r="BT66" s="230">
        <v>0.18</v>
      </c>
      <c r="BU66" s="235" cm="1">
        <f t="array" aca="1" ref="BU66" ca="1">INDIRECT("'"&amp;$C66&amp;"'!"&amp;"$"&amp;$D66&amp;$BU$1&amp;"")</f>
        <v>0.85</v>
      </c>
      <c r="BV66" s="232"/>
      <c r="BW66" s="232">
        <v>0.97</v>
      </c>
      <c r="BX66" s="230">
        <v>0.21</v>
      </c>
      <c r="BY66" s="235" cm="1">
        <f t="array" aca="1" ref="BY66" ca="1">INDIRECT("'"&amp;$C66&amp;"'!"&amp;"$"&amp;$D66&amp;74&amp;"")</f>
        <v>0</v>
      </c>
      <c r="BZ66" s="232"/>
      <c r="CA66" s="232"/>
      <c r="CB66" s="230"/>
    </row>
    <row r="67" spans="1:80" ht="15" x14ac:dyDescent="0.2">
      <c r="A67" s="351">
        <f t="shared" si="3"/>
        <v>45964</v>
      </c>
      <c r="B67" s="268">
        <v>0.5</v>
      </c>
      <c r="C67" s="254">
        <f t="shared" si="4"/>
        <v>3</v>
      </c>
      <c r="D67" s="255" t="s">
        <v>165</v>
      </c>
      <c r="E67" s="236">
        <v>14.1</v>
      </c>
      <c r="F67" s="237">
        <v>68.63</v>
      </c>
      <c r="G67" s="238" t="str" cm="1">
        <f t="array" aca="1" ref="G67" ca="1">INDIRECT("'"&amp;$C67&amp;"'!"&amp;"$"&amp;$D67&amp;$G$1&amp;"")</f>
        <v>CMS</v>
      </c>
      <c r="H67" s="239" t="s">
        <v>1</v>
      </c>
      <c r="I67" s="237" t="s">
        <v>1</v>
      </c>
      <c r="J67" s="238" cm="1">
        <f t="array" aca="1" ref="J67" ca="1">INDIRECT("'"&amp;$C67&amp;"'!"&amp;"$"&amp;$D67&amp;$J$1&amp;"")</f>
        <v>6.6</v>
      </c>
      <c r="K67" s="239"/>
      <c r="L67" s="239">
        <v>0.95</v>
      </c>
      <c r="M67" s="240">
        <v>2.2799999999999998</v>
      </c>
      <c r="N67" s="236" cm="1">
        <f t="array" aca="1" ref="N67" ca="1">INDIRECT("'"&amp;$C67&amp;"'!"&amp;"$"&amp;$D67&amp;$N$1&amp;"")</f>
        <v>6.6</v>
      </c>
      <c r="O67" s="239"/>
      <c r="P67" s="239">
        <v>0.95</v>
      </c>
      <c r="Q67" s="240">
        <v>2.2799999999999998</v>
      </c>
      <c r="R67" s="236" cm="1">
        <f t="array" aca="1" ref="R67" ca="1">INDIRECT("'"&amp;$C67&amp;"'!"&amp;"$"&amp;$D67&amp;$R$1&amp;"")</f>
        <v>6.6</v>
      </c>
      <c r="S67" s="239"/>
      <c r="T67" s="239">
        <v>0.95</v>
      </c>
      <c r="U67" s="240">
        <v>2.2799999999999998</v>
      </c>
      <c r="V67" s="236">
        <v>13.95</v>
      </c>
      <c r="W67" s="241" cm="1">
        <f t="array" aca="1" ref="W67" ca="1">INDIRECT("'"&amp;$C67&amp;"'!"&amp;"$"&amp;$D67&amp;$W$1&amp;"")</f>
        <v>4.0149999999999997</v>
      </c>
      <c r="X67" s="239">
        <v>1</v>
      </c>
      <c r="Y67" s="237">
        <v>0.27500000000000002</v>
      </c>
      <c r="Z67" s="238" cm="1">
        <f t="array" aca="1" ref="Z67" ca="1">INDIRECT("'"&amp;$C67&amp;"'!"&amp;"$"&amp;$D67&amp;$Z$1&amp;"")</f>
        <v>0</v>
      </c>
      <c r="AA67" s="239" t="s">
        <v>1</v>
      </c>
      <c r="AB67" s="239" t="s">
        <v>1</v>
      </c>
      <c r="AC67" s="240" t="s">
        <v>1</v>
      </c>
      <c r="AD67" s="236" cm="1">
        <f t="array" aca="1" ref="AD67" ca="1">INDIRECT("'"&amp;$C67&amp;"'!"&amp;"$"&amp;$D67&amp;$AD$1&amp;"")</f>
        <v>0</v>
      </c>
      <c r="AE67" s="239" t="s">
        <v>1</v>
      </c>
      <c r="AF67" s="239" t="s">
        <v>1</v>
      </c>
      <c r="AG67" s="237" t="s">
        <v>1</v>
      </c>
      <c r="AH67" s="238" cm="1">
        <f t="array" aca="1" ref="AH67" ca="1">INDIRECT("'"&amp;$C67&amp;"'!"&amp;"$"&amp;$D67&amp;$AH$1&amp;"")</f>
        <v>0</v>
      </c>
      <c r="AI67" s="239" t="s">
        <v>1</v>
      </c>
      <c r="AJ67" s="239" t="s">
        <v>1</v>
      </c>
      <c r="AK67" s="240" t="s">
        <v>1</v>
      </c>
      <c r="AL67" s="236" cm="1">
        <f t="array" aca="1" ref="AL67" ca="1">INDIRECT("'"&amp;$C67&amp;"'!"&amp;"$"&amp;$D67&amp;$AL$1&amp;"")</f>
        <v>0</v>
      </c>
      <c r="AM67" s="239" t="s">
        <v>1</v>
      </c>
      <c r="AN67" s="239" t="s">
        <v>1</v>
      </c>
      <c r="AO67" s="237" t="s">
        <v>1</v>
      </c>
      <c r="AP67" s="236">
        <v>11.6</v>
      </c>
      <c r="AQ67" s="240">
        <v>70.5</v>
      </c>
      <c r="AR67" s="236" cm="1">
        <f t="array" aca="1" ref="AR67" ca="1">INDIRECT("'"&amp;$C67&amp;"'!"&amp;"$"&amp;$D67&amp;$AR$1&amp;"")</f>
        <v>4</v>
      </c>
      <c r="AS67" s="239">
        <v>0.92</v>
      </c>
      <c r="AT67" s="237">
        <v>1.6</v>
      </c>
      <c r="AU67" s="238" cm="1">
        <f t="array" aca="1" ref="AU67" ca="1">INDIRECT("'"&amp;$C67&amp;"'!"&amp;"$"&amp;$D67&amp;$AU$1&amp;"")</f>
        <v>3.5</v>
      </c>
      <c r="AV67" s="239">
        <v>0.92</v>
      </c>
      <c r="AW67" s="237">
        <v>1.2</v>
      </c>
      <c r="AX67" s="236">
        <v>13.9</v>
      </c>
      <c r="AY67" s="240">
        <v>70.7</v>
      </c>
      <c r="AZ67" s="239" cm="1">
        <f t="array" aca="1" ref="AZ67" ca="1">INDIRECT("'"&amp;$C67&amp;"'!"&amp;"$"&amp;$D67&amp;$AZ$1&amp;"")</f>
        <v>7</v>
      </c>
      <c r="BA67" s="238"/>
      <c r="BB67" s="239">
        <v>0.93</v>
      </c>
      <c r="BC67" s="237">
        <v>2.85</v>
      </c>
      <c r="BD67" s="239" t="str" cm="1">
        <f t="array" aca="1" ref="BD67" ca="1">INDIRECT("'"&amp;$C67&amp;"'!"&amp;"$"&amp;$D67&amp;$BD$1&amp;"")</f>
        <v>CMS</v>
      </c>
      <c r="BE67" s="238"/>
      <c r="BF67" s="239" t="s">
        <v>1</v>
      </c>
      <c r="BG67" s="237" t="s">
        <v>1</v>
      </c>
      <c r="BH67" s="241">
        <v>14.01</v>
      </c>
      <c r="BI67" s="237">
        <v>70.599999999999994</v>
      </c>
      <c r="BJ67" s="241" cm="1">
        <f t="array" aca="1" ref="BJ67" ca="1">INDIRECT("'"&amp;$C67&amp;"'!"&amp;"$"&amp;$D67&amp;$BJ$1&amp;"")</f>
        <v>14.21</v>
      </c>
      <c r="BK67" s="239">
        <v>0.98</v>
      </c>
      <c r="BL67" s="237">
        <v>3.4</v>
      </c>
      <c r="BM67" s="415">
        <v>67.3</v>
      </c>
      <c r="BN67" s="236" cm="1">
        <f t="array" aca="1" ref="BN67" ca="1">INDIRECT("'"&amp;$C67&amp;"'!"&amp;"$"&amp;$D67&amp;$BN$1&amp;"")</f>
        <v>6.7000000000000011</v>
      </c>
      <c r="BO67" s="238">
        <v>0.94</v>
      </c>
      <c r="BP67" s="237">
        <v>2.4</v>
      </c>
      <c r="BQ67" s="241" cm="1">
        <f t="array" aca="1" ref="BQ67" ca="1">INDIRECT("'"&amp;$C67&amp;"'!"&amp;"$"&amp;$D67&amp;$BQ$1&amp;"")</f>
        <v>1.47</v>
      </c>
      <c r="BR67" s="239"/>
      <c r="BS67" s="239">
        <v>0.99</v>
      </c>
      <c r="BT67" s="237">
        <v>0.18</v>
      </c>
      <c r="BU67" s="242" cm="1">
        <f t="array" aca="1" ref="BU67" ca="1">INDIRECT("'"&amp;$C67&amp;"'!"&amp;"$"&amp;$D67&amp;$BU$1&amp;"")</f>
        <v>0.85</v>
      </c>
      <c r="BV67" s="239"/>
      <c r="BW67" s="239">
        <v>0.97</v>
      </c>
      <c r="BX67" s="237">
        <v>0.21</v>
      </c>
      <c r="BY67" s="242" cm="1">
        <f t="array" aca="1" ref="BY67" ca="1">INDIRECT("'"&amp;$C67&amp;"'!"&amp;"$"&amp;$D67&amp;74&amp;"")</f>
        <v>0</v>
      </c>
      <c r="BZ67" s="239"/>
      <c r="CA67" s="239"/>
      <c r="CB67" s="237"/>
    </row>
    <row r="68" spans="1:80" ht="15" x14ac:dyDescent="0.2">
      <c r="A68" s="351">
        <f t="shared" si="3"/>
        <v>45964</v>
      </c>
      <c r="B68" s="268">
        <v>0.54166666666666696</v>
      </c>
      <c r="C68" s="254">
        <f t="shared" si="4"/>
        <v>3</v>
      </c>
      <c r="D68" s="255" t="s">
        <v>166</v>
      </c>
      <c r="E68" s="229">
        <v>14</v>
      </c>
      <c r="F68" s="230">
        <v>68.599999999999994</v>
      </c>
      <c r="G68" s="231" t="str" cm="1">
        <f t="array" aca="1" ref="G68" ca="1">INDIRECT("'"&amp;$C68&amp;"'!"&amp;"$"&amp;$D68&amp;$G$1&amp;"")</f>
        <v>CMS</v>
      </c>
      <c r="H68" s="232" t="s">
        <v>1</v>
      </c>
      <c r="I68" s="230" t="s">
        <v>1</v>
      </c>
      <c r="J68" s="231" cm="1">
        <f t="array" aca="1" ref="J68" ca="1">INDIRECT("'"&amp;$C68&amp;"'!"&amp;"$"&amp;$D68&amp;$J$1&amp;"")</f>
        <v>6.7</v>
      </c>
      <c r="K68" s="232"/>
      <c r="L68" s="232">
        <v>0.93</v>
      </c>
      <c r="M68" s="230">
        <v>2.8</v>
      </c>
      <c r="N68" s="229" cm="1">
        <f t="array" aca="1" ref="N68" ca="1">INDIRECT("'"&amp;$C68&amp;"'!"&amp;"$"&amp;$D68&amp;$N$1&amp;"")</f>
        <v>6.7</v>
      </c>
      <c r="O68" s="232"/>
      <c r="P68" s="232">
        <v>0.93</v>
      </c>
      <c r="Q68" s="230">
        <v>2.8</v>
      </c>
      <c r="R68" s="359" cm="1">
        <f t="array" aca="1" ref="R68" ca="1">INDIRECT("'"&amp;$C68&amp;"'!"&amp;"$"&amp;$D68&amp;$R$1&amp;"")</f>
        <v>6.7</v>
      </c>
      <c r="S68" s="232"/>
      <c r="T68" s="232">
        <v>0.93</v>
      </c>
      <c r="U68" s="230">
        <v>2.8</v>
      </c>
      <c r="V68" s="229">
        <v>13.95</v>
      </c>
      <c r="W68" s="234" cm="1">
        <f t="array" aca="1" ref="W68" ca="1">INDIRECT("'"&amp;$C68&amp;"'!"&amp;"$"&amp;$D68&amp;$W$1&amp;"")</f>
        <v>3.0369999999999999</v>
      </c>
      <c r="X68" s="232">
        <v>1</v>
      </c>
      <c r="Y68" s="230">
        <v>3.05</v>
      </c>
      <c r="Z68" s="231" cm="1">
        <f t="array" aca="1" ref="Z68" ca="1">INDIRECT("'"&amp;$C68&amp;"'!"&amp;"$"&amp;$D68&amp;$Z$1&amp;"")</f>
        <v>0</v>
      </c>
      <c r="AA68" s="232" t="s">
        <v>1</v>
      </c>
      <c r="AB68" s="232" t="s">
        <v>1</v>
      </c>
      <c r="AC68" s="233" t="s">
        <v>1</v>
      </c>
      <c r="AD68" s="229" cm="1">
        <f t="array" aca="1" ref="AD68" ca="1">INDIRECT("'"&amp;$C68&amp;"'!"&amp;"$"&amp;$D68&amp;$AD$1&amp;"")</f>
        <v>0</v>
      </c>
      <c r="AE68" s="232" t="s">
        <v>1</v>
      </c>
      <c r="AF68" s="232" t="s">
        <v>1</v>
      </c>
      <c r="AG68" s="230" t="s">
        <v>1</v>
      </c>
      <c r="AH68" s="231" cm="1">
        <f t="array" aca="1" ref="AH68" ca="1">INDIRECT("'"&amp;$C68&amp;"'!"&amp;"$"&amp;$D68&amp;$AH$1&amp;"")</f>
        <v>0</v>
      </c>
      <c r="AI68" s="232" t="s">
        <v>1</v>
      </c>
      <c r="AJ68" s="232" t="s">
        <v>1</v>
      </c>
      <c r="AK68" s="233" t="s">
        <v>1</v>
      </c>
      <c r="AL68" s="229" cm="1">
        <f t="array" aca="1" ref="AL68" ca="1">INDIRECT("'"&amp;$C68&amp;"'!"&amp;"$"&amp;$D68&amp;$AL$1&amp;"")</f>
        <v>0</v>
      </c>
      <c r="AM68" s="232" t="s">
        <v>1</v>
      </c>
      <c r="AN68" s="232" t="s">
        <v>1</v>
      </c>
      <c r="AO68" s="230" t="s">
        <v>1</v>
      </c>
      <c r="AP68" s="229">
        <v>11.6</v>
      </c>
      <c r="AQ68" s="233">
        <v>70.400000000000006</v>
      </c>
      <c r="AR68" s="229" cm="1">
        <f t="array" aca="1" ref="AR68" ca="1">INDIRECT("'"&amp;$C68&amp;"'!"&amp;"$"&amp;$D68&amp;$AR$1&amp;"")</f>
        <v>4</v>
      </c>
      <c r="AS68" s="232">
        <v>0.92</v>
      </c>
      <c r="AT68" s="230">
        <v>1.5</v>
      </c>
      <c r="AU68" s="231" cm="1">
        <f t="array" aca="1" ref="AU68" ca="1">INDIRECT("'"&amp;$C68&amp;"'!"&amp;"$"&amp;$D68&amp;$AU$1&amp;"")</f>
        <v>3.5</v>
      </c>
      <c r="AV68" s="232">
        <v>0.92</v>
      </c>
      <c r="AW68" s="230">
        <v>1.1499999999999999</v>
      </c>
      <c r="AX68" s="229">
        <v>13.9</v>
      </c>
      <c r="AY68" s="233">
        <v>70.7</v>
      </c>
      <c r="AZ68" s="232" cm="1">
        <f t="array" aca="1" ref="AZ68" ca="1">INDIRECT("'"&amp;$C68&amp;"'!"&amp;"$"&amp;$D68&amp;$AZ$1&amp;"")</f>
        <v>6.5</v>
      </c>
      <c r="BA68" s="231"/>
      <c r="BB68" s="232">
        <v>0.92</v>
      </c>
      <c r="BC68" s="230">
        <v>2.68</v>
      </c>
      <c r="BD68" s="232" t="str" cm="1">
        <f t="array" aca="1" ref="BD68" ca="1">INDIRECT("'"&amp;$C68&amp;"'!"&amp;"$"&amp;$D68&amp;$BD$1&amp;"")</f>
        <v>CMS</v>
      </c>
      <c r="BE68" s="231"/>
      <c r="BF68" s="232" t="s">
        <v>1</v>
      </c>
      <c r="BG68" s="230" t="s">
        <v>1</v>
      </c>
      <c r="BH68" s="234">
        <v>14.09</v>
      </c>
      <c r="BI68" s="230">
        <v>70.89</v>
      </c>
      <c r="BJ68" s="234" cm="1">
        <f t="array" aca="1" ref="BJ68" ca="1">INDIRECT("'"&amp;$C68&amp;"'!"&amp;"$"&amp;$D68&amp;$BJ$1&amp;"")</f>
        <v>14.29</v>
      </c>
      <c r="BK68" s="232">
        <v>0.98</v>
      </c>
      <c r="BL68" s="230">
        <v>3.4</v>
      </c>
      <c r="BM68" s="414">
        <v>67.3</v>
      </c>
      <c r="BN68" s="229" cm="1">
        <f t="array" aca="1" ref="BN68" ca="1">INDIRECT("'"&amp;$C68&amp;"'!"&amp;"$"&amp;$D68&amp;$BN$1&amp;"")</f>
        <v>6.7000000000000011</v>
      </c>
      <c r="BO68" s="231">
        <v>0.94</v>
      </c>
      <c r="BP68" s="230">
        <v>2.4</v>
      </c>
      <c r="BQ68" s="234" cm="1">
        <f t="array" aca="1" ref="BQ68" ca="1">INDIRECT("'"&amp;$C68&amp;"'!"&amp;"$"&amp;$D68&amp;$BQ$1&amp;"")</f>
        <v>1.49</v>
      </c>
      <c r="BR68" s="232"/>
      <c r="BS68" s="232">
        <v>0.99</v>
      </c>
      <c r="BT68" s="230">
        <v>0.19</v>
      </c>
      <c r="BU68" s="235" cm="1">
        <f t="array" aca="1" ref="BU68" ca="1">INDIRECT("'"&amp;$C68&amp;"'!"&amp;"$"&amp;$D68&amp;$BU$1&amp;"")</f>
        <v>0.83</v>
      </c>
      <c r="BV68" s="232"/>
      <c r="BW68" s="232">
        <v>0.97</v>
      </c>
      <c r="BX68" s="230">
        <v>0.2</v>
      </c>
      <c r="BY68" s="235" cm="1">
        <f t="array" aca="1" ref="BY68" ca="1">INDIRECT("'"&amp;$C68&amp;"'!"&amp;"$"&amp;$D68&amp;74&amp;"")</f>
        <v>0</v>
      </c>
      <c r="BZ68" s="232"/>
      <c r="CA68" s="232"/>
      <c r="CB68" s="230"/>
    </row>
    <row r="69" spans="1:80" ht="15" x14ac:dyDescent="0.2">
      <c r="A69" s="351">
        <f t="shared" si="3"/>
        <v>45964</v>
      </c>
      <c r="B69" s="268">
        <v>0.58333333333333404</v>
      </c>
      <c r="C69" s="254">
        <f t="shared" si="4"/>
        <v>3</v>
      </c>
      <c r="D69" s="255" t="s">
        <v>167</v>
      </c>
      <c r="E69" s="236">
        <v>14.1</v>
      </c>
      <c r="F69" s="237">
        <v>68.86</v>
      </c>
      <c r="G69" s="238" t="str" cm="1">
        <f t="array" aca="1" ref="G69" ca="1">INDIRECT("'"&amp;$C69&amp;"'!"&amp;"$"&amp;$D69&amp;$G$1&amp;"")</f>
        <v>CMS</v>
      </c>
      <c r="H69" s="239" t="s">
        <v>1</v>
      </c>
      <c r="I69" s="237" t="s">
        <v>1</v>
      </c>
      <c r="J69" s="238" cm="1">
        <f t="array" aca="1" ref="J69" ca="1">INDIRECT("'"&amp;$C69&amp;"'!"&amp;"$"&amp;$D69&amp;$J$1&amp;"")</f>
        <v>6.7</v>
      </c>
      <c r="K69" s="239"/>
      <c r="L69" s="239">
        <v>0.92</v>
      </c>
      <c r="M69" s="240">
        <v>2.77</v>
      </c>
      <c r="N69" s="236" cm="1">
        <f t="array" aca="1" ref="N69" ca="1">INDIRECT("'"&amp;$C69&amp;"'!"&amp;"$"&amp;$D69&amp;$N$1&amp;"")</f>
        <v>6.7</v>
      </c>
      <c r="O69" s="239"/>
      <c r="P69" s="239">
        <v>0.92</v>
      </c>
      <c r="Q69" s="237">
        <v>2.77</v>
      </c>
      <c r="R69" s="236" cm="1">
        <f t="array" aca="1" ref="R69" ca="1">INDIRECT("'"&amp;$C69&amp;"'!"&amp;"$"&amp;$D69&amp;$R$1&amp;"")</f>
        <v>6.7</v>
      </c>
      <c r="S69" s="239"/>
      <c r="T69" s="239">
        <v>0.92</v>
      </c>
      <c r="U69" s="240">
        <v>2.77</v>
      </c>
      <c r="V69" s="236">
        <v>14</v>
      </c>
      <c r="W69" s="241" cm="1">
        <f t="array" aca="1" ref="W69" ca="1">INDIRECT("'"&amp;$C69&amp;"'!"&amp;"$"&amp;$D69&amp;$W$1&amp;"")</f>
        <v>4.8919999999999995</v>
      </c>
      <c r="X69" s="239">
        <v>1</v>
      </c>
      <c r="Y69" s="237">
        <v>0.378</v>
      </c>
      <c r="Z69" s="238" cm="1">
        <f t="array" aca="1" ref="Z69" ca="1">INDIRECT("'"&amp;$C69&amp;"'!"&amp;"$"&amp;$D69&amp;$Z$1&amp;"")</f>
        <v>0</v>
      </c>
      <c r="AA69" s="239" t="s">
        <v>1</v>
      </c>
      <c r="AB69" s="239" t="s">
        <v>1</v>
      </c>
      <c r="AC69" s="240" t="s">
        <v>1</v>
      </c>
      <c r="AD69" s="236" cm="1">
        <f t="array" aca="1" ref="AD69" ca="1">INDIRECT("'"&amp;$C69&amp;"'!"&amp;"$"&amp;$D69&amp;$AD$1&amp;"")</f>
        <v>0</v>
      </c>
      <c r="AE69" s="239" t="s">
        <v>1</v>
      </c>
      <c r="AF69" s="239" t="s">
        <v>1</v>
      </c>
      <c r="AG69" s="237" t="s">
        <v>1</v>
      </c>
      <c r="AH69" s="238" cm="1">
        <f t="array" aca="1" ref="AH69" ca="1">INDIRECT("'"&amp;$C69&amp;"'!"&amp;"$"&amp;$D69&amp;$AH$1&amp;"")</f>
        <v>0</v>
      </c>
      <c r="AI69" s="239" t="s">
        <v>1</v>
      </c>
      <c r="AJ69" s="239" t="s">
        <v>1</v>
      </c>
      <c r="AK69" s="240" t="s">
        <v>1</v>
      </c>
      <c r="AL69" s="236" cm="1">
        <f t="array" aca="1" ref="AL69" ca="1">INDIRECT("'"&amp;$C69&amp;"'!"&amp;"$"&amp;$D69&amp;$AL$1&amp;"")</f>
        <v>0</v>
      </c>
      <c r="AM69" s="239" t="s">
        <v>1</v>
      </c>
      <c r="AN69" s="239" t="s">
        <v>1</v>
      </c>
      <c r="AO69" s="237" t="s">
        <v>1</v>
      </c>
      <c r="AP69" s="236">
        <v>11.6</v>
      </c>
      <c r="AQ69" s="240">
        <v>70.5</v>
      </c>
      <c r="AR69" s="236" cm="1">
        <f t="array" aca="1" ref="AR69" ca="1">INDIRECT("'"&amp;$C69&amp;"'!"&amp;"$"&amp;$D69&amp;$AR$1&amp;"")</f>
        <v>4</v>
      </c>
      <c r="AS69" s="239">
        <v>0.92</v>
      </c>
      <c r="AT69" s="237">
        <v>1.3</v>
      </c>
      <c r="AU69" s="238" cm="1">
        <f t="array" aca="1" ref="AU69" ca="1">INDIRECT("'"&amp;$C69&amp;"'!"&amp;"$"&amp;$D69&amp;$AU$1&amp;"")</f>
        <v>3.5</v>
      </c>
      <c r="AV69" s="239">
        <v>0.92</v>
      </c>
      <c r="AW69" s="237">
        <v>1.2</v>
      </c>
      <c r="AX69" s="236">
        <v>13.9</v>
      </c>
      <c r="AY69" s="240">
        <v>70.7</v>
      </c>
      <c r="AZ69" s="239" cm="1">
        <f t="array" aca="1" ref="AZ69" ca="1">INDIRECT("'"&amp;$C69&amp;"'!"&amp;"$"&amp;$D69&amp;$AZ$1&amp;"")</f>
        <v>6.5</v>
      </c>
      <c r="BA69" s="238"/>
      <c r="BB69" s="239">
        <v>0.9</v>
      </c>
      <c r="BC69" s="237">
        <v>3.1</v>
      </c>
      <c r="BD69" s="239" t="str" cm="1">
        <f t="array" aca="1" ref="BD69" ca="1">INDIRECT("'"&amp;$C69&amp;"'!"&amp;"$"&amp;$D69&amp;$BD$1&amp;"")</f>
        <v>CMS</v>
      </c>
      <c r="BE69" s="238"/>
      <c r="BF69" s="239" t="s">
        <v>1</v>
      </c>
      <c r="BG69" s="237" t="s">
        <v>1</v>
      </c>
      <c r="BH69" s="241">
        <v>14.12</v>
      </c>
      <c r="BI69" s="237">
        <v>71.12</v>
      </c>
      <c r="BJ69" s="241" cm="1">
        <f t="array" aca="1" ref="BJ69" ca="1">INDIRECT("'"&amp;$C69&amp;"'!"&amp;"$"&amp;$D69&amp;$BJ$1&amp;"")</f>
        <v>14.29</v>
      </c>
      <c r="BK69" s="239">
        <v>0.98</v>
      </c>
      <c r="BL69" s="237">
        <v>3.5</v>
      </c>
      <c r="BM69" s="415">
        <v>67.5</v>
      </c>
      <c r="BN69" s="236" cm="1">
        <f t="array" aca="1" ref="BN69" ca="1">INDIRECT("'"&amp;$C69&amp;"'!"&amp;"$"&amp;$D69&amp;$BN$1&amp;"")</f>
        <v>6.7000000000000011</v>
      </c>
      <c r="BO69" s="238">
        <v>0.94</v>
      </c>
      <c r="BP69" s="237">
        <v>2.4</v>
      </c>
      <c r="BQ69" s="241" cm="1">
        <f t="array" aca="1" ref="BQ69" ca="1">INDIRECT("'"&amp;$C69&amp;"'!"&amp;"$"&amp;$D69&amp;$BQ$1&amp;"")</f>
        <v>1.44</v>
      </c>
      <c r="BR69" s="239"/>
      <c r="BS69" s="239">
        <v>0.99</v>
      </c>
      <c r="BT69" s="237">
        <v>0.2</v>
      </c>
      <c r="BU69" s="242" cm="1">
        <f t="array" aca="1" ref="BU69" ca="1">INDIRECT("'"&amp;$C69&amp;"'!"&amp;"$"&amp;$D69&amp;$BU$1&amp;"")</f>
        <v>0.84</v>
      </c>
      <c r="BV69" s="239"/>
      <c r="BW69" s="239">
        <v>0.97</v>
      </c>
      <c r="BX69" s="237">
        <v>0.21</v>
      </c>
      <c r="BY69" s="242" cm="1">
        <f t="array" aca="1" ref="BY69" ca="1">INDIRECT("'"&amp;$C69&amp;"'!"&amp;"$"&amp;$D69&amp;74&amp;"")</f>
        <v>0</v>
      </c>
      <c r="BZ69" s="239"/>
      <c r="CA69" s="239"/>
      <c r="CB69" s="237"/>
    </row>
    <row r="70" spans="1:80" ht="15" x14ac:dyDescent="0.2">
      <c r="A70" s="351">
        <f t="shared" si="3"/>
        <v>45964</v>
      </c>
      <c r="B70" s="268">
        <v>0.625</v>
      </c>
      <c r="C70" s="254">
        <f t="shared" si="4"/>
        <v>3</v>
      </c>
      <c r="D70" s="255" t="s">
        <v>168</v>
      </c>
      <c r="E70" s="229">
        <v>14.1</v>
      </c>
      <c r="F70" s="230">
        <v>68.44</v>
      </c>
      <c r="G70" s="231" t="str" cm="1">
        <f t="array" aca="1" ref="G70" ca="1">INDIRECT("'"&amp;$C70&amp;"'!"&amp;"$"&amp;$D70&amp;$G$1&amp;"")</f>
        <v>CMS</v>
      </c>
      <c r="H70" s="232" t="s">
        <v>1</v>
      </c>
      <c r="I70" s="230" t="s">
        <v>1</v>
      </c>
      <c r="J70" s="231" cm="1">
        <f t="array" aca="1" ref="J70" ca="1">INDIRECT("'"&amp;$C70&amp;"'!"&amp;"$"&amp;$D70&amp;$J$1&amp;"")</f>
        <v>6.8</v>
      </c>
      <c r="K70" s="232"/>
      <c r="L70" s="232">
        <v>0.92</v>
      </c>
      <c r="M70" s="233">
        <v>2.78</v>
      </c>
      <c r="N70" s="229" cm="1">
        <f t="array" aca="1" ref="N70" ca="1">INDIRECT("'"&amp;$C70&amp;"'!"&amp;"$"&amp;$D70&amp;$N$1&amp;"")</f>
        <v>6.8</v>
      </c>
      <c r="O70" s="232"/>
      <c r="P70" s="232">
        <v>0.92</v>
      </c>
      <c r="Q70" s="230">
        <v>2.78</v>
      </c>
      <c r="R70" s="359" cm="1">
        <f t="array" aca="1" ref="R70" ca="1">INDIRECT("'"&amp;$C70&amp;"'!"&amp;"$"&amp;$D70&amp;$R$1&amp;"")</f>
        <v>6.8</v>
      </c>
      <c r="S70" s="232"/>
      <c r="T70" s="232">
        <v>0.92</v>
      </c>
      <c r="U70" s="233">
        <v>2.78</v>
      </c>
      <c r="V70" s="229">
        <v>13.94</v>
      </c>
      <c r="W70" s="234" cm="1">
        <f t="array" aca="1" ref="W70" ca="1">INDIRECT("'"&amp;$C70&amp;"'!"&amp;"$"&amp;$D70&amp;$W$1&amp;"")</f>
        <v>5.85</v>
      </c>
      <c r="X70" s="232">
        <v>1</v>
      </c>
      <c r="Y70" s="230">
        <v>0.439</v>
      </c>
      <c r="Z70" s="231" cm="1">
        <f t="array" aca="1" ref="Z70" ca="1">INDIRECT("'"&amp;$C70&amp;"'!"&amp;"$"&amp;$D70&amp;$Z$1&amp;"")</f>
        <v>0</v>
      </c>
      <c r="AA70" s="232" t="s">
        <v>1</v>
      </c>
      <c r="AB70" s="232" t="s">
        <v>1</v>
      </c>
      <c r="AC70" s="233" t="s">
        <v>1</v>
      </c>
      <c r="AD70" s="229" cm="1">
        <f t="array" aca="1" ref="AD70" ca="1">INDIRECT("'"&amp;$C70&amp;"'!"&amp;"$"&amp;$D70&amp;$AD$1&amp;"")</f>
        <v>0</v>
      </c>
      <c r="AE70" s="232" t="s">
        <v>1</v>
      </c>
      <c r="AF70" s="232" t="s">
        <v>1</v>
      </c>
      <c r="AG70" s="230" t="s">
        <v>1</v>
      </c>
      <c r="AH70" s="231" cm="1">
        <f t="array" aca="1" ref="AH70" ca="1">INDIRECT("'"&amp;$C70&amp;"'!"&amp;"$"&amp;$D70&amp;$AH$1&amp;"")</f>
        <v>0</v>
      </c>
      <c r="AI70" s="232" t="s">
        <v>1</v>
      </c>
      <c r="AJ70" s="232" t="s">
        <v>1</v>
      </c>
      <c r="AK70" s="233" t="s">
        <v>1</v>
      </c>
      <c r="AL70" s="229" cm="1">
        <f t="array" aca="1" ref="AL70" ca="1">INDIRECT("'"&amp;$C70&amp;"'!"&amp;"$"&amp;$D70&amp;$AL$1&amp;"")</f>
        <v>0</v>
      </c>
      <c r="AM70" s="232" t="s">
        <v>1</v>
      </c>
      <c r="AN70" s="232" t="s">
        <v>1</v>
      </c>
      <c r="AO70" s="230" t="s">
        <v>1</v>
      </c>
      <c r="AP70" s="229">
        <v>11.7</v>
      </c>
      <c r="AQ70" s="233">
        <v>70.5</v>
      </c>
      <c r="AR70" s="229" cm="1">
        <f t="array" aca="1" ref="AR70" ca="1">INDIRECT("'"&amp;$C70&amp;"'!"&amp;"$"&amp;$D70&amp;$AR$1&amp;"")</f>
        <v>4</v>
      </c>
      <c r="AS70" s="232">
        <v>0.92</v>
      </c>
      <c r="AT70" s="230">
        <v>1.22</v>
      </c>
      <c r="AU70" s="231" cm="1">
        <f t="array" aca="1" ref="AU70" ca="1">INDIRECT("'"&amp;$C70&amp;"'!"&amp;"$"&amp;$D70&amp;$AU$1&amp;"")</f>
        <v>3.5</v>
      </c>
      <c r="AV70" s="232">
        <v>0.92</v>
      </c>
      <c r="AW70" s="230">
        <v>1.1100000000000001</v>
      </c>
      <c r="AX70" s="229">
        <v>13.9</v>
      </c>
      <c r="AY70" s="233">
        <v>70.7</v>
      </c>
      <c r="AZ70" s="232" cm="1">
        <f t="array" aca="1" ref="AZ70" ca="1">INDIRECT("'"&amp;$C70&amp;"'!"&amp;"$"&amp;$D70&amp;$AZ$1&amp;"")</f>
        <v>7</v>
      </c>
      <c r="BA70" s="231"/>
      <c r="BB70" s="232">
        <v>0.92</v>
      </c>
      <c r="BC70" s="230">
        <v>3.03</v>
      </c>
      <c r="BD70" s="232" t="str" cm="1">
        <f t="array" aca="1" ref="BD70" ca="1">INDIRECT("'"&amp;$C70&amp;"'!"&amp;"$"&amp;$D70&amp;$BD$1&amp;"")</f>
        <v>CMS</v>
      </c>
      <c r="BE70" s="231"/>
      <c r="BF70" s="232" t="s">
        <v>1</v>
      </c>
      <c r="BG70" s="230" t="s">
        <v>1</v>
      </c>
      <c r="BH70" s="234">
        <v>14.26</v>
      </c>
      <c r="BI70" s="230">
        <v>71.45</v>
      </c>
      <c r="BJ70" s="234" cm="1">
        <f t="array" aca="1" ref="BJ70" ca="1">INDIRECT("'"&amp;$C70&amp;"'!"&amp;"$"&amp;$D70&amp;$BJ$1&amp;"")</f>
        <v>14.29</v>
      </c>
      <c r="BK70" s="232">
        <v>0.96</v>
      </c>
      <c r="BL70" s="230">
        <v>4.5</v>
      </c>
      <c r="BM70" s="414">
        <v>67.099999999999994</v>
      </c>
      <c r="BN70" s="229" cm="1">
        <f t="array" aca="1" ref="BN70" ca="1">INDIRECT("'"&amp;$C70&amp;"'!"&amp;"$"&amp;$D70&amp;$BN$1&amp;"")</f>
        <v>5.9000000000000012</v>
      </c>
      <c r="BO70" s="231">
        <v>0.94</v>
      </c>
      <c r="BP70" s="230">
        <v>2.1</v>
      </c>
      <c r="BQ70" s="234" cm="1">
        <f t="array" aca="1" ref="BQ70" ca="1">INDIRECT("'"&amp;$C70&amp;"'!"&amp;"$"&amp;$D70&amp;$BQ$1&amp;"")</f>
        <v>1.49</v>
      </c>
      <c r="BR70" s="232"/>
      <c r="BS70" s="232">
        <v>0.99</v>
      </c>
      <c r="BT70" s="230">
        <v>0.19</v>
      </c>
      <c r="BU70" s="235" cm="1">
        <f t="array" aca="1" ref="BU70" ca="1">INDIRECT("'"&amp;$C70&amp;"'!"&amp;"$"&amp;$D70&amp;$BU$1&amp;"")</f>
        <v>0.87</v>
      </c>
      <c r="BV70" s="232"/>
      <c r="BW70" s="232">
        <v>0.97</v>
      </c>
      <c r="BX70" s="230">
        <v>0.21</v>
      </c>
      <c r="BY70" s="235" cm="1">
        <f t="array" aca="1" ref="BY70" ca="1">INDIRECT("'"&amp;$C70&amp;"'!"&amp;"$"&amp;$D70&amp;74&amp;"")</f>
        <v>0</v>
      </c>
      <c r="BZ70" s="232"/>
      <c r="CA70" s="232"/>
      <c r="CB70" s="230"/>
    </row>
    <row r="71" spans="1:80" ht="15" x14ac:dyDescent="0.2">
      <c r="A71" s="351">
        <f t="shared" si="3"/>
        <v>45964</v>
      </c>
      <c r="B71" s="268">
        <v>0.66666666666666696</v>
      </c>
      <c r="C71" s="254">
        <f t="shared" si="4"/>
        <v>3</v>
      </c>
      <c r="D71" s="255" t="s">
        <v>169</v>
      </c>
      <c r="E71" s="236">
        <v>14.1</v>
      </c>
      <c r="F71" s="237">
        <v>68.69</v>
      </c>
      <c r="G71" s="238" t="str" cm="1">
        <f t="array" aca="1" ref="G71" ca="1">INDIRECT("'"&amp;$C71&amp;"'!"&amp;"$"&amp;$D71&amp;$G$1&amp;"")</f>
        <v>CMS</v>
      </c>
      <c r="H71" s="239" t="s">
        <v>1</v>
      </c>
      <c r="I71" s="237" t="s">
        <v>1</v>
      </c>
      <c r="J71" s="238" cm="1">
        <f t="array" aca="1" ref="J71" ca="1">INDIRECT("'"&amp;$C71&amp;"'!"&amp;"$"&amp;$D71&amp;$J$1&amp;"")</f>
        <v>6.6</v>
      </c>
      <c r="K71" s="239"/>
      <c r="L71" s="239">
        <v>0.93</v>
      </c>
      <c r="M71" s="240">
        <v>2.59</v>
      </c>
      <c r="N71" s="236" cm="1">
        <f t="array" aca="1" ref="N71" ca="1">INDIRECT("'"&amp;$C71&amp;"'!"&amp;"$"&amp;$D71&amp;$N$1&amp;"")</f>
        <v>6.6</v>
      </c>
      <c r="O71" s="239"/>
      <c r="P71" s="239">
        <v>0.93</v>
      </c>
      <c r="Q71" s="237">
        <v>2.59</v>
      </c>
      <c r="R71" s="360" cm="1">
        <f t="array" aca="1" ref="R71" ca="1">INDIRECT("'"&amp;$C71&amp;"'!"&amp;"$"&amp;$D71&amp;$R$1&amp;"")</f>
        <v>6.6</v>
      </c>
      <c r="S71" s="239"/>
      <c r="T71" s="239">
        <v>0.93</v>
      </c>
      <c r="U71" s="240">
        <v>2.59</v>
      </c>
      <c r="V71" s="236">
        <v>13.97</v>
      </c>
      <c r="W71" s="241" cm="1">
        <f t="array" aca="1" ref="W71" ca="1">INDIRECT("'"&amp;$C71&amp;"'!"&amp;"$"&amp;$D71&amp;$W$1&amp;"")</f>
        <v>5.8780000000000001</v>
      </c>
      <c r="X71" s="239">
        <v>1</v>
      </c>
      <c r="Y71" s="237">
        <v>0.42699999999999999</v>
      </c>
      <c r="Z71" s="238" cm="1">
        <f t="array" aca="1" ref="Z71" ca="1">INDIRECT("'"&amp;$C71&amp;"'!"&amp;"$"&amp;$D71&amp;$Z$1&amp;"")</f>
        <v>0</v>
      </c>
      <c r="AA71" s="239" t="s">
        <v>1</v>
      </c>
      <c r="AB71" s="239" t="s">
        <v>1</v>
      </c>
      <c r="AC71" s="240" t="s">
        <v>1</v>
      </c>
      <c r="AD71" s="236" cm="1">
        <f t="array" aca="1" ref="AD71" ca="1">INDIRECT("'"&amp;$C71&amp;"'!"&amp;"$"&amp;$D71&amp;$AD$1&amp;"")</f>
        <v>0</v>
      </c>
      <c r="AE71" s="239" t="s">
        <v>1</v>
      </c>
      <c r="AF71" s="239" t="s">
        <v>1</v>
      </c>
      <c r="AG71" s="237" t="s">
        <v>1</v>
      </c>
      <c r="AH71" s="238" cm="1">
        <f t="array" aca="1" ref="AH71" ca="1">INDIRECT("'"&amp;$C71&amp;"'!"&amp;"$"&amp;$D71&amp;$AH$1&amp;"")</f>
        <v>0</v>
      </c>
      <c r="AI71" s="239" t="s">
        <v>1</v>
      </c>
      <c r="AJ71" s="239" t="s">
        <v>1</v>
      </c>
      <c r="AK71" s="240" t="s">
        <v>1</v>
      </c>
      <c r="AL71" s="236" cm="1">
        <f t="array" aca="1" ref="AL71" ca="1">INDIRECT("'"&amp;$C71&amp;"'!"&amp;"$"&amp;$D71&amp;$AL$1&amp;"")</f>
        <v>0</v>
      </c>
      <c r="AM71" s="239" t="s">
        <v>1</v>
      </c>
      <c r="AN71" s="239" t="s">
        <v>1</v>
      </c>
      <c r="AO71" s="237" t="s">
        <v>1</v>
      </c>
      <c r="AP71" s="236">
        <v>11.7</v>
      </c>
      <c r="AQ71" s="240">
        <v>70.7</v>
      </c>
      <c r="AR71" s="236" cm="1">
        <f t="array" aca="1" ref="AR71" ca="1">INDIRECT("'"&amp;$C71&amp;"'!"&amp;"$"&amp;$D71&amp;$AR$1&amp;"")</f>
        <v>4</v>
      </c>
      <c r="AS71" s="239">
        <v>0.94</v>
      </c>
      <c r="AT71" s="237">
        <v>1.1000000000000001</v>
      </c>
      <c r="AU71" s="238" cm="1">
        <f t="array" aca="1" ref="AU71" ca="1">INDIRECT("'"&amp;$C71&amp;"'!"&amp;"$"&amp;$D71&amp;$AU$1&amp;"")</f>
        <v>3.5</v>
      </c>
      <c r="AV71" s="239">
        <v>0.94</v>
      </c>
      <c r="AW71" s="237">
        <v>0.97</v>
      </c>
      <c r="AX71" s="236">
        <v>13.9</v>
      </c>
      <c r="AY71" s="240">
        <v>70.7</v>
      </c>
      <c r="AZ71" s="239" cm="1">
        <f t="array" aca="1" ref="AZ71" ca="1">INDIRECT("'"&amp;$C71&amp;"'!"&amp;"$"&amp;$D71&amp;$AZ$1&amp;"")</f>
        <v>7</v>
      </c>
      <c r="BA71" s="238"/>
      <c r="BB71" s="239">
        <v>0.93</v>
      </c>
      <c r="BC71" s="237">
        <v>2.77</v>
      </c>
      <c r="BD71" s="239" t="str" cm="1">
        <f t="array" aca="1" ref="BD71" ca="1">INDIRECT("'"&amp;$C71&amp;"'!"&amp;"$"&amp;$D71&amp;$BD$1&amp;"")</f>
        <v>CMS</v>
      </c>
      <c r="BE71" s="238"/>
      <c r="BF71" s="239" t="s">
        <v>1</v>
      </c>
      <c r="BG71" s="237" t="s">
        <v>1</v>
      </c>
      <c r="BH71" s="241">
        <v>14.32</v>
      </c>
      <c r="BI71" s="237">
        <v>71.59</v>
      </c>
      <c r="BJ71" s="241" cm="1">
        <f t="array" aca="1" ref="BJ71" ca="1">INDIRECT("'"&amp;$C71&amp;"'!"&amp;"$"&amp;$D71&amp;$BJ$1&amp;"")</f>
        <v>14.25</v>
      </c>
      <c r="BK71" s="239">
        <v>0.96</v>
      </c>
      <c r="BL71" s="237">
        <v>4.5</v>
      </c>
      <c r="BM71" s="415">
        <v>67.400000000000006</v>
      </c>
      <c r="BN71" s="236" cm="1">
        <f t="array" aca="1" ref="BN71" ca="1">INDIRECT("'"&amp;$C71&amp;"'!"&amp;"$"&amp;$D71&amp;$BN$1&amp;"")</f>
        <v>5.9000000000000012</v>
      </c>
      <c r="BO71" s="238">
        <v>0.94</v>
      </c>
      <c r="BP71" s="237">
        <v>2.1</v>
      </c>
      <c r="BQ71" s="241" cm="1">
        <f t="array" aca="1" ref="BQ71" ca="1">INDIRECT("'"&amp;$C71&amp;"'!"&amp;"$"&amp;$D71&amp;$BQ$1&amp;"")</f>
        <v>1.47</v>
      </c>
      <c r="BR71" s="239"/>
      <c r="BS71" s="239">
        <v>0.99</v>
      </c>
      <c r="BT71" s="237">
        <v>0.19</v>
      </c>
      <c r="BU71" s="242" cm="1">
        <f t="array" aca="1" ref="BU71" ca="1">INDIRECT("'"&amp;$C71&amp;"'!"&amp;"$"&amp;$D71&amp;$BU$1&amp;"")</f>
        <v>0.87</v>
      </c>
      <c r="BV71" s="239"/>
      <c r="BW71" s="239">
        <v>0.97</v>
      </c>
      <c r="BX71" s="237">
        <v>0.21</v>
      </c>
      <c r="BY71" s="242" cm="1">
        <f t="array" aca="1" ref="BY71" ca="1">INDIRECT("'"&amp;$C71&amp;"'!"&amp;"$"&amp;$D71&amp;74&amp;"")</f>
        <v>0</v>
      </c>
      <c r="BZ71" s="239"/>
      <c r="CA71" s="239"/>
      <c r="CB71" s="237"/>
    </row>
    <row r="72" spans="1:80" ht="15" x14ac:dyDescent="0.2">
      <c r="A72" s="351">
        <f t="shared" si="3"/>
        <v>45964</v>
      </c>
      <c r="B72" s="268">
        <v>0.70833333333333404</v>
      </c>
      <c r="C72" s="254">
        <f t="shared" si="4"/>
        <v>3</v>
      </c>
      <c r="D72" s="255" t="s">
        <v>170</v>
      </c>
      <c r="E72" s="229">
        <v>14</v>
      </c>
      <c r="F72" s="230">
        <v>68.900000000000006</v>
      </c>
      <c r="G72" s="231" t="str" cm="1">
        <f t="array" aca="1" ref="G72" ca="1">INDIRECT("'"&amp;$C72&amp;"'!"&amp;"$"&amp;$D72&amp;$G$1&amp;"")</f>
        <v>CMS</v>
      </c>
      <c r="H72" s="232" t="s">
        <v>1</v>
      </c>
      <c r="I72" s="230" t="s">
        <v>1</v>
      </c>
      <c r="J72" s="231" cm="1">
        <f t="array" aca="1" ref="J72" ca="1">INDIRECT("'"&amp;$C72&amp;"'!"&amp;"$"&amp;$D72&amp;$J$1&amp;"")</f>
        <v>6.6</v>
      </c>
      <c r="K72" s="232"/>
      <c r="L72" s="232">
        <v>0.93</v>
      </c>
      <c r="M72" s="233">
        <v>2.5</v>
      </c>
      <c r="N72" s="229" cm="1">
        <f t="array" aca="1" ref="N72" ca="1">INDIRECT("'"&amp;$C72&amp;"'!"&amp;"$"&amp;$D72&amp;$N$1&amp;"")</f>
        <v>6.6</v>
      </c>
      <c r="O72" s="232"/>
      <c r="P72" s="232">
        <v>0.93</v>
      </c>
      <c r="Q72" s="230">
        <v>2.5</v>
      </c>
      <c r="R72" s="359" cm="1">
        <f t="array" aca="1" ref="R72" ca="1">INDIRECT("'"&amp;$C72&amp;"'!"&amp;"$"&amp;$D72&amp;$R$1&amp;"")</f>
        <v>6.6</v>
      </c>
      <c r="S72" s="232"/>
      <c r="T72" s="232">
        <v>0.93</v>
      </c>
      <c r="U72" s="233">
        <v>2.5</v>
      </c>
      <c r="V72" s="229">
        <v>13.98</v>
      </c>
      <c r="W72" s="234" cm="1">
        <f t="array" aca="1" ref="W72" ca="1">INDIRECT("'"&amp;$C72&amp;"'!"&amp;"$"&amp;$D72&amp;$W$1&amp;"")</f>
        <v>0.91200000000000003</v>
      </c>
      <c r="X72" s="232">
        <v>1</v>
      </c>
      <c r="Y72" s="230">
        <v>0.31</v>
      </c>
      <c r="Z72" s="231" cm="1">
        <f t="array" aca="1" ref="Z72" ca="1">INDIRECT("'"&amp;$C72&amp;"'!"&amp;"$"&amp;$D72&amp;$Z$1&amp;"")</f>
        <v>0</v>
      </c>
      <c r="AA72" s="232" t="s">
        <v>1</v>
      </c>
      <c r="AB72" s="232" t="s">
        <v>1</v>
      </c>
      <c r="AC72" s="233" t="s">
        <v>1</v>
      </c>
      <c r="AD72" s="229" cm="1">
        <f t="array" aca="1" ref="AD72" ca="1">INDIRECT("'"&amp;$C72&amp;"'!"&amp;"$"&amp;$D72&amp;$AD$1&amp;"")</f>
        <v>0</v>
      </c>
      <c r="AE72" s="232" t="s">
        <v>1</v>
      </c>
      <c r="AF72" s="232" t="s">
        <v>1</v>
      </c>
      <c r="AG72" s="230" t="s">
        <v>1</v>
      </c>
      <c r="AH72" s="231" cm="1">
        <f t="array" aca="1" ref="AH72" ca="1">INDIRECT("'"&amp;$C72&amp;"'!"&amp;"$"&amp;$D72&amp;$AH$1&amp;"")</f>
        <v>0</v>
      </c>
      <c r="AI72" s="232" t="s">
        <v>1</v>
      </c>
      <c r="AJ72" s="232" t="s">
        <v>1</v>
      </c>
      <c r="AK72" s="233" t="s">
        <v>1</v>
      </c>
      <c r="AL72" s="229" cm="1">
        <f t="array" aca="1" ref="AL72" ca="1">INDIRECT("'"&amp;$C72&amp;"'!"&amp;"$"&amp;$D72&amp;$AL$1&amp;"")</f>
        <v>0</v>
      </c>
      <c r="AM72" s="232" t="s">
        <v>1</v>
      </c>
      <c r="AN72" s="232" t="s">
        <v>1</v>
      </c>
      <c r="AO72" s="230" t="s">
        <v>1</v>
      </c>
      <c r="AP72" s="229">
        <v>11.7</v>
      </c>
      <c r="AQ72" s="233">
        <v>70.900000000000006</v>
      </c>
      <c r="AR72" s="229" cm="1">
        <f t="array" aca="1" ref="AR72" ca="1">INDIRECT("'"&amp;$C72&amp;"'!"&amp;"$"&amp;$D72&amp;$AR$1&amp;"")</f>
        <v>4</v>
      </c>
      <c r="AS72" s="232">
        <v>0.97</v>
      </c>
      <c r="AT72" s="230">
        <v>0.94</v>
      </c>
      <c r="AU72" s="231" cm="1">
        <f t="array" aca="1" ref="AU72" ca="1">INDIRECT("'"&amp;$C72&amp;"'!"&amp;"$"&amp;$D72&amp;$AU$1&amp;"")</f>
        <v>3.5</v>
      </c>
      <c r="AV72" s="232">
        <v>0.97</v>
      </c>
      <c r="AW72" s="230">
        <v>0.84</v>
      </c>
      <c r="AX72" s="229">
        <v>13.9</v>
      </c>
      <c r="AY72" s="233">
        <v>70.8</v>
      </c>
      <c r="AZ72" s="232" cm="1">
        <f t="array" aca="1" ref="AZ72" ca="1">INDIRECT("'"&amp;$C72&amp;"'!"&amp;"$"&amp;$D72&amp;$AZ$1&amp;"")</f>
        <v>6.8</v>
      </c>
      <c r="BA72" s="231"/>
      <c r="BB72" s="232">
        <v>0.94</v>
      </c>
      <c r="BC72" s="230">
        <v>2.38</v>
      </c>
      <c r="BD72" s="232" t="str" cm="1">
        <f t="array" aca="1" ref="BD72" ca="1">INDIRECT("'"&amp;$C72&amp;"'!"&amp;"$"&amp;$D72&amp;$BD$1&amp;"")</f>
        <v>CMS</v>
      </c>
      <c r="BE72" s="231"/>
      <c r="BF72" s="232" t="s">
        <v>1</v>
      </c>
      <c r="BG72" s="230" t="s">
        <v>1</v>
      </c>
      <c r="BH72" s="234">
        <v>14.26</v>
      </c>
      <c r="BI72" s="230">
        <v>71.72</v>
      </c>
      <c r="BJ72" s="234" cm="1">
        <f t="array" aca="1" ref="BJ72" ca="1">INDIRECT("'"&amp;$C72&amp;"'!"&amp;"$"&amp;$D72&amp;$BJ$1&amp;"")</f>
        <v>14.29</v>
      </c>
      <c r="BK72" s="232">
        <v>0.98</v>
      </c>
      <c r="BL72" s="230">
        <v>3.4</v>
      </c>
      <c r="BM72" s="414">
        <v>67.7</v>
      </c>
      <c r="BN72" s="229" cm="1">
        <f t="array" aca="1" ref="BN72" ca="1">INDIRECT("'"&amp;$C72&amp;"'!"&amp;"$"&amp;$D72&amp;$BN$1&amp;"")</f>
        <v>6.7000000000000011</v>
      </c>
      <c r="BO72" s="231">
        <v>0.95</v>
      </c>
      <c r="BP72" s="230">
        <v>2.2000000000000002</v>
      </c>
      <c r="BQ72" s="234" cm="1">
        <f t="array" aca="1" ref="BQ72" ca="1">INDIRECT("'"&amp;$C72&amp;"'!"&amp;"$"&amp;$D72&amp;$BQ$1&amp;"")</f>
        <v>1.4</v>
      </c>
      <c r="BR72" s="232"/>
      <c r="BS72" s="232">
        <v>0.99</v>
      </c>
      <c r="BT72" s="230">
        <v>0.2</v>
      </c>
      <c r="BU72" s="235" cm="1">
        <f t="array" aca="1" ref="BU72" ca="1">INDIRECT("'"&amp;$C72&amp;"'!"&amp;"$"&amp;$D72&amp;$BU$1&amp;"")</f>
        <v>0.82</v>
      </c>
      <c r="BV72" s="232"/>
      <c r="BW72" s="232">
        <v>0.97</v>
      </c>
      <c r="BX72" s="230">
        <v>0.21</v>
      </c>
      <c r="BY72" s="235" cm="1">
        <f t="array" aca="1" ref="BY72" ca="1">INDIRECT("'"&amp;$C72&amp;"'!"&amp;"$"&amp;$D72&amp;74&amp;"")</f>
        <v>0</v>
      </c>
      <c r="BZ72" s="232"/>
      <c r="CA72" s="232"/>
      <c r="CB72" s="230"/>
    </row>
    <row r="73" spans="1:80" ht="15" x14ac:dyDescent="0.2">
      <c r="A73" s="351">
        <f t="shared" si="3"/>
        <v>45964</v>
      </c>
      <c r="B73" s="268">
        <v>0.750000000000001</v>
      </c>
      <c r="C73" s="254">
        <f t="shared" si="4"/>
        <v>3</v>
      </c>
      <c r="D73" s="255" t="s">
        <v>171</v>
      </c>
      <c r="E73" s="236">
        <v>14</v>
      </c>
      <c r="F73" s="237">
        <v>68.73</v>
      </c>
      <c r="G73" s="238" t="str" cm="1">
        <f t="array" aca="1" ref="G73" ca="1">INDIRECT("'"&amp;$C73&amp;"'!"&amp;"$"&amp;$D73&amp;$G$1&amp;"")</f>
        <v>CMS</v>
      </c>
      <c r="H73" s="239" t="s">
        <v>1</v>
      </c>
      <c r="I73" s="237" t="s">
        <v>1</v>
      </c>
      <c r="J73" s="238" cm="1">
        <f t="array" aca="1" ref="J73" ca="1">INDIRECT("'"&amp;$C73&amp;"'!"&amp;"$"&amp;$D73&amp;$J$1&amp;"")</f>
        <v>6.8</v>
      </c>
      <c r="K73" s="239"/>
      <c r="L73" s="239">
        <v>0.94</v>
      </c>
      <c r="M73" s="240">
        <v>2.6</v>
      </c>
      <c r="N73" s="236" cm="1">
        <f t="array" aca="1" ref="N73" ca="1">INDIRECT("'"&amp;$C73&amp;"'!"&amp;"$"&amp;$D73&amp;$N$1&amp;"")</f>
        <v>6.8</v>
      </c>
      <c r="O73" s="239"/>
      <c r="P73" s="239">
        <v>0.94</v>
      </c>
      <c r="Q73" s="237">
        <v>2.6</v>
      </c>
      <c r="R73" s="236" cm="1">
        <f t="array" aca="1" ref="R73" ca="1">INDIRECT("'"&amp;$C73&amp;"'!"&amp;"$"&amp;$D73&amp;$R$1&amp;"")</f>
        <v>6.8</v>
      </c>
      <c r="S73" s="239"/>
      <c r="T73" s="239">
        <v>0.94</v>
      </c>
      <c r="U73" s="240">
        <v>2.6</v>
      </c>
      <c r="V73" s="236">
        <v>13.99</v>
      </c>
      <c r="W73" s="241" cm="1">
        <f t="array" aca="1" ref="W73" ca="1">INDIRECT("'"&amp;$C73&amp;"'!"&amp;"$"&amp;$D73&amp;$W$1&amp;"")</f>
        <v>1.9100000000000001</v>
      </c>
      <c r="X73" s="239">
        <v>1</v>
      </c>
      <c r="Y73" s="237">
        <v>0.09</v>
      </c>
      <c r="Z73" s="238" cm="1">
        <f t="array" aca="1" ref="Z73" ca="1">INDIRECT("'"&amp;$C73&amp;"'!"&amp;"$"&amp;$D73&amp;$Z$1&amp;"")</f>
        <v>0</v>
      </c>
      <c r="AA73" s="239" t="s">
        <v>1</v>
      </c>
      <c r="AB73" s="239" t="s">
        <v>1</v>
      </c>
      <c r="AC73" s="240" t="s">
        <v>1</v>
      </c>
      <c r="AD73" s="236" cm="1">
        <f t="array" aca="1" ref="AD73" ca="1">INDIRECT("'"&amp;$C73&amp;"'!"&amp;"$"&amp;$D73&amp;$AD$1&amp;"")</f>
        <v>0</v>
      </c>
      <c r="AE73" s="239" t="s">
        <v>1</v>
      </c>
      <c r="AF73" s="239" t="s">
        <v>1</v>
      </c>
      <c r="AG73" s="237" t="s">
        <v>1</v>
      </c>
      <c r="AH73" s="238" cm="1">
        <f t="array" aca="1" ref="AH73" ca="1">INDIRECT("'"&amp;$C73&amp;"'!"&amp;"$"&amp;$D73&amp;$AH$1&amp;"")</f>
        <v>0</v>
      </c>
      <c r="AI73" s="239" t="s">
        <v>1</v>
      </c>
      <c r="AJ73" s="239" t="s">
        <v>1</v>
      </c>
      <c r="AK73" s="240" t="s">
        <v>1</v>
      </c>
      <c r="AL73" s="236" cm="1">
        <f t="array" aca="1" ref="AL73" ca="1">INDIRECT("'"&amp;$C73&amp;"'!"&amp;"$"&amp;$D73&amp;$AL$1&amp;"")</f>
        <v>0</v>
      </c>
      <c r="AM73" s="239" t="s">
        <v>1</v>
      </c>
      <c r="AN73" s="239" t="s">
        <v>1</v>
      </c>
      <c r="AO73" s="237" t="s">
        <v>1</v>
      </c>
      <c r="AP73" s="236">
        <v>11.7</v>
      </c>
      <c r="AQ73" s="240">
        <v>70.3</v>
      </c>
      <c r="AR73" s="236" cm="1">
        <f t="array" aca="1" ref="AR73" ca="1">INDIRECT("'"&amp;$C73&amp;"'!"&amp;"$"&amp;$D73&amp;$AR$1&amp;"")</f>
        <v>4</v>
      </c>
      <c r="AS73" s="239">
        <v>0.94</v>
      </c>
      <c r="AT73" s="237">
        <v>1.45</v>
      </c>
      <c r="AU73" s="238" cm="1">
        <f t="array" aca="1" ref="AU73" ca="1">INDIRECT("'"&amp;$C73&amp;"'!"&amp;"$"&amp;$D73&amp;$AU$1&amp;"")</f>
        <v>3.5</v>
      </c>
      <c r="AV73" s="239">
        <v>0.94</v>
      </c>
      <c r="AW73" s="237">
        <v>1.3</v>
      </c>
      <c r="AX73" s="236">
        <v>13.9</v>
      </c>
      <c r="AY73" s="240">
        <v>70.8</v>
      </c>
      <c r="AZ73" s="239" cm="1">
        <f t="array" aca="1" ref="AZ73" ca="1">INDIRECT("'"&amp;$C73&amp;"'!"&amp;"$"&amp;$D73&amp;$AZ$1&amp;"")</f>
        <v>7</v>
      </c>
      <c r="BA73" s="238"/>
      <c r="BB73" s="239">
        <v>0.99</v>
      </c>
      <c r="BC73" s="237">
        <v>0.84</v>
      </c>
      <c r="BD73" s="239" t="str" cm="1">
        <f t="array" aca="1" ref="BD73" ca="1">INDIRECT("'"&amp;$C73&amp;"'!"&amp;"$"&amp;$D73&amp;$BD$1&amp;"")</f>
        <v>CMS</v>
      </c>
      <c r="BE73" s="238"/>
      <c r="BF73" s="239" t="s">
        <v>1</v>
      </c>
      <c r="BG73" s="237" t="s">
        <v>1</v>
      </c>
      <c r="BH73" s="241">
        <v>14.24</v>
      </c>
      <c r="BI73" s="237">
        <v>71.239999999999995</v>
      </c>
      <c r="BJ73" s="241" cm="1">
        <f t="array" aca="1" ref="BJ73" ca="1">INDIRECT("'"&amp;$C73&amp;"'!"&amp;"$"&amp;$D73&amp;$BJ$1&amp;"")</f>
        <v>14.25</v>
      </c>
      <c r="BK73" s="239">
        <v>0.98</v>
      </c>
      <c r="BL73" s="237">
        <v>3.4</v>
      </c>
      <c r="BM73" s="415">
        <v>67.599999999999994</v>
      </c>
      <c r="BN73" s="236" cm="1">
        <f t="array" aca="1" ref="BN73" ca="1">INDIRECT("'"&amp;$C73&amp;"'!"&amp;"$"&amp;$D73&amp;$BN$1&amp;"")</f>
        <v>6.6000000000000014</v>
      </c>
      <c r="BO73" s="238">
        <v>0.96</v>
      </c>
      <c r="BP73" s="237">
        <v>1.9</v>
      </c>
      <c r="BQ73" s="241" cm="1">
        <f t="array" aca="1" ref="BQ73" ca="1">INDIRECT("'"&amp;$C73&amp;"'!"&amp;"$"&amp;$D73&amp;$BQ$1&amp;"")</f>
        <v>1.57</v>
      </c>
      <c r="BR73" s="239"/>
      <c r="BS73" s="239">
        <v>0.99</v>
      </c>
      <c r="BT73" s="237">
        <v>0.19</v>
      </c>
      <c r="BU73" s="242" cm="1">
        <f t="array" aca="1" ref="BU73" ca="1">INDIRECT("'"&amp;$C73&amp;"'!"&amp;"$"&amp;$D73&amp;$BU$1&amp;"")</f>
        <v>0.89</v>
      </c>
      <c r="BV73" s="239"/>
      <c r="BW73" s="239">
        <v>0.97</v>
      </c>
      <c r="BX73" s="237">
        <v>0.22</v>
      </c>
      <c r="BY73" s="242" cm="1">
        <f t="array" aca="1" ref="BY73" ca="1">INDIRECT("'"&amp;$C73&amp;"'!"&amp;"$"&amp;$D73&amp;74&amp;"")</f>
        <v>0</v>
      </c>
      <c r="BZ73" s="239"/>
      <c r="CA73" s="239"/>
      <c r="CB73" s="237"/>
    </row>
    <row r="74" spans="1:80" ht="15" x14ac:dyDescent="0.2">
      <c r="A74" s="351">
        <f t="shared" si="3"/>
        <v>45964</v>
      </c>
      <c r="B74" s="268">
        <v>0.79166666666666696</v>
      </c>
      <c r="C74" s="254">
        <f t="shared" si="4"/>
        <v>3</v>
      </c>
      <c r="D74" s="255" t="s">
        <v>172</v>
      </c>
      <c r="E74" s="229">
        <v>14</v>
      </c>
      <c r="F74" s="230">
        <v>69.08</v>
      </c>
      <c r="G74" s="231" t="str" cm="1">
        <f t="array" aca="1" ref="G74" ca="1">INDIRECT("'"&amp;$C74&amp;"'!"&amp;"$"&amp;$D74&amp;$G$1&amp;"")</f>
        <v>CMS</v>
      </c>
      <c r="H74" s="232" t="s">
        <v>1</v>
      </c>
      <c r="I74" s="230" t="s">
        <v>1</v>
      </c>
      <c r="J74" s="231" cm="1">
        <f t="array" aca="1" ref="J74" ca="1">INDIRECT("'"&amp;$C74&amp;"'!"&amp;"$"&amp;$D74&amp;$J$1&amp;"")</f>
        <v>6.6</v>
      </c>
      <c r="K74" s="501"/>
      <c r="L74" s="232">
        <v>0.95</v>
      </c>
      <c r="M74" s="233">
        <v>2.2000000000000002</v>
      </c>
      <c r="N74" s="229" cm="1">
        <f t="array" aca="1" ref="N74" ca="1">INDIRECT("'"&amp;$C74&amp;"'!"&amp;"$"&amp;$D74&amp;$N$1&amp;"")</f>
        <v>6.6</v>
      </c>
      <c r="O74" s="232"/>
      <c r="P74" s="232">
        <v>0.95</v>
      </c>
      <c r="Q74" s="230">
        <v>2.2000000000000002</v>
      </c>
      <c r="R74" s="359" cm="1">
        <f t="array" aca="1" ref="R74" ca="1">INDIRECT("'"&amp;$C74&amp;"'!"&amp;"$"&amp;$D74&amp;$R$1&amp;"")</f>
        <v>6.6</v>
      </c>
      <c r="S74" s="232"/>
      <c r="T74" s="232">
        <v>0.95</v>
      </c>
      <c r="U74" s="233">
        <v>2.2000000000000002</v>
      </c>
      <c r="V74" s="229">
        <v>13.97</v>
      </c>
      <c r="W74" s="234" cm="1">
        <f t="array" aca="1" ref="W74" ca="1">INDIRECT("'"&amp;$C74&amp;"'!"&amp;"$"&amp;$D74&amp;$W$1&amp;"")</f>
        <v>0.91900000000000004</v>
      </c>
      <c r="X74" s="232">
        <v>1</v>
      </c>
      <c r="Y74" s="230">
        <v>3.1E-2</v>
      </c>
      <c r="Z74" s="231" cm="1">
        <f t="array" aca="1" ref="Z74" ca="1">INDIRECT("'"&amp;$C74&amp;"'!"&amp;"$"&amp;$D74&amp;$Z$1&amp;"")</f>
        <v>0</v>
      </c>
      <c r="AA74" s="232" t="s">
        <v>1</v>
      </c>
      <c r="AB74" s="232" t="s">
        <v>1</v>
      </c>
      <c r="AC74" s="233" t="s">
        <v>1</v>
      </c>
      <c r="AD74" s="229" cm="1">
        <f t="array" aca="1" ref="AD74" ca="1">INDIRECT("'"&amp;$C74&amp;"'!"&amp;"$"&amp;$D74&amp;$AD$1&amp;"")</f>
        <v>0</v>
      </c>
      <c r="AE74" s="232" t="s">
        <v>1</v>
      </c>
      <c r="AF74" s="232" t="s">
        <v>1</v>
      </c>
      <c r="AG74" s="230" t="s">
        <v>1</v>
      </c>
      <c r="AH74" s="231" cm="1">
        <f t="array" aca="1" ref="AH74" ca="1">INDIRECT("'"&amp;$C74&amp;"'!"&amp;"$"&amp;$D74&amp;$AH$1&amp;"")</f>
        <v>0</v>
      </c>
      <c r="AI74" s="232" t="s">
        <v>1</v>
      </c>
      <c r="AJ74" s="232" t="s">
        <v>1</v>
      </c>
      <c r="AK74" s="233" t="s">
        <v>1</v>
      </c>
      <c r="AL74" s="229" cm="1">
        <f t="array" aca="1" ref="AL74" ca="1">INDIRECT("'"&amp;$C74&amp;"'!"&amp;"$"&amp;$D74&amp;$AL$1&amp;"")</f>
        <v>0</v>
      </c>
      <c r="AM74" s="232" t="s">
        <v>1</v>
      </c>
      <c r="AN74" s="232" t="s">
        <v>1</v>
      </c>
      <c r="AO74" s="230" t="s">
        <v>1</v>
      </c>
      <c r="AP74" s="229">
        <v>11.7</v>
      </c>
      <c r="AQ74" s="233">
        <v>70.5</v>
      </c>
      <c r="AR74" s="229" cm="1">
        <f t="array" aca="1" ref="AR74" ca="1">INDIRECT("'"&amp;$C74&amp;"'!"&amp;"$"&amp;$D74&amp;$AR$1&amp;"")</f>
        <v>4</v>
      </c>
      <c r="AS74" s="232">
        <v>0.94</v>
      </c>
      <c r="AT74" s="230">
        <v>1.2</v>
      </c>
      <c r="AU74" s="231" cm="1">
        <f t="array" aca="1" ref="AU74" ca="1">INDIRECT("'"&amp;$C74&amp;"'!"&amp;"$"&amp;$D74&amp;$AU$1&amp;"")</f>
        <v>3.5</v>
      </c>
      <c r="AV74" s="232">
        <v>0.94</v>
      </c>
      <c r="AW74" s="230">
        <v>1</v>
      </c>
      <c r="AX74" s="229">
        <v>13.9</v>
      </c>
      <c r="AY74" s="233">
        <v>70.8</v>
      </c>
      <c r="AZ74" s="232" cm="1">
        <f t="array" aca="1" ref="AZ74" ca="1">INDIRECT("'"&amp;$C74&amp;"'!"&amp;"$"&amp;$D74&amp;$AZ$1&amp;"")</f>
        <v>6.7</v>
      </c>
      <c r="BA74" s="231"/>
      <c r="BB74" s="232">
        <v>0.99</v>
      </c>
      <c r="BC74" s="230">
        <v>0.44</v>
      </c>
      <c r="BD74" s="232" t="str" cm="1">
        <f t="array" aca="1" ref="BD74" ca="1">INDIRECT("'"&amp;$C74&amp;"'!"&amp;"$"&amp;$D74&amp;$BD$1&amp;"")</f>
        <v>CMS</v>
      </c>
      <c r="BE74" s="231"/>
      <c r="BF74" s="232" t="s">
        <v>1</v>
      </c>
      <c r="BG74" s="230" t="s">
        <v>1</v>
      </c>
      <c r="BH74" s="234">
        <v>14.14</v>
      </c>
      <c r="BI74" s="230">
        <v>71.28</v>
      </c>
      <c r="BJ74" s="234" cm="1">
        <f t="array" aca="1" ref="BJ74" ca="1">INDIRECT("'"&amp;$C74&amp;"'!"&amp;"$"&amp;$D74&amp;$BJ$1&amp;"")</f>
        <v>14.23</v>
      </c>
      <c r="BK74" s="232">
        <v>0.98</v>
      </c>
      <c r="BL74" s="230">
        <v>3.4</v>
      </c>
      <c r="BM74" s="414">
        <v>67.8</v>
      </c>
      <c r="BN74" s="229" cm="1">
        <f t="array" aca="1" ref="BN74" ca="1">INDIRECT("'"&amp;$C74&amp;"'!"&amp;"$"&amp;$D74&amp;$BN$1&amp;"")</f>
        <v>6.6000000000000014</v>
      </c>
      <c r="BO74" s="231">
        <v>0.97</v>
      </c>
      <c r="BP74" s="230">
        <v>1.6</v>
      </c>
      <c r="BQ74" s="234" cm="1">
        <f t="array" aca="1" ref="BQ74" ca="1">INDIRECT("'"&amp;$C74&amp;"'!"&amp;"$"&amp;$D74&amp;$BQ$1&amp;"")</f>
        <v>1.73</v>
      </c>
      <c r="BR74" s="232"/>
      <c r="BS74" s="232">
        <v>0.99</v>
      </c>
      <c r="BT74" s="230">
        <v>0.19</v>
      </c>
      <c r="BU74" s="235" cm="1">
        <f t="array" aca="1" ref="BU74" ca="1">INDIRECT("'"&amp;$C74&amp;"'!"&amp;"$"&amp;$D74&amp;$BU$1&amp;"")</f>
        <v>0.98</v>
      </c>
      <c r="BV74" s="232"/>
      <c r="BW74" s="232">
        <v>0.97</v>
      </c>
      <c r="BX74" s="230">
        <v>0.23</v>
      </c>
      <c r="BY74" s="235" cm="1">
        <f t="array" aca="1" ref="BY74" ca="1">INDIRECT("'"&amp;$C74&amp;"'!"&amp;"$"&amp;$D74&amp;74&amp;"")</f>
        <v>0</v>
      </c>
      <c r="BZ74" s="232"/>
      <c r="CA74" s="232"/>
      <c r="CB74" s="230"/>
    </row>
    <row r="75" spans="1:80" ht="15" x14ac:dyDescent="0.2">
      <c r="A75" s="351">
        <f t="shared" si="3"/>
        <v>45964</v>
      </c>
      <c r="B75" s="268">
        <v>0.83333333333333337</v>
      </c>
      <c r="C75" s="254">
        <f t="shared" si="4"/>
        <v>3</v>
      </c>
      <c r="D75" s="255" t="s">
        <v>173</v>
      </c>
      <c r="E75" s="236">
        <v>14</v>
      </c>
      <c r="F75" s="237">
        <v>69.05</v>
      </c>
      <c r="G75" s="238" t="str" cm="1">
        <f t="array" aca="1" ref="G75" ca="1">INDIRECT("'"&amp;$C75&amp;"'!"&amp;"$"&amp;$D75&amp;$G$1&amp;"")</f>
        <v>CMS</v>
      </c>
      <c r="H75" s="239" t="s">
        <v>1</v>
      </c>
      <c r="I75" s="237" t="s">
        <v>1</v>
      </c>
      <c r="J75" s="238" cm="1">
        <f t="array" aca="1" ref="J75" ca="1">INDIRECT("'"&amp;$C75&amp;"'!"&amp;"$"&amp;$D75&amp;$J$1&amp;"")</f>
        <v>7</v>
      </c>
      <c r="K75" s="239"/>
      <c r="L75" s="239">
        <v>0.96</v>
      </c>
      <c r="M75" s="240">
        <v>2.11</v>
      </c>
      <c r="N75" s="236" cm="1">
        <f t="array" aca="1" ref="N75" ca="1">INDIRECT("'"&amp;$C75&amp;"'!"&amp;"$"&amp;$D75&amp;$N$1&amp;"")</f>
        <v>6.7</v>
      </c>
      <c r="O75" s="239"/>
      <c r="P75" s="239">
        <v>0.96</v>
      </c>
      <c r="Q75" s="237">
        <v>1.86</v>
      </c>
      <c r="R75" s="236" cm="1">
        <f t="array" aca="1" ref="R75" ca="1">INDIRECT("'"&amp;$C75&amp;"'!"&amp;"$"&amp;$D75&amp;$R$1&amp;"")</f>
        <v>6.7</v>
      </c>
      <c r="S75" s="239"/>
      <c r="T75" s="239">
        <v>0.97</v>
      </c>
      <c r="U75" s="240">
        <v>1.78</v>
      </c>
      <c r="V75" s="236" t="s">
        <v>1</v>
      </c>
      <c r="W75" s="241" cm="1">
        <f t="array" aca="1" ref="W75" ca="1">INDIRECT("'"&amp;$C75&amp;"'!"&amp;"$"&amp;$D75&amp;$W$1&amp;"")</f>
        <v>0</v>
      </c>
      <c r="X75" s="239" t="s">
        <v>1</v>
      </c>
      <c r="Y75" s="237" t="s">
        <v>1</v>
      </c>
      <c r="Z75" s="238" cm="1">
        <f t="array" aca="1" ref="Z75" ca="1">INDIRECT("'"&amp;$C75&amp;"'!"&amp;"$"&amp;$D75&amp;$Z$1&amp;"")</f>
        <v>0</v>
      </c>
      <c r="AA75" s="239" t="s">
        <v>1</v>
      </c>
      <c r="AB75" s="239" t="s">
        <v>1</v>
      </c>
      <c r="AC75" s="240" t="s">
        <v>1</v>
      </c>
      <c r="AD75" s="236" cm="1">
        <f t="array" aca="1" ref="AD75" ca="1">INDIRECT("'"&amp;$C75&amp;"'!"&amp;"$"&amp;$D75&amp;$AD$1&amp;"")</f>
        <v>0</v>
      </c>
      <c r="AE75" s="239" t="s">
        <v>1</v>
      </c>
      <c r="AF75" s="239" t="s">
        <v>1</v>
      </c>
      <c r="AG75" s="237" t="s">
        <v>1</v>
      </c>
      <c r="AH75" s="238" cm="1">
        <f t="array" aca="1" ref="AH75" ca="1">INDIRECT("'"&amp;$C75&amp;"'!"&amp;"$"&amp;$D75&amp;$AH$1&amp;"")</f>
        <v>0</v>
      </c>
      <c r="AI75" s="239" t="s">
        <v>1</v>
      </c>
      <c r="AJ75" s="239" t="s">
        <v>1</v>
      </c>
      <c r="AK75" s="240" t="s">
        <v>1</v>
      </c>
      <c r="AL75" s="236" cm="1">
        <f t="array" aca="1" ref="AL75" ca="1">INDIRECT("'"&amp;$C75&amp;"'!"&amp;"$"&amp;$D75&amp;$AL$1&amp;"")</f>
        <v>0</v>
      </c>
      <c r="AM75" s="239" t="s">
        <v>1</v>
      </c>
      <c r="AN75" s="239" t="s">
        <v>1</v>
      </c>
      <c r="AO75" s="237" t="s">
        <v>1</v>
      </c>
      <c r="AP75" s="236">
        <v>11.7</v>
      </c>
      <c r="AQ75" s="240">
        <v>70.599999999999994</v>
      </c>
      <c r="AR75" s="236" cm="1">
        <f t="array" aca="1" ref="AR75" ca="1">INDIRECT("'"&amp;$C75&amp;"'!"&amp;"$"&amp;$D75&amp;$AR$1&amp;"")</f>
        <v>4</v>
      </c>
      <c r="AS75" s="239">
        <v>0.95</v>
      </c>
      <c r="AT75" s="237">
        <v>1.25</v>
      </c>
      <c r="AU75" s="238" cm="1">
        <f t="array" aca="1" ref="AU75" ca="1">INDIRECT("'"&amp;$C75&amp;"'!"&amp;"$"&amp;$D75&amp;$AU$1&amp;"")</f>
        <v>3.5</v>
      </c>
      <c r="AV75" s="239">
        <v>0.95</v>
      </c>
      <c r="AW75" s="237">
        <v>1.1499999999999999</v>
      </c>
      <c r="AX75" s="236">
        <v>13.9</v>
      </c>
      <c r="AY75" s="240">
        <v>70.8</v>
      </c>
      <c r="AZ75" s="239" cm="1">
        <f t="array" aca="1" ref="AZ75" ca="1">INDIRECT("'"&amp;$C75&amp;"'!"&amp;"$"&amp;$D75&amp;$AZ$1&amp;"")</f>
        <v>6.9</v>
      </c>
      <c r="BA75" s="238"/>
      <c r="BB75" s="239">
        <v>0.99</v>
      </c>
      <c r="BC75" s="237">
        <v>0.61</v>
      </c>
      <c r="BD75" s="239" t="str" cm="1">
        <f t="array" aca="1" ref="BD75" ca="1">INDIRECT("'"&amp;$C75&amp;"'!"&amp;"$"&amp;$D75&amp;$BD$1&amp;"")</f>
        <v>CMS</v>
      </c>
      <c r="BE75" s="238"/>
      <c r="BF75" s="239" t="s">
        <v>1</v>
      </c>
      <c r="BG75" s="237" t="s">
        <v>1</v>
      </c>
      <c r="BH75" s="241">
        <v>14.2</v>
      </c>
      <c r="BI75" s="237">
        <v>71.599999999999994</v>
      </c>
      <c r="BJ75" s="241" cm="1">
        <f t="array" aca="1" ref="BJ75" ca="1">INDIRECT("'"&amp;$C75&amp;"'!"&amp;"$"&amp;$D75&amp;$BJ$1&amp;"")</f>
        <v>14.26</v>
      </c>
      <c r="BK75" s="239">
        <v>0.98</v>
      </c>
      <c r="BL75" s="237">
        <v>3.4</v>
      </c>
      <c r="BM75" s="415">
        <v>67.900000000000006</v>
      </c>
      <c r="BN75" s="236" cm="1">
        <f t="array" aca="1" ref="BN75" ca="1">INDIRECT("'"&amp;$C75&amp;"'!"&amp;"$"&amp;$D75&amp;$BN$1&amp;"")</f>
        <v>4.3000000000000007</v>
      </c>
      <c r="BO75" s="238">
        <v>0.98</v>
      </c>
      <c r="BP75" s="237">
        <v>0.87</v>
      </c>
      <c r="BQ75" s="241" cm="1">
        <f t="array" aca="1" ref="BQ75" ca="1">INDIRECT("'"&amp;$C75&amp;"'!"&amp;"$"&amp;$D75&amp;$BQ$1&amp;"")</f>
        <v>1.58</v>
      </c>
      <c r="BR75" s="239"/>
      <c r="BS75" s="239">
        <v>0.99</v>
      </c>
      <c r="BT75" s="237">
        <v>0.21</v>
      </c>
      <c r="BU75" s="242" cm="1">
        <f t="array" aca="1" ref="BU75" ca="1">INDIRECT("'"&amp;$C75&amp;"'!"&amp;"$"&amp;$D75&amp;$BU$1&amp;"")</f>
        <v>0.92</v>
      </c>
      <c r="BV75" s="239"/>
      <c r="BW75" s="239">
        <v>0.97</v>
      </c>
      <c r="BX75" s="237">
        <v>0.22</v>
      </c>
      <c r="BY75" s="242" cm="1">
        <f t="array" aca="1" ref="BY75" ca="1">INDIRECT("'"&amp;$C75&amp;"'!"&amp;"$"&amp;$D75&amp;74&amp;"")</f>
        <v>0</v>
      </c>
      <c r="BZ75" s="239"/>
      <c r="CA75" s="239"/>
      <c r="CB75" s="237"/>
    </row>
    <row r="76" spans="1:80" ht="15" x14ac:dyDescent="0.2">
      <c r="A76" s="351">
        <f t="shared" si="3"/>
        <v>45964</v>
      </c>
      <c r="B76" s="268">
        <v>0.875000000000001</v>
      </c>
      <c r="C76" s="254">
        <f t="shared" si="4"/>
        <v>3</v>
      </c>
      <c r="D76" s="255" t="s">
        <v>174</v>
      </c>
      <c r="E76" s="229">
        <v>14.1</v>
      </c>
      <c r="F76" s="230">
        <v>69.28</v>
      </c>
      <c r="G76" s="231" t="str" cm="1">
        <f t="array" aca="1" ref="G76" ca="1">INDIRECT("'"&amp;$C76&amp;"'!"&amp;"$"&amp;$D76&amp;$G$1&amp;"")</f>
        <v>CMS</v>
      </c>
      <c r="H76" s="232" t="s">
        <v>1</v>
      </c>
      <c r="I76" s="230" t="s">
        <v>1</v>
      </c>
      <c r="J76" s="231" cm="1">
        <f t="array" aca="1" ref="J76" ca="1">INDIRECT("'"&amp;$C76&amp;"'!"&amp;"$"&amp;$D76&amp;$J$1&amp;"")</f>
        <v>6.5</v>
      </c>
      <c r="K76" s="232"/>
      <c r="L76" s="232">
        <v>0.97</v>
      </c>
      <c r="M76" s="233">
        <v>1.5</v>
      </c>
      <c r="N76" s="229" cm="1">
        <f t="array" aca="1" ref="N76" ca="1">INDIRECT("'"&amp;$C76&amp;"'!"&amp;"$"&amp;$D76&amp;$N$1&amp;"")</f>
        <v>7</v>
      </c>
      <c r="O76" s="232"/>
      <c r="P76" s="232">
        <v>0.98</v>
      </c>
      <c r="Q76" s="230">
        <v>1.85</v>
      </c>
      <c r="R76" s="359" cm="1">
        <f t="array" aca="1" ref="R76" ca="1">INDIRECT("'"&amp;$C76&amp;"'!"&amp;"$"&amp;$D76&amp;$R$1&amp;"")</f>
        <v>6.5</v>
      </c>
      <c r="S76" s="232"/>
      <c r="T76" s="232">
        <v>0.96</v>
      </c>
      <c r="U76" s="233">
        <v>1.93</v>
      </c>
      <c r="V76" s="229" t="s">
        <v>1</v>
      </c>
      <c r="W76" s="234" cm="1">
        <f t="array" aca="1" ref="W76" ca="1">INDIRECT("'"&amp;$C76&amp;"'!"&amp;"$"&amp;$D76&amp;$W$1&amp;"")</f>
        <v>0</v>
      </c>
      <c r="X76" s="232" t="s">
        <v>1</v>
      </c>
      <c r="Y76" s="230" t="s">
        <v>1</v>
      </c>
      <c r="Z76" s="231" cm="1">
        <f t="array" aca="1" ref="Z76" ca="1">INDIRECT("'"&amp;$C76&amp;"'!"&amp;"$"&amp;$D76&amp;$Z$1&amp;"")</f>
        <v>0</v>
      </c>
      <c r="AA76" s="232" t="s">
        <v>1</v>
      </c>
      <c r="AB76" s="232" t="s">
        <v>1</v>
      </c>
      <c r="AC76" s="233" t="s">
        <v>1</v>
      </c>
      <c r="AD76" s="229" cm="1">
        <f t="array" aca="1" ref="AD76" ca="1">INDIRECT("'"&amp;$C76&amp;"'!"&amp;"$"&amp;$D76&amp;$AD$1&amp;"")</f>
        <v>0</v>
      </c>
      <c r="AE76" s="232" t="s">
        <v>1</v>
      </c>
      <c r="AF76" s="232" t="s">
        <v>1</v>
      </c>
      <c r="AG76" s="230" t="s">
        <v>1</v>
      </c>
      <c r="AH76" s="231" cm="1">
        <f t="array" aca="1" ref="AH76" ca="1">INDIRECT("'"&amp;$C76&amp;"'!"&amp;"$"&amp;$D76&amp;$AH$1&amp;"")</f>
        <v>0</v>
      </c>
      <c r="AI76" s="232" t="s">
        <v>1</v>
      </c>
      <c r="AJ76" s="232" t="s">
        <v>1</v>
      </c>
      <c r="AK76" s="233" t="s">
        <v>1</v>
      </c>
      <c r="AL76" s="229" cm="1">
        <f t="array" aca="1" ref="AL76" ca="1">INDIRECT("'"&amp;$C76&amp;"'!"&amp;"$"&amp;$D76&amp;$AL$1&amp;"")</f>
        <v>0</v>
      </c>
      <c r="AM76" s="232" t="s">
        <v>1</v>
      </c>
      <c r="AN76" s="232" t="s">
        <v>1</v>
      </c>
      <c r="AO76" s="230" t="s">
        <v>1</v>
      </c>
      <c r="AP76" s="229">
        <v>11.7</v>
      </c>
      <c r="AQ76" s="233">
        <v>71</v>
      </c>
      <c r="AR76" s="229" cm="1">
        <f t="array" aca="1" ref="AR76" ca="1">INDIRECT("'"&amp;$C76&amp;"'!"&amp;"$"&amp;$D76&amp;$AR$1&amp;"")</f>
        <v>4</v>
      </c>
      <c r="AS76" s="232">
        <v>0.97</v>
      </c>
      <c r="AT76" s="230">
        <v>0.93</v>
      </c>
      <c r="AU76" s="231" cm="1">
        <f t="array" aca="1" ref="AU76" ca="1">INDIRECT("'"&amp;$C76&amp;"'!"&amp;"$"&amp;$D76&amp;$AU$1&amp;"")</f>
        <v>3.5</v>
      </c>
      <c r="AV76" s="232">
        <v>0.97</v>
      </c>
      <c r="AW76" s="230">
        <v>0.88</v>
      </c>
      <c r="AX76" s="229">
        <v>13.93</v>
      </c>
      <c r="AY76" s="233">
        <v>70.8</v>
      </c>
      <c r="AZ76" s="232" cm="1">
        <f t="array" aca="1" ref="AZ76" ca="1">INDIRECT("'"&amp;$C76&amp;"'!"&amp;"$"&amp;$D76&amp;$AZ$1&amp;"")</f>
        <v>7</v>
      </c>
      <c r="BA76" s="231"/>
      <c r="BB76" s="232">
        <v>0.97</v>
      </c>
      <c r="BC76" s="230">
        <v>1.58</v>
      </c>
      <c r="BD76" s="232" t="str" cm="1">
        <f t="array" aca="1" ref="BD76" ca="1">INDIRECT("'"&amp;$C76&amp;"'!"&amp;"$"&amp;$D76&amp;$BD$1&amp;"")</f>
        <v>CMS</v>
      </c>
      <c r="BE76" s="231"/>
      <c r="BF76" s="232" t="s">
        <v>1</v>
      </c>
      <c r="BG76" s="230" t="s">
        <v>1</v>
      </c>
      <c r="BH76" s="234">
        <v>14.25</v>
      </c>
      <c r="BI76" s="230">
        <v>72</v>
      </c>
      <c r="BJ76" s="234" cm="1">
        <f t="array" aca="1" ref="BJ76" ca="1">INDIRECT("'"&amp;$C76&amp;"'!"&amp;"$"&amp;$D76&amp;$BJ$1&amp;"")</f>
        <v>14.25</v>
      </c>
      <c r="BK76" s="232">
        <v>0.98</v>
      </c>
      <c r="BL76" s="230">
        <v>3.4</v>
      </c>
      <c r="BM76" s="414">
        <v>68.3</v>
      </c>
      <c r="BN76" s="229" cm="1">
        <f t="array" aca="1" ref="BN76" ca="1">INDIRECT("'"&amp;$C76&amp;"'!"&amp;"$"&amp;$D76&amp;$BN$1&amp;"")</f>
        <v>1.4</v>
      </c>
      <c r="BO76" s="231">
        <v>0.98</v>
      </c>
      <c r="BP76" s="230">
        <v>0.28000000000000003</v>
      </c>
      <c r="BQ76" s="234" cm="1">
        <f t="array" aca="1" ref="BQ76" ca="1">INDIRECT("'"&amp;$C76&amp;"'!"&amp;"$"&amp;$D76&amp;$BQ$1&amp;"")</f>
        <v>1.45</v>
      </c>
      <c r="BR76" s="232"/>
      <c r="BS76" s="232">
        <v>0.99</v>
      </c>
      <c r="BT76" s="230">
        <v>0.18</v>
      </c>
      <c r="BU76" s="235" cm="1">
        <f t="array" aca="1" ref="BU76" ca="1">INDIRECT("'"&amp;$C76&amp;"'!"&amp;"$"&amp;$D76&amp;$BU$1&amp;"")</f>
        <v>0.9</v>
      </c>
      <c r="BV76" s="232"/>
      <c r="BW76" s="232">
        <v>0.97</v>
      </c>
      <c r="BX76" s="230">
        <v>0.21</v>
      </c>
      <c r="BY76" s="235" cm="1">
        <f t="array" aca="1" ref="BY76" ca="1">INDIRECT("'"&amp;$C76&amp;"'!"&amp;"$"&amp;$D76&amp;74&amp;"")</f>
        <v>0</v>
      </c>
      <c r="BZ76" s="232"/>
      <c r="CA76" s="232"/>
      <c r="CB76" s="230"/>
    </row>
    <row r="77" spans="1:80" ht="15" x14ac:dyDescent="0.2">
      <c r="A77" s="351">
        <f t="shared" si="3"/>
        <v>45964</v>
      </c>
      <c r="B77" s="268">
        <v>0.91666666666666696</v>
      </c>
      <c r="C77" s="254">
        <f t="shared" si="4"/>
        <v>3</v>
      </c>
      <c r="D77" s="255" t="s">
        <v>175</v>
      </c>
      <c r="E77" s="236">
        <v>14.1</v>
      </c>
      <c r="F77" s="237">
        <v>69.510000000000005</v>
      </c>
      <c r="G77" s="238" t="str" cm="1">
        <f t="array" aca="1" ref="G77" ca="1">INDIRECT("'"&amp;$C77&amp;"'!"&amp;"$"&amp;$D77&amp;$G$1&amp;"")</f>
        <v>CMS</v>
      </c>
      <c r="H77" s="239" t="s">
        <v>1</v>
      </c>
      <c r="I77" s="237" t="s">
        <v>1</v>
      </c>
      <c r="J77" s="238" cm="1">
        <f t="array" aca="1" ref="J77" ca="1">INDIRECT("'"&amp;$C77&amp;"'!"&amp;"$"&amp;$D77&amp;$J$1&amp;"")</f>
        <v>6.5</v>
      </c>
      <c r="K77" s="239"/>
      <c r="L77" s="239">
        <v>0.97</v>
      </c>
      <c r="M77" s="240">
        <v>1.51</v>
      </c>
      <c r="N77" s="236" cm="1">
        <f t="array" aca="1" ref="N77" ca="1">INDIRECT("'"&amp;$C77&amp;"'!"&amp;"$"&amp;$D77&amp;$N$1&amp;"")</f>
        <v>6.7</v>
      </c>
      <c r="O77" s="239"/>
      <c r="P77" s="239">
        <v>0.98</v>
      </c>
      <c r="Q77" s="237">
        <v>1.53</v>
      </c>
      <c r="R77" s="236" cm="1">
        <f t="array" aca="1" ref="R77" ca="1">INDIRECT("'"&amp;$C77&amp;"'!"&amp;"$"&amp;$D77&amp;$R$1&amp;"")</f>
        <v>6.5</v>
      </c>
      <c r="S77" s="239"/>
      <c r="T77" s="239">
        <v>0.98</v>
      </c>
      <c r="U77" s="240">
        <v>1.23</v>
      </c>
      <c r="V77" s="236" t="s">
        <v>1</v>
      </c>
      <c r="W77" s="241" cm="1">
        <f t="array" aca="1" ref="W77" ca="1">INDIRECT("'"&amp;$C77&amp;"'!"&amp;"$"&amp;$D77&amp;$W$1&amp;"")</f>
        <v>0</v>
      </c>
      <c r="X77" s="239" t="s">
        <v>1</v>
      </c>
      <c r="Y77" s="237" t="s">
        <v>1</v>
      </c>
      <c r="Z77" s="238" cm="1">
        <f t="array" aca="1" ref="Z77" ca="1">INDIRECT("'"&amp;$C77&amp;"'!"&amp;"$"&amp;$D77&amp;$Z$1&amp;"")</f>
        <v>0</v>
      </c>
      <c r="AA77" s="239" t="s">
        <v>1</v>
      </c>
      <c r="AB77" s="239" t="s">
        <v>1</v>
      </c>
      <c r="AC77" s="240" t="s">
        <v>1</v>
      </c>
      <c r="AD77" s="236" cm="1">
        <f t="array" aca="1" ref="AD77" ca="1">INDIRECT("'"&amp;$C77&amp;"'!"&amp;"$"&amp;$D77&amp;$AD$1&amp;"")</f>
        <v>0</v>
      </c>
      <c r="AE77" s="239" t="s">
        <v>1</v>
      </c>
      <c r="AF77" s="239" t="s">
        <v>1</v>
      </c>
      <c r="AG77" s="237" t="s">
        <v>1</v>
      </c>
      <c r="AH77" s="238" cm="1">
        <f t="array" aca="1" ref="AH77" ca="1">INDIRECT("'"&amp;$C77&amp;"'!"&amp;"$"&amp;$D77&amp;$AH$1&amp;"")</f>
        <v>0</v>
      </c>
      <c r="AI77" s="239" t="s">
        <v>1</v>
      </c>
      <c r="AJ77" s="239" t="s">
        <v>1</v>
      </c>
      <c r="AK77" s="240" t="s">
        <v>1</v>
      </c>
      <c r="AL77" s="236" cm="1">
        <f t="array" aca="1" ref="AL77" ca="1">INDIRECT("'"&amp;$C77&amp;"'!"&amp;"$"&amp;$D77&amp;$AL$1&amp;"")</f>
        <v>0</v>
      </c>
      <c r="AM77" s="239" t="s">
        <v>1</v>
      </c>
      <c r="AN77" s="239" t="s">
        <v>1</v>
      </c>
      <c r="AO77" s="237" t="s">
        <v>1</v>
      </c>
      <c r="AP77" s="236">
        <v>11.6</v>
      </c>
      <c r="AQ77" s="240">
        <v>70.7</v>
      </c>
      <c r="AR77" s="236" cm="1">
        <f t="array" aca="1" ref="AR77" ca="1">INDIRECT("'"&amp;$C77&amp;"'!"&amp;"$"&amp;$D77&amp;$AR$1&amp;"")</f>
        <v>3.5</v>
      </c>
      <c r="AS77" s="239">
        <v>0.97</v>
      </c>
      <c r="AT77" s="237">
        <v>0.98</v>
      </c>
      <c r="AU77" s="238" cm="1">
        <f t="array" aca="1" ref="AU77" ca="1">INDIRECT("'"&amp;$C77&amp;"'!"&amp;"$"&amp;$D77&amp;$AU$1&amp;"")</f>
        <v>3</v>
      </c>
      <c r="AV77" s="239">
        <v>0.97</v>
      </c>
      <c r="AW77" s="237">
        <v>0.73</v>
      </c>
      <c r="AX77" s="236">
        <v>13.93</v>
      </c>
      <c r="AY77" s="240">
        <v>70.8</v>
      </c>
      <c r="AZ77" s="239" cm="1">
        <f t="array" aca="1" ref="AZ77" ca="1">INDIRECT("'"&amp;$C77&amp;"'!"&amp;"$"&amp;$D77&amp;$AZ$1&amp;"")</f>
        <v>2.7</v>
      </c>
      <c r="BA77" s="238"/>
      <c r="BB77" s="239">
        <v>0.93</v>
      </c>
      <c r="BC77" s="237">
        <v>1.1100000000000001</v>
      </c>
      <c r="BD77" s="239" t="str" cm="1">
        <f t="array" aca="1" ref="BD77" ca="1">INDIRECT("'"&amp;$C77&amp;"'!"&amp;"$"&amp;$D77&amp;$BD$1&amp;"")</f>
        <v>CMS</v>
      </c>
      <c r="BE77" s="238"/>
      <c r="BF77" s="239" t="s">
        <v>1</v>
      </c>
      <c r="BG77" s="237" t="s">
        <v>1</v>
      </c>
      <c r="BH77" s="241">
        <v>14.9</v>
      </c>
      <c r="BI77" s="237">
        <v>71.53</v>
      </c>
      <c r="BJ77" s="241" cm="1">
        <f t="array" aca="1" ref="BJ77" ca="1">INDIRECT("'"&amp;$C77&amp;"'!"&amp;"$"&amp;$D77&amp;$BJ$1&amp;"")</f>
        <v>14.28</v>
      </c>
      <c r="BK77" s="239">
        <v>0.99</v>
      </c>
      <c r="BL77" s="237">
        <v>2.2999999999999998</v>
      </c>
      <c r="BM77" s="415">
        <v>68.7</v>
      </c>
      <c r="BN77" s="236" cm="1">
        <f t="array" aca="1" ref="BN77" ca="1">INDIRECT("'"&amp;$C77&amp;"'!"&amp;"$"&amp;$D77&amp;$BN$1&amp;"")</f>
        <v>0</v>
      </c>
      <c r="BO77" s="238" t="s">
        <v>1</v>
      </c>
      <c r="BP77" s="237" t="s">
        <v>1</v>
      </c>
      <c r="BQ77" s="241" cm="1">
        <f t="array" aca="1" ref="BQ77" ca="1">INDIRECT("'"&amp;$C77&amp;"'!"&amp;"$"&amp;$D77&amp;$BQ$1&amp;"")</f>
        <v>1.25</v>
      </c>
      <c r="BR77" s="239"/>
      <c r="BS77" s="239">
        <v>0.99</v>
      </c>
      <c r="BT77" s="237">
        <v>0.17</v>
      </c>
      <c r="BU77" s="242" cm="1">
        <f t="array" aca="1" ref="BU77" ca="1">INDIRECT("'"&amp;$C77&amp;"'!"&amp;"$"&amp;$D77&amp;$BU$1&amp;"")</f>
        <v>0.86</v>
      </c>
      <c r="BV77" s="239"/>
      <c r="BW77" s="239">
        <v>0.97</v>
      </c>
      <c r="BX77" s="237">
        <v>0.2</v>
      </c>
      <c r="BY77" s="242" cm="1">
        <f t="array" aca="1" ref="BY77" ca="1">INDIRECT("'"&amp;$C77&amp;"'!"&amp;"$"&amp;$D77&amp;74&amp;"")</f>
        <v>0</v>
      </c>
      <c r="BZ77" s="239"/>
      <c r="CA77" s="239"/>
      <c r="CB77" s="237"/>
    </row>
    <row r="78" spans="1:80" ht="15.75" thickBot="1" x14ac:dyDescent="0.25">
      <c r="A78" s="352">
        <f t="shared" si="3"/>
        <v>45964</v>
      </c>
      <c r="B78" s="269">
        <v>0.95833333333333404</v>
      </c>
      <c r="C78" s="256">
        <f t="shared" si="4"/>
        <v>3</v>
      </c>
      <c r="D78" s="257" t="s">
        <v>176</v>
      </c>
      <c r="E78" s="243">
        <v>14.1</v>
      </c>
      <c r="F78" s="244">
        <v>69.739999999999995</v>
      </c>
      <c r="G78" s="245" t="str" cm="1">
        <f t="array" aca="1" ref="G78" ca="1">INDIRECT("'"&amp;$C78&amp;"'!"&amp;"$"&amp;$D78&amp;$G$1&amp;"")</f>
        <v>CMS</v>
      </c>
      <c r="H78" s="246" t="s">
        <v>1</v>
      </c>
      <c r="I78" s="244" t="s">
        <v>1</v>
      </c>
      <c r="J78" s="245" cm="1">
        <f t="array" aca="1" ref="J78" ca="1">INDIRECT("'"&amp;$C78&amp;"'!"&amp;"$"&amp;$D78&amp;$J$1&amp;"")</f>
        <v>6.6</v>
      </c>
      <c r="K78" s="246"/>
      <c r="L78" s="246">
        <v>0.98</v>
      </c>
      <c r="M78" s="247">
        <v>1.44</v>
      </c>
      <c r="N78" s="243" cm="1">
        <f t="array" aca="1" ref="N78" ca="1">INDIRECT("'"&amp;$C78&amp;"'!"&amp;"$"&amp;$D78&amp;$N$1&amp;"")</f>
        <v>6.6</v>
      </c>
      <c r="O78" s="246"/>
      <c r="P78" s="246">
        <v>0.98</v>
      </c>
      <c r="Q78" s="244">
        <v>1.45</v>
      </c>
      <c r="R78" s="361" cm="1">
        <f t="array" aca="1" ref="R78" ca="1">INDIRECT("'"&amp;$C78&amp;"'!"&amp;"$"&amp;$D78&amp;$R$1&amp;"")</f>
        <v>6.7</v>
      </c>
      <c r="S78" s="246"/>
      <c r="T78" s="246">
        <v>0.98</v>
      </c>
      <c r="U78" s="247">
        <v>1.5</v>
      </c>
      <c r="V78" s="243" t="s">
        <v>1</v>
      </c>
      <c r="W78" s="248" cm="1">
        <f t="array" aca="1" ref="W78" ca="1">INDIRECT("'"&amp;$C78&amp;"'!"&amp;"$"&amp;$D78&amp;$W$1&amp;"")</f>
        <v>0</v>
      </c>
      <c r="X78" s="246" t="s">
        <v>1</v>
      </c>
      <c r="Y78" s="244" t="s">
        <v>1</v>
      </c>
      <c r="Z78" s="245" cm="1">
        <f t="array" aca="1" ref="Z78" ca="1">INDIRECT("'"&amp;$C78&amp;"'!"&amp;"$"&amp;$D78&amp;$Z$1&amp;"")</f>
        <v>0</v>
      </c>
      <c r="AA78" s="246" t="s">
        <v>1</v>
      </c>
      <c r="AB78" s="246" t="s">
        <v>1</v>
      </c>
      <c r="AC78" s="247" t="s">
        <v>1</v>
      </c>
      <c r="AD78" s="243" cm="1">
        <f t="array" aca="1" ref="AD78" ca="1">INDIRECT("'"&amp;$C78&amp;"'!"&amp;"$"&amp;$D78&amp;$AD$1&amp;"")</f>
        <v>0</v>
      </c>
      <c r="AE78" s="246" t="s">
        <v>1</v>
      </c>
      <c r="AF78" s="246" t="s">
        <v>1</v>
      </c>
      <c r="AG78" s="244" t="s">
        <v>1</v>
      </c>
      <c r="AH78" s="245" cm="1">
        <f t="array" aca="1" ref="AH78" ca="1">INDIRECT("'"&amp;$C78&amp;"'!"&amp;"$"&amp;$D78&amp;$AH$1&amp;"")</f>
        <v>0</v>
      </c>
      <c r="AI78" s="246" t="s">
        <v>1</v>
      </c>
      <c r="AJ78" s="246" t="s">
        <v>1</v>
      </c>
      <c r="AK78" s="247" t="s">
        <v>1</v>
      </c>
      <c r="AL78" s="243" cm="1">
        <f t="array" aca="1" ref="AL78" ca="1">INDIRECT("'"&amp;$C78&amp;"'!"&amp;"$"&amp;$D78&amp;$AL$1&amp;"")</f>
        <v>0</v>
      </c>
      <c r="AM78" s="246" t="s">
        <v>1</v>
      </c>
      <c r="AN78" s="246" t="s">
        <v>1</v>
      </c>
      <c r="AO78" s="244" t="s">
        <v>1</v>
      </c>
      <c r="AP78" s="243">
        <v>11.6</v>
      </c>
      <c r="AQ78" s="247">
        <v>70.5</v>
      </c>
      <c r="AR78" s="243" cm="1">
        <f t="array" aca="1" ref="AR78" ca="1">INDIRECT("'"&amp;$C78&amp;"'!"&amp;"$"&amp;$D78&amp;$AR$1&amp;"")</f>
        <v>4</v>
      </c>
      <c r="AS78" s="246">
        <v>0.97</v>
      </c>
      <c r="AT78" s="244">
        <v>1.1200000000000001</v>
      </c>
      <c r="AU78" s="245" cm="1">
        <f t="array" aca="1" ref="AU78" ca="1">INDIRECT("'"&amp;$C78&amp;"'!"&amp;"$"&amp;$D78&amp;$AU$1&amp;"")</f>
        <v>3.5</v>
      </c>
      <c r="AV78" s="246">
        <v>0.97</v>
      </c>
      <c r="AW78" s="244">
        <v>1.1000000000000001</v>
      </c>
      <c r="AX78" s="243">
        <v>13.81</v>
      </c>
      <c r="AY78" s="247">
        <v>70.7</v>
      </c>
      <c r="AZ78" s="246" cm="1">
        <f t="array" aca="1" ref="AZ78" ca="1">INDIRECT("'"&amp;$C78&amp;"'!"&amp;"$"&amp;$D78&amp;$AZ$1&amp;"")</f>
        <v>0</v>
      </c>
      <c r="BA78" s="245"/>
      <c r="BB78" s="246" t="s">
        <v>1</v>
      </c>
      <c r="BC78" s="244" t="s">
        <v>1</v>
      </c>
      <c r="BD78" s="246" t="str" cm="1">
        <f t="array" aca="1" ref="BD78" ca="1">INDIRECT("'"&amp;$C78&amp;"'!"&amp;"$"&amp;$D78&amp;$BD$1&amp;"")</f>
        <v>CMS</v>
      </c>
      <c r="BE78" s="245"/>
      <c r="BF78" s="246" t="s">
        <v>1</v>
      </c>
      <c r="BG78" s="244" t="s">
        <v>1</v>
      </c>
      <c r="BH78" s="248">
        <v>14.1</v>
      </c>
      <c r="BI78" s="244">
        <v>71.66</v>
      </c>
      <c r="BJ78" s="248" cm="1">
        <f t="array" aca="1" ref="BJ78" ca="1">INDIRECT("'"&amp;$C78&amp;"'!"&amp;"$"&amp;$D78&amp;$BJ$1&amp;"")</f>
        <v>14.29</v>
      </c>
      <c r="BK78" s="246">
        <v>0.99</v>
      </c>
      <c r="BL78" s="244">
        <v>2.4</v>
      </c>
      <c r="BM78" s="416">
        <v>68.8</v>
      </c>
      <c r="BN78" s="243" cm="1">
        <f t="array" aca="1" ref="BN78" ca="1">INDIRECT("'"&amp;$C78&amp;"'!"&amp;"$"&amp;$D78&amp;$BN$1&amp;"")</f>
        <v>0.7</v>
      </c>
      <c r="BO78" s="245">
        <v>0.98</v>
      </c>
      <c r="BP78" s="244">
        <v>0.14000000000000001</v>
      </c>
      <c r="BQ78" s="248" cm="1">
        <f t="array" aca="1" ref="BQ78" ca="1">INDIRECT("'"&amp;$C78&amp;"'!"&amp;"$"&amp;$D78&amp;$BQ$1&amp;"")</f>
        <v>1.18</v>
      </c>
      <c r="BR78" s="246"/>
      <c r="BS78" s="246">
        <v>0.99</v>
      </c>
      <c r="BT78" s="244">
        <v>0.14000000000000001</v>
      </c>
      <c r="BU78" s="249" cm="1">
        <f t="array" aca="1" ref="BU78" ca="1">INDIRECT("'"&amp;$C78&amp;"'!"&amp;"$"&amp;$D78&amp;$BU$1&amp;"")</f>
        <v>0.83</v>
      </c>
      <c r="BV78" s="246"/>
      <c r="BW78" s="246">
        <v>0.97</v>
      </c>
      <c r="BX78" s="244">
        <v>0.19</v>
      </c>
      <c r="BY78" s="249" cm="1">
        <f t="array" aca="1" ref="BY78" ca="1">INDIRECT("'"&amp;$C78&amp;"'!"&amp;"$"&amp;$D78&amp;74&amp;"")</f>
        <v>0</v>
      </c>
      <c r="BZ78" s="246"/>
      <c r="CA78" s="246"/>
      <c r="CB78" s="244"/>
    </row>
    <row r="79" spans="1:80" ht="15" thickBot="1" x14ac:dyDescent="0.25">
      <c r="BI79" s="250"/>
    </row>
    <row r="80" spans="1:80" ht="15" x14ac:dyDescent="0.2">
      <c r="A80" s="270">
        <f>A55+1</f>
        <v>45965</v>
      </c>
      <c r="B80" s="267">
        <v>0</v>
      </c>
      <c r="C80" s="252">
        <f>DAY(A80)</f>
        <v>4</v>
      </c>
      <c r="D80" s="253" t="s">
        <v>153</v>
      </c>
      <c r="E80" s="223">
        <v>14.2</v>
      </c>
      <c r="F80" s="224">
        <v>70.099999999999994</v>
      </c>
      <c r="G80" s="225" t="str" cm="1">
        <f t="array" aca="1" ref="G80" ca="1">INDIRECT("'"&amp;$C80&amp;"'!"&amp;"$"&amp;$D80&amp;$G$1&amp;"")</f>
        <v>CMS</v>
      </c>
      <c r="H80" s="226" t="s">
        <v>1</v>
      </c>
      <c r="I80" s="224" t="s">
        <v>1</v>
      </c>
      <c r="J80" s="225" cm="1">
        <f t="array" aca="1" ref="J80" ca="1">INDIRECT("'"&amp;$C80&amp;"'!"&amp;"$"&amp;$D80&amp;$J$1&amp;"")</f>
        <v>6.3</v>
      </c>
      <c r="K80" s="226"/>
      <c r="L80" s="226">
        <v>0.97</v>
      </c>
      <c r="M80" s="227">
        <v>1.39</v>
      </c>
      <c r="N80" s="223" cm="1">
        <f t="array" aca="1" ref="N80" ca="1">INDIRECT("'"&amp;$C80&amp;"'!"&amp;"$"&amp;$D80&amp;$N$1&amp;"")</f>
        <v>6.3</v>
      </c>
      <c r="O80" s="226"/>
      <c r="P80" s="226">
        <v>0.96</v>
      </c>
      <c r="Q80" s="224">
        <v>1.39</v>
      </c>
      <c r="R80" s="358" cm="1">
        <f t="array" aca="1" ref="R80" ca="1">INDIRECT("'"&amp;$C80&amp;"'!"&amp;"$"&amp;$D80&amp;$R$1&amp;"")</f>
        <v>6.4</v>
      </c>
      <c r="S80" s="226"/>
      <c r="T80" s="226">
        <v>0.99</v>
      </c>
      <c r="U80" s="227">
        <v>0.83</v>
      </c>
      <c r="V80" s="223" t="s">
        <v>1</v>
      </c>
      <c r="W80" s="228" cm="1">
        <f t="array" aca="1" ref="W80" ca="1">INDIRECT("'"&amp;$C80&amp;"'!"&amp;"$"&amp;$D80&amp;$W$1&amp;"")</f>
        <v>0</v>
      </c>
      <c r="X80" s="226" t="s">
        <v>1</v>
      </c>
      <c r="Y80" s="224" t="s">
        <v>1</v>
      </c>
      <c r="Z80" s="225"/>
      <c r="AA80" s="226"/>
      <c r="AB80" s="226"/>
      <c r="AC80" s="227"/>
      <c r="AD80" s="223"/>
      <c r="AE80" s="226"/>
      <c r="AF80" s="226"/>
      <c r="AG80" s="224"/>
      <c r="AH80" s="225"/>
      <c r="AI80" s="226"/>
      <c r="AJ80" s="226"/>
      <c r="AK80" s="224"/>
      <c r="AL80" s="223"/>
      <c r="AM80" s="226"/>
      <c r="AN80" s="226"/>
      <c r="AO80" s="224"/>
      <c r="AP80" s="223">
        <v>11.6</v>
      </c>
      <c r="AQ80" s="227">
        <v>70.7</v>
      </c>
      <c r="AR80" s="223" cm="1">
        <f t="array" aca="1" ref="AR80" ca="1">INDIRECT("'"&amp;$C80&amp;"'!"&amp;"$"&amp;$D80&amp;$AR$1&amp;"")</f>
        <v>3.5</v>
      </c>
      <c r="AS80" s="226">
        <v>0.97</v>
      </c>
      <c r="AT80" s="224">
        <v>1.02</v>
      </c>
      <c r="AU80" s="225" cm="1">
        <f t="array" aca="1" ref="AU80" ca="1">INDIRECT("'"&amp;$C80&amp;"'!"&amp;"$"&amp;$D80&amp;$AU$1&amp;"")</f>
        <v>3</v>
      </c>
      <c r="AV80" s="226">
        <v>0.97</v>
      </c>
      <c r="AW80" s="224">
        <v>0.7</v>
      </c>
      <c r="AX80" s="223">
        <v>13.81</v>
      </c>
      <c r="AY80" s="227">
        <v>70.7</v>
      </c>
      <c r="AZ80" s="226" cm="1">
        <f t="array" aca="1" ref="AZ80" ca="1">INDIRECT("'"&amp;$C80&amp;"'!"&amp;"$"&amp;$D80&amp;$AZ$1&amp;"")</f>
        <v>0</v>
      </c>
      <c r="BA80" s="225"/>
      <c r="BB80" s="226" t="s">
        <v>1</v>
      </c>
      <c r="BC80" s="224" t="s">
        <v>1</v>
      </c>
      <c r="BD80" s="226" t="str" cm="1">
        <f t="array" aca="1" ref="BD80" ca="1">INDIRECT("'"&amp;$C80&amp;"'!"&amp;"$"&amp;$D80&amp;$BD$1&amp;"")</f>
        <v>CMS</v>
      </c>
      <c r="BE80" s="225"/>
      <c r="BF80" s="226" t="s">
        <v>1</v>
      </c>
      <c r="BG80" s="224" t="s">
        <v>1</v>
      </c>
      <c r="BH80" s="228">
        <v>14.11</v>
      </c>
      <c r="BI80" s="224">
        <v>71.72</v>
      </c>
      <c r="BJ80" s="228" cm="1">
        <f t="array" aca="1" ref="BJ80" ca="1">INDIRECT("'"&amp;$C80&amp;"'!"&amp;"$"&amp;$D80&amp;$BJ$1&amp;"")</f>
        <v>14.24</v>
      </c>
      <c r="BK80" s="226">
        <v>0.99</v>
      </c>
      <c r="BL80" s="224">
        <v>2.4</v>
      </c>
      <c r="BM80" s="413">
        <v>69</v>
      </c>
      <c r="BN80" s="223" cm="1">
        <f t="array" aca="1" ref="BN80" ca="1">INDIRECT("'"&amp;$C80&amp;"'!"&amp;"$"&amp;$D80&amp;$BN$1&amp;"")</f>
        <v>0</v>
      </c>
      <c r="BO80" s="225" t="s">
        <v>1</v>
      </c>
      <c r="BP80" s="224" t="s">
        <v>1</v>
      </c>
      <c r="BQ80" s="228" cm="1">
        <f t="array" aca="1" ref="BQ80" ca="1">INDIRECT("'"&amp;$C80&amp;"'!"&amp;"$"&amp;$D80&amp;$BQ$1&amp;"")</f>
        <v>1.08</v>
      </c>
      <c r="BR80" s="226"/>
      <c r="BS80" s="226">
        <v>0.99</v>
      </c>
      <c r="BT80" s="224">
        <v>0.13</v>
      </c>
      <c r="BU80" s="228" cm="1">
        <f t="array" aca="1" ref="BU80" ca="1">INDIRECT("'"&amp;$C80&amp;"'!"&amp;"$"&amp;$D80&amp;$BU$1&amp;"")</f>
        <v>0.79</v>
      </c>
      <c r="BV80" s="226"/>
      <c r="BW80" s="226">
        <v>0.97</v>
      </c>
      <c r="BX80" s="224">
        <v>0.18</v>
      </c>
      <c r="BY80" s="281" cm="1">
        <f t="array" aca="1" ref="BY80" ca="1">INDIRECT("'"&amp;$C80&amp;"'!"&amp;"$"&amp;$D80&amp;74&amp;"")</f>
        <v>0</v>
      </c>
      <c r="BZ80" s="226"/>
      <c r="CA80" s="226"/>
      <c r="CB80" s="224"/>
    </row>
    <row r="81" spans="1:80" ht="15" x14ac:dyDescent="0.2">
      <c r="A81" s="351">
        <f t="shared" ref="A81:A103" si="5">A56+1</f>
        <v>45965</v>
      </c>
      <c r="B81" s="268">
        <v>4.1666666666666699E-2</v>
      </c>
      <c r="C81" s="254">
        <f>DAY(A81)</f>
        <v>4</v>
      </c>
      <c r="D81" s="255" t="s">
        <v>154</v>
      </c>
      <c r="E81" s="229">
        <v>14.2</v>
      </c>
      <c r="F81" s="230">
        <v>70.22</v>
      </c>
      <c r="G81" s="231" t="str" cm="1">
        <f t="array" aca="1" ref="G81" ca="1">INDIRECT("'"&amp;$C81&amp;"'!"&amp;"$"&amp;$D81&amp;$G$1&amp;"")</f>
        <v>CMS</v>
      </c>
      <c r="H81" s="232" t="s">
        <v>1</v>
      </c>
      <c r="I81" s="230" t="s">
        <v>1</v>
      </c>
      <c r="J81" s="231" cm="1">
        <f t="array" aca="1" ref="J81" ca="1">INDIRECT("'"&amp;$C81&amp;"'!"&amp;"$"&amp;$D81&amp;$J$1&amp;"")</f>
        <v>6.3</v>
      </c>
      <c r="K81" s="232"/>
      <c r="L81" s="232">
        <v>0.99</v>
      </c>
      <c r="M81" s="233">
        <v>0.99</v>
      </c>
      <c r="N81" s="229" cm="1">
        <f t="array" aca="1" ref="N81" ca="1">INDIRECT("'"&amp;$C81&amp;"'!"&amp;"$"&amp;$D81&amp;$N$1&amp;"")</f>
        <v>6.2</v>
      </c>
      <c r="O81" s="232"/>
      <c r="P81" s="232">
        <v>0.99</v>
      </c>
      <c r="Q81" s="230">
        <v>1.03</v>
      </c>
      <c r="R81" s="359" cm="1">
        <f t="array" aca="1" ref="R81" ca="1">INDIRECT("'"&amp;$C81&amp;"'!"&amp;"$"&amp;$D81&amp;$R$1&amp;"")</f>
        <v>6.2</v>
      </c>
      <c r="S81" s="232"/>
      <c r="T81" s="232">
        <v>0.99</v>
      </c>
      <c r="U81" s="233">
        <v>1.04</v>
      </c>
      <c r="V81" s="229" t="s">
        <v>1</v>
      </c>
      <c r="W81" s="234" cm="1">
        <f t="array" aca="1" ref="W81" ca="1">INDIRECT("'"&amp;$C81&amp;"'!"&amp;"$"&amp;$D81&amp;$W$1&amp;"")</f>
        <v>0</v>
      </c>
      <c r="X81" s="232" t="s">
        <v>1</v>
      </c>
      <c r="Y81" s="230" t="s">
        <v>1</v>
      </c>
      <c r="Z81" s="231"/>
      <c r="AA81" s="232"/>
      <c r="AB81" s="232"/>
      <c r="AC81" s="233"/>
      <c r="AD81" s="229"/>
      <c r="AE81" s="232"/>
      <c r="AF81" s="232"/>
      <c r="AG81" s="230"/>
      <c r="AH81" s="231"/>
      <c r="AI81" s="232"/>
      <c r="AJ81" s="232"/>
      <c r="AK81" s="233"/>
      <c r="AL81" s="229"/>
      <c r="AM81" s="232"/>
      <c r="AN81" s="232"/>
      <c r="AO81" s="230"/>
      <c r="AP81" s="229">
        <v>11.6</v>
      </c>
      <c r="AQ81" s="233">
        <v>70.8</v>
      </c>
      <c r="AR81" s="229" cm="1">
        <f t="array" aca="1" ref="AR81" ca="1">INDIRECT("'"&amp;$C81&amp;"'!"&amp;"$"&amp;$D81&amp;$AR$1&amp;"")</f>
        <v>2.5</v>
      </c>
      <c r="AS81" s="232">
        <v>0.98</v>
      </c>
      <c r="AT81" s="230">
        <v>0.6</v>
      </c>
      <c r="AU81" s="231" cm="1">
        <f t="array" aca="1" ref="AU81" ca="1">INDIRECT("'"&amp;$C81&amp;"'!"&amp;"$"&amp;$D81&amp;$AU$1&amp;"")</f>
        <v>2.5</v>
      </c>
      <c r="AV81" s="232">
        <v>0.98</v>
      </c>
      <c r="AW81" s="230">
        <v>0.6</v>
      </c>
      <c r="AX81" s="229">
        <v>13.81</v>
      </c>
      <c r="AY81" s="233">
        <v>70.7</v>
      </c>
      <c r="AZ81" s="232" cm="1">
        <f t="array" aca="1" ref="AZ81" ca="1">INDIRECT("'"&amp;$C81&amp;"'!"&amp;"$"&amp;$D81&amp;$AZ$1&amp;"")</f>
        <v>0</v>
      </c>
      <c r="BA81" s="231"/>
      <c r="BB81" s="232" t="s">
        <v>1</v>
      </c>
      <c r="BC81" s="230" t="s">
        <v>1</v>
      </c>
      <c r="BD81" s="232" t="str" cm="1">
        <f t="array" aca="1" ref="BD81" ca="1">INDIRECT("'"&amp;$C81&amp;"'!"&amp;"$"&amp;$D81&amp;$BD$1&amp;"")</f>
        <v>CMS</v>
      </c>
      <c r="BE81" s="231"/>
      <c r="BF81" s="232" t="s">
        <v>1</v>
      </c>
      <c r="BG81" s="230" t="s">
        <v>1</v>
      </c>
      <c r="BH81" s="234">
        <v>14.17</v>
      </c>
      <c r="BI81" s="230">
        <v>71.95</v>
      </c>
      <c r="BJ81" s="234" cm="1">
        <f t="array" aca="1" ref="BJ81" ca="1">INDIRECT("'"&amp;$C81&amp;"'!"&amp;"$"&amp;$D81&amp;$BJ$1&amp;"")</f>
        <v>12.81</v>
      </c>
      <c r="BK81" s="232">
        <v>0.99</v>
      </c>
      <c r="BL81" s="230">
        <v>2.2000000000000002</v>
      </c>
      <c r="BM81" s="414">
        <v>69.3</v>
      </c>
      <c r="BN81" s="229" cm="1">
        <f t="array" aca="1" ref="BN81" ca="1">INDIRECT("'"&amp;$C81&amp;"'!"&amp;"$"&amp;$D81&amp;$BN$1&amp;"")</f>
        <v>0</v>
      </c>
      <c r="BO81" s="231" t="s">
        <v>1</v>
      </c>
      <c r="BP81" s="230" t="s">
        <v>1</v>
      </c>
      <c r="BQ81" s="234" cm="1">
        <f t="array" aca="1" ref="BQ81" ca="1">INDIRECT("'"&amp;$C81&amp;"'!"&amp;"$"&amp;$D81&amp;$BQ$1&amp;"")</f>
        <v>1.01</v>
      </c>
      <c r="BR81" s="232"/>
      <c r="BS81" s="232">
        <v>0.99</v>
      </c>
      <c r="BT81" s="230">
        <v>0.12</v>
      </c>
      <c r="BU81" s="234" cm="1">
        <f t="array" aca="1" ref="BU81" ca="1">INDIRECT("'"&amp;$C81&amp;"'!"&amp;"$"&amp;$D81&amp;$BU$1&amp;"")</f>
        <v>0.77</v>
      </c>
      <c r="BV81" s="232"/>
      <c r="BW81" s="232">
        <v>0.97</v>
      </c>
      <c r="BX81" s="230">
        <v>0.18</v>
      </c>
      <c r="BY81" s="235" cm="1">
        <f t="array" aca="1" ref="BY81" ca="1">INDIRECT("'"&amp;$C81&amp;"'!"&amp;"$"&amp;$D81&amp;74&amp;"")</f>
        <v>0</v>
      </c>
      <c r="BZ81" s="232"/>
      <c r="CA81" s="232"/>
      <c r="CB81" s="230"/>
    </row>
    <row r="82" spans="1:80" ht="15" x14ac:dyDescent="0.2">
      <c r="A82" s="351">
        <f t="shared" si="5"/>
        <v>45965</v>
      </c>
      <c r="B82" s="268">
        <v>8.3333333333333301E-2</v>
      </c>
      <c r="C82" s="254">
        <f>DAY(A82)</f>
        <v>4</v>
      </c>
      <c r="D82" s="255" t="s">
        <v>155</v>
      </c>
      <c r="E82" s="236">
        <v>14.1</v>
      </c>
      <c r="F82" s="237">
        <v>69.91</v>
      </c>
      <c r="G82" s="238" t="str" cm="1">
        <f t="array" aca="1" ref="G82" ca="1">INDIRECT("'"&amp;$C82&amp;"'!"&amp;"$"&amp;$D82&amp;$G$1&amp;"")</f>
        <v>CMS</v>
      </c>
      <c r="H82" s="239" t="s">
        <v>1</v>
      </c>
      <c r="I82" s="237" t="s">
        <v>1</v>
      </c>
      <c r="J82" s="238" cm="1">
        <f t="array" aca="1" ref="J82" ca="1">INDIRECT("'"&amp;$C82&amp;"'!"&amp;"$"&amp;$D82&amp;$J$1&amp;"")</f>
        <v>0</v>
      </c>
      <c r="K82" s="239"/>
      <c r="L82" s="239" t="s">
        <v>1</v>
      </c>
      <c r="M82" s="240" t="s">
        <v>1</v>
      </c>
      <c r="N82" s="236" cm="1">
        <f t="array" aca="1" ref="N82" ca="1">INDIRECT("'"&amp;$C82&amp;"'!"&amp;"$"&amp;$D82&amp;$N$1&amp;"")</f>
        <v>6.6</v>
      </c>
      <c r="O82" s="239"/>
      <c r="P82" s="239">
        <v>0.99</v>
      </c>
      <c r="Q82" s="237">
        <v>0.98</v>
      </c>
      <c r="R82" s="236" cm="1">
        <f t="array" aca="1" ref="R82" ca="1">INDIRECT("'"&amp;$C82&amp;"'!"&amp;"$"&amp;$D82&amp;$R$1&amp;"")</f>
        <v>6.6</v>
      </c>
      <c r="S82" s="239"/>
      <c r="T82" s="239">
        <v>0.97</v>
      </c>
      <c r="U82" s="240">
        <v>1.72</v>
      </c>
      <c r="V82" s="236" t="s">
        <v>1</v>
      </c>
      <c r="W82" s="241" cm="1">
        <f t="array" aca="1" ref="W82" ca="1">INDIRECT("'"&amp;$C82&amp;"'!"&amp;"$"&amp;$D82&amp;$W$1&amp;"")</f>
        <v>0</v>
      </c>
      <c r="X82" s="239" t="s">
        <v>1</v>
      </c>
      <c r="Y82" s="237" t="s">
        <v>1</v>
      </c>
      <c r="Z82" s="238"/>
      <c r="AA82" s="239"/>
      <c r="AB82" s="239"/>
      <c r="AC82" s="240"/>
      <c r="AD82" s="236"/>
      <c r="AE82" s="239"/>
      <c r="AF82" s="239"/>
      <c r="AG82" s="237"/>
      <c r="AH82" s="238"/>
      <c r="AI82" s="239"/>
      <c r="AJ82" s="239"/>
      <c r="AK82" s="240"/>
      <c r="AL82" s="236"/>
      <c r="AM82" s="239"/>
      <c r="AN82" s="239"/>
      <c r="AO82" s="240"/>
      <c r="AP82" s="236">
        <v>11.6</v>
      </c>
      <c r="AQ82" s="240">
        <v>70.7</v>
      </c>
      <c r="AR82" s="236" cm="1">
        <f t="array" aca="1" ref="AR82" ca="1">INDIRECT("'"&amp;$C82&amp;"'!"&amp;"$"&amp;$D82&amp;$AR$1&amp;"")</f>
        <v>4</v>
      </c>
      <c r="AS82" s="239">
        <v>0.98</v>
      </c>
      <c r="AT82" s="237">
        <v>0.76</v>
      </c>
      <c r="AU82" s="238" cm="1">
        <f t="array" aca="1" ref="AU82" ca="1">INDIRECT("'"&amp;$C82&amp;"'!"&amp;"$"&amp;$D82&amp;$AU$1&amp;"")</f>
        <v>3.3</v>
      </c>
      <c r="AV82" s="239">
        <v>0.98</v>
      </c>
      <c r="AW82" s="237">
        <v>0.7</v>
      </c>
      <c r="AX82" s="236">
        <v>13.81</v>
      </c>
      <c r="AY82" s="240">
        <v>70.5</v>
      </c>
      <c r="AZ82" s="239" cm="1">
        <f t="array" aca="1" ref="AZ82" ca="1">INDIRECT("'"&amp;$C82&amp;"'!"&amp;"$"&amp;$D82&amp;$AZ$1&amp;"")</f>
        <v>0</v>
      </c>
      <c r="BA82" s="238"/>
      <c r="BB82" s="239" t="s">
        <v>1</v>
      </c>
      <c r="BC82" s="237" t="s">
        <v>1</v>
      </c>
      <c r="BD82" s="239" t="str" cm="1">
        <f t="array" aca="1" ref="BD82" ca="1">INDIRECT("'"&amp;$C82&amp;"'!"&amp;"$"&amp;$D82&amp;$BD$1&amp;"")</f>
        <v>CMS</v>
      </c>
      <c r="BE82" s="238"/>
      <c r="BF82" s="239" t="s">
        <v>1</v>
      </c>
      <c r="BG82" s="237" t="s">
        <v>1</v>
      </c>
      <c r="BH82" s="241">
        <v>14.02</v>
      </c>
      <c r="BI82" s="237">
        <v>71.52</v>
      </c>
      <c r="BJ82" s="241" cm="1">
        <f t="array" aca="1" ref="BJ82" ca="1">INDIRECT("'"&amp;$C82&amp;"'!"&amp;"$"&amp;$D82&amp;$BJ$1&amp;"")</f>
        <v>14.3</v>
      </c>
      <c r="BK82" s="239">
        <v>1</v>
      </c>
      <c r="BL82" s="237">
        <v>1.3</v>
      </c>
      <c r="BM82" s="415">
        <v>69.2</v>
      </c>
      <c r="BN82" s="236" cm="1">
        <f t="array" aca="1" ref="BN82" ca="1">INDIRECT("'"&amp;$C82&amp;"'!"&amp;"$"&amp;$D82&amp;$BN$1&amp;"")</f>
        <v>1.4</v>
      </c>
      <c r="BO82" s="238">
        <v>0.99</v>
      </c>
      <c r="BP82" s="237">
        <v>0.19</v>
      </c>
      <c r="BQ82" s="241" cm="1">
        <f t="array" aca="1" ref="BQ82" ca="1">INDIRECT("'"&amp;$C82&amp;"'!"&amp;"$"&amp;$D82&amp;$BQ$1&amp;"")</f>
        <v>0.97</v>
      </c>
      <c r="BR82" s="239"/>
      <c r="BS82" s="239">
        <v>0.99</v>
      </c>
      <c r="BT82" s="237">
        <v>0.13</v>
      </c>
      <c r="BU82" s="241" cm="1">
        <f t="array" aca="1" ref="BU82" ca="1">INDIRECT("'"&amp;$C82&amp;"'!"&amp;"$"&amp;$D82&amp;$BU$1&amp;"")</f>
        <v>0.73</v>
      </c>
      <c r="BV82" s="239"/>
      <c r="BW82" s="239">
        <v>0.97</v>
      </c>
      <c r="BX82" s="237">
        <v>0.17</v>
      </c>
      <c r="BY82" s="242" cm="1">
        <f t="array" aca="1" ref="BY82" ca="1">INDIRECT("'"&amp;$C82&amp;"'!"&amp;"$"&amp;$D82&amp;74&amp;"")</f>
        <v>0</v>
      </c>
      <c r="BZ82" s="239"/>
      <c r="CA82" s="239"/>
      <c r="CB82" s="237"/>
    </row>
    <row r="83" spans="1:80" ht="15" x14ac:dyDescent="0.2">
      <c r="A83" s="351">
        <f t="shared" si="5"/>
        <v>45965</v>
      </c>
      <c r="B83" s="268">
        <v>0.125</v>
      </c>
      <c r="C83" s="254">
        <f>DAY(A83)</f>
        <v>4</v>
      </c>
      <c r="D83" s="255" t="s">
        <v>156</v>
      </c>
      <c r="E83" s="229">
        <v>14.1</v>
      </c>
      <c r="F83" s="230">
        <v>69.75</v>
      </c>
      <c r="G83" s="231" t="str" cm="1">
        <f t="array" aca="1" ref="G83" ca="1">INDIRECT("'"&amp;$C83&amp;"'!"&amp;"$"&amp;$D83&amp;$G$1&amp;"")</f>
        <v>CMS</v>
      </c>
      <c r="H83" s="232" t="s">
        <v>1</v>
      </c>
      <c r="I83" s="230" t="s">
        <v>1</v>
      </c>
      <c r="J83" s="231" cm="1">
        <f t="array" aca="1" ref="J83" ca="1">INDIRECT("'"&amp;$C83&amp;"'!"&amp;"$"&amp;$D83&amp;$J$1&amp;"")</f>
        <v>0</v>
      </c>
      <c r="K83" s="232"/>
      <c r="L83" s="232" t="s">
        <v>1</v>
      </c>
      <c r="M83" s="233" t="s">
        <v>1</v>
      </c>
      <c r="N83" s="229" cm="1">
        <f t="array" aca="1" ref="N83" ca="1">INDIRECT("'"&amp;$C83&amp;"'!"&amp;"$"&amp;$D83&amp;$N$1&amp;"")</f>
        <v>6.9</v>
      </c>
      <c r="O83" s="232"/>
      <c r="P83" s="232">
        <v>0.99</v>
      </c>
      <c r="Q83" s="230">
        <v>1.1000000000000001</v>
      </c>
      <c r="R83" s="359" cm="1">
        <f t="array" aca="1" ref="R83" ca="1">INDIRECT("'"&amp;$C83&amp;"'!"&amp;"$"&amp;$D83&amp;$R$1&amp;"")</f>
        <v>6.8</v>
      </c>
      <c r="S83" s="232"/>
      <c r="T83" s="232">
        <v>0.98</v>
      </c>
      <c r="U83" s="233">
        <v>2.2200000000000002</v>
      </c>
      <c r="V83" s="229" t="s">
        <v>1</v>
      </c>
      <c r="W83" s="234" cm="1">
        <f t="array" aca="1" ref="W83" ca="1">INDIRECT("'"&amp;$C83&amp;"'!"&amp;"$"&amp;$D83&amp;$W$1&amp;"")</f>
        <v>0</v>
      </c>
      <c r="X83" s="232" t="s">
        <v>1</v>
      </c>
      <c r="Y83" s="230" t="s">
        <v>1</v>
      </c>
      <c r="Z83" s="231"/>
      <c r="AA83" s="232"/>
      <c r="AB83" s="232"/>
      <c r="AC83" s="233"/>
      <c r="AD83" s="229"/>
      <c r="AE83" s="232"/>
      <c r="AF83" s="232"/>
      <c r="AG83" s="230"/>
      <c r="AH83" s="231"/>
      <c r="AI83" s="232"/>
      <c r="AJ83" s="232"/>
      <c r="AK83" s="233"/>
      <c r="AL83" s="229"/>
      <c r="AM83" s="232"/>
      <c r="AN83" s="232"/>
      <c r="AO83" s="230"/>
      <c r="AP83" s="229">
        <v>11.6</v>
      </c>
      <c r="AQ83" s="233">
        <v>70.5</v>
      </c>
      <c r="AR83" s="229" cm="1">
        <f t="array" aca="1" ref="AR83" ca="1">INDIRECT("'"&amp;$C83&amp;"'!"&amp;"$"&amp;$D83&amp;$AR$1&amp;"")</f>
        <v>4</v>
      </c>
      <c r="AS83" s="232">
        <v>0.97</v>
      </c>
      <c r="AT83" s="230">
        <v>0.85</v>
      </c>
      <c r="AU83" s="231" cm="1">
        <f t="array" aca="1" ref="AU83" ca="1">INDIRECT("'"&amp;$C83&amp;"'!"&amp;"$"&amp;$D83&amp;$AU$1&amp;"")</f>
        <v>3.3</v>
      </c>
      <c r="AV83" s="232">
        <v>0.97</v>
      </c>
      <c r="AW83" s="230">
        <v>0.82</v>
      </c>
      <c r="AX83" s="229">
        <v>13.81</v>
      </c>
      <c r="AY83" s="233">
        <v>70.5</v>
      </c>
      <c r="AZ83" s="232" cm="1">
        <f t="array" aca="1" ref="AZ83" ca="1">INDIRECT("'"&amp;$C83&amp;"'!"&amp;"$"&amp;$D83&amp;$AZ$1&amp;"")</f>
        <v>0</v>
      </c>
      <c r="BA83" s="231"/>
      <c r="BB83" s="232" t="s">
        <v>1</v>
      </c>
      <c r="BC83" s="230" t="s">
        <v>1</v>
      </c>
      <c r="BD83" s="232" t="str" cm="1">
        <f t="array" aca="1" ref="BD83" ca="1">INDIRECT("'"&amp;$C83&amp;"'!"&amp;"$"&amp;$D83&amp;$BD$1&amp;"")</f>
        <v>CMS</v>
      </c>
      <c r="BE83" s="231"/>
      <c r="BF83" s="232" t="s">
        <v>1</v>
      </c>
      <c r="BG83" s="230" t="s">
        <v>1</v>
      </c>
      <c r="BH83" s="234">
        <v>14</v>
      </c>
      <c r="BI83" s="230">
        <v>71.41</v>
      </c>
      <c r="BJ83" s="234" cm="1">
        <f t="array" aca="1" ref="BJ83" ca="1">INDIRECT("'"&amp;$C83&amp;"'!"&amp;"$"&amp;$D83&amp;$BJ$1&amp;"")</f>
        <v>14.31</v>
      </c>
      <c r="BK83" s="232">
        <v>1</v>
      </c>
      <c r="BL83" s="230">
        <v>1.3</v>
      </c>
      <c r="BM83" s="414">
        <v>68.900000000000006</v>
      </c>
      <c r="BN83" s="229" cm="1">
        <f t="array" aca="1" ref="BN83" ca="1">INDIRECT("'"&amp;$C83&amp;"'!"&amp;"$"&amp;$D83&amp;$BN$1&amp;"")</f>
        <v>0</v>
      </c>
      <c r="BO83" s="231" t="s">
        <v>1</v>
      </c>
      <c r="BP83" s="230" t="s">
        <v>1</v>
      </c>
      <c r="BQ83" s="234" cm="1">
        <f t="array" aca="1" ref="BQ83" ca="1">INDIRECT("'"&amp;$C83&amp;"'!"&amp;"$"&amp;$D83&amp;$BQ$1&amp;"")</f>
        <v>0.94</v>
      </c>
      <c r="BR83" s="232"/>
      <c r="BS83" s="232">
        <v>0.99</v>
      </c>
      <c r="BT83" s="230">
        <v>0.12</v>
      </c>
      <c r="BU83" s="234" cm="1">
        <f t="array" aca="1" ref="BU83" ca="1">INDIRECT("'"&amp;$C83&amp;"'!"&amp;"$"&amp;$D83&amp;$BU$1&amp;"")</f>
        <v>0.71</v>
      </c>
      <c r="BV83" s="232"/>
      <c r="BW83" s="232">
        <v>0.97</v>
      </c>
      <c r="BX83" s="230">
        <v>0.17</v>
      </c>
      <c r="BY83" s="235" cm="1">
        <f t="array" aca="1" ref="BY83" ca="1">INDIRECT("'"&amp;$C83&amp;"'!"&amp;"$"&amp;$D83&amp;74&amp;"")</f>
        <v>0</v>
      </c>
      <c r="BZ83" s="232"/>
      <c r="CA83" s="232"/>
      <c r="CB83" s="230"/>
    </row>
    <row r="84" spans="1:80" ht="15" x14ac:dyDescent="0.2">
      <c r="A84" s="351">
        <f t="shared" si="5"/>
        <v>45965</v>
      </c>
      <c r="B84" s="268">
        <v>0.16666666666666699</v>
      </c>
      <c r="C84" s="254">
        <f>DAY(A84)</f>
        <v>4</v>
      </c>
      <c r="D84" s="255" t="s">
        <v>157</v>
      </c>
      <c r="E84" s="236">
        <v>14.1</v>
      </c>
      <c r="F84" s="237">
        <v>69.84</v>
      </c>
      <c r="G84" s="238" t="str" cm="1">
        <f t="array" aca="1" ref="G84" ca="1">INDIRECT("'"&amp;$C84&amp;"'!"&amp;"$"&amp;$D84&amp;$G$1&amp;"")</f>
        <v>CMS</v>
      </c>
      <c r="H84" s="239" t="s">
        <v>1</v>
      </c>
      <c r="I84" s="237" t="s">
        <v>1</v>
      </c>
      <c r="J84" s="238" cm="1">
        <f t="array" aca="1" ref="J84" ca="1">INDIRECT("'"&amp;$C84&amp;"'!"&amp;"$"&amp;$D84&amp;$J$1&amp;"")</f>
        <v>0</v>
      </c>
      <c r="K84" s="239"/>
      <c r="L84" s="239" t="s">
        <v>1</v>
      </c>
      <c r="M84" s="240" t="s">
        <v>1</v>
      </c>
      <c r="N84" s="236" cm="1">
        <f t="array" aca="1" ref="N84" ca="1">INDIRECT("'"&amp;$C84&amp;"'!"&amp;"$"&amp;$D84&amp;$N$1&amp;"")</f>
        <v>6.6</v>
      </c>
      <c r="O84" s="239"/>
      <c r="P84" s="239">
        <v>0.94</v>
      </c>
      <c r="Q84" s="237">
        <v>1.02</v>
      </c>
      <c r="R84" s="236" cm="1">
        <f t="array" aca="1" ref="R84" ca="1">INDIRECT("'"&amp;$C84&amp;"'!"&amp;"$"&amp;$D84&amp;$R$1&amp;"")</f>
        <v>6.6</v>
      </c>
      <c r="S84" s="239"/>
      <c r="T84" s="239">
        <v>0.96</v>
      </c>
      <c r="U84" s="240">
        <v>2</v>
      </c>
      <c r="V84" s="236" t="s">
        <v>1</v>
      </c>
      <c r="W84" s="241" cm="1">
        <f t="array" aca="1" ref="W84" ca="1">INDIRECT("'"&amp;$C84&amp;"'!"&amp;"$"&amp;$D84&amp;$W$1&amp;"")</f>
        <v>0</v>
      </c>
      <c r="X84" s="239" t="s">
        <v>1</v>
      </c>
      <c r="Y84" s="237" t="s">
        <v>1</v>
      </c>
      <c r="Z84" s="238"/>
      <c r="AA84" s="239"/>
      <c r="AB84" s="239"/>
      <c r="AC84" s="240"/>
      <c r="AD84" s="236"/>
      <c r="AE84" s="239"/>
      <c r="AF84" s="239"/>
      <c r="AG84" s="237"/>
      <c r="AH84" s="238"/>
      <c r="AI84" s="239"/>
      <c r="AJ84" s="239"/>
      <c r="AK84" s="240"/>
      <c r="AL84" s="236"/>
      <c r="AM84" s="239"/>
      <c r="AN84" s="239"/>
      <c r="AO84" s="237"/>
      <c r="AP84" s="236">
        <v>11.6</v>
      </c>
      <c r="AQ84" s="240">
        <v>70.5</v>
      </c>
      <c r="AR84" s="236" cm="1">
        <f t="array" aca="1" ref="AR84" ca="1">INDIRECT("'"&amp;$C84&amp;"'!"&amp;"$"&amp;$D84&amp;$AR$1&amp;"")</f>
        <v>4</v>
      </c>
      <c r="AS84" s="239">
        <v>0.97</v>
      </c>
      <c r="AT84" s="237">
        <v>0.8</v>
      </c>
      <c r="AU84" s="238" cm="1">
        <f t="array" aca="1" ref="AU84" ca="1">INDIRECT("'"&amp;$C84&amp;"'!"&amp;"$"&amp;$D84&amp;$AU$1&amp;"")</f>
        <v>3.3</v>
      </c>
      <c r="AV84" s="239">
        <v>0.97</v>
      </c>
      <c r="AW84" s="237">
        <v>0.75</v>
      </c>
      <c r="AX84" s="236">
        <v>13.81</v>
      </c>
      <c r="AY84" s="240">
        <v>70.5</v>
      </c>
      <c r="AZ84" s="239" cm="1">
        <f t="array" aca="1" ref="AZ84" ca="1">INDIRECT("'"&amp;$C84&amp;"'!"&amp;"$"&amp;$D84&amp;$AZ$1&amp;"")</f>
        <v>0</v>
      </c>
      <c r="BA84" s="238"/>
      <c r="BB84" s="239" t="s">
        <v>1</v>
      </c>
      <c r="BC84" s="237" t="s">
        <v>1</v>
      </c>
      <c r="BD84" s="239" t="str" cm="1">
        <f t="array" aca="1" ref="BD84" ca="1">INDIRECT("'"&amp;$C84&amp;"'!"&amp;"$"&amp;$D84&amp;$BD$1&amp;"")</f>
        <v>CMS</v>
      </c>
      <c r="BE84" s="238"/>
      <c r="BF84" s="239" t="s">
        <v>1</v>
      </c>
      <c r="BG84" s="237" t="s">
        <v>1</v>
      </c>
      <c r="BH84" s="241">
        <v>14.01</v>
      </c>
      <c r="BI84" s="237">
        <v>71.44</v>
      </c>
      <c r="BJ84" s="241" cm="1">
        <f t="array" aca="1" ref="BJ84" ca="1">INDIRECT("'"&amp;$C84&amp;"'!"&amp;"$"&amp;$D84&amp;$BJ$1&amp;"")</f>
        <v>14.3</v>
      </c>
      <c r="BK84" s="239">
        <v>1</v>
      </c>
      <c r="BL84" s="237">
        <v>1.3</v>
      </c>
      <c r="BM84" s="415">
        <v>68.900000000000006</v>
      </c>
      <c r="BN84" s="236" cm="1">
        <f t="array" aca="1" ref="BN84" ca="1">INDIRECT("'"&amp;$C84&amp;"'!"&amp;"$"&amp;$D84&amp;$BN$1&amp;"")</f>
        <v>0</v>
      </c>
      <c r="BO84" s="238" t="s">
        <v>1</v>
      </c>
      <c r="BP84" s="237" t="s">
        <v>1</v>
      </c>
      <c r="BQ84" s="241" cm="1">
        <f t="array" aca="1" ref="BQ84" ca="1">INDIRECT("'"&amp;$C84&amp;"'!"&amp;"$"&amp;$D84&amp;$BQ$1&amp;"")</f>
        <v>0.84</v>
      </c>
      <c r="BR84" s="239"/>
      <c r="BS84" s="239">
        <v>0.99</v>
      </c>
      <c r="BT84" s="237">
        <v>0.08</v>
      </c>
      <c r="BU84" s="241" cm="1">
        <f t="array" aca="1" ref="BU84" ca="1">INDIRECT("'"&amp;$C84&amp;"'!"&amp;"$"&amp;$D84&amp;$BU$1&amp;"")</f>
        <v>0.67</v>
      </c>
      <c r="BV84" s="239"/>
      <c r="BW84" s="239">
        <v>0.97</v>
      </c>
      <c r="BX84" s="237">
        <v>0.17</v>
      </c>
      <c r="BY84" s="242" cm="1">
        <f t="array" aca="1" ref="BY84" ca="1">INDIRECT("'"&amp;$C84&amp;"'!"&amp;"$"&amp;$D84&amp;74&amp;"")</f>
        <v>0</v>
      </c>
      <c r="BZ84" s="239"/>
      <c r="CA84" s="239"/>
      <c r="CB84" s="237"/>
    </row>
    <row r="85" spans="1:80" ht="15" x14ac:dyDescent="0.2">
      <c r="A85" s="351">
        <f t="shared" si="5"/>
        <v>45965</v>
      </c>
      <c r="B85" s="268">
        <v>0.20833333333333301</v>
      </c>
      <c r="C85" s="254">
        <f t="shared" ref="C85:C103" si="6">DAY(A85)</f>
        <v>4</v>
      </c>
      <c r="D85" s="255" t="s">
        <v>158</v>
      </c>
      <c r="E85" s="229">
        <v>14.1</v>
      </c>
      <c r="F85" s="230">
        <v>69.650000000000006</v>
      </c>
      <c r="G85" s="231" t="str" cm="1">
        <f t="array" aca="1" ref="G85" ca="1">INDIRECT("'"&amp;$C85&amp;"'!"&amp;"$"&amp;$D85&amp;$G$1&amp;"")</f>
        <v>CMS</v>
      </c>
      <c r="H85" s="232" t="s">
        <v>1</v>
      </c>
      <c r="I85" s="230" t="s">
        <v>1</v>
      </c>
      <c r="J85" s="231" cm="1">
        <f t="array" aca="1" ref="J85" ca="1">INDIRECT("'"&amp;$C85&amp;"'!"&amp;"$"&amp;$D85&amp;$J$1&amp;"")</f>
        <v>0</v>
      </c>
      <c r="K85" s="232"/>
      <c r="L85" s="232" t="s">
        <v>1</v>
      </c>
      <c r="M85" s="233" t="s">
        <v>1</v>
      </c>
      <c r="N85" s="229" cm="1">
        <f t="array" aca="1" ref="N85" ca="1">INDIRECT("'"&amp;$C85&amp;"'!"&amp;"$"&amp;$D85&amp;$N$1&amp;"")</f>
        <v>6.9</v>
      </c>
      <c r="O85" s="232"/>
      <c r="P85" s="232">
        <v>0.98</v>
      </c>
      <c r="Q85" s="230">
        <v>1.31</v>
      </c>
      <c r="R85" s="359" cm="1">
        <f t="array" aca="1" ref="R85" ca="1">INDIRECT("'"&amp;$C85&amp;"'!"&amp;"$"&amp;$D85&amp;$R$1&amp;"")</f>
        <v>6.9</v>
      </c>
      <c r="S85" s="232"/>
      <c r="T85" s="232">
        <v>0.96</v>
      </c>
      <c r="U85" s="233">
        <v>1.96</v>
      </c>
      <c r="V85" s="229" t="s">
        <v>1</v>
      </c>
      <c r="W85" s="234" cm="1">
        <f t="array" aca="1" ref="W85" ca="1">INDIRECT("'"&amp;$C85&amp;"'!"&amp;"$"&amp;$D85&amp;$W$1&amp;"")</f>
        <v>0</v>
      </c>
      <c r="X85" s="232" t="s">
        <v>1</v>
      </c>
      <c r="Y85" s="230" t="s">
        <v>1</v>
      </c>
      <c r="Z85" s="231"/>
      <c r="AA85" s="232"/>
      <c r="AB85" s="232"/>
      <c r="AC85" s="233"/>
      <c r="AD85" s="229"/>
      <c r="AE85" s="232"/>
      <c r="AF85" s="232"/>
      <c r="AG85" s="230"/>
      <c r="AH85" s="231"/>
      <c r="AI85" s="232"/>
      <c r="AJ85" s="232"/>
      <c r="AK85" s="233"/>
      <c r="AL85" s="229"/>
      <c r="AM85" s="232"/>
      <c r="AN85" s="232"/>
      <c r="AO85" s="230"/>
      <c r="AP85" s="229">
        <v>11.6</v>
      </c>
      <c r="AQ85" s="233">
        <v>70.400000000000006</v>
      </c>
      <c r="AR85" s="229" cm="1">
        <f t="array" aca="1" ref="AR85" ca="1">INDIRECT("'"&amp;$C85&amp;"'!"&amp;"$"&amp;$D85&amp;$AR$1&amp;"")</f>
        <v>4</v>
      </c>
      <c r="AS85" s="232">
        <v>0.97</v>
      </c>
      <c r="AT85" s="230">
        <v>0.87</v>
      </c>
      <c r="AU85" s="231" cm="1">
        <f t="array" aca="1" ref="AU85" ca="1">INDIRECT("'"&amp;$C85&amp;"'!"&amp;"$"&amp;$D85&amp;$AU$1&amp;"")</f>
        <v>3.5</v>
      </c>
      <c r="AV85" s="232">
        <v>0.97</v>
      </c>
      <c r="AW85" s="230">
        <v>0.87</v>
      </c>
      <c r="AX85" s="229">
        <v>13.81</v>
      </c>
      <c r="AY85" s="233">
        <v>70.5</v>
      </c>
      <c r="AZ85" s="232" cm="1">
        <f t="array" aca="1" ref="AZ85" ca="1">INDIRECT("'"&amp;$C85&amp;"'!"&amp;"$"&amp;$D85&amp;$AZ$1&amp;"")</f>
        <v>0</v>
      </c>
      <c r="BA85" s="231"/>
      <c r="BB85" s="232" t="s">
        <v>1</v>
      </c>
      <c r="BC85" s="230" t="s">
        <v>1</v>
      </c>
      <c r="BD85" s="232" t="str" cm="1">
        <f t="array" aca="1" ref="BD85" ca="1">INDIRECT("'"&amp;$C85&amp;"'!"&amp;"$"&amp;$D85&amp;$BD$1&amp;"")</f>
        <v>CMS</v>
      </c>
      <c r="BE85" s="231"/>
      <c r="BF85" s="232" t="s">
        <v>1</v>
      </c>
      <c r="BG85" s="230" t="s">
        <v>1</v>
      </c>
      <c r="BH85" s="234">
        <v>13.96</v>
      </c>
      <c r="BI85" s="230">
        <v>71.28</v>
      </c>
      <c r="BJ85" s="234" cm="1">
        <f t="array" aca="1" ref="BJ85" ca="1">INDIRECT("'"&amp;$C85&amp;"'!"&amp;"$"&amp;$D85&amp;$BJ$1&amp;"")</f>
        <v>14.29</v>
      </c>
      <c r="BK85" s="232">
        <v>1</v>
      </c>
      <c r="BL85" s="230">
        <v>1.3</v>
      </c>
      <c r="BM85" s="414">
        <v>68.8</v>
      </c>
      <c r="BN85" s="229" cm="1">
        <f t="array" aca="1" ref="BN85" ca="1">INDIRECT("'"&amp;$C85&amp;"'!"&amp;"$"&amp;$D85&amp;$BN$1&amp;"")</f>
        <v>0</v>
      </c>
      <c r="BO85" s="231" t="s">
        <v>1</v>
      </c>
      <c r="BP85" s="230" t="s">
        <v>1</v>
      </c>
      <c r="BQ85" s="234" cm="1">
        <f t="array" aca="1" ref="BQ85" ca="1">INDIRECT("'"&amp;$C85&amp;"'!"&amp;"$"&amp;$D85&amp;$BQ$1&amp;"")</f>
        <v>0.91</v>
      </c>
      <c r="BR85" s="232"/>
      <c r="BS85" s="232">
        <v>0.99</v>
      </c>
      <c r="BT85" s="230">
        <v>0.08</v>
      </c>
      <c r="BU85" s="234" cm="1">
        <f t="array" aca="1" ref="BU85" ca="1">INDIRECT("'"&amp;$C85&amp;"'!"&amp;"$"&amp;$D85&amp;$BU$1&amp;"")</f>
        <v>0.73</v>
      </c>
      <c r="BV85" s="232"/>
      <c r="BW85" s="232">
        <v>0.97</v>
      </c>
      <c r="BX85" s="230">
        <v>0.17</v>
      </c>
      <c r="BY85" s="235" cm="1">
        <f t="array" aca="1" ref="BY85" ca="1">INDIRECT("'"&amp;$C85&amp;"'!"&amp;"$"&amp;$D85&amp;74&amp;"")</f>
        <v>0</v>
      </c>
      <c r="BZ85" s="232"/>
      <c r="CA85" s="232"/>
      <c r="CB85" s="230"/>
    </row>
    <row r="86" spans="1:80" ht="15" x14ac:dyDescent="0.2">
      <c r="A86" s="351">
        <f t="shared" si="5"/>
        <v>45965</v>
      </c>
      <c r="B86" s="268">
        <v>0.25</v>
      </c>
      <c r="C86" s="254">
        <f t="shared" si="6"/>
        <v>4</v>
      </c>
      <c r="D86" s="255" t="s">
        <v>159</v>
      </c>
      <c r="E86" s="236">
        <v>14.1</v>
      </c>
      <c r="F86" s="237">
        <v>69.91</v>
      </c>
      <c r="G86" s="238" t="str" cm="1">
        <f t="array" aca="1" ref="G86" ca="1">INDIRECT("'"&amp;$C86&amp;"'!"&amp;"$"&amp;$D86&amp;$G$1&amp;"")</f>
        <v>CMS</v>
      </c>
      <c r="H86" s="239" t="s">
        <v>1</v>
      </c>
      <c r="I86" s="237" t="s">
        <v>1</v>
      </c>
      <c r="J86" s="238" cm="1">
        <f t="array" aca="1" ref="J86" ca="1">INDIRECT("'"&amp;$C86&amp;"'!"&amp;"$"&amp;$D86&amp;$J$1&amp;"")</f>
        <v>0</v>
      </c>
      <c r="K86" s="239"/>
      <c r="L86" s="239" t="s">
        <v>1</v>
      </c>
      <c r="M86" s="240" t="s">
        <v>1</v>
      </c>
      <c r="N86" s="236" cm="1">
        <f t="array" aca="1" ref="N86" ca="1">INDIRECT("'"&amp;$C86&amp;"'!"&amp;"$"&amp;$D86&amp;$N$1&amp;"")</f>
        <v>7</v>
      </c>
      <c r="O86" s="239"/>
      <c r="P86" s="239">
        <v>0.98</v>
      </c>
      <c r="Q86" s="237">
        <v>1.36</v>
      </c>
      <c r="R86" s="236" cm="1">
        <f t="array" aca="1" ref="R86" ca="1">INDIRECT("'"&amp;$C86&amp;"'!"&amp;"$"&amp;$D86&amp;$R$1&amp;"")</f>
        <v>6.9</v>
      </c>
      <c r="S86" s="239"/>
      <c r="T86" s="239">
        <v>0.98</v>
      </c>
      <c r="U86" s="240">
        <v>1.56</v>
      </c>
      <c r="V86" s="236" t="s">
        <v>1</v>
      </c>
      <c r="W86" s="241" cm="1">
        <f t="array" aca="1" ref="W86" ca="1">INDIRECT("'"&amp;$C86&amp;"'!"&amp;"$"&amp;$D86&amp;$W$1&amp;"")</f>
        <v>0</v>
      </c>
      <c r="X86" s="239" t="s">
        <v>1</v>
      </c>
      <c r="Y86" s="237" t="s">
        <v>1</v>
      </c>
      <c r="Z86" s="238"/>
      <c r="AA86" s="239"/>
      <c r="AB86" s="239"/>
      <c r="AC86" s="240"/>
      <c r="AD86" s="236"/>
      <c r="AE86" s="239"/>
      <c r="AF86" s="239"/>
      <c r="AG86" s="237"/>
      <c r="AH86" s="238"/>
      <c r="AI86" s="239"/>
      <c r="AJ86" s="239"/>
      <c r="AK86" s="240"/>
      <c r="AL86" s="236"/>
      <c r="AM86" s="239"/>
      <c r="AN86" s="239"/>
      <c r="AO86" s="237"/>
      <c r="AP86" s="236">
        <v>11.6</v>
      </c>
      <c r="AQ86" s="240">
        <v>70.5</v>
      </c>
      <c r="AR86" s="236" cm="1">
        <f t="array" aca="1" ref="AR86" ca="1">INDIRECT("'"&amp;$C86&amp;"'!"&amp;"$"&amp;$D86&amp;$AR$1&amp;"")</f>
        <v>4.2</v>
      </c>
      <c r="AS86" s="239">
        <v>0.98</v>
      </c>
      <c r="AT86" s="237">
        <v>0.85</v>
      </c>
      <c r="AU86" s="238" cm="1">
        <f t="array" aca="1" ref="AU86" ca="1">INDIRECT("'"&amp;$C86&amp;"'!"&amp;"$"&amp;$D86&amp;$AU$1&amp;"")</f>
        <v>3.5</v>
      </c>
      <c r="AV86" s="239">
        <v>0.98</v>
      </c>
      <c r="AW86" s="237">
        <v>0.82</v>
      </c>
      <c r="AX86" s="236">
        <v>13.81</v>
      </c>
      <c r="AY86" s="240">
        <v>70.5</v>
      </c>
      <c r="AZ86" s="239" cm="1">
        <f t="array" aca="1" ref="AZ86" ca="1">INDIRECT("'"&amp;$C86&amp;"'!"&amp;"$"&amp;$D86&amp;$AZ$1&amp;"")</f>
        <v>0</v>
      </c>
      <c r="BA86" s="238"/>
      <c r="BB86" s="239" t="s">
        <v>1</v>
      </c>
      <c r="BC86" s="237" t="s">
        <v>1</v>
      </c>
      <c r="BD86" s="239" t="str" cm="1">
        <f t="array" aca="1" ref="BD86" ca="1">INDIRECT("'"&amp;$C86&amp;"'!"&amp;"$"&amp;$D86&amp;$BD$1&amp;"")</f>
        <v>CMS</v>
      </c>
      <c r="BE86" s="238"/>
      <c r="BF86" s="239" t="s">
        <v>1</v>
      </c>
      <c r="BG86" s="237" t="s">
        <v>1</v>
      </c>
      <c r="BH86" s="241">
        <v>13.94</v>
      </c>
      <c r="BI86" s="237">
        <v>71.209999999999994</v>
      </c>
      <c r="BJ86" s="241" cm="1">
        <f t="array" aca="1" ref="BJ86" ca="1">INDIRECT("'"&amp;$C86&amp;"'!"&amp;"$"&amp;$D86&amp;$BJ$1&amp;"")</f>
        <v>14.28</v>
      </c>
      <c r="BK86" s="239">
        <v>1</v>
      </c>
      <c r="BL86" s="237">
        <v>1.3</v>
      </c>
      <c r="BM86" s="415">
        <v>69.099999999999994</v>
      </c>
      <c r="BN86" s="236" cm="1">
        <f t="array" aca="1" ref="BN86" ca="1">INDIRECT("'"&amp;$C86&amp;"'!"&amp;"$"&amp;$D86&amp;$BN$1&amp;"")</f>
        <v>2.75</v>
      </c>
      <c r="BO86" s="238">
        <v>0.99</v>
      </c>
      <c r="BP86" s="237">
        <v>0.39</v>
      </c>
      <c r="BQ86" s="241" cm="1">
        <f t="array" aca="1" ref="BQ86" ca="1">INDIRECT("'"&amp;$C86&amp;"'!"&amp;"$"&amp;$D86&amp;$BQ$1&amp;"")</f>
        <v>1.1100000000000001</v>
      </c>
      <c r="BR86" s="239"/>
      <c r="BS86" s="239">
        <v>0.99</v>
      </c>
      <c r="BT86" s="237">
        <v>0.11</v>
      </c>
      <c r="BU86" s="241" cm="1">
        <f t="array" aca="1" ref="BU86" ca="1">INDIRECT("'"&amp;$C86&amp;"'!"&amp;"$"&amp;$D86&amp;$BU$1&amp;"")</f>
        <v>0.82</v>
      </c>
      <c r="BV86" s="239"/>
      <c r="BW86" s="239">
        <v>0.97</v>
      </c>
      <c r="BX86" s="237">
        <v>0.19</v>
      </c>
      <c r="BY86" s="242" cm="1">
        <f t="array" aca="1" ref="BY86" ca="1">INDIRECT("'"&amp;$C86&amp;"'!"&amp;"$"&amp;$D86&amp;74&amp;"")</f>
        <v>0</v>
      </c>
      <c r="BZ86" s="239"/>
      <c r="CA86" s="239"/>
      <c r="CB86" s="237"/>
    </row>
    <row r="87" spans="1:80" ht="15" x14ac:dyDescent="0.2">
      <c r="A87" s="351">
        <f t="shared" si="5"/>
        <v>45965</v>
      </c>
      <c r="B87" s="268">
        <v>0.29166666666666702</v>
      </c>
      <c r="C87" s="254">
        <f t="shared" si="6"/>
        <v>4</v>
      </c>
      <c r="D87" s="255" t="s">
        <v>160</v>
      </c>
      <c r="E87" s="229">
        <v>14.1</v>
      </c>
      <c r="F87" s="230">
        <v>69.819999999999993</v>
      </c>
      <c r="G87" s="231" t="str" cm="1">
        <f t="array" aca="1" ref="G87" ca="1">INDIRECT("'"&amp;$C87&amp;"'!"&amp;"$"&amp;$D87&amp;$G$1&amp;"")</f>
        <v>CMS</v>
      </c>
      <c r="H87" s="232" t="s">
        <v>1</v>
      </c>
      <c r="I87" s="230" t="s">
        <v>1</v>
      </c>
      <c r="J87" s="231" cm="1">
        <f t="array" aca="1" ref="J87" ca="1">INDIRECT("'"&amp;$C87&amp;"'!"&amp;"$"&amp;$D87&amp;$J$1&amp;"")</f>
        <v>0</v>
      </c>
      <c r="K87" s="232"/>
      <c r="L87" s="232" t="s">
        <v>1</v>
      </c>
      <c r="M87" s="233" t="s">
        <v>1</v>
      </c>
      <c r="N87" s="229" cm="1">
        <f t="array" aca="1" ref="N87" ca="1">INDIRECT("'"&amp;$C87&amp;"'!"&amp;"$"&amp;$D87&amp;$N$1&amp;"")</f>
        <v>6.5</v>
      </c>
      <c r="O87" s="232"/>
      <c r="P87" s="232">
        <v>0.98</v>
      </c>
      <c r="Q87" s="230">
        <v>1.21</v>
      </c>
      <c r="R87" s="359" cm="1">
        <f t="array" aca="1" ref="R87" ca="1">INDIRECT("'"&amp;$C87&amp;"'!"&amp;"$"&amp;$D87&amp;$R$1&amp;"")</f>
        <v>6.7</v>
      </c>
      <c r="S87" s="232"/>
      <c r="T87" s="232">
        <v>0.97</v>
      </c>
      <c r="U87" s="233">
        <v>1.66</v>
      </c>
      <c r="V87" s="229" t="s">
        <v>1</v>
      </c>
      <c r="W87" s="234" cm="1">
        <f t="array" aca="1" ref="W87" ca="1">INDIRECT("'"&amp;$C87&amp;"'!"&amp;"$"&amp;$D87&amp;$W$1&amp;"")</f>
        <v>0</v>
      </c>
      <c r="X87" s="232" t="s">
        <v>1</v>
      </c>
      <c r="Y87" s="230" t="s">
        <v>1</v>
      </c>
      <c r="Z87" s="231" cm="1">
        <f t="array" aca="1" ref="Z87" ca="1">INDIRECT("'"&amp;$C87&amp;"'!"&amp;"$"&amp;$D87&amp;$Z$1&amp;"")</f>
        <v>0</v>
      </c>
      <c r="AA87" s="232" t="s">
        <v>1</v>
      </c>
      <c r="AB87" s="232" t="s">
        <v>1</v>
      </c>
      <c r="AC87" s="233" t="s">
        <v>1</v>
      </c>
      <c r="AD87" s="229" cm="1">
        <f t="array" aca="1" ref="AD87" ca="1">INDIRECT("'"&amp;$C87&amp;"'!"&amp;"$"&amp;$D87&amp;$AD$1&amp;"")</f>
        <v>0</v>
      </c>
      <c r="AE87" s="232" t="s">
        <v>1</v>
      </c>
      <c r="AF87" s="232" t="s">
        <v>1</v>
      </c>
      <c r="AG87" s="230" t="s">
        <v>1</v>
      </c>
      <c r="AH87" s="231" cm="1">
        <f t="array" aca="1" ref="AH87" ca="1">INDIRECT("'"&amp;$C87&amp;"'!"&amp;"$"&amp;$D87&amp;$AH$1&amp;"")</f>
        <v>0</v>
      </c>
      <c r="AI87" s="232" t="s">
        <v>1</v>
      </c>
      <c r="AJ87" s="232" t="s">
        <v>1</v>
      </c>
      <c r="AK87" s="233" t="s">
        <v>1</v>
      </c>
      <c r="AL87" s="229" cm="1">
        <f t="array" aca="1" ref="AL87" ca="1">INDIRECT("'"&amp;$C87&amp;"'!"&amp;"$"&amp;$D87&amp;$AL$1&amp;"")</f>
        <v>0</v>
      </c>
      <c r="AM87" s="232" t="s">
        <v>1</v>
      </c>
      <c r="AN87" s="232" t="s">
        <v>1</v>
      </c>
      <c r="AO87" s="230" t="s">
        <v>1</v>
      </c>
      <c r="AP87" s="229">
        <v>11.6</v>
      </c>
      <c r="AQ87" s="233">
        <v>70.7</v>
      </c>
      <c r="AR87" s="229" cm="1">
        <f t="array" aca="1" ref="AR87" ca="1">INDIRECT("'"&amp;$C87&amp;"'!"&amp;"$"&amp;$D87&amp;$AR$1&amp;"")</f>
        <v>4.0999999999999996</v>
      </c>
      <c r="AS87" s="232">
        <v>0.98</v>
      </c>
      <c r="AT87" s="230">
        <v>0.8</v>
      </c>
      <c r="AU87" s="231" cm="1">
        <f t="array" aca="1" ref="AU87" ca="1">INDIRECT("'"&amp;$C87&amp;"'!"&amp;"$"&amp;$D87&amp;$AU$1&amp;"")</f>
        <v>3.5</v>
      </c>
      <c r="AV87" s="232">
        <v>0.98</v>
      </c>
      <c r="AW87" s="230">
        <v>0.8</v>
      </c>
      <c r="AX87" s="229">
        <v>13.81</v>
      </c>
      <c r="AY87" s="233">
        <v>70.5</v>
      </c>
      <c r="AZ87" s="232" cm="1">
        <f t="array" aca="1" ref="AZ87" ca="1">INDIRECT("'"&amp;$C87&amp;"'!"&amp;"$"&amp;$D87&amp;$AZ$1&amp;"")</f>
        <v>0</v>
      </c>
      <c r="BA87" s="231"/>
      <c r="BB87" s="232" t="s">
        <v>1</v>
      </c>
      <c r="BC87" s="230" t="s">
        <v>1</v>
      </c>
      <c r="BD87" s="232" t="str" cm="1">
        <f t="array" aca="1" ref="BD87" ca="1">INDIRECT("'"&amp;$C87&amp;"'!"&amp;"$"&amp;$D87&amp;$BD$1&amp;"")</f>
        <v>CMS</v>
      </c>
      <c r="BE87" s="231"/>
      <c r="BF87" s="232" t="s">
        <v>1</v>
      </c>
      <c r="BG87" s="230" t="s">
        <v>1</v>
      </c>
      <c r="BH87" s="234">
        <v>14.16</v>
      </c>
      <c r="BI87" s="230">
        <v>71.87</v>
      </c>
      <c r="BJ87" s="234" cm="1">
        <f t="array" aca="1" ref="BJ87" ca="1">INDIRECT("'"&amp;$C87&amp;"'!"&amp;"$"&amp;$D87&amp;$BJ$1&amp;"")</f>
        <v>14.28</v>
      </c>
      <c r="BK87" s="232">
        <v>0.99</v>
      </c>
      <c r="BL87" s="230">
        <v>2.2999999999999998</v>
      </c>
      <c r="BM87" s="414">
        <v>69.099999999999994</v>
      </c>
      <c r="BN87" s="229" cm="1">
        <f t="array" aca="1" ref="BN87" ca="1">INDIRECT("'"&amp;$C87&amp;"'!"&amp;"$"&amp;$D87&amp;$BN$1&amp;"")</f>
        <v>3.5999999999999996</v>
      </c>
      <c r="BO87" s="231">
        <v>0.98</v>
      </c>
      <c r="BP87" s="230">
        <v>0.73</v>
      </c>
      <c r="BQ87" s="234" cm="1">
        <f t="array" aca="1" ref="BQ87" ca="1">INDIRECT("'"&amp;$C87&amp;"'!"&amp;"$"&amp;$D87&amp;$BQ$1&amp;"")</f>
        <v>1.1100000000000001</v>
      </c>
      <c r="BR87" s="232"/>
      <c r="BS87" s="232">
        <v>0.99</v>
      </c>
      <c r="BT87" s="230">
        <v>0.15</v>
      </c>
      <c r="BU87" s="235" cm="1">
        <f t="array" aca="1" ref="BU87" ca="1">INDIRECT("'"&amp;$C87&amp;"'!"&amp;"$"&amp;$D87&amp;$BU$1&amp;"")</f>
        <v>0.74</v>
      </c>
      <c r="BV87" s="232"/>
      <c r="BW87" s="232">
        <v>0.97</v>
      </c>
      <c r="BX87" s="230">
        <v>0.18</v>
      </c>
      <c r="BY87" s="235" cm="1">
        <f t="array" aca="1" ref="BY87" ca="1">INDIRECT("'"&amp;$C87&amp;"'!"&amp;"$"&amp;$D87&amp;74&amp;"")</f>
        <v>0</v>
      </c>
      <c r="BZ87" s="232"/>
      <c r="CA87" s="232"/>
      <c r="CB87" s="230"/>
    </row>
    <row r="88" spans="1:80" ht="15" x14ac:dyDescent="0.2">
      <c r="A88" s="351">
        <f t="shared" si="5"/>
        <v>45965</v>
      </c>
      <c r="B88" s="268">
        <v>0.33333333333333398</v>
      </c>
      <c r="C88" s="254">
        <f t="shared" si="6"/>
        <v>4</v>
      </c>
      <c r="D88" s="255" t="s">
        <v>161</v>
      </c>
      <c r="E88" s="236">
        <v>14</v>
      </c>
      <c r="F88" s="237">
        <v>69.569999999999993</v>
      </c>
      <c r="G88" s="238" t="str" cm="1">
        <f t="array" aca="1" ref="G88" ca="1">INDIRECT("'"&amp;$C88&amp;"'!"&amp;"$"&amp;$D88&amp;$G$1&amp;"")</f>
        <v>CMS</v>
      </c>
      <c r="H88" s="239" t="s">
        <v>1</v>
      </c>
      <c r="I88" s="237" t="s">
        <v>1</v>
      </c>
      <c r="J88" s="238" cm="1">
        <f t="array" aca="1" ref="J88" ca="1">INDIRECT("'"&amp;$C88&amp;"'!"&amp;"$"&amp;$D88&amp;$J$1&amp;"")</f>
        <v>2.6</v>
      </c>
      <c r="K88" s="239"/>
      <c r="L88" s="239">
        <v>0.95</v>
      </c>
      <c r="M88" s="240">
        <v>0.86</v>
      </c>
      <c r="N88" s="236" cm="1">
        <f t="array" aca="1" ref="N88" ca="1">INDIRECT("'"&amp;$C88&amp;"'!"&amp;"$"&amp;$D88&amp;$N$1&amp;"")</f>
        <v>6.9</v>
      </c>
      <c r="O88" s="239"/>
      <c r="P88" s="239">
        <v>0.98</v>
      </c>
      <c r="Q88" s="237">
        <v>1.37</v>
      </c>
      <c r="R88" s="236" cm="1">
        <f t="array" aca="1" ref="R88" ca="1">INDIRECT("'"&amp;$C88&amp;"'!"&amp;"$"&amp;$D88&amp;$R$1&amp;"")</f>
        <v>6.9</v>
      </c>
      <c r="S88" s="239"/>
      <c r="T88" s="239">
        <v>0.98</v>
      </c>
      <c r="U88" s="240">
        <v>1.37</v>
      </c>
      <c r="V88" s="236" t="s">
        <v>1</v>
      </c>
      <c r="W88" s="241" cm="1">
        <f t="array" aca="1" ref="W88" ca="1">INDIRECT("'"&amp;$C88&amp;"'!"&amp;"$"&amp;$D88&amp;$W$1&amp;"")</f>
        <v>0</v>
      </c>
      <c r="X88" s="239" t="s">
        <v>1</v>
      </c>
      <c r="Y88" s="237" t="s">
        <v>1</v>
      </c>
      <c r="Z88" s="238" cm="1">
        <f t="array" aca="1" ref="Z88" ca="1">INDIRECT("'"&amp;$C88&amp;"'!"&amp;"$"&amp;$D88&amp;$Z$1&amp;"")</f>
        <v>0</v>
      </c>
      <c r="AA88" s="239" t="s">
        <v>1</v>
      </c>
      <c r="AB88" s="239" t="s">
        <v>1</v>
      </c>
      <c r="AC88" s="240" t="s">
        <v>1</v>
      </c>
      <c r="AD88" s="236" cm="1">
        <f t="array" aca="1" ref="AD88" ca="1">INDIRECT("'"&amp;$C88&amp;"'!"&amp;"$"&amp;$D88&amp;$AD$1&amp;"")</f>
        <v>0</v>
      </c>
      <c r="AE88" s="239" t="s">
        <v>1</v>
      </c>
      <c r="AF88" s="239" t="s">
        <v>1</v>
      </c>
      <c r="AG88" s="237" t="s">
        <v>1</v>
      </c>
      <c r="AH88" s="238" cm="1">
        <f t="array" aca="1" ref="AH88" ca="1">INDIRECT("'"&amp;$C88&amp;"'!"&amp;"$"&amp;$D88&amp;$AH$1&amp;"")</f>
        <v>0</v>
      </c>
      <c r="AI88" s="239" t="s">
        <v>1</v>
      </c>
      <c r="AJ88" s="239" t="s">
        <v>1</v>
      </c>
      <c r="AK88" s="240" t="s">
        <v>1</v>
      </c>
      <c r="AL88" s="236" cm="1">
        <f t="array" aca="1" ref="AL88" ca="1">INDIRECT("'"&amp;$C88&amp;"'!"&amp;"$"&amp;$D88&amp;$AL$1&amp;"")</f>
        <v>0</v>
      </c>
      <c r="AM88" s="239" t="s">
        <v>1</v>
      </c>
      <c r="AN88" s="239" t="s">
        <v>1</v>
      </c>
      <c r="AO88" s="237" t="s">
        <v>1</v>
      </c>
      <c r="AP88" s="236">
        <v>11.6</v>
      </c>
      <c r="AQ88" s="240">
        <v>70.3</v>
      </c>
      <c r="AR88" s="236" cm="1">
        <f t="array" aca="1" ref="AR88" ca="1">INDIRECT("'"&amp;$C88&amp;"'!"&amp;"$"&amp;$D88&amp;$AR$1&amp;"")</f>
        <v>4</v>
      </c>
      <c r="AS88" s="239">
        <v>0.97</v>
      </c>
      <c r="AT88" s="237">
        <v>0.98</v>
      </c>
      <c r="AU88" s="238" cm="1">
        <f t="array" aca="1" ref="AU88" ca="1">INDIRECT("'"&amp;$C88&amp;"'!"&amp;"$"&amp;$D88&amp;$AU$1&amp;"")</f>
        <v>3.5</v>
      </c>
      <c r="AV88" s="239">
        <v>0.97</v>
      </c>
      <c r="AW88" s="237">
        <v>0.87</v>
      </c>
      <c r="AX88" s="236">
        <v>13.81</v>
      </c>
      <c r="AY88" s="240">
        <v>70.5</v>
      </c>
      <c r="AZ88" s="239" cm="1">
        <f t="array" aca="1" ref="AZ88" ca="1">INDIRECT("'"&amp;$C88&amp;"'!"&amp;"$"&amp;$D88&amp;$AZ$1&amp;"")</f>
        <v>0</v>
      </c>
      <c r="BA88" s="238"/>
      <c r="BB88" s="239" t="s">
        <v>1</v>
      </c>
      <c r="BC88" s="237" t="s">
        <v>1</v>
      </c>
      <c r="BD88" s="239" t="str" cm="1">
        <f t="array" aca="1" ref="BD88" ca="1">INDIRECT("'"&amp;$C88&amp;"'!"&amp;"$"&amp;$D88&amp;$BD$1&amp;"")</f>
        <v>CMS</v>
      </c>
      <c r="BE88" s="238"/>
      <c r="BF88" s="239" t="s">
        <v>1</v>
      </c>
      <c r="BG88" s="237" t="s">
        <v>1</v>
      </c>
      <c r="BH88" s="241">
        <v>14.11</v>
      </c>
      <c r="BI88" s="237">
        <v>71.41</v>
      </c>
      <c r="BJ88" s="241" cm="1">
        <f t="array" aca="1" ref="BJ88" ca="1">INDIRECT("'"&amp;$C88&amp;"'!"&amp;"$"&amp;$D88&amp;$BJ$1&amp;"")</f>
        <v>14.27</v>
      </c>
      <c r="BK88" s="239">
        <v>0.99</v>
      </c>
      <c r="BL88" s="237">
        <v>2.2999999999999998</v>
      </c>
      <c r="BM88" s="415">
        <v>68.7</v>
      </c>
      <c r="BN88" s="236" cm="1">
        <f t="array" aca="1" ref="BN88" ca="1">INDIRECT("'"&amp;$C88&amp;"'!"&amp;"$"&amp;$D88&amp;$BN$1&amp;"")</f>
        <v>5.0999999999999996</v>
      </c>
      <c r="BO88" s="238">
        <v>0.97</v>
      </c>
      <c r="BP88" s="237">
        <v>1.2</v>
      </c>
      <c r="BQ88" s="241" cm="1">
        <f t="array" aca="1" ref="BQ88" ca="1">INDIRECT("'"&amp;$C88&amp;"'!"&amp;"$"&amp;$D88&amp;$BQ$1&amp;"")</f>
        <v>1.1200000000000001</v>
      </c>
      <c r="BR88" s="239"/>
      <c r="BS88" s="239">
        <v>0.99</v>
      </c>
      <c r="BT88" s="237">
        <v>0.16</v>
      </c>
      <c r="BU88" s="242" cm="1">
        <f t="array" aca="1" ref="BU88" ca="1">INDIRECT("'"&amp;$C88&amp;"'!"&amp;"$"&amp;$D88&amp;$BU$1&amp;"")</f>
        <v>0.71</v>
      </c>
      <c r="BV88" s="239"/>
      <c r="BW88" s="239">
        <v>0.96</v>
      </c>
      <c r="BX88" s="237">
        <v>0.2</v>
      </c>
      <c r="BY88" s="242" cm="1">
        <f t="array" aca="1" ref="BY88" ca="1">INDIRECT("'"&amp;$C88&amp;"'!"&amp;"$"&amp;$D88&amp;74&amp;"")</f>
        <v>0</v>
      </c>
      <c r="BZ88" s="239"/>
      <c r="CA88" s="239"/>
      <c r="CB88" s="237"/>
    </row>
    <row r="89" spans="1:80" ht="15" x14ac:dyDescent="0.2">
      <c r="A89" s="351">
        <f t="shared" si="5"/>
        <v>45965</v>
      </c>
      <c r="B89" s="268">
        <v>0.375</v>
      </c>
      <c r="C89" s="254">
        <f t="shared" si="6"/>
        <v>4</v>
      </c>
      <c r="D89" s="255" t="s">
        <v>162</v>
      </c>
      <c r="E89" s="229">
        <v>14</v>
      </c>
      <c r="F89" s="230">
        <v>68.790000000000006</v>
      </c>
      <c r="G89" s="231" t="str" cm="1">
        <f t="array" aca="1" ref="G89" ca="1">INDIRECT("'"&amp;$C89&amp;"'!"&amp;"$"&amp;$D89&amp;$G$1&amp;"")</f>
        <v>CMS</v>
      </c>
      <c r="H89" s="232" t="s">
        <v>1</v>
      </c>
      <c r="I89" s="230" t="s">
        <v>1</v>
      </c>
      <c r="J89" s="231" cm="1">
        <f t="array" aca="1" ref="J89" ca="1">INDIRECT("'"&amp;$C89&amp;"'!"&amp;"$"&amp;$D89&amp;$J$1&amp;"")</f>
        <v>6.7</v>
      </c>
      <c r="K89" s="232"/>
      <c r="L89" s="232">
        <v>0.93</v>
      </c>
      <c r="M89" s="233">
        <v>2.4</v>
      </c>
      <c r="N89" s="229" cm="1">
        <f t="array" aca="1" ref="N89" ca="1">INDIRECT("'"&amp;$C89&amp;"'!"&amp;"$"&amp;$D89&amp;$N$1&amp;"")</f>
        <v>6.7</v>
      </c>
      <c r="O89" s="232"/>
      <c r="P89" s="232">
        <v>0.93</v>
      </c>
      <c r="Q89" s="230">
        <v>2.4</v>
      </c>
      <c r="R89" s="359" cm="1">
        <f t="array" aca="1" ref="R89" ca="1">INDIRECT("'"&amp;$C89&amp;"'!"&amp;"$"&amp;$D89&amp;$R$1&amp;"")</f>
        <v>6.7</v>
      </c>
      <c r="S89" s="232"/>
      <c r="T89" s="232">
        <v>0.93</v>
      </c>
      <c r="U89" s="233">
        <v>2.4</v>
      </c>
      <c r="V89" s="229" t="s">
        <v>1</v>
      </c>
      <c r="W89" s="234" cm="1">
        <f t="array" aca="1" ref="W89" ca="1">INDIRECT("'"&amp;$C89&amp;"'!"&amp;"$"&amp;$D89&amp;$W$1&amp;"")</f>
        <v>0</v>
      </c>
      <c r="X89" s="232" t="s">
        <v>1</v>
      </c>
      <c r="Y89" s="230" t="s">
        <v>1</v>
      </c>
      <c r="Z89" s="231" cm="1">
        <f t="array" aca="1" ref="Z89" ca="1">INDIRECT("'"&amp;$C89&amp;"'!"&amp;"$"&amp;$D89&amp;$Z$1&amp;"")</f>
        <v>0</v>
      </c>
      <c r="AA89" s="232" t="s">
        <v>1</v>
      </c>
      <c r="AB89" s="232" t="s">
        <v>1</v>
      </c>
      <c r="AC89" s="233" t="s">
        <v>1</v>
      </c>
      <c r="AD89" s="229" cm="1">
        <f t="array" aca="1" ref="AD89" ca="1">INDIRECT("'"&amp;$C89&amp;"'!"&amp;"$"&amp;$D89&amp;$AD$1&amp;"")</f>
        <v>0</v>
      </c>
      <c r="AE89" s="232" t="s">
        <v>1</v>
      </c>
      <c r="AF89" s="232" t="s">
        <v>1</v>
      </c>
      <c r="AG89" s="230" t="s">
        <v>1</v>
      </c>
      <c r="AH89" s="231" cm="1">
        <f t="array" aca="1" ref="AH89" ca="1">INDIRECT("'"&amp;$C89&amp;"'!"&amp;"$"&amp;$D89&amp;$AH$1&amp;"")</f>
        <v>0</v>
      </c>
      <c r="AI89" s="232" t="s">
        <v>1</v>
      </c>
      <c r="AJ89" s="232" t="s">
        <v>1</v>
      </c>
      <c r="AK89" s="233" t="s">
        <v>1</v>
      </c>
      <c r="AL89" s="229" cm="1">
        <f t="array" aca="1" ref="AL89" ca="1">INDIRECT("'"&amp;$C89&amp;"'!"&amp;"$"&amp;$D89&amp;$AL$1&amp;"")</f>
        <v>0</v>
      </c>
      <c r="AM89" s="232" t="s">
        <v>1</v>
      </c>
      <c r="AN89" s="232" t="s">
        <v>1</v>
      </c>
      <c r="AO89" s="230" t="s">
        <v>1</v>
      </c>
      <c r="AP89" s="229">
        <v>11.6</v>
      </c>
      <c r="AQ89" s="233">
        <v>70.3</v>
      </c>
      <c r="AR89" s="229" cm="1">
        <f t="array" aca="1" ref="AR89" ca="1">INDIRECT("'"&amp;$C89&amp;"'!"&amp;"$"&amp;$D89&amp;$AR$1&amp;"")</f>
        <v>4</v>
      </c>
      <c r="AS89" s="232">
        <v>0.97</v>
      </c>
      <c r="AT89" s="230">
        <v>0.98</v>
      </c>
      <c r="AU89" s="231" cm="1">
        <f t="array" aca="1" ref="AU89" ca="1">INDIRECT("'"&amp;$C89&amp;"'!"&amp;"$"&amp;$D89&amp;$AU$1&amp;"")</f>
        <v>3.5</v>
      </c>
      <c r="AV89" s="232">
        <v>0.97</v>
      </c>
      <c r="AW89" s="230">
        <v>0.96</v>
      </c>
      <c r="AX89" s="229">
        <v>13.81</v>
      </c>
      <c r="AY89" s="233">
        <v>70.599999999999994</v>
      </c>
      <c r="AZ89" s="232" cm="1">
        <f t="array" aca="1" ref="AZ89" ca="1">INDIRECT("'"&amp;$C89&amp;"'!"&amp;"$"&amp;$D89&amp;$AZ$1&amp;"")</f>
        <v>7.3</v>
      </c>
      <c r="BA89" s="231"/>
      <c r="BB89" s="232">
        <v>0.96</v>
      </c>
      <c r="BC89" s="230">
        <v>2</v>
      </c>
      <c r="BD89" s="232" t="str" cm="1">
        <f t="array" aca="1" ref="BD89" ca="1">INDIRECT("'"&amp;$C89&amp;"'!"&amp;"$"&amp;$D89&amp;$BD$1&amp;"")</f>
        <v>CMS</v>
      </c>
      <c r="BE89" s="231"/>
      <c r="BF89" s="232" t="s">
        <v>1</v>
      </c>
      <c r="BG89" s="230" t="s">
        <v>1</v>
      </c>
      <c r="BH89" s="234">
        <v>14.11</v>
      </c>
      <c r="BI89" s="230">
        <v>71.12</v>
      </c>
      <c r="BJ89" s="234" cm="1">
        <f t="array" aca="1" ref="BJ89" ca="1">INDIRECT("'"&amp;$C89&amp;"'!"&amp;"$"&amp;$D89&amp;$BJ$1&amp;"")</f>
        <v>14.25</v>
      </c>
      <c r="BK89" s="232">
        <v>0.98</v>
      </c>
      <c r="BL89" s="230">
        <v>3.4</v>
      </c>
      <c r="BM89" s="414">
        <v>67.5</v>
      </c>
      <c r="BN89" s="229" cm="1">
        <f t="array" aca="1" ref="BN89" ca="1">INDIRECT("'"&amp;$C89&amp;"'!"&amp;"$"&amp;$D89&amp;$BN$1&amp;"")</f>
        <v>2.8</v>
      </c>
      <c r="BO89" s="231">
        <v>0.97</v>
      </c>
      <c r="BP89" s="230">
        <v>0.7</v>
      </c>
      <c r="BQ89" s="234" cm="1">
        <f t="array" aca="1" ref="BQ89" ca="1">INDIRECT("'"&amp;$C89&amp;"'!"&amp;"$"&amp;$D89&amp;$BQ$1&amp;"")</f>
        <v>1.19</v>
      </c>
      <c r="BR89" s="232"/>
      <c r="BS89" s="232">
        <v>0.99</v>
      </c>
      <c r="BT89" s="230">
        <v>0.14000000000000001</v>
      </c>
      <c r="BU89" s="235" cm="1">
        <f t="array" aca="1" ref="BU89" ca="1">INDIRECT("'"&amp;$C89&amp;"'!"&amp;"$"&amp;$D89&amp;$BU$1&amp;"")</f>
        <v>0.8</v>
      </c>
      <c r="BV89" s="232"/>
      <c r="BW89" s="232">
        <v>0.96</v>
      </c>
      <c r="BX89" s="230">
        <v>0.2</v>
      </c>
      <c r="BY89" s="235" cm="1">
        <f t="array" aca="1" ref="BY89" ca="1">INDIRECT("'"&amp;$C89&amp;"'!"&amp;"$"&amp;$D89&amp;74&amp;"")</f>
        <v>0</v>
      </c>
      <c r="BZ89" s="232"/>
      <c r="CA89" s="232"/>
      <c r="CB89" s="230"/>
    </row>
    <row r="90" spans="1:80" ht="15" x14ac:dyDescent="0.2">
      <c r="A90" s="351">
        <f t="shared" si="5"/>
        <v>45965</v>
      </c>
      <c r="B90" s="268">
        <v>0.41666666666666702</v>
      </c>
      <c r="C90" s="254">
        <f t="shared" si="6"/>
        <v>4</v>
      </c>
      <c r="D90" s="255" t="s">
        <v>163</v>
      </c>
      <c r="E90" s="236">
        <v>14.1</v>
      </c>
      <c r="F90" s="237">
        <v>69</v>
      </c>
      <c r="G90" s="238" t="str" cm="1">
        <f t="array" aca="1" ref="G90" ca="1">INDIRECT("'"&amp;$C90&amp;"'!"&amp;"$"&amp;$D90&amp;$G$1&amp;"")</f>
        <v>CMS</v>
      </c>
      <c r="H90" s="239" t="s">
        <v>1</v>
      </c>
      <c r="I90" s="237" t="s">
        <v>1</v>
      </c>
      <c r="J90" s="238" cm="1">
        <f t="array" aca="1" ref="J90" ca="1">INDIRECT("'"&amp;$C90&amp;"'!"&amp;"$"&amp;$D90&amp;$J$1&amp;"")</f>
        <v>6.7</v>
      </c>
      <c r="K90" s="239"/>
      <c r="L90" s="239">
        <v>0.93</v>
      </c>
      <c r="M90" s="240">
        <v>2.6</v>
      </c>
      <c r="N90" s="236" cm="1">
        <f t="array" aca="1" ref="N90" ca="1">INDIRECT("'"&amp;$C90&amp;"'!"&amp;"$"&amp;$D90&amp;$N$1&amp;"")</f>
        <v>6.7</v>
      </c>
      <c r="O90" s="239"/>
      <c r="P90" s="239">
        <v>0.93</v>
      </c>
      <c r="Q90" s="237">
        <v>2.6</v>
      </c>
      <c r="R90" s="236" cm="1">
        <f t="array" aca="1" ref="R90" ca="1">INDIRECT("'"&amp;$C90&amp;"'!"&amp;"$"&amp;$D90&amp;$R$1&amp;"")</f>
        <v>6.7</v>
      </c>
      <c r="S90" s="239"/>
      <c r="T90" s="239">
        <v>0.93</v>
      </c>
      <c r="U90" s="240">
        <v>2.6</v>
      </c>
      <c r="V90" s="236">
        <v>14.06</v>
      </c>
      <c r="W90" s="241" cm="1">
        <f t="array" aca="1" ref="W90" ca="1">INDIRECT("'"&amp;$C90&amp;"'!"&amp;"$"&amp;$D90&amp;$W$1&amp;"")</f>
        <v>1</v>
      </c>
      <c r="X90" s="239">
        <v>0.99</v>
      </c>
      <c r="Y90" s="237">
        <v>0.13100000000000001</v>
      </c>
      <c r="Z90" s="238" cm="1">
        <f t="array" aca="1" ref="Z90" ca="1">INDIRECT("'"&amp;$C90&amp;"'!"&amp;"$"&amp;$D90&amp;$Z$1&amp;"")</f>
        <v>0</v>
      </c>
      <c r="AA90" s="239" t="s">
        <v>1</v>
      </c>
      <c r="AB90" s="239" t="s">
        <v>1</v>
      </c>
      <c r="AC90" s="240" t="s">
        <v>1</v>
      </c>
      <c r="AD90" s="236" cm="1">
        <f t="array" aca="1" ref="AD90" ca="1">INDIRECT("'"&amp;$C90&amp;"'!"&amp;"$"&amp;$D90&amp;$AD$1&amp;"")</f>
        <v>0</v>
      </c>
      <c r="AE90" s="239" t="s">
        <v>1</v>
      </c>
      <c r="AF90" s="239" t="s">
        <v>1</v>
      </c>
      <c r="AG90" s="237" t="s">
        <v>1</v>
      </c>
      <c r="AH90" s="238" cm="1">
        <f t="array" aca="1" ref="AH90" ca="1">INDIRECT("'"&amp;$C90&amp;"'!"&amp;"$"&amp;$D90&amp;$AH$1&amp;"")</f>
        <v>0</v>
      </c>
      <c r="AI90" s="239" t="s">
        <v>1</v>
      </c>
      <c r="AJ90" s="239" t="s">
        <v>1</v>
      </c>
      <c r="AK90" s="240" t="s">
        <v>1</v>
      </c>
      <c r="AL90" s="236" cm="1">
        <f t="array" aca="1" ref="AL90" ca="1">INDIRECT("'"&amp;$C90&amp;"'!"&amp;"$"&amp;$D90&amp;$AL$1&amp;"")</f>
        <v>0</v>
      </c>
      <c r="AM90" s="239" t="s">
        <v>1</v>
      </c>
      <c r="AN90" s="239" t="s">
        <v>1</v>
      </c>
      <c r="AO90" s="237" t="s">
        <v>1</v>
      </c>
      <c r="AP90" s="236">
        <v>11.7</v>
      </c>
      <c r="AQ90" s="240">
        <v>70.7</v>
      </c>
      <c r="AR90" s="236" cm="1">
        <f t="array" aca="1" ref="AR90" ca="1">INDIRECT("'"&amp;$C90&amp;"'!"&amp;"$"&amp;$D90&amp;$AR$1&amp;"")</f>
        <v>4</v>
      </c>
      <c r="AS90" s="239">
        <v>0.96</v>
      </c>
      <c r="AT90" s="237">
        <v>1.1000000000000001</v>
      </c>
      <c r="AU90" s="238" cm="1">
        <f t="array" aca="1" ref="AU90" ca="1">INDIRECT("'"&amp;$C90&amp;"'!"&amp;"$"&amp;$D90&amp;$AU$1&amp;"")</f>
        <v>3.5</v>
      </c>
      <c r="AV90" s="239">
        <v>0.96</v>
      </c>
      <c r="AW90" s="237">
        <v>1</v>
      </c>
      <c r="AX90" s="236">
        <v>13.9</v>
      </c>
      <c r="AY90" s="240">
        <v>70.599999999999994</v>
      </c>
      <c r="AZ90" s="239" cm="1">
        <f t="array" aca="1" ref="AZ90" ca="1">INDIRECT("'"&amp;$C90&amp;"'!"&amp;"$"&amp;$D90&amp;$AZ$1&amp;"")</f>
        <v>7.2</v>
      </c>
      <c r="BA90" s="238"/>
      <c r="BB90" s="239">
        <v>0.93</v>
      </c>
      <c r="BC90" s="237">
        <v>2.86</v>
      </c>
      <c r="BD90" s="239" t="str" cm="1">
        <f t="array" aca="1" ref="BD90" ca="1">INDIRECT("'"&amp;$C90&amp;"'!"&amp;"$"&amp;$D90&amp;$BD$1&amp;"")</f>
        <v>CMS</v>
      </c>
      <c r="BE90" s="238"/>
      <c r="BF90" s="239" t="s">
        <v>1</v>
      </c>
      <c r="BG90" s="237" t="s">
        <v>1</v>
      </c>
      <c r="BH90" s="241">
        <v>14.13</v>
      </c>
      <c r="BI90" s="237">
        <v>71.23</v>
      </c>
      <c r="BJ90" s="241" cm="1">
        <f t="array" aca="1" ref="BJ90" ca="1">INDIRECT("'"&amp;$C90&amp;"'!"&amp;"$"&amp;$D90&amp;$BJ$1&amp;"")</f>
        <v>14.23</v>
      </c>
      <c r="BK90" s="239">
        <v>0.98</v>
      </c>
      <c r="BL90" s="237">
        <v>3.4</v>
      </c>
      <c r="BM90" s="415">
        <v>67.7</v>
      </c>
      <c r="BN90" s="236" cm="1">
        <f t="array" aca="1" ref="BN90" ca="1">INDIRECT("'"&amp;$C90&amp;"'!"&amp;"$"&amp;$D90&amp;$BN$1&amp;"")</f>
        <v>6.6000000000000014</v>
      </c>
      <c r="BO90" s="238">
        <v>0.96</v>
      </c>
      <c r="BP90" s="237">
        <v>1.92</v>
      </c>
      <c r="BQ90" s="241" cm="1">
        <f t="array" aca="1" ref="BQ90" ca="1">INDIRECT("'"&amp;$C90&amp;"'!"&amp;"$"&amp;$D90&amp;$BQ$1&amp;"")</f>
        <v>1.22</v>
      </c>
      <c r="BR90" s="239"/>
      <c r="BS90" s="239">
        <v>0.99</v>
      </c>
      <c r="BT90" s="237">
        <v>0.15</v>
      </c>
      <c r="BU90" s="242" cm="1">
        <f t="array" aca="1" ref="BU90" ca="1">INDIRECT("'"&amp;$C90&amp;"'!"&amp;"$"&amp;$D90&amp;$BU$1&amp;"")</f>
        <v>0.78</v>
      </c>
      <c r="BV90" s="239"/>
      <c r="BW90" s="239">
        <v>0.97</v>
      </c>
      <c r="BX90" s="237">
        <v>0.2</v>
      </c>
      <c r="BY90" s="242" cm="1">
        <f t="array" aca="1" ref="BY90" ca="1">INDIRECT("'"&amp;$C90&amp;"'!"&amp;"$"&amp;$D90&amp;74&amp;"")</f>
        <v>0</v>
      </c>
      <c r="BZ90" s="239"/>
      <c r="CA90" s="239"/>
      <c r="CB90" s="237"/>
    </row>
    <row r="91" spans="1:80" ht="15" x14ac:dyDescent="0.2">
      <c r="A91" s="351">
        <f t="shared" si="5"/>
        <v>45965</v>
      </c>
      <c r="B91" s="268">
        <v>0.45833333333333398</v>
      </c>
      <c r="C91" s="254">
        <f t="shared" si="6"/>
        <v>4</v>
      </c>
      <c r="D91" s="255" t="s">
        <v>164</v>
      </c>
      <c r="E91" s="229">
        <v>14</v>
      </c>
      <c r="F91" s="230">
        <v>68.98</v>
      </c>
      <c r="G91" s="231" t="str" cm="1">
        <f t="array" aca="1" ref="G91" ca="1">INDIRECT("'"&amp;$C91&amp;"'!"&amp;"$"&amp;$D91&amp;$G$1&amp;"")</f>
        <v>CMS</v>
      </c>
      <c r="H91" s="232" t="s">
        <v>1</v>
      </c>
      <c r="I91" s="230" t="s">
        <v>1</v>
      </c>
      <c r="J91" s="231" cm="1">
        <f t="array" aca="1" ref="J91" ca="1">INDIRECT("'"&amp;$C91&amp;"'!"&amp;"$"&amp;$D91&amp;$J$1&amp;"")</f>
        <v>6.7</v>
      </c>
      <c r="K91" s="232"/>
      <c r="L91" s="232">
        <v>0.94</v>
      </c>
      <c r="M91" s="233">
        <v>2.38</v>
      </c>
      <c r="N91" s="229" cm="1">
        <f t="array" aca="1" ref="N91" ca="1">INDIRECT("'"&amp;$C91&amp;"'!"&amp;"$"&amp;$D91&amp;$N$1&amp;"")</f>
        <v>6.7</v>
      </c>
      <c r="O91" s="232"/>
      <c r="P91" s="232">
        <v>0.94</v>
      </c>
      <c r="Q91" s="233">
        <v>2.38</v>
      </c>
      <c r="R91" s="359" cm="1">
        <f t="array" aca="1" ref="R91" ca="1">INDIRECT("'"&amp;$C91&amp;"'!"&amp;"$"&amp;$D91&amp;$R$1&amp;"")</f>
        <v>6.7</v>
      </c>
      <c r="S91" s="232"/>
      <c r="T91" s="232">
        <v>0.94</v>
      </c>
      <c r="U91" s="233">
        <v>2.38</v>
      </c>
      <c r="V91" s="229">
        <v>14.03</v>
      </c>
      <c r="W91" s="234" cm="1">
        <f t="array" aca="1" ref="W91" ca="1">INDIRECT("'"&amp;$C91&amp;"'!"&amp;"$"&amp;$D91&amp;$W$1&amp;"")</f>
        <v>6.0280000000000005</v>
      </c>
      <c r="X91" s="232">
        <v>1</v>
      </c>
      <c r="Y91" s="230">
        <v>0.51600000000000001</v>
      </c>
      <c r="Z91" s="231" cm="1">
        <f t="array" aca="1" ref="Z91" ca="1">INDIRECT("'"&amp;$C91&amp;"'!"&amp;"$"&amp;$D91&amp;$Z$1&amp;"")</f>
        <v>0</v>
      </c>
      <c r="AA91" s="232" t="s">
        <v>1</v>
      </c>
      <c r="AB91" s="232" t="s">
        <v>1</v>
      </c>
      <c r="AC91" s="233" t="s">
        <v>1</v>
      </c>
      <c r="AD91" s="229" cm="1">
        <f t="array" aca="1" ref="AD91" ca="1">INDIRECT("'"&amp;$C91&amp;"'!"&amp;"$"&amp;$D91&amp;$AD$1&amp;"")</f>
        <v>0</v>
      </c>
      <c r="AE91" s="232" t="s">
        <v>1</v>
      </c>
      <c r="AF91" s="232" t="s">
        <v>1</v>
      </c>
      <c r="AG91" s="230" t="s">
        <v>1</v>
      </c>
      <c r="AH91" s="231" cm="1">
        <f t="array" aca="1" ref="AH91" ca="1">INDIRECT("'"&amp;$C91&amp;"'!"&amp;"$"&amp;$D91&amp;$AH$1&amp;"")</f>
        <v>0</v>
      </c>
      <c r="AI91" s="232" t="s">
        <v>1</v>
      </c>
      <c r="AJ91" s="232" t="s">
        <v>1</v>
      </c>
      <c r="AK91" s="233" t="s">
        <v>1</v>
      </c>
      <c r="AL91" s="229" cm="1">
        <f t="array" aca="1" ref="AL91" ca="1">INDIRECT("'"&amp;$C91&amp;"'!"&amp;"$"&amp;$D91&amp;$AL$1&amp;"")</f>
        <v>0</v>
      </c>
      <c r="AM91" s="232" t="s">
        <v>1</v>
      </c>
      <c r="AN91" s="232" t="s">
        <v>1</v>
      </c>
      <c r="AO91" s="230" t="s">
        <v>1</v>
      </c>
      <c r="AP91" s="229">
        <v>11.6</v>
      </c>
      <c r="AQ91" s="233">
        <v>70.3</v>
      </c>
      <c r="AR91" s="229" t="str" cm="1">
        <f t="array" aca="1" ref="AR91" ca="1">INDIRECT("'"&amp;$C91&amp;"'!"&amp;"$"&amp;$D91&amp;$AR$1&amp;"")</f>
        <v>CMS</v>
      </c>
      <c r="AS91" s="232" t="s">
        <v>1</v>
      </c>
      <c r="AT91" s="230" t="s">
        <v>1</v>
      </c>
      <c r="AU91" s="231" cm="1">
        <f t="array" aca="1" ref="AU91" ca="1">INDIRECT("'"&amp;$C91&amp;"'!"&amp;"$"&amp;$D91&amp;$AU$1&amp;"")</f>
        <v>3.5</v>
      </c>
      <c r="AV91" s="232">
        <v>0.92</v>
      </c>
      <c r="AW91" s="230">
        <v>1.3</v>
      </c>
      <c r="AX91" s="229">
        <v>13.81</v>
      </c>
      <c r="AY91" s="233">
        <v>70.599999999999994</v>
      </c>
      <c r="AZ91" s="232" cm="1">
        <f t="array" aca="1" ref="AZ91" ca="1">INDIRECT("'"&amp;$C91&amp;"'!"&amp;"$"&amp;$D91&amp;$AZ$1&amp;"")</f>
        <v>6.4</v>
      </c>
      <c r="BA91" s="231"/>
      <c r="BB91" s="232">
        <v>0.9</v>
      </c>
      <c r="BC91" s="230">
        <v>3.14</v>
      </c>
      <c r="BD91" s="232" t="str" cm="1">
        <f t="array" aca="1" ref="BD91" ca="1">INDIRECT("'"&amp;$C91&amp;"'!"&amp;"$"&amp;$D91&amp;$BD$1&amp;"")</f>
        <v>CMS</v>
      </c>
      <c r="BE91" s="231"/>
      <c r="BF91" s="232" t="s">
        <v>1</v>
      </c>
      <c r="BG91" s="230" t="s">
        <v>1</v>
      </c>
      <c r="BH91" s="234">
        <v>14.12</v>
      </c>
      <c r="BI91" s="230">
        <v>71.05</v>
      </c>
      <c r="BJ91" s="234" cm="1">
        <f t="array" aca="1" ref="BJ91" ca="1">INDIRECT("'"&amp;$C91&amp;"'!"&amp;"$"&amp;$D91&amp;$BJ$1&amp;"")</f>
        <v>14.29</v>
      </c>
      <c r="BK91" s="232">
        <v>0.98</v>
      </c>
      <c r="BL91" s="230">
        <v>3.5</v>
      </c>
      <c r="BM91" s="414">
        <v>67.900000000000006</v>
      </c>
      <c r="BN91" s="229" cm="1">
        <f t="array" aca="1" ref="BN91" ca="1">INDIRECT("'"&amp;$C91&amp;"'!"&amp;"$"&amp;$D91&amp;$BN$1&amp;"")</f>
        <v>6.6000000000000014</v>
      </c>
      <c r="BO91" s="231">
        <v>0.96</v>
      </c>
      <c r="BP91" s="230">
        <v>1.9</v>
      </c>
      <c r="BQ91" s="234" cm="1">
        <f t="array" aca="1" ref="BQ91" ca="1">INDIRECT("'"&amp;$C91&amp;"'!"&amp;"$"&amp;$D91&amp;$BQ$1&amp;"")</f>
        <v>1.4</v>
      </c>
      <c r="BR91" s="232"/>
      <c r="BS91" s="232">
        <v>0.99</v>
      </c>
      <c r="BT91" s="230">
        <v>0.17</v>
      </c>
      <c r="BU91" s="235" cm="1">
        <f t="array" aca="1" ref="BU91" ca="1">INDIRECT("'"&amp;$C91&amp;"'!"&amp;"$"&amp;$D91&amp;$BU$1&amp;"")</f>
        <v>0.73</v>
      </c>
      <c r="BV91" s="232"/>
      <c r="BW91" s="232">
        <v>0.97</v>
      </c>
      <c r="BX91" s="230">
        <v>0.2</v>
      </c>
      <c r="BY91" s="235" cm="1">
        <f t="array" aca="1" ref="BY91" ca="1">INDIRECT("'"&amp;$C91&amp;"'!"&amp;"$"&amp;$D91&amp;74&amp;"")</f>
        <v>0</v>
      </c>
      <c r="BZ91" s="232"/>
      <c r="CA91" s="232"/>
      <c r="CB91" s="230"/>
    </row>
    <row r="92" spans="1:80" ht="15" x14ac:dyDescent="0.2">
      <c r="A92" s="351">
        <f t="shared" si="5"/>
        <v>45965</v>
      </c>
      <c r="B92" s="268">
        <v>0.5</v>
      </c>
      <c r="C92" s="254">
        <f t="shared" si="6"/>
        <v>4</v>
      </c>
      <c r="D92" s="255" t="s">
        <v>165</v>
      </c>
      <c r="E92" s="236">
        <v>14</v>
      </c>
      <c r="F92" s="237">
        <v>69.099999999999994</v>
      </c>
      <c r="G92" s="238" t="str" cm="1">
        <f t="array" aca="1" ref="G92" ca="1">INDIRECT("'"&amp;$C92&amp;"'!"&amp;"$"&amp;$D92&amp;$G$1&amp;"")</f>
        <v>CMS</v>
      </c>
      <c r="H92" s="239" t="s">
        <v>1</v>
      </c>
      <c r="I92" s="237" t="s">
        <v>1</v>
      </c>
      <c r="J92" s="238" cm="1">
        <f t="array" aca="1" ref="J92" ca="1">INDIRECT("'"&amp;$C92&amp;"'!"&amp;"$"&amp;$D92&amp;$J$1&amp;"")</f>
        <v>6.4</v>
      </c>
      <c r="K92" s="239"/>
      <c r="L92" s="239">
        <v>0.94</v>
      </c>
      <c r="M92" s="240">
        <v>2.2999999999999998</v>
      </c>
      <c r="N92" s="236" cm="1">
        <f t="array" aca="1" ref="N92" ca="1">INDIRECT("'"&amp;$C92&amp;"'!"&amp;"$"&amp;$D92&amp;$N$1&amp;"")</f>
        <v>6.4</v>
      </c>
      <c r="O92" s="239"/>
      <c r="P92" s="239">
        <v>0.94</v>
      </c>
      <c r="Q92" s="237">
        <v>2.2999999999999998</v>
      </c>
      <c r="R92" s="236" cm="1">
        <f t="array" aca="1" ref="R92" ca="1">INDIRECT("'"&amp;$C92&amp;"'!"&amp;"$"&amp;$D92&amp;$R$1&amp;"")</f>
        <v>6.4</v>
      </c>
      <c r="S92" s="239"/>
      <c r="T92" s="239">
        <v>0.94</v>
      </c>
      <c r="U92" s="240">
        <v>2.2999999999999998</v>
      </c>
      <c r="V92" s="236">
        <v>14.05</v>
      </c>
      <c r="W92" s="241" cm="1">
        <f t="array" aca="1" ref="W92" ca="1">INDIRECT("'"&amp;$C92&amp;"'!"&amp;"$"&amp;$D92&amp;$W$1&amp;"")</f>
        <v>5.0280000000000005</v>
      </c>
      <c r="X92" s="239">
        <v>1</v>
      </c>
      <c r="Y92" s="237">
        <v>0.45200000000000001</v>
      </c>
      <c r="Z92" s="238" cm="1">
        <f t="array" aca="1" ref="Z92" ca="1">INDIRECT("'"&amp;$C92&amp;"'!"&amp;"$"&amp;$D92&amp;$Z$1&amp;"")</f>
        <v>0</v>
      </c>
      <c r="AA92" s="239" t="s">
        <v>1</v>
      </c>
      <c r="AB92" s="239" t="s">
        <v>1</v>
      </c>
      <c r="AC92" s="240" t="s">
        <v>1</v>
      </c>
      <c r="AD92" s="236" cm="1">
        <f t="array" aca="1" ref="AD92" ca="1">INDIRECT("'"&amp;$C92&amp;"'!"&amp;"$"&amp;$D92&amp;$AD$1&amp;"")</f>
        <v>0</v>
      </c>
      <c r="AE92" s="239" t="s">
        <v>1</v>
      </c>
      <c r="AF92" s="239" t="s">
        <v>1</v>
      </c>
      <c r="AG92" s="237" t="s">
        <v>1</v>
      </c>
      <c r="AH92" s="238" cm="1">
        <f t="array" aca="1" ref="AH92" ca="1">INDIRECT("'"&amp;$C92&amp;"'!"&amp;"$"&amp;$D92&amp;$AH$1&amp;"")</f>
        <v>0</v>
      </c>
      <c r="AI92" s="239" t="s">
        <v>1</v>
      </c>
      <c r="AJ92" s="239" t="s">
        <v>1</v>
      </c>
      <c r="AK92" s="240" t="s">
        <v>1</v>
      </c>
      <c r="AL92" s="236" cm="1">
        <f t="array" aca="1" ref="AL92" ca="1">INDIRECT("'"&amp;$C92&amp;"'!"&amp;"$"&amp;$D92&amp;$AL$1&amp;"")</f>
        <v>0</v>
      </c>
      <c r="AM92" s="239" t="s">
        <v>1</v>
      </c>
      <c r="AN92" s="239" t="s">
        <v>1</v>
      </c>
      <c r="AO92" s="237" t="s">
        <v>1</v>
      </c>
      <c r="AP92" s="236">
        <v>11.6</v>
      </c>
      <c r="AQ92" s="240">
        <v>70.3</v>
      </c>
      <c r="AR92" s="236" t="str" cm="1">
        <f t="array" aca="1" ref="AR92" ca="1">INDIRECT("'"&amp;$C92&amp;"'!"&amp;"$"&amp;$D92&amp;$AR$1&amp;"")</f>
        <v>CMS</v>
      </c>
      <c r="AS92" s="239" t="s">
        <v>1</v>
      </c>
      <c r="AT92" s="237" t="s">
        <v>1</v>
      </c>
      <c r="AU92" s="238" cm="1">
        <f t="array" aca="1" ref="AU92" ca="1">INDIRECT("'"&amp;$C92&amp;"'!"&amp;"$"&amp;$D92&amp;$AU$1&amp;"")</f>
        <v>3.5</v>
      </c>
      <c r="AV92" s="239">
        <v>0.94</v>
      </c>
      <c r="AW92" s="237">
        <v>1.2</v>
      </c>
      <c r="AX92" s="236">
        <v>13.9</v>
      </c>
      <c r="AY92" s="240">
        <v>70.599999999999994</v>
      </c>
      <c r="AZ92" s="239" cm="1">
        <f t="array" aca="1" ref="AZ92" ca="1">INDIRECT("'"&amp;$C92&amp;"'!"&amp;"$"&amp;$D92&amp;$AZ$1&amp;"")</f>
        <v>7</v>
      </c>
      <c r="BA92" s="238"/>
      <c r="BB92" s="239">
        <v>0.9</v>
      </c>
      <c r="BC92" s="237">
        <v>3.38</v>
      </c>
      <c r="BD92" s="239" t="str" cm="1">
        <f t="array" aca="1" ref="BD92" ca="1">INDIRECT("'"&amp;$C92&amp;"'!"&amp;"$"&amp;$D92&amp;$BD$1&amp;"")</f>
        <v>CMS</v>
      </c>
      <c r="BE92" s="238"/>
      <c r="BF92" s="239" t="s">
        <v>1</v>
      </c>
      <c r="BG92" s="237" t="s">
        <v>1</v>
      </c>
      <c r="BH92" s="241">
        <v>14.06</v>
      </c>
      <c r="BI92" s="237">
        <v>70.88</v>
      </c>
      <c r="BJ92" s="241" cm="1">
        <f t="array" aca="1" ref="BJ92" ca="1">INDIRECT("'"&amp;$C92&amp;"'!"&amp;"$"&amp;$D92&amp;$BJ$1&amp;"")</f>
        <v>14.26</v>
      </c>
      <c r="BK92" s="239">
        <v>0.98</v>
      </c>
      <c r="BL92" s="237">
        <v>3.5</v>
      </c>
      <c r="BM92" s="415">
        <v>67.8</v>
      </c>
      <c r="BN92" s="236" cm="1">
        <f t="array" aca="1" ref="BN92" ca="1">INDIRECT("'"&amp;$C92&amp;"'!"&amp;"$"&amp;$D92&amp;$BN$1&amp;"")</f>
        <v>6.6000000000000014</v>
      </c>
      <c r="BO92" s="238">
        <v>0.96</v>
      </c>
      <c r="BP92" s="237">
        <v>1.9</v>
      </c>
      <c r="BQ92" s="241" cm="1">
        <f t="array" aca="1" ref="BQ92" ca="1">INDIRECT("'"&amp;$C92&amp;"'!"&amp;"$"&amp;$D92&amp;$BQ$1&amp;"")</f>
        <v>1.36</v>
      </c>
      <c r="BR92" s="239"/>
      <c r="BS92" s="239">
        <v>0.99</v>
      </c>
      <c r="BT92" s="237">
        <v>0.16</v>
      </c>
      <c r="BU92" s="242" cm="1">
        <f t="array" aca="1" ref="BU92" ca="1">INDIRECT("'"&amp;$C92&amp;"'!"&amp;"$"&amp;$D92&amp;$BU$1&amp;"")</f>
        <v>0.7</v>
      </c>
      <c r="BV92" s="239"/>
      <c r="BW92" s="239">
        <v>0.97</v>
      </c>
      <c r="BX92" s="237">
        <v>0.17</v>
      </c>
      <c r="BY92" s="242" cm="1">
        <f t="array" aca="1" ref="BY92" ca="1">INDIRECT("'"&amp;$C92&amp;"'!"&amp;"$"&amp;$D92&amp;74&amp;"")</f>
        <v>0</v>
      </c>
      <c r="BZ92" s="239"/>
      <c r="CA92" s="239"/>
      <c r="CB92" s="237"/>
    </row>
    <row r="93" spans="1:80" ht="15" x14ac:dyDescent="0.2">
      <c r="A93" s="351">
        <f t="shared" si="5"/>
        <v>45965</v>
      </c>
      <c r="B93" s="268">
        <v>0.54166666666666696</v>
      </c>
      <c r="C93" s="254">
        <f t="shared" si="6"/>
        <v>4</v>
      </c>
      <c r="D93" s="255" t="s">
        <v>166</v>
      </c>
      <c r="E93" s="229">
        <v>14</v>
      </c>
      <c r="F93" s="230">
        <v>69.22</v>
      </c>
      <c r="G93" s="231" t="str" cm="1">
        <f t="array" aca="1" ref="G93" ca="1">INDIRECT("'"&amp;$C93&amp;"'!"&amp;"$"&amp;$D93&amp;$G$1&amp;"")</f>
        <v>CMS</v>
      </c>
      <c r="H93" s="232" t="s">
        <v>1</v>
      </c>
      <c r="I93" s="230" t="s">
        <v>1</v>
      </c>
      <c r="J93" s="231" cm="1">
        <f t="array" aca="1" ref="J93" ca="1">INDIRECT("'"&amp;$C93&amp;"'!"&amp;"$"&amp;$D93&amp;$J$1&amp;"")</f>
        <v>6.5</v>
      </c>
      <c r="K93" s="232"/>
      <c r="L93" s="232">
        <v>0.94</v>
      </c>
      <c r="M93" s="230">
        <v>2.4</v>
      </c>
      <c r="N93" s="229" cm="1">
        <f t="array" aca="1" ref="N93" ca="1">INDIRECT("'"&amp;$C93&amp;"'!"&amp;"$"&amp;$D93&amp;$N$1&amp;"")</f>
        <v>6.5</v>
      </c>
      <c r="O93" s="232"/>
      <c r="P93" s="232">
        <v>0.94</v>
      </c>
      <c r="Q93" s="230">
        <v>2.4</v>
      </c>
      <c r="R93" s="359" cm="1">
        <f t="array" aca="1" ref="R93" ca="1">INDIRECT("'"&amp;$C93&amp;"'!"&amp;"$"&amp;$D93&amp;$R$1&amp;"")</f>
        <v>6.5</v>
      </c>
      <c r="S93" s="232"/>
      <c r="T93" s="232">
        <v>0.94</v>
      </c>
      <c r="U93" s="233">
        <v>2.4</v>
      </c>
      <c r="V93" s="229">
        <v>14.05</v>
      </c>
      <c r="W93" s="234" cm="1">
        <f t="array" aca="1" ref="W93" ca="1">INDIRECT("'"&amp;$C93&amp;"'!"&amp;"$"&amp;$D93&amp;$W$1&amp;"")</f>
        <v>3.0129999999999999</v>
      </c>
      <c r="X93" s="232">
        <v>1</v>
      </c>
      <c r="Y93" s="230">
        <v>0.27700000000000002</v>
      </c>
      <c r="Z93" s="231" cm="1">
        <f t="array" aca="1" ref="Z93" ca="1">INDIRECT("'"&amp;$C93&amp;"'!"&amp;"$"&amp;$D93&amp;$Z$1&amp;"")</f>
        <v>0</v>
      </c>
      <c r="AA93" s="232" t="s">
        <v>1</v>
      </c>
      <c r="AB93" s="232" t="s">
        <v>1</v>
      </c>
      <c r="AC93" s="233" t="s">
        <v>1</v>
      </c>
      <c r="AD93" s="229" cm="1">
        <f t="array" aca="1" ref="AD93" ca="1">INDIRECT("'"&amp;$C93&amp;"'!"&amp;"$"&amp;$D93&amp;$AD$1&amp;"")</f>
        <v>0</v>
      </c>
      <c r="AE93" s="232" t="s">
        <v>1</v>
      </c>
      <c r="AF93" s="232" t="s">
        <v>1</v>
      </c>
      <c r="AG93" s="230" t="s">
        <v>1</v>
      </c>
      <c r="AH93" s="231" cm="1">
        <f t="array" aca="1" ref="AH93" ca="1">INDIRECT("'"&amp;$C93&amp;"'!"&amp;"$"&amp;$D93&amp;$AH$1&amp;"")</f>
        <v>0</v>
      </c>
      <c r="AI93" s="232" t="s">
        <v>1</v>
      </c>
      <c r="AJ93" s="232" t="s">
        <v>1</v>
      </c>
      <c r="AK93" s="233" t="s">
        <v>1</v>
      </c>
      <c r="AL93" s="229" cm="1">
        <f t="array" aca="1" ref="AL93" ca="1">INDIRECT("'"&amp;$C93&amp;"'!"&amp;"$"&amp;$D93&amp;$AL$1&amp;"")</f>
        <v>0</v>
      </c>
      <c r="AM93" s="232" t="s">
        <v>1</v>
      </c>
      <c r="AN93" s="232" t="s">
        <v>1</v>
      </c>
      <c r="AO93" s="230" t="s">
        <v>1</v>
      </c>
      <c r="AP93" s="229">
        <v>11.6</v>
      </c>
      <c r="AQ93" s="233">
        <v>70.5</v>
      </c>
      <c r="AR93" s="229" t="str" cm="1">
        <f t="array" aca="1" ref="AR93" ca="1">INDIRECT("'"&amp;$C93&amp;"'!"&amp;"$"&amp;$D93&amp;$AR$1&amp;"")</f>
        <v>CMS</v>
      </c>
      <c r="AS93" s="232" t="s">
        <v>1</v>
      </c>
      <c r="AT93" s="230" t="s">
        <v>1</v>
      </c>
      <c r="AU93" s="231" cm="1">
        <f t="array" aca="1" ref="AU93" ca="1">INDIRECT("'"&amp;$C93&amp;"'!"&amp;"$"&amp;$D93&amp;$AU$1&amp;"")</f>
        <v>3.5</v>
      </c>
      <c r="AV93" s="232">
        <v>0.96</v>
      </c>
      <c r="AW93" s="230">
        <v>1.04</v>
      </c>
      <c r="AX93" s="229">
        <v>13.9</v>
      </c>
      <c r="AY93" s="233">
        <v>70.599999999999994</v>
      </c>
      <c r="AZ93" s="232" cm="1">
        <f t="array" aca="1" ref="AZ93" ca="1">INDIRECT("'"&amp;$C93&amp;"'!"&amp;"$"&amp;$D93&amp;$AZ$1&amp;"")</f>
        <v>7</v>
      </c>
      <c r="BA93" s="231"/>
      <c r="BB93" s="232">
        <v>0.92</v>
      </c>
      <c r="BC93" s="230">
        <v>2.99</v>
      </c>
      <c r="BD93" s="232" t="str" cm="1">
        <f t="array" aca="1" ref="BD93" ca="1">INDIRECT("'"&amp;$C93&amp;"'!"&amp;"$"&amp;$D93&amp;$BD$1&amp;"")</f>
        <v>CMS</v>
      </c>
      <c r="BE93" s="231"/>
      <c r="BF93" s="232" t="s">
        <v>1</v>
      </c>
      <c r="BG93" s="230" t="s">
        <v>1</v>
      </c>
      <c r="BH93" s="234">
        <v>14.16</v>
      </c>
      <c r="BI93" s="230">
        <v>71.27</v>
      </c>
      <c r="BJ93" s="234" cm="1">
        <f t="array" aca="1" ref="BJ93" ca="1">INDIRECT("'"&amp;$C93&amp;"'!"&amp;"$"&amp;$D93&amp;$BJ$1&amp;"")</f>
        <v>14.26</v>
      </c>
      <c r="BK93" s="232">
        <v>0.98</v>
      </c>
      <c r="BL93" s="230">
        <v>3.5</v>
      </c>
      <c r="BM93" s="414">
        <v>68</v>
      </c>
      <c r="BN93" s="229" cm="1">
        <f t="array" aca="1" ref="BN93" ca="1">INDIRECT("'"&amp;$C93&amp;"'!"&amp;"$"&amp;$D93&amp;$BN$1&amp;"")</f>
        <v>6.6000000000000014</v>
      </c>
      <c r="BO93" s="231">
        <v>0.96</v>
      </c>
      <c r="BP93" s="230">
        <v>1.89</v>
      </c>
      <c r="BQ93" s="234" cm="1">
        <f t="array" aca="1" ref="BQ93" ca="1">INDIRECT("'"&amp;$C93&amp;"'!"&amp;"$"&amp;$D93&amp;$BQ$1&amp;"")</f>
        <v>1.36</v>
      </c>
      <c r="BR93" s="232"/>
      <c r="BS93" s="232">
        <v>0.99</v>
      </c>
      <c r="BT93" s="230">
        <v>0.17</v>
      </c>
      <c r="BU93" s="235" cm="1">
        <f t="array" aca="1" ref="BU93" ca="1">INDIRECT("'"&amp;$C93&amp;"'!"&amp;"$"&amp;$D93&amp;$BU$1&amp;"")</f>
        <v>0.7</v>
      </c>
      <c r="BV93" s="232"/>
      <c r="BW93" s="232">
        <v>0.97</v>
      </c>
      <c r="BX93" s="230">
        <v>0.18</v>
      </c>
      <c r="BY93" s="235" cm="1">
        <f t="array" aca="1" ref="BY93" ca="1">INDIRECT("'"&amp;$C93&amp;"'!"&amp;"$"&amp;$D93&amp;74&amp;"")</f>
        <v>0</v>
      </c>
      <c r="BZ93" s="232"/>
      <c r="CA93" s="232"/>
      <c r="CB93" s="230"/>
    </row>
    <row r="94" spans="1:80" ht="15" x14ac:dyDescent="0.2">
      <c r="A94" s="351">
        <f t="shared" si="5"/>
        <v>45965</v>
      </c>
      <c r="B94" s="268">
        <v>0.58333333333333404</v>
      </c>
      <c r="C94" s="254">
        <f t="shared" si="6"/>
        <v>4</v>
      </c>
      <c r="D94" s="255" t="s">
        <v>167</v>
      </c>
      <c r="E94" s="236">
        <v>14</v>
      </c>
      <c r="F94" s="237">
        <v>69.48</v>
      </c>
      <c r="G94" s="238" t="str" cm="1">
        <f t="array" aca="1" ref="G94" ca="1">INDIRECT("'"&amp;$C94&amp;"'!"&amp;"$"&amp;$D94&amp;$G$1&amp;"")</f>
        <v>CMS</v>
      </c>
      <c r="H94" s="239" t="s">
        <v>1</v>
      </c>
      <c r="I94" s="237" t="s">
        <v>1</v>
      </c>
      <c r="J94" s="238" cm="1">
        <f t="array" aca="1" ref="J94" ca="1">INDIRECT("'"&amp;$C94&amp;"'!"&amp;"$"&amp;$D94&amp;$J$1&amp;"")</f>
        <v>6.4</v>
      </c>
      <c r="K94" s="239"/>
      <c r="L94" s="239">
        <v>0.95</v>
      </c>
      <c r="M94" s="240">
        <v>2.09</v>
      </c>
      <c r="N94" s="236" cm="1">
        <f t="array" aca="1" ref="N94" ca="1">INDIRECT("'"&amp;$C94&amp;"'!"&amp;"$"&amp;$D94&amp;$N$1&amp;"")</f>
        <v>6.4</v>
      </c>
      <c r="O94" s="239"/>
      <c r="P94" s="239">
        <v>0.95</v>
      </c>
      <c r="Q94" s="237">
        <v>2.09</v>
      </c>
      <c r="R94" s="236" cm="1">
        <f t="array" aca="1" ref="R94" ca="1">INDIRECT("'"&amp;$C94&amp;"'!"&amp;"$"&amp;$D94&amp;$R$1&amp;"")</f>
        <v>6.4</v>
      </c>
      <c r="S94" s="239"/>
      <c r="T94" s="239">
        <v>0.95</v>
      </c>
      <c r="U94" s="240">
        <v>2.09</v>
      </c>
      <c r="V94" s="236" t="s">
        <v>1</v>
      </c>
      <c r="W94" s="241" cm="1">
        <f t="array" aca="1" ref="W94" ca="1">INDIRECT("'"&amp;$C94&amp;"'!"&amp;"$"&amp;$D94&amp;$W$1&amp;"")</f>
        <v>0</v>
      </c>
      <c r="X94" s="239" t="s">
        <v>1</v>
      </c>
      <c r="Y94" s="237" t="s">
        <v>1</v>
      </c>
      <c r="Z94" s="238" cm="1">
        <f t="array" aca="1" ref="Z94" ca="1">INDIRECT("'"&amp;$C94&amp;"'!"&amp;"$"&amp;$D94&amp;$Z$1&amp;"")</f>
        <v>0</v>
      </c>
      <c r="AA94" s="239" t="s">
        <v>1</v>
      </c>
      <c r="AB94" s="239" t="s">
        <v>1</v>
      </c>
      <c r="AC94" s="240" t="s">
        <v>1</v>
      </c>
      <c r="AD94" s="236" cm="1">
        <f t="array" aca="1" ref="AD94" ca="1">INDIRECT("'"&amp;$C94&amp;"'!"&amp;"$"&amp;$D94&amp;$AD$1&amp;"")</f>
        <v>0</v>
      </c>
      <c r="AE94" s="239" t="s">
        <v>1</v>
      </c>
      <c r="AF94" s="239" t="s">
        <v>1</v>
      </c>
      <c r="AG94" s="237" t="s">
        <v>1</v>
      </c>
      <c r="AH94" s="238" cm="1">
        <f t="array" aca="1" ref="AH94" ca="1">INDIRECT("'"&amp;$C94&amp;"'!"&amp;"$"&amp;$D94&amp;$AH$1&amp;"")</f>
        <v>0</v>
      </c>
      <c r="AI94" s="239" t="s">
        <v>1</v>
      </c>
      <c r="AJ94" s="239" t="s">
        <v>1</v>
      </c>
      <c r="AK94" s="240" t="s">
        <v>1</v>
      </c>
      <c r="AL94" s="236" cm="1">
        <f t="array" aca="1" ref="AL94" ca="1">INDIRECT("'"&amp;$C94&amp;"'!"&amp;"$"&amp;$D94&amp;$AL$1&amp;"")</f>
        <v>0</v>
      </c>
      <c r="AM94" s="239" t="s">
        <v>1</v>
      </c>
      <c r="AN94" s="239" t="s">
        <v>1</v>
      </c>
      <c r="AO94" s="237" t="s">
        <v>1</v>
      </c>
      <c r="AP94" s="236">
        <v>11.6</v>
      </c>
      <c r="AQ94" s="240">
        <v>70.7</v>
      </c>
      <c r="AR94" s="236" t="str" cm="1">
        <f t="array" aca="1" ref="AR94" ca="1">INDIRECT("'"&amp;$C94&amp;"'!"&amp;"$"&amp;$D94&amp;$AR$1&amp;"")</f>
        <v>CMS</v>
      </c>
      <c r="AS94" s="239" t="s">
        <v>1</v>
      </c>
      <c r="AT94" s="237" t="s">
        <v>1</v>
      </c>
      <c r="AU94" s="238" cm="1">
        <f t="array" aca="1" ref="AU94" ca="1">INDIRECT("'"&amp;$C94&amp;"'!"&amp;"$"&amp;$D94&amp;$AU$1&amp;"")</f>
        <v>3.5</v>
      </c>
      <c r="AV94" s="239">
        <v>0.97</v>
      </c>
      <c r="AW94" s="237">
        <v>0.84</v>
      </c>
      <c r="AX94" s="236">
        <v>13.9</v>
      </c>
      <c r="AY94" s="240">
        <v>70.599999999999994</v>
      </c>
      <c r="AZ94" s="239" cm="1">
        <f t="array" aca="1" ref="AZ94" ca="1">INDIRECT("'"&amp;$C94&amp;"'!"&amp;"$"&amp;$D94&amp;$AZ$1&amp;"")</f>
        <v>7</v>
      </c>
      <c r="BA94" s="238"/>
      <c r="BB94" s="239">
        <v>0.93</v>
      </c>
      <c r="BC94" s="237">
        <v>2.76</v>
      </c>
      <c r="BD94" s="239" t="str" cm="1">
        <f t="array" aca="1" ref="BD94" ca="1">INDIRECT("'"&amp;$C94&amp;"'!"&amp;"$"&amp;$D94&amp;$BD$1&amp;"")</f>
        <v>CMS</v>
      </c>
      <c r="BE94" s="238"/>
      <c r="BF94" s="239" t="s">
        <v>1</v>
      </c>
      <c r="BG94" s="237" t="s">
        <v>1</v>
      </c>
      <c r="BH94" s="241">
        <v>14.2</v>
      </c>
      <c r="BI94" s="237">
        <v>71.430000000000007</v>
      </c>
      <c r="BJ94" s="241" cm="1">
        <f t="array" aca="1" ref="BJ94" ca="1">INDIRECT("'"&amp;$C94&amp;"'!"&amp;"$"&amp;$D94&amp;$BJ$1&amp;"")</f>
        <v>14.28</v>
      </c>
      <c r="BK94" s="239">
        <v>0.98</v>
      </c>
      <c r="BL94" s="237">
        <v>3.5</v>
      </c>
      <c r="BM94" s="415">
        <v>68.3</v>
      </c>
      <c r="BN94" s="236" cm="1">
        <f t="array" aca="1" ref="BN94" ca="1">INDIRECT("'"&amp;$C94&amp;"'!"&amp;"$"&amp;$D94&amp;$BN$1&amp;"")</f>
        <v>6.6000000000000014</v>
      </c>
      <c r="BO94" s="238">
        <v>0.97</v>
      </c>
      <c r="BP94" s="237">
        <v>1.65</v>
      </c>
      <c r="BQ94" s="241" cm="1">
        <f t="array" aca="1" ref="BQ94" ca="1">INDIRECT("'"&amp;$C94&amp;"'!"&amp;"$"&amp;$D94&amp;$BQ$1&amp;"")</f>
        <v>1.38</v>
      </c>
      <c r="BR94" s="239"/>
      <c r="BS94" s="239">
        <v>0.99</v>
      </c>
      <c r="BT94" s="237">
        <v>0.16</v>
      </c>
      <c r="BU94" s="242" cm="1">
        <f t="array" aca="1" ref="BU94" ca="1">INDIRECT("'"&amp;$C94&amp;"'!"&amp;"$"&amp;$D94&amp;$BU$1&amp;"")</f>
        <v>0.7</v>
      </c>
      <c r="BV94" s="239"/>
      <c r="BW94" s="239">
        <v>0.97</v>
      </c>
      <c r="BX94" s="237">
        <v>0.18</v>
      </c>
      <c r="BY94" s="242" cm="1">
        <f t="array" aca="1" ref="BY94" ca="1">INDIRECT("'"&amp;$C94&amp;"'!"&amp;"$"&amp;$D94&amp;74&amp;"")</f>
        <v>0</v>
      </c>
      <c r="BZ94" s="239"/>
      <c r="CA94" s="239"/>
      <c r="CB94" s="237"/>
    </row>
    <row r="95" spans="1:80" ht="15" x14ac:dyDescent="0.2">
      <c r="A95" s="351">
        <f t="shared" si="5"/>
        <v>45965</v>
      </c>
      <c r="B95" s="268">
        <v>0.625</v>
      </c>
      <c r="C95" s="254">
        <f t="shared" si="6"/>
        <v>4</v>
      </c>
      <c r="D95" s="255" t="s">
        <v>168</v>
      </c>
      <c r="E95" s="229">
        <v>14</v>
      </c>
      <c r="F95" s="230">
        <v>69.290000000000006</v>
      </c>
      <c r="G95" s="231" t="str" cm="1">
        <f t="array" aca="1" ref="G95" ca="1">INDIRECT("'"&amp;$C95&amp;"'!"&amp;"$"&amp;$D95&amp;$G$1&amp;"")</f>
        <v>CMS</v>
      </c>
      <c r="H95" s="232" t="s">
        <v>1</v>
      </c>
      <c r="I95" s="230" t="s">
        <v>1</v>
      </c>
      <c r="J95" s="231" cm="1">
        <f t="array" aca="1" ref="J95" ca="1">INDIRECT("'"&amp;$C95&amp;"'!"&amp;"$"&amp;$D95&amp;$J$1&amp;"")</f>
        <v>6.5</v>
      </c>
      <c r="K95" s="232"/>
      <c r="L95" s="232">
        <v>0.95</v>
      </c>
      <c r="M95" s="233">
        <v>2.16</v>
      </c>
      <c r="N95" s="229" cm="1">
        <f t="array" aca="1" ref="N95" ca="1">INDIRECT("'"&amp;$C95&amp;"'!"&amp;"$"&amp;$D95&amp;$N$1&amp;"")</f>
        <v>6.5</v>
      </c>
      <c r="O95" s="232"/>
      <c r="P95" s="232">
        <v>0.95</v>
      </c>
      <c r="Q95" s="230">
        <v>2.16</v>
      </c>
      <c r="R95" s="359" cm="1">
        <f t="array" aca="1" ref="R95" ca="1">INDIRECT("'"&amp;$C95&amp;"'!"&amp;"$"&amp;$D95&amp;$R$1&amp;"")</f>
        <v>6.5</v>
      </c>
      <c r="S95" s="232"/>
      <c r="T95" s="232">
        <v>0.95</v>
      </c>
      <c r="U95" s="233">
        <v>2.16</v>
      </c>
      <c r="V95" s="229">
        <v>14.05</v>
      </c>
      <c r="W95" s="234" cm="1">
        <f t="array" aca="1" ref="W95" ca="1">INDIRECT("'"&amp;$C95&amp;"'!"&amp;"$"&amp;$D95&amp;$W$1&amp;"")</f>
        <v>0.92500000000000004</v>
      </c>
      <c r="X95" s="232">
        <v>1</v>
      </c>
      <c r="Y95" s="230">
        <v>1.2E-2</v>
      </c>
      <c r="Z95" s="231" cm="1">
        <f t="array" aca="1" ref="Z95" ca="1">INDIRECT("'"&amp;$C95&amp;"'!"&amp;"$"&amp;$D95&amp;$Z$1&amp;"")</f>
        <v>0</v>
      </c>
      <c r="AA95" s="232" t="s">
        <v>1</v>
      </c>
      <c r="AB95" s="232" t="s">
        <v>1</v>
      </c>
      <c r="AC95" s="233" t="s">
        <v>1</v>
      </c>
      <c r="AD95" s="229" cm="1">
        <f t="array" aca="1" ref="AD95" ca="1">INDIRECT("'"&amp;$C95&amp;"'!"&amp;"$"&amp;$D95&amp;$AD$1&amp;"")</f>
        <v>0</v>
      </c>
      <c r="AE95" s="232" t="s">
        <v>1</v>
      </c>
      <c r="AF95" s="232" t="s">
        <v>1</v>
      </c>
      <c r="AG95" s="230" t="s">
        <v>1</v>
      </c>
      <c r="AH95" s="231" cm="1">
        <f t="array" aca="1" ref="AH95" ca="1">INDIRECT("'"&amp;$C95&amp;"'!"&amp;"$"&amp;$D95&amp;$AH$1&amp;"")</f>
        <v>0</v>
      </c>
      <c r="AI95" s="232" t="s">
        <v>1</v>
      </c>
      <c r="AJ95" s="232" t="s">
        <v>1</v>
      </c>
      <c r="AK95" s="233" t="s">
        <v>1</v>
      </c>
      <c r="AL95" s="229" cm="1">
        <f t="array" aca="1" ref="AL95" ca="1">INDIRECT("'"&amp;$C95&amp;"'!"&amp;"$"&amp;$D95&amp;$AL$1&amp;"")</f>
        <v>0</v>
      </c>
      <c r="AM95" s="232" t="s">
        <v>1</v>
      </c>
      <c r="AN95" s="232" t="s">
        <v>1</v>
      </c>
      <c r="AO95" s="230" t="s">
        <v>1</v>
      </c>
      <c r="AP95" s="229">
        <v>11.6</v>
      </c>
      <c r="AQ95" s="233">
        <v>70.599999999999994</v>
      </c>
      <c r="AR95" s="229" cm="1">
        <f t="array" aca="1" ref="AR95" ca="1">INDIRECT("'"&amp;$C95&amp;"'!"&amp;"$"&amp;$D95&amp;$AR$1&amp;"")</f>
        <v>1</v>
      </c>
      <c r="AS95" s="232">
        <v>0.97</v>
      </c>
      <c r="AT95" s="230">
        <v>0.21</v>
      </c>
      <c r="AU95" s="231" cm="1">
        <f t="array" aca="1" ref="AU95" ca="1">INDIRECT("'"&amp;$C95&amp;"'!"&amp;"$"&amp;$D95&amp;$AU$1&amp;"")</f>
        <v>3</v>
      </c>
      <c r="AV95" s="232">
        <v>0.97</v>
      </c>
      <c r="AW95" s="230">
        <v>0.85</v>
      </c>
      <c r="AX95" s="229">
        <v>13.9</v>
      </c>
      <c r="AY95" s="233">
        <v>70.599999999999994</v>
      </c>
      <c r="AZ95" s="232" cm="1">
        <f t="array" aca="1" ref="AZ95" ca="1">INDIRECT("'"&amp;$C95&amp;"'!"&amp;"$"&amp;$D95&amp;$AZ$1&amp;"")</f>
        <v>7</v>
      </c>
      <c r="BA95" s="231"/>
      <c r="BB95" s="232">
        <v>0.92</v>
      </c>
      <c r="BC95" s="230">
        <v>2.8</v>
      </c>
      <c r="BD95" s="232" t="str" cm="1">
        <f t="array" aca="1" ref="BD95" ca="1">INDIRECT("'"&amp;$C95&amp;"'!"&amp;"$"&amp;$D95&amp;$BD$1&amp;"")</f>
        <v>CMS</v>
      </c>
      <c r="BE95" s="231"/>
      <c r="BF95" s="232" t="s">
        <v>1</v>
      </c>
      <c r="BG95" s="230" t="s">
        <v>1</v>
      </c>
      <c r="BH95" s="234">
        <v>14.2</v>
      </c>
      <c r="BI95" s="230">
        <v>71.459999999999994</v>
      </c>
      <c r="BJ95" s="234" cm="1">
        <f t="array" aca="1" ref="BJ95" ca="1">INDIRECT("'"&amp;$C95&amp;"'!"&amp;"$"&amp;$D95&amp;$BJ$1&amp;"")</f>
        <v>14.22</v>
      </c>
      <c r="BK95" s="232">
        <v>0.98</v>
      </c>
      <c r="BL95" s="230">
        <v>3.5</v>
      </c>
      <c r="BM95" s="414">
        <v>68.099999999999994</v>
      </c>
      <c r="BN95" s="229" cm="1">
        <f t="array" aca="1" ref="BN95" ca="1">INDIRECT("'"&amp;$C95&amp;"'!"&amp;"$"&amp;$D95&amp;$BN$1&amp;"")</f>
        <v>6.6000000000000014</v>
      </c>
      <c r="BO95" s="231">
        <v>0.96</v>
      </c>
      <c r="BP95" s="230">
        <v>1.9</v>
      </c>
      <c r="BQ95" s="234" cm="1">
        <f t="array" aca="1" ref="BQ95" ca="1">INDIRECT("'"&amp;$C95&amp;"'!"&amp;"$"&amp;$D95&amp;$BQ$1&amp;"")</f>
        <v>1.38</v>
      </c>
      <c r="BR95" s="232"/>
      <c r="BS95" s="232">
        <v>0.99</v>
      </c>
      <c r="BT95" s="230">
        <v>0.17</v>
      </c>
      <c r="BU95" s="235" cm="1">
        <f t="array" aca="1" ref="BU95" ca="1">INDIRECT("'"&amp;$C95&amp;"'!"&amp;"$"&amp;$D95&amp;$BU$1&amp;"")</f>
        <v>0.7</v>
      </c>
      <c r="BV95" s="232"/>
      <c r="BW95" s="232">
        <v>0.97</v>
      </c>
      <c r="BX95" s="230">
        <v>0.17</v>
      </c>
      <c r="BY95" s="235" cm="1">
        <f t="array" aca="1" ref="BY95" ca="1">INDIRECT("'"&amp;$C95&amp;"'!"&amp;"$"&amp;$D95&amp;74&amp;"")</f>
        <v>0</v>
      </c>
      <c r="BZ95" s="232"/>
      <c r="CA95" s="232"/>
      <c r="CB95" s="230"/>
    </row>
    <row r="96" spans="1:80" ht="15" x14ac:dyDescent="0.2">
      <c r="A96" s="351">
        <f t="shared" si="5"/>
        <v>45965</v>
      </c>
      <c r="B96" s="268">
        <v>0.66666666666666696</v>
      </c>
      <c r="C96" s="254">
        <f t="shared" si="6"/>
        <v>4</v>
      </c>
      <c r="D96" s="255" t="s">
        <v>169</v>
      </c>
      <c r="E96" s="236">
        <v>14</v>
      </c>
      <c r="F96" s="237">
        <v>69.069999999999993</v>
      </c>
      <c r="G96" s="238" t="str" cm="1">
        <f t="array" aca="1" ref="G96" ca="1">INDIRECT("'"&amp;$C96&amp;"'!"&amp;"$"&amp;$D96&amp;$G$1&amp;"")</f>
        <v>CMS</v>
      </c>
      <c r="H96" s="239" t="s">
        <v>1</v>
      </c>
      <c r="I96" s="237" t="s">
        <v>1</v>
      </c>
      <c r="J96" s="238" cm="1">
        <f t="array" aca="1" ref="J96" ca="1">INDIRECT("'"&amp;$C96&amp;"'!"&amp;"$"&amp;$D96&amp;$J$1&amp;"")</f>
        <v>6.6</v>
      </c>
      <c r="K96" s="239"/>
      <c r="L96" s="239">
        <v>0.94</v>
      </c>
      <c r="M96" s="240">
        <v>2.4700000000000002</v>
      </c>
      <c r="N96" s="236" cm="1">
        <f t="array" aca="1" ref="N96" ca="1">INDIRECT("'"&amp;$C96&amp;"'!"&amp;"$"&amp;$D96&amp;$N$1&amp;"")</f>
        <v>6.6</v>
      </c>
      <c r="O96" s="239"/>
      <c r="P96" s="239">
        <v>0.94</v>
      </c>
      <c r="Q96" s="237">
        <v>2.4700000000000002</v>
      </c>
      <c r="R96" s="360" cm="1">
        <f t="array" aca="1" ref="R96" ca="1">INDIRECT("'"&amp;$C96&amp;"'!"&amp;"$"&amp;$D96&amp;$R$1&amp;"")</f>
        <v>6.6</v>
      </c>
      <c r="S96" s="239"/>
      <c r="T96" s="239">
        <v>0.94</v>
      </c>
      <c r="U96" s="240">
        <v>2.4700000000000002</v>
      </c>
      <c r="V96" s="236" t="s">
        <v>1</v>
      </c>
      <c r="W96" s="241" cm="1">
        <f t="array" aca="1" ref="W96" ca="1">INDIRECT("'"&amp;$C96&amp;"'!"&amp;"$"&amp;$D96&amp;$W$1&amp;"")</f>
        <v>0</v>
      </c>
      <c r="X96" s="239" t="s">
        <v>1</v>
      </c>
      <c r="Y96" s="237" t="s">
        <v>1</v>
      </c>
      <c r="Z96" s="238" cm="1">
        <f t="array" aca="1" ref="Z96" ca="1">INDIRECT("'"&amp;$C96&amp;"'!"&amp;"$"&amp;$D96&amp;$Z$1&amp;"")</f>
        <v>0</v>
      </c>
      <c r="AA96" s="239" t="s">
        <v>1</v>
      </c>
      <c r="AB96" s="239" t="s">
        <v>1</v>
      </c>
      <c r="AC96" s="240" t="s">
        <v>1</v>
      </c>
      <c r="AD96" s="236" cm="1">
        <f t="array" aca="1" ref="AD96" ca="1">INDIRECT("'"&amp;$C96&amp;"'!"&amp;"$"&amp;$D96&amp;$AD$1&amp;"")</f>
        <v>0</v>
      </c>
      <c r="AE96" s="239" t="s">
        <v>1</v>
      </c>
      <c r="AF96" s="239" t="s">
        <v>1</v>
      </c>
      <c r="AG96" s="237" t="s">
        <v>1</v>
      </c>
      <c r="AH96" s="238" cm="1">
        <f t="array" aca="1" ref="AH96" ca="1">INDIRECT("'"&amp;$C96&amp;"'!"&amp;"$"&amp;$D96&amp;$AH$1&amp;"")</f>
        <v>0</v>
      </c>
      <c r="AI96" s="239" t="s">
        <v>1</v>
      </c>
      <c r="AJ96" s="239" t="s">
        <v>1</v>
      </c>
      <c r="AK96" s="240" t="s">
        <v>1</v>
      </c>
      <c r="AL96" s="236" cm="1">
        <f t="array" aca="1" ref="AL96" ca="1">INDIRECT("'"&amp;$C96&amp;"'!"&amp;"$"&amp;$D96&amp;$AL$1&amp;"")</f>
        <v>0</v>
      </c>
      <c r="AM96" s="239" t="s">
        <v>1</v>
      </c>
      <c r="AN96" s="239" t="s">
        <v>1</v>
      </c>
      <c r="AO96" s="237" t="s">
        <v>1</v>
      </c>
      <c r="AP96" s="236">
        <v>11.6</v>
      </c>
      <c r="AQ96" s="240">
        <v>70.8</v>
      </c>
      <c r="AR96" s="236" cm="1">
        <f t="array" aca="1" ref="AR96" ca="1">INDIRECT("'"&amp;$C96&amp;"'!"&amp;"$"&amp;$D96&amp;$AR$1&amp;"")</f>
        <v>4</v>
      </c>
      <c r="AS96" s="239">
        <v>0.98</v>
      </c>
      <c r="AT96" s="237">
        <v>0.67</v>
      </c>
      <c r="AU96" s="238" cm="1">
        <f t="array" aca="1" ref="AU96" ca="1">INDIRECT("'"&amp;$C96&amp;"'!"&amp;"$"&amp;$D96&amp;$AU$1&amp;"")</f>
        <v>3.5</v>
      </c>
      <c r="AV96" s="239">
        <v>0.98</v>
      </c>
      <c r="AW96" s="237">
        <v>0.55000000000000004</v>
      </c>
      <c r="AX96" s="236">
        <v>13.9</v>
      </c>
      <c r="AY96" s="240">
        <v>70.599999999999994</v>
      </c>
      <c r="AZ96" s="239" cm="1">
        <f t="array" aca="1" ref="AZ96" ca="1">INDIRECT("'"&amp;$C96&amp;"'!"&amp;"$"&amp;$D96&amp;$AZ$1&amp;"")</f>
        <v>7</v>
      </c>
      <c r="BA96" s="238"/>
      <c r="BB96" s="239">
        <v>0.94</v>
      </c>
      <c r="BC96" s="237">
        <v>2.4900000000000002</v>
      </c>
      <c r="BD96" s="239" t="str" cm="1">
        <f t="array" aca="1" ref="BD96" ca="1">INDIRECT("'"&amp;$C96&amp;"'!"&amp;"$"&amp;$D96&amp;$BD$1&amp;"")</f>
        <v>CMS</v>
      </c>
      <c r="BE96" s="238"/>
      <c r="BF96" s="239" t="s">
        <v>1</v>
      </c>
      <c r="BG96" s="237" t="s">
        <v>1</v>
      </c>
      <c r="BH96" s="241">
        <v>14.23</v>
      </c>
      <c r="BI96" s="237">
        <v>71.454999999999998</v>
      </c>
      <c r="BJ96" s="241" cm="1">
        <f t="array" aca="1" ref="BJ96" ca="1">INDIRECT("'"&amp;$C96&amp;"'!"&amp;"$"&amp;$D96&amp;$BJ$1&amp;"")</f>
        <v>14.28</v>
      </c>
      <c r="BK96" s="239">
        <v>0.98</v>
      </c>
      <c r="BL96" s="237">
        <v>3.4</v>
      </c>
      <c r="BM96" s="415">
        <v>68.099999999999994</v>
      </c>
      <c r="BN96" s="236" cm="1">
        <f t="array" aca="1" ref="BN96" ca="1">INDIRECT("'"&amp;$C96&amp;"'!"&amp;"$"&amp;$D96&amp;$BN$1&amp;"")</f>
        <v>3.6000000000000005</v>
      </c>
      <c r="BO96" s="238">
        <v>0.97</v>
      </c>
      <c r="BP96" s="237">
        <v>0.9</v>
      </c>
      <c r="BQ96" s="241" cm="1">
        <f t="array" aca="1" ref="BQ96" ca="1">INDIRECT("'"&amp;$C96&amp;"'!"&amp;"$"&amp;$D96&amp;$BQ$1&amp;"")</f>
        <v>1.24</v>
      </c>
      <c r="BR96" s="239"/>
      <c r="BS96" s="239">
        <v>0.99</v>
      </c>
      <c r="BT96" s="237">
        <v>0.13</v>
      </c>
      <c r="BU96" s="242" cm="1">
        <f t="array" aca="1" ref="BU96" ca="1">INDIRECT("'"&amp;$C96&amp;"'!"&amp;"$"&amp;$D96&amp;$BU$1&amp;"")</f>
        <v>0.7</v>
      </c>
      <c r="BV96" s="239"/>
      <c r="BW96" s="239">
        <v>0.97</v>
      </c>
      <c r="BX96" s="237">
        <v>0.17</v>
      </c>
      <c r="BY96" s="242" cm="1">
        <f t="array" aca="1" ref="BY96" ca="1">INDIRECT("'"&amp;$C96&amp;"'!"&amp;"$"&amp;$D96&amp;74&amp;"")</f>
        <v>0</v>
      </c>
      <c r="BZ96" s="239"/>
      <c r="CA96" s="239"/>
      <c r="CB96" s="237"/>
    </row>
    <row r="97" spans="1:80" ht="15" x14ac:dyDescent="0.2">
      <c r="A97" s="351">
        <f t="shared" si="5"/>
        <v>45965</v>
      </c>
      <c r="B97" s="268">
        <v>0.70833333333333404</v>
      </c>
      <c r="C97" s="254">
        <f t="shared" si="6"/>
        <v>4</v>
      </c>
      <c r="D97" s="255" t="s">
        <v>170</v>
      </c>
      <c r="E97" s="229">
        <v>14</v>
      </c>
      <c r="F97" s="230">
        <v>69.47</v>
      </c>
      <c r="G97" s="231" t="str" cm="1">
        <f t="array" aca="1" ref="G97" ca="1">INDIRECT("'"&amp;$C97&amp;"'!"&amp;"$"&amp;$D97&amp;$G$1&amp;"")</f>
        <v>CMS</v>
      </c>
      <c r="H97" s="232" t="s">
        <v>1</v>
      </c>
      <c r="I97" s="230" t="s">
        <v>1</v>
      </c>
      <c r="J97" s="231" cm="1">
        <f t="array" aca="1" ref="J97" ca="1">INDIRECT("'"&amp;$C97&amp;"'!"&amp;"$"&amp;$D97&amp;$J$1&amp;"")</f>
        <v>6.4</v>
      </c>
      <c r="K97" s="232"/>
      <c r="L97" s="232">
        <v>0.96</v>
      </c>
      <c r="M97" s="233">
        <v>1.95</v>
      </c>
      <c r="N97" s="229" cm="1">
        <f t="array" aca="1" ref="N97" ca="1">INDIRECT("'"&amp;$C97&amp;"'!"&amp;"$"&amp;$D97&amp;$N$1&amp;"")</f>
        <v>6.4</v>
      </c>
      <c r="O97" s="232"/>
      <c r="P97" s="232">
        <v>0.96</v>
      </c>
      <c r="Q97" s="230">
        <v>1.95</v>
      </c>
      <c r="R97" s="359" cm="1">
        <f t="array" aca="1" ref="R97" ca="1">INDIRECT("'"&amp;$C97&amp;"'!"&amp;"$"&amp;$D97&amp;$R$1&amp;"")</f>
        <v>6.4</v>
      </c>
      <c r="S97" s="232"/>
      <c r="T97" s="232">
        <v>0.96</v>
      </c>
      <c r="U97" s="233">
        <v>1.95</v>
      </c>
      <c r="V97" s="229" t="s">
        <v>1</v>
      </c>
      <c r="W97" s="234" cm="1">
        <f t="array" aca="1" ref="W97" ca="1">INDIRECT("'"&amp;$C97&amp;"'!"&amp;"$"&amp;$D97&amp;$W$1&amp;"")</f>
        <v>0</v>
      </c>
      <c r="X97" s="232" t="s">
        <v>1</v>
      </c>
      <c r="Y97" s="230" t="s">
        <v>1</v>
      </c>
      <c r="Z97" s="231" cm="1">
        <f t="array" aca="1" ref="Z97" ca="1">INDIRECT("'"&amp;$C97&amp;"'!"&amp;"$"&amp;$D97&amp;$Z$1&amp;"")</f>
        <v>0</v>
      </c>
      <c r="AA97" s="232" t="s">
        <v>1</v>
      </c>
      <c r="AB97" s="232" t="s">
        <v>1</v>
      </c>
      <c r="AC97" s="233" t="s">
        <v>1</v>
      </c>
      <c r="AD97" s="229" cm="1">
        <f t="array" aca="1" ref="AD97" ca="1">INDIRECT("'"&amp;$C97&amp;"'!"&amp;"$"&amp;$D97&amp;$AD$1&amp;"")</f>
        <v>0</v>
      </c>
      <c r="AE97" s="232" t="s">
        <v>1</v>
      </c>
      <c r="AF97" s="232" t="s">
        <v>1</v>
      </c>
      <c r="AG97" s="230" t="s">
        <v>1</v>
      </c>
      <c r="AH97" s="231" cm="1">
        <f t="array" aca="1" ref="AH97" ca="1">INDIRECT("'"&amp;$C97&amp;"'!"&amp;"$"&amp;$D97&amp;$AH$1&amp;"")</f>
        <v>0</v>
      </c>
      <c r="AI97" s="232" t="s">
        <v>1</v>
      </c>
      <c r="AJ97" s="232" t="s">
        <v>1</v>
      </c>
      <c r="AK97" s="233" t="s">
        <v>1</v>
      </c>
      <c r="AL97" s="229" cm="1">
        <f t="array" aca="1" ref="AL97" ca="1">INDIRECT("'"&amp;$C97&amp;"'!"&amp;"$"&amp;$D97&amp;$AL$1&amp;"")</f>
        <v>0</v>
      </c>
      <c r="AM97" s="232" t="s">
        <v>1</v>
      </c>
      <c r="AN97" s="232" t="s">
        <v>1</v>
      </c>
      <c r="AO97" s="230" t="s">
        <v>1</v>
      </c>
      <c r="AP97" s="229">
        <v>11.6</v>
      </c>
      <c r="AQ97" s="233">
        <v>70.7</v>
      </c>
      <c r="AR97" s="229" cm="1">
        <f t="array" aca="1" ref="AR97" ca="1">INDIRECT("'"&amp;$C97&amp;"'!"&amp;"$"&amp;$D97&amp;$AR$1&amp;"")</f>
        <v>4</v>
      </c>
      <c r="AS97" s="232">
        <v>0.98</v>
      </c>
      <c r="AT97" s="230">
        <v>0.76</v>
      </c>
      <c r="AU97" s="231" cm="1">
        <f t="array" aca="1" ref="AU97" ca="1">INDIRECT("'"&amp;$C97&amp;"'!"&amp;"$"&amp;$D97&amp;$AU$1&amp;"")</f>
        <v>3.5</v>
      </c>
      <c r="AV97" s="232">
        <v>0.98</v>
      </c>
      <c r="AW97" s="230">
        <v>0.62</v>
      </c>
      <c r="AX97" s="229">
        <v>13.9</v>
      </c>
      <c r="AY97" s="233">
        <v>70.599999999999994</v>
      </c>
      <c r="AZ97" s="232" cm="1">
        <f t="array" aca="1" ref="AZ97" ca="1">INDIRECT("'"&amp;$C97&amp;"'!"&amp;"$"&amp;$D97&amp;$AZ$1&amp;"")</f>
        <v>4.0999999999999996</v>
      </c>
      <c r="BA97" s="231"/>
      <c r="BB97" s="232">
        <v>0.9</v>
      </c>
      <c r="BC97" s="230">
        <v>2.0699999999999998</v>
      </c>
      <c r="BD97" s="232" t="str" cm="1">
        <f t="array" aca="1" ref="BD97" ca="1">INDIRECT("'"&amp;$C97&amp;"'!"&amp;"$"&amp;$D97&amp;$BD$1&amp;"")</f>
        <v>CMS</v>
      </c>
      <c r="BE97" s="231"/>
      <c r="BF97" s="232" t="s">
        <v>1</v>
      </c>
      <c r="BG97" s="230" t="s">
        <v>1</v>
      </c>
      <c r="BH97" s="234">
        <v>14.12</v>
      </c>
      <c r="BI97" s="230">
        <v>71.42</v>
      </c>
      <c r="BJ97" s="234" cm="1">
        <f t="array" aca="1" ref="BJ97" ca="1">INDIRECT("'"&amp;$C97&amp;"'!"&amp;"$"&amp;$D97&amp;$BJ$1&amp;"")</f>
        <v>14.22</v>
      </c>
      <c r="BK97" s="232">
        <v>0.99</v>
      </c>
      <c r="BL97" s="230">
        <v>3.4</v>
      </c>
      <c r="BM97" s="414">
        <v>68.2</v>
      </c>
      <c r="BN97" s="229" cm="1">
        <f t="array" aca="1" ref="BN97" ca="1">INDIRECT("'"&amp;$C97&amp;"'!"&amp;"$"&amp;$D97&amp;$BN$1&amp;"")</f>
        <v>0</v>
      </c>
      <c r="BO97" s="231" t="s">
        <v>1</v>
      </c>
      <c r="BP97" s="230" t="s">
        <v>1</v>
      </c>
      <c r="BQ97" s="234" cm="1">
        <f t="array" aca="1" ref="BQ97" ca="1">INDIRECT("'"&amp;$C97&amp;"'!"&amp;"$"&amp;$D97&amp;$BQ$1&amp;"")</f>
        <v>1.23</v>
      </c>
      <c r="BR97" s="232"/>
      <c r="BS97" s="232">
        <v>0.99</v>
      </c>
      <c r="BT97" s="230">
        <v>0.12</v>
      </c>
      <c r="BU97" s="235" cm="1">
        <f t="array" aca="1" ref="BU97" ca="1">INDIRECT("'"&amp;$C97&amp;"'!"&amp;"$"&amp;$D97&amp;$BU$1&amp;"")</f>
        <v>0.78</v>
      </c>
      <c r="BV97" s="232"/>
      <c r="BW97" s="232">
        <v>0.97</v>
      </c>
      <c r="BX97" s="230">
        <v>0.17</v>
      </c>
      <c r="BY97" s="235" cm="1">
        <f t="array" aca="1" ref="BY97" ca="1">INDIRECT("'"&amp;$C97&amp;"'!"&amp;"$"&amp;$D97&amp;74&amp;"")</f>
        <v>0</v>
      </c>
      <c r="BZ97" s="232"/>
      <c r="CA97" s="232"/>
      <c r="CB97" s="230"/>
    </row>
    <row r="98" spans="1:80" ht="15" x14ac:dyDescent="0.2">
      <c r="A98" s="351">
        <f t="shared" si="5"/>
        <v>45965</v>
      </c>
      <c r="B98" s="268">
        <v>0.750000000000001</v>
      </c>
      <c r="C98" s="254">
        <f t="shared" si="6"/>
        <v>4</v>
      </c>
      <c r="D98" s="255" t="s">
        <v>171</v>
      </c>
      <c r="E98" s="236">
        <v>13.9</v>
      </c>
      <c r="F98" s="237">
        <v>69.02</v>
      </c>
      <c r="G98" s="238" t="str" cm="1">
        <f t="array" aca="1" ref="G98" ca="1">INDIRECT("'"&amp;$C98&amp;"'!"&amp;"$"&amp;$D98&amp;$G$1&amp;"")</f>
        <v>CMS</v>
      </c>
      <c r="H98" s="239" t="s">
        <v>1</v>
      </c>
      <c r="I98" s="237" t="s">
        <v>1</v>
      </c>
      <c r="J98" s="238" cm="1">
        <f t="array" aca="1" ref="J98" ca="1">INDIRECT("'"&amp;$C98&amp;"'!"&amp;"$"&amp;$D98&amp;$J$1&amp;"")</f>
        <v>6.5</v>
      </c>
      <c r="K98" s="239"/>
      <c r="L98" s="239">
        <v>0.95</v>
      </c>
      <c r="M98" s="240">
        <v>2.16</v>
      </c>
      <c r="N98" s="236" cm="1">
        <f t="array" aca="1" ref="N98" ca="1">INDIRECT("'"&amp;$C98&amp;"'!"&amp;"$"&amp;$D98&amp;$N$1&amp;"")</f>
        <v>6.5</v>
      </c>
      <c r="O98" s="239"/>
      <c r="P98" s="239">
        <v>0.95</v>
      </c>
      <c r="Q98" s="237">
        <v>2.16</v>
      </c>
      <c r="R98" s="236" cm="1">
        <f t="array" aca="1" ref="R98" ca="1">INDIRECT("'"&amp;$C98&amp;"'!"&amp;"$"&amp;$D98&amp;$R$1&amp;"")</f>
        <v>6.5</v>
      </c>
      <c r="S98" s="239"/>
      <c r="T98" s="239">
        <v>0.95</v>
      </c>
      <c r="U98" s="240">
        <v>2.16</v>
      </c>
      <c r="V98" s="236" t="s">
        <v>1</v>
      </c>
      <c r="W98" s="241" cm="1">
        <f t="array" aca="1" ref="W98" ca="1">INDIRECT("'"&amp;$C98&amp;"'!"&amp;"$"&amp;$D98&amp;$W$1&amp;"")</f>
        <v>0</v>
      </c>
      <c r="X98" s="239" t="s">
        <v>1</v>
      </c>
      <c r="Y98" s="237" t="s">
        <v>1</v>
      </c>
      <c r="Z98" s="238" cm="1">
        <f t="array" aca="1" ref="Z98" ca="1">INDIRECT("'"&amp;$C98&amp;"'!"&amp;"$"&amp;$D98&amp;$Z$1&amp;"")</f>
        <v>0</v>
      </c>
      <c r="AA98" s="239" t="s">
        <v>1</v>
      </c>
      <c r="AB98" s="239" t="s">
        <v>1</v>
      </c>
      <c r="AC98" s="240" t="s">
        <v>1</v>
      </c>
      <c r="AD98" s="236" cm="1">
        <f t="array" aca="1" ref="AD98" ca="1">INDIRECT("'"&amp;$C98&amp;"'!"&amp;"$"&amp;$D98&amp;$AD$1&amp;"")</f>
        <v>0</v>
      </c>
      <c r="AE98" s="239" t="s">
        <v>1</v>
      </c>
      <c r="AF98" s="239" t="s">
        <v>1</v>
      </c>
      <c r="AG98" s="237" t="s">
        <v>1</v>
      </c>
      <c r="AH98" s="238" cm="1">
        <f t="array" aca="1" ref="AH98" ca="1">INDIRECT("'"&amp;$C98&amp;"'!"&amp;"$"&amp;$D98&amp;$AH$1&amp;"")</f>
        <v>0</v>
      </c>
      <c r="AI98" s="239" t="s">
        <v>1</v>
      </c>
      <c r="AJ98" s="239" t="s">
        <v>1</v>
      </c>
      <c r="AK98" s="240" t="s">
        <v>1</v>
      </c>
      <c r="AL98" s="236" cm="1">
        <f t="array" aca="1" ref="AL98" ca="1">INDIRECT("'"&amp;$C98&amp;"'!"&amp;"$"&amp;$D98&amp;$AL$1&amp;"")</f>
        <v>0</v>
      </c>
      <c r="AM98" s="239" t="s">
        <v>1</v>
      </c>
      <c r="AN98" s="239" t="s">
        <v>1</v>
      </c>
      <c r="AO98" s="237" t="s">
        <v>1</v>
      </c>
      <c r="AP98" s="236">
        <v>11.6</v>
      </c>
      <c r="AQ98" s="240">
        <v>70.599999999999994</v>
      </c>
      <c r="AR98" s="236" cm="1">
        <f t="array" aca="1" ref="AR98" ca="1">INDIRECT("'"&amp;$C98&amp;"'!"&amp;"$"&amp;$D98&amp;$AR$1&amp;"")</f>
        <v>4</v>
      </c>
      <c r="AS98" s="239">
        <v>0.97</v>
      </c>
      <c r="AT98" s="237">
        <v>0.8</v>
      </c>
      <c r="AU98" s="238" cm="1">
        <f t="array" aca="1" ref="AU98" ca="1">INDIRECT("'"&amp;$C98&amp;"'!"&amp;"$"&amp;$D98&amp;$AU$1&amp;"")</f>
        <v>3.5</v>
      </c>
      <c r="AV98" s="239">
        <v>0.97</v>
      </c>
      <c r="AW98" s="237">
        <v>0.97</v>
      </c>
      <c r="AX98" s="236">
        <v>13.8</v>
      </c>
      <c r="AY98" s="240">
        <v>70.5</v>
      </c>
      <c r="AZ98" s="239" cm="1">
        <f t="array" aca="1" ref="AZ98" ca="1">INDIRECT("'"&amp;$C98&amp;"'!"&amp;"$"&amp;$D98&amp;$AZ$1&amp;"")</f>
        <v>7.4</v>
      </c>
      <c r="BA98" s="238"/>
      <c r="BB98" s="239">
        <v>0.97</v>
      </c>
      <c r="BC98" s="237">
        <v>1.74</v>
      </c>
      <c r="BD98" s="239" t="str" cm="1">
        <f t="array" aca="1" ref="BD98" ca="1">INDIRECT("'"&amp;$C98&amp;"'!"&amp;"$"&amp;$D98&amp;$BD$1&amp;"")</f>
        <v>CMS</v>
      </c>
      <c r="BE98" s="238"/>
      <c r="BF98" s="239" t="s">
        <v>1</v>
      </c>
      <c r="BG98" s="237" t="s">
        <v>1</v>
      </c>
      <c r="BH98" s="241">
        <v>14.05</v>
      </c>
      <c r="BI98" s="237">
        <v>71.33</v>
      </c>
      <c r="BJ98" s="241" cm="1">
        <f t="array" aca="1" ref="BJ98" ca="1">INDIRECT("'"&amp;$C98&amp;"'!"&amp;"$"&amp;$D98&amp;$BJ$1&amp;"")</f>
        <v>14.29</v>
      </c>
      <c r="BK98" s="239">
        <v>0.99</v>
      </c>
      <c r="BL98" s="237">
        <v>2.2999999999999998</v>
      </c>
      <c r="BM98" s="415">
        <v>67.900000000000006</v>
      </c>
      <c r="BN98" s="236" cm="1">
        <f t="array" aca="1" ref="BN98" ca="1">INDIRECT("'"&amp;$C98&amp;"'!"&amp;"$"&amp;$D98&amp;$BN$1&amp;"")</f>
        <v>1.4</v>
      </c>
      <c r="BO98" s="238">
        <v>0.98</v>
      </c>
      <c r="BP98" s="237">
        <v>0.28000000000000003</v>
      </c>
      <c r="BQ98" s="241" cm="1">
        <f t="array" aca="1" ref="BQ98" ca="1">INDIRECT("'"&amp;$C98&amp;"'!"&amp;"$"&amp;$D98&amp;$BQ$1&amp;"")</f>
        <v>1.31</v>
      </c>
      <c r="BR98" s="239"/>
      <c r="BS98" s="239">
        <v>0.99</v>
      </c>
      <c r="BT98" s="237">
        <v>0.13</v>
      </c>
      <c r="BU98" s="242" cm="1">
        <f t="array" aca="1" ref="BU98" ca="1">INDIRECT("'"&amp;$C98&amp;"'!"&amp;"$"&amp;$D98&amp;$BU$1&amp;"")</f>
        <v>0.89</v>
      </c>
      <c r="BV98" s="239"/>
      <c r="BW98" s="239">
        <v>0.97</v>
      </c>
      <c r="BX98" s="237">
        <v>0.2</v>
      </c>
      <c r="BY98" s="242" cm="1">
        <f t="array" aca="1" ref="BY98" ca="1">INDIRECT("'"&amp;$C98&amp;"'!"&amp;"$"&amp;$D98&amp;74&amp;"")</f>
        <v>0</v>
      </c>
      <c r="BZ98" s="239"/>
      <c r="CA98" s="239"/>
      <c r="CB98" s="237"/>
    </row>
    <row r="99" spans="1:80" ht="15" x14ac:dyDescent="0.2">
      <c r="A99" s="351">
        <f t="shared" si="5"/>
        <v>45965</v>
      </c>
      <c r="B99" s="268">
        <v>0.79166666666666696</v>
      </c>
      <c r="C99" s="254">
        <f t="shared" si="6"/>
        <v>4</v>
      </c>
      <c r="D99" s="255" t="s">
        <v>172</v>
      </c>
      <c r="E99" s="229">
        <v>14</v>
      </c>
      <c r="F99" s="230">
        <v>68.650000000000006</v>
      </c>
      <c r="G99" s="231" t="str" cm="1">
        <f t="array" aca="1" ref="G99" ca="1">INDIRECT("'"&amp;$C99&amp;"'!"&amp;"$"&amp;$D99&amp;$G$1&amp;"")</f>
        <v>CMS</v>
      </c>
      <c r="H99" s="232" t="s">
        <v>1</v>
      </c>
      <c r="I99" s="230" t="s">
        <v>1</v>
      </c>
      <c r="J99" s="231" cm="1">
        <f t="array" aca="1" ref="J99" ca="1">INDIRECT("'"&amp;$C99&amp;"'!"&amp;"$"&amp;$D99&amp;$J$1&amp;"")</f>
        <v>6.5</v>
      </c>
      <c r="K99" s="501"/>
      <c r="L99" s="232">
        <v>0.95</v>
      </c>
      <c r="M99" s="233">
        <v>2.16</v>
      </c>
      <c r="N99" s="229" cm="1">
        <f t="array" aca="1" ref="N99" ca="1">INDIRECT("'"&amp;$C99&amp;"'!"&amp;"$"&amp;$D99&amp;$N$1&amp;"")</f>
        <v>6.5</v>
      </c>
      <c r="O99" s="232"/>
      <c r="P99" s="232">
        <v>0.95</v>
      </c>
      <c r="Q99" s="230">
        <v>2.16</v>
      </c>
      <c r="R99" s="359" cm="1">
        <f t="array" aca="1" ref="R99" ca="1">INDIRECT("'"&amp;$C99&amp;"'!"&amp;"$"&amp;$D99&amp;$R$1&amp;"")</f>
        <v>6.5</v>
      </c>
      <c r="S99" s="232"/>
      <c r="T99" s="232">
        <v>0.95</v>
      </c>
      <c r="U99" s="233">
        <v>2.16</v>
      </c>
      <c r="V99" s="229" t="s">
        <v>1</v>
      </c>
      <c r="W99" s="234" cm="1">
        <f t="array" aca="1" ref="W99" ca="1">INDIRECT("'"&amp;$C99&amp;"'!"&amp;"$"&amp;$D99&amp;$W$1&amp;"")</f>
        <v>0</v>
      </c>
      <c r="X99" s="232" t="s">
        <v>1</v>
      </c>
      <c r="Y99" s="230" t="s">
        <v>1</v>
      </c>
      <c r="Z99" s="231" cm="1">
        <f t="array" aca="1" ref="Z99" ca="1">INDIRECT("'"&amp;$C99&amp;"'!"&amp;"$"&amp;$D99&amp;$Z$1&amp;"")</f>
        <v>0</v>
      </c>
      <c r="AA99" s="232" t="s">
        <v>1</v>
      </c>
      <c r="AB99" s="232" t="s">
        <v>1</v>
      </c>
      <c r="AC99" s="233" t="s">
        <v>1</v>
      </c>
      <c r="AD99" s="229" cm="1">
        <f t="array" aca="1" ref="AD99" ca="1">INDIRECT("'"&amp;$C99&amp;"'!"&amp;"$"&amp;$D99&amp;$AD$1&amp;"")</f>
        <v>0</v>
      </c>
      <c r="AE99" s="232" t="s">
        <v>1</v>
      </c>
      <c r="AF99" s="232" t="s">
        <v>1</v>
      </c>
      <c r="AG99" s="230" t="s">
        <v>1</v>
      </c>
      <c r="AH99" s="231" cm="1">
        <f t="array" aca="1" ref="AH99" ca="1">INDIRECT("'"&amp;$C99&amp;"'!"&amp;"$"&amp;$D99&amp;$AH$1&amp;"")</f>
        <v>0</v>
      </c>
      <c r="AI99" s="232" t="s">
        <v>1</v>
      </c>
      <c r="AJ99" s="232" t="s">
        <v>1</v>
      </c>
      <c r="AK99" s="233" t="s">
        <v>1</v>
      </c>
      <c r="AL99" s="229" cm="1">
        <f t="array" aca="1" ref="AL99" ca="1">INDIRECT("'"&amp;$C99&amp;"'!"&amp;"$"&amp;$D99&amp;$AL$1&amp;"")</f>
        <v>0</v>
      </c>
      <c r="AM99" s="232" t="s">
        <v>1</v>
      </c>
      <c r="AN99" s="232" t="s">
        <v>1</v>
      </c>
      <c r="AO99" s="230" t="s">
        <v>1</v>
      </c>
      <c r="AP99" s="229">
        <v>11.6</v>
      </c>
      <c r="AQ99" s="233">
        <v>70.599999999999994</v>
      </c>
      <c r="AR99" s="229" cm="1">
        <f t="array" aca="1" ref="AR99" ca="1">INDIRECT("'"&amp;$C99&amp;"'!"&amp;"$"&amp;$D99&amp;$AR$1&amp;"")</f>
        <v>4</v>
      </c>
      <c r="AS99" s="232">
        <v>0.97</v>
      </c>
      <c r="AT99" s="230">
        <v>0.93</v>
      </c>
      <c r="AU99" s="231" cm="1">
        <f t="array" aca="1" ref="AU99" ca="1">INDIRECT("'"&amp;$C99&amp;"'!"&amp;"$"&amp;$D99&amp;$AU$1&amp;"")</f>
        <v>3.5</v>
      </c>
      <c r="AV99" s="232">
        <v>0.97</v>
      </c>
      <c r="AW99" s="230">
        <v>0.83</v>
      </c>
      <c r="AX99" s="229">
        <v>13.9</v>
      </c>
      <c r="AY99" s="233">
        <v>70.599999999999994</v>
      </c>
      <c r="AZ99" s="232" cm="1">
        <f t="array" aca="1" ref="AZ99" ca="1">INDIRECT("'"&amp;$C99&amp;"'!"&amp;"$"&amp;$D99&amp;$AZ$1&amp;"")</f>
        <v>7</v>
      </c>
      <c r="BA99" s="231"/>
      <c r="BB99" s="232">
        <v>0.97</v>
      </c>
      <c r="BC99" s="230">
        <v>1.63</v>
      </c>
      <c r="BD99" s="232" t="str" cm="1">
        <f t="array" aca="1" ref="BD99" ca="1">INDIRECT("'"&amp;$C99&amp;"'!"&amp;"$"&amp;$D99&amp;$BD$1&amp;"")</f>
        <v>CMS</v>
      </c>
      <c r="BE99" s="231"/>
      <c r="BF99" s="232" t="s">
        <v>1</v>
      </c>
      <c r="BG99" s="230" t="s">
        <v>1</v>
      </c>
      <c r="BH99" s="234">
        <v>14.13</v>
      </c>
      <c r="BI99" s="230">
        <v>71.63</v>
      </c>
      <c r="BJ99" s="234" cm="1">
        <f t="array" aca="1" ref="BJ99" ca="1">INDIRECT("'"&amp;$C99&amp;"'!"&amp;"$"&amp;$D99&amp;$BJ$1&amp;"")</f>
        <v>14.22</v>
      </c>
      <c r="BK99" s="232">
        <v>0.99</v>
      </c>
      <c r="BL99" s="230">
        <v>2.2999999999999998</v>
      </c>
      <c r="BM99" s="414">
        <v>67.5</v>
      </c>
      <c r="BN99" s="229" cm="1">
        <f t="array" aca="1" ref="BN99" ca="1">INDIRECT("'"&amp;$C99&amp;"'!"&amp;"$"&amp;$D99&amp;$BN$1&amp;"")</f>
        <v>0</v>
      </c>
      <c r="BO99" s="231" t="s">
        <v>1</v>
      </c>
      <c r="BP99" s="230" t="s">
        <v>1</v>
      </c>
      <c r="BQ99" s="234" cm="1">
        <f t="array" aca="1" ref="BQ99" ca="1">INDIRECT("'"&amp;$C99&amp;"'!"&amp;"$"&amp;$D99&amp;$BQ$1&amp;"")</f>
        <v>1.28</v>
      </c>
      <c r="BR99" s="232"/>
      <c r="BS99" s="232">
        <v>0.99</v>
      </c>
      <c r="BT99" s="230">
        <v>0.14000000000000001</v>
      </c>
      <c r="BU99" s="235" cm="1">
        <f t="array" aca="1" ref="BU99" ca="1">INDIRECT("'"&amp;$C99&amp;"'!"&amp;"$"&amp;$D99&amp;$BU$1&amp;"")</f>
        <v>0.88</v>
      </c>
      <c r="BV99" s="232"/>
      <c r="BW99" s="232">
        <v>0.97</v>
      </c>
      <c r="BX99" s="230">
        <v>0.18</v>
      </c>
      <c r="BY99" s="235" cm="1">
        <f t="array" aca="1" ref="BY99" ca="1">INDIRECT("'"&amp;$C99&amp;"'!"&amp;"$"&amp;$D99&amp;74&amp;"")</f>
        <v>0</v>
      </c>
      <c r="BZ99" s="232"/>
      <c r="CA99" s="232"/>
      <c r="CB99" s="230"/>
    </row>
    <row r="100" spans="1:80" ht="15" x14ac:dyDescent="0.2">
      <c r="A100" s="351">
        <f t="shared" si="5"/>
        <v>45965</v>
      </c>
      <c r="B100" s="268">
        <v>0.83333333333333337</v>
      </c>
      <c r="C100" s="254">
        <f t="shared" si="6"/>
        <v>4</v>
      </c>
      <c r="D100" s="255" t="s">
        <v>173</v>
      </c>
      <c r="E100" s="236">
        <v>14.1</v>
      </c>
      <c r="F100" s="237">
        <v>69.540000000000006</v>
      </c>
      <c r="G100" s="238" t="str" cm="1">
        <f t="array" aca="1" ref="G100" ca="1">INDIRECT("'"&amp;$C100&amp;"'!"&amp;"$"&amp;$D100&amp;$G$1&amp;"")</f>
        <v>CMS</v>
      </c>
      <c r="H100" s="239" t="s">
        <v>1</v>
      </c>
      <c r="I100" s="237" t="s">
        <v>1</v>
      </c>
      <c r="J100" s="238" cm="1">
        <f t="array" aca="1" ref="J100" ca="1">INDIRECT("'"&amp;$C100&amp;"'!"&amp;"$"&amp;$D100&amp;$J$1&amp;"")</f>
        <v>6.7</v>
      </c>
      <c r="K100" s="239"/>
      <c r="L100" s="239">
        <v>0.95</v>
      </c>
      <c r="M100" s="240">
        <v>2.3199999999999998</v>
      </c>
      <c r="N100" s="236" cm="1">
        <f t="array" aca="1" ref="N100" ca="1">INDIRECT("'"&amp;$C100&amp;"'!"&amp;"$"&amp;$D100&amp;$N$1&amp;"")</f>
        <v>6.7</v>
      </c>
      <c r="O100" s="239"/>
      <c r="P100" s="239">
        <v>0.95</v>
      </c>
      <c r="Q100" s="237">
        <v>2.3199999999999998</v>
      </c>
      <c r="R100" s="236" cm="1">
        <f t="array" aca="1" ref="R100" ca="1">INDIRECT("'"&amp;$C100&amp;"'!"&amp;"$"&amp;$D100&amp;$R$1&amp;"")</f>
        <v>6.7</v>
      </c>
      <c r="S100" s="239"/>
      <c r="T100" s="239">
        <v>0.95</v>
      </c>
      <c r="U100" s="240">
        <v>2.3199999999999998</v>
      </c>
      <c r="V100" s="236" t="s">
        <v>1</v>
      </c>
      <c r="W100" s="241" cm="1">
        <f t="array" aca="1" ref="W100" ca="1">INDIRECT("'"&amp;$C100&amp;"'!"&amp;"$"&amp;$D100&amp;$W$1&amp;"")</f>
        <v>0</v>
      </c>
      <c r="X100" s="239" t="s">
        <v>1</v>
      </c>
      <c r="Y100" s="237" t="s">
        <v>1</v>
      </c>
      <c r="Z100" s="238" cm="1">
        <f t="array" aca="1" ref="Z100" ca="1">INDIRECT("'"&amp;$C100&amp;"'!"&amp;"$"&amp;$D100&amp;$Z$1&amp;"")</f>
        <v>0</v>
      </c>
      <c r="AA100" s="239" t="s">
        <v>1</v>
      </c>
      <c r="AB100" s="239" t="s">
        <v>1</v>
      </c>
      <c r="AC100" s="240" t="s">
        <v>1</v>
      </c>
      <c r="AD100" s="236" cm="1">
        <f t="array" aca="1" ref="AD100" ca="1">INDIRECT("'"&amp;$C100&amp;"'!"&amp;"$"&amp;$D100&amp;$AD$1&amp;"")</f>
        <v>0</v>
      </c>
      <c r="AE100" s="239" t="s">
        <v>1</v>
      </c>
      <c r="AF100" s="239" t="s">
        <v>1</v>
      </c>
      <c r="AG100" s="237" t="s">
        <v>1</v>
      </c>
      <c r="AH100" s="238" cm="1">
        <f t="array" aca="1" ref="AH100" ca="1">INDIRECT("'"&amp;$C100&amp;"'!"&amp;"$"&amp;$D100&amp;$AH$1&amp;"")</f>
        <v>0</v>
      </c>
      <c r="AI100" s="239" t="s">
        <v>1</v>
      </c>
      <c r="AJ100" s="239" t="s">
        <v>1</v>
      </c>
      <c r="AK100" s="240" t="s">
        <v>1</v>
      </c>
      <c r="AL100" s="236" cm="1">
        <f t="array" aca="1" ref="AL100" ca="1">INDIRECT("'"&amp;$C100&amp;"'!"&amp;"$"&amp;$D100&amp;$AL$1&amp;"")</f>
        <v>0</v>
      </c>
      <c r="AM100" s="239" t="s">
        <v>1</v>
      </c>
      <c r="AN100" s="239" t="s">
        <v>1</v>
      </c>
      <c r="AO100" s="237" t="s">
        <v>1</v>
      </c>
      <c r="AP100" s="236">
        <v>11.6</v>
      </c>
      <c r="AQ100" s="240">
        <v>70.900000000000006</v>
      </c>
      <c r="AR100" s="236" cm="1">
        <f t="array" aca="1" ref="AR100" ca="1">INDIRECT("'"&amp;$C100&amp;"'!"&amp;"$"&amp;$D100&amp;$AR$1&amp;"")</f>
        <v>4</v>
      </c>
      <c r="AS100" s="239">
        <v>0.98</v>
      </c>
      <c r="AT100" s="237">
        <v>0.75</v>
      </c>
      <c r="AU100" s="238" cm="1">
        <f t="array" aca="1" ref="AU100" ca="1">INDIRECT("'"&amp;$C100&amp;"'!"&amp;"$"&amp;$D100&amp;$AU$1&amp;"")</f>
        <v>3.5</v>
      </c>
      <c r="AV100" s="239">
        <v>0.98</v>
      </c>
      <c r="AW100" s="237">
        <v>0.6</v>
      </c>
      <c r="AX100" s="236">
        <v>13.8</v>
      </c>
      <c r="AY100" s="240">
        <v>70.599999999999994</v>
      </c>
      <c r="AZ100" s="239" cm="1">
        <f t="array" aca="1" ref="AZ100" ca="1">INDIRECT("'"&amp;$C100&amp;"'!"&amp;"$"&amp;$D100&amp;$AZ$1&amp;"")</f>
        <v>3</v>
      </c>
      <c r="BA100" s="238"/>
      <c r="BB100" s="239">
        <v>0.95</v>
      </c>
      <c r="BC100" s="237">
        <v>1.31</v>
      </c>
      <c r="BD100" s="239" t="str" cm="1">
        <f t="array" aca="1" ref="BD100" ca="1">INDIRECT("'"&amp;$C100&amp;"'!"&amp;"$"&amp;$D100&amp;$BD$1&amp;"")</f>
        <v>CMS</v>
      </c>
      <c r="BE100" s="238"/>
      <c r="BF100" s="239" t="s">
        <v>1</v>
      </c>
      <c r="BG100" s="237" t="s">
        <v>1</v>
      </c>
      <c r="BH100" s="241">
        <v>14.2</v>
      </c>
      <c r="BI100" s="237">
        <v>71.98</v>
      </c>
      <c r="BJ100" s="241" cm="1">
        <f t="array" aca="1" ref="BJ100" ca="1">INDIRECT("'"&amp;$C100&amp;"'!"&amp;"$"&amp;$D100&amp;$BJ$1&amp;"")</f>
        <v>14.26</v>
      </c>
      <c r="BK100" s="239">
        <v>0.99</v>
      </c>
      <c r="BL100" s="237">
        <v>2.4</v>
      </c>
      <c r="BM100" s="415">
        <v>68.2</v>
      </c>
      <c r="BN100" s="236" cm="1">
        <f t="array" aca="1" ref="BN100" ca="1">INDIRECT("'"&amp;$C100&amp;"'!"&amp;"$"&amp;$D100&amp;$BN$1&amp;"")</f>
        <v>0</v>
      </c>
      <c r="BO100" s="238" t="s">
        <v>1</v>
      </c>
      <c r="BP100" s="237" t="s">
        <v>1</v>
      </c>
      <c r="BQ100" s="241" cm="1">
        <f t="array" aca="1" ref="BQ100" ca="1">INDIRECT("'"&amp;$C100&amp;"'!"&amp;"$"&amp;$D100&amp;$BQ$1&amp;"")</f>
        <v>1.08</v>
      </c>
      <c r="BR100" s="239"/>
      <c r="BS100" s="239">
        <v>0.99</v>
      </c>
      <c r="BT100" s="237">
        <v>0.1</v>
      </c>
      <c r="BU100" s="242" cm="1">
        <f t="array" aca="1" ref="BU100" ca="1">INDIRECT("'"&amp;$C100&amp;"'!"&amp;"$"&amp;$D100&amp;$BU$1&amp;"")</f>
        <v>0.83</v>
      </c>
      <c r="BV100" s="239"/>
      <c r="BW100" s="239">
        <v>0.97</v>
      </c>
      <c r="BX100" s="237">
        <v>0.18</v>
      </c>
      <c r="BY100" s="242" cm="1">
        <f t="array" aca="1" ref="BY100" ca="1">INDIRECT("'"&amp;$C100&amp;"'!"&amp;"$"&amp;$D100&amp;74&amp;"")</f>
        <v>0</v>
      </c>
      <c r="BZ100" s="239"/>
      <c r="CA100" s="239"/>
      <c r="CB100" s="237"/>
    </row>
    <row r="101" spans="1:80" ht="15" x14ac:dyDescent="0.2">
      <c r="A101" s="351">
        <f t="shared" si="5"/>
        <v>45965</v>
      </c>
      <c r="B101" s="268">
        <v>0.875000000000001</v>
      </c>
      <c r="C101" s="254">
        <f t="shared" si="6"/>
        <v>4</v>
      </c>
      <c r="D101" s="255" t="s">
        <v>174</v>
      </c>
      <c r="E101" s="229">
        <v>14.1</v>
      </c>
      <c r="F101" s="230">
        <v>69.790000000000006</v>
      </c>
      <c r="G101" s="231" t="str" cm="1">
        <f t="array" aca="1" ref="G101" ca="1">INDIRECT("'"&amp;$C101&amp;"'!"&amp;"$"&amp;$D101&amp;$G$1&amp;"")</f>
        <v>CMS</v>
      </c>
      <c r="H101" s="232" t="s">
        <v>1</v>
      </c>
      <c r="I101" s="230" t="s">
        <v>1</v>
      </c>
      <c r="J101" s="231" cm="1">
        <f t="array" aca="1" ref="J101" ca="1">INDIRECT("'"&amp;$C101&amp;"'!"&amp;"$"&amp;$D101&amp;$J$1&amp;"")</f>
        <v>6</v>
      </c>
      <c r="K101" s="232"/>
      <c r="L101" s="232">
        <v>0.97</v>
      </c>
      <c r="M101" s="233">
        <v>1.38</v>
      </c>
      <c r="N101" s="229" cm="1">
        <f t="array" aca="1" ref="N101" ca="1">INDIRECT("'"&amp;$C101&amp;"'!"&amp;"$"&amp;$D101&amp;$N$1&amp;"")</f>
        <v>6</v>
      </c>
      <c r="O101" s="232"/>
      <c r="P101" s="232">
        <v>0.97</v>
      </c>
      <c r="Q101" s="230">
        <v>1.38</v>
      </c>
      <c r="R101" s="359" cm="1">
        <f t="array" aca="1" ref="R101" ca="1">INDIRECT("'"&amp;$C101&amp;"'!"&amp;"$"&amp;$D101&amp;$R$1&amp;"")</f>
        <v>6</v>
      </c>
      <c r="S101" s="232"/>
      <c r="T101" s="232">
        <v>0.97</v>
      </c>
      <c r="U101" s="233">
        <v>1.38</v>
      </c>
      <c r="V101" s="229" t="s">
        <v>1</v>
      </c>
      <c r="W101" s="234" cm="1">
        <f t="array" aca="1" ref="W101" ca="1">INDIRECT("'"&amp;$C101&amp;"'!"&amp;"$"&amp;$D101&amp;$W$1&amp;"")</f>
        <v>0</v>
      </c>
      <c r="X101" s="232" t="s">
        <v>1</v>
      </c>
      <c r="Y101" s="230" t="s">
        <v>1</v>
      </c>
      <c r="Z101" s="231" cm="1">
        <f t="array" aca="1" ref="Z101" ca="1">INDIRECT("'"&amp;$C101&amp;"'!"&amp;"$"&amp;$D101&amp;$Z$1&amp;"")</f>
        <v>0</v>
      </c>
      <c r="AA101" s="232" t="s">
        <v>1</v>
      </c>
      <c r="AB101" s="232" t="s">
        <v>1</v>
      </c>
      <c r="AC101" s="233" t="s">
        <v>1</v>
      </c>
      <c r="AD101" s="229" cm="1">
        <f t="array" aca="1" ref="AD101" ca="1">INDIRECT("'"&amp;$C101&amp;"'!"&amp;"$"&amp;$D101&amp;$AD$1&amp;"")</f>
        <v>0</v>
      </c>
      <c r="AE101" s="232" t="s">
        <v>1</v>
      </c>
      <c r="AF101" s="232" t="s">
        <v>1</v>
      </c>
      <c r="AG101" s="230" t="s">
        <v>1</v>
      </c>
      <c r="AH101" s="231" cm="1">
        <f t="array" aca="1" ref="AH101" ca="1">INDIRECT("'"&amp;$C101&amp;"'!"&amp;"$"&amp;$D101&amp;$AH$1&amp;"")</f>
        <v>0</v>
      </c>
      <c r="AI101" s="232" t="s">
        <v>1</v>
      </c>
      <c r="AJ101" s="232" t="s">
        <v>1</v>
      </c>
      <c r="AK101" s="233" t="s">
        <v>1</v>
      </c>
      <c r="AL101" s="229" cm="1">
        <f t="array" aca="1" ref="AL101" ca="1">INDIRECT("'"&amp;$C101&amp;"'!"&amp;"$"&amp;$D101&amp;$AL$1&amp;"")</f>
        <v>0</v>
      </c>
      <c r="AM101" s="232" t="s">
        <v>1</v>
      </c>
      <c r="AN101" s="232" t="s">
        <v>1</v>
      </c>
      <c r="AO101" s="230" t="s">
        <v>1</v>
      </c>
      <c r="AP101" s="229">
        <v>11.6</v>
      </c>
      <c r="AQ101" s="233">
        <v>70.8</v>
      </c>
      <c r="AR101" s="229" cm="1">
        <f t="array" aca="1" ref="AR101" ca="1">INDIRECT("'"&amp;$C101&amp;"'!"&amp;"$"&amp;$D101&amp;$AR$1&amp;"")</f>
        <v>2.7</v>
      </c>
      <c r="AS101" s="232">
        <v>0.97</v>
      </c>
      <c r="AT101" s="230">
        <v>0.7</v>
      </c>
      <c r="AU101" s="231" cm="1">
        <f t="array" aca="1" ref="AU101" ca="1">INDIRECT("'"&amp;$C101&amp;"'!"&amp;"$"&amp;$D101&amp;$AU$1&amp;"")</f>
        <v>2.7</v>
      </c>
      <c r="AV101" s="232">
        <v>0.97</v>
      </c>
      <c r="AW101" s="230">
        <v>0.7</v>
      </c>
      <c r="AX101" s="229">
        <v>13.89</v>
      </c>
      <c r="AY101" s="233">
        <v>70.599999999999994</v>
      </c>
      <c r="AZ101" s="232" cm="1">
        <f t="array" aca="1" ref="AZ101" ca="1">INDIRECT("'"&amp;$C101&amp;"'!"&amp;"$"&amp;$D101&amp;$AZ$1&amp;"")</f>
        <v>2.7</v>
      </c>
      <c r="BA101" s="231"/>
      <c r="BB101" s="232">
        <v>0.94</v>
      </c>
      <c r="BC101" s="230">
        <v>0.88</v>
      </c>
      <c r="BD101" s="232" t="str" cm="1">
        <f t="array" aca="1" ref="BD101" ca="1">INDIRECT("'"&amp;$C101&amp;"'!"&amp;"$"&amp;$D101&amp;$BD$1&amp;"")</f>
        <v>CMS</v>
      </c>
      <c r="BE101" s="231"/>
      <c r="BF101" s="232" t="s">
        <v>1</v>
      </c>
      <c r="BG101" s="230" t="s">
        <v>1</v>
      </c>
      <c r="BH101" s="234">
        <v>14.07</v>
      </c>
      <c r="BI101" s="230">
        <v>71.87</v>
      </c>
      <c r="BJ101" s="234" cm="1">
        <f t="array" aca="1" ref="BJ101" ca="1">INDIRECT("'"&amp;$C101&amp;"'!"&amp;"$"&amp;$D101&amp;$BJ$1&amp;"")</f>
        <v>14.29</v>
      </c>
      <c r="BK101" s="232">
        <v>0.99</v>
      </c>
      <c r="BL101" s="230">
        <v>2.4</v>
      </c>
      <c r="BM101" s="414">
        <v>68.900000000000006</v>
      </c>
      <c r="BN101" s="229" cm="1">
        <f t="array" aca="1" ref="BN101" ca="1">INDIRECT("'"&amp;$C101&amp;"'!"&amp;"$"&amp;$D101&amp;$BN$1&amp;"")</f>
        <v>0</v>
      </c>
      <c r="BO101" s="231" t="s">
        <v>1</v>
      </c>
      <c r="BP101" s="230" t="s">
        <v>1</v>
      </c>
      <c r="BQ101" s="234" cm="1">
        <f t="array" aca="1" ref="BQ101" ca="1">INDIRECT("'"&amp;$C101&amp;"'!"&amp;"$"&amp;$D101&amp;$BQ$1&amp;"")</f>
        <v>1.02</v>
      </c>
      <c r="BR101" s="232"/>
      <c r="BS101" s="232">
        <v>0.99</v>
      </c>
      <c r="BT101" s="230">
        <v>0.09</v>
      </c>
      <c r="BU101" s="235" cm="1">
        <f t="array" aca="1" ref="BU101" ca="1">INDIRECT("'"&amp;$C101&amp;"'!"&amp;"$"&amp;$D101&amp;$BU$1&amp;"")</f>
        <v>0.81</v>
      </c>
      <c r="BV101" s="232"/>
      <c r="BW101" s="232">
        <v>0.97</v>
      </c>
      <c r="BX101" s="230">
        <v>0.18</v>
      </c>
      <c r="BY101" s="235" cm="1">
        <f t="array" aca="1" ref="BY101" ca="1">INDIRECT("'"&amp;$C101&amp;"'!"&amp;"$"&amp;$D101&amp;74&amp;"")</f>
        <v>0</v>
      </c>
      <c r="BZ101" s="232"/>
      <c r="CA101" s="232"/>
      <c r="CB101" s="230"/>
    </row>
    <row r="102" spans="1:80" ht="15" x14ac:dyDescent="0.2">
      <c r="A102" s="351">
        <f t="shared" si="5"/>
        <v>45965</v>
      </c>
      <c r="B102" s="268">
        <v>0.91666666666666696</v>
      </c>
      <c r="C102" s="254">
        <f t="shared" si="6"/>
        <v>4</v>
      </c>
      <c r="D102" s="255" t="s">
        <v>175</v>
      </c>
      <c r="E102" s="236">
        <v>14.1</v>
      </c>
      <c r="F102" s="237">
        <v>70.14</v>
      </c>
      <c r="G102" s="238" t="str" cm="1">
        <f t="array" aca="1" ref="G102" ca="1">INDIRECT("'"&amp;$C102&amp;"'!"&amp;"$"&amp;$D102&amp;$G$1&amp;"")</f>
        <v>CMS</v>
      </c>
      <c r="H102" s="239" t="s">
        <v>1</v>
      </c>
      <c r="I102" s="237" t="s">
        <v>1</v>
      </c>
      <c r="J102" s="238" cm="1">
        <f t="array" aca="1" ref="J102" ca="1">INDIRECT("'"&amp;$C102&amp;"'!"&amp;"$"&amp;$D102&amp;$J$1&amp;"")</f>
        <v>5.2</v>
      </c>
      <c r="K102" s="239"/>
      <c r="L102" s="239">
        <v>0.99</v>
      </c>
      <c r="M102" s="240">
        <v>0.77</v>
      </c>
      <c r="N102" s="236" cm="1">
        <f t="array" aca="1" ref="N102" ca="1">INDIRECT("'"&amp;$C102&amp;"'!"&amp;"$"&amp;$D102&amp;$N$1&amp;"")</f>
        <v>5.2</v>
      </c>
      <c r="O102" s="239"/>
      <c r="P102" s="239">
        <v>0.99</v>
      </c>
      <c r="Q102" s="237">
        <v>0.77</v>
      </c>
      <c r="R102" s="236" cm="1">
        <f t="array" aca="1" ref="R102" ca="1">INDIRECT("'"&amp;$C102&amp;"'!"&amp;"$"&amp;$D102&amp;$R$1&amp;"")</f>
        <v>7</v>
      </c>
      <c r="S102" s="239"/>
      <c r="T102" s="239">
        <v>0.99</v>
      </c>
      <c r="U102" s="240">
        <v>1.18</v>
      </c>
      <c r="V102" s="236" t="s">
        <v>1</v>
      </c>
      <c r="W102" s="241" cm="1">
        <f t="array" aca="1" ref="W102" ca="1">INDIRECT("'"&amp;$C102&amp;"'!"&amp;"$"&amp;$D102&amp;$W$1&amp;"")</f>
        <v>0</v>
      </c>
      <c r="X102" s="239" t="s">
        <v>1</v>
      </c>
      <c r="Y102" s="237" t="s">
        <v>1</v>
      </c>
      <c r="Z102" s="238" cm="1">
        <f t="array" aca="1" ref="Z102" ca="1">INDIRECT("'"&amp;$C102&amp;"'!"&amp;"$"&amp;$D102&amp;$Z$1&amp;"")</f>
        <v>0</v>
      </c>
      <c r="AA102" s="239" t="s">
        <v>1</v>
      </c>
      <c r="AB102" s="239" t="s">
        <v>1</v>
      </c>
      <c r="AC102" s="240" t="s">
        <v>1</v>
      </c>
      <c r="AD102" s="236" cm="1">
        <f t="array" aca="1" ref="AD102" ca="1">INDIRECT("'"&amp;$C102&amp;"'!"&amp;"$"&amp;$D102&amp;$AD$1&amp;"")</f>
        <v>0</v>
      </c>
      <c r="AE102" s="239" t="s">
        <v>1</v>
      </c>
      <c r="AF102" s="239" t="s">
        <v>1</v>
      </c>
      <c r="AG102" s="237" t="s">
        <v>1</v>
      </c>
      <c r="AH102" s="238" cm="1">
        <f t="array" aca="1" ref="AH102" ca="1">INDIRECT("'"&amp;$C102&amp;"'!"&amp;"$"&amp;$D102&amp;$AH$1&amp;"")</f>
        <v>0</v>
      </c>
      <c r="AI102" s="239" t="s">
        <v>1</v>
      </c>
      <c r="AJ102" s="239" t="s">
        <v>1</v>
      </c>
      <c r="AK102" s="240" t="s">
        <v>1</v>
      </c>
      <c r="AL102" s="236" cm="1">
        <f t="array" aca="1" ref="AL102" ca="1">INDIRECT("'"&amp;$C102&amp;"'!"&amp;"$"&amp;$D102&amp;$AL$1&amp;"")</f>
        <v>0</v>
      </c>
      <c r="AM102" s="239" t="s">
        <v>1</v>
      </c>
      <c r="AN102" s="239" t="s">
        <v>1</v>
      </c>
      <c r="AO102" s="237" t="s">
        <v>1</v>
      </c>
      <c r="AP102" s="236">
        <v>11.6</v>
      </c>
      <c r="AQ102" s="240">
        <v>70.599999999999994</v>
      </c>
      <c r="AR102" s="236" cm="1">
        <f t="array" aca="1" ref="AR102" ca="1">INDIRECT("'"&amp;$C102&amp;"'!"&amp;"$"&amp;$D102&amp;$AR$1&amp;"")</f>
        <v>2.2000000000000002</v>
      </c>
      <c r="AS102" s="239">
        <v>0.95</v>
      </c>
      <c r="AT102" s="237">
        <v>0.69</v>
      </c>
      <c r="AU102" s="238" cm="1">
        <f t="array" aca="1" ref="AU102" ca="1">INDIRECT("'"&amp;$C102&amp;"'!"&amp;"$"&amp;$D102&amp;$AU$1&amp;"")</f>
        <v>2.2000000000000002</v>
      </c>
      <c r="AV102" s="239">
        <v>0.95</v>
      </c>
      <c r="AW102" s="237">
        <v>0.69</v>
      </c>
      <c r="AX102" s="236">
        <v>13.81</v>
      </c>
      <c r="AY102" s="240">
        <v>70.599999999999994</v>
      </c>
      <c r="AZ102" s="239" cm="1">
        <f t="array" aca="1" ref="AZ102" ca="1">INDIRECT("'"&amp;$C102&amp;"'!"&amp;"$"&amp;$D102&amp;$AZ$1&amp;"")</f>
        <v>0</v>
      </c>
      <c r="BA102" s="238"/>
      <c r="BB102" s="239" t="s">
        <v>1</v>
      </c>
      <c r="BC102" s="237" t="s">
        <v>1</v>
      </c>
      <c r="BD102" s="239" t="str" cm="1">
        <f t="array" aca="1" ref="BD102" ca="1">INDIRECT("'"&amp;$C102&amp;"'!"&amp;"$"&amp;$D102&amp;$BD$1&amp;"")</f>
        <v>CMS</v>
      </c>
      <c r="BE102" s="238"/>
      <c r="BF102" s="239" t="s">
        <v>1</v>
      </c>
      <c r="BG102" s="237" t="s">
        <v>1</v>
      </c>
      <c r="BH102" s="241">
        <v>14.03</v>
      </c>
      <c r="BI102" s="237">
        <v>71.650000000000006</v>
      </c>
      <c r="BJ102" s="241" cm="1">
        <f t="array" aca="1" ref="BJ102" ca="1">INDIRECT("'"&amp;$C102&amp;"'!"&amp;"$"&amp;$D102&amp;$BJ$1&amp;"")</f>
        <v>13.5</v>
      </c>
      <c r="BK102" s="239">
        <v>1</v>
      </c>
      <c r="BL102" s="237">
        <v>1.3</v>
      </c>
      <c r="BM102" s="415">
        <v>69.3</v>
      </c>
      <c r="BN102" s="236" cm="1">
        <f t="array" aca="1" ref="BN102" ca="1">INDIRECT("'"&amp;$C102&amp;"'!"&amp;"$"&amp;$D102&amp;$BN$1&amp;"")</f>
        <v>0</v>
      </c>
      <c r="BO102" s="238" t="s">
        <v>1</v>
      </c>
      <c r="BP102" s="237" t="s">
        <v>1</v>
      </c>
      <c r="BQ102" s="241" cm="1">
        <f t="array" aca="1" ref="BQ102" ca="1">INDIRECT("'"&amp;$C102&amp;"'!"&amp;"$"&amp;$D102&amp;$BQ$1&amp;"")</f>
        <v>0.85</v>
      </c>
      <c r="BR102" s="239"/>
      <c r="BS102" s="239">
        <v>0.99</v>
      </c>
      <c r="BT102" s="237">
        <v>0.06</v>
      </c>
      <c r="BU102" s="242" cm="1">
        <f t="array" aca="1" ref="BU102" ca="1">INDIRECT("'"&amp;$C102&amp;"'!"&amp;"$"&amp;$D102&amp;$BU$1&amp;"")</f>
        <v>0.72</v>
      </c>
      <c r="BV102" s="239"/>
      <c r="BW102" s="239">
        <v>0.97</v>
      </c>
      <c r="BX102" s="237">
        <v>0.16</v>
      </c>
      <c r="BY102" s="242" cm="1">
        <f t="array" aca="1" ref="BY102" ca="1">INDIRECT("'"&amp;$C102&amp;"'!"&amp;"$"&amp;$D102&amp;74&amp;"")</f>
        <v>0</v>
      </c>
      <c r="BZ102" s="239"/>
      <c r="CA102" s="239"/>
      <c r="CB102" s="237"/>
    </row>
    <row r="103" spans="1:80" ht="15.75" thickBot="1" x14ac:dyDescent="0.25">
      <c r="A103" s="352">
        <f t="shared" si="5"/>
        <v>45965</v>
      </c>
      <c r="B103" s="269">
        <v>0.95833333333333404</v>
      </c>
      <c r="C103" s="256">
        <f t="shared" si="6"/>
        <v>4</v>
      </c>
      <c r="D103" s="257" t="s">
        <v>176</v>
      </c>
      <c r="E103" s="243">
        <v>14.1</v>
      </c>
      <c r="F103" s="244">
        <v>70.260000000000005</v>
      </c>
      <c r="G103" s="245" t="str" cm="1">
        <f t="array" aca="1" ref="G103" ca="1">INDIRECT("'"&amp;$C103&amp;"'!"&amp;"$"&amp;$D103&amp;$G$1&amp;"")</f>
        <v>CMS</v>
      </c>
      <c r="H103" s="246" t="s">
        <v>1</v>
      </c>
      <c r="I103" s="244" t="s">
        <v>1</v>
      </c>
      <c r="J103" s="245" cm="1">
        <f t="array" aca="1" ref="J103" ca="1">INDIRECT("'"&amp;$C103&amp;"'!"&amp;"$"&amp;$D103&amp;$J$1&amp;"")</f>
        <v>6</v>
      </c>
      <c r="K103" s="246"/>
      <c r="L103" s="246">
        <v>0.99</v>
      </c>
      <c r="M103" s="247">
        <v>0.93</v>
      </c>
      <c r="N103" s="243" cm="1">
        <f t="array" aca="1" ref="N103" ca="1">INDIRECT("'"&amp;$C103&amp;"'!"&amp;"$"&amp;$D103&amp;$N$1&amp;"")</f>
        <v>6</v>
      </c>
      <c r="O103" s="246"/>
      <c r="P103" s="246">
        <v>0.99</v>
      </c>
      <c r="Q103" s="244">
        <v>0.93</v>
      </c>
      <c r="R103" s="361" cm="1">
        <f t="array" aca="1" ref="R103" ca="1">INDIRECT("'"&amp;$C103&amp;"'!"&amp;"$"&amp;$D103&amp;$R$1&amp;"")</f>
        <v>0</v>
      </c>
      <c r="S103" s="246"/>
      <c r="T103" s="246" t="s">
        <v>1</v>
      </c>
      <c r="U103" s="247" t="s">
        <v>1</v>
      </c>
      <c r="V103" s="243" t="s">
        <v>1</v>
      </c>
      <c r="W103" s="248" cm="1">
        <f t="array" aca="1" ref="W103" ca="1">INDIRECT("'"&amp;$C103&amp;"'!"&amp;"$"&amp;$D103&amp;$W$1&amp;"")</f>
        <v>0</v>
      </c>
      <c r="X103" s="246" t="s">
        <v>1</v>
      </c>
      <c r="Y103" s="244" t="s">
        <v>1</v>
      </c>
      <c r="Z103" s="245" cm="1">
        <f t="array" aca="1" ref="Z103" ca="1">INDIRECT("'"&amp;$C103&amp;"'!"&amp;"$"&amp;$D103&amp;$Z$1&amp;"")</f>
        <v>0</v>
      </c>
      <c r="AA103" s="246" t="s">
        <v>1</v>
      </c>
      <c r="AB103" s="246" t="s">
        <v>1</v>
      </c>
      <c r="AC103" s="247" t="s">
        <v>1</v>
      </c>
      <c r="AD103" s="243" cm="1">
        <f t="array" aca="1" ref="AD103" ca="1">INDIRECT("'"&amp;$C103&amp;"'!"&amp;"$"&amp;$D103&amp;$AD$1&amp;"")</f>
        <v>0</v>
      </c>
      <c r="AE103" s="246" t="s">
        <v>1</v>
      </c>
      <c r="AF103" s="246" t="s">
        <v>1</v>
      </c>
      <c r="AG103" s="244" t="s">
        <v>1</v>
      </c>
      <c r="AH103" s="245" cm="1">
        <f t="array" aca="1" ref="AH103" ca="1">INDIRECT("'"&amp;$C103&amp;"'!"&amp;"$"&amp;$D103&amp;$AH$1&amp;"")</f>
        <v>0</v>
      </c>
      <c r="AI103" s="246" t="s">
        <v>1</v>
      </c>
      <c r="AJ103" s="246" t="s">
        <v>1</v>
      </c>
      <c r="AK103" s="247" t="s">
        <v>1</v>
      </c>
      <c r="AL103" s="243" cm="1">
        <f t="array" aca="1" ref="AL103" ca="1">INDIRECT("'"&amp;$C103&amp;"'!"&amp;"$"&amp;$D103&amp;$AL$1&amp;"")</f>
        <v>0</v>
      </c>
      <c r="AM103" s="246" t="s">
        <v>1</v>
      </c>
      <c r="AN103" s="246" t="s">
        <v>1</v>
      </c>
      <c r="AO103" s="244" t="s">
        <v>1</v>
      </c>
      <c r="AP103" s="243">
        <v>11.6</v>
      </c>
      <c r="AQ103" s="247">
        <v>70.7</v>
      </c>
      <c r="AR103" s="243" cm="1">
        <f t="array" aca="1" ref="AR103" ca="1">INDIRECT("'"&amp;$C103&amp;"'!"&amp;"$"&amp;$D103&amp;$AR$1&amp;"")</f>
        <v>2.5</v>
      </c>
      <c r="AS103" s="246">
        <v>0.96</v>
      </c>
      <c r="AT103" s="244">
        <v>0.73</v>
      </c>
      <c r="AU103" s="245" cm="1">
        <f t="array" aca="1" ref="AU103" ca="1">INDIRECT("'"&amp;$C103&amp;"'!"&amp;"$"&amp;$D103&amp;$AU$1&amp;"")</f>
        <v>2.5</v>
      </c>
      <c r="AV103" s="246">
        <v>0.96</v>
      </c>
      <c r="AW103" s="244">
        <v>0.73</v>
      </c>
      <c r="AX103" s="243">
        <v>13.93</v>
      </c>
      <c r="AY103" s="247">
        <v>71.459999999999994</v>
      </c>
      <c r="AZ103" s="246" cm="1">
        <f t="array" aca="1" ref="AZ103" ca="1">INDIRECT("'"&amp;$C103&amp;"'!"&amp;"$"&amp;$D103&amp;$AZ$1&amp;"")</f>
        <v>0</v>
      </c>
      <c r="BA103" s="245"/>
      <c r="BB103" s="246" t="s">
        <v>1</v>
      </c>
      <c r="BC103" s="244" t="s">
        <v>1</v>
      </c>
      <c r="BD103" s="246" t="str" cm="1">
        <f t="array" aca="1" ref="BD103" ca="1">INDIRECT("'"&amp;$C103&amp;"'!"&amp;"$"&amp;$D103&amp;$BD$1&amp;"")</f>
        <v>CMS</v>
      </c>
      <c r="BE103" s="245"/>
      <c r="BF103" s="246" t="s">
        <v>1</v>
      </c>
      <c r="BG103" s="244" t="s">
        <v>1</v>
      </c>
      <c r="BH103" s="248">
        <v>13.93</v>
      </c>
      <c r="BI103" s="244">
        <v>71.459999999999994</v>
      </c>
      <c r="BJ103" s="248" cm="1">
        <f t="array" aca="1" ref="BJ103" ca="1">INDIRECT("'"&amp;$C103&amp;"'!"&amp;"$"&amp;$D103&amp;$BJ$1&amp;"")</f>
        <v>14.3</v>
      </c>
      <c r="BK103" s="246">
        <v>1</v>
      </c>
      <c r="BL103" s="244">
        <v>0.4</v>
      </c>
      <c r="BM103" s="416">
        <v>69.400000000000006</v>
      </c>
      <c r="BN103" s="243" cm="1">
        <f t="array" aca="1" ref="BN103" ca="1">INDIRECT("'"&amp;$C103&amp;"'!"&amp;"$"&amp;$D103&amp;$BN$1&amp;"")</f>
        <v>0</v>
      </c>
      <c r="BO103" s="245" t="s">
        <v>1</v>
      </c>
      <c r="BP103" s="244" t="s">
        <v>1</v>
      </c>
      <c r="BQ103" s="248" cm="1">
        <f t="array" aca="1" ref="BQ103" ca="1">INDIRECT("'"&amp;$C103&amp;"'!"&amp;"$"&amp;$D103&amp;$BQ$1&amp;"")</f>
        <v>0.8</v>
      </c>
      <c r="BR103" s="246"/>
      <c r="BS103" s="246">
        <v>0.99</v>
      </c>
      <c r="BT103" s="244">
        <v>0.06</v>
      </c>
      <c r="BU103" s="249" cm="1">
        <f t="array" aca="1" ref="BU103" ca="1">INDIRECT("'"&amp;$C103&amp;"'!"&amp;"$"&amp;$D103&amp;$BU$1&amp;"")</f>
        <v>0.66</v>
      </c>
      <c r="BV103" s="246"/>
      <c r="BW103" s="246">
        <v>0.97</v>
      </c>
      <c r="BX103" s="244">
        <v>0.16</v>
      </c>
      <c r="BY103" s="249" cm="1">
        <f t="array" aca="1" ref="BY103" ca="1">INDIRECT("'"&amp;$C103&amp;"'!"&amp;"$"&amp;$D103&amp;74&amp;"")</f>
        <v>0</v>
      </c>
      <c r="BZ103" s="246"/>
      <c r="CA103" s="246"/>
      <c r="CB103" s="244"/>
    </row>
    <row r="104" spans="1:80" ht="15" thickBot="1" x14ac:dyDescent="0.25">
      <c r="BI104" s="250"/>
    </row>
    <row r="105" spans="1:80" ht="15" x14ac:dyDescent="0.2">
      <c r="A105" s="270">
        <f>A80+1</f>
        <v>45966</v>
      </c>
      <c r="B105" s="267">
        <v>0</v>
      </c>
      <c r="C105" s="252">
        <f>DAY(A105)</f>
        <v>5</v>
      </c>
      <c r="D105" s="253" t="s">
        <v>153</v>
      </c>
      <c r="E105" s="223" t="s">
        <v>1</v>
      </c>
      <c r="F105" s="224" t="s">
        <v>1</v>
      </c>
      <c r="G105" s="225" t="str" cm="1">
        <f t="array" aca="1" ref="G105" ca="1">INDIRECT("'"&amp;$C105&amp;"'!"&amp;"$"&amp;$D105&amp;$G$1&amp;"")</f>
        <v>CMS</v>
      </c>
      <c r="H105" s="226" t="s">
        <v>1</v>
      </c>
      <c r="I105" s="224" t="s">
        <v>1</v>
      </c>
      <c r="J105" s="225" cm="1">
        <f t="array" aca="1" ref="J105" ca="1">INDIRECT("'"&amp;$C105&amp;"'!"&amp;"$"&amp;$D105&amp;$J$1&amp;"")</f>
        <v>0</v>
      </c>
      <c r="K105" s="226"/>
      <c r="L105" s="226" t="s">
        <v>1</v>
      </c>
      <c r="M105" s="227" t="s">
        <v>1</v>
      </c>
      <c r="N105" s="223" cm="1">
        <f t="array" aca="1" ref="N105" ca="1">INDIRECT("'"&amp;$C105&amp;"'!"&amp;"$"&amp;$D105&amp;$N$1&amp;"")</f>
        <v>0</v>
      </c>
      <c r="O105" s="226"/>
      <c r="P105" s="226" t="s">
        <v>1</v>
      </c>
      <c r="Q105" s="224" t="s">
        <v>1</v>
      </c>
      <c r="R105" s="358" cm="1">
        <f t="array" aca="1" ref="R105" ca="1">INDIRECT("'"&amp;$C105&amp;"'!"&amp;"$"&amp;$D105&amp;$R$1&amp;"")</f>
        <v>0</v>
      </c>
      <c r="S105" s="226"/>
      <c r="T105" s="226" t="s">
        <v>1</v>
      </c>
      <c r="U105" s="227" t="s">
        <v>1</v>
      </c>
      <c r="V105" s="223" t="s">
        <v>1</v>
      </c>
      <c r="W105" s="228" cm="1">
        <f t="array" aca="1" ref="W105" ca="1">INDIRECT("'"&amp;$C105&amp;"'!"&amp;"$"&amp;$D105&amp;$W$1&amp;"")</f>
        <v>0</v>
      </c>
      <c r="X105" s="226" t="s">
        <v>1</v>
      </c>
      <c r="Y105" s="224" t="s">
        <v>1</v>
      </c>
      <c r="Z105" s="225"/>
      <c r="AA105" s="226"/>
      <c r="AB105" s="226"/>
      <c r="AC105" s="227"/>
      <c r="AD105" s="223"/>
      <c r="AE105" s="226"/>
      <c r="AF105" s="226"/>
      <c r="AG105" s="224"/>
      <c r="AH105" s="225"/>
      <c r="AI105" s="226"/>
      <c r="AJ105" s="226"/>
      <c r="AK105" s="224"/>
      <c r="AL105" s="223"/>
      <c r="AM105" s="226"/>
      <c r="AN105" s="226"/>
      <c r="AO105" s="224"/>
      <c r="AP105" s="223">
        <v>11.5</v>
      </c>
      <c r="AQ105" s="227">
        <v>69.900000000000006</v>
      </c>
      <c r="AR105" s="223" cm="1">
        <f t="array" aca="1" ref="AR105" ca="1">INDIRECT("'"&amp;$C105&amp;"'!"&amp;"$"&amp;$D105&amp;$AR$1&amp;"")</f>
        <v>0</v>
      </c>
      <c r="AS105" s="226" t="s">
        <v>1</v>
      </c>
      <c r="AT105" s="224" t="s">
        <v>1</v>
      </c>
      <c r="AU105" s="225" cm="1">
        <f t="array" aca="1" ref="AU105" ca="1">INDIRECT("'"&amp;$C105&amp;"'!"&amp;"$"&amp;$D105&amp;$AU$1&amp;"")</f>
        <v>3</v>
      </c>
      <c r="AV105" s="226">
        <v>0.94</v>
      </c>
      <c r="AW105" s="224">
        <v>1.1000000000000001</v>
      </c>
      <c r="AX105" s="223">
        <v>13.91</v>
      </c>
      <c r="AY105" s="227">
        <v>70.94</v>
      </c>
      <c r="AZ105" s="226" cm="1">
        <f t="array" aca="1" ref="AZ105" ca="1">INDIRECT("'"&amp;$C105&amp;"'!"&amp;"$"&amp;$D105&amp;$AZ$1&amp;"")</f>
        <v>0</v>
      </c>
      <c r="BA105" s="225"/>
      <c r="BB105" s="226" t="s">
        <v>1</v>
      </c>
      <c r="BC105" s="224" t="s">
        <v>1</v>
      </c>
      <c r="BD105" s="226" t="str" cm="1">
        <f t="array" aca="1" ref="BD105" ca="1">INDIRECT("'"&amp;$C105&amp;"'!"&amp;"$"&amp;$D105&amp;$BD$1&amp;"")</f>
        <v>CMS</v>
      </c>
      <c r="BE105" s="225"/>
      <c r="BF105" s="226" t="s">
        <v>1</v>
      </c>
      <c r="BG105" s="224" t="s">
        <v>1</v>
      </c>
      <c r="BH105" s="228">
        <v>13.91</v>
      </c>
      <c r="BI105" s="224">
        <v>70.94</v>
      </c>
      <c r="BJ105" s="228" cm="1">
        <f t="array" aca="1" ref="BJ105" ca="1">INDIRECT("'"&amp;$C105&amp;"'!"&amp;"$"&amp;$D105&amp;$BJ$1&amp;"")</f>
        <v>13.71</v>
      </c>
      <c r="BK105" s="226">
        <v>0.99</v>
      </c>
      <c r="BL105" s="224">
        <v>2.1</v>
      </c>
      <c r="BM105" s="413" t="s">
        <v>1</v>
      </c>
      <c r="BN105" s="223" cm="1">
        <f t="array" aca="1" ref="BN105" ca="1">INDIRECT("'"&amp;$C105&amp;"'!"&amp;"$"&amp;$D105&amp;$BN$1&amp;"")</f>
        <v>0</v>
      </c>
      <c r="BO105" s="225" t="s">
        <v>1</v>
      </c>
      <c r="BP105" s="224" t="s">
        <v>1</v>
      </c>
      <c r="BQ105" s="228" cm="1">
        <f t="array" aca="1" ref="BQ105" ca="1">INDIRECT("'"&amp;$C105&amp;"'!"&amp;"$"&amp;$D105&amp;$BQ$1&amp;"")</f>
        <v>0.73</v>
      </c>
      <c r="BR105" s="226"/>
      <c r="BS105" s="226">
        <v>1</v>
      </c>
      <c r="BT105" s="224">
        <v>0.05</v>
      </c>
      <c r="BU105" s="228" cm="1">
        <f t="array" aca="1" ref="BU105" ca="1">INDIRECT("'"&amp;$C105&amp;"'!"&amp;"$"&amp;$D105&amp;$BU$1&amp;"")</f>
        <v>0.61</v>
      </c>
      <c r="BV105" s="226"/>
      <c r="BW105" s="226">
        <v>0.97</v>
      </c>
      <c r="BX105" s="224">
        <v>0.5</v>
      </c>
      <c r="BY105" s="281" cm="1">
        <f t="array" aca="1" ref="BY105" ca="1">INDIRECT("'"&amp;$C105&amp;"'!"&amp;"$"&amp;$D105&amp;74&amp;"")</f>
        <v>0</v>
      </c>
      <c r="BZ105" s="226"/>
      <c r="CA105" s="226"/>
      <c r="CB105" s="224"/>
    </row>
    <row r="106" spans="1:80" ht="15" x14ac:dyDescent="0.2">
      <c r="A106" s="351">
        <f t="shared" ref="A106:A128" si="7">A81+1</f>
        <v>45966</v>
      </c>
      <c r="B106" s="268">
        <v>4.1666666666666699E-2</v>
      </c>
      <c r="C106" s="254">
        <f>DAY(A106)</f>
        <v>5</v>
      </c>
      <c r="D106" s="255" t="s">
        <v>154</v>
      </c>
      <c r="E106" s="229" t="s">
        <v>1</v>
      </c>
      <c r="F106" s="230" t="s">
        <v>1</v>
      </c>
      <c r="G106" s="231" t="str" cm="1">
        <f t="array" aca="1" ref="G106" ca="1">INDIRECT("'"&amp;$C106&amp;"'!"&amp;"$"&amp;$D106&amp;$G$1&amp;"")</f>
        <v>CMS</v>
      </c>
      <c r="H106" s="232" t="s">
        <v>1</v>
      </c>
      <c r="I106" s="230" t="s">
        <v>1</v>
      </c>
      <c r="J106" s="231" cm="1">
        <f t="array" aca="1" ref="J106" ca="1">INDIRECT("'"&amp;$C106&amp;"'!"&amp;"$"&amp;$D106&amp;$J$1&amp;"")</f>
        <v>0</v>
      </c>
      <c r="K106" s="232"/>
      <c r="L106" s="232" t="s">
        <v>1</v>
      </c>
      <c r="M106" s="233" t="s">
        <v>1</v>
      </c>
      <c r="N106" s="229" cm="1">
        <f t="array" aca="1" ref="N106" ca="1">INDIRECT("'"&amp;$C106&amp;"'!"&amp;"$"&amp;$D106&amp;$N$1&amp;"")</f>
        <v>0</v>
      </c>
      <c r="O106" s="232"/>
      <c r="P106" s="232" t="s">
        <v>1</v>
      </c>
      <c r="Q106" s="230" t="s">
        <v>1</v>
      </c>
      <c r="R106" s="359" cm="1">
        <f t="array" aca="1" ref="R106" ca="1">INDIRECT("'"&amp;$C106&amp;"'!"&amp;"$"&amp;$D106&amp;$R$1&amp;"")</f>
        <v>0</v>
      </c>
      <c r="S106" s="232"/>
      <c r="T106" s="232" t="s">
        <v>1</v>
      </c>
      <c r="U106" s="233" t="s">
        <v>1</v>
      </c>
      <c r="V106" s="229" t="s">
        <v>1</v>
      </c>
      <c r="W106" s="234" cm="1">
        <f t="array" aca="1" ref="W106" ca="1">INDIRECT("'"&amp;$C106&amp;"'!"&amp;"$"&amp;$D106&amp;$W$1&amp;"")</f>
        <v>0</v>
      </c>
      <c r="X106" s="232" t="s">
        <v>1</v>
      </c>
      <c r="Y106" s="230" t="s">
        <v>1</v>
      </c>
      <c r="Z106" s="231"/>
      <c r="AA106" s="232"/>
      <c r="AB106" s="232"/>
      <c r="AC106" s="233"/>
      <c r="AD106" s="229"/>
      <c r="AE106" s="232"/>
      <c r="AF106" s="232"/>
      <c r="AG106" s="230"/>
      <c r="AH106" s="231"/>
      <c r="AI106" s="232"/>
      <c r="AJ106" s="232"/>
      <c r="AK106" s="233"/>
      <c r="AL106" s="229"/>
      <c r="AM106" s="232"/>
      <c r="AN106" s="232"/>
      <c r="AO106" s="230"/>
      <c r="AP106" s="229">
        <v>11.5</v>
      </c>
      <c r="AQ106" s="233">
        <v>70.099999999999994</v>
      </c>
      <c r="AR106" s="229" cm="1">
        <f t="array" aca="1" ref="AR106" ca="1">INDIRECT("'"&amp;$C106&amp;"'!"&amp;"$"&amp;$D106&amp;$AR$1&amp;"")</f>
        <v>2.2000000000000002</v>
      </c>
      <c r="AS106" s="232">
        <v>0.96</v>
      </c>
      <c r="AT106" s="230">
        <v>0.72</v>
      </c>
      <c r="AU106" s="231" cm="1">
        <f t="array" aca="1" ref="AU106" ca="1">INDIRECT("'"&amp;$C106&amp;"'!"&amp;"$"&amp;$D106&amp;$AU$1&amp;"")</f>
        <v>2.7</v>
      </c>
      <c r="AV106" s="232">
        <v>0.96</v>
      </c>
      <c r="AW106" s="230">
        <v>0.82</v>
      </c>
      <c r="AX106" s="229">
        <v>13.72</v>
      </c>
      <c r="AY106" s="233">
        <v>70.599999999999994</v>
      </c>
      <c r="AZ106" s="232" cm="1">
        <f t="array" aca="1" ref="AZ106" ca="1">INDIRECT("'"&amp;$C106&amp;"'!"&amp;"$"&amp;$D106&amp;$AZ$1&amp;"")</f>
        <v>0</v>
      </c>
      <c r="BA106" s="231"/>
      <c r="BB106" s="232" t="s">
        <v>1</v>
      </c>
      <c r="BC106" s="230" t="s">
        <v>1</v>
      </c>
      <c r="BD106" s="232" t="str" cm="1">
        <f t="array" aca="1" ref="BD106" ca="1">INDIRECT("'"&amp;$C106&amp;"'!"&amp;"$"&amp;$D106&amp;$BD$1&amp;"")</f>
        <v>CMS</v>
      </c>
      <c r="BE106" s="231"/>
      <c r="BF106" s="232" t="s">
        <v>1</v>
      </c>
      <c r="BG106" s="230" t="s">
        <v>1</v>
      </c>
      <c r="BH106" s="234">
        <v>14.1</v>
      </c>
      <c r="BI106" s="230">
        <v>71.17</v>
      </c>
      <c r="BJ106" s="234" cm="1">
        <f t="array" aca="1" ref="BJ106" ca="1">INDIRECT("'"&amp;$C106&amp;"'!"&amp;"$"&amp;$D106&amp;$BJ$1&amp;"")</f>
        <v>13.8</v>
      </c>
      <c r="BK106" s="232">
        <v>0.99</v>
      </c>
      <c r="BL106" s="230">
        <v>2.4</v>
      </c>
      <c r="BM106" s="414" t="s">
        <v>1</v>
      </c>
      <c r="BN106" s="229" cm="1">
        <f t="array" aca="1" ref="BN106" ca="1">INDIRECT("'"&amp;$C106&amp;"'!"&amp;"$"&amp;$D106&amp;$BN$1&amp;"")</f>
        <v>0</v>
      </c>
      <c r="BO106" s="231" t="s">
        <v>1</v>
      </c>
      <c r="BP106" s="230" t="s">
        <v>1</v>
      </c>
      <c r="BQ106" s="234" cm="1">
        <f t="array" aca="1" ref="BQ106" ca="1">INDIRECT("'"&amp;$C106&amp;"'!"&amp;"$"&amp;$D106&amp;$BQ$1&amp;"")</f>
        <v>0.7</v>
      </c>
      <c r="BR106" s="232"/>
      <c r="BS106" s="232">
        <v>1</v>
      </c>
      <c r="BT106" s="230">
        <v>0.05</v>
      </c>
      <c r="BU106" s="234" cm="1">
        <f t="array" aca="1" ref="BU106" ca="1">INDIRECT("'"&amp;$C106&amp;"'!"&amp;"$"&amp;$D106&amp;$BU$1&amp;"")</f>
        <v>0.59</v>
      </c>
      <c r="BV106" s="232"/>
      <c r="BW106" s="232">
        <v>0.97</v>
      </c>
      <c r="BX106" s="230">
        <v>0.15</v>
      </c>
      <c r="BY106" s="235" cm="1">
        <f t="array" aca="1" ref="BY106" ca="1">INDIRECT("'"&amp;$C106&amp;"'!"&amp;"$"&amp;$D106&amp;74&amp;"")</f>
        <v>0</v>
      </c>
      <c r="BZ106" s="232"/>
      <c r="CA106" s="232"/>
      <c r="CB106" s="230"/>
    </row>
    <row r="107" spans="1:80" ht="15" x14ac:dyDescent="0.2">
      <c r="A107" s="351">
        <f t="shared" si="7"/>
        <v>45966</v>
      </c>
      <c r="B107" s="268">
        <v>8.3333333333333301E-2</v>
      </c>
      <c r="C107" s="254">
        <f>DAY(A107)</f>
        <v>5</v>
      </c>
      <c r="D107" s="255" t="s">
        <v>155</v>
      </c>
      <c r="E107" s="236" t="s">
        <v>1</v>
      </c>
      <c r="F107" s="237" t="s">
        <v>1</v>
      </c>
      <c r="G107" s="238" t="str" cm="1">
        <f t="array" aca="1" ref="G107" ca="1">INDIRECT("'"&amp;$C107&amp;"'!"&amp;"$"&amp;$D107&amp;$G$1&amp;"")</f>
        <v>CMS</v>
      </c>
      <c r="H107" s="239" t="s">
        <v>1</v>
      </c>
      <c r="I107" s="237" t="s">
        <v>1</v>
      </c>
      <c r="J107" s="238" cm="1">
        <f t="array" aca="1" ref="J107" ca="1">INDIRECT("'"&amp;$C107&amp;"'!"&amp;"$"&amp;$D107&amp;$J$1&amp;"")</f>
        <v>0</v>
      </c>
      <c r="K107" s="239"/>
      <c r="L107" s="239" t="s">
        <v>1</v>
      </c>
      <c r="M107" s="240" t="s">
        <v>1</v>
      </c>
      <c r="N107" s="236" cm="1">
        <f t="array" aca="1" ref="N107" ca="1">INDIRECT("'"&amp;$C107&amp;"'!"&amp;"$"&amp;$D107&amp;$N$1&amp;"")</f>
        <v>0</v>
      </c>
      <c r="O107" s="239"/>
      <c r="P107" s="239" t="s">
        <v>1</v>
      </c>
      <c r="Q107" s="237" t="s">
        <v>1</v>
      </c>
      <c r="R107" s="236" cm="1">
        <f t="array" aca="1" ref="R107" ca="1">INDIRECT("'"&amp;$C107&amp;"'!"&amp;"$"&amp;$D107&amp;$R$1&amp;"")</f>
        <v>0</v>
      </c>
      <c r="S107" s="239"/>
      <c r="T107" s="239" t="s">
        <v>1</v>
      </c>
      <c r="U107" s="240" t="s">
        <v>1</v>
      </c>
      <c r="V107" s="236" t="s">
        <v>1</v>
      </c>
      <c r="W107" s="241" cm="1">
        <f t="array" aca="1" ref="W107" ca="1">INDIRECT("'"&amp;$C107&amp;"'!"&amp;"$"&amp;$D107&amp;$W$1&amp;"")</f>
        <v>0</v>
      </c>
      <c r="X107" s="239" t="s">
        <v>1</v>
      </c>
      <c r="Y107" s="237" t="s">
        <v>1</v>
      </c>
      <c r="Z107" s="238"/>
      <c r="AA107" s="239"/>
      <c r="AB107" s="239"/>
      <c r="AC107" s="240"/>
      <c r="AD107" s="236"/>
      <c r="AE107" s="239"/>
      <c r="AF107" s="239"/>
      <c r="AG107" s="237"/>
      <c r="AH107" s="238"/>
      <c r="AI107" s="239"/>
      <c r="AJ107" s="239"/>
      <c r="AK107" s="240"/>
      <c r="AL107" s="236"/>
      <c r="AM107" s="239"/>
      <c r="AN107" s="239"/>
      <c r="AO107" s="240"/>
      <c r="AP107" s="236">
        <v>11.5</v>
      </c>
      <c r="AQ107" s="240">
        <v>69.900000000000006</v>
      </c>
      <c r="AR107" s="236" cm="1">
        <f t="array" aca="1" ref="AR107" ca="1">INDIRECT("'"&amp;$C107&amp;"'!"&amp;"$"&amp;$D107&amp;$AR$1&amp;"")</f>
        <v>3.6</v>
      </c>
      <c r="AS107" s="239">
        <v>0.95</v>
      </c>
      <c r="AT107" s="237">
        <v>0.97</v>
      </c>
      <c r="AU107" s="238" cm="1">
        <f t="array" aca="1" ref="AU107" ca="1">INDIRECT("'"&amp;$C107&amp;"'!"&amp;"$"&amp;$D107&amp;$AU$1&amp;"")</f>
        <v>3</v>
      </c>
      <c r="AV107" s="239">
        <v>0.95</v>
      </c>
      <c r="AW107" s="237">
        <v>1.1399999999999999</v>
      </c>
      <c r="AX107" s="236">
        <v>13.73</v>
      </c>
      <c r="AY107" s="240">
        <v>70.2</v>
      </c>
      <c r="AZ107" s="239" cm="1">
        <f t="array" aca="1" ref="AZ107" ca="1">INDIRECT("'"&amp;$C107&amp;"'!"&amp;"$"&amp;$D107&amp;$AZ$1&amp;"")</f>
        <v>0</v>
      </c>
      <c r="BA107" s="238"/>
      <c r="BB107" s="239" t="s">
        <v>1</v>
      </c>
      <c r="BC107" s="237" t="s">
        <v>1</v>
      </c>
      <c r="BD107" s="239" t="str" cm="1">
        <f t="array" aca="1" ref="BD107" ca="1">INDIRECT("'"&amp;$C107&amp;"'!"&amp;"$"&amp;$D107&amp;$BD$1&amp;"")</f>
        <v>CMS</v>
      </c>
      <c r="BE107" s="238"/>
      <c r="BF107" s="239" t="s">
        <v>1</v>
      </c>
      <c r="BG107" s="237" t="s">
        <v>1</v>
      </c>
      <c r="BH107" s="241">
        <v>14.19</v>
      </c>
      <c r="BI107" s="237">
        <v>71.92</v>
      </c>
      <c r="BJ107" s="241" cm="1">
        <f t="array" aca="1" ref="BJ107" ca="1">INDIRECT("'"&amp;$C107&amp;"'!"&amp;"$"&amp;$D107&amp;$BJ$1&amp;"")</f>
        <v>14.31</v>
      </c>
      <c r="BK107" s="239">
        <v>0.99</v>
      </c>
      <c r="BL107" s="237">
        <v>2.4</v>
      </c>
      <c r="BM107" s="415">
        <v>67.900000000000006</v>
      </c>
      <c r="BN107" s="236" cm="1">
        <f t="array" aca="1" ref="BN107" ca="1">INDIRECT("'"&amp;$C107&amp;"'!"&amp;"$"&amp;$D107&amp;$BN$1&amp;"")</f>
        <v>1.26</v>
      </c>
      <c r="BO107" s="238">
        <v>0.98</v>
      </c>
      <c r="BP107" s="237">
        <v>0.25</v>
      </c>
      <c r="BQ107" s="241" cm="1">
        <f t="array" aca="1" ref="BQ107" ca="1">INDIRECT("'"&amp;$C107&amp;"'!"&amp;"$"&amp;$D107&amp;$BQ$1&amp;"")</f>
        <v>0.67</v>
      </c>
      <c r="BR107" s="239"/>
      <c r="BS107" s="239">
        <v>0.99</v>
      </c>
      <c r="BT107" s="237">
        <v>0.03</v>
      </c>
      <c r="BU107" s="241" cm="1">
        <f t="array" aca="1" ref="BU107" ca="1">INDIRECT("'"&amp;$C107&amp;"'!"&amp;"$"&amp;$D107&amp;$BU$1&amp;"")</f>
        <v>0.59</v>
      </c>
      <c r="BV107" s="239"/>
      <c r="BW107" s="239">
        <v>0.97</v>
      </c>
      <c r="BX107" s="237">
        <v>0.14000000000000001</v>
      </c>
      <c r="BY107" s="242" cm="1">
        <f t="array" aca="1" ref="BY107" ca="1">INDIRECT("'"&amp;$C107&amp;"'!"&amp;"$"&amp;$D107&amp;74&amp;"")</f>
        <v>0</v>
      </c>
      <c r="BZ107" s="239"/>
      <c r="CA107" s="239"/>
      <c r="CB107" s="237"/>
    </row>
    <row r="108" spans="1:80" ht="15" x14ac:dyDescent="0.2">
      <c r="A108" s="351">
        <f t="shared" si="7"/>
        <v>45966</v>
      </c>
      <c r="B108" s="268">
        <v>0.125</v>
      </c>
      <c r="C108" s="254">
        <f>DAY(A108)</f>
        <v>5</v>
      </c>
      <c r="D108" s="255" t="s">
        <v>156</v>
      </c>
      <c r="E108" s="229" t="s">
        <v>1</v>
      </c>
      <c r="F108" s="230" t="s">
        <v>1</v>
      </c>
      <c r="G108" s="231" t="str" cm="1">
        <f t="array" aca="1" ref="G108" ca="1">INDIRECT("'"&amp;$C108&amp;"'!"&amp;"$"&amp;$D108&amp;$G$1&amp;"")</f>
        <v>CMS</v>
      </c>
      <c r="H108" s="232" t="s">
        <v>1</v>
      </c>
      <c r="I108" s="230" t="s">
        <v>1</v>
      </c>
      <c r="J108" s="231" cm="1">
        <f t="array" aca="1" ref="J108" ca="1">INDIRECT("'"&amp;$C108&amp;"'!"&amp;"$"&amp;$D108&amp;$J$1&amp;"")</f>
        <v>0</v>
      </c>
      <c r="K108" s="232"/>
      <c r="L108" s="232" t="s">
        <v>1</v>
      </c>
      <c r="M108" s="233" t="s">
        <v>1</v>
      </c>
      <c r="N108" s="229" cm="1">
        <f t="array" aca="1" ref="N108" ca="1">INDIRECT("'"&amp;$C108&amp;"'!"&amp;"$"&amp;$D108&amp;$N$1&amp;"")</f>
        <v>0</v>
      </c>
      <c r="O108" s="232"/>
      <c r="P108" s="232" t="s">
        <v>1</v>
      </c>
      <c r="Q108" s="230" t="s">
        <v>1</v>
      </c>
      <c r="R108" s="359" cm="1">
        <f t="array" aca="1" ref="R108" ca="1">INDIRECT("'"&amp;$C108&amp;"'!"&amp;"$"&amp;$D108&amp;$R$1&amp;"")</f>
        <v>0</v>
      </c>
      <c r="S108" s="232"/>
      <c r="T108" s="232" t="s">
        <v>1</v>
      </c>
      <c r="U108" s="233" t="s">
        <v>1</v>
      </c>
      <c r="V108" s="229" t="s">
        <v>1</v>
      </c>
      <c r="W108" s="234" cm="1">
        <f t="array" aca="1" ref="W108" ca="1">INDIRECT("'"&amp;$C108&amp;"'!"&amp;"$"&amp;$D108&amp;$W$1&amp;"")</f>
        <v>0</v>
      </c>
      <c r="X108" s="232" t="s">
        <v>1</v>
      </c>
      <c r="Y108" s="230" t="s">
        <v>1</v>
      </c>
      <c r="Z108" s="231"/>
      <c r="AA108" s="232"/>
      <c r="AB108" s="232"/>
      <c r="AC108" s="233"/>
      <c r="AD108" s="229"/>
      <c r="AE108" s="232"/>
      <c r="AF108" s="232"/>
      <c r="AG108" s="230"/>
      <c r="AH108" s="231"/>
      <c r="AI108" s="232"/>
      <c r="AJ108" s="232"/>
      <c r="AK108" s="233"/>
      <c r="AL108" s="229"/>
      <c r="AM108" s="232"/>
      <c r="AN108" s="232"/>
      <c r="AO108" s="230"/>
      <c r="AP108" s="229">
        <v>11.5</v>
      </c>
      <c r="AQ108" s="233">
        <v>69.8</v>
      </c>
      <c r="AR108" s="229" cm="1">
        <f t="array" aca="1" ref="AR108" ca="1">INDIRECT("'"&amp;$C108&amp;"'!"&amp;"$"&amp;$D108&amp;$AR$1&amp;"")</f>
        <v>3.8</v>
      </c>
      <c r="AS108" s="232">
        <v>0.95</v>
      </c>
      <c r="AT108" s="230">
        <v>1.1000000000000001</v>
      </c>
      <c r="AU108" s="231" cm="1">
        <f t="array" aca="1" ref="AU108" ca="1">INDIRECT("'"&amp;$C108&amp;"'!"&amp;"$"&amp;$D108&amp;$AU$1&amp;"")</f>
        <v>3.2</v>
      </c>
      <c r="AV108" s="232">
        <v>0.95</v>
      </c>
      <c r="AW108" s="230">
        <v>1.1000000000000001</v>
      </c>
      <c r="AX108" s="229">
        <v>13.72</v>
      </c>
      <c r="AY108" s="233">
        <v>69.900000000000006</v>
      </c>
      <c r="AZ108" s="232" cm="1">
        <f t="array" aca="1" ref="AZ108" ca="1">INDIRECT("'"&amp;$C108&amp;"'!"&amp;"$"&amp;$D108&amp;$AZ$1&amp;"")</f>
        <v>0</v>
      </c>
      <c r="BA108" s="231"/>
      <c r="BB108" s="232" t="s">
        <v>1</v>
      </c>
      <c r="BC108" s="230" t="s">
        <v>1</v>
      </c>
      <c r="BD108" s="232" t="str" cm="1">
        <f t="array" aca="1" ref="BD108" ca="1">INDIRECT("'"&amp;$C108&amp;"'!"&amp;"$"&amp;$D108&amp;$BD$1&amp;"")</f>
        <v>CMS</v>
      </c>
      <c r="BE108" s="231"/>
      <c r="BF108" s="232" t="s">
        <v>1</v>
      </c>
      <c r="BG108" s="230" t="s">
        <v>1</v>
      </c>
      <c r="BH108" s="234">
        <v>14.07</v>
      </c>
      <c r="BI108" s="230">
        <v>71.3</v>
      </c>
      <c r="BJ108" s="234" cm="1">
        <f t="array" aca="1" ref="BJ108" ca="1">INDIRECT("'"&amp;$C108&amp;"'!"&amp;"$"&amp;$D108&amp;$BJ$1&amp;"")</f>
        <v>14.3</v>
      </c>
      <c r="BK108" s="232">
        <v>0.99</v>
      </c>
      <c r="BL108" s="230">
        <v>2.2999999999999998</v>
      </c>
      <c r="BM108" s="414">
        <v>67.5</v>
      </c>
      <c r="BN108" s="229" cm="1">
        <f t="array" aca="1" ref="BN108" ca="1">INDIRECT("'"&amp;$C108&amp;"'!"&amp;"$"&amp;$D108&amp;$BN$1&amp;"")</f>
        <v>0</v>
      </c>
      <c r="BO108" s="231" t="s">
        <v>1</v>
      </c>
      <c r="BP108" s="230" t="s">
        <v>1</v>
      </c>
      <c r="BQ108" s="234" cm="1">
        <f t="array" aca="1" ref="BQ108" ca="1">INDIRECT("'"&amp;$C108&amp;"'!"&amp;"$"&amp;$D108&amp;$BQ$1&amp;"")</f>
        <v>0.66</v>
      </c>
      <c r="BR108" s="232"/>
      <c r="BS108" s="232">
        <v>0.99</v>
      </c>
      <c r="BT108" s="230">
        <v>0.03</v>
      </c>
      <c r="BU108" s="234" cm="1">
        <f t="array" aca="1" ref="BU108" ca="1">INDIRECT("'"&amp;$C108&amp;"'!"&amp;"$"&amp;$D108&amp;$BU$1&amp;"")</f>
        <v>0.55000000000000004</v>
      </c>
      <c r="BV108" s="232"/>
      <c r="BW108" s="232">
        <v>0.97</v>
      </c>
      <c r="BX108" s="230">
        <v>0.14000000000000001</v>
      </c>
      <c r="BY108" s="235" cm="1">
        <f t="array" aca="1" ref="BY108" ca="1">INDIRECT("'"&amp;$C108&amp;"'!"&amp;"$"&amp;$D108&amp;74&amp;"")</f>
        <v>0</v>
      </c>
      <c r="BZ108" s="232"/>
      <c r="CA108" s="232"/>
      <c r="CB108" s="230"/>
    </row>
    <row r="109" spans="1:80" ht="15" x14ac:dyDescent="0.2">
      <c r="A109" s="351">
        <f t="shared" si="7"/>
        <v>45966</v>
      </c>
      <c r="B109" s="268">
        <v>0.16666666666666699</v>
      </c>
      <c r="C109" s="254">
        <f>DAY(A109)</f>
        <v>5</v>
      </c>
      <c r="D109" s="255" t="s">
        <v>157</v>
      </c>
      <c r="E109" s="236" t="s">
        <v>1</v>
      </c>
      <c r="F109" s="237" t="s">
        <v>1</v>
      </c>
      <c r="G109" s="238" t="str" cm="1">
        <f t="array" aca="1" ref="G109" ca="1">INDIRECT("'"&amp;$C109&amp;"'!"&amp;"$"&amp;$D109&amp;$G$1&amp;"")</f>
        <v>CMS</v>
      </c>
      <c r="H109" s="239" t="s">
        <v>1</v>
      </c>
      <c r="I109" s="237" t="s">
        <v>1</v>
      </c>
      <c r="J109" s="238" cm="1">
        <f t="array" aca="1" ref="J109" ca="1">INDIRECT("'"&amp;$C109&amp;"'!"&amp;"$"&amp;$D109&amp;$J$1&amp;"")</f>
        <v>0</v>
      </c>
      <c r="K109" s="239"/>
      <c r="L109" s="239" t="s">
        <v>1</v>
      </c>
      <c r="M109" s="240" t="s">
        <v>1</v>
      </c>
      <c r="N109" s="236" cm="1">
        <f t="array" aca="1" ref="N109" ca="1">INDIRECT("'"&amp;$C109&amp;"'!"&amp;"$"&amp;$D109&amp;$N$1&amp;"")</f>
        <v>0</v>
      </c>
      <c r="O109" s="239"/>
      <c r="P109" s="239" t="s">
        <v>1</v>
      </c>
      <c r="Q109" s="237" t="s">
        <v>1</v>
      </c>
      <c r="R109" s="236" cm="1">
        <f t="array" aca="1" ref="R109" ca="1">INDIRECT("'"&amp;$C109&amp;"'!"&amp;"$"&amp;$D109&amp;$R$1&amp;"")</f>
        <v>0</v>
      </c>
      <c r="S109" s="239"/>
      <c r="T109" s="239" t="s">
        <v>1</v>
      </c>
      <c r="U109" s="240" t="s">
        <v>1</v>
      </c>
      <c r="V109" s="236" t="s">
        <v>1</v>
      </c>
      <c r="W109" s="241" cm="1">
        <f t="array" aca="1" ref="W109" ca="1">INDIRECT("'"&amp;$C109&amp;"'!"&amp;"$"&amp;$D109&amp;$W$1&amp;"")</f>
        <v>0</v>
      </c>
      <c r="X109" s="239" t="s">
        <v>1</v>
      </c>
      <c r="Y109" s="237" t="s">
        <v>1</v>
      </c>
      <c r="Z109" s="238"/>
      <c r="AA109" s="239"/>
      <c r="AB109" s="239"/>
      <c r="AC109" s="240"/>
      <c r="AD109" s="236"/>
      <c r="AE109" s="239"/>
      <c r="AF109" s="239"/>
      <c r="AG109" s="237"/>
      <c r="AH109" s="238"/>
      <c r="AI109" s="239"/>
      <c r="AJ109" s="239"/>
      <c r="AK109" s="240"/>
      <c r="AL109" s="236"/>
      <c r="AM109" s="239"/>
      <c r="AN109" s="239"/>
      <c r="AO109" s="237"/>
      <c r="AP109" s="236">
        <v>11.5</v>
      </c>
      <c r="AQ109" s="240">
        <v>69.599999999999994</v>
      </c>
      <c r="AR109" s="236" cm="1">
        <f t="array" aca="1" ref="AR109" ca="1">INDIRECT("'"&amp;$C109&amp;"'!"&amp;"$"&amp;$D109&amp;$AR$1&amp;"")</f>
        <v>3.8</v>
      </c>
      <c r="AS109" s="239">
        <v>0.94</v>
      </c>
      <c r="AT109" s="237">
        <v>1.22</v>
      </c>
      <c r="AU109" s="238" cm="1">
        <f t="array" aca="1" ref="AU109" ca="1">INDIRECT("'"&amp;$C109&amp;"'!"&amp;"$"&amp;$D109&amp;$AU$1&amp;"")</f>
        <v>3.2</v>
      </c>
      <c r="AV109" s="239">
        <v>0.94</v>
      </c>
      <c r="AW109" s="237">
        <v>1.22</v>
      </c>
      <c r="AX109" s="236">
        <v>13.72</v>
      </c>
      <c r="AY109" s="240">
        <v>69.900000000000006</v>
      </c>
      <c r="AZ109" s="239" cm="1">
        <f t="array" aca="1" ref="AZ109" ca="1">INDIRECT("'"&amp;$C109&amp;"'!"&amp;"$"&amp;$D109&amp;$AZ$1&amp;"")</f>
        <v>0</v>
      </c>
      <c r="BA109" s="238"/>
      <c r="BB109" s="239" t="s">
        <v>1</v>
      </c>
      <c r="BC109" s="237" t="s">
        <v>1</v>
      </c>
      <c r="BD109" s="239" t="str" cm="1">
        <f t="array" aca="1" ref="BD109" ca="1">INDIRECT("'"&amp;$C109&amp;"'!"&amp;"$"&amp;$D109&amp;$BD$1&amp;"")</f>
        <v>CMS</v>
      </c>
      <c r="BE109" s="238"/>
      <c r="BF109" s="239" t="s">
        <v>1</v>
      </c>
      <c r="BG109" s="237" t="s">
        <v>1</v>
      </c>
      <c r="BH109" s="241">
        <v>14.03</v>
      </c>
      <c r="BI109" s="237">
        <v>71.08</v>
      </c>
      <c r="BJ109" s="241" cm="1">
        <f t="array" aca="1" ref="BJ109" ca="1">INDIRECT("'"&amp;$C109&amp;"'!"&amp;"$"&amp;$D109&amp;$BJ$1&amp;"")</f>
        <v>14.29</v>
      </c>
      <c r="BK109" s="239">
        <v>0.99</v>
      </c>
      <c r="BL109" s="237">
        <v>2.4</v>
      </c>
      <c r="BM109" s="415">
        <v>67.099999999999994</v>
      </c>
      <c r="BN109" s="236" cm="1">
        <f t="array" aca="1" ref="BN109" ca="1">INDIRECT("'"&amp;$C109&amp;"'!"&amp;"$"&amp;$D109&amp;$BN$1&amp;"")</f>
        <v>0</v>
      </c>
      <c r="BO109" s="238" t="s">
        <v>1</v>
      </c>
      <c r="BP109" s="237" t="s">
        <v>1</v>
      </c>
      <c r="BQ109" s="241" cm="1">
        <f t="array" aca="1" ref="BQ109" ca="1">INDIRECT("'"&amp;$C109&amp;"'!"&amp;"$"&amp;$D109&amp;$BQ$1&amp;"")</f>
        <v>0.62</v>
      </c>
      <c r="BR109" s="239"/>
      <c r="BS109" s="239">
        <v>0.99</v>
      </c>
      <c r="BT109" s="237">
        <v>0.03</v>
      </c>
      <c r="BU109" s="241" cm="1">
        <f t="array" aca="1" ref="BU109" ca="1">INDIRECT("'"&amp;$C109&amp;"'!"&amp;"$"&amp;$D109&amp;$BU$1&amp;"")</f>
        <v>0.56999999999999995</v>
      </c>
      <c r="BV109" s="239"/>
      <c r="BW109" s="239">
        <v>0.97</v>
      </c>
      <c r="BX109" s="237">
        <v>0.14000000000000001</v>
      </c>
      <c r="BY109" s="242" cm="1">
        <f t="array" aca="1" ref="BY109" ca="1">INDIRECT("'"&amp;$C109&amp;"'!"&amp;"$"&amp;$D109&amp;74&amp;"")</f>
        <v>0</v>
      </c>
      <c r="BZ109" s="239"/>
      <c r="CA109" s="239"/>
      <c r="CB109" s="237"/>
    </row>
    <row r="110" spans="1:80" ht="15" x14ac:dyDescent="0.2">
      <c r="A110" s="351">
        <f t="shared" si="7"/>
        <v>45966</v>
      </c>
      <c r="B110" s="268">
        <v>0.20833333333333301</v>
      </c>
      <c r="C110" s="254">
        <f t="shared" ref="C110:C128" si="8">DAY(A110)</f>
        <v>5</v>
      </c>
      <c r="D110" s="255" t="s">
        <v>158</v>
      </c>
      <c r="E110" s="229" t="s">
        <v>1</v>
      </c>
      <c r="F110" s="230" t="s">
        <v>1</v>
      </c>
      <c r="G110" s="231" t="str" cm="1">
        <f t="array" aca="1" ref="G110" ca="1">INDIRECT("'"&amp;$C110&amp;"'!"&amp;"$"&amp;$D110&amp;$G$1&amp;"")</f>
        <v>CMS</v>
      </c>
      <c r="H110" s="232" t="s">
        <v>1</v>
      </c>
      <c r="I110" s="230" t="s">
        <v>1</v>
      </c>
      <c r="J110" s="231" cm="1">
        <f t="array" aca="1" ref="J110" ca="1">INDIRECT("'"&amp;$C110&amp;"'!"&amp;"$"&amp;$D110&amp;$J$1&amp;"")</f>
        <v>0</v>
      </c>
      <c r="K110" s="232"/>
      <c r="L110" s="232" t="s">
        <v>1</v>
      </c>
      <c r="M110" s="233" t="s">
        <v>1</v>
      </c>
      <c r="N110" s="229" cm="1">
        <f t="array" aca="1" ref="N110" ca="1">INDIRECT("'"&amp;$C110&amp;"'!"&amp;"$"&amp;$D110&amp;$N$1&amp;"")</f>
        <v>0</v>
      </c>
      <c r="O110" s="232"/>
      <c r="P110" s="232" t="s">
        <v>1</v>
      </c>
      <c r="Q110" s="230" t="s">
        <v>1</v>
      </c>
      <c r="R110" s="359" cm="1">
        <f t="array" aca="1" ref="R110" ca="1">INDIRECT("'"&amp;$C110&amp;"'!"&amp;"$"&amp;$D110&amp;$R$1&amp;"")</f>
        <v>0</v>
      </c>
      <c r="S110" s="232"/>
      <c r="T110" s="232" t="s">
        <v>1</v>
      </c>
      <c r="U110" s="233" t="s">
        <v>1</v>
      </c>
      <c r="V110" s="229" t="s">
        <v>1</v>
      </c>
      <c r="W110" s="234" cm="1">
        <f t="array" aca="1" ref="W110" ca="1">INDIRECT("'"&amp;$C110&amp;"'!"&amp;"$"&amp;$D110&amp;$W$1&amp;"")</f>
        <v>0</v>
      </c>
      <c r="X110" s="232" t="s">
        <v>1</v>
      </c>
      <c r="Y110" s="230" t="s">
        <v>1</v>
      </c>
      <c r="Z110" s="231"/>
      <c r="AA110" s="232"/>
      <c r="AB110" s="232"/>
      <c r="AC110" s="233"/>
      <c r="AD110" s="229"/>
      <c r="AE110" s="232"/>
      <c r="AF110" s="232"/>
      <c r="AG110" s="230"/>
      <c r="AH110" s="231"/>
      <c r="AI110" s="232"/>
      <c r="AJ110" s="232"/>
      <c r="AK110" s="233"/>
      <c r="AL110" s="229"/>
      <c r="AM110" s="232"/>
      <c r="AN110" s="232"/>
      <c r="AO110" s="230"/>
      <c r="AP110" s="229">
        <v>11.5</v>
      </c>
      <c r="AQ110" s="233">
        <v>69.5</v>
      </c>
      <c r="AR110" s="229" cm="1">
        <f t="array" aca="1" ref="AR110" ca="1">INDIRECT("'"&amp;$C110&amp;"'!"&amp;"$"&amp;$D110&amp;$AR$1&amp;"")</f>
        <v>3.7</v>
      </c>
      <c r="AS110" s="232">
        <v>0.94</v>
      </c>
      <c r="AT110" s="230">
        <v>1.2</v>
      </c>
      <c r="AU110" s="231" cm="1">
        <f t="array" aca="1" ref="AU110" ca="1">INDIRECT("'"&amp;$C110&amp;"'!"&amp;"$"&amp;$D110&amp;$AU$1&amp;"")</f>
        <v>3.1</v>
      </c>
      <c r="AV110" s="232">
        <v>0.94</v>
      </c>
      <c r="AW110" s="230">
        <v>1.2</v>
      </c>
      <c r="AX110" s="229">
        <v>13.69</v>
      </c>
      <c r="AY110" s="233">
        <v>69.900000000000006</v>
      </c>
      <c r="AZ110" s="232" cm="1">
        <f t="array" aca="1" ref="AZ110" ca="1">INDIRECT("'"&amp;$C110&amp;"'!"&amp;"$"&amp;$D110&amp;$AZ$1&amp;"")</f>
        <v>0</v>
      </c>
      <c r="BA110" s="231"/>
      <c r="BB110" s="232" t="s">
        <v>1</v>
      </c>
      <c r="BC110" s="230" t="s">
        <v>1</v>
      </c>
      <c r="BD110" s="232" t="str" cm="1">
        <f t="array" aca="1" ref="BD110" ca="1">INDIRECT("'"&amp;$C110&amp;"'!"&amp;"$"&amp;$D110&amp;$BD$1&amp;"")</f>
        <v>CMS</v>
      </c>
      <c r="BE110" s="231"/>
      <c r="BF110" s="232" t="s">
        <v>1</v>
      </c>
      <c r="BG110" s="230" t="s">
        <v>1</v>
      </c>
      <c r="BH110" s="234">
        <v>14.04</v>
      </c>
      <c r="BI110" s="230">
        <v>71.11</v>
      </c>
      <c r="BJ110" s="234" cm="1">
        <f t="array" aca="1" ref="BJ110" ca="1">INDIRECT("'"&amp;$C110&amp;"'!"&amp;"$"&amp;$D110&amp;$BJ$1&amp;"")</f>
        <v>14.3</v>
      </c>
      <c r="BK110" s="232">
        <v>0.99</v>
      </c>
      <c r="BL110" s="230">
        <v>2.4</v>
      </c>
      <c r="BM110" s="414">
        <v>66.8</v>
      </c>
      <c r="BN110" s="229" cm="1">
        <f t="array" aca="1" ref="BN110" ca="1">INDIRECT("'"&amp;$C110&amp;"'!"&amp;"$"&amp;$D110&amp;$BN$1&amp;"")</f>
        <v>0.7</v>
      </c>
      <c r="BO110" s="231">
        <v>0.95</v>
      </c>
      <c r="BP110" s="230">
        <v>0.23</v>
      </c>
      <c r="BQ110" s="234" cm="1">
        <f t="array" aca="1" ref="BQ110" ca="1">INDIRECT("'"&amp;$C110&amp;"'!"&amp;"$"&amp;$D110&amp;$BQ$1&amp;"")</f>
        <v>0.68</v>
      </c>
      <c r="BR110" s="232"/>
      <c r="BS110" s="232">
        <v>0.99</v>
      </c>
      <c r="BT110" s="230">
        <v>0.04</v>
      </c>
      <c r="BU110" s="234" cm="1">
        <f t="array" aca="1" ref="BU110" ca="1">INDIRECT("'"&amp;$C110&amp;"'!"&amp;"$"&amp;$D110&amp;$BU$1&amp;"")</f>
        <v>0.64</v>
      </c>
      <c r="BV110" s="232"/>
      <c r="BW110" s="232">
        <v>0.97</v>
      </c>
      <c r="BX110" s="230">
        <v>0.15</v>
      </c>
      <c r="BY110" s="235" cm="1">
        <f t="array" aca="1" ref="BY110" ca="1">INDIRECT("'"&amp;$C110&amp;"'!"&amp;"$"&amp;$D110&amp;74&amp;"")</f>
        <v>0</v>
      </c>
      <c r="BZ110" s="232"/>
      <c r="CA110" s="232"/>
      <c r="CB110" s="230"/>
    </row>
    <row r="111" spans="1:80" ht="15" x14ac:dyDescent="0.2">
      <c r="A111" s="351">
        <f t="shared" si="7"/>
        <v>45966</v>
      </c>
      <c r="B111" s="268">
        <v>0.25</v>
      </c>
      <c r="C111" s="254">
        <f t="shared" si="8"/>
        <v>5</v>
      </c>
      <c r="D111" s="255" t="s">
        <v>159</v>
      </c>
      <c r="E111" s="236" t="s">
        <v>1</v>
      </c>
      <c r="F111" s="237" t="s">
        <v>1</v>
      </c>
      <c r="G111" s="238" t="str" cm="1">
        <f t="array" aca="1" ref="G111" ca="1">INDIRECT("'"&amp;$C111&amp;"'!"&amp;"$"&amp;$D111&amp;$G$1&amp;"")</f>
        <v>CMS</v>
      </c>
      <c r="H111" s="239" t="s">
        <v>1</v>
      </c>
      <c r="I111" s="237" t="s">
        <v>1</v>
      </c>
      <c r="J111" s="238" cm="1">
        <f t="array" aca="1" ref="J111" ca="1">INDIRECT("'"&amp;$C111&amp;"'!"&amp;"$"&amp;$D111&amp;$J$1&amp;"")</f>
        <v>0</v>
      </c>
      <c r="K111" s="239"/>
      <c r="L111" s="239" t="s">
        <v>1</v>
      </c>
      <c r="M111" s="240" t="s">
        <v>1</v>
      </c>
      <c r="N111" s="236" cm="1">
        <f t="array" aca="1" ref="N111" ca="1">INDIRECT("'"&amp;$C111&amp;"'!"&amp;"$"&amp;$D111&amp;$N$1&amp;"")</f>
        <v>0</v>
      </c>
      <c r="O111" s="239"/>
      <c r="P111" s="239" t="s">
        <v>1</v>
      </c>
      <c r="Q111" s="237" t="s">
        <v>1</v>
      </c>
      <c r="R111" s="236" cm="1">
        <f t="array" aca="1" ref="R111" ca="1">INDIRECT("'"&amp;$C111&amp;"'!"&amp;"$"&amp;$D111&amp;$R$1&amp;"")</f>
        <v>0</v>
      </c>
      <c r="S111" s="239"/>
      <c r="T111" s="239" t="s">
        <v>1</v>
      </c>
      <c r="U111" s="240" t="s">
        <v>1</v>
      </c>
      <c r="V111" s="236" t="s">
        <v>1</v>
      </c>
      <c r="W111" s="241" cm="1">
        <f t="array" aca="1" ref="W111" ca="1">INDIRECT("'"&amp;$C111&amp;"'!"&amp;"$"&amp;$D111&amp;$W$1&amp;"")</f>
        <v>0</v>
      </c>
      <c r="X111" s="239" t="s">
        <v>1</v>
      </c>
      <c r="Y111" s="237" t="s">
        <v>1</v>
      </c>
      <c r="Z111" s="238"/>
      <c r="AA111" s="239"/>
      <c r="AB111" s="239"/>
      <c r="AC111" s="240"/>
      <c r="AD111" s="236"/>
      <c r="AE111" s="239"/>
      <c r="AF111" s="239"/>
      <c r="AG111" s="237"/>
      <c r="AH111" s="238"/>
      <c r="AI111" s="239"/>
      <c r="AJ111" s="239"/>
      <c r="AK111" s="240"/>
      <c r="AL111" s="236"/>
      <c r="AM111" s="239"/>
      <c r="AN111" s="239"/>
      <c r="AO111" s="237"/>
      <c r="AP111" s="236">
        <v>11.5</v>
      </c>
      <c r="AQ111" s="240">
        <v>70.099999999999994</v>
      </c>
      <c r="AR111" s="236" cm="1">
        <f t="array" aca="1" ref="AR111" ca="1">INDIRECT("'"&amp;$C111&amp;"'!"&amp;"$"&amp;$D111&amp;$AR$1&amp;"")</f>
        <v>3.3</v>
      </c>
      <c r="AS111" s="239">
        <v>0.95</v>
      </c>
      <c r="AT111" s="237">
        <v>1</v>
      </c>
      <c r="AU111" s="238" cm="1">
        <f t="array" aca="1" ref="AU111" ca="1">INDIRECT("'"&amp;$C111&amp;"'!"&amp;"$"&amp;$D111&amp;$AU$1&amp;"")</f>
        <v>2.6</v>
      </c>
      <c r="AV111" s="239">
        <v>0.95</v>
      </c>
      <c r="AW111" s="237">
        <v>0.65</v>
      </c>
      <c r="AX111" s="236">
        <v>13.69</v>
      </c>
      <c r="AY111" s="240">
        <v>69.900000000000006</v>
      </c>
      <c r="AZ111" s="239" cm="1">
        <f t="array" aca="1" ref="AZ111" ca="1">INDIRECT("'"&amp;$C111&amp;"'!"&amp;"$"&amp;$D111&amp;$AZ$1&amp;"")</f>
        <v>0</v>
      </c>
      <c r="BA111" s="238"/>
      <c r="BB111" s="239" t="s">
        <v>1</v>
      </c>
      <c r="BC111" s="237" t="s">
        <v>1</v>
      </c>
      <c r="BD111" s="239" t="str" cm="1">
        <f t="array" aca="1" ref="BD111" ca="1">INDIRECT("'"&amp;$C111&amp;"'!"&amp;"$"&amp;$D111&amp;$BD$1&amp;"")</f>
        <v>CMS</v>
      </c>
      <c r="BE111" s="238"/>
      <c r="BF111" s="239" t="s">
        <v>1</v>
      </c>
      <c r="BG111" s="237" t="s">
        <v>1</v>
      </c>
      <c r="BH111" s="241">
        <v>14.02</v>
      </c>
      <c r="BI111" s="237">
        <v>71.069999999999993</v>
      </c>
      <c r="BJ111" s="241" cm="1">
        <f t="array" aca="1" ref="BJ111" ca="1">INDIRECT("'"&amp;$C111&amp;"'!"&amp;"$"&amp;$D111&amp;$BJ$1&amp;"")</f>
        <v>14.28</v>
      </c>
      <c r="BK111" s="239">
        <v>0.99</v>
      </c>
      <c r="BL111" s="237">
        <v>2.2999999999999998</v>
      </c>
      <c r="BM111" s="415">
        <v>68.099999999999994</v>
      </c>
      <c r="BN111" s="236" cm="1">
        <f t="array" aca="1" ref="BN111" ca="1">INDIRECT("'"&amp;$C111&amp;"'!"&amp;"$"&amp;$D111&amp;$BN$1&amp;"")</f>
        <v>2.6999999999999997</v>
      </c>
      <c r="BO111" s="238">
        <v>0.97</v>
      </c>
      <c r="BP111" s="237">
        <v>0.67</v>
      </c>
      <c r="BQ111" s="241" cm="1">
        <f t="array" aca="1" ref="BQ111" ca="1">INDIRECT("'"&amp;$C111&amp;"'!"&amp;"$"&amp;$D111&amp;$BQ$1&amp;"")</f>
        <v>0.69</v>
      </c>
      <c r="BR111" s="239"/>
      <c r="BS111" s="239">
        <v>0.99</v>
      </c>
      <c r="BT111" s="237">
        <v>0.03</v>
      </c>
      <c r="BU111" s="241" cm="1">
        <f t="array" aca="1" ref="BU111" ca="1">INDIRECT("'"&amp;$C111&amp;"'!"&amp;"$"&amp;$D111&amp;$BU$1&amp;"")</f>
        <v>0.66</v>
      </c>
      <c r="BV111" s="239"/>
      <c r="BW111" s="239">
        <v>0.97</v>
      </c>
      <c r="BX111" s="237">
        <v>0.15</v>
      </c>
      <c r="BY111" s="242" cm="1">
        <f t="array" aca="1" ref="BY111" ca="1">INDIRECT("'"&amp;$C111&amp;"'!"&amp;"$"&amp;$D111&amp;74&amp;"")</f>
        <v>0</v>
      </c>
      <c r="BZ111" s="239"/>
      <c r="CA111" s="239"/>
      <c r="CB111" s="237"/>
    </row>
    <row r="112" spans="1:80" ht="15" x14ac:dyDescent="0.2">
      <c r="A112" s="351">
        <f t="shared" si="7"/>
        <v>45966</v>
      </c>
      <c r="B112" s="268">
        <v>0.29166666666666702</v>
      </c>
      <c r="C112" s="254">
        <f t="shared" si="8"/>
        <v>5</v>
      </c>
      <c r="D112" s="255" t="s">
        <v>160</v>
      </c>
      <c r="E112" s="229" t="s">
        <v>1</v>
      </c>
      <c r="F112" s="230" t="s">
        <v>1</v>
      </c>
      <c r="G112" s="231" t="str" cm="1">
        <f t="array" aca="1" ref="G112" ca="1">INDIRECT("'"&amp;$C112&amp;"'!"&amp;"$"&amp;$D112&amp;$G$1&amp;"")</f>
        <v>CMS</v>
      </c>
      <c r="H112" s="232" t="s">
        <v>1</v>
      </c>
      <c r="I112" s="230" t="s">
        <v>1</v>
      </c>
      <c r="J112" s="231" cm="1">
        <f t="array" aca="1" ref="J112" ca="1">INDIRECT("'"&amp;$C112&amp;"'!"&amp;"$"&amp;$D112&amp;$J$1&amp;"")</f>
        <v>0</v>
      </c>
      <c r="K112" s="232"/>
      <c r="L112" s="232" t="s">
        <v>1</v>
      </c>
      <c r="M112" s="233" t="s">
        <v>1</v>
      </c>
      <c r="N112" s="229" cm="1">
        <f t="array" aca="1" ref="N112" ca="1">INDIRECT("'"&amp;$C112&amp;"'!"&amp;"$"&amp;$D112&amp;$N$1&amp;"")</f>
        <v>0</v>
      </c>
      <c r="O112" s="232"/>
      <c r="P112" s="232" t="s">
        <v>1</v>
      </c>
      <c r="Q112" s="230" t="s">
        <v>1</v>
      </c>
      <c r="R112" s="359" cm="1">
        <f t="array" aca="1" ref="R112" ca="1">INDIRECT("'"&amp;$C112&amp;"'!"&amp;"$"&amp;$D112&amp;$R$1&amp;"")</f>
        <v>0</v>
      </c>
      <c r="S112" s="232"/>
      <c r="T112" s="232" t="s">
        <v>1</v>
      </c>
      <c r="U112" s="233" t="s">
        <v>1</v>
      </c>
      <c r="V112" s="229" t="s">
        <v>1</v>
      </c>
      <c r="W112" s="234" cm="1">
        <f t="array" aca="1" ref="W112" ca="1">INDIRECT("'"&amp;$C112&amp;"'!"&amp;"$"&amp;$D112&amp;$W$1&amp;"")</f>
        <v>0</v>
      </c>
      <c r="X112" s="232" t="s">
        <v>1</v>
      </c>
      <c r="Y112" s="230" t="s">
        <v>1</v>
      </c>
      <c r="Z112" s="231" cm="1">
        <f t="array" aca="1" ref="Z112" ca="1">INDIRECT("'"&amp;$C112&amp;"'!"&amp;"$"&amp;$D112&amp;$Z$1&amp;"")</f>
        <v>0</v>
      </c>
      <c r="AA112" s="232" t="s">
        <v>1</v>
      </c>
      <c r="AB112" s="232" t="s">
        <v>1</v>
      </c>
      <c r="AC112" s="233" t="s">
        <v>1</v>
      </c>
      <c r="AD112" s="229" cm="1">
        <f t="array" aca="1" ref="AD112" ca="1">INDIRECT("'"&amp;$C112&amp;"'!"&amp;"$"&amp;$D112&amp;$AD$1&amp;"")</f>
        <v>0</v>
      </c>
      <c r="AE112" s="232" t="s">
        <v>1</v>
      </c>
      <c r="AF112" s="232" t="s">
        <v>1</v>
      </c>
      <c r="AG112" s="230" t="s">
        <v>1</v>
      </c>
      <c r="AH112" s="231" cm="1">
        <f t="array" aca="1" ref="AH112" ca="1">INDIRECT("'"&amp;$C112&amp;"'!"&amp;"$"&amp;$D112&amp;$AH$1&amp;"")</f>
        <v>0</v>
      </c>
      <c r="AI112" s="232" t="s">
        <v>1</v>
      </c>
      <c r="AJ112" s="232" t="s">
        <v>1</v>
      </c>
      <c r="AK112" s="233" t="s">
        <v>1</v>
      </c>
      <c r="AL112" s="229" cm="1">
        <f t="array" aca="1" ref="AL112" ca="1">INDIRECT("'"&amp;$C112&amp;"'!"&amp;"$"&amp;$D112&amp;$AL$1&amp;"")</f>
        <v>0</v>
      </c>
      <c r="AM112" s="232" t="s">
        <v>1</v>
      </c>
      <c r="AN112" s="232" t="s">
        <v>1</v>
      </c>
      <c r="AO112" s="230" t="s">
        <v>1</v>
      </c>
      <c r="AP112" s="229">
        <v>11.5</v>
      </c>
      <c r="AQ112" s="233">
        <v>70.400000000000006</v>
      </c>
      <c r="AR112" s="229" cm="1">
        <f t="array" aca="1" ref="AR112" ca="1">INDIRECT("'"&amp;$C112&amp;"'!"&amp;"$"&amp;$D112&amp;$AR$1&amp;"")</f>
        <v>3.7</v>
      </c>
      <c r="AS112" s="232">
        <v>0.97</v>
      </c>
      <c r="AT112" s="230">
        <v>0.94</v>
      </c>
      <c r="AU112" s="231" cm="1">
        <f t="array" aca="1" ref="AU112" ca="1">INDIRECT("'"&amp;$C112&amp;"'!"&amp;"$"&amp;$D112&amp;$AU$1&amp;"")</f>
        <v>3</v>
      </c>
      <c r="AV112" s="232">
        <v>0.97</v>
      </c>
      <c r="AW112" s="230">
        <v>0.51</v>
      </c>
      <c r="AX112" s="229">
        <v>13.78</v>
      </c>
      <c r="AY112" s="233">
        <v>70.400000000000006</v>
      </c>
      <c r="AZ112" s="232" cm="1">
        <f t="array" aca="1" ref="AZ112" ca="1">INDIRECT("'"&amp;$C112&amp;"'!"&amp;"$"&amp;$D112&amp;$AZ$1&amp;"")</f>
        <v>1</v>
      </c>
      <c r="BA112" s="231"/>
      <c r="BB112" s="232">
        <v>0.87</v>
      </c>
      <c r="BC112" s="230">
        <v>0.54</v>
      </c>
      <c r="BD112" s="232" t="str" cm="1">
        <f t="array" aca="1" ref="BD112" ca="1">INDIRECT("'"&amp;$C112&amp;"'!"&amp;"$"&amp;$D112&amp;$BD$1&amp;"")</f>
        <v>CMS</v>
      </c>
      <c r="BE112" s="231"/>
      <c r="BF112" s="232" t="s">
        <v>1</v>
      </c>
      <c r="BG112" s="230" t="s">
        <v>1</v>
      </c>
      <c r="BH112" s="234">
        <v>14.2</v>
      </c>
      <c r="BI112" s="230">
        <v>71.88</v>
      </c>
      <c r="BJ112" s="234" cm="1">
        <f t="array" aca="1" ref="BJ112" ca="1">INDIRECT("'"&amp;$C112&amp;"'!"&amp;"$"&amp;$D112&amp;$BJ$1&amp;"")</f>
        <v>14.3</v>
      </c>
      <c r="BK112" s="232">
        <v>0.99</v>
      </c>
      <c r="BL112" s="230">
        <v>2.5</v>
      </c>
      <c r="BM112" s="414">
        <v>68</v>
      </c>
      <c r="BN112" s="229" cm="1">
        <f t="array" aca="1" ref="BN112" ca="1">INDIRECT("'"&amp;$C112&amp;"'!"&amp;"$"&amp;$D112&amp;$BN$1&amp;"")</f>
        <v>5</v>
      </c>
      <c r="BO112" s="231">
        <v>0.97</v>
      </c>
      <c r="BP112" s="230">
        <v>1.2</v>
      </c>
      <c r="BQ112" s="234" cm="1">
        <f t="array" aca="1" ref="BQ112" ca="1">INDIRECT("'"&amp;$C112&amp;"'!"&amp;"$"&amp;$D112&amp;$BQ$1&amp;"")</f>
        <v>0.85</v>
      </c>
      <c r="BR112" s="232"/>
      <c r="BS112" s="232">
        <v>1</v>
      </c>
      <c r="BT112" s="230">
        <v>0.05</v>
      </c>
      <c r="BU112" s="235" cm="1">
        <f t="array" aca="1" ref="BU112" ca="1">INDIRECT("'"&amp;$C112&amp;"'!"&amp;"$"&amp;$D112&amp;$BU$1&amp;"")</f>
        <v>0.66</v>
      </c>
      <c r="BV112" s="232"/>
      <c r="BW112" s="232">
        <v>0.97</v>
      </c>
      <c r="BX112" s="230">
        <v>0.15</v>
      </c>
      <c r="BY112" s="235" cm="1">
        <f t="array" aca="1" ref="BY112" ca="1">INDIRECT("'"&amp;$C112&amp;"'!"&amp;"$"&amp;$D112&amp;74&amp;"")</f>
        <v>0</v>
      </c>
      <c r="BZ112" s="232"/>
      <c r="CA112" s="232"/>
      <c r="CB112" s="230"/>
    </row>
    <row r="113" spans="1:80" ht="15" x14ac:dyDescent="0.2">
      <c r="A113" s="351">
        <f t="shared" si="7"/>
        <v>45966</v>
      </c>
      <c r="B113" s="268">
        <v>0.33333333333333398</v>
      </c>
      <c r="C113" s="254">
        <f t="shared" si="8"/>
        <v>5</v>
      </c>
      <c r="D113" s="255" t="s">
        <v>161</v>
      </c>
      <c r="E113" s="236" t="s">
        <v>1</v>
      </c>
      <c r="F113" s="237" t="s">
        <v>1</v>
      </c>
      <c r="G113" s="238" t="str" cm="1">
        <f t="array" aca="1" ref="G113" ca="1">INDIRECT("'"&amp;$C113&amp;"'!"&amp;"$"&amp;$D113&amp;$G$1&amp;"")</f>
        <v>CMS</v>
      </c>
      <c r="H113" s="239" t="s">
        <v>1</v>
      </c>
      <c r="I113" s="237" t="s">
        <v>1</v>
      </c>
      <c r="J113" s="238" cm="1">
        <f t="array" aca="1" ref="J113" ca="1">INDIRECT("'"&amp;$C113&amp;"'!"&amp;"$"&amp;$D113&amp;$J$1&amp;"")</f>
        <v>0</v>
      </c>
      <c r="K113" s="239"/>
      <c r="L113" s="239" t="s">
        <v>1</v>
      </c>
      <c r="M113" s="240" t="s">
        <v>1</v>
      </c>
      <c r="N113" s="236" cm="1">
        <f t="array" aca="1" ref="N113" ca="1">INDIRECT("'"&amp;$C113&amp;"'!"&amp;"$"&amp;$D113&amp;$N$1&amp;"")</f>
        <v>0</v>
      </c>
      <c r="O113" s="239"/>
      <c r="P113" s="239" t="s">
        <v>1</v>
      </c>
      <c r="Q113" s="237" t="s">
        <v>1</v>
      </c>
      <c r="R113" s="236" cm="1">
        <f t="array" aca="1" ref="R113" ca="1">INDIRECT("'"&amp;$C113&amp;"'!"&amp;"$"&amp;$D113&amp;$R$1&amp;"")</f>
        <v>0</v>
      </c>
      <c r="S113" s="239"/>
      <c r="T113" s="239" t="s">
        <v>1</v>
      </c>
      <c r="U113" s="240" t="s">
        <v>1</v>
      </c>
      <c r="V113" s="236" t="s">
        <v>1</v>
      </c>
      <c r="W113" s="241" cm="1">
        <f t="array" aca="1" ref="W113" ca="1">INDIRECT("'"&amp;$C113&amp;"'!"&amp;"$"&amp;$D113&amp;$W$1&amp;"")</f>
        <v>0</v>
      </c>
      <c r="X113" s="239" t="s">
        <v>1</v>
      </c>
      <c r="Y113" s="237" t="s">
        <v>1</v>
      </c>
      <c r="Z113" s="238" cm="1">
        <f t="array" aca="1" ref="Z113" ca="1">INDIRECT("'"&amp;$C113&amp;"'!"&amp;"$"&amp;$D113&amp;$Z$1&amp;"")</f>
        <v>0</v>
      </c>
      <c r="AA113" s="239" t="s">
        <v>1</v>
      </c>
      <c r="AB113" s="239" t="s">
        <v>1</v>
      </c>
      <c r="AC113" s="240" t="s">
        <v>1</v>
      </c>
      <c r="AD113" s="236" cm="1">
        <f t="array" aca="1" ref="AD113" ca="1">INDIRECT("'"&amp;$C113&amp;"'!"&amp;"$"&amp;$D113&amp;$AD$1&amp;"")</f>
        <v>0</v>
      </c>
      <c r="AE113" s="239" t="s">
        <v>1</v>
      </c>
      <c r="AF113" s="239" t="s">
        <v>1</v>
      </c>
      <c r="AG113" s="237" t="s">
        <v>1</v>
      </c>
      <c r="AH113" s="238" cm="1">
        <f t="array" aca="1" ref="AH113" ca="1">INDIRECT("'"&amp;$C113&amp;"'!"&amp;"$"&amp;$D113&amp;$AH$1&amp;"")</f>
        <v>0</v>
      </c>
      <c r="AI113" s="239" t="s">
        <v>1</v>
      </c>
      <c r="AJ113" s="239" t="s">
        <v>1</v>
      </c>
      <c r="AK113" s="240" t="s">
        <v>1</v>
      </c>
      <c r="AL113" s="236" cm="1">
        <f t="array" aca="1" ref="AL113" ca="1">INDIRECT("'"&amp;$C113&amp;"'!"&amp;"$"&amp;$D113&amp;$AL$1&amp;"")</f>
        <v>0</v>
      </c>
      <c r="AM113" s="239" t="s">
        <v>1</v>
      </c>
      <c r="AN113" s="239" t="s">
        <v>1</v>
      </c>
      <c r="AO113" s="237" t="s">
        <v>1</v>
      </c>
      <c r="AP113" s="236">
        <v>11.5</v>
      </c>
      <c r="AQ113" s="240">
        <v>69.8</v>
      </c>
      <c r="AR113" s="236" cm="1">
        <f t="array" aca="1" ref="AR113" ca="1">INDIRECT("'"&amp;$C113&amp;"'!"&amp;"$"&amp;$D113&amp;$AR$1&amp;"")</f>
        <v>3.7</v>
      </c>
      <c r="AS113" s="239">
        <v>0.96</v>
      </c>
      <c r="AT113" s="237">
        <v>1.24</v>
      </c>
      <c r="AU113" s="238" cm="1">
        <f t="array" aca="1" ref="AU113" ca="1">INDIRECT("'"&amp;$C113&amp;"'!"&amp;"$"&amp;$D113&amp;$AU$1&amp;"")</f>
        <v>3</v>
      </c>
      <c r="AV113" s="239">
        <v>0.96</v>
      </c>
      <c r="AW113" s="237">
        <v>0.92</v>
      </c>
      <c r="AX113" s="236">
        <v>13.72</v>
      </c>
      <c r="AY113" s="240">
        <v>70.400000000000006</v>
      </c>
      <c r="AZ113" s="239" cm="1">
        <f t="array" aca="1" ref="AZ113" ca="1">INDIRECT("'"&amp;$C113&amp;"'!"&amp;"$"&amp;$D113&amp;$AZ$1&amp;"")</f>
        <v>4.0999999999999996</v>
      </c>
      <c r="BA113" s="238"/>
      <c r="BB113" s="239">
        <v>0.89</v>
      </c>
      <c r="BC113" s="237">
        <v>2.16</v>
      </c>
      <c r="BD113" s="239" t="str" cm="1">
        <f t="array" aca="1" ref="BD113" ca="1">INDIRECT("'"&amp;$C113&amp;"'!"&amp;"$"&amp;$D113&amp;$BD$1&amp;"")</f>
        <v>CMS</v>
      </c>
      <c r="BE113" s="238"/>
      <c r="BF113" s="239" t="s">
        <v>1</v>
      </c>
      <c r="BG113" s="237" t="s">
        <v>1</v>
      </c>
      <c r="BH113" s="241">
        <v>14.08</v>
      </c>
      <c r="BI113" s="237">
        <v>71.260000000000005</v>
      </c>
      <c r="BJ113" s="241" cm="1">
        <f t="array" aca="1" ref="BJ113" ca="1">INDIRECT("'"&amp;$C113&amp;"'!"&amp;"$"&amp;$D113&amp;$BJ$1&amp;"")</f>
        <v>14.3</v>
      </c>
      <c r="BK113" s="239">
        <v>0.99</v>
      </c>
      <c r="BL113" s="237">
        <v>2.2999999999999998</v>
      </c>
      <c r="BM113" s="415">
        <v>66.599999999999994</v>
      </c>
      <c r="BN113" s="236" cm="1">
        <f t="array" aca="1" ref="BN113" ca="1">INDIRECT("'"&amp;$C113&amp;"'!"&amp;"$"&amp;$D113&amp;$BN$1&amp;"")</f>
        <v>3.5999999999999996</v>
      </c>
      <c r="BO113" s="238">
        <v>0.96</v>
      </c>
      <c r="BP113" s="237">
        <v>0.92</v>
      </c>
      <c r="BQ113" s="241" cm="1">
        <f t="array" aca="1" ref="BQ113" ca="1">INDIRECT("'"&amp;$C113&amp;"'!"&amp;"$"&amp;$D113&amp;$BQ$1&amp;"")</f>
        <v>0.85</v>
      </c>
      <c r="BR113" s="239"/>
      <c r="BS113" s="239">
        <v>1</v>
      </c>
      <c r="BT113" s="237">
        <v>7.0000000000000007E-2</v>
      </c>
      <c r="BU113" s="242" cm="1">
        <f t="array" aca="1" ref="BU113" ca="1">INDIRECT("'"&amp;$C113&amp;"'!"&amp;"$"&amp;$D113&amp;$BU$1&amp;"")</f>
        <v>0.66</v>
      </c>
      <c r="BV113" s="239"/>
      <c r="BW113" s="239">
        <v>0.97</v>
      </c>
      <c r="BX113" s="237">
        <v>0.16</v>
      </c>
      <c r="BY113" s="242" cm="1">
        <f t="array" aca="1" ref="BY113" ca="1">INDIRECT("'"&amp;$C113&amp;"'!"&amp;"$"&amp;$D113&amp;74&amp;"")</f>
        <v>0</v>
      </c>
      <c r="BZ113" s="239"/>
      <c r="CA113" s="239"/>
      <c r="CB113" s="237"/>
    </row>
    <row r="114" spans="1:80" ht="15" x14ac:dyDescent="0.2">
      <c r="A114" s="351">
        <f t="shared" si="7"/>
        <v>45966</v>
      </c>
      <c r="B114" s="268">
        <v>0.375</v>
      </c>
      <c r="C114" s="254">
        <f t="shared" si="8"/>
        <v>5</v>
      </c>
      <c r="D114" s="255" t="s">
        <v>162</v>
      </c>
      <c r="E114" s="229" t="s">
        <v>1</v>
      </c>
      <c r="F114" s="230" t="s">
        <v>1</v>
      </c>
      <c r="G114" s="231" t="str" cm="1">
        <f t="array" aca="1" ref="G114" ca="1">INDIRECT("'"&amp;$C114&amp;"'!"&amp;"$"&amp;$D114&amp;$G$1&amp;"")</f>
        <v>CMS</v>
      </c>
      <c r="H114" s="232" t="s">
        <v>1</v>
      </c>
      <c r="I114" s="230" t="s">
        <v>1</v>
      </c>
      <c r="J114" s="231" cm="1">
        <f t="array" aca="1" ref="J114" ca="1">INDIRECT("'"&amp;$C114&amp;"'!"&amp;"$"&amp;$D114&amp;$J$1&amp;"")</f>
        <v>0</v>
      </c>
      <c r="K114" s="232"/>
      <c r="L114" s="232" t="s">
        <v>1</v>
      </c>
      <c r="M114" s="233" t="s">
        <v>1</v>
      </c>
      <c r="N114" s="229" cm="1">
        <f t="array" aca="1" ref="N114" ca="1">INDIRECT("'"&amp;$C114&amp;"'!"&amp;"$"&amp;$D114&amp;$N$1&amp;"")</f>
        <v>0</v>
      </c>
      <c r="O114" s="232"/>
      <c r="P114" s="232" t="s">
        <v>1</v>
      </c>
      <c r="Q114" s="230" t="s">
        <v>1</v>
      </c>
      <c r="R114" s="359" cm="1">
        <f t="array" aca="1" ref="R114" ca="1">INDIRECT("'"&amp;$C114&amp;"'!"&amp;"$"&amp;$D114&amp;$R$1&amp;"")</f>
        <v>0</v>
      </c>
      <c r="S114" s="232"/>
      <c r="T114" s="232" t="s">
        <v>1</v>
      </c>
      <c r="U114" s="233" t="s">
        <v>1</v>
      </c>
      <c r="V114" s="229" t="s">
        <v>1</v>
      </c>
      <c r="W114" s="234" cm="1">
        <f t="array" aca="1" ref="W114" ca="1">INDIRECT("'"&amp;$C114&amp;"'!"&amp;"$"&amp;$D114&amp;$W$1&amp;"")</f>
        <v>0</v>
      </c>
      <c r="X114" s="232" t="s">
        <v>1</v>
      </c>
      <c r="Y114" s="230" t="s">
        <v>1</v>
      </c>
      <c r="Z114" s="231" cm="1">
        <f t="array" aca="1" ref="Z114" ca="1">INDIRECT("'"&amp;$C114&amp;"'!"&amp;"$"&amp;$D114&amp;$Z$1&amp;"")</f>
        <v>0</v>
      </c>
      <c r="AA114" s="232" t="s">
        <v>1</v>
      </c>
      <c r="AB114" s="232" t="s">
        <v>1</v>
      </c>
      <c r="AC114" s="233" t="s">
        <v>1</v>
      </c>
      <c r="AD114" s="229" cm="1">
        <f t="array" aca="1" ref="AD114" ca="1">INDIRECT("'"&amp;$C114&amp;"'!"&amp;"$"&amp;$D114&amp;$AD$1&amp;"")</f>
        <v>0</v>
      </c>
      <c r="AE114" s="232" t="s">
        <v>1</v>
      </c>
      <c r="AF114" s="232" t="s">
        <v>1</v>
      </c>
      <c r="AG114" s="230" t="s">
        <v>1</v>
      </c>
      <c r="AH114" s="231" cm="1">
        <f t="array" aca="1" ref="AH114" ca="1">INDIRECT("'"&amp;$C114&amp;"'!"&amp;"$"&amp;$D114&amp;$AH$1&amp;"")</f>
        <v>0</v>
      </c>
      <c r="AI114" s="232" t="s">
        <v>1</v>
      </c>
      <c r="AJ114" s="232" t="s">
        <v>1</v>
      </c>
      <c r="AK114" s="233" t="s">
        <v>1</v>
      </c>
      <c r="AL114" s="229" cm="1">
        <f t="array" aca="1" ref="AL114" ca="1">INDIRECT("'"&amp;$C114&amp;"'!"&amp;"$"&amp;$D114&amp;$AL$1&amp;"")</f>
        <v>0</v>
      </c>
      <c r="AM114" s="232" t="s">
        <v>1</v>
      </c>
      <c r="AN114" s="232" t="s">
        <v>1</v>
      </c>
      <c r="AO114" s="230" t="s">
        <v>1</v>
      </c>
      <c r="AP114" s="229">
        <v>11.7</v>
      </c>
      <c r="AQ114" s="233">
        <v>70.400000000000006</v>
      </c>
      <c r="AR114" s="229" cm="1">
        <f t="array" aca="1" ref="AR114" ca="1">INDIRECT("'"&amp;$C114&amp;"'!"&amp;"$"&amp;$D114&amp;$AR$1&amp;"")</f>
        <v>3.9</v>
      </c>
      <c r="AS114" s="232">
        <v>0.92</v>
      </c>
      <c r="AT114" s="230">
        <v>1.56</v>
      </c>
      <c r="AU114" s="231" cm="1">
        <f t="array" aca="1" ref="AU114" ca="1">INDIRECT("'"&amp;$C114&amp;"'!"&amp;"$"&amp;$D114&amp;$AU$1&amp;"")</f>
        <v>3.1</v>
      </c>
      <c r="AV114" s="232">
        <v>0.92</v>
      </c>
      <c r="AW114" s="230">
        <v>1.31</v>
      </c>
      <c r="AX114" s="229">
        <v>13.72</v>
      </c>
      <c r="AY114" s="233">
        <v>70.5</v>
      </c>
      <c r="AZ114" s="232" cm="1">
        <f t="array" aca="1" ref="AZ114" ca="1">INDIRECT("'"&amp;$C114&amp;"'!"&amp;"$"&amp;$D114&amp;$AZ$1&amp;"")</f>
        <v>6.9</v>
      </c>
      <c r="BA114" s="231"/>
      <c r="BB114" s="232">
        <v>0.91</v>
      </c>
      <c r="BC114" s="230">
        <v>3</v>
      </c>
      <c r="BD114" s="232" t="str" cm="1">
        <f t="array" aca="1" ref="BD114" ca="1">INDIRECT("'"&amp;$C114&amp;"'!"&amp;"$"&amp;$D114&amp;$BD$1&amp;"")</f>
        <v>CMS</v>
      </c>
      <c r="BE114" s="231"/>
      <c r="BF114" s="232" t="s">
        <v>1</v>
      </c>
      <c r="BG114" s="230" t="s">
        <v>1</v>
      </c>
      <c r="BH114" s="234">
        <v>14.14</v>
      </c>
      <c r="BI114" s="230">
        <v>71.59</v>
      </c>
      <c r="BJ114" s="234" cm="1">
        <f t="array" aca="1" ref="BJ114" ca="1">INDIRECT("'"&amp;$C114&amp;"'!"&amp;"$"&amp;$D114&amp;$BJ$1&amp;"")</f>
        <v>14.29</v>
      </c>
      <c r="BK114" s="232">
        <v>0.99</v>
      </c>
      <c r="BL114" s="230">
        <v>2.4</v>
      </c>
      <c r="BM114" s="414">
        <v>66.5</v>
      </c>
      <c r="BN114" s="229" cm="1">
        <f t="array" aca="1" ref="BN114" ca="1">INDIRECT("'"&amp;$C114&amp;"'!"&amp;"$"&amp;$D114&amp;$BN$1&amp;"")</f>
        <v>6.6000000000000005</v>
      </c>
      <c r="BO114" s="231">
        <v>0.96</v>
      </c>
      <c r="BP114" s="230">
        <v>1.8</v>
      </c>
      <c r="BQ114" s="234" cm="1">
        <f t="array" aca="1" ref="BQ114" ca="1">INDIRECT("'"&amp;$C114&amp;"'!"&amp;"$"&amp;$D114&amp;$BQ$1&amp;"")</f>
        <v>1.04</v>
      </c>
      <c r="BR114" s="232"/>
      <c r="BS114" s="232">
        <v>1</v>
      </c>
      <c r="BT114" s="230">
        <v>0.08</v>
      </c>
      <c r="BU114" s="235" cm="1">
        <f t="array" aca="1" ref="BU114" ca="1">INDIRECT("'"&amp;$C114&amp;"'!"&amp;"$"&amp;$D114&amp;$BU$1&amp;"")</f>
        <v>0.64</v>
      </c>
      <c r="BV114" s="232"/>
      <c r="BW114" s="232">
        <v>0.97</v>
      </c>
      <c r="BX114" s="230">
        <v>0.16</v>
      </c>
      <c r="BY114" s="235" cm="1">
        <f t="array" aca="1" ref="BY114" ca="1">INDIRECT("'"&amp;$C114&amp;"'!"&amp;"$"&amp;$D114&amp;74&amp;"")</f>
        <v>0</v>
      </c>
      <c r="BZ114" s="232"/>
      <c r="CA114" s="232"/>
      <c r="CB114" s="230"/>
    </row>
    <row r="115" spans="1:80" ht="15" x14ac:dyDescent="0.2">
      <c r="A115" s="351">
        <f t="shared" si="7"/>
        <v>45966</v>
      </c>
      <c r="B115" s="268">
        <v>0.41666666666666702</v>
      </c>
      <c r="C115" s="254">
        <f t="shared" si="8"/>
        <v>5</v>
      </c>
      <c r="D115" s="255" t="s">
        <v>163</v>
      </c>
      <c r="E115" s="236" t="s">
        <v>1</v>
      </c>
      <c r="F115" s="237" t="s">
        <v>1</v>
      </c>
      <c r="G115" s="238" t="str" cm="1">
        <f t="array" aca="1" ref="G115" ca="1">INDIRECT("'"&amp;$C115&amp;"'!"&amp;"$"&amp;$D115&amp;$G$1&amp;"")</f>
        <v>CMS</v>
      </c>
      <c r="H115" s="239" t="s">
        <v>1</v>
      </c>
      <c r="I115" s="237" t="s">
        <v>1</v>
      </c>
      <c r="J115" s="238" cm="1">
        <f t="array" aca="1" ref="J115" ca="1">INDIRECT("'"&amp;$C115&amp;"'!"&amp;"$"&amp;$D115&amp;$J$1&amp;"")</f>
        <v>0</v>
      </c>
      <c r="K115" s="239"/>
      <c r="L115" s="239" t="s">
        <v>1</v>
      </c>
      <c r="M115" s="240" t="s">
        <v>1</v>
      </c>
      <c r="N115" s="236" cm="1">
        <f t="array" aca="1" ref="N115" ca="1">INDIRECT("'"&amp;$C115&amp;"'!"&amp;"$"&amp;$D115&amp;$N$1&amp;"")</f>
        <v>0</v>
      </c>
      <c r="O115" s="239"/>
      <c r="P115" s="239" t="s">
        <v>1</v>
      </c>
      <c r="Q115" s="237" t="s">
        <v>1</v>
      </c>
      <c r="R115" s="236" cm="1">
        <f t="array" aca="1" ref="R115" ca="1">INDIRECT("'"&amp;$C115&amp;"'!"&amp;"$"&amp;$D115&amp;$R$1&amp;"")</f>
        <v>0</v>
      </c>
      <c r="S115" s="239"/>
      <c r="T115" s="239" t="s">
        <v>1</v>
      </c>
      <c r="U115" s="240" t="s">
        <v>1</v>
      </c>
      <c r="V115" s="236" t="s">
        <v>1</v>
      </c>
      <c r="W115" s="241" cm="1">
        <f t="array" aca="1" ref="W115" ca="1">INDIRECT("'"&amp;$C115&amp;"'!"&amp;"$"&amp;$D115&amp;$W$1&amp;"")</f>
        <v>0</v>
      </c>
      <c r="X115" s="239" t="s">
        <v>1</v>
      </c>
      <c r="Y115" s="237" t="s">
        <v>1</v>
      </c>
      <c r="Z115" s="238" cm="1">
        <f t="array" aca="1" ref="Z115" ca="1">INDIRECT("'"&amp;$C115&amp;"'!"&amp;"$"&amp;$D115&amp;$Z$1&amp;"")</f>
        <v>0</v>
      </c>
      <c r="AA115" s="239" t="s">
        <v>1</v>
      </c>
      <c r="AB115" s="239" t="s">
        <v>1</v>
      </c>
      <c r="AC115" s="240" t="s">
        <v>1</v>
      </c>
      <c r="AD115" s="236" cm="1">
        <f t="array" aca="1" ref="AD115" ca="1">INDIRECT("'"&amp;$C115&amp;"'!"&amp;"$"&amp;$D115&amp;$AD$1&amp;"")</f>
        <v>0</v>
      </c>
      <c r="AE115" s="239" t="s">
        <v>1</v>
      </c>
      <c r="AF115" s="239" t="s">
        <v>1</v>
      </c>
      <c r="AG115" s="237" t="s">
        <v>1</v>
      </c>
      <c r="AH115" s="238" cm="1">
        <f t="array" aca="1" ref="AH115" ca="1">INDIRECT("'"&amp;$C115&amp;"'!"&amp;"$"&amp;$D115&amp;$AH$1&amp;"")</f>
        <v>0</v>
      </c>
      <c r="AI115" s="239" t="s">
        <v>1</v>
      </c>
      <c r="AJ115" s="239" t="s">
        <v>1</v>
      </c>
      <c r="AK115" s="240" t="s">
        <v>1</v>
      </c>
      <c r="AL115" s="236" cm="1">
        <f t="array" aca="1" ref="AL115" ca="1">INDIRECT("'"&amp;$C115&amp;"'!"&amp;"$"&amp;$D115&amp;$AL$1&amp;"")</f>
        <v>0</v>
      </c>
      <c r="AM115" s="239" t="s">
        <v>1</v>
      </c>
      <c r="AN115" s="239" t="s">
        <v>1</v>
      </c>
      <c r="AO115" s="237" t="s">
        <v>1</v>
      </c>
      <c r="AP115" s="236">
        <v>11.7</v>
      </c>
      <c r="AQ115" s="240">
        <v>70.400000000000006</v>
      </c>
      <c r="AR115" s="236" cm="1">
        <f t="array" aca="1" ref="AR115" ca="1">INDIRECT("'"&amp;$C115&amp;"'!"&amp;"$"&amp;$D115&amp;$AR$1&amp;"")</f>
        <v>4.4000000000000004</v>
      </c>
      <c r="AS115" s="239">
        <v>0.91</v>
      </c>
      <c r="AT115" s="237">
        <v>1.92</v>
      </c>
      <c r="AU115" s="238" cm="1">
        <f t="array" aca="1" ref="AU115" ca="1">INDIRECT("'"&amp;$C115&amp;"'!"&amp;"$"&amp;$D115&amp;$AU$1&amp;"")</f>
        <v>4</v>
      </c>
      <c r="AV115" s="239">
        <v>0.91</v>
      </c>
      <c r="AW115" s="237">
        <v>0.44700000000000001</v>
      </c>
      <c r="AX115" s="236">
        <v>13.8</v>
      </c>
      <c r="AY115" s="240">
        <v>70.5</v>
      </c>
      <c r="AZ115" s="239" cm="1">
        <f t="array" aca="1" ref="AZ115" ca="1">INDIRECT("'"&amp;$C115&amp;"'!"&amp;"$"&amp;$D115&amp;$AZ$1&amp;"")</f>
        <v>8.5</v>
      </c>
      <c r="BA115" s="238"/>
      <c r="BB115" s="239">
        <v>0.91</v>
      </c>
      <c r="BC115" s="237">
        <v>3.55</v>
      </c>
      <c r="BD115" s="239" t="str" cm="1">
        <f t="array" aca="1" ref="BD115" ca="1">INDIRECT("'"&amp;$C115&amp;"'!"&amp;"$"&amp;$D115&amp;$BD$1&amp;"")</f>
        <v>CMS</v>
      </c>
      <c r="BE115" s="238"/>
      <c r="BF115" s="239" t="s">
        <v>1</v>
      </c>
      <c r="BG115" s="237" t="s">
        <v>1</v>
      </c>
      <c r="BH115" s="241">
        <v>14.17</v>
      </c>
      <c r="BI115" s="237">
        <v>71.38</v>
      </c>
      <c r="BJ115" s="241" cm="1">
        <f t="array" aca="1" ref="BJ115" ca="1">INDIRECT("'"&amp;$C115&amp;"'!"&amp;"$"&amp;$D115&amp;$BJ$1&amp;"")</f>
        <v>14.26</v>
      </c>
      <c r="BK115" s="239">
        <v>0.98</v>
      </c>
      <c r="BL115" s="237">
        <v>3.4</v>
      </c>
      <c r="BM115" s="415">
        <v>65.5</v>
      </c>
      <c r="BN115" s="236" cm="1">
        <f t="array" aca="1" ref="BN115" ca="1">INDIRECT("'"&amp;$C115&amp;"'!"&amp;"$"&amp;$D115&amp;$BN$1&amp;"")</f>
        <v>6.8000000000000007</v>
      </c>
      <c r="BO115" s="238">
        <v>0.94</v>
      </c>
      <c r="BP115" s="237">
        <v>2.2000000000000002</v>
      </c>
      <c r="BQ115" s="241" cm="1">
        <f t="array" aca="1" ref="BQ115" ca="1">INDIRECT("'"&amp;$C115&amp;"'!"&amp;"$"&amp;$D115&amp;$BQ$1&amp;"")</f>
        <v>1</v>
      </c>
      <c r="BR115" s="239"/>
      <c r="BS115" s="239">
        <v>1</v>
      </c>
      <c r="BT115" s="237">
        <v>7.0000000000000007E-2</v>
      </c>
      <c r="BU115" s="242" cm="1">
        <f t="array" aca="1" ref="BU115" ca="1">INDIRECT("'"&amp;$C115&amp;"'!"&amp;"$"&amp;$D115&amp;$BU$1&amp;"")</f>
        <v>0.64</v>
      </c>
      <c r="BV115" s="239"/>
      <c r="BW115" s="239">
        <v>0.97</v>
      </c>
      <c r="BX115" s="237">
        <v>0.16</v>
      </c>
      <c r="BY115" s="242" cm="1">
        <f t="array" aca="1" ref="BY115" ca="1">INDIRECT("'"&amp;$C115&amp;"'!"&amp;"$"&amp;$D115&amp;74&amp;"")</f>
        <v>0</v>
      </c>
      <c r="BZ115" s="239"/>
      <c r="CA115" s="239"/>
      <c r="CB115" s="237"/>
    </row>
    <row r="116" spans="1:80" ht="15" x14ac:dyDescent="0.2">
      <c r="A116" s="351">
        <f t="shared" si="7"/>
        <v>45966</v>
      </c>
      <c r="B116" s="268">
        <v>0.45833333333333398</v>
      </c>
      <c r="C116" s="254">
        <f t="shared" si="8"/>
        <v>5</v>
      </c>
      <c r="D116" s="255" t="s">
        <v>164</v>
      </c>
      <c r="E116" s="229" t="s">
        <v>1</v>
      </c>
      <c r="F116" s="230" t="s">
        <v>1</v>
      </c>
      <c r="G116" s="231" t="str" cm="1">
        <f t="array" aca="1" ref="G116" ca="1">INDIRECT("'"&amp;$C116&amp;"'!"&amp;"$"&amp;$D116&amp;$G$1&amp;"")</f>
        <v>CMS</v>
      </c>
      <c r="H116" s="232" t="s">
        <v>1</v>
      </c>
      <c r="I116" s="230" t="s">
        <v>1</v>
      </c>
      <c r="J116" s="231" cm="1">
        <f t="array" aca="1" ref="J116" ca="1">INDIRECT("'"&amp;$C116&amp;"'!"&amp;"$"&amp;$D116&amp;$J$1&amp;"")</f>
        <v>0</v>
      </c>
      <c r="K116" s="232"/>
      <c r="L116" s="232" t="s">
        <v>1</v>
      </c>
      <c r="M116" s="233" t="s">
        <v>1</v>
      </c>
      <c r="N116" s="229" cm="1">
        <f t="array" aca="1" ref="N116" ca="1">INDIRECT("'"&amp;$C116&amp;"'!"&amp;"$"&amp;$D116&amp;$N$1&amp;"")</f>
        <v>0</v>
      </c>
      <c r="O116" s="232"/>
      <c r="P116" s="232" t="s">
        <v>1</v>
      </c>
      <c r="Q116" s="230" t="s">
        <v>1</v>
      </c>
      <c r="R116" s="359" cm="1">
        <f t="array" aca="1" ref="R116" ca="1">INDIRECT("'"&amp;$C116&amp;"'!"&amp;"$"&amp;$D116&amp;$R$1&amp;"")</f>
        <v>0</v>
      </c>
      <c r="S116" s="232"/>
      <c r="T116" s="232" t="s">
        <v>1</v>
      </c>
      <c r="U116" s="233" t="s">
        <v>1</v>
      </c>
      <c r="V116" s="229" t="s">
        <v>1</v>
      </c>
      <c r="W116" s="234" cm="1">
        <f t="array" aca="1" ref="W116" ca="1">INDIRECT("'"&amp;$C116&amp;"'!"&amp;"$"&amp;$D116&amp;$W$1&amp;"")</f>
        <v>0</v>
      </c>
      <c r="X116" s="232" t="s">
        <v>1</v>
      </c>
      <c r="Y116" s="230" t="s">
        <v>1</v>
      </c>
      <c r="Z116" s="231" cm="1">
        <f t="array" aca="1" ref="Z116" ca="1">INDIRECT("'"&amp;$C116&amp;"'!"&amp;"$"&amp;$D116&amp;$Z$1&amp;"")</f>
        <v>0</v>
      </c>
      <c r="AA116" s="232" t="s">
        <v>1</v>
      </c>
      <c r="AB116" s="232" t="s">
        <v>1</v>
      </c>
      <c r="AC116" s="233" t="s">
        <v>1</v>
      </c>
      <c r="AD116" s="229" cm="1">
        <f t="array" aca="1" ref="AD116" ca="1">INDIRECT("'"&amp;$C116&amp;"'!"&amp;"$"&amp;$D116&amp;$AD$1&amp;"")</f>
        <v>0</v>
      </c>
      <c r="AE116" s="232" t="s">
        <v>1</v>
      </c>
      <c r="AF116" s="232" t="s">
        <v>1</v>
      </c>
      <c r="AG116" s="230" t="s">
        <v>1</v>
      </c>
      <c r="AH116" s="231" cm="1">
        <f t="array" aca="1" ref="AH116" ca="1">INDIRECT("'"&amp;$C116&amp;"'!"&amp;"$"&amp;$D116&amp;$AH$1&amp;"")</f>
        <v>0</v>
      </c>
      <c r="AI116" s="232" t="s">
        <v>1</v>
      </c>
      <c r="AJ116" s="232" t="s">
        <v>1</v>
      </c>
      <c r="AK116" s="233" t="s">
        <v>1</v>
      </c>
      <c r="AL116" s="229" cm="1">
        <f t="array" aca="1" ref="AL116" ca="1">INDIRECT("'"&amp;$C116&amp;"'!"&amp;"$"&amp;$D116&amp;$AL$1&amp;"")</f>
        <v>0</v>
      </c>
      <c r="AM116" s="232" t="s">
        <v>1</v>
      </c>
      <c r="AN116" s="232" t="s">
        <v>1</v>
      </c>
      <c r="AO116" s="230" t="s">
        <v>1</v>
      </c>
      <c r="AP116" s="229">
        <v>11.7</v>
      </c>
      <c r="AQ116" s="233">
        <v>70.2</v>
      </c>
      <c r="AR116" s="229" cm="1">
        <f t="array" aca="1" ref="AR116" ca="1">INDIRECT("'"&amp;$C116&amp;"'!"&amp;"$"&amp;$D116&amp;$AR$1&amp;"")</f>
        <v>4</v>
      </c>
      <c r="AS116" s="232">
        <v>0.91</v>
      </c>
      <c r="AT116" s="230">
        <v>1.83</v>
      </c>
      <c r="AU116" s="231" cm="1">
        <f t="array" aca="1" ref="AU116" ca="1">INDIRECT("'"&amp;$C116&amp;"'!"&amp;"$"&amp;$D116&amp;$AU$1&amp;"")</f>
        <v>3</v>
      </c>
      <c r="AV116" s="232">
        <v>0.91</v>
      </c>
      <c r="AW116" s="230">
        <v>1.28</v>
      </c>
      <c r="AX116" s="229">
        <v>13.9</v>
      </c>
      <c r="AY116" s="233">
        <v>70.599999999999994</v>
      </c>
      <c r="AZ116" s="232" cm="1">
        <f t="array" aca="1" ref="AZ116" ca="1">INDIRECT("'"&amp;$C116&amp;"'!"&amp;"$"&amp;$D116&amp;$AZ$1&amp;"")</f>
        <v>8</v>
      </c>
      <c r="BA116" s="231"/>
      <c r="BB116" s="232">
        <v>0.91</v>
      </c>
      <c r="BC116" s="230">
        <v>3.54</v>
      </c>
      <c r="BD116" s="232" t="str" cm="1">
        <f t="array" aca="1" ref="BD116" ca="1">INDIRECT("'"&amp;$C116&amp;"'!"&amp;"$"&amp;$D116&amp;$BD$1&amp;"")</f>
        <v>CMS</v>
      </c>
      <c r="BE116" s="231"/>
      <c r="BF116" s="232" t="s">
        <v>1</v>
      </c>
      <c r="BG116" s="230" t="s">
        <v>1</v>
      </c>
      <c r="BH116" s="234">
        <v>14.21</v>
      </c>
      <c r="BI116" s="230">
        <v>71.61</v>
      </c>
      <c r="BJ116" s="234" cm="1">
        <f t="array" aca="1" ref="BJ116" ca="1">INDIRECT("'"&amp;$C116&amp;"'!"&amp;"$"&amp;$D116&amp;$BJ$1&amp;"")</f>
        <v>14.25</v>
      </c>
      <c r="BK116" s="232">
        <v>0.98</v>
      </c>
      <c r="BL116" s="230">
        <v>3.5</v>
      </c>
      <c r="BM116" s="414">
        <v>65.7</v>
      </c>
      <c r="BN116" s="229" cm="1">
        <f t="array" aca="1" ref="BN116" ca="1">INDIRECT("'"&amp;$C116&amp;"'!"&amp;"$"&amp;$D116&amp;$BN$1&amp;"")</f>
        <v>6.8000000000000007</v>
      </c>
      <c r="BO116" s="231">
        <v>0.94</v>
      </c>
      <c r="BP116" s="230">
        <v>2.2000000000000002</v>
      </c>
      <c r="BQ116" s="234" cm="1">
        <f t="array" aca="1" ref="BQ116" ca="1">INDIRECT("'"&amp;$C116&amp;"'!"&amp;"$"&amp;$D116&amp;$BQ$1&amp;"")</f>
        <v>0.96</v>
      </c>
      <c r="BR116" s="232"/>
      <c r="BS116" s="232">
        <v>1</v>
      </c>
      <c r="BT116" s="230">
        <v>7.0000000000000007E-2</v>
      </c>
      <c r="BU116" s="235" cm="1">
        <f t="array" aca="1" ref="BU116" ca="1">INDIRECT("'"&amp;$C116&amp;"'!"&amp;"$"&amp;$D116&amp;$BU$1&amp;"")</f>
        <v>3.7999999999999999E-2</v>
      </c>
      <c r="BV116" s="232"/>
      <c r="BW116" s="232">
        <v>0.81</v>
      </c>
      <c r="BX116" s="230">
        <v>0.03</v>
      </c>
      <c r="BY116" s="235" cm="1">
        <f t="array" aca="1" ref="BY116" ca="1">INDIRECT("'"&amp;$C116&amp;"'!"&amp;"$"&amp;$D116&amp;74&amp;"")</f>
        <v>0</v>
      </c>
      <c r="BZ116" s="232"/>
      <c r="CA116" s="232"/>
      <c r="CB116" s="230"/>
    </row>
    <row r="117" spans="1:80" ht="15" x14ac:dyDescent="0.2">
      <c r="A117" s="351">
        <f t="shared" si="7"/>
        <v>45966</v>
      </c>
      <c r="B117" s="268">
        <v>0.5</v>
      </c>
      <c r="C117" s="254">
        <f t="shared" si="8"/>
        <v>5</v>
      </c>
      <c r="D117" s="255" t="s">
        <v>165</v>
      </c>
      <c r="E117" s="236" t="s">
        <v>1</v>
      </c>
      <c r="F117" s="237" t="s">
        <v>1</v>
      </c>
      <c r="G117" s="238" t="str" cm="1">
        <f t="array" aca="1" ref="G117" ca="1">INDIRECT("'"&amp;$C117&amp;"'!"&amp;"$"&amp;$D117&amp;$G$1&amp;"")</f>
        <v>CMS</v>
      </c>
      <c r="H117" s="239" t="s">
        <v>1</v>
      </c>
      <c r="I117" s="237" t="s">
        <v>1</v>
      </c>
      <c r="J117" s="238" cm="1">
        <f t="array" aca="1" ref="J117" ca="1">INDIRECT("'"&amp;$C117&amp;"'!"&amp;"$"&amp;$D117&amp;$J$1&amp;"")</f>
        <v>0</v>
      </c>
      <c r="K117" s="239"/>
      <c r="L117" s="239" t="s">
        <v>1</v>
      </c>
      <c r="M117" s="240" t="s">
        <v>1</v>
      </c>
      <c r="N117" s="236" cm="1">
        <f t="array" aca="1" ref="N117" ca="1">INDIRECT("'"&amp;$C117&amp;"'!"&amp;"$"&amp;$D117&amp;$N$1&amp;"")</f>
        <v>0</v>
      </c>
      <c r="O117" s="239"/>
      <c r="P117" s="239" t="s">
        <v>1</v>
      </c>
      <c r="Q117" s="237" t="s">
        <v>1</v>
      </c>
      <c r="R117" s="236" cm="1">
        <f t="array" aca="1" ref="R117" ca="1">INDIRECT("'"&amp;$C117&amp;"'!"&amp;"$"&amp;$D117&amp;$R$1&amp;"")</f>
        <v>0</v>
      </c>
      <c r="S117" s="239"/>
      <c r="T117" s="239" t="s">
        <v>1</v>
      </c>
      <c r="U117" s="240" t="s">
        <v>1</v>
      </c>
      <c r="V117" s="236" t="s">
        <v>1</v>
      </c>
      <c r="W117" s="241" cm="1">
        <f t="array" aca="1" ref="W117" ca="1">INDIRECT("'"&amp;$C117&amp;"'!"&amp;"$"&amp;$D117&amp;$W$1&amp;"")</f>
        <v>0</v>
      </c>
      <c r="X117" s="239" t="s">
        <v>1</v>
      </c>
      <c r="Y117" s="237" t="s">
        <v>1</v>
      </c>
      <c r="Z117" s="238" cm="1">
        <f t="array" aca="1" ref="Z117" ca="1">INDIRECT("'"&amp;$C117&amp;"'!"&amp;"$"&amp;$D117&amp;$Z$1&amp;"")</f>
        <v>0</v>
      </c>
      <c r="AA117" s="239" t="s">
        <v>1</v>
      </c>
      <c r="AB117" s="239" t="s">
        <v>1</v>
      </c>
      <c r="AC117" s="240" t="s">
        <v>1</v>
      </c>
      <c r="AD117" s="236" cm="1">
        <f t="array" aca="1" ref="AD117" ca="1">INDIRECT("'"&amp;$C117&amp;"'!"&amp;"$"&amp;$D117&amp;$AD$1&amp;"")</f>
        <v>0</v>
      </c>
      <c r="AE117" s="239" t="s">
        <v>1</v>
      </c>
      <c r="AF117" s="239" t="s">
        <v>1</v>
      </c>
      <c r="AG117" s="237" t="s">
        <v>1</v>
      </c>
      <c r="AH117" s="238" cm="1">
        <f t="array" aca="1" ref="AH117" ca="1">INDIRECT("'"&amp;$C117&amp;"'!"&amp;"$"&amp;$D117&amp;$AH$1&amp;"")</f>
        <v>0</v>
      </c>
      <c r="AI117" s="239" t="s">
        <v>1</v>
      </c>
      <c r="AJ117" s="239" t="s">
        <v>1</v>
      </c>
      <c r="AK117" s="240" t="s">
        <v>1</v>
      </c>
      <c r="AL117" s="236" cm="1">
        <f t="array" aca="1" ref="AL117" ca="1">INDIRECT("'"&amp;$C117&amp;"'!"&amp;"$"&amp;$D117&amp;$AL$1&amp;"")</f>
        <v>0</v>
      </c>
      <c r="AM117" s="239" t="s">
        <v>1</v>
      </c>
      <c r="AN117" s="239" t="s">
        <v>1</v>
      </c>
      <c r="AO117" s="237" t="s">
        <v>1</v>
      </c>
      <c r="AP117" s="236">
        <v>11.7</v>
      </c>
      <c r="AQ117" s="240">
        <v>70.400000000000006</v>
      </c>
      <c r="AR117" s="236" cm="1">
        <f t="array" aca="1" ref="AR117" ca="1">INDIRECT("'"&amp;$C117&amp;"'!"&amp;"$"&amp;$D117&amp;$AR$1&amp;"")</f>
        <v>3.8</v>
      </c>
      <c r="AS117" s="239">
        <v>0.91</v>
      </c>
      <c r="AT117" s="237">
        <v>1.75</v>
      </c>
      <c r="AU117" s="238" cm="1">
        <f t="array" aca="1" ref="AU117" ca="1">INDIRECT("'"&amp;$C117&amp;"'!"&amp;"$"&amp;$D117&amp;$AU$1&amp;"")</f>
        <v>2.8</v>
      </c>
      <c r="AV117" s="239">
        <v>0.91</v>
      </c>
      <c r="AW117" s="237">
        <v>1.1399999999999999</v>
      </c>
      <c r="AX117" s="236">
        <v>13.9</v>
      </c>
      <c r="AY117" s="240">
        <v>70.599999999999994</v>
      </c>
      <c r="AZ117" s="239" cm="1">
        <f t="array" aca="1" ref="AZ117" ca="1">INDIRECT("'"&amp;$C117&amp;"'!"&amp;"$"&amp;$D117&amp;$AZ$1&amp;"")</f>
        <v>7.8</v>
      </c>
      <c r="BA117" s="238"/>
      <c r="BB117" s="239">
        <v>0.92</v>
      </c>
      <c r="BC117" s="237">
        <v>3.22</v>
      </c>
      <c r="BD117" s="239" t="str" cm="1">
        <f t="array" aca="1" ref="BD117" ca="1">INDIRECT("'"&amp;$C117&amp;"'!"&amp;"$"&amp;$D117&amp;$BD$1&amp;"")</f>
        <v>CMS</v>
      </c>
      <c r="BE117" s="238"/>
      <c r="BF117" s="239" t="s">
        <v>1</v>
      </c>
      <c r="BG117" s="237" t="s">
        <v>1</v>
      </c>
      <c r="BH117" s="241">
        <v>14.28</v>
      </c>
      <c r="BI117" s="237">
        <v>71.260000000000005</v>
      </c>
      <c r="BJ117" s="241" cm="1">
        <f t="array" aca="1" ref="BJ117" ca="1">INDIRECT("'"&amp;$C117&amp;"'!"&amp;"$"&amp;$D117&amp;$BJ$1&amp;"")</f>
        <v>14.26</v>
      </c>
      <c r="BK117" s="239">
        <v>0.98</v>
      </c>
      <c r="BL117" s="237">
        <v>3.5</v>
      </c>
      <c r="BM117" s="415">
        <v>66.099999999999994</v>
      </c>
      <c r="BN117" s="236" cm="1">
        <f t="array" aca="1" ref="BN117" ca="1">INDIRECT("'"&amp;$C117&amp;"'!"&amp;"$"&amp;$D117&amp;$BN$1&amp;"")</f>
        <v>6.8000000000000007</v>
      </c>
      <c r="BO117" s="238">
        <v>0.94</v>
      </c>
      <c r="BP117" s="237">
        <v>2.2000000000000002</v>
      </c>
      <c r="BQ117" s="241" cm="1">
        <f t="array" aca="1" ref="BQ117" ca="1">INDIRECT("'"&amp;$C117&amp;"'!"&amp;"$"&amp;$D117&amp;$BQ$1&amp;"")</f>
        <v>0.95</v>
      </c>
      <c r="BR117" s="239"/>
      <c r="BS117" s="239">
        <v>0.99</v>
      </c>
      <c r="BT117" s="237">
        <v>0.1</v>
      </c>
      <c r="BU117" s="242" cm="1">
        <f t="array" aca="1" ref="BU117" ca="1">INDIRECT("'"&amp;$C117&amp;"'!"&amp;"$"&amp;$D117&amp;$BU$1&amp;"")</f>
        <v>0.56999999999999995</v>
      </c>
      <c r="BV117" s="239"/>
      <c r="BW117" s="239">
        <v>0.96</v>
      </c>
      <c r="BX117" s="237">
        <v>0.16</v>
      </c>
      <c r="BY117" s="242" cm="1">
        <f t="array" aca="1" ref="BY117" ca="1">INDIRECT("'"&amp;$C117&amp;"'!"&amp;"$"&amp;$D117&amp;74&amp;"")</f>
        <v>0</v>
      </c>
      <c r="BZ117" s="239"/>
      <c r="CA117" s="239"/>
      <c r="CB117" s="237"/>
    </row>
    <row r="118" spans="1:80" ht="15" x14ac:dyDescent="0.2">
      <c r="A118" s="351">
        <f t="shared" si="7"/>
        <v>45966</v>
      </c>
      <c r="B118" s="268">
        <v>0.54166666666666696</v>
      </c>
      <c r="C118" s="254">
        <f t="shared" si="8"/>
        <v>5</v>
      </c>
      <c r="D118" s="255" t="s">
        <v>166</v>
      </c>
      <c r="E118" s="229">
        <v>13.5</v>
      </c>
      <c r="F118" s="230">
        <v>68.38</v>
      </c>
      <c r="G118" s="231" t="str" cm="1">
        <f t="array" aca="1" ref="G118" ca="1">INDIRECT("'"&amp;$C118&amp;"'!"&amp;"$"&amp;$D118&amp;$G$1&amp;"")</f>
        <v>CMS</v>
      </c>
      <c r="H118" s="232" t="s">
        <v>1</v>
      </c>
      <c r="I118" s="230" t="s">
        <v>1</v>
      </c>
      <c r="J118" s="231" cm="1">
        <f t="array" aca="1" ref="J118" ca="1">INDIRECT("'"&amp;$C118&amp;"'!"&amp;"$"&amp;$D118&amp;$J$1&amp;"")</f>
        <v>2</v>
      </c>
      <c r="K118" s="232"/>
      <c r="L118" s="232">
        <v>0.89</v>
      </c>
      <c r="M118" s="230">
        <v>0.94199999999999995</v>
      </c>
      <c r="N118" s="229" cm="1">
        <f t="array" aca="1" ref="N118" ca="1">INDIRECT("'"&amp;$C118&amp;"'!"&amp;"$"&amp;$D118&amp;$N$1&amp;"")</f>
        <v>0</v>
      </c>
      <c r="O118" s="232"/>
      <c r="P118" s="232" t="s">
        <v>1</v>
      </c>
      <c r="Q118" s="230" t="s">
        <v>1</v>
      </c>
      <c r="R118" s="359" cm="1">
        <f t="array" aca="1" ref="R118" ca="1">INDIRECT("'"&amp;$C118&amp;"'!"&amp;"$"&amp;$D118&amp;$R$1&amp;"")</f>
        <v>0</v>
      </c>
      <c r="S118" s="232"/>
      <c r="T118" s="232" t="s">
        <v>1</v>
      </c>
      <c r="U118" s="233" t="s">
        <v>1</v>
      </c>
      <c r="V118" s="229" t="s">
        <v>1</v>
      </c>
      <c r="W118" s="234" cm="1">
        <f t="array" aca="1" ref="W118" ca="1">INDIRECT("'"&amp;$C118&amp;"'!"&amp;"$"&amp;$D118&amp;$W$1&amp;"")</f>
        <v>0</v>
      </c>
      <c r="X118" s="232" t="s">
        <v>1</v>
      </c>
      <c r="Y118" s="230" t="s">
        <v>1</v>
      </c>
      <c r="Z118" s="231" cm="1">
        <f t="array" aca="1" ref="Z118" ca="1">INDIRECT("'"&amp;$C118&amp;"'!"&amp;"$"&amp;$D118&amp;$Z$1&amp;"")</f>
        <v>0</v>
      </c>
      <c r="AA118" s="232" t="s">
        <v>1</v>
      </c>
      <c r="AB118" s="232" t="s">
        <v>1</v>
      </c>
      <c r="AC118" s="233" t="s">
        <v>1</v>
      </c>
      <c r="AD118" s="229" cm="1">
        <f t="array" aca="1" ref="AD118" ca="1">INDIRECT("'"&amp;$C118&amp;"'!"&amp;"$"&amp;$D118&amp;$AD$1&amp;"")</f>
        <v>0</v>
      </c>
      <c r="AE118" s="232" t="s">
        <v>1</v>
      </c>
      <c r="AF118" s="232" t="s">
        <v>1</v>
      </c>
      <c r="AG118" s="230" t="s">
        <v>1</v>
      </c>
      <c r="AH118" s="231" cm="1">
        <f t="array" aca="1" ref="AH118" ca="1">INDIRECT("'"&amp;$C118&amp;"'!"&amp;"$"&amp;$D118&amp;$AH$1&amp;"")</f>
        <v>0</v>
      </c>
      <c r="AI118" s="232" t="s">
        <v>1</v>
      </c>
      <c r="AJ118" s="232" t="s">
        <v>1</v>
      </c>
      <c r="AK118" s="233" t="s">
        <v>1</v>
      </c>
      <c r="AL118" s="229" cm="1">
        <f t="array" aca="1" ref="AL118" ca="1">INDIRECT("'"&amp;$C118&amp;"'!"&amp;"$"&amp;$D118&amp;$AL$1&amp;"")</f>
        <v>0</v>
      </c>
      <c r="AM118" s="232" t="s">
        <v>1</v>
      </c>
      <c r="AN118" s="232" t="s">
        <v>1</v>
      </c>
      <c r="AO118" s="230" t="s">
        <v>1</v>
      </c>
      <c r="AP118" s="229">
        <v>11.7</v>
      </c>
      <c r="AQ118" s="233">
        <v>71.3</v>
      </c>
      <c r="AR118" s="229" cm="1">
        <f t="array" aca="1" ref="AR118" ca="1">INDIRECT("'"&amp;$C118&amp;"'!"&amp;"$"&amp;$D118&amp;$AR$1&amp;"")</f>
        <v>3.8</v>
      </c>
      <c r="AS118" s="232">
        <v>0.9</v>
      </c>
      <c r="AT118" s="230">
        <v>1.6</v>
      </c>
      <c r="AU118" s="231" cm="1">
        <f t="array" aca="1" ref="AU118" ca="1">INDIRECT("'"&amp;$C118&amp;"'!"&amp;"$"&amp;$D118&amp;$AU$1&amp;"")</f>
        <v>2.8</v>
      </c>
      <c r="AV118" s="232">
        <v>0.9</v>
      </c>
      <c r="AW118" s="230">
        <v>1.2</v>
      </c>
      <c r="AX118" s="229">
        <v>14</v>
      </c>
      <c r="AY118" s="233">
        <v>70.7</v>
      </c>
      <c r="AZ118" s="232" cm="1">
        <f t="array" aca="1" ref="AZ118" ca="1">INDIRECT("'"&amp;$C118&amp;"'!"&amp;"$"&amp;$D118&amp;$AZ$1&amp;"")</f>
        <v>4.9000000000000004</v>
      </c>
      <c r="BA118" s="231"/>
      <c r="BB118" s="232">
        <v>0.87</v>
      </c>
      <c r="BC118" s="230">
        <v>2.75</v>
      </c>
      <c r="BD118" s="232" t="str" cm="1">
        <f t="array" aca="1" ref="BD118" ca="1">INDIRECT("'"&amp;$C118&amp;"'!"&amp;"$"&amp;$D118&amp;$BD$1&amp;"")</f>
        <v>CMS</v>
      </c>
      <c r="BE118" s="231"/>
      <c r="BF118" s="232" t="s">
        <v>1</v>
      </c>
      <c r="BG118" s="230" t="s">
        <v>1</v>
      </c>
      <c r="BH118" s="234">
        <v>14.39</v>
      </c>
      <c r="BI118" s="230">
        <v>72.34</v>
      </c>
      <c r="BJ118" s="234" cm="1">
        <f t="array" aca="1" ref="BJ118" ca="1">INDIRECT("'"&amp;$C118&amp;"'!"&amp;"$"&amp;$D118&amp;$BJ$1&amp;"")</f>
        <v>14.39</v>
      </c>
      <c r="BK118" s="232">
        <v>0.98</v>
      </c>
      <c r="BL118" s="230">
        <v>3.4</v>
      </c>
      <c r="BM118" s="414">
        <v>67.5</v>
      </c>
      <c r="BN118" s="229" cm="1">
        <f t="array" aca="1" ref="BN118" ca="1">INDIRECT("'"&amp;$C118&amp;"'!"&amp;"$"&amp;$D118&amp;$BN$1&amp;"")</f>
        <v>6.7000000000000011</v>
      </c>
      <c r="BO118" s="231">
        <v>0.93</v>
      </c>
      <c r="BP118" s="230">
        <v>2.5</v>
      </c>
      <c r="BQ118" s="234" cm="1">
        <f t="array" aca="1" ref="BQ118" ca="1">INDIRECT("'"&amp;$C118&amp;"'!"&amp;"$"&amp;$D118&amp;$BQ$1&amp;"")</f>
        <v>0</v>
      </c>
      <c r="BR118" s="232"/>
      <c r="BS118" s="232" t="s">
        <v>1</v>
      </c>
      <c r="BT118" s="230" t="s">
        <v>1</v>
      </c>
      <c r="BU118" s="235" cm="1">
        <f t="array" aca="1" ref="BU118" ca="1">INDIRECT("'"&amp;$C118&amp;"'!"&amp;"$"&amp;$D118&amp;$BU$1&amp;"")</f>
        <v>0.63</v>
      </c>
      <c r="BV118" s="232"/>
      <c r="BW118" s="232">
        <v>0.97</v>
      </c>
      <c r="BX118" s="230">
        <v>0.15</v>
      </c>
      <c r="BY118" s="235" cm="1">
        <f t="array" aca="1" ref="BY118" ca="1">INDIRECT("'"&amp;$C118&amp;"'!"&amp;"$"&amp;$D118&amp;74&amp;"")</f>
        <v>0</v>
      </c>
      <c r="BZ118" s="232"/>
      <c r="CA118" s="232"/>
      <c r="CB118" s="230"/>
    </row>
    <row r="119" spans="1:80" ht="15" x14ac:dyDescent="0.2">
      <c r="A119" s="351">
        <f t="shared" si="7"/>
        <v>45966</v>
      </c>
      <c r="B119" s="268">
        <v>0.58333333333333404</v>
      </c>
      <c r="C119" s="254">
        <f t="shared" si="8"/>
        <v>5</v>
      </c>
      <c r="D119" s="255" t="s">
        <v>167</v>
      </c>
      <c r="E119" s="236">
        <v>14</v>
      </c>
      <c r="F119" s="237">
        <v>69.47</v>
      </c>
      <c r="G119" s="238" t="str" cm="1">
        <f t="array" aca="1" ref="G119" ca="1">INDIRECT("'"&amp;$C119&amp;"'!"&amp;"$"&amp;$D119&amp;$G$1&amp;"")</f>
        <v>CMS</v>
      </c>
      <c r="H119" s="239" t="s">
        <v>1</v>
      </c>
      <c r="I119" s="237" t="s">
        <v>1</v>
      </c>
      <c r="J119" s="238" cm="1">
        <f t="array" aca="1" ref="J119" ca="1">INDIRECT("'"&amp;$C119&amp;"'!"&amp;"$"&amp;$D119&amp;$J$1&amp;"")</f>
        <v>5.8</v>
      </c>
      <c r="K119" s="239"/>
      <c r="L119" s="239">
        <v>0.9</v>
      </c>
      <c r="M119" s="240">
        <v>2.9079999999999999</v>
      </c>
      <c r="N119" s="236" cm="1">
        <f t="array" aca="1" ref="N119" ca="1">INDIRECT("'"&amp;$C119&amp;"'!"&amp;"$"&amp;$D119&amp;$N$1&amp;"")</f>
        <v>5.8</v>
      </c>
      <c r="O119" s="239"/>
      <c r="P119" s="239">
        <v>0.9</v>
      </c>
      <c r="Q119" s="237">
        <v>2.141</v>
      </c>
      <c r="R119" s="236" t="str" cm="1">
        <f t="array" aca="1" ref="R119" ca="1">INDIRECT("'"&amp;$C119&amp;"'!"&amp;"$"&amp;$D119&amp;$R$1&amp;"")</f>
        <v>CMS</v>
      </c>
      <c r="S119" s="239"/>
      <c r="T119" s="239" t="s">
        <v>1</v>
      </c>
      <c r="U119" s="240" t="s">
        <v>1</v>
      </c>
      <c r="V119" s="236" t="s">
        <v>1</v>
      </c>
      <c r="W119" s="241" cm="1">
        <f t="array" aca="1" ref="W119" ca="1">INDIRECT("'"&amp;$C119&amp;"'!"&amp;"$"&amp;$D119&amp;$W$1&amp;"")</f>
        <v>0</v>
      </c>
      <c r="X119" s="239" t="s">
        <v>1</v>
      </c>
      <c r="Y119" s="237" t="s">
        <v>1</v>
      </c>
      <c r="Z119" s="238" cm="1">
        <f t="array" aca="1" ref="Z119" ca="1">INDIRECT("'"&amp;$C119&amp;"'!"&amp;"$"&amp;$D119&amp;$Z$1&amp;"")</f>
        <v>0</v>
      </c>
      <c r="AA119" s="239" t="s">
        <v>1</v>
      </c>
      <c r="AB119" s="239" t="s">
        <v>1</v>
      </c>
      <c r="AC119" s="240" t="s">
        <v>1</v>
      </c>
      <c r="AD119" s="236" cm="1">
        <f t="array" aca="1" ref="AD119" ca="1">INDIRECT("'"&amp;$C119&amp;"'!"&amp;"$"&amp;$D119&amp;$AD$1&amp;"")</f>
        <v>0</v>
      </c>
      <c r="AE119" s="239" t="s">
        <v>1</v>
      </c>
      <c r="AF119" s="239" t="s">
        <v>1</v>
      </c>
      <c r="AG119" s="237" t="s">
        <v>1</v>
      </c>
      <c r="AH119" s="238" cm="1">
        <f t="array" aca="1" ref="AH119" ca="1">INDIRECT("'"&amp;$C119&amp;"'!"&amp;"$"&amp;$D119&amp;$AH$1&amp;"")</f>
        <v>0</v>
      </c>
      <c r="AI119" s="239" t="s">
        <v>1</v>
      </c>
      <c r="AJ119" s="239" t="s">
        <v>1</v>
      </c>
      <c r="AK119" s="240" t="s">
        <v>1</v>
      </c>
      <c r="AL119" s="236" cm="1">
        <f t="array" aca="1" ref="AL119" ca="1">INDIRECT("'"&amp;$C119&amp;"'!"&amp;"$"&amp;$D119&amp;$AL$1&amp;"")</f>
        <v>0</v>
      </c>
      <c r="AM119" s="239" t="s">
        <v>1</v>
      </c>
      <c r="AN119" s="239" t="s">
        <v>1</v>
      </c>
      <c r="AO119" s="237" t="s">
        <v>1</v>
      </c>
      <c r="AP119" s="236">
        <v>11.8</v>
      </c>
      <c r="AQ119" s="240">
        <v>71.099999999999994</v>
      </c>
      <c r="AR119" s="236" cm="1">
        <f t="array" aca="1" ref="AR119" ca="1">INDIRECT("'"&amp;$C119&amp;"'!"&amp;"$"&amp;$D119&amp;$AR$1&amp;"")</f>
        <v>3.7</v>
      </c>
      <c r="AS119" s="239">
        <v>0.94</v>
      </c>
      <c r="AT119" s="237">
        <v>1.3</v>
      </c>
      <c r="AU119" s="238" cm="1">
        <f t="array" aca="1" ref="AU119" ca="1">INDIRECT("'"&amp;$C119&amp;"'!"&amp;"$"&amp;$D119&amp;$AU$1&amp;"")</f>
        <v>2.7</v>
      </c>
      <c r="AV119" s="239">
        <v>0.94</v>
      </c>
      <c r="AW119" s="237">
        <v>1.01</v>
      </c>
      <c r="AX119" s="236">
        <v>14</v>
      </c>
      <c r="AY119" s="240">
        <v>70.7</v>
      </c>
      <c r="AZ119" s="239" cm="1">
        <f t="array" aca="1" ref="AZ119" ca="1">INDIRECT("'"&amp;$C119&amp;"'!"&amp;"$"&amp;$D119&amp;$AZ$1&amp;"")</f>
        <v>2.7</v>
      </c>
      <c r="BA119" s="238"/>
      <c r="BB119" s="239">
        <v>0.85</v>
      </c>
      <c r="BC119" s="237">
        <v>2.35</v>
      </c>
      <c r="BD119" s="239" t="str" cm="1">
        <f t="array" aca="1" ref="BD119" ca="1">INDIRECT("'"&amp;$C119&amp;"'!"&amp;"$"&amp;$D119&amp;$BD$1&amp;"")</f>
        <v>CMS</v>
      </c>
      <c r="BE119" s="238"/>
      <c r="BF119" s="239" t="s">
        <v>1</v>
      </c>
      <c r="BG119" s="237" t="s">
        <v>1</v>
      </c>
      <c r="BH119" s="241">
        <v>14.3</v>
      </c>
      <c r="BI119" s="237">
        <v>72.010000000000005</v>
      </c>
      <c r="BJ119" s="241" cm="1">
        <f t="array" aca="1" ref="BJ119" ca="1">INDIRECT("'"&amp;$C119&amp;"'!"&amp;"$"&amp;$D119&amp;$BJ$1&amp;"")</f>
        <v>14.39</v>
      </c>
      <c r="BK119" s="239">
        <v>0.98</v>
      </c>
      <c r="BL119" s="237">
        <v>3.5</v>
      </c>
      <c r="BM119" s="415">
        <v>67.900000000000006</v>
      </c>
      <c r="BN119" s="236" cm="1">
        <f t="array" aca="1" ref="BN119" ca="1">INDIRECT("'"&amp;$C119&amp;"'!"&amp;"$"&amp;$D119&amp;$BN$1&amp;"")</f>
        <v>2.0999999999999996</v>
      </c>
      <c r="BO119" s="238">
        <v>0.94</v>
      </c>
      <c r="BP119" s="237">
        <v>0.75</v>
      </c>
      <c r="BQ119" s="241" cm="1">
        <f t="array" aca="1" ref="BQ119" ca="1">INDIRECT("'"&amp;$C119&amp;"'!"&amp;"$"&amp;$D119&amp;$BQ$1&amp;"")</f>
        <v>0.87</v>
      </c>
      <c r="BR119" s="239"/>
      <c r="BS119" s="239">
        <v>0.99</v>
      </c>
      <c r="BT119" s="237">
        <v>0.11</v>
      </c>
      <c r="BU119" s="242" cm="1">
        <f t="array" aca="1" ref="BU119" ca="1">INDIRECT("'"&amp;$C119&amp;"'!"&amp;"$"&amp;$D119&amp;$BU$1&amp;"")</f>
        <v>0.62</v>
      </c>
      <c r="BV119" s="239"/>
      <c r="BW119" s="239">
        <v>0.97</v>
      </c>
      <c r="BX119" s="237">
        <v>0.15</v>
      </c>
      <c r="BY119" s="242" cm="1">
        <f t="array" aca="1" ref="BY119" ca="1">INDIRECT("'"&amp;$C119&amp;"'!"&amp;"$"&amp;$D119&amp;74&amp;"")</f>
        <v>0</v>
      </c>
      <c r="BZ119" s="239"/>
      <c r="CA119" s="239"/>
      <c r="CB119" s="237"/>
    </row>
    <row r="120" spans="1:80" ht="15" x14ac:dyDescent="0.2">
      <c r="A120" s="351">
        <f t="shared" si="7"/>
        <v>45966</v>
      </c>
      <c r="B120" s="268">
        <v>0.625</v>
      </c>
      <c r="C120" s="254">
        <f t="shared" si="8"/>
        <v>5</v>
      </c>
      <c r="D120" s="255" t="s">
        <v>168</v>
      </c>
      <c r="E120" s="229">
        <v>13.9</v>
      </c>
      <c r="F120" s="230">
        <v>69.56</v>
      </c>
      <c r="G120" s="231" t="str" cm="1">
        <f t="array" aca="1" ref="G120" ca="1">INDIRECT("'"&amp;$C120&amp;"'!"&amp;"$"&amp;$D120&amp;$G$1&amp;"")</f>
        <v>CMS</v>
      </c>
      <c r="H120" s="232" t="s">
        <v>1</v>
      </c>
      <c r="I120" s="230" t="s">
        <v>1</v>
      </c>
      <c r="J120" s="231" cm="1">
        <f t="array" aca="1" ref="J120" ca="1">INDIRECT("'"&amp;$C120&amp;"'!"&amp;"$"&amp;$D120&amp;$J$1&amp;"")</f>
        <v>6.8</v>
      </c>
      <c r="K120" s="232"/>
      <c r="L120" s="232">
        <v>0.89</v>
      </c>
      <c r="M120" s="233">
        <v>3.51</v>
      </c>
      <c r="N120" s="229" cm="1">
        <f t="array" aca="1" ref="N120" ca="1">INDIRECT("'"&amp;$C120&amp;"'!"&amp;"$"&amp;$D120&amp;$N$1&amp;"")</f>
        <v>6.8</v>
      </c>
      <c r="O120" s="232"/>
      <c r="P120" s="232">
        <v>0.89</v>
      </c>
      <c r="Q120" s="230">
        <v>3.45</v>
      </c>
      <c r="R120" s="359" t="str" cm="1">
        <f t="array" aca="1" ref="R120" ca="1">INDIRECT("'"&amp;$C120&amp;"'!"&amp;"$"&amp;$D120&amp;$R$1&amp;"")</f>
        <v>CMS</v>
      </c>
      <c r="S120" s="232"/>
      <c r="T120" s="232" t="s">
        <v>1</v>
      </c>
      <c r="U120" s="233" t="s">
        <v>1</v>
      </c>
      <c r="V120" s="229" t="s">
        <v>1</v>
      </c>
      <c r="W120" s="234" cm="1">
        <f t="array" aca="1" ref="W120" ca="1">INDIRECT("'"&amp;$C120&amp;"'!"&amp;"$"&amp;$D120&amp;$W$1&amp;"")</f>
        <v>0</v>
      </c>
      <c r="X120" s="232" t="s">
        <v>1</v>
      </c>
      <c r="Y120" s="230" t="s">
        <v>1</v>
      </c>
      <c r="Z120" s="231" cm="1">
        <f t="array" aca="1" ref="Z120" ca="1">INDIRECT("'"&amp;$C120&amp;"'!"&amp;"$"&amp;$D120&amp;$Z$1&amp;"")</f>
        <v>0</v>
      </c>
      <c r="AA120" s="232" t="s">
        <v>1</v>
      </c>
      <c r="AB120" s="232" t="s">
        <v>1</v>
      </c>
      <c r="AC120" s="233" t="s">
        <v>1</v>
      </c>
      <c r="AD120" s="229" cm="1">
        <f t="array" aca="1" ref="AD120" ca="1">INDIRECT("'"&amp;$C120&amp;"'!"&amp;"$"&amp;$D120&amp;$AD$1&amp;"")</f>
        <v>0</v>
      </c>
      <c r="AE120" s="232" t="s">
        <v>1</v>
      </c>
      <c r="AF120" s="232" t="s">
        <v>1</v>
      </c>
      <c r="AG120" s="230" t="s">
        <v>1</v>
      </c>
      <c r="AH120" s="231" cm="1">
        <f t="array" aca="1" ref="AH120" ca="1">INDIRECT("'"&amp;$C120&amp;"'!"&amp;"$"&amp;$D120&amp;$AH$1&amp;"")</f>
        <v>0</v>
      </c>
      <c r="AI120" s="232" t="s">
        <v>1</v>
      </c>
      <c r="AJ120" s="232" t="s">
        <v>1</v>
      </c>
      <c r="AK120" s="233" t="s">
        <v>1</v>
      </c>
      <c r="AL120" s="229" cm="1">
        <f t="array" aca="1" ref="AL120" ca="1">INDIRECT("'"&amp;$C120&amp;"'!"&amp;"$"&amp;$D120&amp;$AL$1&amp;"")</f>
        <v>0</v>
      </c>
      <c r="AM120" s="232" t="s">
        <v>1</v>
      </c>
      <c r="AN120" s="232" t="s">
        <v>1</v>
      </c>
      <c r="AO120" s="230" t="s">
        <v>1</v>
      </c>
      <c r="AP120" s="229">
        <v>11.6</v>
      </c>
      <c r="AQ120" s="233">
        <v>69.8</v>
      </c>
      <c r="AR120" s="229" cm="1">
        <f t="array" aca="1" ref="AR120" ca="1">INDIRECT("'"&amp;$C120&amp;"'!"&amp;"$"&amp;$D120&amp;$AR$1&amp;"")</f>
        <v>4.0999999999999996</v>
      </c>
      <c r="AS120" s="232">
        <v>0.89</v>
      </c>
      <c r="AT120" s="230">
        <v>1.79</v>
      </c>
      <c r="AU120" s="231" cm="1">
        <f t="array" aca="1" ref="AU120" ca="1">INDIRECT("'"&amp;$C120&amp;"'!"&amp;"$"&amp;$D120&amp;$AU$1&amp;"")</f>
        <v>3.5</v>
      </c>
      <c r="AV120" s="232">
        <v>0.89</v>
      </c>
      <c r="AW120" s="230">
        <v>1.65</v>
      </c>
      <c r="AX120" s="229">
        <v>0</v>
      </c>
      <c r="AY120" s="233">
        <v>70</v>
      </c>
      <c r="AZ120" s="232" cm="1">
        <f t="array" aca="1" ref="AZ120" ca="1">INDIRECT("'"&amp;$C120&amp;"'!"&amp;"$"&amp;$D120&amp;$AZ$1&amp;"")</f>
        <v>0</v>
      </c>
      <c r="BA120" s="231"/>
      <c r="BB120" s="232" t="s">
        <v>1</v>
      </c>
      <c r="BC120" s="230" t="s">
        <v>1</v>
      </c>
      <c r="BD120" s="232" t="str" cm="1">
        <f t="array" aca="1" ref="BD120" ca="1">INDIRECT("'"&amp;$C120&amp;"'!"&amp;"$"&amp;$D120&amp;$BD$1&amp;"")</f>
        <v>CMS</v>
      </c>
      <c r="BE120" s="231"/>
      <c r="BF120" s="232" t="s">
        <v>1</v>
      </c>
      <c r="BG120" s="230" t="s">
        <v>1</v>
      </c>
      <c r="BH120" s="234">
        <v>14.08</v>
      </c>
      <c r="BI120" s="230">
        <v>70.930000000000007</v>
      </c>
      <c r="BJ120" s="234" cm="1">
        <f t="array" aca="1" ref="BJ120" ca="1">INDIRECT("'"&amp;$C120&amp;"'!"&amp;"$"&amp;$D120&amp;$BJ$1&amp;"")</f>
        <v>14.26</v>
      </c>
      <c r="BK120" s="232">
        <v>0.98</v>
      </c>
      <c r="BL120" s="230">
        <v>3.4</v>
      </c>
      <c r="BM120" s="414">
        <v>67.2</v>
      </c>
      <c r="BN120" s="229" cm="1">
        <f t="array" aca="1" ref="BN120" ca="1">INDIRECT("'"&amp;$C120&amp;"'!"&amp;"$"&amp;$D120&amp;$BN$1&amp;"")</f>
        <v>0.7</v>
      </c>
      <c r="BO120" s="231">
        <v>0.94</v>
      </c>
      <c r="BP120" s="230">
        <v>0.6</v>
      </c>
      <c r="BQ120" s="234" cm="1">
        <f t="array" aca="1" ref="BQ120" ca="1">INDIRECT("'"&amp;$C120&amp;"'!"&amp;"$"&amp;$D120&amp;$BQ$1&amp;"")</f>
        <v>0.88</v>
      </c>
      <c r="BR120" s="232"/>
      <c r="BS120" s="232">
        <v>0.99</v>
      </c>
      <c r="BT120" s="230">
        <v>0.11</v>
      </c>
      <c r="BU120" s="235" cm="1">
        <f t="array" aca="1" ref="BU120" ca="1">INDIRECT("'"&amp;$C120&amp;"'!"&amp;"$"&amp;$D120&amp;$BU$1&amp;"")</f>
        <v>0.59</v>
      </c>
      <c r="BV120" s="232"/>
      <c r="BW120" s="232">
        <v>0.97</v>
      </c>
      <c r="BX120" s="230">
        <v>0.15</v>
      </c>
      <c r="BY120" s="235" cm="1">
        <f t="array" aca="1" ref="BY120" ca="1">INDIRECT("'"&amp;$C120&amp;"'!"&amp;"$"&amp;$D120&amp;74&amp;"")</f>
        <v>0</v>
      </c>
      <c r="BZ120" s="232"/>
      <c r="CA120" s="232"/>
      <c r="CB120" s="230"/>
    </row>
    <row r="121" spans="1:80" ht="15" x14ac:dyDescent="0.2">
      <c r="A121" s="351">
        <f t="shared" si="7"/>
        <v>45966</v>
      </c>
      <c r="B121" s="268">
        <v>0.66666666666666696</v>
      </c>
      <c r="C121" s="254">
        <f t="shared" si="8"/>
        <v>5</v>
      </c>
      <c r="D121" s="255" t="s">
        <v>169</v>
      </c>
      <c r="E121" s="236">
        <v>14</v>
      </c>
      <c r="F121" s="237">
        <v>68.58</v>
      </c>
      <c r="G121" s="238" t="str" cm="1">
        <f t="array" aca="1" ref="G121" ca="1">INDIRECT("'"&amp;$C121&amp;"'!"&amp;"$"&amp;$D121&amp;$G$1&amp;"")</f>
        <v>CMS</v>
      </c>
      <c r="H121" s="239" t="s">
        <v>1</v>
      </c>
      <c r="I121" s="237" t="s">
        <v>1</v>
      </c>
      <c r="J121" s="238" cm="1">
        <f t="array" aca="1" ref="J121" ca="1">INDIRECT("'"&amp;$C121&amp;"'!"&amp;"$"&amp;$D121&amp;$J$1&amp;"")</f>
        <v>6.8</v>
      </c>
      <c r="K121" s="239"/>
      <c r="L121" s="239">
        <v>0.9</v>
      </c>
      <c r="M121" s="240">
        <v>3.2519999999999998</v>
      </c>
      <c r="N121" s="236" cm="1">
        <f t="array" aca="1" ref="N121" ca="1">INDIRECT("'"&amp;$C121&amp;"'!"&amp;"$"&amp;$D121&amp;$N$1&amp;"")</f>
        <v>6.8</v>
      </c>
      <c r="O121" s="239"/>
      <c r="P121" s="239">
        <v>0.9</v>
      </c>
      <c r="Q121" s="237">
        <v>3.2669999999999999</v>
      </c>
      <c r="R121" s="360" t="str" cm="1">
        <f t="array" aca="1" ref="R121" ca="1">INDIRECT("'"&amp;$C121&amp;"'!"&amp;"$"&amp;$D121&amp;$R$1&amp;"")</f>
        <v>CMS</v>
      </c>
      <c r="S121" s="239"/>
      <c r="T121" s="239" t="s">
        <v>1</v>
      </c>
      <c r="U121" s="240" t="s">
        <v>1</v>
      </c>
      <c r="V121" s="236" t="s">
        <v>1</v>
      </c>
      <c r="W121" s="241" cm="1">
        <f t="array" aca="1" ref="W121" ca="1">INDIRECT("'"&amp;$C121&amp;"'!"&amp;"$"&amp;$D121&amp;$W$1&amp;"")</f>
        <v>0</v>
      </c>
      <c r="X121" s="239" t="s">
        <v>1</v>
      </c>
      <c r="Y121" s="237" t="s">
        <v>1</v>
      </c>
      <c r="Z121" s="238" cm="1">
        <f t="array" aca="1" ref="Z121" ca="1">INDIRECT("'"&amp;$C121&amp;"'!"&amp;"$"&amp;$D121&amp;$Z$1&amp;"")</f>
        <v>0</v>
      </c>
      <c r="AA121" s="239" t="s">
        <v>1</v>
      </c>
      <c r="AB121" s="239" t="s">
        <v>1</v>
      </c>
      <c r="AC121" s="240" t="s">
        <v>1</v>
      </c>
      <c r="AD121" s="236" cm="1">
        <f t="array" aca="1" ref="AD121" ca="1">INDIRECT("'"&amp;$C121&amp;"'!"&amp;"$"&amp;$D121&amp;$AD$1&amp;"")</f>
        <v>0</v>
      </c>
      <c r="AE121" s="239" t="s">
        <v>1</v>
      </c>
      <c r="AF121" s="239" t="s">
        <v>1</v>
      </c>
      <c r="AG121" s="237" t="s">
        <v>1</v>
      </c>
      <c r="AH121" s="238" cm="1">
        <f t="array" aca="1" ref="AH121" ca="1">INDIRECT("'"&amp;$C121&amp;"'!"&amp;"$"&amp;$D121&amp;$AH$1&amp;"")</f>
        <v>0</v>
      </c>
      <c r="AI121" s="239" t="s">
        <v>1</v>
      </c>
      <c r="AJ121" s="239" t="s">
        <v>1</v>
      </c>
      <c r="AK121" s="240" t="s">
        <v>1</v>
      </c>
      <c r="AL121" s="236" cm="1">
        <f t="array" aca="1" ref="AL121" ca="1">INDIRECT("'"&amp;$C121&amp;"'!"&amp;"$"&amp;$D121&amp;$AL$1&amp;"")</f>
        <v>0</v>
      </c>
      <c r="AM121" s="239" t="s">
        <v>1</v>
      </c>
      <c r="AN121" s="239" t="s">
        <v>1</v>
      </c>
      <c r="AO121" s="237" t="s">
        <v>1</v>
      </c>
      <c r="AP121" s="236">
        <v>11.6</v>
      </c>
      <c r="AQ121" s="240">
        <v>69.900000000000006</v>
      </c>
      <c r="AR121" s="236" cm="1">
        <f t="array" aca="1" ref="AR121" ca="1">INDIRECT("'"&amp;$C121&amp;"'!"&amp;"$"&amp;$D121&amp;$AR$1&amp;"")</f>
        <v>4.0999999999999996</v>
      </c>
      <c r="AS121" s="239">
        <v>0.9</v>
      </c>
      <c r="AT121" s="237">
        <v>1.77</v>
      </c>
      <c r="AU121" s="238" cm="1">
        <f t="array" aca="1" ref="AU121" ca="1">INDIRECT("'"&amp;$C121&amp;"'!"&amp;"$"&amp;$D121&amp;$AU$1&amp;"")</f>
        <v>3.5</v>
      </c>
      <c r="AV121" s="239">
        <v>0.9</v>
      </c>
      <c r="AW121" s="237">
        <v>1.63</v>
      </c>
      <c r="AX121" s="236">
        <v>0</v>
      </c>
      <c r="AY121" s="240">
        <v>70</v>
      </c>
      <c r="AZ121" s="239" cm="1">
        <f t="array" aca="1" ref="AZ121" ca="1">INDIRECT("'"&amp;$C121&amp;"'!"&amp;"$"&amp;$D121&amp;$AZ$1&amp;"")</f>
        <v>0</v>
      </c>
      <c r="BA121" s="238"/>
      <c r="BB121" s="239" t="s">
        <v>1</v>
      </c>
      <c r="BC121" s="237" t="s">
        <v>1</v>
      </c>
      <c r="BD121" s="239" t="str" cm="1">
        <f t="array" aca="1" ref="BD121" ca="1">INDIRECT("'"&amp;$C121&amp;"'!"&amp;"$"&amp;$D121&amp;$BD$1&amp;"")</f>
        <v>CMS</v>
      </c>
      <c r="BE121" s="238"/>
      <c r="BF121" s="239" t="s">
        <v>1</v>
      </c>
      <c r="BG121" s="237" t="s">
        <v>1</v>
      </c>
      <c r="BH121" s="241">
        <v>14.12</v>
      </c>
      <c r="BI121" s="237">
        <v>71.14</v>
      </c>
      <c r="BJ121" s="241" cm="1">
        <f t="array" aca="1" ref="BJ121" ca="1">INDIRECT("'"&amp;$C121&amp;"'!"&amp;"$"&amp;$D121&amp;$BJ$1&amp;"")</f>
        <v>14.24</v>
      </c>
      <c r="BK121" s="239">
        <v>0.98</v>
      </c>
      <c r="BL121" s="237">
        <v>3.4</v>
      </c>
      <c r="BM121" s="415">
        <v>67.2</v>
      </c>
      <c r="BN121" s="236" cm="1">
        <f t="array" aca="1" ref="BN121" ca="1">INDIRECT("'"&amp;$C121&amp;"'!"&amp;"$"&amp;$D121&amp;$BN$1&amp;"")</f>
        <v>1.4</v>
      </c>
      <c r="BO121" s="238">
        <v>0.95</v>
      </c>
      <c r="BP121" s="237">
        <v>0.46</v>
      </c>
      <c r="BQ121" s="241" cm="1">
        <f t="array" aca="1" ref="BQ121" ca="1">INDIRECT("'"&amp;$C121&amp;"'!"&amp;"$"&amp;$D121&amp;$BQ$1&amp;"")</f>
        <v>0.91</v>
      </c>
      <c r="BR121" s="239"/>
      <c r="BS121" s="239">
        <v>0.99</v>
      </c>
      <c r="BT121" s="237">
        <v>0.1</v>
      </c>
      <c r="BU121" s="242" cm="1">
        <f t="array" aca="1" ref="BU121" ca="1">INDIRECT("'"&amp;$C121&amp;"'!"&amp;"$"&amp;$D121&amp;$BU$1&amp;"")</f>
        <v>0.6</v>
      </c>
      <c r="BV121" s="239"/>
      <c r="BW121" s="239">
        <v>0.97</v>
      </c>
      <c r="BX121" s="237">
        <v>0.15</v>
      </c>
      <c r="BY121" s="242" cm="1">
        <f t="array" aca="1" ref="BY121" ca="1">INDIRECT("'"&amp;$C121&amp;"'!"&amp;"$"&amp;$D121&amp;74&amp;"")</f>
        <v>0</v>
      </c>
      <c r="BZ121" s="239"/>
      <c r="CA121" s="239"/>
      <c r="CB121" s="237"/>
    </row>
    <row r="122" spans="1:80" ht="15" x14ac:dyDescent="0.2">
      <c r="A122" s="351">
        <f t="shared" si="7"/>
        <v>45966</v>
      </c>
      <c r="B122" s="268">
        <v>0.70833333333333404</v>
      </c>
      <c r="C122" s="254">
        <f t="shared" si="8"/>
        <v>5</v>
      </c>
      <c r="D122" s="255" t="s">
        <v>170</v>
      </c>
      <c r="E122" s="229">
        <v>14</v>
      </c>
      <c r="F122" s="230">
        <v>68.61</v>
      </c>
      <c r="G122" s="231" t="str" cm="1">
        <f t="array" aca="1" ref="G122" ca="1">INDIRECT("'"&amp;$C122&amp;"'!"&amp;"$"&amp;$D122&amp;$G$1&amp;"")</f>
        <v>CMS</v>
      </c>
      <c r="H122" s="232" t="s">
        <v>1</v>
      </c>
      <c r="I122" s="230" t="s">
        <v>1</v>
      </c>
      <c r="J122" s="231" cm="1">
        <f t="array" aca="1" ref="J122" ca="1">INDIRECT("'"&amp;$C122&amp;"'!"&amp;"$"&amp;$D122&amp;$J$1&amp;"")</f>
        <v>6.8</v>
      </c>
      <c r="K122" s="232"/>
      <c r="L122" s="232">
        <v>0.97</v>
      </c>
      <c r="M122" s="233">
        <v>2.738</v>
      </c>
      <c r="N122" s="229" cm="1">
        <f t="array" aca="1" ref="N122" ca="1">INDIRECT("'"&amp;$C122&amp;"'!"&amp;"$"&amp;$D122&amp;$N$1&amp;"")</f>
        <v>6.8</v>
      </c>
      <c r="O122" s="232"/>
      <c r="P122" s="232">
        <v>0.93</v>
      </c>
      <c r="Q122" s="230">
        <v>2.581</v>
      </c>
      <c r="R122" s="359" t="str" cm="1">
        <f t="array" aca="1" ref="R122" ca="1">INDIRECT("'"&amp;$C122&amp;"'!"&amp;"$"&amp;$D122&amp;$R$1&amp;"")</f>
        <v>CMS</v>
      </c>
      <c r="S122" s="232"/>
      <c r="T122" s="232" t="s">
        <v>1</v>
      </c>
      <c r="U122" s="233" t="s">
        <v>1</v>
      </c>
      <c r="V122" s="229" t="s">
        <v>1</v>
      </c>
      <c r="W122" s="234" cm="1">
        <f t="array" aca="1" ref="W122" ca="1">INDIRECT("'"&amp;$C122&amp;"'!"&amp;"$"&amp;$D122&amp;$W$1&amp;"")</f>
        <v>0</v>
      </c>
      <c r="X122" s="232" t="s">
        <v>1</v>
      </c>
      <c r="Y122" s="230" t="s">
        <v>1</v>
      </c>
      <c r="Z122" s="231" cm="1">
        <f t="array" aca="1" ref="Z122" ca="1">INDIRECT("'"&amp;$C122&amp;"'!"&amp;"$"&amp;$D122&amp;$Z$1&amp;"")</f>
        <v>0</v>
      </c>
      <c r="AA122" s="232" t="s">
        <v>1</v>
      </c>
      <c r="AB122" s="232" t="s">
        <v>1</v>
      </c>
      <c r="AC122" s="233" t="s">
        <v>1</v>
      </c>
      <c r="AD122" s="229" cm="1">
        <f t="array" aca="1" ref="AD122" ca="1">INDIRECT("'"&amp;$C122&amp;"'!"&amp;"$"&amp;$D122&amp;$AD$1&amp;"")</f>
        <v>0</v>
      </c>
      <c r="AE122" s="232" t="s">
        <v>1</v>
      </c>
      <c r="AF122" s="232" t="s">
        <v>1</v>
      </c>
      <c r="AG122" s="230" t="s">
        <v>1</v>
      </c>
      <c r="AH122" s="231" cm="1">
        <f t="array" aca="1" ref="AH122" ca="1">INDIRECT("'"&amp;$C122&amp;"'!"&amp;"$"&amp;$D122&amp;$AH$1&amp;"")</f>
        <v>0</v>
      </c>
      <c r="AI122" s="232" t="s">
        <v>1</v>
      </c>
      <c r="AJ122" s="232" t="s">
        <v>1</v>
      </c>
      <c r="AK122" s="233" t="s">
        <v>1</v>
      </c>
      <c r="AL122" s="229" cm="1">
        <f t="array" aca="1" ref="AL122" ca="1">INDIRECT("'"&amp;$C122&amp;"'!"&amp;"$"&amp;$D122&amp;$AL$1&amp;"")</f>
        <v>0</v>
      </c>
      <c r="AM122" s="232" t="s">
        <v>1</v>
      </c>
      <c r="AN122" s="232" t="s">
        <v>1</v>
      </c>
      <c r="AO122" s="230" t="s">
        <v>1</v>
      </c>
      <c r="AP122" s="229">
        <v>11.6</v>
      </c>
      <c r="AQ122" s="233">
        <v>70.099999999999994</v>
      </c>
      <c r="AR122" s="229" cm="1">
        <f t="array" aca="1" ref="AR122" ca="1">INDIRECT("'"&amp;$C122&amp;"'!"&amp;"$"&amp;$D122&amp;$AR$1&amp;"")</f>
        <v>4</v>
      </c>
      <c r="AS122" s="232">
        <v>0.92</v>
      </c>
      <c r="AT122" s="230">
        <v>1.6</v>
      </c>
      <c r="AU122" s="231" cm="1">
        <f t="array" aca="1" ref="AU122" ca="1">INDIRECT("'"&amp;$C122&amp;"'!"&amp;"$"&amp;$D122&amp;$AU$1&amp;"")</f>
        <v>3.5</v>
      </c>
      <c r="AV122" s="232">
        <v>0.92</v>
      </c>
      <c r="AW122" s="230">
        <v>1.5</v>
      </c>
      <c r="AX122" s="229">
        <v>0</v>
      </c>
      <c r="AY122" s="233">
        <v>70</v>
      </c>
      <c r="AZ122" s="232" cm="1">
        <f t="array" aca="1" ref="AZ122" ca="1">INDIRECT("'"&amp;$C122&amp;"'!"&amp;"$"&amp;$D122&amp;$AZ$1&amp;"")</f>
        <v>0</v>
      </c>
      <c r="BA122" s="231"/>
      <c r="BB122" s="232" t="s">
        <v>1</v>
      </c>
      <c r="BC122" s="230" t="s">
        <v>1</v>
      </c>
      <c r="BD122" s="232" t="str" cm="1">
        <f t="array" aca="1" ref="BD122" ca="1">INDIRECT("'"&amp;$C122&amp;"'!"&amp;"$"&amp;$D122&amp;$BD$1&amp;"")</f>
        <v>CMS</v>
      </c>
      <c r="BE122" s="231"/>
      <c r="BF122" s="232" t="s">
        <v>1</v>
      </c>
      <c r="BG122" s="230" t="s">
        <v>1</v>
      </c>
      <c r="BH122" s="234">
        <v>14.11</v>
      </c>
      <c r="BI122" s="230">
        <v>71.02</v>
      </c>
      <c r="BJ122" s="234" cm="1">
        <f t="array" aca="1" ref="BJ122" ca="1">INDIRECT("'"&amp;$C122&amp;"'!"&amp;"$"&amp;$D122&amp;$BJ$1&amp;"")</f>
        <v>14.24</v>
      </c>
      <c r="BK122" s="232">
        <v>0.98</v>
      </c>
      <c r="BL122" s="230">
        <v>3.4</v>
      </c>
      <c r="BM122" s="414">
        <v>67.400000000000006</v>
      </c>
      <c r="BN122" s="229" cm="1">
        <f t="array" aca="1" ref="BN122" ca="1">INDIRECT("'"&amp;$C122&amp;"'!"&amp;"$"&amp;$D122&amp;$BN$1&amp;"")</f>
        <v>2.8</v>
      </c>
      <c r="BO122" s="231">
        <v>0.96</v>
      </c>
      <c r="BP122" s="230">
        <v>0.79</v>
      </c>
      <c r="BQ122" s="234" cm="1">
        <f t="array" aca="1" ref="BQ122" ca="1">INDIRECT("'"&amp;$C122&amp;"'!"&amp;"$"&amp;$D122&amp;$BQ$1&amp;"")</f>
        <v>0.95</v>
      </c>
      <c r="BR122" s="232"/>
      <c r="BS122" s="232">
        <v>0.99</v>
      </c>
      <c r="BT122" s="230">
        <v>0.1</v>
      </c>
      <c r="BU122" s="235" cm="1">
        <f t="array" aca="1" ref="BU122" ca="1">INDIRECT("'"&amp;$C122&amp;"'!"&amp;"$"&amp;$D122&amp;$BU$1&amp;"")</f>
        <v>0.74</v>
      </c>
      <c r="BV122" s="232"/>
      <c r="BW122" s="232">
        <v>0.97</v>
      </c>
      <c r="BX122" s="230">
        <v>0.18</v>
      </c>
      <c r="BY122" s="235" cm="1">
        <f t="array" aca="1" ref="BY122" ca="1">INDIRECT("'"&amp;$C122&amp;"'!"&amp;"$"&amp;$D122&amp;74&amp;"")</f>
        <v>0</v>
      </c>
      <c r="BZ122" s="232"/>
      <c r="CA122" s="232"/>
      <c r="CB122" s="230"/>
    </row>
    <row r="123" spans="1:80" ht="15" x14ac:dyDescent="0.2">
      <c r="A123" s="351">
        <f t="shared" si="7"/>
        <v>45966</v>
      </c>
      <c r="B123" s="268">
        <v>0.750000000000001</v>
      </c>
      <c r="C123" s="254">
        <f t="shared" si="8"/>
        <v>5</v>
      </c>
      <c r="D123" s="255" t="s">
        <v>171</v>
      </c>
      <c r="E123" s="236">
        <v>14</v>
      </c>
      <c r="F123" s="237">
        <v>69.290000000000006</v>
      </c>
      <c r="G123" s="238" t="str" cm="1">
        <f t="array" aca="1" ref="G123" ca="1">INDIRECT("'"&amp;$C123&amp;"'!"&amp;"$"&amp;$D123&amp;$G$1&amp;"")</f>
        <v>CMS</v>
      </c>
      <c r="H123" s="239" t="s">
        <v>1</v>
      </c>
      <c r="I123" s="237" t="s">
        <v>1</v>
      </c>
      <c r="J123" s="238" cm="1">
        <f t="array" aca="1" ref="J123" ca="1">INDIRECT("'"&amp;$C123&amp;"'!"&amp;"$"&amp;$D123&amp;$J$1&amp;"")</f>
        <v>6.7</v>
      </c>
      <c r="K123" s="239"/>
      <c r="L123" s="239">
        <v>0.96</v>
      </c>
      <c r="M123" s="240">
        <v>1.903</v>
      </c>
      <c r="N123" s="236" cm="1">
        <f t="array" aca="1" ref="N123" ca="1">INDIRECT("'"&amp;$C123&amp;"'!"&amp;"$"&amp;$D123&amp;$N$1&amp;"")</f>
        <v>6.7</v>
      </c>
      <c r="O123" s="239"/>
      <c r="P123" s="239">
        <v>0.96</v>
      </c>
      <c r="Q123" s="237">
        <v>1.909</v>
      </c>
      <c r="R123" s="236" t="str" cm="1">
        <f t="array" aca="1" ref="R123" ca="1">INDIRECT("'"&amp;$C123&amp;"'!"&amp;"$"&amp;$D123&amp;$R$1&amp;"")</f>
        <v>CMS</v>
      </c>
      <c r="S123" s="239"/>
      <c r="T123" s="239" t="s">
        <v>1</v>
      </c>
      <c r="U123" s="240" t="s">
        <v>1</v>
      </c>
      <c r="V123" s="236" t="s">
        <v>1</v>
      </c>
      <c r="W123" s="241" cm="1">
        <f t="array" aca="1" ref="W123" ca="1">INDIRECT("'"&amp;$C123&amp;"'!"&amp;"$"&amp;$D123&amp;$W$1&amp;"")</f>
        <v>0</v>
      </c>
      <c r="X123" s="239" t="s">
        <v>1</v>
      </c>
      <c r="Y123" s="237" t="s">
        <v>1</v>
      </c>
      <c r="Z123" s="238" cm="1">
        <f t="array" aca="1" ref="Z123" ca="1">INDIRECT("'"&amp;$C123&amp;"'!"&amp;"$"&amp;$D123&amp;$Z$1&amp;"")</f>
        <v>0</v>
      </c>
      <c r="AA123" s="239" t="s">
        <v>1</v>
      </c>
      <c r="AB123" s="239" t="s">
        <v>1</v>
      </c>
      <c r="AC123" s="240" t="s">
        <v>1</v>
      </c>
      <c r="AD123" s="236" cm="1">
        <f t="array" aca="1" ref="AD123" ca="1">INDIRECT("'"&amp;$C123&amp;"'!"&amp;"$"&amp;$D123&amp;$AD$1&amp;"")</f>
        <v>0</v>
      </c>
      <c r="AE123" s="239" t="s">
        <v>1</v>
      </c>
      <c r="AF123" s="239" t="s">
        <v>1</v>
      </c>
      <c r="AG123" s="237" t="s">
        <v>1</v>
      </c>
      <c r="AH123" s="238" cm="1">
        <f t="array" aca="1" ref="AH123" ca="1">INDIRECT("'"&amp;$C123&amp;"'!"&amp;"$"&amp;$D123&amp;$AH$1&amp;"")</f>
        <v>0</v>
      </c>
      <c r="AI123" s="239" t="s">
        <v>1</v>
      </c>
      <c r="AJ123" s="239" t="s">
        <v>1</v>
      </c>
      <c r="AK123" s="240" t="s">
        <v>1</v>
      </c>
      <c r="AL123" s="236" cm="1">
        <f t="array" aca="1" ref="AL123" ca="1">INDIRECT("'"&amp;$C123&amp;"'!"&amp;"$"&amp;$D123&amp;$AL$1&amp;"")</f>
        <v>0</v>
      </c>
      <c r="AM123" s="239" t="s">
        <v>1</v>
      </c>
      <c r="AN123" s="239" t="s">
        <v>1</v>
      </c>
      <c r="AO123" s="237" t="s">
        <v>1</v>
      </c>
      <c r="AP123" s="236">
        <v>11.6</v>
      </c>
      <c r="AQ123" s="240">
        <v>70.099999999999994</v>
      </c>
      <c r="AR123" s="236" cm="1">
        <f t="array" aca="1" ref="AR123" ca="1">INDIRECT("'"&amp;$C123&amp;"'!"&amp;"$"&amp;$D123&amp;$AR$1&amp;"")</f>
        <v>4</v>
      </c>
      <c r="AS123" s="239">
        <v>0.94</v>
      </c>
      <c r="AT123" s="237">
        <v>1.55</v>
      </c>
      <c r="AU123" s="238" cm="1">
        <f t="array" aca="1" ref="AU123" ca="1">INDIRECT("'"&amp;$C123&amp;"'!"&amp;"$"&amp;$D123&amp;$AU$1&amp;"")</f>
        <v>3.5</v>
      </c>
      <c r="AV123" s="239">
        <v>0.94</v>
      </c>
      <c r="AW123" s="237">
        <v>1.32</v>
      </c>
      <c r="AX123" s="236">
        <v>13.8</v>
      </c>
      <c r="AY123" s="240">
        <v>70.3</v>
      </c>
      <c r="AZ123" s="239" cm="1">
        <f t="array" aca="1" ref="AZ123" ca="1">INDIRECT("'"&amp;$C123&amp;"'!"&amp;"$"&amp;$D123&amp;$AZ$1&amp;"")</f>
        <v>1.2</v>
      </c>
      <c r="BA123" s="238"/>
      <c r="BB123" s="239">
        <v>0.93</v>
      </c>
      <c r="BC123" s="237">
        <v>0.38</v>
      </c>
      <c r="BD123" s="239" t="str" cm="1">
        <f t="array" aca="1" ref="BD123" ca="1">INDIRECT("'"&amp;$C123&amp;"'!"&amp;"$"&amp;$D123&amp;$BD$1&amp;"")</f>
        <v>CMS</v>
      </c>
      <c r="BE123" s="238"/>
      <c r="BF123" s="239" t="s">
        <v>1</v>
      </c>
      <c r="BG123" s="237" t="s">
        <v>1</v>
      </c>
      <c r="BH123" s="241">
        <v>14.23</v>
      </c>
      <c r="BI123" s="237">
        <v>71.63</v>
      </c>
      <c r="BJ123" s="241" cm="1">
        <f t="array" aca="1" ref="BJ123" ca="1">INDIRECT("'"&amp;$C123&amp;"'!"&amp;"$"&amp;$D123&amp;$BJ$1&amp;"")</f>
        <v>14.23</v>
      </c>
      <c r="BK123" s="239">
        <v>0.98</v>
      </c>
      <c r="BL123" s="237">
        <v>3.4</v>
      </c>
      <c r="BM123" s="415">
        <v>68</v>
      </c>
      <c r="BN123" s="236" cm="1">
        <f t="array" aca="1" ref="BN123" ca="1">INDIRECT("'"&amp;$C123&amp;"'!"&amp;"$"&amp;$D123&amp;$BN$1&amp;"")</f>
        <v>6.6000000000000014</v>
      </c>
      <c r="BO123" s="238">
        <v>0.97</v>
      </c>
      <c r="BP123" s="237">
        <v>1.5</v>
      </c>
      <c r="BQ123" s="241" cm="1">
        <f t="array" aca="1" ref="BQ123" ca="1">INDIRECT("'"&amp;$C123&amp;"'!"&amp;"$"&amp;$D123&amp;$BQ$1&amp;"")</f>
        <v>1.1000000000000001</v>
      </c>
      <c r="BR123" s="239"/>
      <c r="BS123" s="239">
        <v>0.99</v>
      </c>
      <c r="BT123" s="237">
        <v>0.11</v>
      </c>
      <c r="BU123" s="242" cm="1">
        <f t="array" aca="1" ref="BU123" ca="1">INDIRECT("'"&amp;$C123&amp;"'!"&amp;"$"&amp;$D123&amp;$BU$1&amp;"")</f>
        <v>0.8</v>
      </c>
      <c r="BV123" s="239"/>
      <c r="BW123" s="239">
        <v>0.97</v>
      </c>
      <c r="BX123" s="237">
        <v>0.17</v>
      </c>
      <c r="BY123" s="242" cm="1">
        <f t="array" aca="1" ref="BY123" ca="1">INDIRECT("'"&amp;$C123&amp;"'!"&amp;"$"&amp;$D123&amp;74&amp;"")</f>
        <v>0</v>
      </c>
      <c r="BZ123" s="239"/>
      <c r="CA123" s="239"/>
      <c r="CB123" s="237"/>
    </row>
    <row r="124" spans="1:80" ht="15" x14ac:dyDescent="0.2">
      <c r="A124" s="351">
        <f t="shared" si="7"/>
        <v>45966</v>
      </c>
      <c r="B124" s="268">
        <v>0.79166666666666696</v>
      </c>
      <c r="C124" s="254">
        <f t="shared" si="8"/>
        <v>5</v>
      </c>
      <c r="D124" s="255" t="s">
        <v>172</v>
      </c>
      <c r="E124" s="229">
        <v>14</v>
      </c>
      <c r="F124" s="230">
        <v>69.88</v>
      </c>
      <c r="G124" s="231" t="str" cm="1">
        <f t="array" aca="1" ref="G124" ca="1">INDIRECT("'"&amp;$C124&amp;"'!"&amp;"$"&amp;$D124&amp;$G$1&amp;"")</f>
        <v>CMS</v>
      </c>
      <c r="H124" s="232" t="s">
        <v>1</v>
      </c>
      <c r="I124" s="230" t="s">
        <v>1</v>
      </c>
      <c r="J124" s="231" cm="1">
        <f t="array" aca="1" ref="J124" ca="1">INDIRECT("'"&amp;$C124&amp;"'!"&amp;"$"&amp;$D124&amp;$J$1&amp;"")</f>
        <v>6.6</v>
      </c>
      <c r="K124" s="501"/>
      <c r="L124" s="232">
        <v>0.98</v>
      </c>
      <c r="M124" s="233">
        <v>1.3069999999999999</v>
      </c>
      <c r="N124" s="229" cm="1">
        <f t="array" aca="1" ref="N124" ca="1">INDIRECT("'"&amp;$C124&amp;"'!"&amp;"$"&amp;$D124&amp;$N$1&amp;"")</f>
        <v>6.6</v>
      </c>
      <c r="O124" s="232"/>
      <c r="P124" s="232">
        <v>0.98</v>
      </c>
      <c r="Q124" s="230">
        <v>1.304</v>
      </c>
      <c r="R124" s="359" t="str" cm="1">
        <f t="array" aca="1" ref="R124" ca="1">INDIRECT("'"&amp;$C124&amp;"'!"&amp;"$"&amp;$D124&amp;$R$1&amp;"")</f>
        <v>CMS</v>
      </c>
      <c r="S124" s="232"/>
      <c r="T124" s="232" t="s">
        <v>1</v>
      </c>
      <c r="U124" s="233" t="s">
        <v>1</v>
      </c>
      <c r="V124" s="229" t="s">
        <v>1</v>
      </c>
      <c r="W124" s="234" cm="1">
        <f t="array" aca="1" ref="W124" ca="1">INDIRECT("'"&amp;$C124&amp;"'!"&amp;"$"&amp;$D124&amp;$W$1&amp;"")</f>
        <v>0</v>
      </c>
      <c r="X124" s="232" t="s">
        <v>1</v>
      </c>
      <c r="Y124" s="230" t="s">
        <v>1</v>
      </c>
      <c r="Z124" s="231" cm="1">
        <f t="array" aca="1" ref="Z124" ca="1">INDIRECT("'"&amp;$C124&amp;"'!"&amp;"$"&amp;$D124&amp;$Z$1&amp;"")</f>
        <v>0</v>
      </c>
      <c r="AA124" s="232" t="s">
        <v>1</v>
      </c>
      <c r="AB124" s="232" t="s">
        <v>1</v>
      </c>
      <c r="AC124" s="233" t="s">
        <v>1</v>
      </c>
      <c r="AD124" s="229" cm="1">
        <f t="array" aca="1" ref="AD124" ca="1">INDIRECT("'"&amp;$C124&amp;"'!"&amp;"$"&amp;$D124&amp;$AD$1&amp;"")</f>
        <v>0</v>
      </c>
      <c r="AE124" s="232" t="s">
        <v>1</v>
      </c>
      <c r="AF124" s="232" t="s">
        <v>1</v>
      </c>
      <c r="AG124" s="230" t="s">
        <v>1</v>
      </c>
      <c r="AH124" s="231" cm="1">
        <f t="array" aca="1" ref="AH124" ca="1">INDIRECT("'"&amp;$C124&amp;"'!"&amp;"$"&amp;$D124&amp;$AH$1&amp;"")</f>
        <v>0</v>
      </c>
      <c r="AI124" s="232" t="s">
        <v>1</v>
      </c>
      <c r="AJ124" s="232" t="s">
        <v>1</v>
      </c>
      <c r="AK124" s="233" t="s">
        <v>1</v>
      </c>
      <c r="AL124" s="229" cm="1">
        <f t="array" aca="1" ref="AL124" ca="1">INDIRECT("'"&amp;$C124&amp;"'!"&amp;"$"&amp;$D124&amp;$AL$1&amp;"")</f>
        <v>0</v>
      </c>
      <c r="AM124" s="232" t="s">
        <v>1</v>
      </c>
      <c r="AN124" s="232" t="s">
        <v>1</v>
      </c>
      <c r="AO124" s="230" t="s">
        <v>1</v>
      </c>
      <c r="AP124" s="229">
        <v>11.6</v>
      </c>
      <c r="AQ124" s="233">
        <v>70.8</v>
      </c>
      <c r="AR124" s="229" cm="1">
        <f t="array" aca="1" ref="AR124" ca="1">INDIRECT("'"&amp;$C124&amp;"'!"&amp;"$"&amp;$D124&amp;$AR$1&amp;"")</f>
        <v>4</v>
      </c>
      <c r="AS124" s="232">
        <v>0.95</v>
      </c>
      <c r="AT124" s="230">
        <v>1.26</v>
      </c>
      <c r="AU124" s="231" cm="1">
        <f t="array" aca="1" ref="AU124" ca="1">INDIRECT("'"&amp;$C124&amp;"'!"&amp;"$"&amp;$D124&amp;$AU$1&amp;"")</f>
        <v>3.5</v>
      </c>
      <c r="AV124" s="232">
        <v>0.95</v>
      </c>
      <c r="AW124" s="230">
        <v>1.05</v>
      </c>
      <c r="AX124" s="229">
        <v>13.6</v>
      </c>
      <c r="AY124" s="233">
        <v>70</v>
      </c>
      <c r="AZ124" s="232" cm="1">
        <f t="array" aca="1" ref="AZ124" ca="1">INDIRECT("'"&amp;$C124&amp;"'!"&amp;"$"&amp;$D124&amp;$AZ$1&amp;"")</f>
        <v>3.1</v>
      </c>
      <c r="BA124" s="231"/>
      <c r="BB124" s="232">
        <v>0.98</v>
      </c>
      <c r="BC124" s="230">
        <v>1.52</v>
      </c>
      <c r="BD124" s="232" t="str" cm="1">
        <f t="array" aca="1" ref="BD124" ca="1">INDIRECT("'"&amp;$C124&amp;"'!"&amp;"$"&amp;$D124&amp;$BD$1&amp;"")</f>
        <v>CMS</v>
      </c>
      <c r="BE124" s="231"/>
      <c r="BF124" s="232" t="s">
        <v>1</v>
      </c>
      <c r="BG124" s="230" t="s">
        <v>1</v>
      </c>
      <c r="BH124" s="234">
        <v>14.14</v>
      </c>
      <c r="BI124" s="230">
        <v>71.599999999999994</v>
      </c>
      <c r="BJ124" s="234" cm="1">
        <f t="array" aca="1" ref="BJ124" ca="1">INDIRECT("'"&amp;$C124&amp;"'!"&amp;"$"&amp;$D124&amp;$BJ$1&amp;"")</f>
        <v>14.27</v>
      </c>
      <c r="BK124" s="232">
        <v>0.99</v>
      </c>
      <c r="BL124" s="230">
        <v>2.4</v>
      </c>
      <c r="BM124" s="414">
        <v>68.400000000000006</v>
      </c>
      <c r="BN124" s="229" cm="1">
        <f t="array" aca="1" ref="BN124" ca="1">INDIRECT("'"&amp;$C124&amp;"'!"&amp;"$"&amp;$D124&amp;$BN$1&amp;"")</f>
        <v>5.8000000000000007</v>
      </c>
      <c r="BO124" s="231">
        <v>0.97</v>
      </c>
      <c r="BP124" s="230">
        <v>1.4</v>
      </c>
      <c r="BQ124" s="234" cm="1">
        <f t="array" aca="1" ref="BQ124" ca="1">INDIRECT("'"&amp;$C124&amp;"'!"&amp;"$"&amp;$D124&amp;$BQ$1&amp;"")</f>
        <v>1.1399999999999999</v>
      </c>
      <c r="BR124" s="232"/>
      <c r="BS124" s="232">
        <v>0.99</v>
      </c>
      <c r="BT124" s="230">
        <v>0.12</v>
      </c>
      <c r="BU124" s="235" cm="1">
        <f t="array" aca="1" ref="BU124" ca="1">INDIRECT("'"&amp;$C124&amp;"'!"&amp;"$"&amp;$D124&amp;$BU$1&amp;"")</f>
        <v>0.86</v>
      </c>
      <c r="BV124" s="232"/>
      <c r="BW124" s="232">
        <v>0.97</v>
      </c>
      <c r="BX124" s="230">
        <v>0.18</v>
      </c>
      <c r="BY124" s="235" cm="1">
        <f t="array" aca="1" ref="BY124" ca="1">INDIRECT("'"&amp;$C124&amp;"'!"&amp;"$"&amp;$D124&amp;74&amp;"")</f>
        <v>0</v>
      </c>
      <c r="BZ124" s="232"/>
      <c r="CA124" s="232"/>
      <c r="CB124" s="230"/>
    </row>
    <row r="125" spans="1:80" ht="15" x14ac:dyDescent="0.2">
      <c r="A125" s="351">
        <f t="shared" si="7"/>
        <v>45966</v>
      </c>
      <c r="B125" s="268">
        <v>0.83333333333333337</v>
      </c>
      <c r="C125" s="254">
        <f t="shared" si="8"/>
        <v>5</v>
      </c>
      <c r="D125" s="255" t="s">
        <v>173</v>
      </c>
      <c r="E125" s="236">
        <v>14</v>
      </c>
      <c r="F125" s="237">
        <v>69.12</v>
      </c>
      <c r="G125" s="238" t="str" cm="1">
        <f t="array" aca="1" ref="G125" ca="1">INDIRECT("'"&amp;$C125&amp;"'!"&amp;"$"&amp;$D125&amp;$G$1&amp;"")</f>
        <v>CMS</v>
      </c>
      <c r="H125" s="239" t="s">
        <v>1</v>
      </c>
      <c r="I125" s="237" t="s">
        <v>1</v>
      </c>
      <c r="J125" s="238" cm="1">
        <f t="array" aca="1" ref="J125" ca="1">INDIRECT("'"&amp;$C125&amp;"'!"&amp;"$"&amp;$D125&amp;$J$1&amp;"")</f>
        <v>6.7</v>
      </c>
      <c r="K125" s="239"/>
      <c r="L125" s="239">
        <v>0.93</v>
      </c>
      <c r="M125" s="240">
        <v>2.61</v>
      </c>
      <c r="N125" s="236" cm="1">
        <f t="array" aca="1" ref="N125" ca="1">INDIRECT("'"&amp;$C125&amp;"'!"&amp;"$"&amp;$D125&amp;$N$1&amp;"")</f>
        <v>6.7</v>
      </c>
      <c r="O125" s="239"/>
      <c r="P125" s="239">
        <v>0.98</v>
      </c>
      <c r="Q125" s="237">
        <v>1.31</v>
      </c>
      <c r="R125" s="236" t="str" cm="1">
        <f t="array" aca="1" ref="R125" ca="1">INDIRECT("'"&amp;$C125&amp;"'!"&amp;"$"&amp;$D125&amp;$R$1&amp;"")</f>
        <v>CMS</v>
      </c>
      <c r="S125" s="239"/>
      <c r="T125" s="239" t="s">
        <v>1</v>
      </c>
      <c r="U125" s="240" t="s">
        <v>1</v>
      </c>
      <c r="V125" s="236" t="s">
        <v>1</v>
      </c>
      <c r="W125" s="241" cm="1">
        <f t="array" aca="1" ref="W125" ca="1">INDIRECT("'"&amp;$C125&amp;"'!"&amp;"$"&amp;$D125&amp;$W$1&amp;"")</f>
        <v>0</v>
      </c>
      <c r="X125" s="239" t="s">
        <v>1</v>
      </c>
      <c r="Y125" s="237" t="s">
        <v>1</v>
      </c>
      <c r="Z125" s="238" cm="1">
        <f t="array" aca="1" ref="Z125" ca="1">INDIRECT("'"&amp;$C125&amp;"'!"&amp;"$"&amp;$D125&amp;$Z$1&amp;"")</f>
        <v>0</v>
      </c>
      <c r="AA125" s="239" t="s">
        <v>1</v>
      </c>
      <c r="AB125" s="239" t="s">
        <v>1</v>
      </c>
      <c r="AC125" s="240" t="s">
        <v>1</v>
      </c>
      <c r="AD125" s="236" cm="1">
        <f t="array" aca="1" ref="AD125" ca="1">INDIRECT("'"&amp;$C125&amp;"'!"&amp;"$"&amp;$D125&amp;$AD$1&amp;"")</f>
        <v>0</v>
      </c>
      <c r="AE125" s="239" t="s">
        <v>1</v>
      </c>
      <c r="AF125" s="239" t="s">
        <v>1</v>
      </c>
      <c r="AG125" s="237" t="s">
        <v>1</v>
      </c>
      <c r="AH125" s="238" cm="1">
        <f t="array" aca="1" ref="AH125" ca="1">INDIRECT("'"&amp;$C125&amp;"'!"&amp;"$"&amp;$D125&amp;$AH$1&amp;"")</f>
        <v>0</v>
      </c>
      <c r="AI125" s="239" t="s">
        <v>1</v>
      </c>
      <c r="AJ125" s="239" t="s">
        <v>1</v>
      </c>
      <c r="AK125" s="240" t="s">
        <v>1</v>
      </c>
      <c r="AL125" s="236" cm="1">
        <f t="array" aca="1" ref="AL125" ca="1">INDIRECT("'"&amp;$C125&amp;"'!"&amp;"$"&amp;$D125&amp;$AL$1&amp;"")</f>
        <v>0</v>
      </c>
      <c r="AM125" s="239" t="s">
        <v>1</v>
      </c>
      <c r="AN125" s="239" t="s">
        <v>1</v>
      </c>
      <c r="AO125" s="237" t="s">
        <v>1</v>
      </c>
      <c r="AP125" s="236">
        <v>11.6</v>
      </c>
      <c r="AQ125" s="240">
        <v>70.8</v>
      </c>
      <c r="AR125" s="236" cm="1">
        <f t="array" aca="1" ref="AR125" ca="1">INDIRECT("'"&amp;$C125&amp;"'!"&amp;"$"&amp;$D125&amp;$AR$1&amp;"")</f>
        <v>4</v>
      </c>
      <c r="AS125" s="239">
        <v>0.96</v>
      </c>
      <c r="AT125" s="237">
        <v>1.2</v>
      </c>
      <c r="AU125" s="238" cm="1">
        <f t="array" aca="1" ref="AU125" ca="1">INDIRECT("'"&amp;$C125&amp;"'!"&amp;"$"&amp;$D125&amp;$AU$1&amp;"")</f>
        <v>3.5</v>
      </c>
      <c r="AV125" s="239">
        <v>0.96</v>
      </c>
      <c r="AW125" s="237">
        <v>0.98</v>
      </c>
      <c r="AX125" s="236">
        <v>13.8</v>
      </c>
      <c r="AY125" s="240">
        <v>70.400000000000006</v>
      </c>
      <c r="AZ125" s="239" cm="1">
        <f t="array" aca="1" ref="AZ125" ca="1">INDIRECT("'"&amp;$C125&amp;"'!"&amp;"$"&amp;$D125&amp;$AZ$1&amp;"")</f>
        <v>6.4</v>
      </c>
      <c r="BA125" s="238"/>
      <c r="BB125" s="239">
        <v>0.99</v>
      </c>
      <c r="BC125" s="237">
        <v>0.79</v>
      </c>
      <c r="BD125" s="239" t="str" cm="1">
        <f t="array" aca="1" ref="BD125" ca="1">INDIRECT("'"&amp;$C125&amp;"'!"&amp;"$"&amp;$D125&amp;$BD$1&amp;"")</f>
        <v>CMS</v>
      </c>
      <c r="BE125" s="238"/>
      <c r="BF125" s="239" t="s">
        <v>1</v>
      </c>
      <c r="BG125" s="237" t="s">
        <v>1</v>
      </c>
      <c r="BH125" s="241">
        <v>14.22</v>
      </c>
      <c r="BI125" s="237">
        <v>72.09</v>
      </c>
      <c r="BJ125" s="241" cm="1">
        <f t="array" aca="1" ref="BJ125" ca="1">INDIRECT("'"&amp;$C125&amp;"'!"&amp;"$"&amp;$D125&amp;$BJ$1&amp;"")</f>
        <v>14.28</v>
      </c>
      <c r="BK125" s="239">
        <v>0.99</v>
      </c>
      <c r="BL125" s="237">
        <v>2.2999999999999998</v>
      </c>
      <c r="BM125" s="415">
        <v>68</v>
      </c>
      <c r="BN125" s="236" cm="1">
        <f t="array" aca="1" ref="BN125" ca="1">INDIRECT("'"&amp;$C125&amp;"'!"&amp;"$"&amp;$D125&amp;$BN$1&amp;"")</f>
        <v>0</v>
      </c>
      <c r="BO125" s="238" t="s">
        <v>1</v>
      </c>
      <c r="BP125" s="237" t="s">
        <v>1</v>
      </c>
      <c r="BQ125" s="241" cm="1">
        <f t="array" aca="1" ref="BQ125" ca="1">INDIRECT("'"&amp;$C125&amp;"'!"&amp;"$"&amp;$D125&amp;$BQ$1&amp;"")</f>
        <v>1</v>
      </c>
      <c r="BR125" s="239"/>
      <c r="BS125" s="239">
        <v>0.99</v>
      </c>
      <c r="BT125" s="237">
        <v>0.11</v>
      </c>
      <c r="BU125" s="242" cm="1">
        <f t="array" aca="1" ref="BU125" ca="1">INDIRECT("'"&amp;$C125&amp;"'!"&amp;"$"&amp;$D125&amp;$BU$1&amp;"")</f>
        <v>0.83</v>
      </c>
      <c r="BV125" s="239"/>
      <c r="BW125" s="239">
        <v>0.97</v>
      </c>
      <c r="BX125" s="237">
        <v>0.18</v>
      </c>
      <c r="BY125" s="242" cm="1">
        <f t="array" aca="1" ref="BY125" ca="1">INDIRECT("'"&amp;$C125&amp;"'!"&amp;"$"&amp;$D125&amp;74&amp;"")</f>
        <v>0</v>
      </c>
      <c r="BZ125" s="239"/>
      <c r="CA125" s="239"/>
      <c r="CB125" s="237"/>
    </row>
    <row r="126" spans="1:80" ht="15" x14ac:dyDescent="0.2">
      <c r="A126" s="351">
        <f t="shared" si="7"/>
        <v>45966</v>
      </c>
      <c r="B126" s="268">
        <v>0.875000000000001</v>
      </c>
      <c r="C126" s="254">
        <f t="shared" si="8"/>
        <v>5</v>
      </c>
      <c r="D126" s="255" t="s">
        <v>174</v>
      </c>
      <c r="E126" s="229">
        <v>14</v>
      </c>
      <c r="F126" s="230">
        <v>69.11</v>
      </c>
      <c r="G126" s="231" t="str" cm="1">
        <f t="array" aca="1" ref="G126" ca="1">INDIRECT("'"&amp;$C126&amp;"'!"&amp;"$"&amp;$D126&amp;$G$1&amp;"")</f>
        <v>CMS</v>
      </c>
      <c r="H126" s="232" t="s">
        <v>1</v>
      </c>
      <c r="I126" s="230" t="s">
        <v>1</v>
      </c>
      <c r="J126" s="231" cm="1">
        <f t="array" aca="1" ref="J126" ca="1">INDIRECT("'"&amp;$C126&amp;"'!"&amp;"$"&amp;$D126&amp;$J$1&amp;"")</f>
        <v>6.7</v>
      </c>
      <c r="K126" s="232"/>
      <c r="L126" s="232">
        <v>0.96</v>
      </c>
      <c r="M126" s="233">
        <v>2.0099999999999998</v>
      </c>
      <c r="N126" s="229" cm="1">
        <f t="array" aca="1" ref="N126" ca="1">INDIRECT("'"&amp;$C126&amp;"'!"&amp;"$"&amp;$D126&amp;$N$1&amp;"")</f>
        <v>6.7</v>
      </c>
      <c r="O126" s="232"/>
      <c r="P126" s="232">
        <v>0.97</v>
      </c>
      <c r="Q126" s="230">
        <v>1.52</v>
      </c>
      <c r="R126" s="359" t="str" cm="1">
        <f t="array" aca="1" ref="R126" ca="1">INDIRECT("'"&amp;$C126&amp;"'!"&amp;"$"&amp;$D126&amp;$R$1&amp;"")</f>
        <v>CMS</v>
      </c>
      <c r="S126" s="232"/>
      <c r="T126" s="232" t="s">
        <v>1</v>
      </c>
      <c r="U126" s="233" t="s">
        <v>1</v>
      </c>
      <c r="V126" s="229" t="s">
        <v>1</v>
      </c>
      <c r="W126" s="234" cm="1">
        <f t="array" aca="1" ref="W126" ca="1">INDIRECT("'"&amp;$C126&amp;"'!"&amp;"$"&amp;$D126&amp;$W$1&amp;"")</f>
        <v>0</v>
      </c>
      <c r="X126" s="232" t="s">
        <v>1</v>
      </c>
      <c r="Y126" s="230" t="s">
        <v>1</v>
      </c>
      <c r="Z126" s="231" cm="1">
        <f t="array" aca="1" ref="Z126" ca="1">INDIRECT("'"&amp;$C126&amp;"'!"&amp;"$"&amp;$D126&amp;$Z$1&amp;"")</f>
        <v>0</v>
      </c>
      <c r="AA126" s="232" t="s">
        <v>1</v>
      </c>
      <c r="AB126" s="232" t="s">
        <v>1</v>
      </c>
      <c r="AC126" s="233" t="s">
        <v>1</v>
      </c>
      <c r="AD126" s="229" cm="1">
        <f t="array" aca="1" ref="AD126" ca="1">INDIRECT("'"&amp;$C126&amp;"'!"&amp;"$"&amp;$D126&amp;$AD$1&amp;"")</f>
        <v>0</v>
      </c>
      <c r="AE126" s="232" t="s">
        <v>1</v>
      </c>
      <c r="AF126" s="232" t="s">
        <v>1</v>
      </c>
      <c r="AG126" s="230" t="s">
        <v>1</v>
      </c>
      <c r="AH126" s="231" cm="1">
        <f t="array" aca="1" ref="AH126" ca="1">INDIRECT("'"&amp;$C126&amp;"'!"&amp;"$"&amp;$D126&amp;$AH$1&amp;"")</f>
        <v>0</v>
      </c>
      <c r="AI126" s="232" t="s">
        <v>1</v>
      </c>
      <c r="AJ126" s="232" t="s">
        <v>1</v>
      </c>
      <c r="AK126" s="233" t="s">
        <v>1</v>
      </c>
      <c r="AL126" s="229" cm="1">
        <f t="array" aca="1" ref="AL126" ca="1">INDIRECT("'"&amp;$C126&amp;"'!"&amp;"$"&amp;$D126&amp;$AL$1&amp;"")</f>
        <v>0</v>
      </c>
      <c r="AM126" s="232" t="s">
        <v>1</v>
      </c>
      <c r="AN126" s="232" t="s">
        <v>1</v>
      </c>
      <c r="AO126" s="230" t="s">
        <v>1</v>
      </c>
      <c r="AP126" s="229">
        <v>11.6</v>
      </c>
      <c r="AQ126" s="233">
        <v>70.900000000000006</v>
      </c>
      <c r="AR126" s="229" cm="1">
        <f t="array" aca="1" ref="AR126" ca="1">INDIRECT("'"&amp;$C126&amp;"'!"&amp;"$"&amp;$D126&amp;$AR$1&amp;"")</f>
        <v>4</v>
      </c>
      <c r="AS126" s="232">
        <v>0.98</v>
      </c>
      <c r="AT126" s="230">
        <v>1.2</v>
      </c>
      <c r="AU126" s="231" cm="1">
        <f t="array" aca="1" ref="AU126" ca="1">INDIRECT("'"&amp;$C126&amp;"'!"&amp;"$"&amp;$D126&amp;$AU$1&amp;"")</f>
        <v>3.5</v>
      </c>
      <c r="AV126" s="232">
        <v>0.98</v>
      </c>
      <c r="AW126" s="230">
        <v>0.56000000000000005</v>
      </c>
      <c r="AX126" s="229">
        <v>13.92</v>
      </c>
      <c r="AY126" s="233">
        <v>70.8</v>
      </c>
      <c r="AZ126" s="232" cm="1">
        <f t="array" aca="1" ref="AZ126" ca="1">INDIRECT("'"&amp;$C126&amp;"'!"&amp;"$"&amp;$D126&amp;$AZ$1&amp;"")</f>
        <v>4.4000000000000004</v>
      </c>
      <c r="BA126" s="231"/>
      <c r="BB126" s="232">
        <v>0.96</v>
      </c>
      <c r="BC126" s="230">
        <v>1.34</v>
      </c>
      <c r="BD126" s="232" t="str" cm="1">
        <f t="array" aca="1" ref="BD126" ca="1">INDIRECT("'"&amp;$C126&amp;"'!"&amp;"$"&amp;$D126&amp;$BD$1&amp;"")</f>
        <v>CMS</v>
      </c>
      <c r="BE126" s="231"/>
      <c r="BF126" s="232" t="s">
        <v>1</v>
      </c>
      <c r="BG126" s="230" t="s">
        <v>1</v>
      </c>
      <c r="BH126" s="234">
        <v>14.21</v>
      </c>
      <c r="BI126" s="230">
        <v>72.02</v>
      </c>
      <c r="BJ126" s="234" cm="1">
        <f t="array" aca="1" ref="BJ126" ca="1">INDIRECT("'"&amp;$C126&amp;"'!"&amp;"$"&amp;$D126&amp;$BJ$1&amp;"")</f>
        <v>14.21</v>
      </c>
      <c r="BK126" s="232">
        <v>0.99</v>
      </c>
      <c r="BL126" s="230">
        <v>2.4</v>
      </c>
      <c r="BM126" s="414">
        <v>68.099999999999994</v>
      </c>
      <c r="BN126" s="229" cm="1">
        <f t="array" aca="1" ref="BN126" ca="1">INDIRECT("'"&amp;$C126&amp;"'!"&amp;"$"&amp;$D126&amp;$BN$1&amp;"")</f>
        <v>0</v>
      </c>
      <c r="BO126" s="231" t="s">
        <v>1</v>
      </c>
      <c r="BP126" s="230" t="s">
        <v>1</v>
      </c>
      <c r="BQ126" s="234" cm="1">
        <f t="array" aca="1" ref="BQ126" ca="1">INDIRECT("'"&amp;$C126&amp;"'!"&amp;"$"&amp;$D126&amp;$BQ$1&amp;"")</f>
        <v>1</v>
      </c>
      <c r="BR126" s="232"/>
      <c r="BS126" s="232">
        <v>0.99</v>
      </c>
      <c r="BT126" s="230">
        <v>0.1</v>
      </c>
      <c r="BU126" s="235" cm="1">
        <f t="array" aca="1" ref="BU126" ca="1">INDIRECT("'"&amp;$C126&amp;"'!"&amp;"$"&amp;$D126&amp;$BU$1&amp;"")</f>
        <v>0.8</v>
      </c>
      <c r="BV126" s="232"/>
      <c r="BW126" s="232">
        <v>0.97</v>
      </c>
      <c r="BX126" s="230">
        <v>0.17</v>
      </c>
      <c r="BY126" s="235" cm="1">
        <f t="array" aca="1" ref="BY126" ca="1">INDIRECT("'"&amp;$C126&amp;"'!"&amp;"$"&amp;$D126&amp;74&amp;"")</f>
        <v>0</v>
      </c>
      <c r="BZ126" s="232"/>
      <c r="CA126" s="232"/>
      <c r="CB126" s="230"/>
    </row>
    <row r="127" spans="1:80" ht="15" x14ac:dyDescent="0.2">
      <c r="A127" s="351">
        <f t="shared" si="7"/>
        <v>45966</v>
      </c>
      <c r="B127" s="268">
        <v>0.91666666666666696</v>
      </c>
      <c r="C127" s="254">
        <f t="shared" si="8"/>
        <v>5</v>
      </c>
      <c r="D127" s="255" t="s">
        <v>175</v>
      </c>
      <c r="E127" s="236">
        <v>14</v>
      </c>
      <c r="F127" s="237">
        <v>69.45</v>
      </c>
      <c r="G127" s="238" t="str" cm="1">
        <f t="array" aca="1" ref="G127" ca="1">INDIRECT("'"&amp;$C127&amp;"'!"&amp;"$"&amp;$D127&amp;$G$1&amp;"")</f>
        <v>CMS</v>
      </c>
      <c r="H127" s="239" t="s">
        <v>1</v>
      </c>
      <c r="I127" s="237" t="s">
        <v>1</v>
      </c>
      <c r="J127" s="238" cm="1">
        <f t="array" aca="1" ref="J127" ca="1">INDIRECT("'"&amp;$C127&amp;"'!"&amp;"$"&amp;$D127&amp;$J$1&amp;"")</f>
        <v>6.6</v>
      </c>
      <c r="K127" s="239"/>
      <c r="L127" s="239">
        <v>0.99</v>
      </c>
      <c r="M127" s="240">
        <v>0.78</v>
      </c>
      <c r="N127" s="236" cm="1">
        <f t="array" aca="1" ref="N127" ca="1">INDIRECT("'"&amp;$C127&amp;"'!"&amp;"$"&amp;$D127&amp;$N$1&amp;"")</f>
        <v>6.6</v>
      </c>
      <c r="O127" s="239"/>
      <c r="P127" s="239">
        <v>0.97</v>
      </c>
      <c r="Q127" s="237">
        <v>1.52</v>
      </c>
      <c r="R127" s="236" t="str" cm="1">
        <f t="array" aca="1" ref="R127" ca="1">INDIRECT("'"&amp;$C127&amp;"'!"&amp;"$"&amp;$D127&amp;$R$1&amp;"")</f>
        <v>CMS</v>
      </c>
      <c r="S127" s="239"/>
      <c r="T127" s="239" t="s">
        <v>1</v>
      </c>
      <c r="U127" s="240" t="s">
        <v>1</v>
      </c>
      <c r="V127" s="236" t="s">
        <v>1</v>
      </c>
      <c r="W127" s="241" cm="1">
        <f t="array" aca="1" ref="W127" ca="1">INDIRECT("'"&amp;$C127&amp;"'!"&amp;"$"&amp;$D127&amp;$W$1&amp;"")</f>
        <v>0</v>
      </c>
      <c r="X127" s="239" t="s">
        <v>1</v>
      </c>
      <c r="Y127" s="237" t="s">
        <v>1</v>
      </c>
      <c r="Z127" s="238" cm="1">
        <f t="array" aca="1" ref="Z127" ca="1">INDIRECT("'"&amp;$C127&amp;"'!"&amp;"$"&amp;$D127&amp;$Z$1&amp;"")</f>
        <v>0</v>
      </c>
      <c r="AA127" s="239" t="s">
        <v>1</v>
      </c>
      <c r="AB127" s="239" t="s">
        <v>1</v>
      </c>
      <c r="AC127" s="240" t="s">
        <v>1</v>
      </c>
      <c r="AD127" s="236" cm="1">
        <f t="array" aca="1" ref="AD127" ca="1">INDIRECT("'"&amp;$C127&amp;"'!"&amp;"$"&amp;$D127&amp;$AD$1&amp;"")</f>
        <v>0</v>
      </c>
      <c r="AE127" s="239" t="s">
        <v>1</v>
      </c>
      <c r="AF127" s="239" t="s">
        <v>1</v>
      </c>
      <c r="AG127" s="237" t="s">
        <v>1</v>
      </c>
      <c r="AH127" s="238" cm="1">
        <f t="array" aca="1" ref="AH127" ca="1">INDIRECT("'"&amp;$C127&amp;"'!"&amp;"$"&amp;$D127&amp;$AH$1&amp;"")</f>
        <v>0</v>
      </c>
      <c r="AI127" s="239" t="s">
        <v>1</v>
      </c>
      <c r="AJ127" s="239" t="s">
        <v>1</v>
      </c>
      <c r="AK127" s="240" t="s">
        <v>1</v>
      </c>
      <c r="AL127" s="236" cm="1">
        <f t="array" aca="1" ref="AL127" ca="1">INDIRECT("'"&amp;$C127&amp;"'!"&amp;"$"&amp;$D127&amp;$AL$1&amp;"")</f>
        <v>0</v>
      </c>
      <c r="AM127" s="239" t="s">
        <v>1</v>
      </c>
      <c r="AN127" s="239" t="s">
        <v>1</v>
      </c>
      <c r="AO127" s="237" t="s">
        <v>1</v>
      </c>
      <c r="AP127" s="236">
        <v>11.6</v>
      </c>
      <c r="AQ127" s="240">
        <v>71</v>
      </c>
      <c r="AR127" s="236" cm="1">
        <f t="array" aca="1" ref="AR127" ca="1">INDIRECT("'"&amp;$C127&amp;"'!"&amp;"$"&amp;$D127&amp;$AR$1&amp;"")</f>
        <v>4</v>
      </c>
      <c r="AS127" s="239">
        <v>0.99</v>
      </c>
      <c r="AT127" s="237">
        <v>0.72</v>
      </c>
      <c r="AU127" s="238" cm="1">
        <f t="array" aca="1" ref="AU127" ca="1">INDIRECT("'"&amp;$C127&amp;"'!"&amp;"$"&amp;$D127&amp;$AU$1&amp;"")</f>
        <v>3.5</v>
      </c>
      <c r="AV127" s="239">
        <v>0.99</v>
      </c>
      <c r="AW127" s="237">
        <v>0.42</v>
      </c>
      <c r="AX127" s="236">
        <v>13.93</v>
      </c>
      <c r="AY127" s="240">
        <v>70.8</v>
      </c>
      <c r="AZ127" s="239" cm="1">
        <f t="array" aca="1" ref="AZ127" ca="1">INDIRECT("'"&amp;$C127&amp;"'!"&amp;"$"&amp;$D127&amp;$AZ$1&amp;"")</f>
        <v>4.5</v>
      </c>
      <c r="BA127" s="238"/>
      <c r="BB127" s="239">
        <v>0.97</v>
      </c>
      <c r="BC127" s="237">
        <v>1.1299999999999999</v>
      </c>
      <c r="BD127" s="239" t="str" cm="1">
        <f t="array" aca="1" ref="BD127" ca="1">INDIRECT("'"&amp;$C127&amp;"'!"&amp;"$"&amp;$D127&amp;$BD$1&amp;"")</f>
        <v>CMS</v>
      </c>
      <c r="BE127" s="238"/>
      <c r="BF127" s="239" t="s">
        <v>1</v>
      </c>
      <c r="BG127" s="237" t="s">
        <v>1</v>
      </c>
      <c r="BH127" s="241">
        <v>14.13</v>
      </c>
      <c r="BI127" s="237">
        <v>71.930000000000007</v>
      </c>
      <c r="BJ127" s="241" cm="1">
        <f t="array" aca="1" ref="BJ127" ca="1">INDIRECT("'"&amp;$C127&amp;"'!"&amp;"$"&amp;$D127&amp;$BJ$1&amp;"")</f>
        <v>11.09</v>
      </c>
      <c r="BK127" s="239">
        <v>0.99</v>
      </c>
      <c r="BL127" s="237">
        <v>1.8</v>
      </c>
      <c r="BM127" s="415">
        <v>68.599999999999994</v>
      </c>
      <c r="BN127" s="236" cm="1">
        <f t="array" aca="1" ref="BN127" ca="1">INDIRECT("'"&amp;$C127&amp;"'!"&amp;"$"&amp;$D127&amp;$BN$1&amp;"")</f>
        <v>0</v>
      </c>
      <c r="BO127" s="238" t="s">
        <v>1</v>
      </c>
      <c r="BP127" s="237" t="s">
        <v>1</v>
      </c>
      <c r="BQ127" s="241" cm="1">
        <f t="array" aca="1" ref="BQ127" ca="1">INDIRECT("'"&amp;$C127&amp;"'!"&amp;"$"&amp;$D127&amp;$BQ$1&amp;"")</f>
        <v>0.92</v>
      </c>
      <c r="BR127" s="239"/>
      <c r="BS127" s="239">
        <v>0.99</v>
      </c>
      <c r="BT127" s="237">
        <v>0.1</v>
      </c>
      <c r="BU127" s="242" cm="1">
        <f t="array" aca="1" ref="BU127" ca="1">INDIRECT("'"&amp;$C127&amp;"'!"&amp;"$"&amp;$D127&amp;$BU$1&amp;"")</f>
        <v>0.75</v>
      </c>
      <c r="BV127" s="239"/>
      <c r="BW127" s="239">
        <v>0.97</v>
      </c>
      <c r="BX127" s="237">
        <v>0.16</v>
      </c>
      <c r="BY127" s="242" cm="1">
        <f t="array" aca="1" ref="BY127" ca="1">INDIRECT("'"&amp;$C127&amp;"'!"&amp;"$"&amp;$D127&amp;74&amp;"")</f>
        <v>0</v>
      </c>
      <c r="BZ127" s="239"/>
      <c r="CA127" s="239"/>
      <c r="CB127" s="237"/>
    </row>
    <row r="128" spans="1:80" ht="15.75" thickBot="1" x14ac:dyDescent="0.25">
      <c r="A128" s="352">
        <f t="shared" si="7"/>
        <v>45966</v>
      </c>
      <c r="B128" s="269">
        <v>0.95833333333333404</v>
      </c>
      <c r="C128" s="256">
        <f t="shared" si="8"/>
        <v>5</v>
      </c>
      <c r="D128" s="257" t="s">
        <v>176</v>
      </c>
      <c r="E128" s="243">
        <v>13.9</v>
      </c>
      <c r="F128" s="244">
        <v>69.510000000000005</v>
      </c>
      <c r="G128" s="245" t="str" cm="1">
        <f t="array" aca="1" ref="G128" ca="1">INDIRECT("'"&amp;$C128&amp;"'!"&amp;"$"&amp;$D128&amp;$G$1&amp;"")</f>
        <v>CMS</v>
      </c>
      <c r="H128" s="246" t="s">
        <v>1</v>
      </c>
      <c r="I128" s="244" t="s">
        <v>1</v>
      </c>
      <c r="J128" s="245" cm="1">
        <f t="array" aca="1" ref="J128" ca="1">INDIRECT("'"&amp;$C128&amp;"'!"&amp;"$"&amp;$D128&amp;$J$1&amp;"")</f>
        <v>6.5</v>
      </c>
      <c r="K128" s="246"/>
      <c r="L128" s="246">
        <v>0.99</v>
      </c>
      <c r="M128" s="247">
        <v>0.65</v>
      </c>
      <c r="N128" s="243" cm="1">
        <f t="array" aca="1" ref="N128" ca="1">INDIRECT("'"&amp;$C128&amp;"'!"&amp;"$"&amp;$D128&amp;$N$1&amp;"")</f>
        <v>6.5</v>
      </c>
      <c r="O128" s="246"/>
      <c r="P128" s="246">
        <v>1</v>
      </c>
      <c r="Q128" s="244">
        <v>0.45</v>
      </c>
      <c r="R128" s="361" t="str" cm="1">
        <f t="array" aca="1" ref="R128" ca="1">INDIRECT("'"&amp;$C128&amp;"'!"&amp;"$"&amp;$D128&amp;$R$1&amp;"")</f>
        <v>CMS</v>
      </c>
      <c r="S128" s="246"/>
      <c r="T128" s="246" t="s">
        <v>1</v>
      </c>
      <c r="U128" s="247" t="s">
        <v>1</v>
      </c>
      <c r="V128" s="243" t="s">
        <v>1</v>
      </c>
      <c r="W128" s="248" cm="1">
        <f t="array" aca="1" ref="W128" ca="1">INDIRECT("'"&amp;$C128&amp;"'!"&amp;"$"&amp;$D128&amp;$W$1&amp;"")</f>
        <v>0</v>
      </c>
      <c r="X128" s="246" t="s">
        <v>1</v>
      </c>
      <c r="Y128" s="244" t="s">
        <v>1</v>
      </c>
      <c r="Z128" s="245" cm="1">
        <f t="array" aca="1" ref="Z128" ca="1">INDIRECT("'"&amp;$C128&amp;"'!"&amp;"$"&amp;$D128&amp;$Z$1&amp;"")</f>
        <v>0</v>
      </c>
      <c r="AA128" s="246" t="s">
        <v>1</v>
      </c>
      <c r="AB128" s="246" t="s">
        <v>1</v>
      </c>
      <c r="AC128" s="247" t="s">
        <v>1</v>
      </c>
      <c r="AD128" s="243" cm="1">
        <f t="array" aca="1" ref="AD128" ca="1">INDIRECT("'"&amp;$C128&amp;"'!"&amp;"$"&amp;$D128&amp;$AD$1&amp;"")</f>
        <v>0</v>
      </c>
      <c r="AE128" s="246" t="s">
        <v>1</v>
      </c>
      <c r="AF128" s="246" t="s">
        <v>1</v>
      </c>
      <c r="AG128" s="244" t="s">
        <v>1</v>
      </c>
      <c r="AH128" s="245" cm="1">
        <f t="array" aca="1" ref="AH128" ca="1">INDIRECT("'"&amp;$C128&amp;"'!"&amp;"$"&amp;$D128&amp;$AH$1&amp;"")</f>
        <v>0</v>
      </c>
      <c r="AI128" s="246" t="s">
        <v>1</v>
      </c>
      <c r="AJ128" s="246" t="s">
        <v>1</v>
      </c>
      <c r="AK128" s="247" t="s">
        <v>1</v>
      </c>
      <c r="AL128" s="243" cm="1">
        <f t="array" aca="1" ref="AL128" ca="1">INDIRECT("'"&amp;$C128&amp;"'!"&amp;"$"&amp;$D128&amp;$AL$1&amp;"")</f>
        <v>0</v>
      </c>
      <c r="AM128" s="246" t="s">
        <v>1</v>
      </c>
      <c r="AN128" s="246" t="s">
        <v>1</v>
      </c>
      <c r="AO128" s="244" t="s">
        <v>1</v>
      </c>
      <c r="AP128" s="243">
        <v>11.6</v>
      </c>
      <c r="AQ128" s="247">
        <v>71</v>
      </c>
      <c r="AR128" s="243" cm="1">
        <f t="array" aca="1" ref="AR128" ca="1">INDIRECT("'"&amp;$C128&amp;"'!"&amp;"$"&amp;$D128&amp;$AR$1&amp;"")</f>
        <v>4</v>
      </c>
      <c r="AS128" s="246">
        <v>0.99</v>
      </c>
      <c r="AT128" s="244">
        <v>0.72</v>
      </c>
      <c r="AU128" s="245" cm="1">
        <f t="array" aca="1" ref="AU128" ca="1">INDIRECT("'"&amp;$C128&amp;"'!"&amp;"$"&amp;$D128&amp;$AU$1&amp;"")</f>
        <v>3.5</v>
      </c>
      <c r="AV128" s="246">
        <v>0.99</v>
      </c>
      <c r="AW128" s="244">
        <v>0.42</v>
      </c>
      <c r="AX128" s="243">
        <v>13.93</v>
      </c>
      <c r="AY128" s="247">
        <v>70.8</v>
      </c>
      <c r="AZ128" s="246" cm="1">
        <f t="array" aca="1" ref="AZ128" ca="1">INDIRECT("'"&amp;$C128&amp;"'!"&amp;"$"&amp;$D128&amp;$AZ$1&amp;"")</f>
        <v>4.2</v>
      </c>
      <c r="BA128" s="245"/>
      <c r="BB128" s="246">
        <v>0.97</v>
      </c>
      <c r="BC128" s="244">
        <v>1.1100000000000001</v>
      </c>
      <c r="BD128" s="246" t="str" cm="1">
        <f t="array" aca="1" ref="BD128" ca="1">INDIRECT("'"&amp;$C128&amp;"'!"&amp;"$"&amp;$D128&amp;$BD$1&amp;"")</f>
        <v>CMS</v>
      </c>
      <c r="BE128" s="245"/>
      <c r="BF128" s="246" t="s">
        <v>1</v>
      </c>
      <c r="BG128" s="244" t="s">
        <v>1</v>
      </c>
      <c r="BH128" s="248">
        <v>14.09</v>
      </c>
      <c r="BI128" s="244">
        <v>71.849999999999994</v>
      </c>
      <c r="BJ128" s="248" cm="1">
        <f t="array" aca="1" ref="BJ128" ca="1">INDIRECT("'"&amp;$C128&amp;"'!"&amp;"$"&amp;$D128&amp;$BJ$1&amp;"")</f>
        <v>9.0500000000000007</v>
      </c>
      <c r="BK128" s="246">
        <v>0.99</v>
      </c>
      <c r="BL128" s="244">
        <v>1.6</v>
      </c>
      <c r="BM128" s="416">
        <v>68.8</v>
      </c>
      <c r="BN128" s="243" cm="1">
        <f t="array" aca="1" ref="BN128" ca="1">INDIRECT("'"&amp;$C128&amp;"'!"&amp;"$"&amp;$D128&amp;$BN$1&amp;"")</f>
        <v>0</v>
      </c>
      <c r="BO128" s="245" t="s">
        <v>1</v>
      </c>
      <c r="BP128" s="244" t="s">
        <v>1</v>
      </c>
      <c r="BQ128" s="248" cm="1">
        <f t="array" aca="1" ref="BQ128" ca="1">INDIRECT("'"&amp;$C128&amp;"'!"&amp;"$"&amp;$D128&amp;$BQ$1&amp;"")</f>
        <v>0.87</v>
      </c>
      <c r="BR128" s="246"/>
      <c r="BS128" s="246">
        <v>0.99</v>
      </c>
      <c r="BT128" s="244">
        <v>0.09</v>
      </c>
      <c r="BU128" s="249" cm="1">
        <f t="array" aca="1" ref="BU128" ca="1">INDIRECT("'"&amp;$C128&amp;"'!"&amp;"$"&amp;$D128&amp;$BU$1&amp;"")</f>
        <v>0.72</v>
      </c>
      <c r="BV128" s="246"/>
      <c r="BW128" s="246">
        <v>0.97</v>
      </c>
      <c r="BX128" s="244">
        <v>0.16</v>
      </c>
      <c r="BY128" s="249" cm="1">
        <f t="array" aca="1" ref="BY128" ca="1">INDIRECT("'"&amp;$C128&amp;"'!"&amp;"$"&amp;$D128&amp;74&amp;"")</f>
        <v>0</v>
      </c>
      <c r="BZ128" s="246"/>
      <c r="CA128" s="246"/>
      <c r="CB128" s="244"/>
    </row>
    <row r="129" spans="1:80" ht="15" thickBot="1" x14ac:dyDescent="0.25">
      <c r="BI129" s="250"/>
    </row>
    <row r="130" spans="1:80" ht="15" x14ac:dyDescent="0.2">
      <c r="A130" s="270">
        <f>A105+1</f>
        <v>45967</v>
      </c>
      <c r="B130" s="267">
        <v>0</v>
      </c>
      <c r="C130" s="252">
        <f>DAY(A130)</f>
        <v>6</v>
      </c>
      <c r="D130" s="253" t="s">
        <v>153</v>
      </c>
      <c r="E130" s="223">
        <v>14.1</v>
      </c>
      <c r="F130" s="224">
        <v>70.3</v>
      </c>
      <c r="G130" s="225" t="str" cm="1">
        <f t="array" aca="1" ref="G130" ca="1">INDIRECT("'"&amp;$C130&amp;"'!"&amp;"$"&amp;$D130&amp;$G$1&amp;"")</f>
        <v>CMS</v>
      </c>
      <c r="H130" s="226" t="s">
        <v>1</v>
      </c>
      <c r="I130" s="224" t="s">
        <v>1</v>
      </c>
      <c r="J130" s="225" cm="1">
        <f t="array" aca="1" ref="J130" ca="1">INDIRECT("'"&amp;$C130&amp;"'!"&amp;"$"&amp;$D130&amp;$J$1&amp;"")</f>
        <v>6.6</v>
      </c>
      <c r="K130" s="226"/>
      <c r="L130" s="226">
        <v>0.99</v>
      </c>
      <c r="M130" s="227">
        <v>0.69</v>
      </c>
      <c r="N130" s="223" cm="1">
        <f t="array" aca="1" ref="N130" ca="1">INDIRECT("'"&amp;$C130&amp;"'!"&amp;"$"&amp;$D130&amp;$N$1&amp;"")</f>
        <v>6.6</v>
      </c>
      <c r="O130" s="226"/>
      <c r="P130" s="226">
        <v>0.99</v>
      </c>
      <c r="Q130" s="224">
        <v>0.63</v>
      </c>
      <c r="R130" s="358" t="str" cm="1">
        <f t="array" aca="1" ref="R130" ca="1">INDIRECT("'"&amp;$C130&amp;"'!"&amp;"$"&amp;$D130&amp;$R$1&amp;"")</f>
        <v>CMS</v>
      </c>
      <c r="S130" s="226"/>
      <c r="T130" s="226" t="s">
        <v>1</v>
      </c>
      <c r="U130" s="227" t="s">
        <v>1</v>
      </c>
      <c r="V130" s="223" t="s">
        <v>1</v>
      </c>
      <c r="W130" s="228" cm="1">
        <f t="array" aca="1" ref="W130" ca="1">INDIRECT("'"&amp;$C130&amp;"'!"&amp;"$"&amp;$D130&amp;$W$1&amp;"")</f>
        <v>0</v>
      </c>
      <c r="X130" s="226" t="s">
        <v>1</v>
      </c>
      <c r="Y130" s="224" t="s">
        <v>1</v>
      </c>
      <c r="Z130" s="225"/>
      <c r="AA130" s="226"/>
      <c r="AB130" s="226"/>
      <c r="AC130" s="227"/>
      <c r="AD130" s="223"/>
      <c r="AE130" s="226"/>
      <c r="AF130" s="226"/>
      <c r="AG130" s="224"/>
      <c r="AH130" s="225"/>
      <c r="AI130" s="226"/>
      <c r="AJ130" s="226"/>
      <c r="AK130" s="224"/>
      <c r="AL130" s="223"/>
      <c r="AM130" s="226"/>
      <c r="AN130" s="226"/>
      <c r="AO130" s="224"/>
      <c r="AP130" s="223">
        <v>11.7</v>
      </c>
      <c r="AQ130" s="227">
        <v>71.3</v>
      </c>
      <c r="AR130" s="223" cm="1">
        <f t="array" aca="1" ref="AR130" ca="1">INDIRECT("'"&amp;$C130&amp;"'!"&amp;"$"&amp;$D130&amp;$AR$1&amp;"")</f>
        <v>4</v>
      </c>
      <c r="AS130" s="226">
        <v>0.99</v>
      </c>
      <c r="AT130" s="224">
        <v>0.56000000000000005</v>
      </c>
      <c r="AU130" s="225" cm="1">
        <f t="array" aca="1" ref="AU130" ca="1">INDIRECT("'"&amp;$C130&amp;"'!"&amp;"$"&amp;$D130&amp;$AU$1&amp;"")</f>
        <v>3.5</v>
      </c>
      <c r="AV130" s="226">
        <v>0.99</v>
      </c>
      <c r="AW130" s="224">
        <v>0.3</v>
      </c>
      <c r="AX130" s="223">
        <v>13.95</v>
      </c>
      <c r="AY130" s="227">
        <v>70.8</v>
      </c>
      <c r="AZ130" s="226" cm="1">
        <f t="array" aca="1" ref="AZ130" ca="1">INDIRECT("'"&amp;$C130&amp;"'!"&amp;"$"&amp;$D130&amp;$AZ$1&amp;"")</f>
        <v>3.6</v>
      </c>
      <c r="BA130" s="225"/>
      <c r="BB130" s="226">
        <v>0.98</v>
      </c>
      <c r="BC130" s="224">
        <v>0.75</v>
      </c>
      <c r="BD130" s="226" t="str" cm="1">
        <f t="array" aca="1" ref="BD130" ca="1">INDIRECT("'"&amp;$C130&amp;"'!"&amp;"$"&amp;$D130&amp;$BD$1&amp;"")</f>
        <v>CMS</v>
      </c>
      <c r="BE130" s="225"/>
      <c r="BF130" s="226" t="s">
        <v>1</v>
      </c>
      <c r="BG130" s="224" t="s">
        <v>1</v>
      </c>
      <c r="BH130" s="228">
        <v>14.02</v>
      </c>
      <c r="BI130" s="224">
        <v>71.59</v>
      </c>
      <c r="BJ130" s="228" cm="1">
        <f t="array" aca="1" ref="BJ130" ca="1">INDIRECT("'"&amp;$C130&amp;"'!"&amp;"$"&amp;$D130&amp;$BJ$1&amp;"")</f>
        <v>7.02</v>
      </c>
      <c r="BK130" s="226">
        <v>0.99</v>
      </c>
      <c r="BL130" s="224">
        <v>1.2</v>
      </c>
      <c r="BM130" s="413">
        <v>69.400000000000006</v>
      </c>
      <c r="BN130" s="223" cm="1">
        <f t="array" aca="1" ref="BN130" ca="1">INDIRECT("'"&amp;$C130&amp;"'!"&amp;"$"&amp;$D130&amp;$BN$1&amp;"")</f>
        <v>0</v>
      </c>
      <c r="BO130" s="225" t="s">
        <v>1</v>
      </c>
      <c r="BP130" s="224" t="s">
        <v>1</v>
      </c>
      <c r="BQ130" s="228" cm="1">
        <f t="array" aca="1" ref="BQ130" ca="1">INDIRECT("'"&amp;$C130&amp;"'!"&amp;"$"&amp;$D130&amp;$BQ$1&amp;"")</f>
        <v>0.82</v>
      </c>
      <c r="BR130" s="226"/>
      <c r="BS130" s="226">
        <v>0.99</v>
      </c>
      <c r="BT130" s="224">
        <v>0.08</v>
      </c>
      <c r="BU130" s="228" cm="1">
        <f t="array" aca="1" ref="BU130" ca="1">INDIRECT("'"&amp;$C130&amp;"'!"&amp;"$"&amp;$D130&amp;$BU$1&amp;"")</f>
        <v>0.67</v>
      </c>
      <c r="BV130" s="226"/>
      <c r="BW130" s="226">
        <v>0.97</v>
      </c>
      <c r="BX130" s="224">
        <v>0.16</v>
      </c>
      <c r="BY130" s="281" cm="1">
        <f t="array" aca="1" ref="BY130" ca="1">INDIRECT("'"&amp;$C130&amp;"'!"&amp;"$"&amp;$D130&amp;74&amp;"")</f>
        <v>0</v>
      </c>
      <c r="BZ130" s="226"/>
      <c r="CA130" s="226"/>
      <c r="CB130" s="224"/>
    </row>
    <row r="131" spans="1:80" ht="15" x14ac:dyDescent="0.2">
      <c r="A131" s="351">
        <f t="shared" ref="A131:A153" si="9">A106+1</f>
        <v>45967</v>
      </c>
      <c r="B131" s="268">
        <v>4.1666666666666699E-2</v>
      </c>
      <c r="C131" s="254">
        <f>DAY(A131)</f>
        <v>6</v>
      </c>
      <c r="D131" s="255" t="s">
        <v>154</v>
      </c>
      <c r="E131" s="229">
        <v>14.1</v>
      </c>
      <c r="F131" s="230">
        <v>70.33</v>
      </c>
      <c r="G131" s="231" t="str" cm="1">
        <f t="array" aca="1" ref="G131" ca="1">INDIRECT("'"&amp;$C131&amp;"'!"&amp;"$"&amp;$D131&amp;$G$1&amp;"")</f>
        <v>CMS</v>
      </c>
      <c r="H131" s="232" t="s">
        <v>1</v>
      </c>
      <c r="I131" s="230" t="s">
        <v>1</v>
      </c>
      <c r="J131" s="231" cm="1">
        <f t="array" aca="1" ref="J131" ca="1">INDIRECT("'"&amp;$C131&amp;"'!"&amp;"$"&amp;$D131&amp;$J$1&amp;"")</f>
        <v>7.1</v>
      </c>
      <c r="K131" s="232"/>
      <c r="L131" s="232">
        <v>0.99</v>
      </c>
      <c r="M131" s="233">
        <v>0.76</v>
      </c>
      <c r="N131" s="229" cm="1">
        <f t="array" aca="1" ref="N131" ca="1">INDIRECT("'"&amp;$C131&amp;"'!"&amp;"$"&amp;$D131&amp;$N$1&amp;"")</f>
        <v>7.1</v>
      </c>
      <c r="O131" s="232"/>
      <c r="P131" s="232">
        <v>0.99</v>
      </c>
      <c r="Q131" s="230">
        <v>0.84</v>
      </c>
      <c r="R131" s="359" t="str" cm="1">
        <f t="array" aca="1" ref="R131" ca="1">INDIRECT("'"&amp;$C131&amp;"'!"&amp;"$"&amp;$D131&amp;$R$1&amp;"")</f>
        <v>CMS</v>
      </c>
      <c r="S131" s="232"/>
      <c r="T131" s="232" t="s">
        <v>1</v>
      </c>
      <c r="U131" s="233" t="s">
        <v>1</v>
      </c>
      <c r="V131" s="229" t="s">
        <v>1</v>
      </c>
      <c r="W131" s="234" cm="1">
        <f t="array" aca="1" ref="W131" ca="1">INDIRECT("'"&amp;$C131&amp;"'!"&amp;"$"&amp;$D131&amp;$W$1&amp;"")</f>
        <v>0</v>
      </c>
      <c r="X131" s="232" t="s">
        <v>1</v>
      </c>
      <c r="Y131" s="230" t="s">
        <v>1</v>
      </c>
      <c r="Z131" s="231"/>
      <c r="AA131" s="232"/>
      <c r="AB131" s="232"/>
      <c r="AC131" s="233"/>
      <c r="AD131" s="229"/>
      <c r="AE131" s="232"/>
      <c r="AF131" s="232"/>
      <c r="AG131" s="230"/>
      <c r="AH131" s="231"/>
      <c r="AI131" s="232"/>
      <c r="AJ131" s="232"/>
      <c r="AK131" s="233"/>
      <c r="AL131" s="229"/>
      <c r="AM131" s="232"/>
      <c r="AN131" s="232"/>
      <c r="AO131" s="230"/>
      <c r="AP131" s="229">
        <v>11.6</v>
      </c>
      <c r="AQ131" s="233">
        <v>71</v>
      </c>
      <c r="AR131" s="229" cm="1">
        <f t="array" aca="1" ref="AR131" ca="1">INDIRECT("'"&amp;$C131&amp;"'!"&amp;"$"&amp;$D131&amp;$AR$1&amp;"")</f>
        <v>3.8</v>
      </c>
      <c r="AS131" s="232">
        <v>0.99</v>
      </c>
      <c r="AT131" s="230">
        <v>0.52</v>
      </c>
      <c r="AU131" s="231" cm="1">
        <f t="array" aca="1" ref="AU131" ca="1">INDIRECT("'"&amp;$C131&amp;"'!"&amp;"$"&amp;$D131&amp;$AU$1&amp;"")</f>
        <v>3.3</v>
      </c>
      <c r="AV131" s="232">
        <v>0.99</v>
      </c>
      <c r="AW131" s="230">
        <v>0.5</v>
      </c>
      <c r="AX131" s="229">
        <v>13.85</v>
      </c>
      <c r="AY131" s="233">
        <v>70.7</v>
      </c>
      <c r="AZ131" s="232" cm="1">
        <f t="array" aca="1" ref="AZ131" ca="1">INDIRECT("'"&amp;$C131&amp;"'!"&amp;"$"&amp;$D131&amp;$AZ$1&amp;"")</f>
        <v>0</v>
      </c>
      <c r="BA131" s="231"/>
      <c r="BB131" s="232" t="s">
        <v>1</v>
      </c>
      <c r="BC131" s="230" t="s">
        <v>1</v>
      </c>
      <c r="BD131" s="232" t="str" cm="1">
        <f t="array" aca="1" ref="BD131" ca="1">INDIRECT("'"&amp;$C131&amp;"'!"&amp;"$"&amp;$D131&amp;$BD$1&amp;"")</f>
        <v>CMS</v>
      </c>
      <c r="BE131" s="231"/>
      <c r="BF131" s="232" t="s">
        <v>1</v>
      </c>
      <c r="BG131" s="230" t="s">
        <v>1</v>
      </c>
      <c r="BH131" s="234">
        <v>14.13</v>
      </c>
      <c r="BI131" s="230">
        <v>71.89</v>
      </c>
      <c r="BJ131" s="234" cm="1">
        <f t="array" aca="1" ref="BJ131" ca="1">INDIRECT("'"&amp;$C131&amp;"'!"&amp;"$"&amp;$D131&amp;$BJ$1&amp;"")</f>
        <v>8.07</v>
      </c>
      <c r="BK131" s="232">
        <v>0.99</v>
      </c>
      <c r="BL131" s="230">
        <v>1.3</v>
      </c>
      <c r="BM131" s="414">
        <v>69.5</v>
      </c>
      <c r="BN131" s="229" cm="1">
        <f t="array" aca="1" ref="BN131" ca="1">INDIRECT("'"&amp;$C131&amp;"'!"&amp;"$"&amp;$D131&amp;$BN$1&amp;"")</f>
        <v>0</v>
      </c>
      <c r="BO131" s="231" t="s">
        <v>1</v>
      </c>
      <c r="BP131" s="230" t="s">
        <v>1</v>
      </c>
      <c r="BQ131" s="234" cm="1">
        <f t="array" aca="1" ref="BQ131" ca="1">INDIRECT("'"&amp;$C131&amp;"'!"&amp;"$"&amp;$D131&amp;$BQ$1&amp;"")</f>
        <v>0.78</v>
      </c>
      <c r="BR131" s="232"/>
      <c r="BS131" s="232">
        <v>0.99</v>
      </c>
      <c r="BT131" s="230">
        <v>7.0000000000000007E-2</v>
      </c>
      <c r="BU131" s="234" cm="1">
        <f t="array" aca="1" ref="BU131" ca="1">INDIRECT("'"&amp;$C131&amp;"'!"&amp;"$"&amp;$D131&amp;$BU$1&amp;"")</f>
        <v>0.65</v>
      </c>
      <c r="BV131" s="232"/>
      <c r="BW131" s="232">
        <v>0.97</v>
      </c>
      <c r="BX131" s="230">
        <v>0.15</v>
      </c>
      <c r="BY131" s="235" cm="1">
        <f t="array" aca="1" ref="BY131" ca="1">INDIRECT("'"&amp;$C131&amp;"'!"&amp;"$"&amp;$D131&amp;74&amp;"")</f>
        <v>0</v>
      </c>
      <c r="BZ131" s="232"/>
      <c r="CA131" s="232"/>
      <c r="CB131" s="230"/>
    </row>
    <row r="132" spans="1:80" ht="15" x14ac:dyDescent="0.2">
      <c r="A132" s="351">
        <f t="shared" si="9"/>
        <v>45967</v>
      </c>
      <c r="B132" s="268">
        <v>8.3333333333333301E-2</v>
      </c>
      <c r="C132" s="254">
        <f>DAY(A132)</f>
        <v>6</v>
      </c>
      <c r="D132" s="255" t="s">
        <v>155</v>
      </c>
      <c r="E132" s="236">
        <v>14.1</v>
      </c>
      <c r="F132" s="237">
        <v>70.16</v>
      </c>
      <c r="G132" s="238" t="str" cm="1">
        <f t="array" aca="1" ref="G132" ca="1">INDIRECT("'"&amp;$C132&amp;"'!"&amp;"$"&amp;$D132&amp;$G$1&amp;"")</f>
        <v>CMS</v>
      </c>
      <c r="H132" s="239" t="s">
        <v>1</v>
      </c>
      <c r="I132" s="237" t="s">
        <v>1</v>
      </c>
      <c r="J132" s="238" cm="1">
        <f t="array" aca="1" ref="J132" ca="1">INDIRECT("'"&amp;$C132&amp;"'!"&amp;"$"&amp;$D132&amp;$J$1&amp;"")</f>
        <v>6.7</v>
      </c>
      <c r="K132" s="239"/>
      <c r="L132" s="239">
        <v>0.99</v>
      </c>
      <c r="M132" s="240">
        <v>0.72</v>
      </c>
      <c r="N132" s="236" cm="1">
        <f t="array" aca="1" ref="N132" ca="1">INDIRECT("'"&amp;$C132&amp;"'!"&amp;"$"&amp;$D132&amp;$N$1&amp;"")</f>
        <v>6.6</v>
      </c>
      <c r="O132" s="239"/>
      <c r="P132" s="239">
        <v>0.98</v>
      </c>
      <c r="Q132" s="237">
        <v>1.24</v>
      </c>
      <c r="R132" s="236" t="str" cm="1">
        <f t="array" aca="1" ref="R132" ca="1">INDIRECT("'"&amp;$C132&amp;"'!"&amp;"$"&amp;$D132&amp;$R$1&amp;"")</f>
        <v>CMS</v>
      </c>
      <c r="S132" s="239"/>
      <c r="T132" s="239" t="s">
        <v>1</v>
      </c>
      <c r="U132" s="240" t="s">
        <v>1</v>
      </c>
      <c r="V132" s="236" t="s">
        <v>1</v>
      </c>
      <c r="W132" s="241" cm="1">
        <f t="array" aca="1" ref="W132" ca="1">INDIRECT("'"&amp;$C132&amp;"'!"&amp;"$"&amp;$D132&amp;$W$1&amp;"")</f>
        <v>0</v>
      </c>
      <c r="X132" s="239" t="s">
        <v>1</v>
      </c>
      <c r="Y132" s="237" t="s">
        <v>1</v>
      </c>
      <c r="Z132" s="238"/>
      <c r="AA132" s="239"/>
      <c r="AB132" s="239"/>
      <c r="AC132" s="240"/>
      <c r="AD132" s="236"/>
      <c r="AE132" s="239"/>
      <c r="AF132" s="239"/>
      <c r="AG132" s="237"/>
      <c r="AH132" s="238"/>
      <c r="AI132" s="239"/>
      <c r="AJ132" s="239"/>
      <c r="AK132" s="240"/>
      <c r="AL132" s="236"/>
      <c r="AM132" s="239"/>
      <c r="AN132" s="239"/>
      <c r="AO132" s="240"/>
      <c r="AP132" s="236">
        <v>11.6</v>
      </c>
      <c r="AQ132" s="240">
        <v>70.5</v>
      </c>
      <c r="AR132" s="236" cm="1">
        <f t="array" aca="1" ref="AR132" ca="1">INDIRECT("'"&amp;$C132&amp;"'!"&amp;"$"&amp;$D132&amp;$AR$1&amp;"")</f>
        <v>0</v>
      </c>
      <c r="AS132" s="239" t="s">
        <v>1</v>
      </c>
      <c r="AT132" s="237" t="s">
        <v>1</v>
      </c>
      <c r="AU132" s="238" cm="1">
        <f t="array" aca="1" ref="AU132" ca="1">INDIRECT("'"&amp;$C132&amp;"'!"&amp;"$"&amp;$D132&amp;$AU$1&amp;"")</f>
        <v>2.5</v>
      </c>
      <c r="AV132" s="239">
        <v>0.95</v>
      </c>
      <c r="AW132" s="237">
        <v>0.82</v>
      </c>
      <c r="AX132" s="236">
        <v>13.82</v>
      </c>
      <c r="AY132" s="240">
        <v>70.400000000000006</v>
      </c>
      <c r="AZ132" s="239" cm="1">
        <f t="array" aca="1" ref="AZ132" ca="1">INDIRECT("'"&amp;$C132&amp;"'!"&amp;"$"&amp;$D132&amp;$AZ$1&amp;"")</f>
        <v>0</v>
      </c>
      <c r="BA132" s="238"/>
      <c r="BB132" s="239" t="s">
        <v>1</v>
      </c>
      <c r="BC132" s="237" t="s">
        <v>1</v>
      </c>
      <c r="BD132" s="239" t="str" cm="1">
        <f t="array" aca="1" ref="BD132" ca="1">INDIRECT("'"&amp;$C132&amp;"'!"&amp;"$"&amp;$D132&amp;$BD$1&amp;"")</f>
        <v>CMS</v>
      </c>
      <c r="BE132" s="238"/>
      <c r="BF132" s="239" t="s">
        <v>1</v>
      </c>
      <c r="BG132" s="237" t="s">
        <v>1</v>
      </c>
      <c r="BH132" s="241">
        <v>14.25</v>
      </c>
      <c r="BI132" s="237">
        <v>72.260000000000005</v>
      </c>
      <c r="BJ132" s="241" cm="1">
        <f t="array" aca="1" ref="BJ132" ca="1">INDIRECT("'"&amp;$C132&amp;"'!"&amp;"$"&amp;$D132&amp;$BJ$1&amp;"")</f>
        <v>13.13</v>
      </c>
      <c r="BK132" s="239">
        <v>0.99</v>
      </c>
      <c r="BL132" s="237">
        <v>2.1</v>
      </c>
      <c r="BM132" s="415">
        <v>69.400000000000006</v>
      </c>
      <c r="BN132" s="236" cm="1">
        <f t="array" aca="1" ref="BN132" ca="1">INDIRECT("'"&amp;$C132&amp;"'!"&amp;"$"&amp;$D132&amp;$BN$1&amp;"")</f>
        <v>0</v>
      </c>
      <c r="BO132" s="238" t="s">
        <v>1</v>
      </c>
      <c r="BP132" s="237" t="s">
        <v>1</v>
      </c>
      <c r="BQ132" s="241" cm="1">
        <f t="array" aca="1" ref="BQ132" ca="1">INDIRECT("'"&amp;$C132&amp;"'!"&amp;"$"&amp;$D132&amp;$BQ$1&amp;"")</f>
        <v>0.77</v>
      </c>
      <c r="BR132" s="239"/>
      <c r="BS132" s="239">
        <v>0.99</v>
      </c>
      <c r="BT132" s="237">
        <v>7.0000000000000007E-2</v>
      </c>
      <c r="BU132" s="241" cm="1">
        <f t="array" aca="1" ref="BU132" ca="1">INDIRECT("'"&amp;$C132&amp;"'!"&amp;"$"&amp;$D132&amp;$BU$1&amp;"")</f>
        <v>0.63</v>
      </c>
      <c r="BV132" s="239"/>
      <c r="BW132" s="239">
        <v>0.97</v>
      </c>
      <c r="BX132" s="237">
        <v>0.14000000000000001</v>
      </c>
      <c r="BY132" s="242" cm="1">
        <f t="array" aca="1" ref="BY132" ca="1">INDIRECT("'"&amp;$C132&amp;"'!"&amp;"$"&amp;$D132&amp;74&amp;"")</f>
        <v>0</v>
      </c>
      <c r="BZ132" s="239"/>
      <c r="CA132" s="239"/>
      <c r="CB132" s="237"/>
    </row>
    <row r="133" spans="1:80" ht="15" x14ac:dyDescent="0.2">
      <c r="A133" s="351">
        <f t="shared" si="9"/>
        <v>45967</v>
      </c>
      <c r="B133" s="268">
        <v>0.125</v>
      </c>
      <c r="C133" s="254">
        <f>DAY(A133)</f>
        <v>6</v>
      </c>
      <c r="D133" s="255" t="s">
        <v>156</v>
      </c>
      <c r="E133" s="229">
        <v>14.1</v>
      </c>
      <c r="F133" s="230">
        <v>70.19</v>
      </c>
      <c r="G133" s="231" t="str" cm="1">
        <f t="array" aca="1" ref="G133" ca="1">INDIRECT("'"&amp;$C133&amp;"'!"&amp;"$"&amp;$D133&amp;$G$1&amp;"")</f>
        <v>CMS</v>
      </c>
      <c r="H133" s="232" t="s">
        <v>1</v>
      </c>
      <c r="I133" s="230" t="s">
        <v>1</v>
      </c>
      <c r="J133" s="231" cm="1">
        <f t="array" aca="1" ref="J133" ca="1">INDIRECT("'"&amp;$C133&amp;"'!"&amp;"$"&amp;$D133&amp;$J$1&amp;"")</f>
        <v>6.7</v>
      </c>
      <c r="K133" s="232"/>
      <c r="L133" s="232">
        <v>0.99</v>
      </c>
      <c r="M133" s="233">
        <v>0.73</v>
      </c>
      <c r="N133" s="229" cm="1">
        <f t="array" aca="1" ref="N133" ca="1">INDIRECT("'"&amp;$C133&amp;"'!"&amp;"$"&amp;$D133&amp;$N$1&amp;"")</f>
        <v>6.6</v>
      </c>
      <c r="O133" s="232"/>
      <c r="P133" s="232">
        <v>0.99</v>
      </c>
      <c r="Q133" s="230">
        <v>1.03</v>
      </c>
      <c r="R133" s="359" t="str" cm="1">
        <f t="array" aca="1" ref="R133" ca="1">INDIRECT("'"&amp;$C133&amp;"'!"&amp;"$"&amp;$D133&amp;$R$1&amp;"")</f>
        <v>CMS</v>
      </c>
      <c r="S133" s="232"/>
      <c r="T133" s="232" t="s">
        <v>1</v>
      </c>
      <c r="U133" s="233" t="s">
        <v>1</v>
      </c>
      <c r="V133" s="229" t="s">
        <v>1</v>
      </c>
      <c r="W133" s="234" cm="1">
        <f t="array" aca="1" ref="W133" ca="1">INDIRECT("'"&amp;$C133&amp;"'!"&amp;"$"&amp;$D133&amp;$W$1&amp;"")</f>
        <v>0</v>
      </c>
      <c r="X133" s="232" t="s">
        <v>1</v>
      </c>
      <c r="Y133" s="230" t="s">
        <v>1</v>
      </c>
      <c r="Z133" s="231"/>
      <c r="AA133" s="232"/>
      <c r="AB133" s="232"/>
      <c r="AC133" s="233"/>
      <c r="AD133" s="229"/>
      <c r="AE133" s="232"/>
      <c r="AF133" s="232"/>
      <c r="AG133" s="230"/>
      <c r="AH133" s="231"/>
      <c r="AI133" s="232"/>
      <c r="AJ133" s="232"/>
      <c r="AK133" s="233"/>
      <c r="AL133" s="229"/>
      <c r="AM133" s="232"/>
      <c r="AN133" s="232"/>
      <c r="AO133" s="230"/>
      <c r="AP133" s="229">
        <v>11.6</v>
      </c>
      <c r="AQ133" s="233">
        <v>70.7</v>
      </c>
      <c r="AR133" s="229" cm="1">
        <f t="array" aca="1" ref="AR133" ca="1">INDIRECT("'"&amp;$C133&amp;"'!"&amp;"$"&amp;$D133&amp;$AR$1&amp;"")</f>
        <v>0</v>
      </c>
      <c r="AS133" s="232" t="s">
        <v>1</v>
      </c>
      <c r="AT133" s="230" t="s">
        <v>1</v>
      </c>
      <c r="AU133" s="231" cm="1">
        <f t="array" aca="1" ref="AU133" ca="1">INDIRECT("'"&amp;$C133&amp;"'!"&amp;"$"&amp;$D133&amp;$AU$1&amp;"")</f>
        <v>2.5</v>
      </c>
      <c r="AV133" s="232">
        <v>0.95</v>
      </c>
      <c r="AW133" s="230">
        <v>0.76</v>
      </c>
      <c r="AX133" s="229">
        <v>13.82</v>
      </c>
      <c r="AY133" s="233">
        <v>70.900000000000006</v>
      </c>
      <c r="AZ133" s="232" cm="1">
        <f t="array" aca="1" ref="AZ133" ca="1">INDIRECT("'"&amp;$C133&amp;"'!"&amp;"$"&amp;$D133&amp;$AZ$1&amp;"")</f>
        <v>0</v>
      </c>
      <c r="BA133" s="231"/>
      <c r="BB133" s="232" t="s">
        <v>1</v>
      </c>
      <c r="BC133" s="230" t="s">
        <v>1</v>
      </c>
      <c r="BD133" s="232" t="str" cm="1">
        <f t="array" aca="1" ref="BD133" ca="1">INDIRECT("'"&amp;$C133&amp;"'!"&amp;"$"&amp;$D133&amp;$BD$1&amp;"")</f>
        <v>CMS</v>
      </c>
      <c r="BE133" s="231"/>
      <c r="BF133" s="232" t="s">
        <v>1</v>
      </c>
      <c r="BG133" s="230" t="s">
        <v>1</v>
      </c>
      <c r="BH133" s="234">
        <v>14.05</v>
      </c>
      <c r="BI133" s="230">
        <v>71.63</v>
      </c>
      <c r="BJ133" s="234" cm="1">
        <f t="array" aca="1" ref="BJ133" ca="1">INDIRECT("'"&amp;$C133&amp;"'!"&amp;"$"&amp;$D133&amp;$BJ$1&amp;"")</f>
        <v>13.06</v>
      </c>
      <c r="BK133" s="232">
        <v>1</v>
      </c>
      <c r="BL133" s="230">
        <v>1.1000000000000001</v>
      </c>
      <c r="BM133" s="414">
        <v>69.3</v>
      </c>
      <c r="BN133" s="229" cm="1">
        <f t="array" aca="1" ref="BN133" ca="1">INDIRECT("'"&amp;$C133&amp;"'!"&amp;"$"&amp;$D133&amp;$BN$1&amp;"")</f>
        <v>0</v>
      </c>
      <c r="BO133" s="231" t="s">
        <v>1</v>
      </c>
      <c r="BP133" s="230" t="s">
        <v>1</v>
      </c>
      <c r="BQ133" s="234" cm="1">
        <f t="array" aca="1" ref="BQ133" ca="1">INDIRECT("'"&amp;$C133&amp;"'!"&amp;"$"&amp;$D133&amp;$BQ$1&amp;"")</f>
        <v>0.74</v>
      </c>
      <c r="BR133" s="232"/>
      <c r="BS133" s="232">
        <v>0.99</v>
      </c>
      <c r="BT133" s="230">
        <v>0.06</v>
      </c>
      <c r="BU133" s="234" cm="1">
        <f t="array" aca="1" ref="BU133" ca="1">INDIRECT("'"&amp;$C133&amp;"'!"&amp;"$"&amp;$D133&amp;$BU$1&amp;"")</f>
        <v>0.61</v>
      </c>
      <c r="BV133" s="232"/>
      <c r="BW133" s="232">
        <v>0.97</v>
      </c>
      <c r="BX133" s="230">
        <v>0.14000000000000001</v>
      </c>
      <c r="BY133" s="235" cm="1">
        <f t="array" aca="1" ref="BY133" ca="1">INDIRECT("'"&amp;$C133&amp;"'!"&amp;"$"&amp;$D133&amp;74&amp;"")</f>
        <v>0</v>
      </c>
      <c r="BZ133" s="232"/>
      <c r="CA133" s="232"/>
      <c r="CB133" s="230"/>
    </row>
    <row r="134" spans="1:80" ht="15" x14ac:dyDescent="0.2">
      <c r="A134" s="351">
        <f t="shared" si="9"/>
        <v>45967</v>
      </c>
      <c r="B134" s="268">
        <v>0.16666666666666699</v>
      </c>
      <c r="C134" s="254">
        <f>DAY(A134)</f>
        <v>6</v>
      </c>
      <c r="D134" s="255" t="s">
        <v>157</v>
      </c>
      <c r="E134" s="236">
        <v>14.1</v>
      </c>
      <c r="F134" s="237">
        <v>70.150000000000006</v>
      </c>
      <c r="G134" s="238" t="str" cm="1">
        <f t="array" aca="1" ref="G134" ca="1">INDIRECT("'"&amp;$C134&amp;"'!"&amp;"$"&amp;$D134&amp;$G$1&amp;"")</f>
        <v>CMS</v>
      </c>
      <c r="H134" s="239" t="s">
        <v>1</v>
      </c>
      <c r="I134" s="237" t="s">
        <v>1</v>
      </c>
      <c r="J134" s="238" cm="1">
        <f t="array" aca="1" ref="J134" ca="1">INDIRECT("'"&amp;$C134&amp;"'!"&amp;"$"&amp;$D134&amp;$J$1&amp;"")</f>
        <v>6.7</v>
      </c>
      <c r="K134" s="239"/>
      <c r="L134" s="239">
        <v>0.99</v>
      </c>
      <c r="M134" s="240">
        <v>0.73</v>
      </c>
      <c r="N134" s="236" cm="1">
        <f t="array" aca="1" ref="N134" ca="1">INDIRECT("'"&amp;$C134&amp;"'!"&amp;"$"&amp;$D134&amp;$N$1&amp;"")</f>
        <v>6.6</v>
      </c>
      <c r="O134" s="239"/>
      <c r="P134" s="239">
        <v>0.98</v>
      </c>
      <c r="Q134" s="237">
        <v>1.31</v>
      </c>
      <c r="R134" s="236" t="str" cm="1">
        <f t="array" aca="1" ref="R134" ca="1">INDIRECT("'"&amp;$C134&amp;"'!"&amp;"$"&amp;$D134&amp;$R$1&amp;"")</f>
        <v>CMS</v>
      </c>
      <c r="S134" s="239"/>
      <c r="T134" s="239" t="s">
        <v>1</v>
      </c>
      <c r="U134" s="240" t="s">
        <v>1</v>
      </c>
      <c r="V134" s="236" t="s">
        <v>1</v>
      </c>
      <c r="W134" s="241" cm="1">
        <f t="array" aca="1" ref="W134" ca="1">INDIRECT("'"&amp;$C134&amp;"'!"&amp;"$"&amp;$D134&amp;$W$1&amp;"")</f>
        <v>0</v>
      </c>
      <c r="X134" s="239" t="s">
        <v>1</v>
      </c>
      <c r="Y134" s="237" t="s">
        <v>1</v>
      </c>
      <c r="Z134" s="238"/>
      <c r="AA134" s="239"/>
      <c r="AB134" s="239"/>
      <c r="AC134" s="240"/>
      <c r="AD134" s="236"/>
      <c r="AE134" s="239"/>
      <c r="AF134" s="239"/>
      <c r="AG134" s="237"/>
      <c r="AH134" s="238"/>
      <c r="AI134" s="239"/>
      <c r="AJ134" s="239"/>
      <c r="AK134" s="240"/>
      <c r="AL134" s="236"/>
      <c r="AM134" s="239"/>
      <c r="AN134" s="239"/>
      <c r="AO134" s="237"/>
      <c r="AP134" s="236">
        <v>11.6</v>
      </c>
      <c r="AQ134" s="240">
        <v>70.599999999999994</v>
      </c>
      <c r="AR134" s="236" cm="1">
        <f t="array" aca="1" ref="AR134" ca="1">INDIRECT("'"&amp;$C134&amp;"'!"&amp;"$"&amp;$D134&amp;$AR$1&amp;"")</f>
        <v>0</v>
      </c>
      <c r="AS134" s="239" t="s">
        <v>1</v>
      </c>
      <c r="AT134" s="237" t="s">
        <v>1</v>
      </c>
      <c r="AU134" s="238" cm="1">
        <f t="array" aca="1" ref="AU134" ca="1">INDIRECT("'"&amp;$C134&amp;"'!"&amp;"$"&amp;$D134&amp;$AU$1&amp;"")</f>
        <v>2.6</v>
      </c>
      <c r="AV134" s="239">
        <v>0.95</v>
      </c>
      <c r="AW134" s="237">
        <v>0.82</v>
      </c>
      <c r="AX134" s="236">
        <v>13.82</v>
      </c>
      <c r="AY134" s="240">
        <v>70.400000000000006</v>
      </c>
      <c r="AZ134" s="239" cm="1">
        <f t="array" aca="1" ref="AZ134" ca="1">INDIRECT("'"&amp;$C134&amp;"'!"&amp;"$"&amp;$D134&amp;$AZ$1&amp;"")</f>
        <v>0</v>
      </c>
      <c r="BA134" s="238"/>
      <c r="BB134" s="239" t="s">
        <v>1</v>
      </c>
      <c r="BC134" s="237" t="s">
        <v>1</v>
      </c>
      <c r="BD134" s="239" t="str" cm="1">
        <f t="array" aca="1" ref="BD134" ca="1">INDIRECT("'"&amp;$C134&amp;"'!"&amp;"$"&amp;$D134&amp;$BD$1&amp;"")</f>
        <v>CMS</v>
      </c>
      <c r="BE134" s="238"/>
      <c r="BF134" s="239" t="s">
        <v>1</v>
      </c>
      <c r="BG134" s="237" t="s">
        <v>1</v>
      </c>
      <c r="BH134" s="241">
        <v>14.05</v>
      </c>
      <c r="BI134" s="237">
        <v>71.67</v>
      </c>
      <c r="BJ134" s="241" cm="1">
        <f t="array" aca="1" ref="BJ134" ca="1">INDIRECT("'"&amp;$C134&amp;"'!"&amp;"$"&amp;$D134&amp;$BJ$1&amp;"")</f>
        <v>13.06</v>
      </c>
      <c r="BK134" s="239">
        <v>1</v>
      </c>
      <c r="BL134" s="237">
        <v>1.1000000000000001</v>
      </c>
      <c r="BM134" s="415">
        <v>69.3</v>
      </c>
      <c r="BN134" s="236" cm="1">
        <f t="array" aca="1" ref="BN134" ca="1">INDIRECT("'"&amp;$C134&amp;"'!"&amp;"$"&amp;$D134&amp;$BN$1&amp;"")</f>
        <v>0</v>
      </c>
      <c r="BO134" s="238" t="s">
        <v>1</v>
      </c>
      <c r="BP134" s="237" t="s">
        <v>1</v>
      </c>
      <c r="BQ134" s="241" cm="1">
        <f t="array" aca="1" ref="BQ134" ca="1">INDIRECT("'"&amp;$C134&amp;"'!"&amp;"$"&amp;$D134&amp;$BQ$1&amp;"")</f>
        <v>0.71</v>
      </c>
      <c r="BR134" s="239"/>
      <c r="BS134" s="239">
        <v>0.99</v>
      </c>
      <c r="BT134" s="237">
        <v>0.06</v>
      </c>
      <c r="BU134" s="241" cm="1">
        <f t="array" aca="1" ref="BU134" ca="1">INDIRECT("'"&amp;$C134&amp;"'!"&amp;"$"&amp;$D134&amp;$BU$1&amp;"")</f>
        <v>0.62</v>
      </c>
      <c r="BV134" s="239"/>
      <c r="BW134" s="239">
        <v>0.97</v>
      </c>
      <c r="BX134" s="237">
        <v>0.14000000000000001</v>
      </c>
      <c r="BY134" s="242" cm="1">
        <f t="array" aca="1" ref="BY134" ca="1">INDIRECT("'"&amp;$C134&amp;"'!"&amp;"$"&amp;$D134&amp;74&amp;"")</f>
        <v>0</v>
      </c>
      <c r="BZ134" s="239"/>
      <c r="CA134" s="239"/>
      <c r="CB134" s="237"/>
    </row>
    <row r="135" spans="1:80" ht="15" x14ac:dyDescent="0.2">
      <c r="A135" s="351">
        <f t="shared" si="9"/>
        <v>45967</v>
      </c>
      <c r="B135" s="268">
        <v>0.20833333333333301</v>
      </c>
      <c r="C135" s="254">
        <f t="shared" ref="C135:C153" si="10">DAY(A135)</f>
        <v>6</v>
      </c>
      <c r="D135" s="255" t="s">
        <v>158</v>
      </c>
      <c r="E135" s="229">
        <v>14.1</v>
      </c>
      <c r="F135" s="230">
        <v>69.97</v>
      </c>
      <c r="G135" s="231" t="str" cm="1">
        <f t="array" aca="1" ref="G135" ca="1">INDIRECT("'"&amp;$C135&amp;"'!"&amp;"$"&amp;$D135&amp;$G$1&amp;"")</f>
        <v>CMS</v>
      </c>
      <c r="H135" s="232" t="s">
        <v>1</v>
      </c>
      <c r="I135" s="230" t="s">
        <v>1</v>
      </c>
      <c r="J135" s="231" cm="1">
        <f t="array" aca="1" ref="J135" ca="1">INDIRECT("'"&amp;$C135&amp;"'!"&amp;"$"&amp;$D135&amp;$J$1&amp;"")</f>
        <v>6.7</v>
      </c>
      <c r="K135" s="232"/>
      <c r="L135" s="232">
        <v>0.99</v>
      </c>
      <c r="M135" s="233">
        <v>0.71</v>
      </c>
      <c r="N135" s="229" cm="1">
        <f t="array" aca="1" ref="N135" ca="1">INDIRECT("'"&amp;$C135&amp;"'!"&amp;"$"&amp;$D135&amp;$N$1&amp;"")</f>
        <v>6.6</v>
      </c>
      <c r="O135" s="232"/>
      <c r="P135" s="232">
        <v>0.95</v>
      </c>
      <c r="Q135" s="230">
        <v>2.04</v>
      </c>
      <c r="R135" s="359" t="str" cm="1">
        <f t="array" aca="1" ref="R135" ca="1">INDIRECT("'"&amp;$C135&amp;"'!"&amp;"$"&amp;$D135&amp;$R$1&amp;"")</f>
        <v>CMS</v>
      </c>
      <c r="S135" s="232"/>
      <c r="T135" s="232" t="s">
        <v>1</v>
      </c>
      <c r="U135" s="233" t="s">
        <v>1</v>
      </c>
      <c r="V135" s="229" t="s">
        <v>1</v>
      </c>
      <c r="W135" s="234" cm="1">
        <f t="array" aca="1" ref="W135" ca="1">INDIRECT("'"&amp;$C135&amp;"'!"&amp;"$"&amp;$D135&amp;$W$1&amp;"")</f>
        <v>0</v>
      </c>
      <c r="X135" s="232" t="s">
        <v>1</v>
      </c>
      <c r="Y135" s="230" t="s">
        <v>1</v>
      </c>
      <c r="Z135" s="231"/>
      <c r="AA135" s="232"/>
      <c r="AB135" s="232"/>
      <c r="AC135" s="233"/>
      <c r="AD135" s="229"/>
      <c r="AE135" s="232"/>
      <c r="AF135" s="232"/>
      <c r="AG135" s="230"/>
      <c r="AH135" s="231"/>
      <c r="AI135" s="232"/>
      <c r="AJ135" s="232"/>
      <c r="AK135" s="233"/>
      <c r="AL135" s="229"/>
      <c r="AM135" s="232"/>
      <c r="AN135" s="232"/>
      <c r="AO135" s="230"/>
      <c r="AP135" s="229">
        <v>11.5</v>
      </c>
      <c r="AQ135" s="233">
        <v>70.400000000000006</v>
      </c>
      <c r="AR135" s="229" cm="1">
        <f t="array" aca="1" ref="AR135" ca="1">INDIRECT("'"&amp;$C135&amp;"'!"&amp;"$"&amp;$D135&amp;$AR$1&amp;"")</f>
        <v>0</v>
      </c>
      <c r="AS135" s="232" t="s">
        <v>1</v>
      </c>
      <c r="AT135" s="230" t="s">
        <v>1</v>
      </c>
      <c r="AU135" s="231" cm="1">
        <f t="array" aca="1" ref="AU135" ca="1">INDIRECT("'"&amp;$C135&amp;"'!"&amp;"$"&amp;$D135&amp;$AU$1&amp;"")</f>
        <v>3</v>
      </c>
      <c r="AV135" s="232">
        <v>0.94</v>
      </c>
      <c r="AW135" s="230">
        <v>0.96</v>
      </c>
      <c r="AX135" s="229">
        <v>13.79</v>
      </c>
      <c r="AY135" s="233">
        <v>70.400000000000006</v>
      </c>
      <c r="AZ135" s="232" cm="1">
        <f t="array" aca="1" ref="AZ135" ca="1">INDIRECT("'"&amp;$C135&amp;"'!"&amp;"$"&amp;$D135&amp;$AZ$1&amp;"")</f>
        <v>0</v>
      </c>
      <c r="BA135" s="231"/>
      <c r="BB135" s="232" t="s">
        <v>1</v>
      </c>
      <c r="BC135" s="230" t="s">
        <v>1</v>
      </c>
      <c r="BD135" s="232" t="str" cm="1">
        <f t="array" aca="1" ref="BD135" ca="1">INDIRECT("'"&amp;$C135&amp;"'!"&amp;"$"&amp;$D135&amp;$BD$1&amp;"")</f>
        <v>CMS</v>
      </c>
      <c r="BE135" s="231"/>
      <c r="BF135" s="232" t="s">
        <v>1</v>
      </c>
      <c r="BG135" s="230" t="s">
        <v>1</v>
      </c>
      <c r="BH135" s="234">
        <v>14.05</v>
      </c>
      <c r="BI135" s="230">
        <v>71.63</v>
      </c>
      <c r="BJ135" s="234" cm="1">
        <f t="array" aca="1" ref="BJ135" ca="1">INDIRECT("'"&amp;$C135&amp;"'!"&amp;"$"&amp;$D135&amp;$BJ$1&amp;"")</f>
        <v>14.07</v>
      </c>
      <c r="BK135" s="232">
        <v>1</v>
      </c>
      <c r="BL135" s="230">
        <v>1.2</v>
      </c>
      <c r="BM135" s="414">
        <v>69.099999999999994</v>
      </c>
      <c r="BN135" s="229" cm="1">
        <f t="array" aca="1" ref="BN135" ca="1">INDIRECT("'"&amp;$C135&amp;"'!"&amp;"$"&amp;$D135&amp;$BN$1&amp;"")</f>
        <v>0</v>
      </c>
      <c r="BO135" s="231" t="s">
        <v>1</v>
      </c>
      <c r="BP135" s="230" t="s">
        <v>1</v>
      </c>
      <c r="BQ135" s="234" cm="1">
        <f t="array" aca="1" ref="BQ135" ca="1">INDIRECT("'"&amp;$C135&amp;"'!"&amp;"$"&amp;$D135&amp;$BQ$1&amp;"")</f>
        <v>0.77</v>
      </c>
      <c r="BR135" s="232"/>
      <c r="BS135" s="232">
        <v>0.99</v>
      </c>
      <c r="BT135" s="230">
        <v>0.06</v>
      </c>
      <c r="BU135" s="234" cm="1">
        <f t="array" aca="1" ref="BU135" ca="1">INDIRECT("'"&amp;$C135&amp;"'!"&amp;"$"&amp;$D135&amp;$BU$1&amp;"")</f>
        <v>0.67</v>
      </c>
      <c r="BV135" s="232"/>
      <c r="BW135" s="232">
        <v>0.97</v>
      </c>
      <c r="BX135" s="230">
        <v>0.14000000000000001</v>
      </c>
      <c r="BY135" s="235" cm="1">
        <f t="array" aca="1" ref="BY135" ca="1">INDIRECT("'"&amp;$C135&amp;"'!"&amp;"$"&amp;$D135&amp;74&amp;"")</f>
        <v>0</v>
      </c>
      <c r="BZ135" s="232"/>
      <c r="CA135" s="232"/>
      <c r="CB135" s="230"/>
    </row>
    <row r="136" spans="1:80" ht="15" x14ac:dyDescent="0.2">
      <c r="A136" s="351">
        <f t="shared" si="9"/>
        <v>45967</v>
      </c>
      <c r="B136" s="268">
        <v>0.25</v>
      </c>
      <c r="C136" s="254">
        <f t="shared" si="10"/>
        <v>6</v>
      </c>
      <c r="D136" s="255" t="s">
        <v>159</v>
      </c>
      <c r="E136" s="236">
        <v>14.1</v>
      </c>
      <c r="F136" s="237">
        <v>70.08</v>
      </c>
      <c r="G136" s="238" t="str" cm="1">
        <f t="array" aca="1" ref="G136" ca="1">INDIRECT("'"&amp;$C136&amp;"'!"&amp;"$"&amp;$D136&amp;$G$1&amp;"")</f>
        <v>CMS</v>
      </c>
      <c r="H136" s="239" t="s">
        <v>1</v>
      </c>
      <c r="I136" s="237" t="s">
        <v>1</v>
      </c>
      <c r="J136" s="238" cm="1">
        <f t="array" aca="1" ref="J136" ca="1">INDIRECT("'"&amp;$C136&amp;"'!"&amp;"$"&amp;$D136&amp;$J$1&amp;"")</f>
        <v>6.4</v>
      </c>
      <c r="K136" s="239"/>
      <c r="L136" s="239">
        <v>0.98</v>
      </c>
      <c r="M136" s="240">
        <v>1.22</v>
      </c>
      <c r="N136" s="236" cm="1">
        <f t="array" aca="1" ref="N136" ca="1">INDIRECT("'"&amp;$C136&amp;"'!"&amp;"$"&amp;$D136&amp;$N$1&amp;"")</f>
        <v>5.9</v>
      </c>
      <c r="O136" s="239"/>
      <c r="P136" s="239">
        <v>0.99</v>
      </c>
      <c r="Q136" s="237">
        <v>0.69</v>
      </c>
      <c r="R136" s="236" cm="1">
        <f t="array" aca="1" ref="R136" ca="1">INDIRECT("'"&amp;$C136&amp;"'!"&amp;"$"&amp;$D136&amp;$R$1&amp;"")</f>
        <v>1</v>
      </c>
      <c r="S136" s="239"/>
      <c r="T136" s="239">
        <v>0.99</v>
      </c>
      <c r="U136" s="240">
        <v>0.15</v>
      </c>
      <c r="V136" s="236" t="s">
        <v>1</v>
      </c>
      <c r="W136" s="241" cm="1">
        <f t="array" aca="1" ref="W136" ca="1">INDIRECT("'"&amp;$C136&amp;"'!"&amp;"$"&amp;$D136&amp;$W$1&amp;"")</f>
        <v>0</v>
      </c>
      <c r="X136" s="239" t="s">
        <v>1</v>
      </c>
      <c r="Y136" s="237" t="s">
        <v>1</v>
      </c>
      <c r="Z136" s="238"/>
      <c r="AA136" s="239"/>
      <c r="AB136" s="239"/>
      <c r="AC136" s="240"/>
      <c r="AD136" s="236"/>
      <c r="AE136" s="239"/>
      <c r="AF136" s="239"/>
      <c r="AG136" s="237"/>
      <c r="AH136" s="238"/>
      <c r="AI136" s="239"/>
      <c r="AJ136" s="239"/>
      <c r="AK136" s="240"/>
      <c r="AL136" s="236"/>
      <c r="AM136" s="239"/>
      <c r="AN136" s="239"/>
      <c r="AO136" s="237"/>
      <c r="AP136" s="236">
        <v>11.6</v>
      </c>
      <c r="AQ136" s="240">
        <v>70.7</v>
      </c>
      <c r="AR136" s="236" cm="1">
        <f t="array" aca="1" ref="AR136" ca="1">INDIRECT("'"&amp;$C136&amp;"'!"&amp;"$"&amp;$D136&amp;$AR$1&amp;"")</f>
        <v>0</v>
      </c>
      <c r="AS136" s="239" t="s">
        <v>1</v>
      </c>
      <c r="AT136" s="237" t="s">
        <v>1</v>
      </c>
      <c r="AU136" s="238" cm="1">
        <f t="array" aca="1" ref="AU136" ca="1">INDIRECT("'"&amp;$C136&amp;"'!"&amp;"$"&amp;$D136&amp;$AU$1&amp;"")</f>
        <v>3.5</v>
      </c>
      <c r="AV136" s="239">
        <v>0.97</v>
      </c>
      <c r="AW136" s="237">
        <v>0.81</v>
      </c>
      <c r="AX136" s="236">
        <v>13.79</v>
      </c>
      <c r="AY136" s="240">
        <v>70.400000000000006</v>
      </c>
      <c r="AZ136" s="239" cm="1">
        <f t="array" aca="1" ref="AZ136" ca="1">INDIRECT("'"&amp;$C136&amp;"'!"&amp;"$"&amp;$D136&amp;$AZ$1&amp;"")</f>
        <v>0</v>
      </c>
      <c r="BA136" s="238"/>
      <c r="BB136" s="239" t="s">
        <v>1</v>
      </c>
      <c r="BC136" s="237" t="s">
        <v>1</v>
      </c>
      <c r="BD136" s="239" t="str" cm="1">
        <f t="array" aca="1" ref="BD136" ca="1">INDIRECT("'"&amp;$C136&amp;"'!"&amp;"$"&amp;$D136&amp;$BD$1&amp;"")</f>
        <v>CMS</v>
      </c>
      <c r="BE136" s="238"/>
      <c r="BF136" s="239" t="s">
        <v>1</v>
      </c>
      <c r="BG136" s="237" t="s">
        <v>1</v>
      </c>
      <c r="BH136" s="241">
        <v>14.2</v>
      </c>
      <c r="BI136" s="237">
        <v>72</v>
      </c>
      <c r="BJ136" s="241" cm="1">
        <f t="array" aca="1" ref="BJ136" ca="1">INDIRECT("'"&amp;$C136&amp;"'!"&amp;"$"&amp;$D136&amp;$BJ$1&amp;"")</f>
        <v>14.15</v>
      </c>
      <c r="BK136" s="239">
        <v>0.99</v>
      </c>
      <c r="BL136" s="237">
        <v>2.4</v>
      </c>
      <c r="BM136" s="415">
        <v>69.5</v>
      </c>
      <c r="BN136" s="236" cm="1">
        <f t="array" aca="1" ref="BN136" ca="1">INDIRECT("'"&amp;$C136&amp;"'!"&amp;"$"&amp;$D136&amp;$BN$1&amp;"")</f>
        <v>2.8</v>
      </c>
      <c r="BO136" s="238">
        <v>0.98</v>
      </c>
      <c r="BP136" s="237">
        <v>0.55000000000000004</v>
      </c>
      <c r="BQ136" s="241" cm="1">
        <f t="array" aca="1" ref="BQ136" ca="1">INDIRECT("'"&amp;$C136&amp;"'!"&amp;"$"&amp;$D136&amp;$BQ$1&amp;"")</f>
        <v>0.96</v>
      </c>
      <c r="BR136" s="239"/>
      <c r="BS136" s="239">
        <v>1</v>
      </c>
      <c r="BT136" s="237">
        <v>7.0000000000000007E-2</v>
      </c>
      <c r="BU136" s="241" cm="1">
        <f t="array" aca="1" ref="BU136" ca="1">INDIRECT("'"&amp;$C136&amp;"'!"&amp;"$"&amp;$D136&amp;$BU$1&amp;"")</f>
        <v>0.69</v>
      </c>
      <c r="BV136" s="239"/>
      <c r="BW136" s="239">
        <v>0.97</v>
      </c>
      <c r="BX136" s="237">
        <v>0.14000000000000001</v>
      </c>
      <c r="BY136" s="242" cm="1">
        <f t="array" aca="1" ref="BY136" ca="1">INDIRECT("'"&amp;$C136&amp;"'!"&amp;"$"&amp;$D136&amp;74&amp;"")</f>
        <v>0</v>
      </c>
      <c r="BZ136" s="239"/>
      <c r="CA136" s="239"/>
      <c r="CB136" s="237"/>
    </row>
    <row r="137" spans="1:80" ht="15" x14ac:dyDescent="0.2">
      <c r="A137" s="351">
        <f t="shared" si="9"/>
        <v>45967</v>
      </c>
      <c r="B137" s="268">
        <v>0.29166666666666702</v>
      </c>
      <c r="C137" s="254">
        <f t="shared" si="10"/>
        <v>6</v>
      </c>
      <c r="D137" s="255" t="s">
        <v>160</v>
      </c>
      <c r="E137" s="229">
        <v>14.2</v>
      </c>
      <c r="F137" s="230">
        <v>69.88</v>
      </c>
      <c r="G137" s="231" t="str" cm="1">
        <f t="array" aca="1" ref="G137" ca="1">INDIRECT("'"&amp;$C137&amp;"'!"&amp;"$"&amp;$D137&amp;$G$1&amp;"")</f>
        <v>CMS</v>
      </c>
      <c r="H137" s="232" t="s">
        <v>1</v>
      </c>
      <c r="I137" s="230" t="s">
        <v>1</v>
      </c>
      <c r="J137" s="231" cm="1">
        <f t="array" aca="1" ref="J137" ca="1">INDIRECT("'"&amp;$C137&amp;"'!"&amp;"$"&amp;$D137&amp;$J$1&amp;"")</f>
        <v>6.9</v>
      </c>
      <c r="K137" s="232"/>
      <c r="L137" s="232">
        <v>0.98</v>
      </c>
      <c r="M137" s="233">
        <v>1.35</v>
      </c>
      <c r="N137" s="229" cm="1">
        <f t="array" aca="1" ref="N137" ca="1">INDIRECT("'"&amp;$C137&amp;"'!"&amp;"$"&amp;$D137&amp;$N$1&amp;"")</f>
        <v>6.9</v>
      </c>
      <c r="O137" s="232"/>
      <c r="P137" s="232">
        <v>0.98</v>
      </c>
      <c r="Q137" s="230">
        <v>1.95</v>
      </c>
      <c r="R137" s="359" cm="1">
        <f t="array" aca="1" ref="R137" ca="1">INDIRECT("'"&amp;$C137&amp;"'!"&amp;"$"&amp;$D137&amp;$R$1&amp;"")</f>
        <v>0</v>
      </c>
      <c r="S137" s="232"/>
      <c r="T137" s="232" t="s">
        <v>1</v>
      </c>
      <c r="U137" s="233" t="s">
        <v>1</v>
      </c>
      <c r="V137" s="229" t="s">
        <v>1</v>
      </c>
      <c r="W137" s="234" cm="1">
        <f t="array" aca="1" ref="W137" ca="1">INDIRECT("'"&amp;$C137&amp;"'!"&amp;"$"&amp;$D137&amp;$W$1&amp;"")</f>
        <v>0</v>
      </c>
      <c r="X137" s="232" t="s">
        <v>1</v>
      </c>
      <c r="Y137" s="230" t="s">
        <v>1</v>
      </c>
      <c r="Z137" s="231" cm="1">
        <f t="array" aca="1" ref="Z137" ca="1">INDIRECT("'"&amp;$C137&amp;"'!"&amp;"$"&amp;$D137&amp;$Z$1&amp;"")</f>
        <v>0</v>
      </c>
      <c r="AA137" s="232" t="s">
        <v>1</v>
      </c>
      <c r="AB137" s="232" t="s">
        <v>1</v>
      </c>
      <c r="AC137" s="233" t="s">
        <v>1</v>
      </c>
      <c r="AD137" s="229" cm="1">
        <f t="array" aca="1" ref="AD137" ca="1">INDIRECT("'"&amp;$C137&amp;"'!"&amp;"$"&amp;$D137&amp;$AD$1&amp;"")</f>
        <v>0</v>
      </c>
      <c r="AE137" s="232" t="s">
        <v>1</v>
      </c>
      <c r="AF137" s="232" t="s">
        <v>1</v>
      </c>
      <c r="AG137" s="230" t="s">
        <v>1</v>
      </c>
      <c r="AH137" s="231" cm="1">
        <f t="array" aca="1" ref="AH137" ca="1">INDIRECT("'"&amp;$C137&amp;"'!"&amp;"$"&amp;$D137&amp;$AH$1&amp;"")</f>
        <v>0</v>
      </c>
      <c r="AI137" s="232" t="s">
        <v>1</v>
      </c>
      <c r="AJ137" s="232" t="s">
        <v>1</v>
      </c>
      <c r="AK137" s="233" t="s">
        <v>1</v>
      </c>
      <c r="AL137" s="229" cm="1">
        <f t="array" aca="1" ref="AL137" ca="1">INDIRECT("'"&amp;$C137&amp;"'!"&amp;"$"&amp;$D137&amp;$AL$1&amp;"")</f>
        <v>0</v>
      </c>
      <c r="AM137" s="232" t="s">
        <v>1</v>
      </c>
      <c r="AN137" s="232" t="s">
        <v>1</v>
      </c>
      <c r="AO137" s="230" t="s">
        <v>1</v>
      </c>
      <c r="AP137" s="229">
        <v>11.6</v>
      </c>
      <c r="AQ137" s="233">
        <v>70.599999999999994</v>
      </c>
      <c r="AR137" s="229" cm="1">
        <f t="array" aca="1" ref="AR137" ca="1">INDIRECT("'"&amp;$C137&amp;"'!"&amp;"$"&amp;$D137&amp;$AR$1&amp;"")</f>
        <v>0</v>
      </c>
      <c r="AS137" s="232" t="s">
        <v>1</v>
      </c>
      <c r="AT137" s="230" t="s">
        <v>1</v>
      </c>
      <c r="AU137" s="231" cm="1">
        <f t="array" aca="1" ref="AU137" ca="1">INDIRECT("'"&amp;$C137&amp;"'!"&amp;"$"&amp;$D137&amp;$AU$1&amp;"")</f>
        <v>3.5</v>
      </c>
      <c r="AV137" s="232">
        <v>0.96</v>
      </c>
      <c r="AW137" s="230">
        <v>0.89</v>
      </c>
      <c r="AX137" s="229">
        <v>13.82</v>
      </c>
      <c r="AY137" s="233">
        <v>70.400000000000006</v>
      </c>
      <c r="AZ137" s="232" cm="1">
        <f t="array" aca="1" ref="AZ137" ca="1">INDIRECT("'"&amp;$C137&amp;"'!"&amp;"$"&amp;$D137&amp;$AZ$1&amp;"")</f>
        <v>0</v>
      </c>
      <c r="BA137" s="231"/>
      <c r="BB137" s="232" t="s">
        <v>1</v>
      </c>
      <c r="BC137" s="230" t="s">
        <v>1</v>
      </c>
      <c r="BD137" s="232" t="str" cm="1">
        <f t="array" aca="1" ref="BD137" ca="1">INDIRECT("'"&amp;$C137&amp;"'!"&amp;"$"&amp;$D137&amp;$BD$1&amp;"")</f>
        <v>CMS</v>
      </c>
      <c r="BE137" s="231"/>
      <c r="BF137" s="232" t="s">
        <v>1</v>
      </c>
      <c r="BG137" s="230" t="s">
        <v>1</v>
      </c>
      <c r="BH137" s="234">
        <v>14.16</v>
      </c>
      <c r="BI137" s="230">
        <v>71.88</v>
      </c>
      <c r="BJ137" s="234" cm="1">
        <f t="array" aca="1" ref="BJ137" ca="1">INDIRECT("'"&amp;$C137&amp;"'!"&amp;"$"&amp;$D137&amp;$BJ$1&amp;"")</f>
        <v>14.09</v>
      </c>
      <c r="BK137" s="232">
        <v>0.99</v>
      </c>
      <c r="BL137" s="230">
        <v>2.2999999999999998</v>
      </c>
      <c r="BM137" s="414">
        <v>69.099999999999994</v>
      </c>
      <c r="BN137" s="229" cm="1">
        <f t="array" aca="1" ref="BN137" ca="1">INDIRECT("'"&amp;$C137&amp;"'!"&amp;"$"&amp;$D137&amp;$BN$1&amp;"")</f>
        <v>2.8</v>
      </c>
      <c r="BO137" s="231">
        <v>0.98</v>
      </c>
      <c r="BP137" s="230">
        <v>0.54</v>
      </c>
      <c r="BQ137" s="234" cm="1">
        <f t="array" aca="1" ref="BQ137" ca="1">INDIRECT("'"&amp;$C137&amp;"'!"&amp;"$"&amp;$D137&amp;$BQ$1&amp;"")</f>
        <v>1.1200000000000001</v>
      </c>
      <c r="BR137" s="232"/>
      <c r="BS137" s="232">
        <v>0.99</v>
      </c>
      <c r="BT137" s="230">
        <v>0.1</v>
      </c>
      <c r="BU137" s="235" cm="1">
        <f t="array" aca="1" ref="BU137" ca="1">INDIRECT("'"&amp;$C137&amp;"'!"&amp;"$"&amp;$D137&amp;$BU$1&amp;"")</f>
        <v>0.69</v>
      </c>
      <c r="BV137" s="232"/>
      <c r="BW137" s="232">
        <v>0.97</v>
      </c>
      <c r="BX137" s="230">
        <v>0.15</v>
      </c>
      <c r="BY137" s="235" cm="1">
        <f t="array" aca="1" ref="BY137" ca="1">INDIRECT("'"&amp;$C137&amp;"'!"&amp;"$"&amp;$D137&amp;74&amp;"")</f>
        <v>0</v>
      </c>
      <c r="BZ137" s="232"/>
      <c r="CA137" s="232"/>
      <c r="CB137" s="230"/>
    </row>
    <row r="138" spans="1:80" ht="15" x14ac:dyDescent="0.2">
      <c r="A138" s="351">
        <f t="shared" si="9"/>
        <v>45967</v>
      </c>
      <c r="B138" s="268">
        <v>0.33333333333333398</v>
      </c>
      <c r="C138" s="254">
        <f t="shared" si="10"/>
        <v>6</v>
      </c>
      <c r="D138" s="255" t="s">
        <v>161</v>
      </c>
      <c r="E138" s="236">
        <v>14</v>
      </c>
      <c r="F138" s="237">
        <v>69.989999999999995</v>
      </c>
      <c r="G138" s="238" t="str" cm="1">
        <f t="array" aca="1" ref="G138" ca="1">INDIRECT("'"&amp;$C138&amp;"'!"&amp;"$"&amp;$D138&amp;$G$1&amp;"")</f>
        <v>CMS</v>
      </c>
      <c r="H138" s="239" t="s">
        <v>1</v>
      </c>
      <c r="I138" s="237" t="s">
        <v>1</v>
      </c>
      <c r="J138" s="238" cm="1">
        <f t="array" aca="1" ref="J138" ca="1">INDIRECT("'"&amp;$C138&amp;"'!"&amp;"$"&amp;$D138&amp;$J$1&amp;"")</f>
        <v>6.9</v>
      </c>
      <c r="K138" s="239"/>
      <c r="L138" s="239">
        <v>0.9</v>
      </c>
      <c r="M138" s="240">
        <v>3.3050000000000002</v>
      </c>
      <c r="N138" s="236" cm="1">
        <f t="array" aca="1" ref="N138" ca="1">INDIRECT("'"&amp;$C138&amp;"'!"&amp;"$"&amp;$D138&amp;$N$1&amp;"")</f>
        <v>6.9</v>
      </c>
      <c r="O138" s="239"/>
      <c r="P138" s="239">
        <v>0.9</v>
      </c>
      <c r="Q138" s="237">
        <v>3.3119999999999998</v>
      </c>
      <c r="R138" s="236" cm="1">
        <f t="array" aca="1" ref="R138" ca="1">INDIRECT("'"&amp;$C138&amp;"'!"&amp;"$"&amp;$D138&amp;$R$1&amp;"")</f>
        <v>0</v>
      </c>
      <c r="S138" s="239"/>
      <c r="T138" s="239" t="s">
        <v>1</v>
      </c>
      <c r="U138" s="240" t="s">
        <v>1</v>
      </c>
      <c r="V138" s="236" t="s">
        <v>1</v>
      </c>
      <c r="W138" s="241" cm="1">
        <f t="array" aca="1" ref="W138" ca="1">INDIRECT("'"&amp;$C138&amp;"'!"&amp;"$"&amp;$D138&amp;$W$1&amp;"")</f>
        <v>0</v>
      </c>
      <c r="X138" s="239" t="s">
        <v>1</v>
      </c>
      <c r="Y138" s="237" t="s">
        <v>1</v>
      </c>
      <c r="Z138" s="238" cm="1">
        <f t="array" aca="1" ref="Z138" ca="1">INDIRECT("'"&amp;$C138&amp;"'!"&amp;"$"&amp;$D138&amp;$Z$1&amp;"")</f>
        <v>0</v>
      </c>
      <c r="AA138" s="239" t="s">
        <v>1</v>
      </c>
      <c r="AB138" s="239" t="s">
        <v>1</v>
      </c>
      <c r="AC138" s="240" t="s">
        <v>1</v>
      </c>
      <c r="AD138" s="236" cm="1">
        <f t="array" aca="1" ref="AD138" ca="1">INDIRECT("'"&amp;$C138&amp;"'!"&amp;"$"&amp;$D138&amp;$AD$1&amp;"")</f>
        <v>0</v>
      </c>
      <c r="AE138" s="239" t="s">
        <v>1</v>
      </c>
      <c r="AF138" s="239" t="s">
        <v>1</v>
      </c>
      <c r="AG138" s="237" t="s">
        <v>1</v>
      </c>
      <c r="AH138" s="238" cm="1">
        <f t="array" aca="1" ref="AH138" ca="1">INDIRECT("'"&amp;$C138&amp;"'!"&amp;"$"&amp;$D138&amp;$AH$1&amp;"")</f>
        <v>0</v>
      </c>
      <c r="AI138" s="239" t="s">
        <v>1</v>
      </c>
      <c r="AJ138" s="239" t="s">
        <v>1</v>
      </c>
      <c r="AK138" s="240" t="s">
        <v>1</v>
      </c>
      <c r="AL138" s="236" cm="1">
        <f t="array" aca="1" ref="AL138" ca="1">INDIRECT("'"&amp;$C138&amp;"'!"&amp;"$"&amp;$D138&amp;$AL$1&amp;"")</f>
        <v>0</v>
      </c>
      <c r="AM138" s="239" t="s">
        <v>1</v>
      </c>
      <c r="AN138" s="239" t="s">
        <v>1</v>
      </c>
      <c r="AO138" s="237" t="s">
        <v>1</v>
      </c>
      <c r="AP138" s="236">
        <v>11.6</v>
      </c>
      <c r="AQ138" s="240">
        <v>70.599999999999994</v>
      </c>
      <c r="AR138" s="236" cm="1">
        <f t="array" aca="1" ref="AR138" ca="1">INDIRECT("'"&amp;$C138&amp;"'!"&amp;"$"&amp;$D138&amp;$AR$1&amp;"")</f>
        <v>4</v>
      </c>
      <c r="AS138" s="239">
        <v>0.98</v>
      </c>
      <c r="AT138" s="237">
        <v>0.55000000000000004</v>
      </c>
      <c r="AU138" s="238" cm="1">
        <f t="array" aca="1" ref="AU138" ca="1">INDIRECT("'"&amp;$C138&amp;"'!"&amp;"$"&amp;$D138&amp;$AU$1&amp;"")</f>
        <v>3.2</v>
      </c>
      <c r="AV138" s="239">
        <v>0.98</v>
      </c>
      <c r="AW138" s="237">
        <v>0.55000000000000004</v>
      </c>
      <c r="AX138" s="236">
        <v>13.82</v>
      </c>
      <c r="AY138" s="240">
        <v>70.400000000000006</v>
      </c>
      <c r="AZ138" s="239" cm="1">
        <f t="array" aca="1" ref="AZ138" ca="1">INDIRECT("'"&amp;$C138&amp;"'!"&amp;"$"&amp;$D138&amp;$AZ$1&amp;"")</f>
        <v>0</v>
      </c>
      <c r="BA138" s="238"/>
      <c r="BB138" s="239" t="s">
        <v>1</v>
      </c>
      <c r="BC138" s="237" t="s">
        <v>1</v>
      </c>
      <c r="BD138" s="239" t="str" cm="1">
        <f t="array" aca="1" ref="BD138" ca="1">INDIRECT("'"&amp;$C138&amp;"'!"&amp;"$"&amp;$D138&amp;$BD$1&amp;"")</f>
        <v>CMS</v>
      </c>
      <c r="BE138" s="238"/>
      <c r="BF138" s="239" t="s">
        <v>1</v>
      </c>
      <c r="BG138" s="237" t="s">
        <v>1</v>
      </c>
      <c r="BH138" s="241">
        <v>14.18</v>
      </c>
      <c r="BI138" s="237">
        <v>71.45</v>
      </c>
      <c r="BJ138" s="241" cm="1">
        <f t="array" aca="1" ref="BJ138" ca="1">INDIRECT("'"&amp;$C138&amp;"'!"&amp;"$"&amp;$D138&amp;$BJ$1&amp;"")</f>
        <v>14.2</v>
      </c>
      <c r="BK138" s="239">
        <v>0.98</v>
      </c>
      <c r="BL138" s="237">
        <v>3.4</v>
      </c>
      <c r="BM138" s="415">
        <v>68.8</v>
      </c>
      <c r="BN138" s="236" cm="1">
        <f t="array" aca="1" ref="BN138" ca="1">INDIRECT("'"&amp;$C138&amp;"'!"&amp;"$"&amp;$D138&amp;$BN$1&amp;"")</f>
        <v>1.3</v>
      </c>
      <c r="BO138" s="238">
        <v>0.98</v>
      </c>
      <c r="BP138" s="237">
        <v>0.26</v>
      </c>
      <c r="BQ138" s="241" cm="1">
        <f t="array" aca="1" ref="BQ138" ca="1">INDIRECT("'"&amp;$C138&amp;"'!"&amp;"$"&amp;$D138&amp;$BQ$1&amp;"")</f>
        <v>1.19</v>
      </c>
      <c r="BR138" s="239"/>
      <c r="BS138" s="239">
        <v>0.99</v>
      </c>
      <c r="BT138" s="237">
        <v>0.14000000000000001</v>
      </c>
      <c r="BU138" s="242" cm="1">
        <f t="array" aca="1" ref="BU138" ca="1">INDIRECT("'"&amp;$C138&amp;"'!"&amp;"$"&amp;$D138&amp;$BU$1&amp;"")</f>
        <v>0.67</v>
      </c>
      <c r="BV138" s="239"/>
      <c r="BW138" s="239">
        <v>0.97</v>
      </c>
      <c r="BX138" s="237">
        <v>0.16</v>
      </c>
      <c r="BY138" s="242" cm="1">
        <f t="array" aca="1" ref="BY138" ca="1">INDIRECT("'"&amp;$C138&amp;"'!"&amp;"$"&amp;$D138&amp;74&amp;"")</f>
        <v>0</v>
      </c>
      <c r="BZ138" s="239"/>
      <c r="CA138" s="239"/>
      <c r="CB138" s="237"/>
    </row>
    <row r="139" spans="1:80" ht="15" x14ac:dyDescent="0.2">
      <c r="A139" s="351">
        <f t="shared" si="9"/>
        <v>45967</v>
      </c>
      <c r="B139" s="268">
        <v>0.375</v>
      </c>
      <c r="C139" s="254">
        <f t="shared" si="10"/>
        <v>6</v>
      </c>
      <c r="D139" s="255" t="s">
        <v>162</v>
      </c>
      <c r="E139" s="229">
        <v>14</v>
      </c>
      <c r="F139" s="230">
        <v>69.38</v>
      </c>
      <c r="G139" s="231" t="str" cm="1">
        <f t="array" aca="1" ref="G139" ca="1">INDIRECT("'"&amp;$C139&amp;"'!"&amp;"$"&amp;$D139&amp;$G$1&amp;"")</f>
        <v>CMS</v>
      </c>
      <c r="H139" s="232" t="s">
        <v>1</v>
      </c>
      <c r="I139" s="230" t="s">
        <v>1</v>
      </c>
      <c r="J139" s="231" cm="1">
        <f t="array" aca="1" ref="J139" ca="1">INDIRECT("'"&amp;$C139&amp;"'!"&amp;"$"&amp;$D139&amp;$J$1&amp;"")</f>
        <v>6.5</v>
      </c>
      <c r="K139" s="232"/>
      <c r="L139" s="232">
        <v>0.91</v>
      </c>
      <c r="M139" s="233">
        <v>2.923</v>
      </c>
      <c r="N139" s="229" cm="1">
        <f t="array" aca="1" ref="N139" ca="1">INDIRECT("'"&amp;$C139&amp;"'!"&amp;"$"&amp;$D139&amp;$N$1&amp;"")</f>
        <v>6.5</v>
      </c>
      <c r="O139" s="232"/>
      <c r="P139" s="232">
        <v>0.91</v>
      </c>
      <c r="Q139" s="230">
        <v>2.9129999999999998</v>
      </c>
      <c r="R139" s="359" cm="1">
        <f t="array" aca="1" ref="R139" ca="1">INDIRECT("'"&amp;$C139&amp;"'!"&amp;"$"&amp;$D139&amp;$R$1&amp;"")</f>
        <v>6.5</v>
      </c>
      <c r="S139" s="232"/>
      <c r="T139" s="232">
        <v>0.91</v>
      </c>
      <c r="U139" s="233">
        <v>2.9279999999999999</v>
      </c>
      <c r="V139" s="229" t="s">
        <v>1</v>
      </c>
      <c r="W139" s="234" cm="1">
        <f t="array" aca="1" ref="W139" ca="1">INDIRECT("'"&amp;$C139&amp;"'!"&amp;"$"&amp;$D139&amp;$W$1&amp;"")</f>
        <v>0</v>
      </c>
      <c r="X139" s="232" t="s">
        <v>1</v>
      </c>
      <c r="Y139" s="230" t="s">
        <v>1</v>
      </c>
      <c r="Z139" s="231" cm="1">
        <f t="array" aca="1" ref="Z139" ca="1">INDIRECT("'"&amp;$C139&amp;"'!"&amp;"$"&amp;$D139&amp;$Z$1&amp;"")</f>
        <v>0</v>
      </c>
      <c r="AA139" s="232" t="s">
        <v>1</v>
      </c>
      <c r="AB139" s="232" t="s">
        <v>1</v>
      </c>
      <c r="AC139" s="233" t="s">
        <v>1</v>
      </c>
      <c r="AD139" s="229" cm="1">
        <f t="array" aca="1" ref="AD139" ca="1">INDIRECT("'"&amp;$C139&amp;"'!"&amp;"$"&amp;$D139&amp;$AD$1&amp;"")</f>
        <v>0</v>
      </c>
      <c r="AE139" s="232" t="s">
        <v>1</v>
      </c>
      <c r="AF139" s="232" t="s">
        <v>1</v>
      </c>
      <c r="AG139" s="230" t="s">
        <v>1</v>
      </c>
      <c r="AH139" s="231" cm="1">
        <f t="array" aca="1" ref="AH139" ca="1">INDIRECT("'"&amp;$C139&amp;"'!"&amp;"$"&amp;$D139&amp;$AH$1&amp;"")</f>
        <v>0</v>
      </c>
      <c r="AI139" s="232" t="s">
        <v>1</v>
      </c>
      <c r="AJ139" s="232" t="s">
        <v>1</v>
      </c>
      <c r="AK139" s="233" t="s">
        <v>1</v>
      </c>
      <c r="AL139" s="229" cm="1">
        <f t="array" aca="1" ref="AL139" ca="1">INDIRECT("'"&amp;$C139&amp;"'!"&amp;"$"&amp;$D139&amp;$AL$1&amp;"")</f>
        <v>0</v>
      </c>
      <c r="AM139" s="232" t="s">
        <v>1</v>
      </c>
      <c r="AN139" s="232" t="s">
        <v>1</v>
      </c>
      <c r="AO139" s="230" t="s">
        <v>1</v>
      </c>
      <c r="AP139" s="229">
        <v>11.6</v>
      </c>
      <c r="AQ139" s="233">
        <v>70.099999999999994</v>
      </c>
      <c r="AR139" s="229" cm="1">
        <f t="array" aca="1" ref="AR139" ca="1">INDIRECT("'"&amp;$C139&amp;"'!"&amp;"$"&amp;$D139&amp;$AR$1&amp;"")</f>
        <v>4</v>
      </c>
      <c r="AS139" s="232">
        <v>0.96</v>
      </c>
      <c r="AT139" s="230">
        <v>0.96</v>
      </c>
      <c r="AU139" s="231" cm="1">
        <f t="array" aca="1" ref="AU139" ca="1">INDIRECT("'"&amp;$C139&amp;"'!"&amp;"$"&amp;$D139&amp;$AU$1&amp;"")</f>
        <v>3.3</v>
      </c>
      <c r="AV139" s="232">
        <v>0.96</v>
      </c>
      <c r="AW139" s="230">
        <v>0.97</v>
      </c>
      <c r="AX139" s="229">
        <v>13.82</v>
      </c>
      <c r="AY139" s="233">
        <v>70.400000000000006</v>
      </c>
      <c r="AZ139" s="232" cm="1">
        <f t="array" aca="1" ref="AZ139" ca="1">INDIRECT("'"&amp;$C139&amp;"'!"&amp;"$"&amp;$D139&amp;$AZ$1&amp;"")</f>
        <v>0</v>
      </c>
      <c r="BA139" s="231"/>
      <c r="BB139" s="232" t="s">
        <v>1</v>
      </c>
      <c r="BC139" s="230" t="s">
        <v>1</v>
      </c>
      <c r="BD139" s="232" t="str" cm="1">
        <f t="array" aca="1" ref="BD139" ca="1">INDIRECT("'"&amp;$C139&amp;"'!"&amp;"$"&amp;$D139&amp;$BD$1&amp;"")</f>
        <v>CMS</v>
      </c>
      <c r="BE139" s="231"/>
      <c r="BF139" s="232" t="s">
        <v>1</v>
      </c>
      <c r="BG139" s="230" t="s">
        <v>1</v>
      </c>
      <c r="BH139" s="234">
        <v>14.15</v>
      </c>
      <c r="BI139" s="230">
        <v>71.150000000000006</v>
      </c>
      <c r="BJ139" s="234" cm="1">
        <f t="array" aca="1" ref="BJ139" ca="1">INDIRECT("'"&amp;$C139&amp;"'!"&amp;"$"&amp;$D139&amp;$BJ$1&amp;"")</f>
        <v>14.21</v>
      </c>
      <c r="BK139" s="232">
        <v>0.98</v>
      </c>
      <c r="BL139" s="230">
        <v>3.4</v>
      </c>
      <c r="BM139" s="414">
        <v>67.7</v>
      </c>
      <c r="BN139" s="229" cm="1">
        <f t="array" aca="1" ref="BN139" ca="1">INDIRECT("'"&amp;$C139&amp;"'!"&amp;"$"&amp;$D139&amp;$BN$1&amp;"")</f>
        <v>2.13</v>
      </c>
      <c r="BO139" s="231">
        <v>0.95</v>
      </c>
      <c r="BP139" s="230">
        <v>0.7</v>
      </c>
      <c r="BQ139" s="234" cm="1">
        <f t="array" aca="1" ref="BQ139" ca="1">INDIRECT("'"&amp;$C139&amp;"'!"&amp;"$"&amp;$D139&amp;$BQ$1&amp;"")</f>
        <v>1.31</v>
      </c>
      <c r="BR139" s="232"/>
      <c r="BS139" s="232">
        <v>0.99</v>
      </c>
      <c r="BT139" s="230">
        <v>0.15</v>
      </c>
      <c r="BU139" s="235" cm="1">
        <f t="array" aca="1" ref="BU139" ca="1">INDIRECT("'"&amp;$C139&amp;"'!"&amp;"$"&amp;$D139&amp;$BU$1&amp;"")</f>
        <v>0.69</v>
      </c>
      <c r="BV139" s="232"/>
      <c r="BW139" s="232">
        <v>0.97</v>
      </c>
      <c r="BX139" s="230">
        <v>0.18</v>
      </c>
      <c r="BY139" s="235" cm="1">
        <f t="array" aca="1" ref="BY139" ca="1">INDIRECT("'"&amp;$C139&amp;"'!"&amp;"$"&amp;$D139&amp;74&amp;"")</f>
        <v>0</v>
      </c>
      <c r="BZ139" s="232"/>
      <c r="CA139" s="232"/>
      <c r="CB139" s="230"/>
    </row>
    <row r="140" spans="1:80" ht="15" x14ac:dyDescent="0.2">
      <c r="A140" s="351">
        <f t="shared" si="9"/>
        <v>45967</v>
      </c>
      <c r="B140" s="268">
        <v>0.41666666666666702</v>
      </c>
      <c r="C140" s="254">
        <f t="shared" si="10"/>
        <v>6</v>
      </c>
      <c r="D140" s="255" t="s">
        <v>163</v>
      </c>
      <c r="E140" s="236">
        <v>14</v>
      </c>
      <c r="F140" s="237">
        <v>69.08</v>
      </c>
      <c r="G140" s="238" t="str" cm="1">
        <f t="array" aca="1" ref="G140" ca="1">INDIRECT("'"&amp;$C140&amp;"'!"&amp;"$"&amp;$D140&amp;$G$1&amp;"")</f>
        <v>CMS</v>
      </c>
      <c r="H140" s="239" t="s">
        <v>1</v>
      </c>
      <c r="I140" s="237" t="s">
        <v>1</v>
      </c>
      <c r="J140" s="238" cm="1">
        <f t="array" aca="1" ref="J140" ca="1">INDIRECT("'"&amp;$C140&amp;"'!"&amp;"$"&amp;$D140&amp;$J$1&amp;"")</f>
        <v>6.4</v>
      </c>
      <c r="K140" s="239"/>
      <c r="L140" s="239">
        <v>0.91</v>
      </c>
      <c r="M140" s="240">
        <v>2.8</v>
      </c>
      <c r="N140" s="236" cm="1">
        <f t="array" aca="1" ref="N140" ca="1">INDIRECT("'"&amp;$C140&amp;"'!"&amp;"$"&amp;$D140&amp;$N$1&amp;"")</f>
        <v>6.4</v>
      </c>
      <c r="O140" s="239"/>
      <c r="P140" s="239">
        <v>0.91</v>
      </c>
      <c r="Q140" s="237">
        <v>2.8</v>
      </c>
      <c r="R140" s="236" cm="1">
        <f t="array" aca="1" ref="R140" ca="1">INDIRECT("'"&amp;$C140&amp;"'!"&amp;"$"&amp;$D140&amp;$R$1&amp;"")</f>
        <v>6.4</v>
      </c>
      <c r="S140" s="239"/>
      <c r="T140" s="239">
        <v>0.91</v>
      </c>
      <c r="U140" s="240">
        <v>2.8</v>
      </c>
      <c r="V140" s="236" t="s">
        <v>1</v>
      </c>
      <c r="W140" s="241" cm="1">
        <f t="array" aca="1" ref="W140" ca="1">INDIRECT("'"&amp;$C140&amp;"'!"&amp;"$"&amp;$D140&amp;$W$1&amp;"")</f>
        <v>0</v>
      </c>
      <c r="X140" s="239" t="s">
        <v>1</v>
      </c>
      <c r="Y140" s="237" t="s">
        <v>1</v>
      </c>
      <c r="Z140" s="238" cm="1">
        <f t="array" aca="1" ref="Z140" ca="1">INDIRECT("'"&amp;$C140&amp;"'!"&amp;"$"&amp;$D140&amp;$Z$1&amp;"")</f>
        <v>0</v>
      </c>
      <c r="AA140" s="239" t="s">
        <v>1</v>
      </c>
      <c r="AB140" s="239" t="s">
        <v>1</v>
      </c>
      <c r="AC140" s="240" t="s">
        <v>1</v>
      </c>
      <c r="AD140" s="236" cm="1">
        <f t="array" aca="1" ref="AD140" ca="1">INDIRECT("'"&amp;$C140&amp;"'!"&amp;"$"&amp;$D140&amp;$AD$1&amp;"")</f>
        <v>0</v>
      </c>
      <c r="AE140" s="239" t="s">
        <v>1</v>
      </c>
      <c r="AF140" s="239" t="s">
        <v>1</v>
      </c>
      <c r="AG140" s="237" t="s">
        <v>1</v>
      </c>
      <c r="AH140" s="238" cm="1">
        <f t="array" aca="1" ref="AH140" ca="1">INDIRECT("'"&amp;$C140&amp;"'!"&amp;"$"&amp;$D140&amp;$AH$1&amp;"")</f>
        <v>0</v>
      </c>
      <c r="AI140" s="239" t="s">
        <v>1</v>
      </c>
      <c r="AJ140" s="239" t="s">
        <v>1</v>
      </c>
      <c r="AK140" s="240" t="s">
        <v>1</v>
      </c>
      <c r="AL140" s="236" cm="1">
        <f t="array" aca="1" ref="AL140" ca="1">INDIRECT("'"&amp;$C140&amp;"'!"&amp;"$"&amp;$D140&amp;$AL$1&amp;"")</f>
        <v>0</v>
      </c>
      <c r="AM140" s="239" t="s">
        <v>1</v>
      </c>
      <c r="AN140" s="239" t="s">
        <v>1</v>
      </c>
      <c r="AO140" s="237" t="s">
        <v>1</v>
      </c>
      <c r="AP140" s="236">
        <v>11.7</v>
      </c>
      <c r="AQ140" s="240">
        <v>70.7</v>
      </c>
      <c r="AR140" s="236" cm="1">
        <f t="array" aca="1" ref="AR140" ca="1">INDIRECT("'"&amp;$C140&amp;"'!"&amp;"$"&amp;$D140&amp;$AR$1&amp;"")</f>
        <v>3.3</v>
      </c>
      <c r="AS140" s="239">
        <v>0.96</v>
      </c>
      <c r="AT140" s="237">
        <v>1.39</v>
      </c>
      <c r="AU140" s="238" cm="1">
        <f t="array" aca="1" ref="AU140" ca="1">INDIRECT("'"&amp;$C140&amp;"'!"&amp;"$"&amp;$D140&amp;$AU$1&amp;"")</f>
        <v>3</v>
      </c>
      <c r="AV140" s="239">
        <v>0.96</v>
      </c>
      <c r="AW140" s="237">
        <v>0.86</v>
      </c>
      <c r="AX140" s="236">
        <v>13.88</v>
      </c>
      <c r="AY140" s="240">
        <v>70.7</v>
      </c>
      <c r="AZ140" s="239" cm="1">
        <f t="array" aca="1" ref="AZ140" ca="1">INDIRECT("'"&amp;$C140&amp;"'!"&amp;"$"&amp;$D140&amp;$AZ$1&amp;"")</f>
        <v>6.3</v>
      </c>
      <c r="BA140" s="238"/>
      <c r="BB140" s="239" t="s">
        <v>1</v>
      </c>
      <c r="BC140" s="237" t="s">
        <v>1</v>
      </c>
      <c r="BD140" s="239" t="str" cm="1">
        <f t="array" aca="1" ref="BD140" ca="1">INDIRECT("'"&amp;$C140&amp;"'!"&amp;"$"&amp;$D140&amp;$BD$1&amp;"")</f>
        <v>CMS</v>
      </c>
      <c r="BE140" s="238"/>
      <c r="BF140" s="239" t="s">
        <v>1</v>
      </c>
      <c r="BG140" s="237" t="s">
        <v>1</v>
      </c>
      <c r="BH140" s="241">
        <v>14.21</v>
      </c>
      <c r="BI140" s="237">
        <v>71.510000000000005</v>
      </c>
      <c r="BJ140" s="241" cm="1">
        <f t="array" aca="1" ref="BJ140" ca="1">INDIRECT("'"&amp;$C140&amp;"'!"&amp;"$"&amp;$D140&amp;$BJ$1&amp;"")</f>
        <v>14.21</v>
      </c>
      <c r="BK140" s="239">
        <v>0.98</v>
      </c>
      <c r="BL140" s="237">
        <v>3.4</v>
      </c>
      <c r="BM140" s="415">
        <v>67.7</v>
      </c>
      <c r="BN140" s="236" cm="1">
        <f t="array" aca="1" ref="BN140" ca="1">INDIRECT("'"&amp;$C140&amp;"'!"&amp;"$"&amp;$D140&amp;$BN$1&amp;"")</f>
        <v>4.5</v>
      </c>
      <c r="BO140" s="238">
        <v>0.95</v>
      </c>
      <c r="BP140" s="237">
        <v>1.4</v>
      </c>
      <c r="BQ140" s="241" cm="1">
        <f t="array" aca="1" ref="BQ140" ca="1">INDIRECT("'"&amp;$C140&amp;"'!"&amp;"$"&amp;$D140&amp;$BQ$1&amp;"")</f>
        <v>1.26</v>
      </c>
      <c r="BR140" s="239"/>
      <c r="BS140" s="239">
        <v>0.99</v>
      </c>
      <c r="BT140" s="237">
        <v>0.16</v>
      </c>
      <c r="BU140" s="242" cm="1">
        <f t="array" aca="1" ref="BU140" ca="1">INDIRECT("'"&amp;$C140&amp;"'!"&amp;"$"&amp;$D140&amp;$BU$1&amp;"")</f>
        <v>0.76</v>
      </c>
      <c r="BV140" s="239"/>
      <c r="BW140" s="239">
        <v>0.97</v>
      </c>
      <c r="BX140" s="237">
        <v>0.18</v>
      </c>
      <c r="BY140" s="242" cm="1">
        <f t="array" aca="1" ref="BY140" ca="1">INDIRECT("'"&amp;$C140&amp;"'!"&amp;"$"&amp;$D140&amp;74&amp;"")</f>
        <v>0</v>
      </c>
      <c r="BZ140" s="239"/>
      <c r="CA140" s="239"/>
      <c r="CB140" s="237"/>
    </row>
    <row r="141" spans="1:80" ht="15" x14ac:dyDescent="0.2">
      <c r="A141" s="351">
        <f t="shared" si="9"/>
        <v>45967</v>
      </c>
      <c r="B141" s="268">
        <v>0.45833333333333398</v>
      </c>
      <c r="C141" s="254">
        <f t="shared" si="10"/>
        <v>6</v>
      </c>
      <c r="D141" s="255" t="s">
        <v>164</v>
      </c>
      <c r="E141" s="229">
        <v>14</v>
      </c>
      <c r="F141" s="230">
        <v>69.349999999999994</v>
      </c>
      <c r="G141" s="231" t="str" cm="1">
        <f t="array" aca="1" ref="G141" ca="1">INDIRECT("'"&amp;$C141&amp;"'!"&amp;"$"&amp;$D141&amp;$G$1&amp;"")</f>
        <v>CMS</v>
      </c>
      <c r="H141" s="232" t="s">
        <v>1</v>
      </c>
      <c r="I141" s="230" t="s">
        <v>1</v>
      </c>
      <c r="J141" s="231" cm="1">
        <f t="array" aca="1" ref="J141" ca="1">INDIRECT("'"&amp;$C141&amp;"'!"&amp;"$"&amp;$D141&amp;$J$1&amp;"")</f>
        <v>6.6</v>
      </c>
      <c r="K141" s="232"/>
      <c r="L141" s="232">
        <v>0.9</v>
      </c>
      <c r="M141" s="233">
        <v>3.28</v>
      </c>
      <c r="N141" s="229" cm="1">
        <f t="array" aca="1" ref="N141" ca="1">INDIRECT("'"&amp;$C141&amp;"'!"&amp;"$"&amp;$D141&amp;$N$1&amp;"")</f>
        <v>6.6</v>
      </c>
      <c r="O141" s="232"/>
      <c r="P141" s="232">
        <v>0.89</v>
      </c>
      <c r="Q141" s="230">
        <v>3.27</v>
      </c>
      <c r="R141" s="359" cm="1">
        <f t="array" aca="1" ref="R141" ca="1">INDIRECT("'"&amp;$C141&amp;"'!"&amp;"$"&amp;$D141&amp;$R$1&amp;"")</f>
        <v>6.6</v>
      </c>
      <c r="S141" s="232"/>
      <c r="T141" s="232">
        <v>0.9</v>
      </c>
      <c r="U141" s="233">
        <v>3.27</v>
      </c>
      <c r="V141" s="229" t="s">
        <v>1</v>
      </c>
      <c r="W141" s="234" cm="1">
        <f t="array" aca="1" ref="W141" ca="1">INDIRECT("'"&amp;$C141&amp;"'!"&amp;"$"&amp;$D141&amp;$W$1&amp;"")</f>
        <v>0</v>
      </c>
      <c r="X141" s="232" t="s">
        <v>1</v>
      </c>
      <c r="Y141" s="230" t="s">
        <v>1</v>
      </c>
      <c r="Z141" s="231" cm="1">
        <f t="array" aca="1" ref="Z141" ca="1">INDIRECT("'"&amp;$C141&amp;"'!"&amp;"$"&amp;$D141&amp;$Z$1&amp;"")</f>
        <v>0</v>
      </c>
      <c r="AA141" s="232" t="s">
        <v>1</v>
      </c>
      <c r="AB141" s="232" t="s">
        <v>1</v>
      </c>
      <c r="AC141" s="233" t="s">
        <v>1</v>
      </c>
      <c r="AD141" s="229" cm="1">
        <f t="array" aca="1" ref="AD141" ca="1">INDIRECT("'"&amp;$C141&amp;"'!"&amp;"$"&amp;$D141&amp;$AD$1&amp;"")</f>
        <v>0</v>
      </c>
      <c r="AE141" s="232" t="s">
        <v>1</v>
      </c>
      <c r="AF141" s="232" t="s">
        <v>1</v>
      </c>
      <c r="AG141" s="230" t="s">
        <v>1</v>
      </c>
      <c r="AH141" s="231" cm="1">
        <f t="array" aca="1" ref="AH141" ca="1">INDIRECT("'"&amp;$C141&amp;"'!"&amp;"$"&amp;$D141&amp;$AH$1&amp;"")</f>
        <v>0</v>
      </c>
      <c r="AI141" s="232" t="s">
        <v>1</v>
      </c>
      <c r="AJ141" s="232" t="s">
        <v>1</v>
      </c>
      <c r="AK141" s="233" t="s">
        <v>1</v>
      </c>
      <c r="AL141" s="229" cm="1">
        <f t="array" aca="1" ref="AL141" ca="1">INDIRECT("'"&amp;$C141&amp;"'!"&amp;"$"&amp;$D141&amp;$AL$1&amp;"")</f>
        <v>0</v>
      </c>
      <c r="AM141" s="232" t="s">
        <v>1</v>
      </c>
      <c r="AN141" s="232" t="s">
        <v>1</v>
      </c>
      <c r="AO141" s="230" t="s">
        <v>1</v>
      </c>
      <c r="AP141" s="229">
        <v>11.6</v>
      </c>
      <c r="AQ141" s="233">
        <v>70.8</v>
      </c>
      <c r="AR141" s="229" cm="1">
        <f t="array" aca="1" ref="AR141" ca="1">INDIRECT("'"&amp;$C141&amp;"'!"&amp;"$"&amp;$D141&amp;$AR$1&amp;"")</f>
        <v>3.4</v>
      </c>
      <c r="AS141" s="232">
        <v>0.96</v>
      </c>
      <c r="AT141" s="230">
        <v>0.93</v>
      </c>
      <c r="AU141" s="231" cm="1">
        <f t="array" aca="1" ref="AU141" ca="1">INDIRECT("'"&amp;$C141&amp;"'!"&amp;"$"&amp;$D141&amp;$AU$1&amp;"")</f>
        <v>3.2</v>
      </c>
      <c r="AV141" s="232">
        <v>0.96</v>
      </c>
      <c r="AW141" s="230">
        <v>0.89</v>
      </c>
      <c r="AX141" s="229">
        <v>13.78</v>
      </c>
      <c r="AY141" s="233">
        <v>70.400000000000006</v>
      </c>
      <c r="AZ141" s="232" cm="1">
        <f t="array" aca="1" ref="AZ141" ca="1">INDIRECT("'"&amp;$C141&amp;"'!"&amp;"$"&amp;$D141&amp;$AZ$1&amp;"")</f>
        <v>6</v>
      </c>
      <c r="BA141" s="231"/>
      <c r="BB141" s="232" t="s">
        <v>1</v>
      </c>
      <c r="BC141" s="230" t="s">
        <v>1</v>
      </c>
      <c r="BD141" s="232" t="str" cm="1">
        <f t="array" aca="1" ref="BD141" ca="1">INDIRECT("'"&amp;$C141&amp;"'!"&amp;"$"&amp;$D141&amp;$BD$1&amp;"")</f>
        <v>CMS</v>
      </c>
      <c r="BE141" s="231"/>
      <c r="BF141" s="232" t="s">
        <v>1</v>
      </c>
      <c r="BG141" s="230" t="s">
        <v>1</v>
      </c>
      <c r="BH141" s="234">
        <v>14.17</v>
      </c>
      <c r="BI141" s="230">
        <v>71.39</v>
      </c>
      <c r="BJ141" s="234" cm="1">
        <f t="array" aca="1" ref="BJ141" ca="1">INDIRECT("'"&amp;$C141&amp;"'!"&amp;"$"&amp;$D141&amp;$BJ$1&amp;"")</f>
        <v>14.19</v>
      </c>
      <c r="BK141" s="232">
        <v>0.98</v>
      </c>
      <c r="BL141" s="230">
        <v>3.4</v>
      </c>
      <c r="BM141" s="414">
        <v>67.400000000000006</v>
      </c>
      <c r="BN141" s="229" cm="1">
        <f t="array" aca="1" ref="BN141" ca="1">INDIRECT("'"&amp;$C141&amp;"'!"&amp;"$"&amp;$D141&amp;$BN$1&amp;"")</f>
        <v>1.4</v>
      </c>
      <c r="BO141" s="231">
        <v>0.95</v>
      </c>
      <c r="BP141" s="230">
        <v>0.46</v>
      </c>
      <c r="BQ141" s="234" cm="1">
        <f t="array" aca="1" ref="BQ141" ca="1">INDIRECT("'"&amp;$C141&amp;"'!"&amp;"$"&amp;$D141&amp;$BQ$1&amp;"")</f>
        <v>1.34</v>
      </c>
      <c r="BR141" s="232"/>
      <c r="BS141" s="232">
        <v>0.99</v>
      </c>
      <c r="BT141" s="230">
        <v>0.18</v>
      </c>
      <c r="BU141" s="235" cm="1">
        <f t="array" aca="1" ref="BU141" ca="1">INDIRECT("'"&amp;$C141&amp;"'!"&amp;"$"&amp;$D141&amp;$BU$1&amp;"")</f>
        <v>0.77</v>
      </c>
      <c r="BV141" s="232"/>
      <c r="BW141" s="232">
        <v>0.97</v>
      </c>
      <c r="BX141" s="230">
        <v>0.19</v>
      </c>
      <c r="BY141" s="235" cm="1">
        <f t="array" aca="1" ref="BY141" ca="1">INDIRECT("'"&amp;$C141&amp;"'!"&amp;"$"&amp;$D141&amp;74&amp;"")</f>
        <v>0</v>
      </c>
      <c r="BZ141" s="232"/>
      <c r="CA141" s="232"/>
      <c r="CB141" s="230"/>
    </row>
    <row r="142" spans="1:80" ht="15" x14ac:dyDescent="0.2">
      <c r="A142" s="351">
        <f t="shared" si="9"/>
        <v>45967</v>
      </c>
      <c r="B142" s="268">
        <v>0.5</v>
      </c>
      <c r="C142" s="254">
        <f t="shared" si="10"/>
        <v>6</v>
      </c>
      <c r="D142" s="255" t="s">
        <v>165</v>
      </c>
      <c r="E142" s="236">
        <v>14</v>
      </c>
      <c r="F142" s="237">
        <v>69.5</v>
      </c>
      <c r="G142" s="238" t="str" cm="1">
        <f t="array" aca="1" ref="G142" ca="1">INDIRECT("'"&amp;$C142&amp;"'!"&amp;"$"&amp;$D142&amp;$G$1&amp;"")</f>
        <v>CMS</v>
      </c>
      <c r="H142" s="239" t="s">
        <v>1</v>
      </c>
      <c r="I142" s="237" t="s">
        <v>1</v>
      </c>
      <c r="J142" s="238" cm="1">
        <f t="array" aca="1" ref="J142" ca="1">INDIRECT("'"&amp;$C142&amp;"'!"&amp;"$"&amp;$D142&amp;$J$1&amp;"")</f>
        <v>6.3</v>
      </c>
      <c r="K142" s="239"/>
      <c r="L142" s="239">
        <v>0.94</v>
      </c>
      <c r="M142" s="240">
        <v>2.29</v>
      </c>
      <c r="N142" s="236" cm="1">
        <f t="array" aca="1" ref="N142" ca="1">INDIRECT("'"&amp;$C142&amp;"'!"&amp;"$"&amp;$D142&amp;$N$1&amp;"")</f>
        <v>6.3</v>
      </c>
      <c r="O142" s="239"/>
      <c r="P142" s="239">
        <v>0.94</v>
      </c>
      <c r="Q142" s="237">
        <v>2.29</v>
      </c>
      <c r="R142" s="236" cm="1">
        <f t="array" aca="1" ref="R142" ca="1">INDIRECT("'"&amp;$C142&amp;"'!"&amp;"$"&amp;$D142&amp;$R$1&amp;"")</f>
        <v>6.3</v>
      </c>
      <c r="S142" s="239"/>
      <c r="T142" s="239">
        <v>0.94</v>
      </c>
      <c r="U142" s="240">
        <v>2.29</v>
      </c>
      <c r="V142" s="236" t="s">
        <v>1</v>
      </c>
      <c r="W142" s="241" cm="1">
        <f t="array" aca="1" ref="W142" ca="1">INDIRECT("'"&amp;$C142&amp;"'!"&amp;"$"&amp;$D142&amp;$W$1&amp;"")</f>
        <v>0</v>
      </c>
      <c r="X142" s="239" t="s">
        <v>1</v>
      </c>
      <c r="Y142" s="237" t="s">
        <v>1</v>
      </c>
      <c r="Z142" s="238" cm="1">
        <f t="array" aca="1" ref="Z142" ca="1">INDIRECT("'"&amp;$C142&amp;"'!"&amp;"$"&amp;$D142&amp;$Z$1&amp;"")</f>
        <v>0</v>
      </c>
      <c r="AA142" s="239" t="s">
        <v>1</v>
      </c>
      <c r="AB142" s="239" t="s">
        <v>1</v>
      </c>
      <c r="AC142" s="240" t="s">
        <v>1</v>
      </c>
      <c r="AD142" s="236" cm="1">
        <f t="array" aca="1" ref="AD142" ca="1">INDIRECT("'"&amp;$C142&amp;"'!"&amp;"$"&amp;$D142&amp;$AD$1&amp;"")</f>
        <v>0</v>
      </c>
      <c r="AE142" s="239" t="s">
        <v>1</v>
      </c>
      <c r="AF142" s="239" t="s">
        <v>1</v>
      </c>
      <c r="AG142" s="237" t="s">
        <v>1</v>
      </c>
      <c r="AH142" s="238" cm="1">
        <f t="array" aca="1" ref="AH142" ca="1">INDIRECT("'"&amp;$C142&amp;"'!"&amp;"$"&amp;$D142&amp;$AH$1&amp;"")</f>
        <v>0</v>
      </c>
      <c r="AI142" s="239" t="s">
        <v>1</v>
      </c>
      <c r="AJ142" s="239" t="s">
        <v>1</v>
      </c>
      <c r="AK142" s="240" t="s">
        <v>1</v>
      </c>
      <c r="AL142" s="236" cm="1">
        <f t="array" aca="1" ref="AL142" ca="1">INDIRECT("'"&amp;$C142&amp;"'!"&amp;"$"&amp;$D142&amp;$AL$1&amp;"")</f>
        <v>0</v>
      </c>
      <c r="AM142" s="239" t="s">
        <v>1</v>
      </c>
      <c r="AN142" s="239" t="s">
        <v>1</v>
      </c>
      <c r="AO142" s="237" t="s">
        <v>1</v>
      </c>
      <c r="AP142" s="236">
        <v>11.6</v>
      </c>
      <c r="AQ142" s="240">
        <v>70.400000000000006</v>
      </c>
      <c r="AR142" s="236" cm="1">
        <f t="array" aca="1" ref="AR142" ca="1">INDIRECT("'"&amp;$C142&amp;"'!"&amp;"$"&amp;$D142&amp;$AR$1&amp;"")</f>
        <v>2.5</v>
      </c>
      <c r="AS142" s="239">
        <v>0.94</v>
      </c>
      <c r="AT142" s="237">
        <v>0.92700000000000005</v>
      </c>
      <c r="AU142" s="238" cm="1">
        <f t="array" aca="1" ref="AU142" ca="1">INDIRECT("'"&amp;$C142&amp;"'!"&amp;"$"&amp;$D142&amp;$AU$1&amp;"")</f>
        <v>2.5</v>
      </c>
      <c r="AV142" s="239">
        <v>0.91</v>
      </c>
      <c r="AW142" s="237">
        <v>0.96</v>
      </c>
      <c r="AX142" s="236">
        <v>13.81</v>
      </c>
      <c r="AY142" s="240">
        <v>70.7</v>
      </c>
      <c r="AZ142" s="239" cm="1">
        <f t="array" aca="1" ref="AZ142" ca="1">INDIRECT("'"&amp;$C142&amp;"'!"&amp;"$"&amp;$D142&amp;$AZ$1&amp;"")</f>
        <v>2.8</v>
      </c>
      <c r="BA142" s="238"/>
      <c r="BB142" s="239">
        <v>0.9</v>
      </c>
      <c r="BC142" s="237">
        <v>1.3</v>
      </c>
      <c r="BD142" s="239" t="str" cm="1">
        <f t="array" aca="1" ref="BD142" ca="1">INDIRECT("'"&amp;$C142&amp;"'!"&amp;"$"&amp;$D142&amp;$BD$1&amp;"")</f>
        <v>CMS</v>
      </c>
      <c r="BE142" s="238"/>
      <c r="BF142" s="239" t="s">
        <v>1</v>
      </c>
      <c r="BG142" s="237" t="s">
        <v>1</v>
      </c>
      <c r="BH142" s="241">
        <v>14.17</v>
      </c>
      <c r="BI142" s="237">
        <v>71.27</v>
      </c>
      <c r="BJ142" s="241" cm="1">
        <f t="array" aca="1" ref="BJ142" ca="1">INDIRECT("'"&amp;$C142&amp;"'!"&amp;"$"&amp;$D142&amp;$BJ$1&amp;"")</f>
        <v>14.17</v>
      </c>
      <c r="BK142" s="239">
        <v>0.98</v>
      </c>
      <c r="BL142" s="237">
        <v>3.5</v>
      </c>
      <c r="BM142" s="415">
        <v>67.7</v>
      </c>
      <c r="BN142" s="236" cm="1">
        <f t="array" aca="1" ref="BN142" ca="1">INDIRECT("'"&amp;$C142&amp;"'!"&amp;"$"&amp;$D142&amp;$BN$1&amp;"")</f>
        <v>0</v>
      </c>
      <c r="BO142" s="238" t="s">
        <v>1</v>
      </c>
      <c r="BP142" s="237" t="s">
        <v>1</v>
      </c>
      <c r="BQ142" s="241" cm="1">
        <f t="array" aca="1" ref="BQ142" ca="1">INDIRECT("'"&amp;$C142&amp;"'!"&amp;"$"&amp;$D142&amp;$BQ$1&amp;"")</f>
        <v>1.35</v>
      </c>
      <c r="BR142" s="239"/>
      <c r="BS142" s="239">
        <v>0.99</v>
      </c>
      <c r="BT142" s="237">
        <v>0.18</v>
      </c>
      <c r="BU142" s="242" cm="1">
        <f t="array" aca="1" ref="BU142" ca="1">INDIRECT("'"&amp;$C142&amp;"'!"&amp;"$"&amp;$D142&amp;$BU$1&amp;"")</f>
        <v>0.76</v>
      </c>
      <c r="BV142" s="239"/>
      <c r="BW142" s="239">
        <v>0.97</v>
      </c>
      <c r="BX142" s="237">
        <v>0.18</v>
      </c>
      <c r="BY142" s="242" cm="1">
        <f t="array" aca="1" ref="BY142" ca="1">INDIRECT("'"&amp;$C142&amp;"'!"&amp;"$"&amp;$D142&amp;74&amp;"")</f>
        <v>0</v>
      </c>
      <c r="BZ142" s="239"/>
      <c r="CA142" s="239"/>
      <c r="CB142" s="237"/>
    </row>
    <row r="143" spans="1:80" ht="15" x14ac:dyDescent="0.2">
      <c r="A143" s="351">
        <f t="shared" si="9"/>
        <v>45967</v>
      </c>
      <c r="B143" s="268">
        <v>0.54166666666666696</v>
      </c>
      <c r="C143" s="254">
        <f t="shared" si="10"/>
        <v>6</v>
      </c>
      <c r="D143" s="255" t="s">
        <v>166</v>
      </c>
      <c r="E143" s="229">
        <v>14</v>
      </c>
      <c r="F143" s="230">
        <v>69.83</v>
      </c>
      <c r="G143" s="231" t="str" cm="1">
        <f t="array" aca="1" ref="G143" ca="1">INDIRECT("'"&amp;$C143&amp;"'!"&amp;"$"&amp;$D143&amp;$G$1&amp;"")</f>
        <v>CMS</v>
      </c>
      <c r="H143" s="232" t="s">
        <v>1</v>
      </c>
      <c r="I143" s="230" t="s">
        <v>1</v>
      </c>
      <c r="J143" s="231" cm="1">
        <f t="array" aca="1" ref="J143" ca="1">INDIRECT("'"&amp;$C143&amp;"'!"&amp;"$"&amp;$D143&amp;$J$1&amp;"")</f>
        <v>5.8</v>
      </c>
      <c r="K143" s="232"/>
      <c r="L143" s="232">
        <v>0.95</v>
      </c>
      <c r="M143" s="230">
        <v>2.12</v>
      </c>
      <c r="N143" s="229" cm="1">
        <f t="array" aca="1" ref="N143" ca="1">INDIRECT("'"&amp;$C143&amp;"'!"&amp;"$"&amp;$D143&amp;$N$1&amp;"")</f>
        <v>5.8</v>
      </c>
      <c r="O143" s="232"/>
      <c r="P143" s="232">
        <v>0.95</v>
      </c>
      <c r="Q143" s="230">
        <v>2.13</v>
      </c>
      <c r="R143" s="359" cm="1">
        <f t="array" aca="1" ref="R143" ca="1">INDIRECT("'"&amp;$C143&amp;"'!"&amp;"$"&amp;$D143&amp;$R$1&amp;"")</f>
        <v>5.8</v>
      </c>
      <c r="S143" s="232"/>
      <c r="T143" s="232">
        <v>0.95</v>
      </c>
      <c r="U143" s="233">
        <v>2.12</v>
      </c>
      <c r="V143" s="229" t="s">
        <v>1</v>
      </c>
      <c r="W143" s="234" cm="1">
        <f t="array" aca="1" ref="W143" ca="1">INDIRECT("'"&amp;$C143&amp;"'!"&amp;"$"&amp;$D143&amp;$W$1&amp;"")</f>
        <v>0</v>
      </c>
      <c r="X143" s="232" t="s">
        <v>1</v>
      </c>
      <c r="Y143" s="230" t="s">
        <v>1</v>
      </c>
      <c r="Z143" s="231" cm="1">
        <f t="array" aca="1" ref="Z143" ca="1">INDIRECT("'"&amp;$C143&amp;"'!"&amp;"$"&amp;$D143&amp;$Z$1&amp;"")</f>
        <v>0</v>
      </c>
      <c r="AA143" s="232" t="s">
        <v>1</v>
      </c>
      <c r="AB143" s="232" t="s">
        <v>1</v>
      </c>
      <c r="AC143" s="233" t="s">
        <v>1</v>
      </c>
      <c r="AD143" s="229" cm="1">
        <f t="array" aca="1" ref="AD143" ca="1">INDIRECT("'"&amp;$C143&amp;"'!"&amp;"$"&amp;$D143&amp;$AD$1&amp;"")</f>
        <v>0</v>
      </c>
      <c r="AE143" s="232" t="s">
        <v>1</v>
      </c>
      <c r="AF143" s="232" t="s">
        <v>1</v>
      </c>
      <c r="AG143" s="230" t="s">
        <v>1</v>
      </c>
      <c r="AH143" s="231" cm="1">
        <f t="array" aca="1" ref="AH143" ca="1">INDIRECT("'"&amp;$C143&amp;"'!"&amp;"$"&amp;$D143&amp;$AH$1&amp;"")</f>
        <v>0</v>
      </c>
      <c r="AI143" s="232" t="s">
        <v>1</v>
      </c>
      <c r="AJ143" s="232" t="s">
        <v>1</v>
      </c>
      <c r="AK143" s="233" t="s">
        <v>1</v>
      </c>
      <c r="AL143" s="229" cm="1">
        <f t="array" aca="1" ref="AL143" ca="1">INDIRECT("'"&amp;$C143&amp;"'!"&amp;"$"&amp;$D143&amp;$AL$1&amp;"")</f>
        <v>0</v>
      </c>
      <c r="AM143" s="232" t="s">
        <v>1</v>
      </c>
      <c r="AN143" s="232" t="s">
        <v>1</v>
      </c>
      <c r="AO143" s="230" t="s">
        <v>1</v>
      </c>
      <c r="AP143" s="229">
        <v>11.6</v>
      </c>
      <c r="AQ143" s="233">
        <v>70.599999999999994</v>
      </c>
      <c r="AR143" s="229" cm="1">
        <f t="array" aca="1" ref="AR143" ca="1">INDIRECT("'"&amp;$C143&amp;"'!"&amp;"$"&amp;$D143&amp;$AR$1&amp;"")</f>
        <v>2.2000000000000002</v>
      </c>
      <c r="AS143" s="232">
        <v>0.92</v>
      </c>
      <c r="AT143" s="230">
        <v>0.9</v>
      </c>
      <c r="AU143" s="231" cm="1">
        <f t="array" aca="1" ref="AU143" ca="1">INDIRECT("'"&amp;$C143&amp;"'!"&amp;"$"&amp;$D143&amp;$AU$1&amp;"")</f>
        <v>2.2000000000000002</v>
      </c>
      <c r="AV143" s="232">
        <v>0.92</v>
      </c>
      <c r="AW143" s="230">
        <v>0.92</v>
      </c>
      <c r="AX143" s="229">
        <v>13.81</v>
      </c>
      <c r="AY143" s="233">
        <v>70.7</v>
      </c>
      <c r="AZ143" s="232" cm="1">
        <f t="array" aca="1" ref="AZ143" ca="1">INDIRECT("'"&amp;$C143&amp;"'!"&amp;"$"&amp;$D143&amp;$AZ$1&amp;"")</f>
        <v>3.2</v>
      </c>
      <c r="BA143" s="231"/>
      <c r="BB143" s="232">
        <v>0.95</v>
      </c>
      <c r="BC143" s="230">
        <v>1</v>
      </c>
      <c r="BD143" s="232" t="str" cm="1">
        <f t="array" aca="1" ref="BD143" ca="1">INDIRECT("'"&amp;$C143&amp;"'!"&amp;"$"&amp;$D143&amp;$BD$1&amp;"")</f>
        <v>CMS</v>
      </c>
      <c r="BE143" s="231"/>
      <c r="BF143" s="232" t="s">
        <v>1</v>
      </c>
      <c r="BG143" s="230" t="s">
        <v>1</v>
      </c>
      <c r="BH143" s="234">
        <v>14.19</v>
      </c>
      <c r="BI143" s="230">
        <v>71.47</v>
      </c>
      <c r="BJ143" s="234" cm="1">
        <f t="array" aca="1" ref="BJ143" ca="1">INDIRECT("'"&amp;$C143&amp;"'!"&amp;"$"&amp;$D143&amp;$BJ$1&amp;"")</f>
        <v>12.75</v>
      </c>
      <c r="BK143" s="232">
        <v>0.98</v>
      </c>
      <c r="BL143" s="230">
        <v>3.3</v>
      </c>
      <c r="BM143" s="414">
        <v>68.3</v>
      </c>
      <c r="BN143" s="229" cm="1">
        <f t="array" aca="1" ref="BN143" ca="1">INDIRECT("'"&amp;$C143&amp;"'!"&amp;"$"&amp;$D143&amp;$BN$1&amp;"")</f>
        <v>0</v>
      </c>
      <c r="BO143" s="231" t="s">
        <v>1</v>
      </c>
      <c r="BP143" s="230" t="s">
        <v>1</v>
      </c>
      <c r="BQ143" s="234" cm="1">
        <f t="array" aca="1" ref="BQ143" ca="1">INDIRECT("'"&amp;$C143&amp;"'!"&amp;"$"&amp;$D143&amp;$BQ$1&amp;"")</f>
        <v>1.26</v>
      </c>
      <c r="BR143" s="232"/>
      <c r="BS143" s="232">
        <v>0.99</v>
      </c>
      <c r="BT143" s="230">
        <v>0.17</v>
      </c>
      <c r="BU143" s="235" cm="1">
        <f t="array" aca="1" ref="BU143" ca="1">INDIRECT("'"&amp;$C143&amp;"'!"&amp;"$"&amp;$D143&amp;$BU$1&amp;"")</f>
        <v>0.76</v>
      </c>
      <c r="BV143" s="232"/>
      <c r="BW143" s="232">
        <v>0.97</v>
      </c>
      <c r="BX143" s="230">
        <v>0.18</v>
      </c>
      <c r="BY143" s="235" cm="1">
        <f t="array" aca="1" ref="BY143" ca="1">INDIRECT("'"&amp;$C143&amp;"'!"&amp;"$"&amp;$D143&amp;74&amp;"")</f>
        <v>0</v>
      </c>
      <c r="BZ143" s="232"/>
      <c r="CA143" s="232"/>
      <c r="CB143" s="230"/>
    </row>
    <row r="144" spans="1:80" ht="15" x14ac:dyDescent="0.2">
      <c r="A144" s="351">
        <f t="shared" si="9"/>
        <v>45967</v>
      </c>
      <c r="B144" s="268">
        <v>0.58333333333333404</v>
      </c>
      <c r="C144" s="254">
        <f t="shared" si="10"/>
        <v>6</v>
      </c>
      <c r="D144" s="255" t="s">
        <v>167</v>
      </c>
      <c r="E144" s="236">
        <v>14</v>
      </c>
      <c r="F144" s="237">
        <v>69.44</v>
      </c>
      <c r="G144" s="238" t="str" cm="1">
        <f t="array" aca="1" ref="G144" ca="1">INDIRECT("'"&amp;$C144&amp;"'!"&amp;"$"&amp;$D144&amp;$G$1&amp;"")</f>
        <v>CMS</v>
      </c>
      <c r="H144" s="239" t="s">
        <v>1</v>
      </c>
      <c r="I144" s="237" t="s">
        <v>1</v>
      </c>
      <c r="J144" s="238" cm="1">
        <f t="array" aca="1" ref="J144" ca="1">INDIRECT("'"&amp;$C144&amp;"'!"&amp;"$"&amp;$D144&amp;$J$1&amp;"")</f>
        <v>6.1</v>
      </c>
      <c r="K144" s="239"/>
      <c r="L144" s="239">
        <v>0.91</v>
      </c>
      <c r="M144" s="240">
        <v>2.855</v>
      </c>
      <c r="N144" s="236" cm="1">
        <f t="array" aca="1" ref="N144" ca="1">INDIRECT("'"&amp;$C144&amp;"'!"&amp;"$"&amp;$D144&amp;$N$1&amp;"")</f>
        <v>6.1</v>
      </c>
      <c r="O144" s="239"/>
      <c r="P144" s="239">
        <v>0.91</v>
      </c>
      <c r="Q144" s="237">
        <v>2.8140000000000001</v>
      </c>
      <c r="R144" s="236" cm="1">
        <f t="array" aca="1" ref="R144" ca="1">INDIRECT("'"&amp;$C144&amp;"'!"&amp;"$"&amp;$D144&amp;$R$1&amp;"")</f>
        <v>6.1</v>
      </c>
      <c r="S144" s="239"/>
      <c r="T144" s="239">
        <v>0.91</v>
      </c>
      <c r="U144" s="240">
        <v>2.835</v>
      </c>
      <c r="V144" s="236" t="s">
        <v>1</v>
      </c>
      <c r="W144" s="241" cm="1">
        <f t="array" aca="1" ref="W144" ca="1">INDIRECT("'"&amp;$C144&amp;"'!"&amp;"$"&amp;$D144&amp;$W$1&amp;"")</f>
        <v>0</v>
      </c>
      <c r="X144" s="239" t="s">
        <v>1</v>
      </c>
      <c r="Y144" s="237" t="s">
        <v>1</v>
      </c>
      <c r="Z144" s="238" cm="1">
        <f t="array" aca="1" ref="Z144" ca="1">INDIRECT("'"&amp;$C144&amp;"'!"&amp;"$"&amp;$D144&amp;$Z$1&amp;"")</f>
        <v>0</v>
      </c>
      <c r="AA144" s="239" t="s">
        <v>1</v>
      </c>
      <c r="AB144" s="239" t="s">
        <v>1</v>
      </c>
      <c r="AC144" s="240" t="s">
        <v>1</v>
      </c>
      <c r="AD144" s="236" cm="1">
        <f t="array" aca="1" ref="AD144" ca="1">INDIRECT("'"&amp;$C144&amp;"'!"&amp;"$"&amp;$D144&amp;$AD$1&amp;"")</f>
        <v>0</v>
      </c>
      <c r="AE144" s="239" t="s">
        <v>1</v>
      </c>
      <c r="AF144" s="239" t="s">
        <v>1</v>
      </c>
      <c r="AG144" s="237" t="s">
        <v>1</v>
      </c>
      <c r="AH144" s="238" cm="1">
        <f t="array" aca="1" ref="AH144" ca="1">INDIRECT("'"&amp;$C144&amp;"'!"&amp;"$"&amp;$D144&amp;$AH$1&amp;"")</f>
        <v>0</v>
      </c>
      <c r="AI144" s="239" t="s">
        <v>1</v>
      </c>
      <c r="AJ144" s="239" t="s">
        <v>1</v>
      </c>
      <c r="AK144" s="240" t="s">
        <v>1</v>
      </c>
      <c r="AL144" s="236" cm="1">
        <f t="array" aca="1" ref="AL144" ca="1">INDIRECT("'"&amp;$C144&amp;"'!"&amp;"$"&amp;$D144&amp;$AL$1&amp;"")</f>
        <v>0</v>
      </c>
      <c r="AM144" s="239" t="s">
        <v>1</v>
      </c>
      <c r="AN144" s="239" t="s">
        <v>1</v>
      </c>
      <c r="AO144" s="237" t="s">
        <v>1</v>
      </c>
      <c r="AP144" s="236">
        <v>11.6</v>
      </c>
      <c r="AQ144" s="240">
        <v>70.5</v>
      </c>
      <c r="AR144" s="236" cm="1">
        <f t="array" aca="1" ref="AR144" ca="1">INDIRECT("'"&amp;$C144&amp;"'!"&amp;"$"&amp;$D144&amp;$AR$1&amp;"")</f>
        <v>3</v>
      </c>
      <c r="AS144" s="239">
        <v>0.93</v>
      </c>
      <c r="AT144" s="237">
        <v>1.05</v>
      </c>
      <c r="AU144" s="238" cm="1">
        <f t="array" aca="1" ref="AU144" ca="1">INDIRECT("'"&amp;$C144&amp;"'!"&amp;"$"&amp;$D144&amp;$AU$1&amp;"")</f>
        <v>2.5</v>
      </c>
      <c r="AV144" s="239">
        <v>0.93</v>
      </c>
      <c r="AW144" s="237">
        <v>1.05</v>
      </c>
      <c r="AX144" s="236">
        <v>13.81</v>
      </c>
      <c r="AY144" s="240">
        <v>70.7</v>
      </c>
      <c r="AZ144" s="239" cm="1">
        <f t="array" aca="1" ref="AZ144" ca="1">INDIRECT("'"&amp;$C144&amp;"'!"&amp;"$"&amp;$D144&amp;$AZ$1&amp;"")</f>
        <v>4.2</v>
      </c>
      <c r="BA144" s="238"/>
      <c r="BB144" s="239">
        <v>0.95</v>
      </c>
      <c r="BC144" s="237">
        <v>1.4</v>
      </c>
      <c r="BD144" s="239" t="str" cm="1">
        <f t="array" aca="1" ref="BD144" ca="1">INDIRECT("'"&amp;$C144&amp;"'!"&amp;"$"&amp;$D144&amp;$BD$1&amp;"")</f>
        <v>CMS</v>
      </c>
      <c r="BE144" s="238"/>
      <c r="BF144" s="239" t="s">
        <v>1</v>
      </c>
      <c r="BG144" s="237" t="s">
        <v>1</v>
      </c>
      <c r="BH144" s="241">
        <v>14.19</v>
      </c>
      <c r="BI144" s="237">
        <v>71.34</v>
      </c>
      <c r="BJ144" s="241" cm="1">
        <f t="array" aca="1" ref="BJ144" ca="1">INDIRECT("'"&amp;$C144&amp;"'!"&amp;"$"&amp;$D144&amp;$BJ$1&amp;"")</f>
        <v>14.22</v>
      </c>
      <c r="BK144" s="239">
        <v>0.98</v>
      </c>
      <c r="BL144" s="237">
        <v>3.5</v>
      </c>
      <c r="BM144" s="415">
        <v>67.900000000000006</v>
      </c>
      <c r="BN144" s="236" cm="1">
        <f t="array" aca="1" ref="BN144" ca="1">INDIRECT("'"&amp;$C144&amp;"'!"&amp;"$"&amp;$D144&amp;$BN$1&amp;"")</f>
        <v>0</v>
      </c>
      <c r="BO144" s="238" t="s">
        <v>1</v>
      </c>
      <c r="BP144" s="237" t="s">
        <v>1</v>
      </c>
      <c r="BQ144" s="241" cm="1">
        <f t="array" aca="1" ref="BQ144" ca="1">INDIRECT("'"&amp;$C144&amp;"'!"&amp;"$"&amp;$D144&amp;$BQ$1&amp;"")</f>
        <v>1.28</v>
      </c>
      <c r="BR144" s="239"/>
      <c r="BS144" s="239">
        <v>0.99</v>
      </c>
      <c r="BT144" s="237">
        <v>0.17</v>
      </c>
      <c r="BU144" s="242" cm="1">
        <f t="array" aca="1" ref="BU144" ca="1">INDIRECT("'"&amp;$C144&amp;"'!"&amp;"$"&amp;$D144&amp;$BU$1&amp;"")</f>
        <v>0.79</v>
      </c>
      <c r="BV144" s="239"/>
      <c r="BW144" s="239">
        <v>0.97</v>
      </c>
      <c r="BX144" s="237">
        <v>0.2</v>
      </c>
      <c r="BY144" s="242" cm="1">
        <f t="array" aca="1" ref="BY144" ca="1">INDIRECT("'"&amp;$C144&amp;"'!"&amp;"$"&amp;$D144&amp;74&amp;"")</f>
        <v>0</v>
      </c>
      <c r="BZ144" s="239"/>
      <c r="CA144" s="239"/>
      <c r="CB144" s="237"/>
    </row>
    <row r="145" spans="1:80" ht="15" x14ac:dyDescent="0.2">
      <c r="A145" s="351">
        <f t="shared" si="9"/>
        <v>45967</v>
      </c>
      <c r="B145" s="268">
        <v>0.625</v>
      </c>
      <c r="C145" s="254">
        <f t="shared" si="10"/>
        <v>6</v>
      </c>
      <c r="D145" s="255" t="s">
        <v>168</v>
      </c>
      <c r="E145" s="229">
        <v>14</v>
      </c>
      <c r="F145" s="230">
        <v>68.62</v>
      </c>
      <c r="G145" s="231" t="str" cm="1">
        <f t="array" aca="1" ref="G145" ca="1">INDIRECT("'"&amp;$C145&amp;"'!"&amp;"$"&amp;$D145&amp;$G$1&amp;"")</f>
        <v>CMS</v>
      </c>
      <c r="H145" s="232" t="s">
        <v>1</v>
      </c>
      <c r="I145" s="230" t="s">
        <v>1</v>
      </c>
      <c r="J145" s="231" cm="1">
        <f t="array" aca="1" ref="J145" ca="1">INDIRECT("'"&amp;$C145&amp;"'!"&amp;"$"&amp;$D145&amp;$J$1&amp;"")</f>
        <v>6.7</v>
      </c>
      <c r="K145" s="232"/>
      <c r="L145" s="232">
        <v>0.9</v>
      </c>
      <c r="M145" s="233">
        <v>3.3559999999999999</v>
      </c>
      <c r="N145" s="229" cm="1">
        <f t="array" aca="1" ref="N145" ca="1">INDIRECT("'"&amp;$C145&amp;"'!"&amp;"$"&amp;$D145&amp;$N$1&amp;"")</f>
        <v>6.7</v>
      </c>
      <c r="O145" s="232"/>
      <c r="P145" s="232">
        <v>0.9</v>
      </c>
      <c r="Q145" s="230">
        <v>3.3610000000000002</v>
      </c>
      <c r="R145" s="359" cm="1">
        <f t="array" aca="1" ref="R145" ca="1">INDIRECT("'"&amp;$C145&amp;"'!"&amp;"$"&amp;$D145&amp;$R$1&amp;"")</f>
        <v>6.7</v>
      </c>
      <c r="S145" s="232"/>
      <c r="T145" s="232">
        <v>0.9</v>
      </c>
      <c r="U145" s="233">
        <v>3.3490000000000002</v>
      </c>
      <c r="V145" s="229" t="s">
        <v>1</v>
      </c>
      <c r="W145" s="234" cm="1">
        <f t="array" aca="1" ref="W145" ca="1">INDIRECT("'"&amp;$C145&amp;"'!"&amp;"$"&amp;$D145&amp;$W$1&amp;"")</f>
        <v>0</v>
      </c>
      <c r="X145" s="232" t="s">
        <v>1</v>
      </c>
      <c r="Y145" s="230" t="s">
        <v>1</v>
      </c>
      <c r="Z145" s="231" cm="1">
        <f t="array" aca="1" ref="Z145" ca="1">INDIRECT("'"&amp;$C145&amp;"'!"&amp;"$"&amp;$D145&amp;$Z$1&amp;"")</f>
        <v>0</v>
      </c>
      <c r="AA145" s="232" t="s">
        <v>1</v>
      </c>
      <c r="AB145" s="232" t="s">
        <v>1</v>
      </c>
      <c r="AC145" s="233" t="s">
        <v>1</v>
      </c>
      <c r="AD145" s="229" cm="1">
        <f t="array" aca="1" ref="AD145" ca="1">INDIRECT("'"&amp;$C145&amp;"'!"&amp;"$"&amp;$D145&amp;$AD$1&amp;"")</f>
        <v>0</v>
      </c>
      <c r="AE145" s="232" t="s">
        <v>1</v>
      </c>
      <c r="AF145" s="232" t="s">
        <v>1</v>
      </c>
      <c r="AG145" s="230" t="s">
        <v>1</v>
      </c>
      <c r="AH145" s="231" cm="1">
        <f t="array" aca="1" ref="AH145" ca="1">INDIRECT("'"&amp;$C145&amp;"'!"&amp;"$"&amp;$D145&amp;$AH$1&amp;"")</f>
        <v>0</v>
      </c>
      <c r="AI145" s="232" t="s">
        <v>1</v>
      </c>
      <c r="AJ145" s="232" t="s">
        <v>1</v>
      </c>
      <c r="AK145" s="233" t="s">
        <v>1</v>
      </c>
      <c r="AL145" s="229" cm="1">
        <f t="array" aca="1" ref="AL145" ca="1">INDIRECT("'"&amp;$C145&amp;"'!"&amp;"$"&amp;$D145&amp;$AL$1&amp;"")</f>
        <v>0</v>
      </c>
      <c r="AM145" s="232" t="s">
        <v>1</v>
      </c>
      <c r="AN145" s="232" t="s">
        <v>1</v>
      </c>
      <c r="AO145" s="230" t="s">
        <v>1</v>
      </c>
      <c r="AP145" s="229">
        <v>11.6</v>
      </c>
      <c r="AQ145" s="233">
        <v>70.2</v>
      </c>
      <c r="AR145" s="229" cm="1">
        <f t="array" aca="1" ref="AR145" ca="1">INDIRECT("'"&amp;$C145&amp;"'!"&amp;"$"&amp;$D145&amp;$AR$1&amp;"")</f>
        <v>4</v>
      </c>
      <c r="AS145" s="232">
        <v>0.95</v>
      </c>
      <c r="AT145" s="230">
        <v>1.29</v>
      </c>
      <c r="AU145" s="231" cm="1">
        <f t="array" aca="1" ref="AU145" ca="1">INDIRECT("'"&amp;$C145&amp;"'!"&amp;"$"&amp;$D145&amp;$AU$1&amp;"")</f>
        <v>3.5</v>
      </c>
      <c r="AV145" s="232">
        <v>0.95</v>
      </c>
      <c r="AW145" s="230">
        <v>1.1200000000000001</v>
      </c>
      <c r="AX145" s="229">
        <v>13.81</v>
      </c>
      <c r="AY145" s="233">
        <v>70.7</v>
      </c>
      <c r="AZ145" s="232" cm="1">
        <f t="array" aca="1" ref="AZ145" ca="1">INDIRECT("'"&amp;$C145&amp;"'!"&amp;"$"&amp;$D145&amp;$AZ$1&amp;"")</f>
        <v>5.7</v>
      </c>
      <c r="BA145" s="231"/>
      <c r="BB145" s="232">
        <v>0.95</v>
      </c>
      <c r="BC145" s="230">
        <v>1.7</v>
      </c>
      <c r="BD145" s="232" t="str" cm="1">
        <f t="array" aca="1" ref="BD145" ca="1">INDIRECT("'"&amp;$C145&amp;"'!"&amp;"$"&amp;$D145&amp;$BD$1&amp;"")</f>
        <v>CMS</v>
      </c>
      <c r="BE145" s="231"/>
      <c r="BF145" s="232" t="s">
        <v>1</v>
      </c>
      <c r="BG145" s="230" t="s">
        <v>1</v>
      </c>
      <c r="BH145" s="234">
        <v>14.1</v>
      </c>
      <c r="BI145" s="230">
        <v>70.86</v>
      </c>
      <c r="BJ145" s="234" cm="1">
        <f t="array" aca="1" ref="BJ145" ca="1">INDIRECT("'"&amp;$C145&amp;"'!"&amp;"$"&amp;$D145&amp;$BJ$1&amp;"")</f>
        <v>14.21</v>
      </c>
      <c r="BK145" s="232">
        <v>0.98</v>
      </c>
      <c r="BL145" s="230">
        <v>3.4</v>
      </c>
      <c r="BM145" s="414">
        <v>67</v>
      </c>
      <c r="BN145" s="229" cm="1">
        <f t="array" aca="1" ref="BN145" ca="1">INDIRECT("'"&amp;$C145&amp;"'!"&amp;"$"&amp;$D145&amp;$BN$1&amp;"")</f>
        <v>0</v>
      </c>
      <c r="BO145" s="231" t="s">
        <v>1</v>
      </c>
      <c r="BP145" s="230" t="s">
        <v>1</v>
      </c>
      <c r="BQ145" s="234" cm="1">
        <f t="array" aca="1" ref="BQ145" ca="1">INDIRECT("'"&amp;$C145&amp;"'!"&amp;"$"&amp;$D145&amp;$BQ$1&amp;"")</f>
        <v>1.32</v>
      </c>
      <c r="BR145" s="232"/>
      <c r="BS145" s="232">
        <v>0.99</v>
      </c>
      <c r="BT145" s="230">
        <v>0.17</v>
      </c>
      <c r="BU145" s="235" cm="1">
        <f t="array" aca="1" ref="BU145" ca="1">INDIRECT("'"&amp;$C145&amp;"'!"&amp;"$"&amp;$D145&amp;$BU$1&amp;"")</f>
        <v>0.79</v>
      </c>
      <c r="BV145" s="232"/>
      <c r="BW145" s="232">
        <v>0.97</v>
      </c>
      <c r="BX145" s="230">
        <v>0.2</v>
      </c>
      <c r="BY145" s="235" cm="1">
        <f t="array" aca="1" ref="BY145" ca="1">INDIRECT("'"&amp;$C145&amp;"'!"&amp;"$"&amp;$D145&amp;74&amp;"")</f>
        <v>0</v>
      </c>
      <c r="BZ145" s="232"/>
      <c r="CA145" s="232"/>
      <c r="CB145" s="230"/>
    </row>
    <row r="146" spans="1:80" ht="15" x14ac:dyDescent="0.2">
      <c r="A146" s="351">
        <f t="shared" si="9"/>
        <v>45967</v>
      </c>
      <c r="B146" s="268">
        <v>0.66666666666666696</v>
      </c>
      <c r="C146" s="254">
        <f t="shared" si="10"/>
        <v>6</v>
      </c>
      <c r="D146" s="255" t="s">
        <v>169</v>
      </c>
      <c r="E146" s="236">
        <v>14</v>
      </c>
      <c r="F146" s="237">
        <v>68.69</v>
      </c>
      <c r="G146" s="238" t="str" cm="1">
        <f t="array" aca="1" ref="G146" ca="1">INDIRECT("'"&amp;$C146&amp;"'!"&amp;"$"&amp;$D146&amp;$G$1&amp;"")</f>
        <v>CMS</v>
      </c>
      <c r="H146" s="239" t="s">
        <v>1</v>
      </c>
      <c r="I146" s="237" t="s">
        <v>1</v>
      </c>
      <c r="J146" s="238" cm="1">
        <f t="array" aca="1" ref="J146" ca="1">INDIRECT("'"&amp;$C146&amp;"'!"&amp;"$"&amp;$D146&amp;$J$1&amp;"")</f>
        <v>6.7</v>
      </c>
      <c r="K146" s="239"/>
      <c r="L146" s="239">
        <v>0.9</v>
      </c>
      <c r="M146" s="240">
        <v>3.3180000000000001</v>
      </c>
      <c r="N146" s="236" cm="1">
        <f t="array" aca="1" ref="N146" ca="1">INDIRECT("'"&amp;$C146&amp;"'!"&amp;"$"&amp;$D146&amp;$N$1&amp;"")</f>
        <v>6.7</v>
      </c>
      <c r="O146" s="239"/>
      <c r="P146" s="239">
        <v>0.9</v>
      </c>
      <c r="Q146" s="237">
        <v>3.3170000000000002</v>
      </c>
      <c r="R146" s="360" cm="1">
        <f t="array" aca="1" ref="R146" ca="1">INDIRECT("'"&amp;$C146&amp;"'!"&amp;"$"&amp;$D146&amp;$R$1&amp;"")</f>
        <v>6.7</v>
      </c>
      <c r="S146" s="239"/>
      <c r="T146" s="239">
        <v>0.9</v>
      </c>
      <c r="U146" s="240">
        <v>3.3290000000000002</v>
      </c>
      <c r="V146" s="236" t="s">
        <v>1</v>
      </c>
      <c r="W146" s="241" cm="1">
        <f t="array" aca="1" ref="W146" ca="1">INDIRECT("'"&amp;$C146&amp;"'!"&amp;"$"&amp;$D146&amp;$W$1&amp;"")</f>
        <v>0</v>
      </c>
      <c r="X146" s="239" t="s">
        <v>1</v>
      </c>
      <c r="Y146" s="237" t="s">
        <v>1</v>
      </c>
      <c r="Z146" s="238" cm="1">
        <f t="array" aca="1" ref="Z146" ca="1">INDIRECT("'"&amp;$C146&amp;"'!"&amp;"$"&amp;$D146&amp;$Z$1&amp;"")</f>
        <v>0</v>
      </c>
      <c r="AA146" s="239" t="s">
        <v>1</v>
      </c>
      <c r="AB146" s="239" t="s">
        <v>1</v>
      </c>
      <c r="AC146" s="240" t="s">
        <v>1</v>
      </c>
      <c r="AD146" s="236" cm="1">
        <f t="array" aca="1" ref="AD146" ca="1">INDIRECT("'"&amp;$C146&amp;"'!"&amp;"$"&amp;$D146&amp;$AD$1&amp;"")</f>
        <v>0</v>
      </c>
      <c r="AE146" s="239" t="s">
        <v>1</v>
      </c>
      <c r="AF146" s="239" t="s">
        <v>1</v>
      </c>
      <c r="AG146" s="237" t="s">
        <v>1</v>
      </c>
      <c r="AH146" s="238" cm="1">
        <f t="array" aca="1" ref="AH146" ca="1">INDIRECT("'"&amp;$C146&amp;"'!"&amp;"$"&amp;$D146&amp;$AH$1&amp;"")</f>
        <v>0</v>
      </c>
      <c r="AI146" s="239" t="s">
        <v>1</v>
      </c>
      <c r="AJ146" s="239" t="s">
        <v>1</v>
      </c>
      <c r="AK146" s="240" t="s">
        <v>1</v>
      </c>
      <c r="AL146" s="236" cm="1">
        <f t="array" aca="1" ref="AL146" ca="1">INDIRECT("'"&amp;$C146&amp;"'!"&amp;"$"&amp;$D146&amp;$AL$1&amp;"")</f>
        <v>0</v>
      </c>
      <c r="AM146" s="239" t="s">
        <v>1</v>
      </c>
      <c r="AN146" s="239" t="s">
        <v>1</v>
      </c>
      <c r="AO146" s="237" t="s">
        <v>1</v>
      </c>
      <c r="AP146" s="236">
        <v>11.7</v>
      </c>
      <c r="AQ146" s="240">
        <v>70.599999999999994</v>
      </c>
      <c r="AR146" s="236" cm="1">
        <f t="array" aca="1" ref="AR146" ca="1">INDIRECT("'"&amp;$C146&amp;"'!"&amp;"$"&amp;$D146&amp;$AR$1&amp;"")</f>
        <v>4</v>
      </c>
      <c r="AS146" s="239">
        <v>0.94</v>
      </c>
      <c r="AT146" s="237">
        <v>1.46</v>
      </c>
      <c r="AU146" s="238" cm="1">
        <f t="array" aca="1" ref="AU146" ca="1">INDIRECT("'"&amp;$C146&amp;"'!"&amp;"$"&amp;$D146&amp;$AU$1&amp;"")</f>
        <v>3.5</v>
      </c>
      <c r="AV146" s="239">
        <v>0.94</v>
      </c>
      <c r="AW146" s="237">
        <v>1.08</v>
      </c>
      <c r="AX146" s="236">
        <v>13.81</v>
      </c>
      <c r="AY146" s="240">
        <v>70.7</v>
      </c>
      <c r="AZ146" s="239" cm="1">
        <f t="array" aca="1" ref="AZ146" ca="1">INDIRECT("'"&amp;$C146&amp;"'!"&amp;"$"&amp;$D146&amp;$AZ$1&amp;"")</f>
        <v>6.6</v>
      </c>
      <c r="BA146" s="238"/>
      <c r="BB146" s="239">
        <v>0.98</v>
      </c>
      <c r="BC146" s="237">
        <v>1.8</v>
      </c>
      <c r="BD146" s="239" t="str" cm="1">
        <f t="array" aca="1" ref="BD146" ca="1">INDIRECT("'"&amp;$C146&amp;"'!"&amp;"$"&amp;$D146&amp;$BD$1&amp;"")</f>
        <v>CMS</v>
      </c>
      <c r="BE146" s="238"/>
      <c r="BF146" s="239" t="s">
        <v>1</v>
      </c>
      <c r="BG146" s="237" t="s">
        <v>1</v>
      </c>
      <c r="BH146" s="241">
        <v>14.3</v>
      </c>
      <c r="BI146" s="237">
        <v>71.61</v>
      </c>
      <c r="BJ146" s="241" cm="1">
        <f t="array" aca="1" ref="BJ146" ca="1">INDIRECT("'"&amp;$C146&amp;"'!"&amp;"$"&amp;$D146&amp;$BJ$1&amp;"")</f>
        <v>14.22</v>
      </c>
      <c r="BK146" s="239">
        <v>0.96</v>
      </c>
      <c r="BL146" s="237">
        <v>4.5</v>
      </c>
      <c r="BM146" s="415">
        <v>67</v>
      </c>
      <c r="BN146" s="236" cm="1">
        <f t="array" aca="1" ref="BN146" ca="1">INDIRECT("'"&amp;$C146&amp;"'!"&amp;"$"&amp;$D146&amp;$BN$1&amp;"")</f>
        <v>0</v>
      </c>
      <c r="BO146" s="238" t="s">
        <v>1</v>
      </c>
      <c r="BP146" s="237" t="s">
        <v>1</v>
      </c>
      <c r="BQ146" s="241" cm="1">
        <f t="array" aca="1" ref="BQ146" ca="1">INDIRECT("'"&amp;$C146&amp;"'!"&amp;"$"&amp;$D146&amp;$BQ$1&amp;"")</f>
        <v>1.29</v>
      </c>
      <c r="BR146" s="239"/>
      <c r="BS146" s="239">
        <v>0.99</v>
      </c>
      <c r="BT146" s="237">
        <v>0.16</v>
      </c>
      <c r="BU146" s="242" cm="1">
        <f t="array" aca="1" ref="BU146" ca="1">INDIRECT("'"&amp;$C146&amp;"'!"&amp;"$"&amp;$D146&amp;$BU$1&amp;"")</f>
        <v>0.82</v>
      </c>
      <c r="BV146" s="239"/>
      <c r="BW146" s="239">
        <v>0.97</v>
      </c>
      <c r="BX146" s="237">
        <v>0.2</v>
      </c>
      <c r="BY146" s="242" cm="1">
        <f t="array" aca="1" ref="BY146" ca="1">INDIRECT("'"&amp;$C146&amp;"'!"&amp;"$"&amp;$D146&amp;74&amp;"")</f>
        <v>0</v>
      </c>
      <c r="BZ146" s="239"/>
      <c r="CA146" s="239"/>
      <c r="CB146" s="237"/>
    </row>
    <row r="147" spans="1:80" ht="15" x14ac:dyDescent="0.2">
      <c r="A147" s="351">
        <f t="shared" si="9"/>
        <v>45967</v>
      </c>
      <c r="B147" s="268">
        <v>0.70833333333333404</v>
      </c>
      <c r="C147" s="254">
        <f t="shared" si="10"/>
        <v>6</v>
      </c>
      <c r="D147" s="255" t="s">
        <v>170</v>
      </c>
      <c r="E147" s="229">
        <v>14</v>
      </c>
      <c r="F147" s="230">
        <v>68.650000000000006</v>
      </c>
      <c r="G147" s="231" t="str" cm="1">
        <f t="array" aca="1" ref="G147" ca="1">INDIRECT("'"&amp;$C147&amp;"'!"&amp;"$"&amp;$D147&amp;$G$1&amp;"")</f>
        <v>CMS</v>
      </c>
      <c r="H147" s="232" t="s">
        <v>1</v>
      </c>
      <c r="I147" s="230" t="s">
        <v>1</v>
      </c>
      <c r="J147" s="231" cm="1">
        <f t="array" aca="1" ref="J147" ca="1">INDIRECT("'"&amp;$C147&amp;"'!"&amp;"$"&amp;$D147&amp;$J$1&amp;"")</f>
        <v>6.4</v>
      </c>
      <c r="K147" s="232"/>
      <c r="L147" s="232">
        <v>0.89</v>
      </c>
      <c r="M147" s="233">
        <v>3.2349999999999999</v>
      </c>
      <c r="N147" s="229" cm="1">
        <f t="array" aca="1" ref="N147" ca="1">INDIRECT("'"&amp;$C147&amp;"'!"&amp;"$"&amp;$D147&amp;$N$1&amp;"")</f>
        <v>6.4</v>
      </c>
      <c r="O147" s="232"/>
      <c r="P147" s="232">
        <v>0.89</v>
      </c>
      <c r="Q147" s="230">
        <v>3.2410000000000001</v>
      </c>
      <c r="R147" s="359" cm="1">
        <f t="array" aca="1" ref="R147" ca="1">INDIRECT("'"&amp;$C147&amp;"'!"&amp;"$"&amp;$D147&amp;$R$1&amp;"")</f>
        <v>6.4</v>
      </c>
      <c r="S147" s="232"/>
      <c r="T147" s="232">
        <v>0.89</v>
      </c>
      <c r="U147" s="233">
        <v>3.2370000000000001</v>
      </c>
      <c r="V147" s="229" t="s">
        <v>1</v>
      </c>
      <c r="W147" s="234" cm="1">
        <f t="array" aca="1" ref="W147" ca="1">INDIRECT("'"&amp;$C147&amp;"'!"&amp;"$"&amp;$D147&amp;$W$1&amp;"")</f>
        <v>0</v>
      </c>
      <c r="X147" s="232" t="s">
        <v>1</v>
      </c>
      <c r="Y147" s="230" t="s">
        <v>1</v>
      </c>
      <c r="Z147" s="231" cm="1">
        <f t="array" aca="1" ref="Z147" ca="1">INDIRECT("'"&amp;$C147&amp;"'!"&amp;"$"&amp;$D147&amp;$Z$1&amp;"")</f>
        <v>0</v>
      </c>
      <c r="AA147" s="232" t="s">
        <v>1</v>
      </c>
      <c r="AB147" s="232" t="s">
        <v>1</v>
      </c>
      <c r="AC147" s="233" t="s">
        <v>1</v>
      </c>
      <c r="AD147" s="229" cm="1">
        <f t="array" aca="1" ref="AD147" ca="1">INDIRECT("'"&amp;$C147&amp;"'!"&amp;"$"&amp;$D147&amp;$AD$1&amp;"")</f>
        <v>0</v>
      </c>
      <c r="AE147" s="232" t="s">
        <v>1</v>
      </c>
      <c r="AF147" s="232" t="s">
        <v>1</v>
      </c>
      <c r="AG147" s="230" t="s">
        <v>1</v>
      </c>
      <c r="AH147" s="231" cm="1">
        <f t="array" aca="1" ref="AH147" ca="1">INDIRECT("'"&amp;$C147&amp;"'!"&amp;"$"&amp;$D147&amp;$AH$1&amp;"")</f>
        <v>0</v>
      </c>
      <c r="AI147" s="232" t="s">
        <v>1</v>
      </c>
      <c r="AJ147" s="232" t="s">
        <v>1</v>
      </c>
      <c r="AK147" s="233" t="s">
        <v>1</v>
      </c>
      <c r="AL147" s="229" cm="1">
        <f t="array" aca="1" ref="AL147" ca="1">INDIRECT("'"&amp;$C147&amp;"'!"&amp;"$"&amp;$D147&amp;$AL$1&amp;"")</f>
        <v>0</v>
      </c>
      <c r="AM147" s="232" t="s">
        <v>1</v>
      </c>
      <c r="AN147" s="232" t="s">
        <v>1</v>
      </c>
      <c r="AO147" s="230" t="s">
        <v>1</v>
      </c>
      <c r="AP147" s="229">
        <v>11.7</v>
      </c>
      <c r="AQ147" s="233">
        <v>70.5</v>
      </c>
      <c r="AR147" s="229" cm="1">
        <f t="array" aca="1" ref="AR147" ca="1">INDIRECT("'"&amp;$C147&amp;"'!"&amp;"$"&amp;$D147&amp;$AR$1&amp;"")</f>
        <v>3.8</v>
      </c>
      <c r="AS147" s="232">
        <v>0.95</v>
      </c>
      <c r="AT147" s="230">
        <v>1.43</v>
      </c>
      <c r="AU147" s="231" cm="1">
        <f t="array" aca="1" ref="AU147" ca="1">INDIRECT("'"&amp;$C147&amp;"'!"&amp;"$"&amp;$D147&amp;$AU$1&amp;"")</f>
        <v>3</v>
      </c>
      <c r="AV147" s="232">
        <v>0.95</v>
      </c>
      <c r="AW147" s="230">
        <v>0.97899999999999998</v>
      </c>
      <c r="AX147" s="229">
        <v>13.81</v>
      </c>
      <c r="AY147" s="233">
        <v>70.7</v>
      </c>
      <c r="AZ147" s="232" cm="1">
        <f t="array" aca="1" ref="AZ147" ca="1">INDIRECT("'"&amp;$C147&amp;"'!"&amp;"$"&amp;$D147&amp;$AZ$1&amp;"")</f>
        <v>4</v>
      </c>
      <c r="BA147" s="231"/>
      <c r="BB147" s="232">
        <v>0.97</v>
      </c>
      <c r="BC147" s="230">
        <v>1</v>
      </c>
      <c r="BD147" s="232" t="str" cm="1">
        <f t="array" aca="1" ref="BD147" ca="1">INDIRECT("'"&amp;$C147&amp;"'!"&amp;"$"&amp;$D147&amp;$BD$1&amp;"")</f>
        <v>CMS</v>
      </c>
      <c r="BE147" s="231"/>
      <c r="BF147" s="232" t="s">
        <v>1</v>
      </c>
      <c r="BG147" s="230" t="s">
        <v>1</v>
      </c>
      <c r="BH147" s="234">
        <v>14.26</v>
      </c>
      <c r="BI147" s="230">
        <v>71.94</v>
      </c>
      <c r="BJ147" s="234" cm="1">
        <f t="array" aca="1" ref="BJ147" ca="1">INDIRECT("'"&amp;$C147&amp;"'!"&amp;"$"&amp;$D147&amp;$BJ$1&amp;"")</f>
        <v>14.24</v>
      </c>
      <c r="BK147" s="232">
        <v>0.98</v>
      </c>
      <c r="BL147" s="230">
        <v>3.4</v>
      </c>
      <c r="BM147" s="414">
        <v>67.099999999999994</v>
      </c>
      <c r="BN147" s="229" cm="1">
        <f t="array" aca="1" ref="BN147" ca="1">INDIRECT("'"&amp;$C147&amp;"'!"&amp;"$"&amp;$D147&amp;$BN$1&amp;"")</f>
        <v>0</v>
      </c>
      <c r="BO147" s="231" t="s">
        <v>1</v>
      </c>
      <c r="BP147" s="230" t="s">
        <v>1</v>
      </c>
      <c r="BQ147" s="234" cm="1">
        <f t="array" aca="1" ref="BQ147" ca="1">INDIRECT("'"&amp;$C147&amp;"'!"&amp;"$"&amp;$D147&amp;$BQ$1&amp;"")</f>
        <v>1.35</v>
      </c>
      <c r="BR147" s="232"/>
      <c r="BS147" s="232">
        <v>0.99</v>
      </c>
      <c r="BT147" s="230">
        <v>0.15</v>
      </c>
      <c r="BU147" s="235" cm="1">
        <f t="array" aca="1" ref="BU147" ca="1">INDIRECT("'"&amp;$C147&amp;"'!"&amp;"$"&amp;$D147&amp;$BU$1&amp;"")</f>
        <v>0.84</v>
      </c>
      <c r="BV147" s="232"/>
      <c r="BW147" s="232">
        <v>0.97</v>
      </c>
      <c r="BX147" s="230">
        <v>0.2</v>
      </c>
      <c r="BY147" s="235" cm="1">
        <f t="array" aca="1" ref="BY147" ca="1">INDIRECT("'"&amp;$C147&amp;"'!"&amp;"$"&amp;$D147&amp;74&amp;"")</f>
        <v>0</v>
      </c>
      <c r="BZ147" s="232"/>
      <c r="CA147" s="232"/>
      <c r="CB147" s="230"/>
    </row>
    <row r="148" spans="1:80" ht="15" x14ac:dyDescent="0.2">
      <c r="A148" s="351">
        <f t="shared" si="9"/>
        <v>45967</v>
      </c>
      <c r="B148" s="268">
        <v>0.750000000000001</v>
      </c>
      <c r="C148" s="254">
        <f t="shared" si="10"/>
        <v>6</v>
      </c>
      <c r="D148" s="255" t="s">
        <v>171</v>
      </c>
      <c r="E148" s="236">
        <v>14</v>
      </c>
      <c r="F148" s="237">
        <v>68.849999999999994</v>
      </c>
      <c r="G148" s="238" t="str" cm="1">
        <f t="array" aca="1" ref="G148" ca="1">INDIRECT("'"&amp;$C148&amp;"'!"&amp;"$"&amp;$D148&amp;$G$1&amp;"")</f>
        <v>CMS</v>
      </c>
      <c r="H148" s="239" t="s">
        <v>1</v>
      </c>
      <c r="I148" s="237" t="s">
        <v>1</v>
      </c>
      <c r="J148" s="238" cm="1">
        <f t="array" aca="1" ref="J148" ca="1">INDIRECT("'"&amp;$C148&amp;"'!"&amp;"$"&amp;$D148&amp;$J$1&amp;"")</f>
        <v>6.7</v>
      </c>
      <c r="K148" s="239"/>
      <c r="L148" s="239">
        <v>0.91</v>
      </c>
      <c r="M148" s="240">
        <v>3.1659999999999999</v>
      </c>
      <c r="N148" s="236" cm="1">
        <f t="array" aca="1" ref="N148" ca="1">INDIRECT("'"&amp;$C148&amp;"'!"&amp;"$"&amp;$D148&amp;$N$1&amp;"")</f>
        <v>6.7</v>
      </c>
      <c r="O148" s="239"/>
      <c r="P148" s="239">
        <v>0.91</v>
      </c>
      <c r="Q148" s="237">
        <v>3.1739999999999999</v>
      </c>
      <c r="R148" s="236" cm="1">
        <f t="array" aca="1" ref="R148" ca="1">INDIRECT("'"&amp;$C148&amp;"'!"&amp;"$"&amp;$D148&amp;$R$1&amp;"")</f>
        <v>6.7</v>
      </c>
      <c r="S148" s="239"/>
      <c r="T148" s="239">
        <v>0.91</v>
      </c>
      <c r="U148" s="240">
        <v>3.1619999999999999</v>
      </c>
      <c r="V148" s="236" t="s">
        <v>1</v>
      </c>
      <c r="W148" s="241" cm="1">
        <f t="array" aca="1" ref="W148" ca="1">INDIRECT("'"&amp;$C148&amp;"'!"&amp;"$"&amp;$D148&amp;$W$1&amp;"")</f>
        <v>0</v>
      </c>
      <c r="X148" s="239" t="s">
        <v>1</v>
      </c>
      <c r="Y148" s="237" t="s">
        <v>1</v>
      </c>
      <c r="Z148" s="238" cm="1">
        <f t="array" aca="1" ref="Z148" ca="1">INDIRECT("'"&amp;$C148&amp;"'!"&amp;"$"&amp;$D148&amp;$Z$1&amp;"")</f>
        <v>0</v>
      </c>
      <c r="AA148" s="239" t="s">
        <v>1</v>
      </c>
      <c r="AB148" s="239" t="s">
        <v>1</v>
      </c>
      <c r="AC148" s="240" t="s">
        <v>1</v>
      </c>
      <c r="AD148" s="236" cm="1">
        <f t="array" aca="1" ref="AD148" ca="1">INDIRECT("'"&amp;$C148&amp;"'!"&amp;"$"&amp;$D148&amp;$AD$1&amp;"")</f>
        <v>0</v>
      </c>
      <c r="AE148" s="239" t="s">
        <v>1</v>
      </c>
      <c r="AF148" s="239" t="s">
        <v>1</v>
      </c>
      <c r="AG148" s="237" t="s">
        <v>1</v>
      </c>
      <c r="AH148" s="238" cm="1">
        <f t="array" aca="1" ref="AH148" ca="1">INDIRECT("'"&amp;$C148&amp;"'!"&amp;"$"&amp;$D148&amp;$AH$1&amp;"")</f>
        <v>0</v>
      </c>
      <c r="AI148" s="239" t="s">
        <v>1</v>
      </c>
      <c r="AJ148" s="239" t="s">
        <v>1</v>
      </c>
      <c r="AK148" s="240" t="s">
        <v>1</v>
      </c>
      <c r="AL148" s="236" cm="1">
        <f t="array" aca="1" ref="AL148" ca="1">INDIRECT("'"&amp;$C148&amp;"'!"&amp;"$"&amp;$D148&amp;$AL$1&amp;"")</f>
        <v>0</v>
      </c>
      <c r="AM148" s="239" t="s">
        <v>1</v>
      </c>
      <c r="AN148" s="239" t="s">
        <v>1</v>
      </c>
      <c r="AO148" s="237" t="s">
        <v>1</v>
      </c>
      <c r="AP148" s="236">
        <v>11.7</v>
      </c>
      <c r="AQ148" s="240">
        <v>70.5</v>
      </c>
      <c r="AR148" s="236" cm="1">
        <f t="array" aca="1" ref="AR148" ca="1">INDIRECT("'"&amp;$C148&amp;"'!"&amp;"$"&amp;$D148&amp;$AR$1&amp;"")</f>
        <v>4</v>
      </c>
      <c r="AS148" s="239">
        <v>0.94</v>
      </c>
      <c r="AT148" s="237">
        <v>1.43</v>
      </c>
      <c r="AU148" s="238" cm="1">
        <f t="array" aca="1" ref="AU148" ca="1">INDIRECT("'"&amp;$C148&amp;"'!"&amp;"$"&amp;$D148&amp;$AU$1&amp;"")</f>
        <v>3.5</v>
      </c>
      <c r="AV148" s="239">
        <v>0.94</v>
      </c>
      <c r="AW148" s="237">
        <v>1.1299999999999999</v>
      </c>
      <c r="AX148" s="236">
        <v>13.81</v>
      </c>
      <c r="AY148" s="240">
        <v>70.7</v>
      </c>
      <c r="AZ148" s="239" cm="1">
        <f t="array" aca="1" ref="AZ148" ca="1">INDIRECT("'"&amp;$C148&amp;"'!"&amp;"$"&amp;$D148&amp;$AZ$1&amp;"")</f>
        <v>7</v>
      </c>
      <c r="BA148" s="238"/>
      <c r="BB148" s="239">
        <v>0.97</v>
      </c>
      <c r="BC148" s="237">
        <v>1.5</v>
      </c>
      <c r="BD148" s="239" t="str" cm="1">
        <f t="array" aca="1" ref="BD148" ca="1">INDIRECT("'"&amp;$C148&amp;"'!"&amp;"$"&amp;$D148&amp;$BD$1&amp;"")</f>
        <v>CMS</v>
      </c>
      <c r="BE148" s="238"/>
      <c r="BF148" s="239" t="s">
        <v>1</v>
      </c>
      <c r="BG148" s="237" t="s">
        <v>1</v>
      </c>
      <c r="BH148" s="241">
        <v>14.19</v>
      </c>
      <c r="BI148" s="237">
        <v>71.510000000000005</v>
      </c>
      <c r="BJ148" s="241" cm="1">
        <f t="array" aca="1" ref="BJ148" ca="1">INDIRECT("'"&amp;$C148&amp;"'!"&amp;"$"&amp;$D148&amp;$BJ$1&amp;"")</f>
        <v>14.19</v>
      </c>
      <c r="BK148" s="239">
        <v>0.98</v>
      </c>
      <c r="BL148" s="237">
        <v>3.4</v>
      </c>
      <c r="BM148" s="415">
        <v>67.3</v>
      </c>
      <c r="BN148" s="236" cm="1">
        <f t="array" aca="1" ref="BN148" ca="1">INDIRECT("'"&amp;$C148&amp;"'!"&amp;"$"&amp;$D148&amp;$BN$1&amp;"")</f>
        <v>0.7</v>
      </c>
      <c r="BO148" s="238">
        <v>0.97</v>
      </c>
      <c r="BP148" s="237">
        <v>1.5</v>
      </c>
      <c r="BQ148" s="241" cm="1">
        <f t="array" aca="1" ref="BQ148" ca="1">INDIRECT("'"&amp;$C148&amp;"'!"&amp;"$"&amp;$D148&amp;$BQ$1&amp;"")</f>
        <v>1.47</v>
      </c>
      <c r="BR148" s="239"/>
      <c r="BS148" s="239">
        <v>0.99</v>
      </c>
      <c r="BT148" s="237">
        <v>0.16</v>
      </c>
      <c r="BU148" s="242" cm="1">
        <f t="array" aca="1" ref="BU148" ca="1">INDIRECT("'"&amp;$C148&amp;"'!"&amp;"$"&amp;$D148&amp;$BU$1&amp;"")</f>
        <v>0.83</v>
      </c>
      <c r="BV148" s="239"/>
      <c r="BW148" s="239">
        <v>0.97</v>
      </c>
      <c r="BX148" s="237">
        <v>0.2</v>
      </c>
      <c r="BY148" s="242" cm="1">
        <f t="array" aca="1" ref="BY148" ca="1">INDIRECT("'"&amp;$C148&amp;"'!"&amp;"$"&amp;$D148&amp;74&amp;"")</f>
        <v>0</v>
      </c>
      <c r="BZ148" s="239"/>
      <c r="CA148" s="239"/>
      <c r="CB148" s="237"/>
    </row>
    <row r="149" spans="1:80" ht="15" x14ac:dyDescent="0.2">
      <c r="A149" s="351">
        <f t="shared" si="9"/>
        <v>45967</v>
      </c>
      <c r="B149" s="268">
        <v>0.79166666666666696</v>
      </c>
      <c r="C149" s="254">
        <f t="shared" si="10"/>
        <v>6</v>
      </c>
      <c r="D149" s="255" t="s">
        <v>172</v>
      </c>
      <c r="E149" s="229">
        <v>14</v>
      </c>
      <c r="F149" s="230">
        <v>69.2</v>
      </c>
      <c r="G149" s="231" t="str" cm="1">
        <f t="array" aca="1" ref="G149" ca="1">INDIRECT("'"&amp;$C149&amp;"'!"&amp;"$"&amp;$D149&amp;$G$1&amp;"")</f>
        <v>CMS</v>
      </c>
      <c r="H149" s="232" t="s">
        <v>1</v>
      </c>
      <c r="I149" s="230" t="s">
        <v>1</v>
      </c>
      <c r="J149" s="231" cm="1">
        <f t="array" aca="1" ref="J149" ca="1">INDIRECT("'"&amp;$C149&amp;"'!"&amp;"$"&amp;$D149&amp;$J$1&amp;"")</f>
        <v>6.7</v>
      </c>
      <c r="K149" s="501"/>
      <c r="L149" s="232">
        <v>0.92</v>
      </c>
      <c r="M149" s="233">
        <v>2.88</v>
      </c>
      <c r="N149" s="229" cm="1">
        <f t="array" aca="1" ref="N149" ca="1">INDIRECT("'"&amp;$C149&amp;"'!"&amp;"$"&amp;$D149&amp;$N$1&amp;"")</f>
        <v>6.7</v>
      </c>
      <c r="O149" s="232"/>
      <c r="P149" s="232">
        <v>0.92</v>
      </c>
      <c r="Q149" s="230">
        <v>2.879</v>
      </c>
      <c r="R149" s="359" cm="1">
        <f t="array" aca="1" ref="R149" ca="1">INDIRECT("'"&amp;$C149&amp;"'!"&amp;"$"&amp;$D149&amp;$R$1&amp;"")</f>
        <v>6.7</v>
      </c>
      <c r="S149" s="232"/>
      <c r="T149" s="232">
        <v>0.92</v>
      </c>
      <c r="U149" s="233">
        <v>2.8410000000000002</v>
      </c>
      <c r="V149" s="229" t="s">
        <v>1</v>
      </c>
      <c r="W149" s="234" cm="1">
        <f t="array" aca="1" ref="W149" ca="1">INDIRECT("'"&amp;$C149&amp;"'!"&amp;"$"&amp;$D149&amp;$W$1&amp;"")</f>
        <v>0</v>
      </c>
      <c r="X149" s="232" t="s">
        <v>1</v>
      </c>
      <c r="Y149" s="230" t="s">
        <v>1</v>
      </c>
      <c r="Z149" s="231" cm="1">
        <f t="array" aca="1" ref="Z149" ca="1">INDIRECT("'"&amp;$C149&amp;"'!"&amp;"$"&amp;$D149&amp;$Z$1&amp;"")</f>
        <v>0</v>
      </c>
      <c r="AA149" s="232" t="s">
        <v>1</v>
      </c>
      <c r="AB149" s="232" t="s">
        <v>1</v>
      </c>
      <c r="AC149" s="233" t="s">
        <v>1</v>
      </c>
      <c r="AD149" s="229" cm="1">
        <f t="array" aca="1" ref="AD149" ca="1">INDIRECT("'"&amp;$C149&amp;"'!"&amp;"$"&amp;$D149&amp;$AD$1&amp;"")</f>
        <v>0</v>
      </c>
      <c r="AE149" s="232" t="s">
        <v>1</v>
      </c>
      <c r="AF149" s="232" t="s">
        <v>1</v>
      </c>
      <c r="AG149" s="230" t="s">
        <v>1</v>
      </c>
      <c r="AH149" s="231" cm="1">
        <f t="array" aca="1" ref="AH149" ca="1">INDIRECT("'"&amp;$C149&amp;"'!"&amp;"$"&amp;$D149&amp;$AH$1&amp;"")</f>
        <v>0</v>
      </c>
      <c r="AI149" s="232" t="s">
        <v>1</v>
      </c>
      <c r="AJ149" s="232" t="s">
        <v>1</v>
      </c>
      <c r="AK149" s="233" t="s">
        <v>1</v>
      </c>
      <c r="AL149" s="229" cm="1">
        <f t="array" aca="1" ref="AL149" ca="1">INDIRECT("'"&amp;$C149&amp;"'!"&amp;"$"&amp;$D149&amp;$AL$1&amp;"")</f>
        <v>0</v>
      </c>
      <c r="AM149" s="232" t="s">
        <v>1</v>
      </c>
      <c r="AN149" s="232" t="s">
        <v>1</v>
      </c>
      <c r="AO149" s="230" t="s">
        <v>1</v>
      </c>
      <c r="AP149" s="229">
        <v>11.7</v>
      </c>
      <c r="AQ149" s="233">
        <v>70.7</v>
      </c>
      <c r="AR149" s="229" cm="1">
        <f t="array" aca="1" ref="AR149" ca="1">INDIRECT("'"&amp;$C149&amp;"'!"&amp;"$"&amp;$D149&amp;$AR$1&amp;"")</f>
        <v>4</v>
      </c>
      <c r="AS149" s="232">
        <v>0.95</v>
      </c>
      <c r="AT149" s="230">
        <v>1.28</v>
      </c>
      <c r="AU149" s="231" cm="1">
        <f t="array" aca="1" ref="AU149" ca="1">INDIRECT("'"&amp;$C149&amp;"'!"&amp;"$"&amp;$D149&amp;$AU$1&amp;"")</f>
        <v>3.5</v>
      </c>
      <c r="AV149" s="232">
        <v>0.95</v>
      </c>
      <c r="AW149" s="230">
        <v>0.92700000000000005</v>
      </c>
      <c r="AX149" s="229">
        <v>13.81</v>
      </c>
      <c r="AY149" s="233">
        <v>70.7</v>
      </c>
      <c r="AZ149" s="232" cm="1">
        <f t="array" aca="1" ref="AZ149" ca="1">INDIRECT("'"&amp;$C149&amp;"'!"&amp;"$"&amp;$D149&amp;$AZ$1&amp;"")</f>
        <v>7</v>
      </c>
      <c r="BA149" s="231"/>
      <c r="BB149" s="232">
        <v>0.98</v>
      </c>
      <c r="BC149" s="230">
        <v>0.7</v>
      </c>
      <c r="BD149" s="232" t="str" cm="1">
        <f t="array" aca="1" ref="BD149" ca="1">INDIRECT("'"&amp;$C149&amp;"'!"&amp;"$"&amp;$D149&amp;$BD$1&amp;"")</f>
        <v>CMS</v>
      </c>
      <c r="BE149" s="231"/>
      <c r="BF149" s="232" t="s">
        <v>1</v>
      </c>
      <c r="BG149" s="230" t="s">
        <v>1</v>
      </c>
      <c r="BH149" s="234">
        <v>14.24</v>
      </c>
      <c r="BI149" s="230">
        <v>71.66</v>
      </c>
      <c r="BJ149" s="234" cm="1">
        <f t="array" aca="1" ref="BJ149" ca="1">INDIRECT("'"&amp;$C149&amp;"'!"&amp;"$"&amp;$D149&amp;$BJ$1&amp;"")</f>
        <v>14.21</v>
      </c>
      <c r="BK149" s="232">
        <v>0.98</v>
      </c>
      <c r="BL149" s="230">
        <v>3.4</v>
      </c>
      <c r="BM149" s="414">
        <v>67.7</v>
      </c>
      <c r="BN149" s="229" cm="1">
        <f t="array" aca="1" ref="BN149" ca="1">INDIRECT("'"&amp;$C149&amp;"'!"&amp;"$"&amp;$D149&amp;$BN$1&amp;"")</f>
        <v>0.7</v>
      </c>
      <c r="BO149" s="231">
        <v>0.97</v>
      </c>
      <c r="BP149" s="230">
        <v>0.17</v>
      </c>
      <c r="BQ149" s="234" cm="1">
        <f t="array" aca="1" ref="BQ149" ca="1">INDIRECT("'"&amp;$C149&amp;"'!"&amp;"$"&amp;$D149&amp;$BQ$1&amp;"")</f>
        <v>1.45</v>
      </c>
      <c r="BR149" s="232"/>
      <c r="BS149" s="232">
        <v>0.99</v>
      </c>
      <c r="BT149" s="230">
        <v>0.13</v>
      </c>
      <c r="BU149" s="235" cm="1">
        <f t="array" aca="1" ref="BU149" ca="1">INDIRECT("'"&amp;$C149&amp;"'!"&amp;"$"&amp;$D149&amp;$BU$1&amp;"")</f>
        <v>0.95</v>
      </c>
      <c r="BV149" s="232"/>
      <c r="BW149" s="232">
        <v>0.97</v>
      </c>
      <c r="BX149" s="230">
        <v>0.21</v>
      </c>
      <c r="BY149" s="235" cm="1">
        <f t="array" aca="1" ref="BY149" ca="1">INDIRECT("'"&amp;$C149&amp;"'!"&amp;"$"&amp;$D149&amp;74&amp;"")</f>
        <v>0</v>
      </c>
      <c r="BZ149" s="232"/>
      <c r="CA149" s="232"/>
      <c r="CB149" s="230"/>
    </row>
    <row r="150" spans="1:80" ht="15" x14ac:dyDescent="0.2">
      <c r="A150" s="351">
        <f t="shared" si="9"/>
        <v>45967</v>
      </c>
      <c r="B150" s="268">
        <v>0.83333333333333337</v>
      </c>
      <c r="C150" s="254">
        <f t="shared" si="10"/>
        <v>6</v>
      </c>
      <c r="D150" s="255" t="s">
        <v>173</v>
      </c>
      <c r="E150" s="236">
        <v>14</v>
      </c>
      <c r="F150" s="237">
        <v>69.27</v>
      </c>
      <c r="G150" s="238" t="str" cm="1">
        <f t="array" aca="1" ref="G150" ca="1">INDIRECT("'"&amp;$C150&amp;"'!"&amp;"$"&amp;$D150&amp;$G$1&amp;"")</f>
        <v>CMS</v>
      </c>
      <c r="H150" s="239" t="s">
        <v>1</v>
      </c>
      <c r="I150" s="237" t="s">
        <v>1</v>
      </c>
      <c r="J150" s="238" cm="1">
        <f t="array" aca="1" ref="J150" ca="1">INDIRECT("'"&amp;$C150&amp;"'!"&amp;"$"&amp;$D150&amp;$J$1&amp;"")</f>
        <v>6.5</v>
      </c>
      <c r="K150" s="239"/>
      <c r="L150" s="239">
        <v>0.99</v>
      </c>
      <c r="M150" s="240">
        <v>1.0389999999999999</v>
      </c>
      <c r="N150" s="236" cm="1">
        <f t="array" aca="1" ref="N150" ca="1">INDIRECT("'"&amp;$C150&amp;"'!"&amp;"$"&amp;$D150&amp;$N$1&amp;"")</f>
        <v>6.5</v>
      </c>
      <c r="O150" s="239"/>
      <c r="P150" s="239">
        <v>0.94</v>
      </c>
      <c r="Q150" s="237">
        <v>2.2970000000000002</v>
      </c>
      <c r="R150" s="236" cm="1">
        <f t="array" aca="1" ref="R150" ca="1">INDIRECT("'"&amp;$C150&amp;"'!"&amp;"$"&amp;$D150&amp;$R$1&amp;"")</f>
        <v>6.3</v>
      </c>
      <c r="S150" s="239"/>
      <c r="T150" s="239">
        <v>0.99</v>
      </c>
      <c r="U150" s="240">
        <v>0.95099999999999996</v>
      </c>
      <c r="V150" s="236">
        <v>13.88</v>
      </c>
      <c r="W150" s="241" cm="1">
        <f t="array" aca="1" ref="W150" ca="1">INDIRECT("'"&amp;$C150&amp;"'!"&amp;"$"&amp;$D150&amp;$W$1&amp;"")</f>
        <v>0.36</v>
      </c>
      <c r="X150" s="239">
        <v>1</v>
      </c>
      <c r="Y150" s="237">
        <v>0.15</v>
      </c>
      <c r="Z150" s="238" cm="1">
        <f t="array" aca="1" ref="Z150" ca="1">INDIRECT("'"&amp;$C150&amp;"'!"&amp;"$"&amp;$D150&amp;$Z$1&amp;"")</f>
        <v>0</v>
      </c>
      <c r="AA150" s="239" t="s">
        <v>1</v>
      </c>
      <c r="AB150" s="239" t="s">
        <v>1</v>
      </c>
      <c r="AC150" s="240" t="s">
        <v>1</v>
      </c>
      <c r="AD150" s="236" cm="1">
        <f t="array" aca="1" ref="AD150" ca="1">INDIRECT("'"&amp;$C150&amp;"'!"&amp;"$"&amp;$D150&amp;$AD$1&amp;"")</f>
        <v>0</v>
      </c>
      <c r="AE150" s="239" t="s">
        <v>1</v>
      </c>
      <c r="AF150" s="239" t="s">
        <v>1</v>
      </c>
      <c r="AG150" s="237" t="s">
        <v>1</v>
      </c>
      <c r="AH150" s="238" cm="1">
        <f t="array" aca="1" ref="AH150" ca="1">INDIRECT("'"&amp;$C150&amp;"'!"&amp;"$"&amp;$D150&amp;$AH$1&amp;"")</f>
        <v>0</v>
      </c>
      <c r="AI150" s="239" t="s">
        <v>1</v>
      </c>
      <c r="AJ150" s="239" t="s">
        <v>1</v>
      </c>
      <c r="AK150" s="240" t="s">
        <v>1</v>
      </c>
      <c r="AL150" s="236" cm="1">
        <f t="array" aca="1" ref="AL150" ca="1">INDIRECT("'"&amp;$C150&amp;"'!"&amp;"$"&amp;$D150&amp;$AL$1&amp;"")</f>
        <v>0</v>
      </c>
      <c r="AM150" s="239" t="s">
        <v>1</v>
      </c>
      <c r="AN150" s="239" t="s">
        <v>1</v>
      </c>
      <c r="AO150" s="237" t="s">
        <v>1</v>
      </c>
      <c r="AP150" s="236">
        <v>11.7</v>
      </c>
      <c r="AQ150" s="240">
        <v>70.8</v>
      </c>
      <c r="AR150" s="236" cm="1">
        <f t="array" aca="1" ref="AR150" ca="1">INDIRECT("'"&amp;$C150&amp;"'!"&amp;"$"&amp;$D150&amp;$AR$1&amp;"")</f>
        <v>4</v>
      </c>
      <c r="AS150" s="239">
        <v>0.96</v>
      </c>
      <c r="AT150" s="237">
        <v>1.1359999999999999</v>
      </c>
      <c r="AU150" s="238" cm="1">
        <f t="array" aca="1" ref="AU150" ca="1">INDIRECT("'"&amp;$C150&amp;"'!"&amp;"$"&amp;$D150&amp;$AU$1&amp;"")</f>
        <v>3.1</v>
      </c>
      <c r="AV150" s="239">
        <v>0.96</v>
      </c>
      <c r="AW150" s="237">
        <v>0.92700000000000005</v>
      </c>
      <c r="AX150" s="236">
        <v>13.91</v>
      </c>
      <c r="AY150" s="240">
        <v>70.7</v>
      </c>
      <c r="AZ150" s="239" cm="1">
        <f t="array" aca="1" ref="AZ150" ca="1">INDIRECT("'"&amp;$C150&amp;"'!"&amp;"$"&amp;$D150&amp;$AZ$1&amp;"")</f>
        <v>4.8</v>
      </c>
      <c r="BA150" s="238"/>
      <c r="BB150" s="239">
        <v>0.97</v>
      </c>
      <c r="BC150" s="237">
        <v>1</v>
      </c>
      <c r="BD150" s="239" t="str" cm="1">
        <f t="array" aca="1" ref="BD150" ca="1">INDIRECT("'"&amp;$C150&amp;"'!"&amp;"$"&amp;$D150&amp;$BD$1&amp;"")</f>
        <v>CMS</v>
      </c>
      <c r="BE150" s="238"/>
      <c r="BF150" s="239" t="s">
        <v>1</v>
      </c>
      <c r="BG150" s="237" t="s">
        <v>1</v>
      </c>
      <c r="BH150" s="241">
        <v>14.28</v>
      </c>
      <c r="BI150" s="237">
        <v>71.930000000000007</v>
      </c>
      <c r="BJ150" s="241" cm="1">
        <f t="array" aca="1" ref="BJ150" ca="1">INDIRECT("'"&amp;$C150&amp;"'!"&amp;"$"&amp;$D150&amp;$BJ$1&amp;"")</f>
        <v>14.26</v>
      </c>
      <c r="BK150" s="239">
        <v>0.98</v>
      </c>
      <c r="BL150" s="237">
        <v>3.4</v>
      </c>
      <c r="BM150" s="415">
        <v>67.900000000000006</v>
      </c>
      <c r="BN150" s="236" cm="1">
        <f t="array" aca="1" ref="BN150" ca="1">INDIRECT("'"&amp;$C150&amp;"'!"&amp;"$"&amp;$D150&amp;$BN$1&amp;"")</f>
        <v>0</v>
      </c>
      <c r="BO150" s="238" t="s">
        <v>1</v>
      </c>
      <c r="BP150" s="237" t="s">
        <v>1</v>
      </c>
      <c r="BQ150" s="241" cm="1">
        <f t="array" aca="1" ref="BQ150" ca="1">INDIRECT("'"&amp;$C150&amp;"'!"&amp;"$"&amp;$D150&amp;$BQ$1&amp;"")</f>
        <v>1.33</v>
      </c>
      <c r="BR150" s="239"/>
      <c r="BS150" s="239">
        <v>0.99</v>
      </c>
      <c r="BT150" s="237">
        <v>0.11</v>
      </c>
      <c r="BU150" s="242" cm="1">
        <f t="array" aca="1" ref="BU150" ca="1">INDIRECT("'"&amp;$C150&amp;"'!"&amp;"$"&amp;$D150&amp;$BU$1&amp;"")</f>
        <v>0.89</v>
      </c>
      <c r="BV150" s="239"/>
      <c r="BW150" s="239">
        <v>0.97</v>
      </c>
      <c r="BX150" s="237">
        <v>0.2</v>
      </c>
      <c r="BY150" s="242" cm="1">
        <f t="array" aca="1" ref="BY150" ca="1">INDIRECT("'"&amp;$C150&amp;"'!"&amp;"$"&amp;$D150&amp;74&amp;"")</f>
        <v>0</v>
      </c>
      <c r="BZ150" s="239"/>
      <c r="CA150" s="239"/>
      <c r="CB150" s="237"/>
    </row>
    <row r="151" spans="1:80" ht="15" x14ac:dyDescent="0.2">
      <c r="A151" s="351">
        <f t="shared" si="9"/>
        <v>45967</v>
      </c>
      <c r="B151" s="268">
        <v>0.875000000000001</v>
      </c>
      <c r="C151" s="254">
        <f t="shared" si="10"/>
        <v>6</v>
      </c>
      <c r="D151" s="255" t="s">
        <v>174</v>
      </c>
      <c r="E151" s="229">
        <v>14</v>
      </c>
      <c r="F151" s="230">
        <v>69.41</v>
      </c>
      <c r="G151" s="231" t="str" cm="1">
        <f t="array" aca="1" ref="G151" ca="1">INDIRECT("'"&amp;$C151&amp;"'!"&amp;"$"&amp;$D151&amp;$G$1&amp;"")</f>
        <v>CMS</v>
      </c>
      <c r="H151" s="232" t="s">
        <v>1</v>
      </c>
      <c r="I151" s="230" t="s">
        <v>1</v>
      </c>
      <c r="J151" s="231" cm="1">
        <f t="array" aca="1" ref="J151" ca="1">INDIRECT("'"&amp;$C151&amp;"'!"&amp;"$"&amp;$D151&amp;$J$1&amp;"")</f>
        <v>5.8</v>
      </c>
      <c r="K151" s="232"/>
      <c r="L151" s="232">
        <v>0.99</v>
      </c>
      <c r="M151" s="233">
        <v>0.94</v>
      </c>
      <c r="N151" s="229" cm="1">
        <f t="array" aca="1" ref="N151" ca="1">INDIRECT("'"&amp;$C151&amp;"'!"&amp;"$"&amp;$D151&amp;$N$1&amp;"")</f>
        <v>5.8</v>
      </c>
      <c r="O151" s="232"/>
      <c r="P151" s="232">
        <v>0.99</v>
      </c>
      <c r="Q151" s="230">
        <v>0.94</v>
      </c>
      <c r="R151" s="359" cm="1">
        <f t="array" aca="1" ref="R151" ca="1">INDIRECT("'"&amp;$C151&amp;"'!"&amp;"$"&amp;$D151&amp;$R$1&amp;"")</f>
        <v>5.8</v>
      </c>
      <c r="S151" s="232"/>
      <c r="T151" s="232">
        <v>0.99</v>
      </c>
      <c r="U151" s="233">
        <v>0.94</v>
      </c>
      <c r="V151" s="229">
        <v>13.89</v>
      </c>
      <c r="W151" s="234" cm="1">
        <f t="array" aca="1" ref="W151" ca="1">INDIRECT("'"&amp;$C151&amp;"'!"&amp;"$"&amp;$D151&amp;$W$1&amp;"")</f>
        <v>3.516</v>
      </c>
      <c r="X151" s="232">
        <v>1</v>
      </c>
      <c r="Y151" s="230">
        <v>0.33600000000000002</v>
      </c>
      <c r="Z151" s="231" cm="1">
        <f t="array" aca="1" ref="Z151" ca="1">INDIRECT("'"&amp;$C151&amp;"'!"&amp;"$"&amp;$D151&amp;$Z$1&amp;"")</f>
        <v>0</v>
      </c>
      <c r="AA151" s="232" t="s">
        <v>1</v>
      </c>
      <c r="AB151" s="232" t="s">
        <v>1</v>
      </c>
      <c r="AC151" s="233" t="s">
        <v>1</v>
      </c>
      <c r="AD151" s="229" cm="1">
        <f t="array" aca="1" ref="AD151" ca="1">INDIRECT("'"&amp;$C151&amp;"'!"&amp;"$"&amp;$D151&amp;$AD$1&amp;"")</f>
        <v>0</v>
      </c>
      <c r="AE151" s="232" t="s">
        <v>1</v>
      </c>
      <c r="AF151" s="232" t="s">
        <v>1</v>
      </c>
      <c r="AG151" s="230" t="s">
        <v>1</v>
      </c>
      <c r="AH151" s="231" cm="1">
        <f t="array" aca="1" ref="AH151" ca="1">INDIRECT("'"&amp;$C151&amp;"'!"&amp;"$"&amp;$D151&amp;$AH$1&amp;"")</f>
        <v>0</v>
      </c>
      <c r="AI151" s="232" t="s">
        <v>1</v>
      </c>
      <c r="AJ151" s="232" t="s">
        <v>1</v>
      </c>
      <c r="AK151" s="233" t="s">
        <v>1</v>
      </c>
      <c r="AL151" s="229" cm="1">
        <f t="array" aca="1" ref="AL151" ca="1">INDIRECT("'"&amp;$C151&amp;"'!"&amp;"$"&amp;$D151&amp;$AL$1&amp;"")</f>
        <v>0</v>
      </c>
      <c r="AM151" s="232" t="s">
        <v>1</v>
      </c>
      <c r="AN151" s="232" t="s">
        <v>1</v>
      </c>
      <c r="AO151" s="230" t="s">
        <v>1</v>
      </c>
      <c r="AP151" s="229">
        <v>11.7</v>
      </c>
      <c r="AQ151" s="233">
        <v>70.7</v>
      </c>
      <c r="AR151" s="229" cm="1">
        <f t="array" aca="1" ref="AR151" ca="1">INDIRECT("'"&amp;$C151&amp;"'!"&amp;"$"&amp;$D151&amp;$AR$1&amp;"")</f>
        <v>2.6</v>
      </c>
      <c r="AS151" s="232">
        <v>0.93</v>
      </c>
      <c r="AT151" s="230">
        <v>1.05</v>
      </c>
      <c r="AU151" s="231" cm="1">
        <f t="array" aca="1" ref="AU151" ca="1">INDIRECT("'"&amp;$C151&amp;"'!"&amp;"$"&amp;$D151&amp;$AU$1&amp;"")</f>
        <v>2.6</v>
      </c>
      <c r="AV151" s="232">
        <v>0.93</v>
      </c>
      <c r="AW151" s="230">
        <v>1.06</v>
      </c>
      <c r="AX151" s="229">
        <v>14.08</v>
      </c>
      <c r="AY151" s="233">
        <v>71.42</v>
      </c>
      <c r="AZ151" s="232" cm="1">
        <f t="array" aca="1" ref="AZ151" ca="1">INDIRECT("'"&amp;$C151&amp;"'!"&amp;"$"&amp;$D151&amp;$AZ$1&amp;"")</f>
        <v>2.7</v>
      </c>
      <c r="BA151" s="231"/>
      <c r="BB151" s="232">
        <v>0.91</v>
      </c>
      <c r="BC151" s="230">
        <v>1.2</v>
      </c>
      <c r="BD151" s="232" t="str" cm="1">
        <f t="array" aca="1" ref="BD151" ca="1">INDIRECT("'"&amp;$C151&amp;"'!"&amp;"$"&amp;$D151&amp;$BD$1&amp;"")</f>
        <v>CMS</v>
      </c>
      <c r="BE151" s="231"/>
      <c r="BF151" s="232" t="s">
        <v>1</v>
      </c>
      <c r="BG151" s="230" t="s">
        <v>1</v>
      </c>
      <c r="BH151" s="234">
        <v>14.08</v>
      </c>
      <c r="BI151" s="230">
        <v>71.42</v>
      </c>
      <c r="BJ151" s="234" cm="1">
        <f t="array" aca="1" ref="BJ151" ca="1">INDIRECT("'"&amp;$C151&amp;"'!"&amp;"$"&amp;$D151&amp;$BJ$1&amp;"")</f>
        <v>13.19</v>
      </c>
      <c r="BK151" s="232">
        <v>0.99</v>
      </c>
      <c r="BL151" s="230">
        <v>2.2000000000000002</v>
      </c>
      <c r="BM151" s="414">
        <v>68.099999999999994</v>
      </c>
      <c r="BN151" s="229" cm="1">
        <f t="array" aca="1" ref="BN151" ca="1">INDIRECT("'"&amp;$C151&amp;"'!"&amp;"$"&amp;$D151&amp;$BN$1&amp;"")</f>
        <v>0</v>
      </c>
      <c r="BO151" s="231" t="s">
        <v>1</v>
      </c>
      <c r="BP151" s="230" t="s">
        <v>1</v>
      </c>
      <c r="BQ151" s="234" cm="1">
        <f t="array" aca="1" ref="BQ151" ca="1">INDIRECT("'"&amp;$C151&amp;"'!"&amp;"$"&amp;$D151&amp;$BQ$1&amp;"")</f>
        <v>1.22</v>
      </c>
      <c r="BR151" s="232"/>
      <c r="BS151" s="232">
        <v>0.99</v>
      </c>
      <c r="BT151" s="230">
        <v>0.1</v>
      </c>
      <c r="BU151" s="235" cm="1">
        <f t="array" aca="1" ref="BU151" ca="1">INDIRECT("'"&amp;$C151&amp;"'!"&amp;"$"&amp;$D151&amp;$BU$1&amp;"")</f>
        <v>0.87</v>
      </c>
      <c r="BV151" s="232"/>
      <c r="BW151" s="232">
        <v>0.97</v>
      </c>
      <c r="BX151" s="230">
        <v>0.19</v>
      </c>
      <c r="BY151" s="235" cm="1">
        <f t="array" aca="1" ref="BY151" ca="1">INDIRECT("'"&amp;$C151&amp;"'!"&amp;"$"&amp;$D151&amp;74&amp;"")</f>
        <v>0</v>
      </c>
      <c r="BZ151" s="232"/>
      <c r="CA151" s="232"/>
      <c r="CB151" s="230"/>
    </row>
    <row r="152" spans="1:80" ht="15" x14ac:dyDescent="0.2">
      <c r="A152" s="351">
        <f t="shared" si="9"/>
        <v>45967</v>
      </c>
      <c r="B152" s="268">
        <v>0.91666666666666696</v>
      </c>
      <c r="C152" s="254">
        <f t="shared" si="10"/>
        <v>6</v>
      </c>
      <c r="D152" s="255" t="s">
        <v>175</v>
      </c>
      <c r="E152" s="236">
        <v>14</v>
      </c>
      <c r="F152" s="237">
        <v>69.7</v>
      </c>
      <c r="G152" s="238" t="str" cm="1">
        <f t="array" aca="1" ref="G152" ca="1">INDIRECT("'"&amp;$C152&amp;"'!"&amp;"$"&amp;$D152&amp;$G$1&amp;"")</f>
        <v>CMS</v>
      </c>
      <c r="H152" s="239" t="s">
        <v>1</v>
      </c>
      <c r="I152" s="237" t="s">
        <v>1</v>
      </c>
      <c r="J152" s="238" cm="1">
        <f t="array" aca="1" ref="J152" ca="1">INDIRECT("'"&amp;$C152&amp;"'!"&amp;"$"&amp;$D152&amp;$J$1&amp;"")</f>
        <v>6</v>
      </c>
      <c r="K152" s="239"/>
      <c r="L152" s="239">
        <v>0.99</v>
      </c>
      <c r="M152" s="240">
        <v>0.66</v>
      </c>
      <c r="N152" s="236" cm="1">
        <f t="array" aca="1" ref="N152" ca="1">INDIRECT("'"&amp;$C152&amp;"'!"&amp;"$"&amp;$D152&amp;$N$1&amp;"")</f>
        <v>6</v>
      </c>
      <c r="O152" s="239"/>
      <c r="P152" s="239">
        <v>0.99</v>
      </c>
      <c r="Q152" s="237">
        <v>0.66</v>
      </c>
      <c r="R152" s="236" cm="1">
        <f t="array" aca="1" ref="R152" ca="1">INDIRECT("'"&amp;$C152&amp;"'!"&amp;"$"&amp;$D152&amp;$R$1&amp;"")</f>
        <v>6</v>
      </c>
      <c r="S152" s="239"/>
      <c r="T152" s="239">
        <v>0.99</v>
      </c>
      <c r="U152" s="240">
        <v>0.66</v>
      </c>
      <c r="V152" s="236">
        <v>13.93</v>
      </c>
      <c r="W152" s="241" cm="1">
        <f t="array" aca="1" ref="W152" ca="1">INDIRECT("'"&amp;$C152&amp;"'!"&amp;"$"&amp;$D152&amp;$W$1&amp;"")</f>
        <v>2.1539999999999999</v>
      </c>
      <c r="X152" s="239">
        <v>1</v>
      </c>
      <c r="Y152" s="237">
        <v>0.192</v>
      </c>
      <c r="Z152" s="238" cm="1">
        <f t="array" aca="1" ref="Z152" ca="1">INDIRECT("'"&amp;$C152&amp;"'!"&amp;"$"&amp;$D152&amp;$Z$1&amp;"")</f>
        <v>0</v>
      </c>
      <c r="AA152" s="239" t="s">
        <v>1</v>
      </c>
      <c r="AB152" s="239" t="s">
        <v>1</v>
      </c>
      <c r="AC152" s="240" t="s">
        <v>1</v>
      </c>
      <c r="AD152" s="236" cm="1">
        <f t="array" aca="1" ref="AD152" ca="1">INDIRECT("'"&amp;$C152&amp;"'!"&amp;"$"&amp;$D152&amp;$AD$1&amp;"")</f>
        <v>0</v>
      </c>
      <c r="AE152" s="239" t="s">
        <v>1</v>
      </c>
      <c r="AF152" s="239" t="s">
        <v>1</v>
      </c>
      <c r="AG152" s="237" t="s">
        <v>1</v>
      </c>
      <c r="AH152" s="238" cm="1">
        <f t="array" aca="1" ref="AH152" ca="1">INDIRECT("'"&amp;$C152&amp;"'!"&amp;"$"&amp;$D152&amp;$AH$1&amp;"")</f>
        <v>0</v>
      </c>
      <c r="AI152" s="239" t="s">
        <v>1</v>
      </c>
      <c r="AJ152" s="239" t="s">
        <v>1</v>
      </c>
      <c r="AK152" s="240" t="s">
        <v>1</v>
      </c>
      <c r="AL152" s="236" cm="1">
        <f t="array" aca="1" ref="AL152" ca="1">INDIRECT("'"&amp;$C152&amp;"'!"&amp;"$"&amp;$D152&amp;$AL$1&amp;"")</f>
        <v>0</v>
      </c>
      <c r="AM152" s="239" t="s">
        <v>1</v>
      </c>
      <c r="AN152" s="239" t="s">
        <v>1</v>
      </c>
      <c r="AO152" s="237" t="s">
        <v>1</v>
      </c>
      <c r="AP152" s="236">
        <v>11.7</v>
      </c>
      <c r="AQ152" s="240">
        <v>70.599999999999994</v>
      </c>
      <c r="AR152" s="236" cm="1">
        <f t="array" aca="1" ref="AR152" ca="1">INDIRECT("'"&amp;$C152&amp;"'!"&amp;"$"&amp;$D152&amp;$AR$1&amp;"")</f>
        <v>2.5</v>
      </c>
      <c r="AS152" s="239">
        <v>0.93</v>
      </c>
      <c r="AT152" s="237">
        <v>1.05</v>
      </c>
      <c r="AU152" s="238" cm="1">
        <f t="array" aca="1" ref="AU152" ca="1">INDIRECT("'"&amp;$C152&amp;"'!"&amp;"$"&amp;$D152&amp;$AU$1&amp;"")</f>
        <v>2.6</v>
      </c>
      <c r="AV152" s="239">
        <v>0.93</v>
      </c>
      <c r="AW152" s="237">
        <v>1.07</v>
      </c>
      <c r="AX152" s="236">
        <v>0</v>
      </c>
      <c r="AY152" s="240">
        <v>70.599999999999994</v>
      </c>
      <c r="AZ152" s="239" cm="1">
        <f t="array" aca="1" ref="AZ152" ca="1">INDIRECT("'"&amp;$C152&amp;"'!"&amp;"$"&amp;$D152&amp;$AZ$1&amp;"")</f>
        <v>0</v>
      </c>
      <c r="BA152" s="238"/>
      <c r="BB152" s="239" t="s">
        <v>1</v>
      </c>
      <c r="BC152" s="237" t="s">
        <v>1</v>
      </c>
      <c r="BD152" s="239" t="str" cm="1">
        <f t="array" aca="1" ref="BD152" ca="1">INDIRECT("'"&amp;$C152&amp;"'!"&amp;"$"&amp;$D152&amp;$BD$1&amp;"")</f>
        <v>CMS</v>
      </c>
      <c r="BE152" s="238"/>
      <c r="BF152" s="239" t="s">
        <v>1</v>
      </c>
      <c r="BG152" s="237" t="s">
        <v>1</v>
      </c>
      <c r="BH152" s="241">
        <v>14.09</v>
      </c>
      <c r="BI152" s="237">
        <v>71.459999999999994</v>
      </c>
      <c r="BJ152" s="241" cm="1">
        <f t="array" aca="1" ref="BJ152" ca="1">INDIRECT("'"&amp;$C152&amp;"'!"&amp;"$"&amp;$D152&amp;$BJ$1&amp;"")</f>
        <v>12.57</v>
      </c>
      <c r="BK152" s="239">
        <v>0.99</v>
      </c>
      <c r="BL152" s="237">
        <v>2.1</v>
      </c>
      <c r="BM152" s="415">
        <v>68.599999999999994</v>
      </c>
      <c r="BN152" s="236" cm="1">
        <f t="array" aca="1" ref="BN152" ca="1">INDIRECT("'"&amp;$C152&amp;"'!"&amp;"$"&amp;$D152&amp;$BN$1&amp;"")</f>
        <v>0</v>
      </c>
      <c r="BO152" s="238" t="s">
        <v>1</v>
      </c>
      <c r="BP152" s="237" t="s">
        <v>1</v>
      </c>
      <c r="BQ152" s="241" cm="1">
        <f t="array" aca="1" ref="BQ152" ca="1">INDIRECT("'"&amp;$C152&amp;"'!"&amp;"$"&amp;$D152&amp;$BQ$1&amp;"")</f>
        <v>0.79</v>
      </c>
      <c r="BR152" s="239"/>
      <c r="BS152" s="239">
        <v>0.99</v>
      </c>
      <c r="BT152" s="237">
        <v>7.0000000000000007E-2</v>
      </c>
      <c r="BU152" s="242" cm="1">
        <f t="array" aca="1" ref="BU152" ca="1">INDIRECT("'"&amp;$C152&amp;"'!"&amp;"$"&amp;$D152&amp;$BU$1&amp;"")</f>
        <v>0.82</v>
      </c>
      <c r="BV152" s="239"/>
      <c r="BW152" s="239">
        <v>0.97</v>
      </c>
      <c r="BX152" s="237">
        <v>0.18</v>
      </c>
      <c r="BY152" s="242" cm="1">
        <f t="array" aca="1" ref="BY152" ca="1">INDIRECT("'"&amp;$C152&amp;"'!"&amp;"$"&amp;$D152&amp;74&amp;"")</f>
        <v>0</v>
      </c>
      <c r="BZ152" s="239"/>
      <c r="CA152" s="239"/>
      <c r="CB152" s="237"/>
    </row>
    <row r="153" spans="1:80" ht="15.75" thickBot="1" x14ac:dyDescent="0.25">
      <c r="A153" s="352">
        <f t="shared" si="9"/>
        <v>45967</v>
      </c>
      <c r="B153" s="269">
        <v>0.95833333333333404</v>
      </c>
      <c r="C153" s="256">
        <f t="shared" si="10"/>
        <v>6</v>
      </c>
      <c r="D153" s="257" t="s">
        <v>176</v>
      </c>
      <c r="E153" s="243">
        <v>14</v>
      </c>
      <c r="F153" s="244">
        <v>69.83</v>
      </c>
      <c r="G153" s="245" t="str" cm="1">
        <f t="array" aca="1" ref="G153" ca="1">INDIRECT("'"&amp;$C153&amp;"'!"&amp;"$"&amp;$D153&amp;$G$1&amp;"")</f>
        <v>CMS</v>
      </c>
      <c r="H153" s="246" t="s">
        <v>1</v>
      </c>
      <c r="I153" s="244" t="s">
        <v>1</v>
      </c>
      <c r="J153" s="245" cm="1">
        <f t="array" aca="1" ref="J153" ca="1">INDIRECT("'"&amp;$C153&amp;"'!"&amp;"$"&amp;$D153&amp;$J$1&amp;"")</f>
        <v>6</v>
      </c>
      <c r="K153" s="246"/>
      <c r="L153" s="246">
        <v>0.99</v>
      </c>
      <c r="M153" s="247">
        <v>0.62</v>
      </c>
      <c r="N153" s="243" cm="1">
        <f t="array" aca="1" ref="N153" ca="1">INDIRECT("'"&amp;$C153&amp;"'!"&amp;"$"&amp;$D153&amp;$N$1&amp;"")</f>
        <v>6</v>
      </c>
      <c r="O153" s="246"/>
      <c r="P153" s="246">
        <v>0.99</v>
      </c>
      <c r="Q153" s="244">
        <v>0.62</v>
      </c>
      <c r="R153" s="361" cm="1">
        <f t="array" aca="1" ref="R153" ca="1">INDIRECT("'"&amp;$C153&amp;"'!"&amp;"$"&amp;$D153&amp;$R$1&amp;"")</f>
        <v>5</v>
      </c>
      <c r="S153" s="246"/>
      <c r="T153" s="246">
        <v>0.99</v>
      </c>
      <c r="U153" s="247">
        <v>0.54</v>
      </c>
      <c r="V153" s="243">
        <v>13.97</v>
      </c>
      <c r="W153" s="248" cm="1">
        <f t="array" aca="1" ref="W153" ca="1">INDIRECT("'"&amp;$C153&amp;"'!"&amp;"$"&amp;$D153&amp;$W$1&amp;"")</f>
        <v>2.1659999999999999</v>
      </c>
      <c r="X153" s="246">
        <v>0.99</v>
      </c>
      <c r="Y153" s="244">
        <v>0.23</v>
      </c>
      <c r="Z153" s="245" cm="1">
        <f t="array" aca="1" ref="Z153" ca="1">INDIRECT("'"&amp;$C153&amp;"'!"&amp;"$"&amp;$D153&amp;$Z$1&amp;"")</f>
        <v>0</v>
      </c>
      <c r="AA153" s="246" t="s">
        <v>1</v>
      </c>
      <c r="AB153" s="246" t="s">
        <v>1</v>
      </c>
      <c r="AC153" s="247" t="s">
        <v>1</v>
      </c>
      <c r="AD153" s="243" cm="1">
        <f t="array" aca="1" ref="AD153" ca="1">INDIRECT("'"&amp;$C153&amp;"'!"&amp;"$"&amp;$D153&amp;$AD$1&amp;"")</f>
        <v>0</v>
      </c>
      <c r="AE153" s="246" t="s">
        <v>1</v>
      </c>
      <c r="AF153" s="246" t="s">
        <v>1</v>
      </c>
      <c r="AG153" s="244" t="s">
        <v>1</v>
      </c>
      <c r="AH153" s="245" cm="1">
        <f t="array" aca="1" ref="AH153" ca="1">INDIRECT("'"&amp;$C153&amp;"'!"&amp;"$"&amp;$D153&amp;$AH$1&amp;"")</f>
        <v>0</v>
      </c>
      <c r="AI153" s="246" t="s">
        <v>1</v>
      </c>
      <c r="AJ153" s="246" t="s">
        <v>1</v>
      </c>
      <c r="AK153" s="247" t="s">
        <v>1</v>
      </c>
      <c r="AL153" s="243" cm="1">
        <f t="array" aca="1" ref="AL153" ca="1">INDIRECT("'"&amp;$C153&amp;"'!"&amp;"$"&amp;$D153&amp;$AL$1&amp;"")</f>
        <v>0</v>
      </c>
      <c r="AM153" s="246" t="s">
        <v>1</v>
      </c>
      <c r="AN153" s="246" t="s">
        <v>1</v>
      </c>
      <c r="AO153" s="244" t="s">
        <v>1</v>
      </c>
      <c r="AP153" s="243">
        <v>11.7</v>
      </c>
      <c r="AQ153" s="247">
        <v>70.599999999999994</v>
      </c>
      <c r="AR153" s="243" cm="1">
        <f t="array" aca="1" ref="AR153" ca="1">INDIRECT("'"&amp;$C153&amp;"'!"&amp;"$"&amp;$D153&amp;$AR$1&amp;"")</f>
        <v>2.5</v>
      </c>
      <c r="AS153" s="246">
        <v>0.92</v>
      </c>
      <c r="AT153" s="244">
        <v>1.0900000000000001</v>
      </c>
      <c r="AU153" s="245" cm="1">
        <f t="array" aca="1" ref="AU153" ca="1">INDIRECT("'"&amp;$C153&amp;"'!"&amp;"$"&amp;$D153&amp;$AU$1&amp;"")</f>
        <v>2.5</v>
      </c>
      <c r="AV153" s="246">
        <v>0.92</v>
      </c>
      <c r="AW153" s="244">
        <v>1.08</v>
      </c>
      <c r="AX153" s="243">
        <v>0</v>
      </c>
      <c r="AY153" s="247">
        <v>70.599999999999994</v>
      </c>
      <c r="AZ153" s="246" cm="1">
        <f t="array" aca="1" ref="AZ153" ca="1">INDIRECT("'"&amp;$C153&amp;"'!"&amp;"$"&amp;$D153&amp;$AZ$1&amp;"")</f>
        <v>0</v>
      </c>
      <c r="BA153" s="245"/>
      <c r="BB153" s="246" t="s">
        <v>1</v>
      </c>
      <c r="BC153" s="244" t="s">
        <v>1</v>
      </c>
      <c r="BD153" s="246" t="str" cm="1">
        <f t="array" aca="1" ref="BD153" ca="1">INDIRECT("'"&amp;$C153&amp;"'!"&amp;"$"&amp;$D153&amp;$BD$1&amp;"")</f>
        <v>CMS</v>
      </c>
      <c r="BE153" s="245"/>
      <c r="BF153" s="246" t="s">
        <v>1</v>
      </c>
      <c r="BG153" s="244" t="s">
        <v>1</v>
      </c>
      <c r="BH153" s="248">
        <v>14.03</v>
      </c>
      <c r="BI153" s="244">
        <v>71.42</v>
      </c>
      <c r="BJ153" s="248" cm="1">
        <f t="array" aca="1" ref="BJ153" ca="1">INDIRECT("'"&amp;$C153&amp;"'!"&amp;"$"&amp;$D153&amp;$BJ$1&amp;"")</f>
        <v>11.65</v>
      </c>
      <c r="BK153" s="246">
        <v>0.99</v>
      </c>
      <c r="BL153" s="244">
        <v>2</v>
      </c>
      <c r="BM153" s="416">
        <v>68.8</v>
      </c>
      <c r="BN153" s="243" cm="1">
        <f t="array" aca="1" ref="BN153" ca="1">INDIRECT("'"&amp;$C153&amp;"'!"&amp;"$"&amp;$D153&amp;$BN$1&amp;"")</f>
        <v>0</v>
      </c>
      <c r="BO153" s="245" t="s">
        <v>1</v>
      </c>
      <c r="BP153" s="244" t="s">
        <v>1</v>
      </c>
      <c r="BQ153" s="248" cm="1">
        <f t="array" aca="1" ref="BQ153" ca="1">INDIRECT("'"&amp;$C153&amp;"'!"&amp;"$"&amp;$D153&amp;$BQ$1&amp;"")</f>
        <v>0.94</v>
      </c>
      <c r="BR153" s="246"/>
      <c r="BS153" s="246">
        <v>0.99</v>
      </c>
      <c r="BT153" s="244">
        <v>0.09</v>
      </c>
      <c r="BU153" s="249" cm="1">
        <f t="array" aca="1" ref="BU153" ca="1">INDIRECT("'"&amp;$C153&amp;"'!"&amp;"$"&amp;$D153&amp;$BU$1&amp;"")</f>
        <v>0.78</v>
      </c>
      <c r="BV153" s="246"/>
      <c r="BW153" s="246">
        <v>0.97</v>
      </c>
      <c r="BX153" s="244">
        <v>0.17</v>
      </c>
      <c r="BY153" s="249" cm="1">
        <f t="array" aca="1" ref="BY153" ca="1">INDIRECT("'"&amp;$C153&amp;"'!"&amp;"$"&amp;$D153&amp;74&amp;"")</f>
        <v>0</v>
      </c>
      <c r="BZ153" s="246"/>
      <c r="CA153" s="246"/>
      <c r="CB153" s="244"/>
    </row>
    <row r="154" spans="1:80" ht="15" thickBot="1" x14ac:dyDescent="0.25">
      <c r="BI154" s="250"/>
    </row>
    <row r="155" spans="1:80" ht="15" x14ac:dyDescent="0.2">
      <c r="A155" s="270">
        <f>A130+1</f>
        <v>45968</v>
      </c>
      <c r="B155" s="267">
        <v>0</v>
      </c>
      <c r="C155" s="252">
        <f>DAY(A155)</f>
        <v>7</v>
      </c>
      <c r="D155" s="253" t="s">
        <v>153</v>
      </c>
      <c r="E155" s="223">
        <v>14</v>
      </c>
      <c r="F155" s="224">
        <v>69.75</v>
      </c>
      <c r="G155" s="225" t="str" cm="1">
        <f t="array" aca="1" ref="G155" ca="1">INDIRECT("'"&amp;$C155&amp;"'!"&amp;"$"&amp;$D155&amp;$G$1&amp;"")</f>
        <v>CMS</v>
      </c>
      <c r="H155" s="226" t="s">
        <v>1</v>
      </c>
      <c r="I155" s="224" t="s">
        <v>1</v>
      </c>
      <c r="J155" s="225" cm="1">
        <f t="array" aca="1" ref="J155" ca="1">INDIRECT("'"&amp;$C155&amp;"'!"&amp;"$"&amp;$D155&amp;$J$1&amp;"")</f>
        <v>5.8</v>
      </c>
      <c r="K155" s="226"/>
      <c r="L155" s="226">
        <v>0.99</v>
      </c>
      <c r="M155" s="227">
        <v>0.66</v>
      </c>
      <c r="N155" s="223" cm="1">
        <f t="array" aca="1" ref="N155" ca="1">INDIRECT("'"&amp;$C155&amp;"'!"&amp;"$"&amp;$D155&amp;$N$1&amp;"")</f>
        <v>5.8</v>
      </c>
      <c r="O155" s="226"/>
      <c r="P155" s="226">
        <v>0.99</v>
      </c>
      <c r="Q155" s="224">
        <v>0.66</v>
      </c>
      <c r="R155" s="358" cm="1">
        <f t="array" aca="1" ref="R155" ca="1">INDIRECT("'"&amp;$C155&amp;"'!"&amp;"$"&amp;$D155&amp;$R$1&amp;"")</f>
        <v>0</v>
      </c>
      <c r="S155" s="226"/>
      <c r="T155" s="226" t="s">
        <v>1</v>
      </c>
      <c r="U155" s="227" t="s">
        <v>1</v>
      </c>
      <c r="V155" s="223">
        <v>13.94</v>
      </c>
      <c r="W155" s="228" cm="1">
        <f t="array" aca="1" ref="W155" ca="1">INDIRECT("'"&amp;$C155&amp;"'!"&amp;"$"&amp;$D155&amp;$W$1&amp;"")</f>
        <v>2.15</v>
      </c>
      <c r="X155" s="226">
        <v>0.99</v>
      </c>
      <c r="Y155" s="224">
        <v>0.27900000000000003</v>
      </c>
      <c r="Z155" s="225"/>
      <c r="AA155" s="226"/>
      <c r="AB155" s="226"/>
      <c r="AC155" s="227"/>
      <c r="AD155" s="223"/>
      <c r="AE155" s="226"/>
      <c r="AF155" s="226"/>
      <c r="AG155" s="224"/>
      <c r="AH155" s="225"/>
      <c r="AI155" s="226"/>
      <c r="AJ155" s="226"/>
      <c r="AK155" s="224"/>
      <c r="AL155" s="223"/>
      <c r="AM155" s="226"/>
      <c r="AN155" s="226"/>
      <c r="AO155" s="224"/>
      <c r="AP155" s="223">
        <v>11.7</v>
      </c>
      <c r="AQ155" s="227">
        <v>70.599999999999994</v>
      </c>
      <c r="AR155" s="223" cm="1">
        <f t="array" aca="1" ref="AR155" ca="1">INDIRECT("'"&amp;$C155&amp;"'!"&amp;"$"&amp;$D155&amp;$AR$1&amp;"")</f>
        <v>2.5</v>
      </c>
      <c r="AS155" s="226">
        <v>0.93</v>
      </c>
      <c r="AT155" s="224">
        <v>0.93400000000000005</v>
      </c>
      <c r="AU155" s="225" cm="1">
        <f t="array" aca="1" ref="AU155" ca="1">INDIRECT("'"&amp;$C155&amp;"'!"&amp;"$"&amp;$D155&amp;$AU$1&amp;"")</f>
        <v>3</v>
      </c>
      <c r="AV155" s="226">
        <v>0.93</v>
      </c>
      <c r="AW155" s="224">
        <v>1.0900000000000001</v>
      </c>
      <c r="AX155" s="223">
        <v>0</v>
      </c>
      <c r="AY155" s="227">
        <v>70.8</v>
      </c>
      <c r="AZ155" s="226" cm="1">
        <f t="array" aca="1" ref="AZ155" ca="1">INDIRECT("'"&amp;$C155&amp;"'!"&amp;"$"&amp;$D155&amp;$AZ$1&amp;"")</f>
        <v>0</v>
      </c>
      <c r="BA155" s="225"/>
      <c r="BB155" s="226" t="s">
        <v>1</v>
      </c>
      <c r="BC155" s="224" t="s">
        <v>1</v>
      </c>
      <c r="BD155" s="226" t="str" cm="1">
        <f t="array" aca="1" ref="BD155" ca="1">INDIRECT("'"&amp;$C155&amp;"'!"&amp;"$"&amp;$D155&amp;$BD$1&amp;"")</f>
        <v>CMS</v>
      </c>
      <c r="BE155" s="225"/>
      <c r="BF155" s="226" t="s">
        <v>1</v>
      </c>
      <c r="BG155" s="224" t="s">
        <v>1</v>
      </c>
      <c r="BH155" s="228">
        <v>14.19</v>
      </c>
      <c r="BI155" s="224">
        <v>72.010000000000005</v>
      </c>
      <c r="BJ155" s="228" cm="1">
        <f t="array" aca="1" ref="BJ155" ca="1">INDIRECT("'"&amp;$C155&amp;"'!"&amp;"$"&amp;$D155&amp;$BJ$1&amp;"")</f>
        <v>13.66</v>
      </c>
      <c r="BK155" s="226">
        <v>0.99</v>
      </c>
      <c r="BL155" s="224">
        <v>2.4</v>
      </c>
      <c r="BM155" s="413">
        <v>68.599999999999994</v>
      </c>
      <c r="BN155" s="223" cm="1">
        <f t="array" aca="1" ref="BN155" ca="1">INDIRECT("'"&amp;$C155&amp;"'!"&amp;"$"&amp;$D155&amp;$BN$1&amp;"")</f>
        <v>0</v>
      </c>
      <c r="BO155" s="225" t="s">
        <v>1</v>
      </c>
      <c r="BP155" s="224" t="s">
        <v>1</v>
      </c>
      <c r="BQ155" s="228" cm="1">
        <f t="array" aca="1" ref="BQ155" ca="1">INDIRECT("'"&amp;$C155&amp;"'!"&amp;"$"&amp;$D155&amp;$BQ$1&amp;"")</f>
        <v>0.96</v>
      </c>
      <c r="BR155" s="226"/>
      <c r="BS155" s="226">
        <v>0.99</v>
      </c>
      <c r="BT155" s="224">
        <v>0.09</v>
      </c>
      <c r="BU155" s="228" cm="1">
        <f t="array" aca="1" ref="BU155" ca="1">INDIRECT("'"&amp;$C155&amp;"'!"&amp;"$"&amp;$D155&amp;$BU$1&amp;"")</f>
        <v>0.72</v>
      </c>
      <c r="BV155" s="226"/>
      <c r="BW155" s="226">
        <v>0.97</v>
      </c>
      <c r="BX155" s="224">
        <v>0.16</v>
      </c>
      <c r="BY155" s="281" cm="1">
        <f t="array" aca="1" ref="BY155" ca="1">INDIRECT("'"&amp;$C155&amp;"'!"&amp;"$"&amp;$D155&amp;74&amp;"")</f>
        <v>0</v>
      </c>
      <c r="BZ155" s="226"/>
      <c r="CA155" s="226"/>
      <c r="CB155" s="224"/>
    </row>
    <row r="156" spans="1:80" ht="15" x14ac:dyDescent="0.2">
      <c r="A156" s="351">
        <f t="shared" ref="A156:A178" si="11">A131+1</f>
        <v>45968</v>
      </c>
      <c r="B156" s="268">
        <v>4.1666666666666699E-2</v>
      </c>
      <c r="C156" s="254">
        <f>DAY(A156)</f>
        <v>7</v>
      </c>
      <c r="D156" s="255" t="s">
        <v>154</v>
      </c>
      <c r="E156" s="229">
        <v>14</v>
      </c>
      <c r="F156" s="230">
        <v>70.05</v>
      </c>
      <c r="G156" s="231" t="str" cm="1">
        <f t="array" aca="1" ref="G156" ca="1">INDIRECT("'"&amp;$C156&amp;"'!"&amp;"$"&amp;$D156&amp;$G$1&amp;"")</f>
        <v>CMS</v>
      </c>
      <c r="H156" s="232" t="s">
        <v>1</v>
      </c>
      <c r="I156" s="230" t="s">
        <v>1</v>
      </c>
      <c r="J156" s="231" cm="1">
        <f t="array" aca="1" ref="J156" ca="1">INDIRECT("'"&amp;$C156&amp;"'!"&amp;"$"&amp;$D156&amp;$J$1&amp;"")</f>
        <v>5.8</v>
      </c>
      <c r="K156" s="232"/>
      <c r="L156" s="232">
        <v>1</v>
      </c>
      <c r="M156" s="233">
        <v>0</v>
      </c>
      <c r="N156" s="229" cm="1">
        <f t="array" aca="1" ref="N156" ca="1">INDIRECT("'"&amp;$C156&amp;"'!"&amp;"$"&amp;$D156&amp;$N$1&amp;"")</f>
        <v>5.8</v>
      </c>
      <c r="O156" s="232"/>
      <c r="P156" s="232">
        <v>1</v>
      </c>
      <c r="Q156" s="230">
        <v>0</v>
      </c>
      <c r="R156" s="359" cm="1">
        <f t="array" aca="1" ref="R156" ca="1">INDIRECT("'"&amp;$C156&amp;"'!"&amp;"$"&amp;$D156&amp;$R$1&amp;"")</f>
        <v>0</v>
      </c>
      <c r="S156" s="232"/>
      <c r="T156" s="232" t="s">
        <v>1</v>
      </c>
      <c r="U156" s="233" t="s">
        <v>1</v>
      </c>
      <c r="V156" s="229">
        <v>13.95</v>
      </c>
      <c r="W156" s="234" cm="1">
        <f t="array" aca="1" ref="W156" ca="1">INDIRECT("'"&amp;$C156&amp;"'!"&amp;"$"&amp;$D156&amp;$W$1&amp;"")</f>
        <v>2.141</v>
      </c>
      <c r="X156" s="232">
        <v>0.99</v>
      </c>
      <c r="Y156" s="230">
        <v>0.28599999999999998</v>
      </c>
      <c r="Z156" s="231"/>
      <c r="AA156" s="232"/>
      <c r="AB156" s="232"/>
      <c r="AC156" s="233"/>
      <c r="AD156" s="229"/>
      <c r="AE156" s="232"/>
      <c r="AF156" s="232"/>
      <c r="AG156" s="230"/>
      <c r="AH156" s="231"/>
      <c r="AI156" s="232"/>
      <c r="AJ156" s="232"/>
      <c r="AK156" s="233"/>
      <c r="AL156" s="229"/>
      <c r="AM156" s="232"/>
      <c r="AN156" s="232"/>
      <c r="AO156" s="230"/>
      <c r="AP156" s="229">
        <v>11.7</v>
      </c>
      <c r="AQ156" s="233">
        <v>70.599999999999994</v>
      </c>
      <c r="AR156" s="229" cm="1">
        <f t="array" aca="1" ref="AR156" ca="1">INDIRECT("'"&amp;$C156&amp;"'!"&amp;"$"&amp;$D156&amp;$AR$1&amp;"")</f>
        <v>2.6</v>
      </c>
      <c r="AS156" s="232">
        <v>0.94</v>
      </c>
      <c r="AT156" s="230">
        <v>0.94699999999999995</v>
      </c>
      <c r="AU156" s="231" cm="1">
        <f t="array" aca="1" ref="AU156" ca="1">INDIRECT("'"&amp;$C156&amp;"'!"&amp;"$"&amp;$D156&amp;$AU$1&amp;"")</f>
        <v>2.7</v>
      </c>
      <c r="AV156" s="232">
        <v>0.94</v>
      </c>
      <c r="AW156" s="230">
        <v>0.999</v>
      </c>
      <c r="AX156" s="229">
        <v>0</v>
      </c>
      <c r="AY156" s="233">
        <v>70.599999999999994</v>
      </c>
      <c r="AZ156" s="232" cm="1">
        <f t="array" aca="1" ref="AZ156" ca="1">INDIRECT("'"&amp;$C156&amp;"'!"&amp;"$"&amp;$D156&amp;$AZ$1&amp;"")</f>
        <v>0</v>
      </c>
      <c r="BA156" s="231"/>
      <c r="BB156" s="232" t="s">
        <v>1</v>
      </c>
      <c r="BC156" s="230" t="s">
        <v>1</v>
      </c>
      <c r="BD156" s="232" t="str" cm="1">
        <f t="array" aca="1" ref="BD156" ca="1">INDIRECT("'"&amp;$C156&amp;"'!"&amp;"$"&amp;$D156&amp;$BD$1&amp;"")</f>
        <v>CMS</v>
      </c>
      <c r="BE156" s="231"/>
      <c r="BF156" s="232" t="s">
        <v>1</v>
      </c>
      <c r="BG156" s="230" t="s">
        <v>1</v>
      </c>
      <c r="BH156" s="234">
        <v>14.01</v>
      </c>
      <c r="BI156" s="230">
        <v>71.400000000000006</v>
      </c>
      <c r="BJ156" s="234" cm="1">
        <f t="array" aca="1" ref="BJ156" ca="1">INDIRECT("'"&amp;$C156&amp;"'!"&amp;"$"&amp;$D156&amp;$BJ$1&amp;"")</f>
        <v>12.2</v>
      </c>
      <c r="BK156" s="232">
        <v>1</v>
      </c>
      <c r="BL156" s="230">
        <v>1.1000000000000001</v>
      </c>
      <c r="BM156" s="414">
        <v>68.8</v>
      </c>
      <c r="BN156" s="229" cm="1">
        <f t="array" aca="1" ref="BN156" ca="1">INDIRECT("'"&amp;$C156&amp;"'!"&amp;"$"&amp;$D156&amp;$BN$1&amp;"")</f>
        <v>0</v>
      </c>
      <c r="BO156" s="231" t="s">
        <v>1</v>
      </c>
      <c r="BP156" s="230" t="s">
        <v>1</v>
      </c>
      <c r="BQ156" s="234" cm="1">
        <f t="array" aca="1" ref="BQ156" ca="1">INDIRECT("'"&amp;$C156&amp;"'!"&amp;"$"&amp;$D156&amp;$BQ$1&amp;"")</f>
        <v>0.93</v>
      </c>
      <c r="BR156" s="232"/>
      <c r="BS156" s="232">
        <v>0.99</v>
      </c>
      <c r="BT156" s="230">
        <v>0.09</v>
      </c>
      <c r="BU156" s="234" cm="1">
        <f t="array" aca="1" ref="BU156" ca="1">INDIRECT("'"&amp;$C156&amp;"'!"&amp;"$"&amp;$D156&amp;$BU$1&amp;"")</f>
        <v>0.7</v>
      </c>
      <c r="BV156" s="232"/>
      <c r="BW156" s="232">
        <v>0.97</v>
      </c>
      <c r="BX156" s="230">
        <v>0.16</v>
      </c>
      <c r="BY156" s="235" cm="1">
        <f t="array" aca="1" ref="BY156" ca="1">INDIRECT("'"&amp;$C156&amp;"'!"&amp;"$"&amp;$D156&amp;74&amp;"")</f>
        <v>0</v>
      </c>
      <c r="BZ156" s="232"/>
      <c r="CA156" s="232"/>
      <c r="CB156" s="230"/>
    </row>
    <row r="157" spans="1:80" ht="15" x14ac:dyDescent="0.2">
      <c r="A157" s="351">
        <f t="shared" si="11"/>
        <v>45968</v>
      </c>
      <c r="B157" s="268">
        <v>8.3333333333333301E-2</v>
      </c>
      <c r="C157" s="254">
        <f>DAY(A157)</f>
        <v>7</v>
      </c>
      <c r="D157" s="255" t="s">
        <v>155</v>
      </c>
      <c r="E157" s="236">
        <v>14</v>
      </c>
      <c r="F157" s="237">
        <v>70.09</v>
      </c>
      <c r="G157" s="238" t="str" cm="1">
        <f t="array" aca="1" ref="G157" ca="1">INDIRECT("'"&amp;$C157&amp;"'!"&amp;"$"&amp;$D157&amp;$G$1&amp;"")</f>
        <v>CMS</v>
      </c>
      <c r="H157" s="239" t="s">
        <v>1</v>
      </c>
      <c r="I157" s="237" t="s">
        <v>1</v>
      </c>
      <c r="J157" s="238" cm="1">
        <f t="array" aca="1" ref="J157" ca="1">INDIRECT("'"&amp;$C157&amp;"'!"&amp;"$"&amp;$D157&amp;$J$1&amp;"")</f>
        <v>5.8</v>
      </c>
      <c r="K157" s="239"/>
      <c r="L157" s="239">
        <v>1</v>
      </c>
      <c r="M157" s="240">
        <v>0</v>
      </c>
      <c r="N157" s="236" cm="1">
        <f t="array" aca="1" ref="N157" ca="1">INDIRECT("'"&amp;$C157&amp;"'!"&amp;"$"&amp;$D157&amp;$N$1&amp;"")</f>
        <v>5.8</v>
      </c>
      <c r="O157" s="239"/>
      <c r="P157" s="239">
        <v>1</v>
      </c>
      <c r="Q157" s="237">
        <v>0</v>
      </c>
      <c r="R157" s="236" cm="1">
        <f t="array" aca="1" ref="R157" ca="1">INDIRECT("'"&amp;$C157&amp;"'!"&amp;"$"&amp;$D157&amp;$R$1&amp;"")</f>
        <v>0</v>
      </c>
      <c r="S157" s="239"/>
      <c r="T157" s="239" t="s">
        <v>1</v>
      </c>
      <c r="U157" s="240" t="s">
        <v>1</v>
      </c>
      <c r="V157" s="236">
        <v>13.94</v>
      </c>
      <c r="W157" s="241" cm="1">
        <f t="array" aca="1" ref="W157" ca="1">INDIRECT("'"&amp;$C157&amp;"'!"&amp;"$"&amp;$D157&amp;$W$1&amp;"")</f>
        <v>2.1389999999999998</v>
      </c>
      <c r="X157" s="239">
        <v>0.99</v>
      </c>
      <c r="Y157" s="237">
        <v>0.28499999999999998</v>
      </c>
      <c r="Z157" s="238"/>
      <c r="AA157" s="239"/>
      <c r="AB157" s="239"/>
      <c r="AC157" s="240"/>
      <c r="AD157" s="236"/>
      <c r="AE157" s="239"/>
      <c r="AF157" s="239"/>
      <c r="AG157" s="237"/>
      <c r="AH157" s="238"/>
      <c r="AI157" s="239"/>
      <c r="AJ157" s="239"/>
      <c r="AK157" s="240"/>
      <c r="AL157" s="236"/>
      <c r="AM157" s="239"/>
      <c r="AN157" s="239"/>
      <c r="AO157" s="240"/>
      <c r="AP157" s="236">
        <v>11.6</v>
      </c>
      <c r="AQ157" s="240">
        <v>70.599999999999994</v>
      </c>
      <c r="AR157" s="236" cm="1">
        <f t="array" aca="1" ref="AR157" ca="1">INDIRECT("'"&amp;$C157&amp;"'!"&amp;"$"&amp;$D157&amp;$AR$1&amp;"")</f>
        <v>0</v>
      </c>
      <c r="AS157" s="239" t="s">
        <v>1</v>
      </c>
      <c r="AT157" s="237" t="s">
        <v>1</v>
      </c>
      <c r="AU157" s="238" cm="1">
        <f t="array" aca="1" ref="AU157" ca="1">INDIRECT("'"&amp;$C157&amp;"'!"&amp;"$"&amp;$D157&amp;$AU$1&amp;"")</f>
        <v>2.5</v>
      </c>
      <c r="AV157" s="239">
        <v>0.95</v>
      </c>
      <c r="AW157" s="237">
        <v>0.751</v>
      </c>
      <c r="AX157" s="236">
        <v>0</v>
      </c>
      <c r="AY157" s="240">
        <v>70.599999999999994</v>
      </c>
      <c r="AZ157" s="239" cm="1">
        <f t="array" aca="1" ref="AZ157" ca="1">INDIRECT("'"&amp;$C157&amp;"'!"&amp;"$"&amp;$D157&amp;$AZ$1&amp;"")</f>
        <v>0</v>
      </c>
      <c r="BA157" s="238"/>
      <c r="BB157" s="239" t="s">
        <v>1</v>
      </c>
      <c r="BC157" s="237" t="s">
        <v>1</v>
      </c>
      <c r="BD157" s="239" t="str" cm="1">
        <f t="array" aca="1" ref="BD157" ca="1">INDIRECT("'"&amp;$C157&amp;"'!"&amp;"$"&amp;$D157&amp;$BD$1&amp;"")</f>
        <v>CMS</v>
      </c>
      <c r="BE157" s="238"/>
      <c r="BF157" s="239" t="s">
        <v>1</v>
      </c>
      <c r="BG157" s="237" t="s">
        <v>1</v>
      </c>
      <c r="BH157" s="241">
        <v>14.18</v>
      </c>
      <c r="BI157" s="237">
        <v>71.92</v>
      </c>
      <c r="BJ157" s="241" cm="1">
        <f t="array" aca="1" ref="BJ157" ca="1">INDIRECT("'"&amp;$C157&amp;"'!"&amp;"$"&amp;$D157&amp;$BJ$1&amp;"")</f>
        <v>13.65</v>
      </c>
      <c r="BK157" s="239">
        <v>0.99</v>
      </c>
      <c r="BL157" s="237">
        <v>2.2999999999999998</v>
      </c>
      <c r="BM157" s="415">
        <v>69.3</v>
      </c>
      <c r="BN157" s="236" cm="1">
        <f t="array" aca="1" ref="BN157" ca="1">INDIRECT("'"&amp;$C157&amp;"'!"&amp;"$"&amp;$D157&amp;$BN$1&amp;"")</f>
        <v>0</v>
      </c>
      <c r="BO157" s="238" t="s">
        <v>1</v>
      </c>
      <c r="BP157" s="237" t="s">
        <v>1</v>
      </c>
      <c r="BQ157" s="241" cm="1">
        <f t="array" aca="1" ref="BQ157" ca="1">INDIRECT("'"&amp;$C157&amp;"'!"&amp;"$"&amp;$D157&amp;$BQ$1&amp;"")</f>
        <v>0.89</v>
      </c>
      <c r="BR157" s="239"/>
      <c r="BS157" s="239">
        <v>0.99</v>
      </c>
      <c r="BT157" s="237">
        <v>0.09</v>
      </c>
      <c r="BU157" s="241" cm="1">
        <f t="array" aca="1" ref="BU157" ca="1">INDIRECT("'"&amp;$C157&amp;"'!"&amp;"$"&amp;$D157&amp;$BU$1&amp;"")</f>
        <v>0.68</v>
      </c>
      <c r="BV157" s="239"/>
      <c r="BW157" s="239">
        <v>0.97</v>
      </c>
      <c r="BX157" s="237">
        <v>0.16</v>
      </c>
      <c r="BY157" s="242" cm="1">
        <f t="array" aca="1" ref="BY157" ca="1">INDIRECT("'"&amp;$C157&amp;"'!"&amp;"$"&amp;$D157&amp;74&amp;"")</f>
        <v>0</v>
      </c>
      <c r="BZ157" s="239"/>
      <c r="CA157" s="239"/>
      <c r="CB157" s="237"/>
    </row>
    <row r="158" spans="1:80" ht="15" x14ac:dyDescent="0.2">
      <c r="A158" s="351">
        <f t="shared" si="11"/>
        <v>45968</v>
      </c>
      <c r="B158" s="268">
        <v>0.125</v>
      </c>
      <c r="C158" s="254">
        <f>DAY(A158)</f>
        <v>7</v>
      </c>
      <c r="D158" s="255" t="s">
        <v>156</v>
      </c>
      <c r="E158" s="229">
        <v>14.1</v>
      </c>
      <c r="F158" s="230">
        <v>70.27</v>
      </c>
      <c r="G158" s="231" t="str" cm="1">
        <f t="array" aca="1" ref="G158" ca="1">INDIRECT("'"&amp;$C158&amp;"'!"&amp;"$"&amp;$D158&amp;$G$1&amp;"")</f>
        <v>CMS</v>
      </c>
      <c r="H158" s="232" t="s">
        <v>1</v>
      </c>
      <c r="I158" s="230" t="s">
        <v>1</v>
      </c>
      <c r="J158" s="231" cm="1">
        <f t="array" aca="1" ref="J158" ca="1">INDIRECT("'"&amp;$C158&amp;"'!"&amp;"$"&amp;$D158&amp;$J$1&amp;"")</f>
        <v>5.7</v>
      </c>
      <c r="K158" s="232"/>
      <c r="L158" s="232">
        <v>1</v>
      </c>
      <c r="M158" s="233">
        <v>0</v>
      </c>
      <c r="N158" s="229" cm="1">
        <f t="array" aca="1" ref="N158" ca="1">INDIRECT("'"&amp;$C158&amp;"'!"&amp;"$"&amp;$D158&amp;$N$1&amp;"")</f>
        <v>5.7</v>
      </c>
      <c r="O158" s="232"/>
      <c r="P158" s="232">
        <v>1</v>
      </c>
      <c r="Q158" s="230">
        <v>0</v>
      </c>
      <c r="R158" s="359" cm="1">
        <f t="array" aca="1" ref="R158" ca="1">INDIRECT("'"&amp;$C158&amp;"'!"&amp;"$"&amp;$D158&amp;$R$1&amp;"")</f>
        <v>0</v>
      </c>
      <c r="S158" s="232"/>
      <c r="T158" s="232" t="s">
        <v>1</v>
      </c>
      <c r="U158" s="233" t="s">
        <v>1</v>
      </c>
      <c r="V158" s="229">
        <v>13.96</v>
      </c>
      <c r="W158" s="234" cm="1">
        <f t="array" aca="1" ref="W158" ca="1">INDIRECT("'"&amp;$C158&amp;"'!"&amp;"$"&amp;$D158&amp;$W$1&amp;"")</f>
        <v>2.165</v>
      </c>
      <c r="X158" s="232">
        <v>0.99</v>
      </c>
      <c r="Y158" s="230">
        <v>0.29499999999999998</v>
      </c>
      <c r="Z158" s="231"/>
      <c r="AA158" s="232"/>
      <c r="AB158" s="232"/>
      <c r="AC158" s="233"/>
      <c r="AD158" s="229"/>
      <c r="AE158" s="232"/>
      <c r="AF158" s="232"/>
      <c r="AG158" s="230"/>
      <c r="AH158" s="231"/>
      <c r="AI158" s="232"/>
      <c r="AJ158" s="232"/>
      <c r="AK158" s="233"/>
      <c r="AL158" s="229"/>
      <c r="AM158" s="232"/>
      <c r="AN158" s="232"/>
      <c r="AO158" s="230"/>
      <c r="AP158" s="229">
        <v>11.6</v>
      </c>
      <c r="AQ158" s="233">
        <v>70.7</v>
      </c>
      <c r="AR158" s="229" cm="1">
        <f t="array" aca="1" ref="AR158" ca="1">INDIRECT("'"&amp;$C158&amp;"'!"&amp;"$"&amp;$D158&amp;$AR$1&amp;"")</f>
        <v>0</v>
      </c>
      <c r="AS158" s="232" t="s">
        <v>1</v>
      </c>
      <c r="AT158" s="230" t="s">
        <v>1</v>
      </c>
      <c r="AU158" s="231" cm="1">
        <f t="array" aca="1" ref="AU158" ca="1">INDIRECT("'"&amp;$C158&amp;"'!"&amp;"$"&amp;$D158&amp;$AU$1&amp;"")</f>
        <v>2.5</v>
      </c>
      <c r="AV158" s="232">
        <v>0.97</v>
      </c>
      <c r="AW158" s="230">
        <v>0.64</v>
      </c>
      <c r="AX158" s="229">
        <v>0</v>
      </c>
      <c r="AY158" s="233">
        <v>70.7</v>
      </c>
      <c r="AZ158" s="232" cm="1">
        <f t="array" aca="1" ref="AZ158" ca="1">INDIRECT("'"&amp;$C158&amp;"'!"&amp;"$"&amp;$D158&amp;$AZ$1&amp;"")</f>
        <v>0</v>
      </c>
      <c r="BA158" s="231"/>
      <c r="BB158" s="232" t="s">
        <v>1</v>
      </c>
      <c r="BC158" s="230" t="s">
        <v>1</v>
      </c>
      <c r="BD158" s="232" t="str" cm="1">
        <f t="array" aca="1" ref="BD158" ca="1">INDIRECT("'"&amp;$C158&amp;"'!"&amp;"$"&amp;$D158&amp;$BD$1&amp;"")</f>
        <v>CMS</v>
      </c>
      <c r="BE158" s="231"/>
      <c r="BF158" s="232" t="s">
        <v>1</v>
      </c>
      <c r="BG158" s="230" t="s">
        <v>1</v>
      </c>
      <c r="BH158" s="234">
        <v>14.16</v>
      </c>
      <c r="BI158" s="230">
        <v>71.94</v>
      </c>
      <c r="BJ158" s="234" cm="1">
        <f t="array" aca="1" ref="BJ158" ca="1">INDIRECT("'"&amp;$C158&amp;"'!"&amp;"$"&amp;$D158&amp;$BJ$1&amp;"")</f>
        <v>12.71</v>
      </c>
      <c r="BK158" s="232">
        <v>0.99</v>
      </c>
      <c r="BL158" s="230">
        <v>2.2000000000000002</v>
      </c>
      <c r="BM158" s="414">
        <v>69.3</v>
      </c>
      <c r="BN158" s="229" cm="1">
        <f t="array" aca="1" ref="BN158" ca="1">INDIRECT("'"&amp;$C158&amp;"'!"&amp;"$"&amp;$D158&amp;$BN$1&amp;"")</f>
        <v>0</v>
      </c>
      <c r="BO158" s="231" t="s">
        <v>1</v>
      </c>
      <c r="BP158" s="230" t="s">
        <v>1</v>
      </c>
      <c r="BQ158" s="234" cm="1">
        <f t="array" aca="1" ref="BQ158" ca="1">INDIRECT("'"&amp;$C158&amp;"'!"&amp;"$"&amp;$D158&amp;$BQ$1&amp;"")</f>
        <v>0.84</v>
      </c>
      <c r="BR158" s="232"/>
      <c r="BS158" s="232">
        <v>0.99</v>
      </c>
      <c r="BT158" s="230">
        <v>0.08</v>
      </c>
      <c r="BU158" s="234" cm="1">
        <f t="array" aca="1" ref="BU158" ca="1">INDIRECT("'"&amp;$C158&amp;"'!"&amp;"$"&amp;$D158&amp;$BU$1&amp;"")</f>
        <v>0.66</v>
      </c>
      <c r="BV158" s="232"/>
      <c r="BW158" s="232">
        <v>0.97</v>
      </c>
      <c r="BX158" s="230">
        <v>0.15</v>
      </c>
      <c r="BY158" s="235" cm="1">
        <f t="array" aca="1" ref="BY158" ca="1">INDIRECT("'"&amp;$C158&amp;"'!"&amp;"$"&amp;$D158&amp;74&amp;"")</f>
        <v>0</v>
      </c>
      <c r="BZ158" s="232"/>
      <c r="CA158" s="232"/>
      <c r="CB158" s="230"/>
    </row>
    <row r="159" spans="1:80" ht="15" x14ac:dyDescent="0.2">
      <c r="A159" s="351">
        <f t="shared" si="11"/>
        <v>45968</v>
      </c>
      <c r="B159" s="268">
        <v>0.16666666666666699</v>
      </c>
      <c r="C159" s="254">
        <f>DAY(A159)</f>
        <v>7</v>
      </c>
      <c r="D159" s="255" t="s">
        <v>157</v>
      </c>
      <c r="E159" s="236">
        <v>14.1</v>
      </c>
      <c r="F159" s="237">
        <v>70.09</v>
      </c>
      <c r="G159" s="238" t="str" cm="1">
        <f t="array" aca="1" ref="G159" ca="1">INDIRECT("'"&amp;$C159&amp;"'!"&amp;"$"&amp;$D159&amp;$G$1&amp;"")</f>
        <v>CMS</v>
      </c>
      <c r="H159" s="239" t="s">
        <v>1</v>
      </c>
      <c r="I159" s="237" t="s">
        <v>1</v>
      </c>
      <c r="J159" s="238" cm="1">
        <f t="array" aca="1" ref="J159" ca="1">INDIRECT("'"&amp;$C159&amp;"'!"&amp;"$"&amp;$D159&amp;$J$1&amp;"")</f>
        <v>5.8</v>
      </c>
      <c r="K159" s="239"/>
      <c r="L159" s="239">
        <v>1</v>
      </c>
      <c r="M159" s="240">
        <v>0</v>
      </c>
      <c r="N159" s="236" cm="1">
        <f t="array" aca="1" ref="N159" ca="1">INDIRECT("'"&amp;$C159&amp;"'!"&amp;"$"&amp;$D159&amp;$N$1&amp;"")</f>
        <v>5.8</v>
      </c>
      <c r="O159" s="239"/>
      <c r="P159" s="239">
        <v>1</v>
      </c>
      <c r="Q159" s="237">
        <v>0</v>
      </c>
      <c r="R159" s="236" cm="1">
        <f t="array" aca="1" ref="R159" ca="1">INDIRECT("'"&amp;$C159&amp;"'!"&amp;"$"&amp;$D159&amp;$R$1&amp;"")</f>
        <v>0</v>
      </c>
      <c r="S159" s="239"/>
      <c r="T159" s="239" t="s">
        <v>1</v>
      </c>
      <c r="U159" s="240" t="s">
        <v>1</v>
      </c>
      <c r="V159" s="236">
        <v>14</v>
      </c>
      <c r="W159" s="241" cm="1">
        <f t="array" aca="1" ref="W159" ca="1">INDIRECT("'"&amp;$C159&amp;"'!"&amp;"$"&amp;$D159&amp;$W$1&amp;"")</f>
        <v>2.1789999999999998</v>
      </c>
      <c r="X159" s="239">
        <v>0.99</v>
      </c>
      <c r="Y159" s="237">
        <v>0.29599999999999999</v>
      </c>
      <c r="Z159" s="238"/>
      <c r="AA159" s="239"/>
      <c r="AB159" s="239"/>
      <c r="AC159" s="240"/>
      <c r="AD159" s="236"/>
      <c r="AE159" s="239"/>
      <c r="AF159" s="239"/>
      <c r="AG159" s="237"/>
      <c r="AH159" s="238"/>
      <c r="AI159" s="239"/>
      <c r="AJ159" s="239"/>
      <c r="AK159" s="240"/>
      <c r="AL159" s="236"/>
      <c r="AM159" s="239"/>
      <c r="AN159" s="239"/>
      <c r="AO159" s="237"/>
      <c r="AP159" s="236">
        <v>11.6</v>
      </c>
      <c r="AQ159" s="240">
        <v>70.7</v>
      </c>
      <c r="AR159" s="236" cm="1">
        <f t="array" aca="1" ref="AR159" ca="1">INDIRECT("'"&amp;$C159&amp;"'!"&amp;"$"&amp;$D159&amp;$AR$1&amp;"")</f>
        <v>0</v>
      </c>
      <c r="AS159" s="239" t="s">
        <v>1</v>
      </c>
      <c r="AT159" s="237" t="s">
        <v>1</v>
      </c>
      <c r="AU159" s="238" cm="1">
        <f t="array" aca="1" ref="AU159" ca="1">INDIRECT("'"&amp;$C159&amp;"'!"&amp;"$"&amp;$D159&amp;$AU$1&amp;"")</f>
        <v>2.5</v>
      </c>
      <c r="AV159" s="239">
        <v>0.96</v>
      </c>
      <c r="AW159" s="237">
        <v>0.63300000000000001</v>
      </c>
      <c r="AX159" s="236">
        <v>0</v>
      </c>
      <c r="AY159" s="240">
        <v>70.7</v>
      </c>
      <c r="AZ159" s="239" cm="1">
        <f t="array" aca="1" ref="AZ159" ca="1">INDIRECT("'"&amp;$C159&amp;"'!"&amp;"$"&amp;$D159&amp;$AZ$1&amp;"")</f>
        <v>0</v>
      </c>
      <c r="BA159" s="238"/>
      <c r="BB159" s="239" t="s">
        <v>1</v>
      </c>
      <c r="BC159" s="237" t="s">
        <v>1</v>
      </c>
      <c r="BD159" s="239" t="str" cm="1">
        <f t="array" aca="1" ref="BD159" ca="1">INDIRECT("'"&amp;$C159&amp;"'!"&amp;"$"&amp;$D159&amp;$BD$1&amp;"")</f>
        <v>CMS</v>
      </c>
      <c r="BE159" s="238"/>
      <c r="BF159" s="239" t="s">
        <v>1</v>
      </c>
      <c r="BG159" s="237" t="s">
        <v>1</v>
      </c>
      <c r="BH159" s="241">
        <v>14.2</v>
      </c>
      <c r="BI159" s="237">
        <v>72.05</v>
      </c>
      <c r="BJ159" s="241" cm="1">
        <f t="array" aca="1" ref="BJ159" ca="1">INDIRECT("'"&amp;$C159&amp;"'!"&amp;"$"&amp;$D159&amp;$BJ$1&amp;"")</f>
        <v>12.76</v>
      </c>
      <c r="BK159" s="239">
        <v>0.99</v>
      </c>
      <c r="BL159" s="237">
        <v>2.2000000000000002</v>
      </c>
      <c r="BM159" s="415">
        <v>69.2</v>
      </c>
      <c r="BN159" s="236" cm="1">
        <f t="array" aca="1" ref="BN159" ca="1">INDIRECT("'"&amp;$C159&amp;"'!"&amp;"$"&amp;$D159&amp;$BN$1&amp;"")</f>
        <v>0</v>
      </c>
      <c r="BO159" s="238" t="s">
        <v>1</v>
      </c>
      <c r="BP159" s="237" t="s">
        <v>1</v>
      </c>
      <c r="BQ159" s="241" cm="1">
        <f t="array" aca="1" ref="BQ159" ca="1">INDIRECT("'"&amp;$C159&amp;"'!"&amp;"$"&amp;$D159&amp;$BQ$1&amp;"")</f>
        <v>0.78</v>
      </c>
      <c r="BR159" s="239"/>
      <c r="BS159" s="239">
        <v>0.99</v>
      </c>
      <c r="BT159" s="237">
        <v>7.0000000000000007E-2</v>
      </c>
      <c r="BU159" s="241" cm="1">
        <f t="array" aca="1" ref="BU159" ca="1">INDIRECT("'"&amp;$C159&amp;"'!"&amp;"$"&amp;$D159&amp;$BU$1&amp;"")</f>
        <v>0.63</v>
      </c>
      <c r="BV159" s="239"/>
      <c r="BW159" s="239">
        <v>0.97</v>
      </c>
      <c r="BX159" s="237">
        <v>0.15</v>
      </c>
      <c r="BY159" s="242" cm="1">
        <f t="array" aca="1" ref="BY159" ca="1">INDIRECT("'"&amp;$C159&amp;"'!"&amp;"$"&amp;$D159&amp;74&amp;"")</f>
        <v>0</v>
      </c>
      <c r="BZ159" s="239"/>
      <c r="CA159" s="239"/>
      <c r="CB159" s="237"/>
    </row>
    <row r="160" spans="1:80" ht="15" x14ac:dyDescent="0.2">
      <c r="A160" s="351">
        <f t="shared" si="11"/>
        <v>45968</v>
      </c>
      <c r="B160" s="268">
        <v>0.20833333333333301</v>
      </c>
      <c r="C160" s="254">
        <f t="shared" ref="C160:C178" si="12">DAY(A160)</f>
        <v>7</v>
      </c>
      <c r="D160" s="255" t="s">
        <v>158</v>
      </c>
      <c r="E160" s="229">
        <v>14</v>
      </c>
      <c r="F160" s="230">
        <v>69.92</v>
      </c>
      <c r="G160" s="231" t="str" cm="1">
        <f t="array" aca="1" ref="G160" ca="1">INDIRECT("'"&amp;$C160&amp;"'!"&amp;"$"&amp;$D160&amp;$G$1&amp;"")</f>
        <v>CMS</v>
      </c>
      <c r="H160" s="232" t="s">
        <v>1</v>
      </c>
      <c r="I160" s="230" t="s">
        <v>1</v>
      </c>
      <c r="J160" s="231" cm="1">
        <f t="array" aca="1" ref="J160" ca="1">INDIRECT("'"&amp;$C160&amp;"'!"&amp;"$"&amp;$D160&amp;$J$1&amp;"")</f>
        <v>5.8</v>
      </c>
      <c r="K160" s="232"/>
      <c r="L160" s="232">
        <v>1</v>
      </c>
      <c r="M160" s="233">
        <v>0</v>
      </c>
      <c r="N160" s="229" cm="1">
        <f t="array" aca="1" ref="N160" ca="1">INDIRECT("'"&amp;$C160&amp;"'!"&amp;"$"&amp;$D160&amp;$N$1&amp;"")</f>
        <v>5.8</v>
      </c>
      <c r="O160" s="232"/>
      <c r="P160" s="232">
        <v>1</v>
      </c>
      <c r="Q160" s="230">
        <v>0</v>
      </c>
      <c r="R160" s="359" cm="1">
        <f t="array" aca="1" ref="R160" ca="1">INDIRECT("'"&amp;$C160&amp;"'!"&amp;"$"&amp;$D160&amp;$R$1&amp;"")</f>
        <v>0</v>
      </c>
      <c r="S160" s="232"/>
      <c r="T160" s="232" t="s">
        <v>1</v>
      </c>
      <c r="U160" s="233" t="s">
        <v>1</v>
      </c>
      <c r="V160" s="229">
        <v>13.96</v>
      </c>
      <c r="W160" s="234" cm="1">
        <f t="array" aca="1" ref="W160" ca="1">INDIRECT("'"&amp;$C160&amp;"'!"&amp;"$"&amp;$D160&amp;$W$1&amp;"")</f>
        <v>2.153</v>
      </c>
      <c r="X160" s="232">
        <v>0.99</v>
      </c>
      <c r="Y160" s="230">
        <v>0.29699999999999999</v>
      </c>
      <c r="Z160" s="231"/>
      <c r="AA160" s="232"/>
      <c r="AB160" s="232"/>
      <c r="AC160" s="233"/>
      <c r="AD160" s="229"/>
      <c r="AE160" s="232"/>
      <c r="AF160" s="232"/>
      <c r="AG160" s="230"/>
      <c r="AH160" s="231"/>
      <c r="AI160" s="232"/>
      <c r="AJ160" s="232"/>
      <c r="AK160" s="233"/>
      <c r="AL160" s="229"/>
      <c r="AM160" s="232"/>
      <c r="AN160" s="232"/>
      <c r="AO160" s="230"/>
      <c r="AP160" s="229">
        <v>11.5</v>
      </c>
      <c r="AQ160" s="233">
        <v>70.400000000000006</v>
      </c>
      <c r="AR160" s="229" cm="1">
        <f t="array" aca="1" ref="AR160" ca="1">INDIRECT("'"&amp;$C160&amp;"'!"&amp;"$"&amp;$D160&amp;$AR$1&amp;"")</f>
        <v>0</v>
      </c>
      <c r="AS160" s="232" t="s">
        <v>1</v>
      </c>
      <c r="AT160" s="230" t="s">
        <v>1</v>
      </c>
      <c r="AU160" s="231" cm="1">
        <f t="array" aca="1" ref="AU160" ca="1">INDIRECT("'"&amp;$C160&amp;"'!"&amp;"$"&amp;$D160&amp;$AU$1&amp;"")</f>
        <v>2.8</v>
      </c>
      <c r="AV160" s="232">
        <v>0.94</v>
      </c>
      <c r="AW160" s="230">
        <v>0.999</v>
      </c>
      <c r="AX160" s="229">
        <v>0</v>
      </c>
      <c r="AY160" s="233">
        <v>70.400000000000006</v>
      </c>
      <c r="AZ160" s="232" cm="1">
        <f t="array" aca="1" ref="AZ160" ca="1">INDIRECT("'"&amp;$C160&amp;"'!"&amp;"$"&amp;$D160&amp;$AZ$1&amp;"")</f>
        <v>0</v>
      </c>
      <c r="BA160" s="231"/>
      <c r="BB160" s="232" t="s">
        <v>1</v>
      </c>
      <c r="BC160" s="230" t="s">
        <v>1</v>
      </c>
      <c r="BD160" s="232" t="str" cm="1">
        <f t="array" aca="1" ref="BD160" ca="1">INDIRECT("'"&amp;$C160&amp;"'!"&amp;"$"&amp;$D160&amp;$BD$1&amp;"")</f>
        <v>CMS</v>
      </c>
      <c r="BE160" s="231"/>
      <c r="BF160" s="232" t="s">
        <v>1</v>
      </c>
      <c r="BG160" s="230" t="s">
        <v>1</v>
      </c>
      <c r="BH160" s="234">
        <v>14</v>
      </c>
      <c r="BI160" s="230">
        <v>71.34</v>
      </c>
      <c r="BJ160" s="234" cm="1">
        <f t="array" aca="1" ref="BJ160" ca="1">INDIRECT("'"&amp;$C160&amp;"'!"&amp;"$"&amp;$D160&amp;$BJ$1&amp;"")</f>
        <v>13.29</v>
      </c>
      <c r="BK160" s="232">
        <v>1</v>
      </c>
      <c r="BL160" s="230">
        <v>1.2</v>
      </c>
      <c r="BM160" s="414">
        <v>68.900000000000006</v>
      </c>
      <c r="BN160" s="229" cm="1">
        <f t="array" aca="1" ref="BN160" ca="1">INDIRECT("'"&amp;$C160&amp;"'!"&amp;"$"&amp;$D160&amp;$BN$1&amp;"")</f>
        <v>0</v>
      </c>
      <c r="BO160" s="231" t="s">
        <v>1</v>
      </c>
      <c r="BP160" s="230" t="s">
        <v>1</v>
      </c>
      <c r="BQ160" s="234" cm="1">
        <f t="array" aca="1" ref="BQ160" ca="1">INDIRECT("'"&amp;$C160&amp;"'!"&amp;"$"&amp;$D160&amp;$BQ$1&amp;"")</f>
        <v>0.88</v>
      </c>
      <c r="BR160" s="232"/>
      <c r="BS160" s="232">
        <v>0.99</v>
      </c>
      <c r="BT160" s="230">
        <v>0.09</v>
      </c>
      <c r="BU160" s="234" cm="1">
        <f t="array" aca="1" ref="BU160" ca="1">INDIRECT("'"&amp;$C160&amp;"'!"&amp;"$"&amp;$D160&amp;$BU$1&amp;"")</f>
        <v>0.68</v>
      </c>
      <c r="BV160" s="232"/>
      <c r="BW160" s="232">
        <v>0.97</v>
      </c>
      <c r="BX160" s="230">
        <v>0.15</v>
      </c>
      <c r="BY160" s="235" cm="1">
        <f t="array" aca="1" ref="BY160" ca="1">INDIRECT("'"&amp;$C160&amp;"'!"&amp;"$"&amp;$D160&amp;74&amp;"")</f>
        <v>0</v>
      </c>
      <c r="BZ160" s="232"/>
      <c r="CA160" s="232"/>
      <c r="CB160" s="230"/>
    </row>
    <row r="161" spans="1:80" ht="15" x14ac:dyDescent="0.2">
      <c r="A161" s="351">
        <f t="shared" si="11"/>
        <v>45968</v>
      </c>
      <c r="B161" s="268">
        <v>0.25</v>
      </c>
      <c r="C161" s="254">
        <f t="shared" si="12"/>
        <v>7</v>
      </c>
      <c r="D161" s="255" t="s">
        <v>159</v>
      </c>
      <c r="E161" s="236">
        <v>14.1</v>
      </c>
      <c r="F161" s="237">
        <v>70.09</v>
      </c>
      <c r="G161" s="238" t="str" cm="1">
        <f t="array" aca="1" ref="G161" ca="1">INDIRECT("'"&amp;$C161&amp;"'!"&amp;"$"&amp;$D161&amp;$G$1&amp;"")</f>
        <v>CMS</v>
      </c>
      <c r="H161" s="239" t="s">
        <v>1</v>
      </c>
      <c r="I161" s="237" t="s">
        <v>1</v>
      </c>
      <c r="J161" s="238" cm="1">
        <f t="array" aca="1" ref="J161" ca="1">INDIRECT("'"&amp;$C161&amp;"'!"&amp;"$"&amp;$D161&amp;$J$1&amp;"")</f>
        <v>6.1</v>
      </c>
      <c r="K161" s="239"/>
      <c r="L161" s="239">
        <v>0.99</v>
      </c>
      <c r="M161" s="240">
        <v>0.74</v>
      </c>
      <c r="N161" s="236" cm="1">
        <f t="array" aca="1" ref="N161" ca="1">INDIRECT("'"&amp;$C161&amp;"'!"&amp;"$"&amp;$D161&amp;$N$1&amp;"")</f>
        <v>6.1</v>
      </c>
      <c r="O161" s="239"/>
      <c r="P161" s="239">
        <v>0.99</v>
      </c>
      <c r="Q161" s="237">
        <v>0.74</v>
      </c>
      <c r="R161" s="236" cm="1">
        <f t="array" aca="1" ref="R161" ca="1">INDIRECT("'"&amp;$C161&amp;"'!"&amp;"$"&amp;$D161&amp;$R$1&amp;"")</f>
        <v>0</v>
      </c>
      <c r="S161" s="239"/>
      <c r="T161" s="239" t="s">
        <v>1</v>
      </c>
      <c r="U161" s="240" t="s">
        <v>1</v>
      </c>
      <c r="V161" s="236">
        <v>13.96</v>
      </c>
      <c r="W161" s="241" cm="1">
        <f t="array" aca="1" ref="W161" ca="1">INDIRECT("'"&amp;$C161&amp;"'!"&amp;"$"&amp;$D161&amp;$W$1&amp;"")</f>
        <v>2.1389999999999998</v>
      </c>
      <c r="X161" s="239">
        <v>0.99</v>
      </c>
      <c r="Y161" s="237">
        <v>0.28499999999999998</v>
      </c>
      <c r="Z161" s="238"/>
      <c r="AA161" s="239"/>
      <c r="AB161" s="239"/>
      <c r="AC161" s="240"/>
      <c r="AD161" s="236"/>
      <c r="AE161" s="239"/>
      <c r="AF161" s="239"/>
      <c r="AG161" s="237"/>
      <c r="AH161" s="238"/>
      <c r="AI161" s="239"/>
      <c r="AJ161" s="239"/>
      <c r="AK161" s="240"/>
      <c r="AL161" s="236"/>
      <c r="AM161" s="239"/>
      <c r="AN161" s="239"/>
      <c r="AO161" s="237"/>
      <c r="AP161" s="236">
        <v>11.7</v>
      </c>
      <c r="AQ161" s="240">
        <v>70.900000000000006</v>
      </c>
      <c r="AR161" s="236" cm="1">
        <f t="array" aca="1" ref="AR161" ca="1">INDIRECT("'"&amp;$C161&amp;"'!"&amp;"$"&amp;$D161&amp;$AR$1&amp;"")</f>
        <v>3</v>
      </c>
      <c r="AS161" s="239">
        <v>0.99</v>
      </c>
      <c r="AT161" s="237">
        <v>0.33900000000000002</v>
      </c>
      <c r="AU161" s="238" cm="1">
        <f t="array" aca="1" ref="AU161" ca="1">INDIRECT("'"&amp;$C161&amp;"'!"&amp;"$"&amp;$D161&amp;$AU$1&amp;"")</f>
        <v>3</v>
      </c>
      <c r="AV161" s="239">
        <v>0.99</v>
      </c>
      <c r="AW161" s="237">
        <v>0.33</v>
      </c>
      <c r="AX161" s="236">
        <v>0</v>
      </c>
      <c r="AY161" s="240">
        <v>70.400000000000006</v>
      </c>
      <c r="AZ161" s="239" cm="1">
        <f t="array" aca="1" ref="AZ161" ca="1">INDIRECT("'"&amp;$C161&amp;"'!"&amp;"$"&amp;$D161&amp;$AZ$1&amp;"")</f>
        <v>0</v>
      </c>
      <c r="BA161" s="238"/>
      <c r="BB161" s="239" t="s">
        <v>1</v>
      </c>
      <c r="BC161" s="237" t="s">
        <v>1</v>
      </c>
      <c r="BD161" s="239" t="str" cm="1">
        <f t="array" aca="1" ref="BD161" ca="1">INDIRECT("'"&amp;$C161&amp;"'!"&amp;"$"&amp;$D161&amp;$BD$1&amp;"")</f>
        <v>CMS</v>
      </c>
      <c r="BE161" s="238"/>
      <c r="BF161" s="239" t="s">
        <v>1</v>
      </c>
      <c r="BG161" s="237" t="s">
        <v>1</v>
      </c>
      <c r="BH161" s="241">
        <v>14.19</v>
      </c>
      <c r="BI161" s="237">
        <v>72.040000000000006</v>
      </c>
      <c r="BJ161" s="241" cm="1">
        <f t="array" aca="1" ref="BJ161" ca="1">INDIRECT("'"&amp;$C161&amp;"'!"&amp;"$"&amp;$D161&amp;$BJ$1&amp;"")</f>
        <v>14.02</v>
      </c>
      <c r="BK161" s="239">
        <v>0.99</v>
      </c>
      <c r="BL161" s="237">
        <v>2.4</v>
      </c>
      <c r="BM161" s="415">
        <v>69.400000000000006</v>
      </c>
      <c r="BN161" s="236" cm="1">
        <f t="array" aca="1" ref="BN161" ca="1">INDIRECT("'"&amp;$C161&amp;"'!"&amp;"$"&amp;$D161&amp;$BN$1&amp;"")</f>
        <v>0.7</v>
      </c>
      <c r="BO161" s="238">
        <v>0.98</v>
      </c>
      <c r="BP161" s="237">
        <v>0.14000000000000001</v>
      </c>
      <c r="BQ161" s="241" cm="1">
        <f t="array" aca="1" ref="BQ161" ca="1">INDIRECT("'"&amp;$C161&amp;"'!"&amp;"$"&amp;$D161&amp;$BQ$1&amp;"")</f>
        <v>1.06</v>
      </c>
      <c r="BR161" s="239"/>
      <c r="BS161" s="239">
        <v>0.99</v>
      </c>
      <c r="BT161" s="237">
        <v>0.1</v>
      </c>
      <c r="BU161" s="241" cm="1">
        <f t="array" aca="1" ref="BU161" ca="1">INDIRECT("'"&amp;$C161&amp;"'!"&amp;"$"&amp;$D161&amp;$BU$1&amp;"")</f>
        <v>0.73</v>
      </c>
      <c r="BV161" s="239"/>
      <c r="BW161" s="239">
        <v>0.97</v>
      </c>
      <c r="BX161" s="237">
        <v>0.16</v>
      </c>
      <c r="BY161" s="242" cm="1">
        <f t="array" aca="1" ref="BY161" ca="1">INDIRECT("'"&amp;$C161&amp;"'!"&amp;"$"&amp;$D161&amp;74&amp;"")</f>
        <v>0</v>
      </c>
      <c r="BZ161" s="239"/>
      <c r="CA161" s="239"/>
      <c r="CB161" s="237"/>
    </row>
    <row r="162" spans="1:80" ht="15" x14ac:dyDescent="0.2">
      <c r="A162" s="351">
        <f t="shared" si="11"/>
        <v>45968</v>
      </c>
      <c r="B162" s="268">
        <v>0.29166666666666702</v>
      </c>
      <c r="C162" s="254">
        <f t="shared" si="12"/>
        <v>7</v>
      </c>
      <c r="D162" s="255" t="s">
        <v>160</v>
      </c>
      <c r="E162" s="229">
        <v>14</v>
      </c>
      <c r="F162" s="230">
        <v>69.760000000000005</v>
      </c>
      <c r="G162" s="231" t="str" cm="1">
        <f t="array" aca="1" ref="G162" ca="1">INDIRECT("'"&amp;$C162&amp;"'!"&amp;"$"&amp;$D162&amp;$G$1&amp;"")</f>
        <v>CMS</v>
      </c>
      <c r="H162" s="232" t="s">
        <v>1</v>
      </c>
      <c r="I162" s="230" t="s">
        <v>1</v>
      </c>
      <c r="J162" s="231" cm="1">
        <f t="array" aca="1" ref="J162" ca="1">INDIRECT("'"&amp;$C162&amp;"'!"&amp;"$"&amp;$D162&amp;$J$1&amp;"")</f>
        <v>5.8</v>
      </c>
      <c r="K162" s="232"/>
      <c r="L162" s="232">
        <v>0.98</v>
      </c>
      <c r="M162" s="233">
        <v>1.1499999999999999</v>
      </c>
      <c r="N162" s="229" cm="1">
        <f t="array" aca="1" ref="N162" ca="1">INDIRECT("'"&amp;$C162&amp;"'!"&amp;"$"&amp;$D162&amp;$N$1&amp;"")</f>
        <v>5.8</v>
      </c>
      <c r="O162" s="232"/>
      <c r="P162" s="232">
        <v>0.98</v>
      </c>
      <c r="Q162" s="230">
        <v>1.1499999999999999</v>
      </c>
      <c r="R162" s="359" cm="1">
        <f t="array" aca="1" ref="R162" ca="1">INDIRECT("'"&amp;$C162&amp;"'!"&amp;"$"&amp;$D162&amp;$R$1&amp;"")</f>
        <v>0</v>
      </c>
      <c r="S162" s="232"/>
      <c r="T162" s="232" t="s">
        <v>1</v>
      </c>
      <c r="U162" s="233" t="s">
        <v>1</v>
      </c>
      <c r="V162" s="229">
        <v>13.96</v>
      </c>
      <c r="W162" s="234" cm="1">
        <f t="array" aca="1" ref="W162" ca="1">INDIRECT("'"&amp;$C162&amp;"'!"&amp;"$"&amp;$D162&amp;$W$1&amp;"")</f>
        <v>2.8440000000000003</v>
      </c>
      <c r="X162" s="232">
        <v>0.99</v>
      </c>
      <c r="Y162" s="230">
        <v>0.38100000000000001</v>
      </c>
      <c r="Z162" s="231" cm="1">
        <f t="array" aca="1" ref="Z162" ca="1">INDIRECT("'"&amp;$C162&amp;"'!"&amp;"$"&amp;$D162&amp;$Z$1&amp;"")</f>
        <v>0</v>
      </c>
      <c r="AA162" s="232" t="s">
        <v>1</v>
      </c>
      <c r="AB162" s="232" t="s">
        <v>1</v>
      </c>
      <c r="AC162" s="233" t="s">
        <v>1</v>
      </c>
      <c r="AD162" s="229" cm="1">
        <f t="array" aca="1" ref="AD162" ca="1">INDIRECT("'"&amp;$C162&amp;"'!"&amp;"$"&amp;$D162&amp;$AD$1&amp;"")</f>
        <v>0</v>
      </c>
      <c r="AE162" s="232" t="s">
        <v>1</v>
      </c>
      <c r="AF162" s="232" t="s">
        <v>1</v>
      </c>
      <c r="AG162" s="230" t="s">
        <v>1</v>
      </c>
      <c r="AH162" s="231" cm="1">
        <f t="array" aca="1" ref="AH162" ca="1">INDIRECT("'"&amp;$C162&amp;"'!"&amp;"$"&amp;$D162&amp;$AH$1&amp;"")</f>
        <v>0</v>
      </c>
      <c r="AI162" s="232" t="s">
        <v>1</v>
      </c>
      <c r="AJ162" s="232" t="s">
        <v>1</v>
      </c>
      <c r="AK162" s="233" t="s">
        <v>1</v>
      </c>
      <c r="AL162" s="229" cm="1">
        <f t="array" aca="1" ref="AL162" ca="1">INDIRECT("'"&amp;$C162&amp;"'!"&amp;"$"&amp;$D162&amp;$AL$1&amp;"")</f>
        <v>0</v>
      </c>
      <c r="AM162" s="232" t="s">
        <v>1</v>
      </c>
      <c r="AN162" s="232" t="s">
        <v>1</v>
      </c>
      <c r="AO162" s="230" t="s">
        <v>1</v>
      </c>
      <c r="AP162" s="229">
        <v>11.6</v>
      </c>
      <c r="AQ162" s="233">
        <v>70.2</v>
      </c>
      <c r="AR162" s="229" cm="1">
        <f t="array" aca="1" ref="AR162" ca="1">INDIRECT("'"&amp;$C162&amp;"'!"&amp;"$"&amp;$D162&amp;$AR$1&amp;"")</f>
        <v>3</v>
      </c>
      <c r="AS162" s="232">
        <v>0.97</v>
      </c>
      <c r="AT162" s="230">
        <v>0.71799999999999997</v>
      </c>
      <c r="AU162" s="231" cm="1">
        <f t="array" aca="1" ref="AU162" ca="1">INDIRECT("'"&amp;$C162&amp;"'!"&amp;"$"&amp;$D162&amp;$AU$1&amp;"")</f>
        <v>2.5</v>
      </c>
      <c r="AV162" s="232">
        <v>0.97</v>
      </c>
      <c r="AW162" s="230">
        <v>0.63300000000000001</v>
      </c>
      <c r="AX162" s="229">
        <v>0</v>
      </c>
      <c r="AY162" s="233">
        <v>70.400000000000006</v>
      </c>
      <c r="AZ162" s="232" cm="1">
        <f t="array" aca="1" ref="AZ162" ca="1">INDIRECT("'"&amp;$C162&amp;"'!"&amp;"$"&amp;$D162&amp;$AZ$1&amp;"")</f>
        <v>0</v>
      </c>
      <c r="BA162" s="231"/>
      <c r="BB162" s="232" t="s">
        <v>1</v>
      </c>
      <c r="BC162" s="230" t="s">
        <v>1</v>
      </c>
      <c r="BD162" s="232" t="str" cm="1">
        <f t="array" aca="1" ref="BD162" ca="1">INDIRECT("'"&amp;$C162&amp;"'!"&amp;"$"&amp;$D162&amp;$BD$1&amp;"")</f>
        <v>CMS</v>
      </c>
      <c r="BE162" s="231"/>
      <c r="BF162" s="232" t="s">
        <v>1</v>
      </c>
      <c r="BG162" s="230" t="s">
        <v>1</v>
      </c>
      <c r="BH162" s="234">
        <v>14.04</v>
      </c>
      <c r="BI162" s="230">
        <v>71.08</v>
      </c>
      <c r="BJ162" s="234" cm="1">
        <f t="array" aca="1" ref="BJ162" ca="1">INDIRECT("'"&amp;$C162&amp;"'!"&amp;"$"&amp;$D162&amp;$BJ$1&amp;"")</f>
        <v>14.22</v>
      </c>
      <c r="BK162" s="232">
        <v>0.99</v>
      </c>
      <c r="BL162" s="230">
        <v>2.2999999999999998</v>
      </c>
      <c r="BM162" s="414">
        <v>68.2</v>
      </c>
      <c r="BN162" s="229" cm="1">
        <f t="array" aca="1" ref="BN162" ca="1">INDIRECT("'"&amp;$C162&amp;"'!"&amp;"$"&amp;$D162&amp;$BN$1&amp;"")</f>
        <v>0</v>
      </c>
      <c r="BO162" s="231" t="s">
        <v>1</v>
      </c>
      <c r="BP162" s="230" t="s">
        <v>1</v>
      </c>
      <c r="BQ162" s="234" cm="1">
        <f t="array" aca="1" ref="BQ162" ca="1">INDIRECT("'"&amp;$C162&amp;"'!"&amp;"$"&amp;$D162&amp;$BQ$1&amp;"")</f>
        <v>1.1200000000000001</v>
      </c>
      <c r="BR162" s="232"/>
      <c r="BS162" s="232">
        <v>0.99</v>
      </c>
      <c r="BT162" s="230">
        <v>0.12</v>
      </c>
      <c r="BU162" s="235" cm="1">
        <f t="array" aca="1" ref="BU162" ca="1">INDIRECT("'"&amp;$C162&amp;"'!"&amp;"$"&amp;$D162&amp;$BU$1&amp;"")</f>
        <v>0.71</v>
      </c>
      <c r="BV162" s="232"/>
      <c r="BW162" s="232">
        <v>0.97</v>
      </c>
      <c r="BX162" s="230">
        <v>0.17</v>
      </c>
      <c r="BY162" s="235" cm="1">
        <f t="array" aca="1" ref="BY162" ca="1">INDIRECT("'"&amp;$C162&amp;"'!"&amp;"$"&amp;$D162&amp;74&amp;"")</f>
        <v>0</v>
      </c>
      <c r="BZ162" s="232"/>
      <c r="CA162" s="232"/>
      <c r="CB162" s="230"/>
    </row>
    <row r="163" spans="1:80" ht="15" x14ac:dyDescent="0.2">
      <c r="A163" s="351">
        <f t="shared" si="11"/>
        <v>45968</v>
      </c>
      <c r="B163" s="268">
        <v>0.33333333333333398</v>
      </c>
      <c r="C163" s="254">
        <f t="shared" si="12"/>
        <v>7</v>
      </c>
      <c r="D163" s="255" t="s">
        <v>161</v>
      </c>
      <c r="E163" s="236">
        <v>14</v>
      </c>
      <c r="F163" s="237">
        <v>69.64</v>
      </c>
      <c r="G163" s="238" t="str" cm="1">
        <f t="array" aca="1" ref="G163" ca="1">INDIRECT("'"&amp;$C163&amp;"'!"&amp;"$"&amp;$D163&amp;$G$1&amp;"")</f>
        <v>CMS</v>
      </c>
      <c r="H163" s="239" t="s">
        <v>1</v>
      </c>
      <c r="I163" s="237" t="s">
        <v>1</v>
      </c>
      <c r="J163" s="238" cm="1">
        <f t="array" aca="1" ref="J163" ca="1">INDIRECT("'"&amp;$C163&amp;"'!"&amp;"$"&amp;$D163&amp;$J$1&amp;"")</f>
        <v>6</v>
      </c>
      <c r="K163" s="239"/>
      <c r="L163" s="239">
        <v>0.96</v>
      </c>
      <c r="M163" s="240">
        <v>1.7</v>
      </c>
      <c r="N163" s="236" cm="1">
        <f t="array" aca="1" ref="N163" ca="1">INDIRECT("'"&amp;$C163&amp;"'!"&amp;"$"&amp;$D163&amp;$N$1&amp;"")</f>
        <v>6</v>
      </c>
      <c r="O163" s="239"/>
      <c r="P163" s="239">
        <v>0.97</v>
      </c>
      <c r="Q163" s="237">
        <v>1.51</v>
      </c>
      <c r="R163" s="236" cm="1">
        <f t="array" aca="1" ref="R163" ca="1">INDIRECT("'"&amp;$C163&amp;"'!"&amp;"$"&amp;$D163&amp;$R$1&amp;"")</f>
        <v>0</v>
      </c>
      <c r="S163" s="239"/>
      <c r="T163" s="239" t="s">
        <v>1</v>
      </c>
      <c r="U163" s="240" t="s">
        <v>1</v>
      </c>
      <c r="V163" s="236">
        <v>13.96</v>
      </c>
      <c r="W163" s="241" cm="1">
        <f t="array" aca="1" ref="W163" ca="1">INDIRECT("'"&amp;$C163&amp;"'!"&amp;"$"&amp;$D163&amp;$W$1&amp;"")</f>
        <v>2.8589999999999995</v>
      </c>
      <c r="X163" s="239">
        <v>0.99</v>
      </c>
      <c r="Y163" s="237">
        <v>0.27200000000000002</v>
      </c>
      <c r="Z163" s="238" cm="1">
        <f t="array" aca="1" ref="Z163" ca="1">INDIRECT("'"&amp;$C163&amp;"'!"&amp;"$"&amp;$D163&amp;$Z$1&amp;"")</f>
        <v>0</v>
      </c>
      <c r="AA163" s="239" t="s">
        <v>1</v>
      </c>
      <c r="AB163" s="239" t="s">
        <v>1</v>
      </c>
      <c r="AC163" s="240" t="s">
        <v>1</v>
      </c>
      <c r="AD163" s="236" cm="1">
        <f t="array" aca="1" ref="AD163" ca="1">INDIRECT("'"&amp;$C163&amp;"'!"&amp;"$"&amp;$D163&amp;$AD$1&amp;"")</f>
        <v>0</v>
      </c>
      <c r="AE163" s="239" t="s">
        <v>1</v>
      </c>
      <c r="AF163" s="239" t="s">
        <v>1</v>
      </c>
      <c r="AG163" s="237" t="s">
        <v>1</v>
      </c>
      <c r="AH163" s="238" cm="1">
        <f t="array" aca="1" ref="AH163" ca="1">INDIRECT("'"&amp;$C163&amp;"'!"&amp;"$"&amp;$D163&amp;$AH$1&amp;"")</f>
        <v>0</v>
      </c>
      <c r="AI163" s="239" t="s">
        <v>1</v>
      </c>
      <c r="AJ163" s="239" t="s">
        <v>1</v>
      </c>
      <c r="AK163" s="240" t="s">
        <v>1</v>
      </c>
      <c r="AL163" s="236" cm="1">
        <f t="array" aca="1" ref="AL163" ca="1">INDIRECT("'"&amp;$C163&amp;"'!"&amp;"$"&amp;$D163&amp;$AL$1&amp;"")</f>
        <v>0</v>
      </c>
      <c r="AM163" s="239" t="s">
        <v>1</v>
      </c>
      <c r="AN163" s="239" t="s">
        <v>1</v>
      </c>
      <c r="AO163" s="237" t="s">
        <v>1</v>
      </c>
      <c r="AP163" s="236">
        <v>11.6</v>
      </c>
      <c r="AQ163" s="240">
        <v>70.5</v>
      </c>
      <c r="AR163" s="236" cm="1">
        <f t="array" aca="1" ref="AR163" ca="1">INDIRECT("'"&amp;$C163&amp;"'!"&amp;"$"&amp;$D163&amp;$AR$1&amp;"")</f>
        <v>4</v>
      </c>
      <c r="AS163" s="239">
        <v>0.97</v>
      </c>
      <c r="AT163" s="237">
        <v>0.90100000000000002</v>
      </c>
      <c r="AU163" s="238" cm="1">
        <f t="array" aca="1" ref="AU163" ca="1">INDIRECT("'"&amp;$C163&amp;"'!"&amp;"$"&amp;$D163&amp;$AU$1&amp;"")</f>
        <v>3.5</v>
      </c>
      <c r="AV163" s="239">
        <v>0.97</v>
      </c>
      <c r="AW163" s="237">
        <v>0.85</v>
      </c>
      <c r="AX163" s="236">
        <v>0</v>
      </c>
      <c r="AY163" s="240">
        <v>70.2</v>
      </c>
      <c r="AZ163" s="239" cm="1">
        <f t="array" aca="1" ref="AZ163" ca="1">INDIRECT("'"&amp;$C163&amp;"'!"&amp;"$"&amp;$D163&amp;$AZ$1&amp;"")</f>
        <v>0</v>
      </c>
      <c r="BA163" s="238"/>
      <c r="BB163" s="239" t="s">
        <v>1</v>
      </c>
      <c r="BC163" s="237" t="s">
        <v>1</v>
      </c>
      <c r="BD163" s="239" t="str" cm="1">
        <f t="array" aca="1" ref="BD163" ca="1">INDIRECT("'"&amp;$C163&amp;"'!"&amp;"$"&amp;$D163&amp;$BD$1&amp;"")</f>
        <v>CMS</v>
      </c>
      <c r="BE163" s="238"/>
      <c r="BF163" s="239" t="s">
        <v>1</v>
      </c>
      <c r="BG163" s="237" t="s">
        <v>1</v>
      </c>
      <c r="BH163" s="241">
        <v>14.04</v>
      </c>
      <c r="BI163" s="237">
        <v>71.08</v>
      </c>
      <c r="BJ163" s="241" cm="1">
        <f t="array" aca="1" ref="BJ163" ca="1">INDIRECT("'"&amp;$C163&amp;"'!"&amp;"$"&amp;$D163&amp;$BJ$1&amp;"")</f>
        <v>14.25</v>
      </c>
      <c r="BK163" s="239">
        <v>0.99</v>
      </c>
      <c r="BL163" s="237">
        <v>2.2999999999999998</v>
      </c>
      <c r="BM163" s="415">
        <v>68.2</v>
      </c>
      <c r="BN163" s="236" cm="1">
        <f t="array" aca="1" ref="BN163" ca="1">INDIRECT("'"&amp;$C163&amp;"'!"&amp;"$"&amp;$D163&amp;$BN$1&amp;"")</f>
        <v>3.5999999999999996</v>
      </c>
      <c r="BO163" s="238">
        <v>0.97</v>
      </c>
      <c r="BP163" s="237">
        <v>0.9</v>
      </c>
      <c r="BQ163" s="241" cm="1">
        <f t="array" aca="1" ref="BQ163" ca="1">INDIRECT("'"&amp;$C163&amp;"'!"&amp;"$"&amp;$D163&amp;$BQ$1&amp;"")</f>
        <v>1.1399999999999999</v>
      </c>
      <c r="BR163" s="239"/>
      <c r="BS163" s="239">
        <v>0.99</v>
      </c>
      <c r="BT163" s="237">
        <v>0.13</v>
      </c>
      <c r="BU163" s="242" cm="1">
        <f t="array" aca="1" ref="BU163" ca="1">INDIRECT("'"&amp;$C163&amp;"'!"&amp;"$"&amp;$D163&amp;$BU$1&amp;"")</f>
        <v>0.7</v>
      </c>
      <c r="BV163" s="239"/>
      <c r="BW163" s="239">
        <v>0.97</v>
      </c>
      <c r="BX163" s="237">
        <v>0.16</v>
      </c>
      <c r="BY163" s="242" cm="1">
        <f t="array" aca="1" ref="BY163" ca="1">INDIRECT("'"&amp;$C163&amp;"'!"&amp;"$"&amp;$D163&amp;74&amp;"")</f>
        <v>0</v>
      </c>
      <c r="BZ163" s="239"/>
      <c r="CA163" s="239"/>
      <c r="CB163" s="237"/>
    </row>
    <row r="164" spans="1:80" ht="15" x14ac:dyDescent="0.2">
      <c r="A164" s="351">
        <f t="shared" si="11"/>
        <v>45968</v>
      </c>
      <c r="B164" s="268">
        <v>0.375</v>
      </c>
      <c r="C164" s="254">
        <f t="shared" si="12"/>
        <v>7</v>
      </c>
      <c r="D164" s="255" t="s">
        <v>162</v>
      </c>
      <c r="E164" s="229">
        <v>14.1</v>
      </c>
      <c r="F164" s="230">
        <v>69.27</v>
      </c>
      <c r="G164" s="231" t="str" cm="1">
        <f t="array" aca="1" ref="G164" ca="1">INDIRECT("'"&amp;$C164&amp;"'!"&amp;"$"&amp;$D164&amp;$G$1&amp;"")</f>
        <v>CMS</v>
      </c>
      <c r="H164" s="232" t="s">
        <v>1</v>
      </c>
      <c r="I164" s="230" t="s">
        <v>1</v>
      </c>
      <c r="J164" s="231" cm="1">
        <f t="array" aca="1" ref="J164" ca="1">INDIRECT("'"&amp;$C164&amp;"'!"&amp;"$"&amp;$D164&amp;$J$1&amp;"")</f>
        <v>6.3</v>
      </c>
      <c r="K164" s="232"/>
      <c r="L164" s="232">
        <v>0.95</v>
      </c>
      <c r="M164" s="233">
        <v>1.91</v>
      </c>
      <c r="N164" s="229" cm="1">
        <f t="array" aca="1" ref="N164" ca="1">INDIRECT("'"&amp;$C164&amp;"'!"&amp;"$"&amp;$D164&amp;$N$1&amp;"")</f>
        <v>6.3</v>
      </c>
      <c r="O164" s="232"/>
      <c r="P164" s="232">
        <v>0.91</v>
      </c>
      <c r="Q164" s="230">
        <v>2.93</v>
      </c>
      <c r="R164" s="359" t="str" cm="1">
        <f t="array" aca="1" ref="R164" ca="1">INDIRECT("'"&amp;$C164&amp;"'!"&amp;"$"&amp;$D164&amp;$R$1&amp;"")</f>
        <v>CMS</v>
      </c>
      <c r="S164" s="232"/>
      <c r="T164" s="232" t="s">
        <v>1</v>
      </c>
      <c r="U164" s="233" t="s">
        <v>1</v>
      </c>
      <c r="V164" s="229">
        <v>13.95</v>
      </c>
      <c r="W164" s="234" cm="1">
        <f t="array" aca="1" ref="W164" ca="1">INDIRECT("'"&amp;$C164&amp;"'!"&amp;"$"&amp;$D164&amp;$W$1&amp;"")</f>
        <v>2.8659999999999997</v>
      </c>
      <c r="X164" s="232">
        <v>0.99</v>
      </c>
      <c r="Y164" s="230">
        <v>0.26900000000000002</v>
      </c>
      <c r="Z164" s="231" cm="1">
        <f t="array" aca="1" ref="Z164" ca="1">INDIRECT("'"&amp;$C164&amp;"'!"&amp;"$"&amp;$D164&amp;$Z$1&amp;"")</f>
        <v>0</v>
      </c>
      <c r="AA164" s="232" t="s">
        <v>1</v>
      </c>
      <c r="AB164" s="232" t="s">
        <v>1</v>
      </c>
      <c r="AC164" s="233" t="s">
        <v>1</v>
      </c>
      <c r="AD164" s="229" cm="1">
        <f t="array" aca="1" ref="AD164" ca="1">INDIRECT("'"&amp;$C164&amp;"'!"&amp;"$"&amp;$D164&amp;$AD$1&amp;"")</f>
        <v>0</v>
      </c>
      <c r="AE164" s="232" t="s">
        <v>1</v>
      </c>
      <c r="AF164" s="232" t="s">
        <v>1</v>
      </c>
      <c r="AG164" s="230" t="s">
        <v>1</v>
      </c>
      <c r="AH164" s="231" cm="1">
        <f t="array" aca="1" ref="AH164" ca="1">INDIRECT("'"&amp;$C164&amp;"'!"&amp;"$"&amp;$D164&amp;$AH$1&amp;"")</f>
        <v>0</v>
      </c>
      <c r="AI164" s="232" t="s">
        <v>1</v>
      </c>
      <c r="AJ164" s="232" t="s">
        <v>1</v>
      </c>
      <c r="AK164" s="233" t="s">
        <v>1</v>
      </c>
      <c r="AL164" s="229" cm="1">
        <f t="array" aca="1" ref="AL164" ca="1">INDIRECT("'"&amp;$C164&amp;"'!"&amp;"$"&amp;$D164&amp;$AL$1&amp;"")</f>
        <v>0</v>
      </c>
      <c r="AM164" s="232" t="s">
        <v>1</v>
      </c>
      <c r="AN164" s="232" t="s">
        <v>1</v>
      </c>
      <c r="AO164" s="230" t="s">
        <v>1</v>
      </c>
      <c r="AP164" s="229">
        <v>11.6</v>
      </c>
      <c r="AQ164" s="233">
        <v>70.599999999999994</v>
      </c>
      <c r="AR164" s="229" cm="1">
        <f t="array" aca="1" ref="AR164" ca="1">INDIRECT("'"&amp;$C164&amp;"'!"&amp;"$"&amp;$D164&amp;$AR$1&amp;"")</f>
        <v>4</v>
      </c>
      <c r="AS164" s="232">
        <v>0.95</v>
      </c>
      <c r="AT164" s="230">
        <v>1.3260000000000001</v>
      </c>
      <c r="AU164" s="231" cm="1">
        <f t="array" aca="1" ref="AU164" ca="1">INDIRECT("'"&amp;$C164&amp;"'!"&amp;"$"&amp;$D164&amp;$AU$1&amp;"")</f>
        <v>3.5</v>
      </c>
      <c r="AV164" s="232">
        <v>0.95</v>
      </c>
      <c r="AW164" s="230">
        <v>0.93400000000000005</v>
      </c>
      <c r="AX164" s="229">
        <v>13.85</v>
      </c>
      <c r="AY164" s="233">
        <v>70.5</v>
      </c>
      <c r="AZ164" s="232" cm="1">
        <f t="array" aca="1" ref="AZ164" ca="1">INDIRECT("'"&amp;$C164&amp;"'!"&amp;"$"&amp;$D164&amp;$AZ$1&amp;"")</f>
        <v>6.1</v>
      </c>
      <c r="BA164" s="231"/>
      <c r="BB164" s="232">
        <v>0.97</v>
      </c>
      <c r="BC164" s="230">
        <v>1.6</v>
      </c>
      <c r="BD164" s="232" t="str" cm="1">
        <f t="array" aca="1" ref="BD164" ca="1">INDIRECT("'"&amp;$C164&amp;"'!"&amp;"$"&amp;$D164&amp;$BD$1&amp;"")</f>
        <v>CMS</v>
      </c>
      <c r="BE164" s="231"/>
      <c r="BF164" s="232" t="s">
        <v>1</v>
      </c>
      <c r="BG164" s="230" t="s">
        <v>1</v>
      </c>
      <c r="BH164" s="234">
        <v>14.03</v>
      </c>
      <c r="BI164" s="230">
        <v>71.099999999999994</v>
      </c>
      <c r="BJ164" s="234" cm="1">
        <f t="array" aca="1" ref="BJ164" ca="1">INDIRECT("'"&amp;$C164&amp;"'!"&amp;"$"&amp;$D164&amp;$BJ$1&amp;"")</f>
        <v>14.24</v>
      </c>
      <c r="BK164" s="232">
        <v>0.99</v>
      </c>
      <c r="BL164" s="230">
        <v>2.2999999999999998</v>
      </c>
      <c r="BM164" s="414">
        <v>68</v>
      </c>
      <c r="BN164" s="229" cm="1">
        <f t="array" aca="1" ref="BN164" ca="1">INDIRECT("'"&amp;$C164&amp;"'!"&amp;"$"&amp;$D164&amp;$BN$1&amp;"")</f>
        <v>5.8000000000000007</v>
      </c>
      <c r="BO164" s="231">
        <v>0.95</v>
      </c>
      <c r="BP164" s="230">
        <v>1.7</v>
      </c>
      <c r="BQ164" s="234" cm="1">
        <f t="array" aca="1" ref="BQ164" ca="1">INDIRECT("'"&amp;$C164&amp;"'!"&amp;"$"&amp;$D164&amp;$BQ$1&amp;"")</f>
        <v>1.3</v>
      </c>
      <c r="BR164" s="232"/>
      <c r="BS164" s="232">
        <v>0.99</v>
      </c>
      <c r="BT164" s="230">
        <v>0.17</v>
      </c>
      <c r="BU164" s="235" cm="1">
        <f t="array" aca="1" ref="BU164" ca="1">INDIRECT("'"&amp;$C164&amp;"'!"&amp;"$"&amp;$D164&amp;$BU$1&amp;"")</f>
        <v>0.75</v>
      </c>
      <c r="BV164" s="232"/>
      <c r="BW164" s="232">
        <v>0.97</v>
      </c>
      <c r="BX164" s="230">
        <v>0.19</v>
      </c>
      <c r="BY164" s="235" cm="1">
        <f t="array" aca="1" ref="BY164" ca="1">INDIRECT("'"&amp;$C164&amp;"'!"&amp;"$"&amp;$D164&amp;74&amp;"")</f>
        <v>0</v>
      </c>
      <c r="BZ164" s="232"/>
      <c r="CA164" s="232"/>
      <c r="CB164" s="230"/>
    </row>
    <row r="165" spans="1:80" ht="15" x14ac:dyDescent="0.2">
      <c r="A165" s="351">
        <f t="shared" si="11"/>
        <v>45968</v>
      </c>
      <c r="B165" s="268">
        <v>0.41666666666666702</v>
      </c>
      <c r="C165" s="254">
        <f t="shared" si="12"/>
        <v>7</v>
      </c>
      <c r="D165" s="255" t="s">
        <v>163</v>
      </c>
      <c r="E165" s="236">
        <v>14</v>
      </c>
      <c r="F165" s="237">
        <v>68.64</v>
      </c>
      <c r="G165" s="238" t="str" cm="1">
        <f t="array" aca="1" ref="G165" ca="1">INDIRECT("'"&amp;$C165&amp;"'!"&amp;"$"&amp;$D165&amp;$G$1&amp;"")</f>
        <v>CMS</v>
      </c>
      <c r="H165" s="239" t="s">
        <v>1</v>
      </c>
      <c r="I165" s="237" t="s">
        <v>1</v>
      </c>
      <c r="J165" s="238" cm="1">
        <f t="array" aca="1" ref="J165" ca="1">INDIRECT("'"&amp;$C165&amp;"'!"&amp;"$"&amp;$D165&amp;$J$1&amp;"")</f>
        <v>6.4</v>
      </c>
      <c r="K165" s="239"/>
      <c r="L165" s="239">
        <v>0.94</v>
      </c>
      <c r="M165" s="240">
        <v>2.25</v>
      </c>
      <c r="N165" s="236" cm="1">
        <f t="array" aca="1" ref="N165" ca="1">INDIRECT("'"&amp;$C165&amp;"'!"&amp;"$"&amp;$D165&amp;$N$1&amp;"")</f>
        <v>6.4</v>
      </c>
      <c r="O165" s="239"/>
      <c r="P165" s="239">
        <v>0.9</v>
      </c>
      <c r="Q165" s="237">
        <v>3.11</v>
      </c>
      <c r="R165" s="236" t="str" cm="1">
        <f t="array" aca="1" ref="R165" ca="1">INDIRECT("'"&amp;$C165&amp;"'!"&amp;"$"&amp;$D165&amp;$R$1&amp;"")</f>
        <v>CMS</v>
      </c>
      <c r="S165" s="239"/>
      <c r="T165" s="239" t="s">
        <v>1</v>
      </c>
      <c r="U165" s="240" t="s">
        <v>1</v>
      </c>
      <c r="V165" s="236">
        <v>13.9</v>
      </c>
      <c r="W165" s="241" cm="1">
        <f t="array" aca="1" ref="W165" ca="1">INDIRECT("'"&amp;$C165&amp;"'!"&amp;"$"&amp;$D165&amp;$W$1&amp;"")</f>
        <v>6.944</v>
      </c>
      <c r="X165" s="239">
        <v>1</v>
      </c>
      <c r="Y165" s="237">
        <v>0.56799999999999995</v>
      </c>
      <c r="Z165" s="238" cm="1">
        <f t="array" aca="1" ref="Z165" ca="1">INDIRECT("'"&amp;$C165&amp;"'!"&amp;"$"&amp;$D165&amp;$Z$1&amp;"")</f>
        <v>0</v>
      </c>
      <c r="AA165" s="239" t="s">
        <v>1</v>
      </c>
      <c r="AB165" s="239" t="s">
        <v>1</v>
      </c>
      <c r="AC165" s="240" t="s">
        <v>1</v>
      </c>
      <c r="AD165" s="236" cm="1">
        <f t="array" aca="1" ref="AD165" ca="1">INDIRECT("'"&amp;$C165&amp;"'!"&amp;"$"&amp;$D165&amp;$AD$1&amp;"")</f>
        <v>0</v>
      </c>
      <c r="AE165" s="239" t="s">
        <v>1</v>
      </c>
      <c r="AF165" s="239" t="s">
        <v>1</v>
      </c>
      <c r="AG165" s="237" t="s">
        <v>1</v>
      </c>
      <c r="AH165" s="238" cm="1">
        <f t="array" aca="1" ref="AH165" ca="1">INDIRECT("'"&amp;$C165&amp;"'!"&amp;"$"&amp;$D165&amp;$AH$1&amp;"")</f>
        <v>0</v>
      </c>
      <c r="AI165" s="239" t="s">
        <v>1</v>
      </c>
      <c r="AJ165" s="239" t="s">
        <v>1</v>
      </c>
      <c r="AK165" s="240" t="s">
        <v>1</v>
      </c>
      <c r="AL165" s="236" cm="1">
        <f t="array" aca="1" ref="AL165" ca="1">INDIRECT("'"&amp;$C165&amp;"'!"&amp;"$"&amp;$D165&amp;$AL$1&amp;"")</f>
        <v>0</v>
      </c>
      <c r="AM165" s="239" t="s">
        <v>1</v>
      </c>
      <c r="AN165" s="239" t="s">
        <v>1</v>
      </c>
      <c r="AO165" s="237" t="s">
        <v>1</v>
      </c>
      <c r="AP165" s="236">
        <v>11.6</v>
      </c>
      <c r="AQ165" s="240">
        <v>70.2</v>
      </c>
      <c r="AR165" s="236" cm="1">
        <f t="array" aca="1" ref="AR165" ca="1">INDIRECT("'"&amp;$C165&amp;"'!"&amp;"$"&amp;$D165&amp;$AR$1&amp;"")</f>
        <v>4</v>
      </c>
      <c r="AS165" s="239">
        <v>0.92</v>
      </c>
      <c r="AT165" s="237">
        <v>1.7</v>
      </c>
      <c r="AU165" s="238" cm="1">
        <f t="array" aca="1" ref="AU165" ca="1">INDIRECT("'"&amp;$C165&amp;"'!"&amp;"$"&amp;$D165&amp;$AU$1&amp;"")</f>
        <v>3.5</v>
      </c>
      <c r="AV165" s="239">
        <v>0.92</v>
      </c>
      <c r="AW165" s="237">
        <v>1.1599999999999999</v>
      </c>
      <c r="AX165" s="236">
        <v>13.8</v>
      </c>
      <c r="AY165" s="240">
        <v>70.400000000000006</v>
      </c>
      <c r="AZ165" s="239" cm="1">
        <f t="array" aca="1" ref="AZ165" ca="1">INDIRECT("'"&amp;$C165&amp;"'!"&amp;"$"&amp;$D165&amp;$AZ$1&amp;"")</f>
        <v>6.2</v>
      </c>
      <c r="BA165" s="238"/>
      <c r="BB165" s="239">
        <v>0.97</v>
      </c>
      <c r="BC165" s="237">
        <v>1.6</v>
      </c>
      <c r="BD165" s="239" t="str" cm="1">
        <f t="array" aca="1" ref="BD165" ca="1">INDIRECT("'"&amp;$C165&amp;"'!"&amp;"$"&amp;$D165&amp;$BD$1&amp;"")</f>
        <v>CMS</v>
      </c>
      <c r="BE165" s="238"/>
      <c r="BF165" s="239" t="s">
        <v>1</v>
      </c>
      <c r="BG165" s="237" t="s">
        <v>1</v>
      </c>
      <c r="BH165" s="241">
        <v>13.88</v>
      </c>
      <c r="BI165" s="237">
        <v>70.260000000000005</v>
      </c>
      <c r="BJ165" s="241" cm="1">
        <f t="array" aca="1" ref="BJ165" ca="1">INDIRECT("'"&amp;$C165&amp;"'!"&amp;"$"&amp;$D165&amp;$BJ$1&amp;"")</f>
        <v>14.21</v>
      </c>
      <c r="BK165" s="239">
        <v>0.99</v>
      </c>
      <c r="BL165" s="237">
        <v>2.2999999999999998</v>
      </c>
      <c r="BM165" s="415">
        <v>67.5</v>
      </c>
      <c r="BN165" s="236" cm="1">
        <f t="array" aca="1" ref="BN165" ca="1">INDIRECT("'"&amp;$C165&amp;"'!"&amp;"$"&amp;$D165&amp;$BN$1&amp;"")</f>
        <v>5.8000000000000007</v>
      </c>
      <c r="BO165" s="238">
        <v>0.95</v>
      </c>
      <c r="BP165" s="237">
        <v>1.7</v>
      </c>
      <c r="BQ165" s="241" cm="1">
        <f t="array" aca="1" ref="BQ165" ca="1">INDIRECT("'"&amp;$C165&amp;"'!"&amp;"$"&amp;$D165&amp;$BQ$1&amp;"")</f>
        <v>1.31</v>
      </c>
      <c r="BR165" s="239"/>
      <c r="BS165" s="239">
        <v>0.99</v>
      </c>
      <c r="BT165" s="237">
        <v>0.15</v>
      </c>
      <c r="BU165" s="242" cm="1">
        <f t="array" aca="1" ref="BU165" ca="1">INDIRECT("'"&amp;$C165&amp;"'!"&amp;"$"&amp;$D165&amp;$BU$1&amp;"")</f>
        <v>0.76</v>
      </c>
      <c r="BV165" s="239"/>
      <c r="BW165" s="239">
        <v>0.97</v>
      </c>
      <c r="BX165" s="237">
        <v>0.2</v>
      </c>
      <c r="BY165" s="242" cm="1">
        <f t="array" aca="1" ref="BY165" ca="1">INDIRECT("'"&amp;$C165&amp;"'!"&amp;"$"&amp;$D165&amp;74&amp;"")</f>
        <v>0</v>
      </c>
      <c r="BZ165" s="239"/>
      <c r="CA165" s="239"/>
      <c r="CB165" s="237"/>
    </row>
    <row r="166" spans="1:80" ht="15" x14ac:dyDescent="0.2">
      <c r="A166" s="351">
        <f t="shared" si="11"/>
        <v>45968</v>
      </c>
      <c r="B166" s="268">
        <v>0.45833333333333398</v>
      </c>
      <c r="C166" s="254">
        <f t="shared" si="12"/>
        <v>7</v>
      </c>
      <c r="D166" s="255" t="s">
        <v>164</v>
      </c>
      <c r="E166" s="229">
        <v>14</v>
      </c>
      <c r="F166" s="230">
        <v>68.5</v>
      </c>
      <c r="G166" s="231" t="str" cm="1">
        <f t="array" aca="1" ref="G166" ca="1">INDIRECT("'"&amp;$C166&amp;"'!"&amp;"$"&amp;$D166&amp;$G$1&amp;"")</f>
        <v>CMS</v>
      </c>
      <c r="H166" s="232" t="s">
        <v>1</v>
      </c>
      <c r="I166" s="230" t="s">
        <v>1</v>
      </c>
      <c r="J166" s="231" cm="1">
        <f t="array" aca="1" ref="J166" ca="1">INDIRECT("'"&amp;$C166&amp;"'!"&amp;"$"&amp;$D166&amp;$J$1&amp;"")</f>
        <v>6.3</v>
      </c>
      <c r="K166" s="232"/>
      <c r="L166" s="232">
        <v>0.92</v>
      </c>
      <c r="M166" s="233">
        <v>2.68</v>
      </c>
      <c r="N166" s="229" cm="1">
        <f t="array" aca="1" ref="N166" ca="1">INDIRECT("'"&amp;$C166&amp;"'!"&amp;"$"&amp;$D166&amp;$N$1&amp;"")</f>
        <v>6.3</v>
      </c>
      <c r="O166" s="232"/>
      <c r="P166" s="232">
        <v>0.91</v>
      </c>
      <c r="Q166" s="230">
        <v>2.84</v>
      </c>
      <c r="R166" s="359" t="str" cm="1">
        <f t="array" aca="1" ref="R166" ca="1">INDIRECT("'"&amp;$C166&amp;"'!"&amp;"$"&amp;$D166&amp;$R$1&amp;"")</f>
        <v>CMS</v>
      </c>
      <c r="S166" s="232"/>
      <c r="T166" s="232" t="s">
        <v>1</v>
      </c>
      <c r="U166" s="233" t="s">
        <v>1</v>
      </c>
      <c r="V166" s="229">
        <v>13.87</v>
      </c>
      <c r="W166" s="234" cm="1">
        <f t="array" aca="1" ref="W166" ca="1">INDIRECT("'"&amp;$C166&amp;"'!"&amp;"$"&amp;$D166&amp;$W$1&amp;"")</f>
        <v>6.9909999999999997</v>
      </c>
      <c r="X166" s="232">
        <v>1</v>
      </c>
      <c r="Y166" s="230">
        <v>0.58299999999999996</v>
      </c>
      <c r="Z166" s="231" cm="1">
        <f t="array" aca="1" ref="Z166" ca="1">INDIRECT("'"&amp;$C166&amp;"'!"&amp;"$"&amp;$D166&amp;$Z$1&amp;"")</f>
        <v>0</v>
      </c>
      <c r="AA166" s="232" t="s">
        <v>1</v>
      </c>
      <c r="AB166" s="232" t="s">
        <v>1</v>
      </c>
      <c r="AC166" s="233" t="s">
        <v>1</v>
      </c>
      <c r="AD166" s="229" cm="1">
        <f t="array" aca="1" ref="AD166" ca="1">INDIRECT("'"&amp;$C166&amp;"'!"&amp;"$"&amp;$D166&amp;$AD$1&amp;"")</f>
        <v>0</v>
      </c>
      <c r="AE166" s="232" t="s">
        <v>1</v>
      </c>
      <c r="AF166" s="232" t="s">
        <v>1</v>
      </c>
      <c r="AG166" s="230" t="s">
        <v>1</v>
      </c>
      <c r="AH166" s="231" cm="1">
        <f t="array" aca="1" ref="AH166" ca="1">INDIRECT("'"&amp;$C166&amp;"'!"&amp;"$"&amp;$D166&amp;$AH$1&amp;"")</f>
        <v>0</v>
      </c>
      <c r="AI166" s="232" t="s">
        <v>1</v>
      </c>
      <c r="AJ166" s="232" t="s">
        <v>1</v>
      </c>
      <c r="AK166" s="233" t="s">
        <v>1</v>
      </c>
      <c r="AL166" s="229" cm="1">
        <f t="array" aca="1" ref="AL166" ca="1">INDIRECT("'"&amp;$C166&amp;"'!"&amp;"$"&amp;$D166&amp;$AL$1&amp;"")</f>
        <v>0</v>
      </c>
      <c r="AM166" s="232" t="s">
        <v>1</v>
      </c>
      <c r="AN166" s="232" t="s">
        <v>1</v>
      </c>
      <c r="AO166" s="230" t="s">
        <v>1</v>
      </c>
      <c r="AP166" s="229">
        <v>11.6</v>
      </c>
      <c r="AQ166" s="233">
        <v>70.099999999999994</v>
      </c>
      <c r="AR166" s="229" cm="1">
        <f t="array" aca="1" ref="AR166" ca="1">INDIRECT("'"&amp;$C166&amp;"'!"&amp;"$"&amp;$D166&amp;$AR$1&amp;"")</f>
        <v>4</v>
      </c>
      <c r="AS166" s="232">
        <v>0.92</v>
      </c>
      <c r="AT166" s="230">
        <v>1.829</v>
      </c>
      <c r="AU166" s="231" cm="1">
        <f t="array" aca="1" ref="AU166" ca="1">INDIRECT("'"&amp;$C166&amp;"'!"&amp;"$"&amp;$D166&amp;$AU$1&amp;"")</f>
        <v>3.5</v>
      </c>
      <c r="AV166" s="232">
        <v>0.92</v>
      </c>
      <c r="AW166" s="230">
        <v>1.228</v>
      </c>
      <c r="AX166" s="229">
        <v>13.8</v>
      </c>
      <c r="AY166" s="233">
        <v>70.400000000000006</v>
      </c>
      <c r="AZ166" s="232" cm="1">
        <f t="array" aca="1" ref="AZ166" ca="1">INDIRECT("'"&amp;$C166&amp;"'!"&amp;"$"&amp;$D166&amp;$AZ$1&amp;"")</f>
        <v>7</v>
      </c>
      <c r="BA166" s="231"/>
      <c r="BB166" s="232">
        <v>0.97</v>
      </c>
      <c r="BC166" s="230">
        <v>1.8</v>
      </c>
      <c r="BD166" s="232" t="str" cm="1">
        <f t="array" aca="1" ref="BD166" ca="1">INDIRECT("'"&amp;$C166&amp;"'!"&amp;"$"&amp;$D166&amp;$BD$1&amp;"")</f>
        <v>CMS</v>
      </c>
      <c r="BE166" s="231"/>
      <c r="BF166" s="232" t="s">
        <v>1</v>
      </c>
      <c r="BG166" s="230" t="s">
        <v>1</v>
      </c>
      <c r="BH166" s="234">
        <v>13.8</v>
      </c>
      <c r="BI166" s="230">
        <v>69.92</v>
      </c>
      <c r="BJ166" s="234" cm="1">
        <f t="array" aca="1" ref="BJ166" ca="1">INDIRECT("'"&amp;$C166&amp;"'!"&amp;"$"&amp;$D166&amp;$BJ$1&amp;"")</f>
        <v>14.23</v>
      </c>
      <c r="BK166" s="232">
        <v>0.99</v>
      </c>
      <c r="BL166" s="230">
        <v>2.2000000000000002</v>
      </c>
      <c r="BM166" s="414">
        <v>67.400000000000006</v>
      </c>
      <c r="BN166" s="229" cm="1">
        <f t="array" aca="1" ref="BN166" ca="1">INDIRECT("'"&amp;$C166&amp;"'!"&amp;"$"&amp;$D166&amp;$BN$1&amp;"")</f>
        <v>5.8000000000000007</v>
      </c>
      <c r="BO166" s="231">
        <v>0.95</v>
      </c>
      <c r="BP166" s="230">
        <v>1.8</v>
      </c>
      <c r="BQ166" s="234" cm="1">
        <f t="array" aca="1" ref="BQ166" ca="1">INDIRECT("'"&amp;$C166&amp;"'!"&amp;"$"&amp;$D166&amp;$BQ$1&amp;"")</f>
        <v>1.41</v>
      </c>
      <c r="BR166" s="232"/>
      <c r="BS166" s="232">
        <v>0.99</v>
      </c>
      <c r="BT166" s="230">
        <v>0.17</v>
      </c>
      <c r="BU166" s="235" cm="1">
        <f t="array" aca="1" ref="BU166" ca="1">INDIRECT("'"&amp;$C166&amp;"'!"&amp;"$"&amp;$D166&amp;$BU$1&amp;"")</f>
        <v>0.79</v>
      </c>
      <c r="BV166" s="232"/>
      <c r="BW166" s="232">
        <v>0.97</v>
      </c>
      <c r="BX166" s="230">
        <v>0.19</v>
      </c>
      <c r="BY166" s="235" cm="1">
        <f t="array" aca="1" ref="BY166" ca="1">INDIRECT("'"&amp;$C166&amp;"'!"&amp;"$"&amp;$D166&amp;74&amp;"")</f>
        <v>0</v>
      </c>
      <c r="BZ166" s="232"/>
      <c r="CA166" s="232"/>
      <c r="CB166" s="230"/>
    </row>
    <row r="167" spans="1:80" ht="15" x14ac:dyDescent="0.2">
      <c r="A167" s="351">
        <f t="shared" si="11"/>
        <v>45968</v>
      </c>
      <c r="B167" s="268">
        <v>0.5</v>
      </c>
      <c r="C167" s="254">
        <f t="shared" si="12"/>
        <v>7</v>
      </c>
      <c r="D167" s="255" t="s">
        <v>165</v>
      </c>
      <c r="E167" s="236">
        <v>14</v>
      </c>
      <c r="F167" s="237">
        <v>68.48</v>
      </c>
      <c r="G167" s="238" t="str" cm="1">
        <f t="array" aca="1" ref="G167" ca="1">INDIRECT("'"&amp;$C167&amp;"'!"&amp;"$"&amp;$D167&amp;$G$1&amp;"")</f>
        <v>CMS</v>
      </c>
      <c r="H167" s="239" t="s">
        <v>1</v>
      </c>
      <c r="I167" s="237" t="s">
        <v>1</v>
      </c>
      <c r="J167" s="238" cm="1">
        <f t="array" aca="1" ref="J167" ca="1">INDIRECT("'"&amp;$C167&amp;"'!"&amp;"$"&amp;$D167&amp;$J$1&amp;"")</f>
        <v>6.3</v>
      </c>
      <c r="K167" s="239"/>
      <c r="L167" s="239">
        <v>0.91</v>
      </c>
      <c r="M167" s="240">
        <v>2.97</v>
      </c>
      <c r="N167" s="236" cm="1">
        <f t="array" aca="1" ref="N167" ca="1">INDIRECT("'"&amp;$C167&amp;"'!"&amp;"$"&amp;$D167&amp;$N$1&amp;"")</f>
        <v>6.3</v>
      </c>
      <c r="O167" s="239"/>
      <c r="P167" s="239">
        <v>0.91</v>
      </c>
      <c r="Q167" s="237">
        <v>2.96</v>
      </c>
      <c r="R167" s="236" t="str" cm="1">
        <f t="array" aca="1" ref="R167" ca="1">INDIRECT("'"&amp;$C167&amp;"'!"&amp;"$"&amp;$D167&amp;$R$1&amp;"")</f>
        <v>CMS</v>
      </c>
      <c r="S167" s="239"/>
      <c r="T167" s="239" t="s">
        <v>1</v>
      </c>
      <c r="U167" s="240" t="s">
        <v>1</v>
      </c>
      <c r="V167" s="236">
        <v>13.87</v>
      </c>
      <c r="W167" s="241" cm="1">
        <f t="array" aca="1" ref="W167" ca="1">INDIRECT("'"&amp;$C167&amp;"'!"&amp;"$"&amp;$D167&amp;$W$1&amp;"")</f>
        <v>7.9669999999999996</v>
      </c>
      <c r="X167" s="239">
        <v>1</v>
      </c>
      <c r="Y167" s="237">
        <v>0.61599999999999999</v>
      </c>
      <c r="Z167" s="238" cm="1">
        <f t="array" aca="1" ref="Z167" ca="1">INDIRECT("'"&amp;$C167&amp;"'!"&amp;"$"&amp;$D167&amp;$Z$1&amp;"")</f>
        <v>0</v>
      </c>
      <c r="AA167" s="239" t="s">
        <v>1</v>
      </c>
      <c r="AB167" s="239" t="s">
        <v>1</v>
      </c>
      <c r="AC167" s="240" t="s">
        <v>1</v>
      </c>
      <c r="AD167" s="236" cm="1">
        <f t="array" aca="1" ref="AD167" ca="1">INDIRECT("'"&amp;$C167&amp;"'!"&amp;"$"&amp;$D167&amp;$AD$1&amp;"")</f>
        <v>0</v>
      </c>
      <c r="AE167" s="239" t="s">
        <v>1</v>
      </c>
      <c r="AF167" s="239" t="s">
        <v>1</v>
      </c>
      <c r="AG167" s="237" t="s">
        <v>1</v>
      </c>
      <c r="AH167" s="238" cm="1">
        <f t="array" aca="1" ref="AH167" ca="1">INDIRECT("'"&amp;$C167&amp;"'!"&amp;"$"&amp;$D167&amp;$AH$1&amp;"")</f>
        <v>0</v>
      </c>
      <c r="AI167" s="239" t="s">
        <v>1</v>
      </c>
      <c r="AJ167" s="239" t="s">
        <v>1</v>
      </c>
      <c r="AK167" s="240" t="s">
        <v>1</v>
      </c>
      <c r="AL167" s="236" cm="1">
        <f t="array" aca="1" ref="AL167" ca="1">INDIRECT("'"&amp;$C167&amp;"'!"&amp;"$"&amp;$D167&amp;$AL$1&amp;"")</f>
        <v>0</v>
      </c>
      <c r="AM167" s="239" t="s">
        <v>1</v>
      </c>
      <c r="AN167" s="239" t="s">
        <v>1</v>
      </c>
      <c r="AO167" s="237" t="s">
        <v>1</v>
      </c>
      <c r="AP167" s="236">
        <v>11.6</v>
      </c>
      <c r="AQ167" s="240">
        <v>70.400000000000006</v>
      </c>
      <c r="AR167" s="236" cm="1">
        <f t="array" aca="1" ref="AR167" ca="1">INDIRECT("'"&amp;$C167&amp;"'!"&amp;"$"&amp;$D167&amp;$AR$1&amp;"")</f>
        <v>4</v>
      </c>
      <c r="AS167" s="239">
        <v>0.92</v>
      </c>
      <c r="AT167" s="237">
        <v>1.456</v>
      </c>
      <c r="AU167" s="238" cm="1">
        <f t="array" aca="1" ref="AU167" ca="1">INDIRECT("'"&amp;$C167&amp;"'!"&amp;"$"&amp;$D167&amp;$AU$1&amp;"")</f>
        <v>3.3</v>
      </c>
      <c r="AV167" s="239">
        <v>0.92</v>
      </c>
      <c r="AW167" s="237">
        <v>0.94</v>
      </c>
      <c r="AX167" s="236">
        <v>13.95</v>
      </c>
      <c r="AY167" s="240">
        <v>70.5</v>
      </c>
      <c r="AZ167" s="239" cm="1">
        <f t="array" aca="1" ref="AZ167" ca="1">INDIRECT("'"&amp;$C167&amp;"'!"&amp;"$"&amp;$D167&amp;$AZ$1&amp;"")</f>
        <v>7.5</v>
      </c>
      <c r="BA167" s="238"/>
      <c r="BB167" s="239">
        <v>0.92</v>
      </c>
      <c r="BC167" s="237">
        <v>2</v>
      </c>
      <c r="BD167" s="239" t="str" cm="1">
        <f t="array" aca="1" ref="BD167" ca="1">INDIRECT("'"&amp;$C167&amp;"'!"&amp;"$"&amp;$D167&amp;$BD$1&amp;"")</f>
        <v>CMS</v>
      </c>
      <c r="BE167" s="238"/>
      <c r="BF167" s="239" t="s">
        <v>1</v>
      </c>
      <c r="BG167" s="237" t="s">
        <v>1</v>
      </c>
      <c r="BH167" s="241">
        <v>14.08</v>
      </c>
      <c r="BI167" s="237">
        <v>70.900000000000006</v>
      </c>
      <c r="BJ167" s="241" cm="1">
        <f t="array" aca="1" ref="BJ167" ca="1">INDIRECT("'"&amp;$C167&amp;"'!"&amp;"$"&amp;$D167&amp;$BJ$1&amp;"")</f>
        <v>14.19</v>
      </c>
      <c r="BK167" s="239">
        <v>0.98</v>
      </c>
      <c r="BL167" s="237">
        <v>3.3</v>
      </c>
      <c r="BM167" s="415">
        <v>67.3</v>
      </c>
      <c r="BN167" s="236" cm="1">
        <f t="array" aca="1" ref="BN167" ca="1">INDIRECT("'"&amp;$C167&amp;"'!"&amp;"$"&amp;$D167&amp;$BN$1&amp;"")</f>
        <v>5.8000000000000007</v>
      </c>
      <c r="BO167" s="238">
        <v>0.95</v>
      </c>
      <c r="BP167" s="237">
        <v>1.9</v>
      </c>
      <c r="BQ167" s="241" cm="1">
        <f t="array" aca="1" ref="BQ167" ca="1">INDIRECT("'"&amp;$C167&amp;"'!"&amp;"$"&amp;$D167&amp;$BQ$1&amp;"")</f>
        <v>1.39</v>
      </c>
      <c r="BR167" s="239"/>
      <c r="BS167" s="239">
        <v>0.99</v>
      </c>
      <c r="BT167" s="237">
        <v>0.16</v>
      </c>
      <c r="BU167" s="242" cm="1">
        <f t="array" aca="1" ref="BU167" ca="1">INDIRECT("'"&amp;$C167&amp;"'!"&amp;"$"&amp;$D167&amp;$BU$1&amp;"")</f>
        <v>0.8</v>
      </c>
      <c r="BV167" s="239"/>
      <c r="BW167" s="239">
        <v>0.97</v>
      </c>
      <c r="BX167" s="237">
        <v>0.2</v>
      </c>
      <c r="BY167" s="242" cm="1">
        <f t="array" aca="1" ref="BY167" ca="1">INDIRECT("'"&amp;$C167&amp;"'!"&amp;"$"&amp;$D167&amp;74&amp;"")</f>
        <v>0</v>
      </c>
      <c r="BZ167" s="239"/>
      <c r="CA167" s="239"/>
      <c r="CB167" s="237"/>
    </row>
    <row r="168" spans="1:80" ht="15" x14ac:dyDescent="0.2">
      <c r="A168" s="351">
        <f t="shared" si="11"/>
        <v>45968</v>
      </c>
      <c r="B168" s="268">
        <v>0.54166666666666696</v>
      </c>
      <c r="C168" s="254">
        <f t="shared" si="12"/>
        <v>7</v>
      </c>
      <c r="D168" s="255" t="s">
        <v>166</v>
      </c>
      <c r="E168" s="229">
        <v>14</v>
      </c>
      <c r="F168" s="230">
        <v>68.44</v>
      </c>
      <c r="G168" s="231" t="str" cm="1">
        <f t="array" aca="1" ref="G168" ca="1">INDIRECT("'"&amp;$C168&amp;"'!"&amp;"$"&amp;$D168&amp;$G$1&amp;"")</f>
        <v>CMS</v>
      </c>
      <c r="H168" s="232" t="s">
        <v>1</v>
      </c>
      <c r="I168" s="230" t="s">
        <v>1</v>
      </c>
      <c r="J168" s="231" cm="1">
        <f t="array" aca="1" ref="J168" ca="1">INDIRECT("'"&amp;$C168&amp;"'!"&amp;"$"&amp;$D168&amp;$J$1&amp;"")</f>
        <v>6.5</v>
      </c>
      <c r="K168" s="232"/>
      <c r="L168" s="232">
        <v>0.92</v>
      </c>
      <c r="M168" s="230">
        <v>2.87</v>
      </c>
      <c r="N168" s="229" cm="1">
        <f t="array" aca="1" ref="N168" ca="1">INDIRECT("'"&amp;$C168&amp;"'!"&amp;"$"&amp;$D168&amp;$N$1&amp;"")</f>
        <v>6.5</v>
      </c>
      <c r="O168" s="232"/>
      <c r="P168" s="232">
        <v>0.92</v>
      </c>
      <c r="Q168" s="230">
        <v>2.84</v>
      </c>
      <c r="R168" s="359" t="str" cm="1">
        <f t="array" aca="1" ref="R168" ca="1">INDIRECT("'"&amp;$C168&amp;"'!"&amp;"$"&amp;$D168&amp;$R$1&amp;"")</f>
        <v>CMS</v>
      </c>
      <c r="S168" s="232"/>
      <c r="T168" s="232" t="s">
        <v>1</v>
      </c>
      <c r="U168" s="233" t="s">
        <v>1</v>
      </c>
      <c r="V168" s="229">
        <v>13.87</v>
      </c>
      <c r="W168" s="234" cm="1">
        <f t="array" aca="1" ref="W168" ca="1">INDIRECT("'"&amp;$C168&amp;"'!"&amp;"$"&amp;$D168&amp;$W$1&amp;"")</f>
        <v>7.9550000000000001</v>
      </c>
      <c r="X168" s="232">
        <v>1</v>
      </c>
      <c r="Y168" s="230">
        <v>0.65300000000000002</v>
      </c>
      <c r="Z168" s="231" cm="1">
        <f t="array" aca="1" ref="Z168" ca="1">INDIRECT("'"&amp;$C168&amp;"'!"&amp;"$"&amp;$D168&amp;$Z$1&amp;"")</f>
        <v>0</v>
      </c>
      <c r="AA168" s="232" t="s">
        <v>1</v>
      </c>
      <c r="AB168" s="232" t="s">
        <v>1</v>
      </c>
      <c r="AC168" s="233" t="s">
        <v>1</v>
      </c>
      <c r="AD168" s="229" cm="1">
        <f t="array" aca="1" ref="AD168" ca="1">INDIRECT("'"&amp;$C168&amp;"'!"&amp;"$"&amp;$D168&amp;$AD$1&amp;"")</f>
        <v>0</v>
      </c>
      <c r="AE168" s="232" t="s">
        <v>1</v>
      </c>
      <c r="AF168" s="232" t="s">
        <v>1</v>
      </c>
      <c r="AG168" s="230" t="s">
        <v>1</v>
      </c>
      <c r="AH168" s="231" cm="1">
        <f t="array" aca="1" ref="AH168" ca="1">INDIRECT("'"&amp;$C168&amp;"'!"&amp;"$"&amp;$D168&amp;$AH$1&amp;"")</f>
        <v>0</v>
      </c>
      <c r="AI168" s="232" t="s">
        <v>1</v>
      </c>
      <c r="AJ168" s="232" t="s">
        <v>1</v>
      </c>
      <c r="AK168" s="233" t="s">
        <v>1</v>
      </c>
      <c r="AL168" s="229" cm="1">
        <f t="array" aca="1" ref="AL168" ca="1">INDIRECT("'"&amp;$C168&amp;"'!"&amp;"$"&amp;$D168&amp;$AL$1&amp;"")</f>
        <v>0</v>
      </c>
      <c r="AM168" s="232" t="s">
        <v>1</v>
      </c>
      <c r="AN168" s="232" t="s">
        <v>1</v>
      </c>
      <c r="AO168" s="230" t="s">
        <v>1</v>
      </c>
      <c r="AP168" s="229">
        <v>11.6</v>
      </c>
      <c r="AQ168" s="233">
        <v>70.5</v>
      </c>
      <c r="AR168" s="229" cm="1">
        <f t="array" aca="1" ref="AR168" ca="1">INDIRECT("'"&amp;$C168&amp;"'!"&amp;"$"&amp;$D168&amp;$AR$1&amp;"")</f>
        <v>4</v>
      </c>
      <c r="AS168" s="232">
        <v>0.93</v>
      </c>
      <c r="AT168" s="230">
        <v>1.508</v>
      </c>
      <c r="AU168" s="231" cm="1">
        <f t="array" aca="1" ref="AU168" ca="1">INDIRECT("'"&amp;$C168&amp;"'!"&amp;"$"&amp;$D168&amp;$AU$1&amp;"")</f>
        <v>3.3</v>
      </c>
      <c r="AV168" s="232">
        <v>0.93</v>
      </c>
      <c r="AW168" s="230">
        <v>0.93400000000000005</v>
      </c>
      <c r="AX168" s="229">
        <v>13.95</v>
      </c>
      <c r="AY168" s="233">
        <v>70.5</v>
      </c>
      <c r="AZ168" s="232" cm="1">
        <f t="array" aca="1" ref="AZ168" ca="1">INDIRECT("'"&amp;$C168&amp;"'!"&amp;"$"&amp;$D168&amp;$AZ$1&amp;"")</f>
        <v>7.5</v>
      </c>
      <c r="BA168" s="231"/>
      <c r="BB168" s="232">
        <v>0.91</v>
      </c>
      <c r="BC168" s="230">
        <v>2.4</v>
      </c>
      <c r="BD168" s="232" t="str" cm="1">
        <f t="array" aca="1" ref="BD168" ca="1">INDIRECT("'"&amp;$C168&amp;"'!"&amp;"$"&amp;$D168&amp;$BD$1&amp;"")</f>
        <v>CMS</v>
      </c>
      <c r="BE168" s="231"/>
      <c r="BF168" s="232" t="s">
        <v>1</v>
      </c>
      <c r="BG168" s="230" t="s">
        <v>1</v>
      </c>
      <c r="BH168" s="234">
        <v>14.1</v>
      </c>
      <c r="BI168" s="230">
        <v>71.03</v>
      </c>
      <c r="BJ168" s="234" cm="1">
        <f t="array" aca="1" ref="BJ168" ca="1">INDIRECT("'"&amp;$C168&amp;"'!"&amp;"$"&amp;$D168&amp;$BJ$1&amp;"")</f>
        <v>14.22</v>
      </c>
      <c r="BK168" s="232">
        <v>0.98</v>
      </c>
      <c r="BL168" s="230">
        <v>3.5</v>
      </c>
      <c r="BM168" s="414">
        <v>67.3</v>
      </c>
      <c r="BN168" s="229" cm="1">
        <f t="array" aca="1" ref="BN168" ca="1">INDIRECT("'"&amp;$C168&amp;"'!"&amp;"$"&amp;$D168&amp;$BN$1&amp;"")</f>
        <v>5.1000000000000005</v>
      </c>
      <c r="BO168" s="231">
        <v>0.95</v>
      </c>
      <c r="BP168" s="230">
        <v>1.7</v>
      </c>
      <c r="BQ168" s="234" cm="1">
        <f t="array" aca="1" ref="BQ168" ca="1">INDIRECT("'"&amp;$C168&amp;"'!"&amp;"$"&amp;$D168&amp;$BQ$1&amp;"")</f>
        <v>1.41</v>
      </c>
      <c r="BR168" s="232"/>
      <c r="BS168" s="232">
        <v>0.99</v>
      </c>
      <c r="BT168" s="230">
        <v>0.16</v>
      </c>
      <c r="BU168" s="235" cm="1">
        <f t="array" aca="1" ref="BU168" ca="1">INDIRECT("'"&amp;$C168&amp;"'!"&amp;"$"&amp;$D168&amp;$BU$1&amp;"")</f>
        <v>0.83</v>
      </c>
      <c r="BV168" s="232"/>
      <c r="BW168" s="232">
        <v>0.97</v>
      </c>
      <c r="BX168" s="230">
        <v>0.2</v>
      </c>
      <c r="BY168" s="235" cm="1">
        <f t="array" aca="1" ref="BY168" ca="1">INDIRECT("'"&amp;$C168&amp;"'!"&amp;"$"&amp;$D168&amp;74&amp;"")</f>
        <v>0</v>
      </c>
      <c r="BZ168" s="232"/>
      <c r="CA168" s="232"/>
      <c r="CB168" s="230"/>
    </row>
    <row r="169" spans="1:80" ht="15" x14ac:dyDescent="0.2">
      <c r="A169" s="351">
        <f t="shared" si="11"/>
        <v>45968</v>
      </c>
      <c r="B169" s="268">
        <v>0.58333333333333404</v>
      </c>
      <c r="C169" s="254">
        <f t="shared" si="12"/>
        <v>7</v>
      </c>
      <c r="D169" s="255" t="s">
        <v>167</v>
      </c>
      <c r="E169" s="236">
        <v>14</v>
      </c>
      <c r="F169" s="237">
        <v>68.98</v>
      </c>
      <c r="G169" s="238" t="str" cm="1">
        <f t="array" aca="1" ref="G169" ca="1">INDIRECT("'"&amp;$C169&amp;"'!"&amp;"$"&amp;$D169&amp;$G$1&amp;"")</f>
        <v>CMS</v>
      </c>
      <c r="H169" s="239" t="s">
        <v>1</v>
      </c>
      <c r="I169" s="237" t="s">
        <v>1</v>
      </c>
      <c r="J169" s="238" cm="1">
        <f t="array" aca="1" ref="J169" ca="1">INDIRECT("'"&amp;$C169&amp;"'!"&amp;"$"&amp;$D169&amp;$J$1&amp;"")</f>
        <v>6.5</v>
      </c>
      <c r="K169" s="239"/>
      <c r="L169" s="239">
        <v>0.9</v>
      </c>
      <c r="M169" s="240">
        <v>3.2</v>
      </c>
      <c r="N169" s="236" cm="1">
        <f t="array" aca="1" ref="N169" ca="1">INDIRECT("'"&amp;$C169&amp;"'!"&amp;"$"&amp;$D169&amp;$N$1&amp;"")</f>
        <v>6.6</v>
      </c>
      <c r="O169" s="239"/>
      <c r="P169" s="239">
        <v>0.89</v>
      </c>
      <c r="Q169" s="237">
        <v>3.29</v>
      </c>
      <c r="R169" s="236" t="str" cm="1">
        <f t="array" aca="1" ref="R169" ca="1">INDIRECT("'"&amp;$C169&amp;"'!"&amp;"$"&amp;$D169&amp;$R$1&amp;"")</f>
        <v>CMS</v>
      </c>
      <c r="S169" s="239"/>
      <c r="T169" s="239" t="s">
        <v>1</v>
      </c>
      <c r="U169" s="240" t="s">
        <v>1</v>
      </c>
      <c r="V169" s="236">
        <v>13.86</v>
      </c>
      <c r="W169" s="241" cm="1">
        <f t="array" aca="1" ref="W169" ca="1">INDIRECT("'"&amp;$C169&amp;"'!"&amp;"$"&amp;$D169&amp;$W$1&amp;"")</f>
        <v>8.8409999999999993</v>
      </c>
      <c r="X169" s="239">
        <v>1</v>
      </c>
      <c r="Y169" s="237">
        <v>0.748</v>
      </c>
      <c r="Z169" s="238" cm="1">
        <f t="array" aca="1" ref="Z169" ca="1">INDIRECT("'"&amp;$C169&amp;"'!"&amp;"$"&amp;$D169&amp;$Z$1&amp;"")</f>
        <v>0</v>
      </c>
      <c r="AA169" s="239" t="s">
        <v>1</v>
      </c>
      <c r="AB169" s="239" t="s">
        <v>1</v>
      </c>
      <c r="AC169" s="240" t="s">
        <v>1</v>
      </c>
      <c r="AD169" s="236" cm="1">
        <f t="array" aca="1" ref="AD169" ca="1">INDIRECT("'"&amp;$C169&amp;"'!"&amp;"$"&amp;$D169&amp;$AD$1&amp;"")</f>
        <v>0</v>
      </c>
      <c r="AE169" s="239" t="s">
        <v>1</v>
      </c>
      <c r="AF169" s="239" t="s">
        <v>1</v>
      </c>
      <c r="AG169" s="237" t="s">
        <v>1</v>
      </c>
      <c r="AH169" s="238" cm="1">
        <f t="array" aca="1" ref="AH169" ca="1">INDIRECT("'"&amp;$C169&amp;"'!"&amp;"$"&amp;$D169&amp;$AH$1&amp;"")</f>
        <v>0</v>
      </c>
      <c r="AI169" s="239" t="s">
        <v>1</v>
      </c>
      <c r="AJ169" s="239" t="s">
        <v>1</v>
      </c>
      <c r="AK169" s="240" t="s">
        <v>1</v>
      </c>
      <c r="AL169" s="236" cm="1">
        <f t="array" aca="1" ref="AL169" ca="1">INDIRECT("'"&amp;$C169&amp;"'!"&amp;"$"&amp;$D169&amp;$AL$1&amp;"")</f>
        <v>0</v>
      </c>
      <c r="AM169" s="239" t="s">
        <v>1</v>
      </c>
      <c r="AN169" s="239" t="s">
        <v>1</v>
      </c>
      <c r="AO169" s="237" t="s">
        <v>1</v>
      </c>
      <c r="AP169" s="236">
        <v>11.7</v>
      </c>
      <c r="AQ169" s="240">
        <v>70.400000000000006</v>
      </c>
      <c r="AR169" s="236" cm="1">
        <f t="array" aca="1" ref="AR169" ca="1">INDIRECT("'"&amp;$C169&amp;"'!"&amp;"$"&amp;$D169&amp;$AR$1&amp;"")</f>
        <v>4</v>
      </c>
      <c r="AS169" s="239">
        <v>0.9</v>
      </c>
      <c r="AT169" s="237">
        <v>1.6259999999999999</v>
      </c>
      <c r="AU169" s="238" cm="1">
        <f t="array" aca="1" ref="AU169" ca="1">INDIRECT("'"&amp;$C169&amp;"'!"&amp;"$"&amp;$D169&amp;$AU$1&amp;"")</f>
        <v>3.3</v>
      </c>
      <c r="AV169" s="239">
        <v>0.9</v>
      </c>
      <c r="AW169" s="237">
        <v>1.2470000000000001</v>
      </c>
      <c r="AX169" s="236">
        <v>13.95</v>
      </c>
      <c r="AY169" s="240">
        <v>70.5</v>
      </c>
      <c r="AZ169" s="239" cm="1">
        <f t="array" aca="1" ref="AZ169" ca="1">INDIRECT("'"&amp;$C169&amp;"'!"&amp;"$"&amp;$D169&amp;$AZ$1&amp;"")</f>
        <v>7.5</v>
      </c>
      <c r="BA169" s="238"/>
      <c r="BB169" s="239">
        <v>0.91</v>
      </c>
      <c r="BC169" s="237">
        <v>2.4</v>
      </c>
      <c r="BD169" s="239" t="str" cm="1">
        <f t="array" aca="1" ref="BD169" ca="1">INDIRECT("'"&amp;$C169&amp;"'!"&amp;"$"&amp;$D169&amp;$BD$1&amp;"")</f>
        <v>CMS</v>
      </c>
      <c r="BE169" s="238"/>
      <c r="BF169" s="239" t="s">
        <v>1</v>
      </c>
      <c r="BG169" s="237" t="s">
        <v>1</v>
      </c>
      <c r="BH169" s="241">
        <v>14.07</v>
      </c>
      <c r="BI169" s="237">
        <v>70.89</v>
      </c>
      <c r="BJ169" s="241" cm="1">
        <f t="array" aca="1" ref="BJ169" ca="1">INDIRECT("'"&amp;$C169&amp;"'!"&amp;"$"&amp;$D169&amp;$BJ$1&amp;"")</f>
        <v>14.2</v>
      </c>
      <c r="BK169" s="239">
        <v>0.98</v>
      </c>
      <c r="BL169" s="237">
        <v>3.4</v>
      </c>
      <c r="BM169" s="415">
        <v>67.2</v>
      </c>
      <c r="BN169" s="236" cm="1">
        <f t="array" aca="1" ref="BN169" ca="1">INDIRECT("'"&amp;$C169&amp;"'!"&amp;"$"&amp;$D169&amp;$BN$1&amp;"")</f>
        <v>5.8000000000000007</v>
      </c>
      <c r="BO169" s="238">
        <v>0.95</v>
      </c>
      <c r="BP169" s="237">
        <v>1.8</v>
      </c>
      <c r="BQ169" s="241" cm="1">
        <f t="array" aca="1" ref="BQ169" ca="1">INDIRECT("'"&amp;$C169&amp;"'!"&amp;"$"&amp;$D169&amp;$BQ$1&amp;"")</f>
        <v>1.45</v>
      </c>
      <c r="BR169" s="239"/>
      <c r="BS169" s="239">
        <v>0.99</v>
      </c>
      <c r="BT169" s="237">
        <v>0.18</v>
      </c>
      <c r="BU169" s="242" cm="1">
        <f t="array" aca="1" ref="BU169" ca="1">INDIRECT("'"&amp;$C169&amp;"'!"&amp;"$"&amp;$D169&amp;$BU$1&amp;"")</f>
        <v>0.83</v>
      </c>
      <c r="BV169" s="239"/>
      <c r="BW169" s="239">
        <v>0.97</v>
      </c>
      <c r="BX169" s="237">
        <v>0.2</v>
      </c>
      <c r="BY169" s="242" cm="1">
        <f t="array" aca="1" ref="BY169" ca="1">INDIRECT("'"&amp;$C169&amp;"'!"&amp;"$"&amp;$D169&amp;74&amp;"")</f>
        <v>0</v>
      </c>
      <c r="BZ169" s="239"/>
      <c r="CA169" s="239"/>
      <c r="CB169" s="237"/>
    </row>
    <row r="170" spans="1:80" ht="15" x14ac:dyDescent="0.2">
      <c r="A170" s="351">
        <f t="shared" si="11"/>
        <v>45968</v>
      </c>
      <c r="B170" s="268">
        <v>0.625</v>
      </c>
      <c r="C170" s="254">
        <f t="shared" si="12"/>
        <v>7</v>
      </c>
      <c r="D170" s="255" t="s">
        <v>168</v>
      </c>
      <c r="E170" s="229">
        <v>14</v>
      </c>
      <c r="F170" s="230">
        <v>68.47</v>
      </c>
      <c r="G170" s="231" t="str" cm="1">
        <f t="array" aca="1" ref="G170" ca="1">INDIRECT("'"&amp;$C170&amp;"'!"&amp;"$"&amp;$D170&amp;$G$1&amp;"")</f>
        <v>CMS</v>
      </c>
      <c r="H170" s="232" t="s">
        <v>1</v>
      </c>
      <c r="I170" s="230" t="s">
        <v>1</v>
      </c>
      <c r="J170" s="231" cm="1">
        <f t="array" aca="1" ref="J170" ca="1">INDIRECT("'"&amp;$C170&amp;"'!"&amp;"$"&amp;$D170&amp;$J$1&amp;"")</f>
        <v>6.8</v>
      </c>
      <c r="K170" s="232"/>
      <c r="L170" s="232">
        <v>0.9</v>
      </c>
      <c r="M170" s="233">
        <v>3.24</v>
      </c>
      <c r="N170" s="229" cm="1">
        <f t="array" aca="1" ref="N170" ca="1">INDIRECT("'"&amp;$C170&amp;"'!"&amp;"$"&amp;$D170&amp;$N$1&amp;"")</f>
        <v>6.8</v>
      </c>
      <c r="O170" s="232"/>
      <c r="P170" s="232">
        <v>0.89</v>
      </c>
      <c r="Q170" s="230">
        <v>3.44</v>
      </c>
      <c r="R170" s="359" t="str" cm="1">
        <f t="array" aca="1" ref="R170" ca="1">INDIRECT("'"&amp;$C170&amp;"'!"&amp;"$"&amp;$D170&amp;$R$1&amp;"")</f>
        <v>CMS</v>
      </c>
      <c r="S170" s="232"/>
      <c r="T170" s="232" t="s">
        <v>1</v>
      </c>
      <c r="U170" s="233" t="s">
        <v>1</v>
      </c>
      <c r="V170" s="229">
        <v>13.91</v>
      </c>
      <c r="W170" s="234" cm="1">
        <f t="array" aca="1" ref="W170" ca="1">INDIRECT("'"&amp;$C170&amp;"'!"&amp;"$"&amp;$D170&amp;$W$1&amp;"")</f>
        <v>8.8780000000000001</v>
      </c>
      <c r="X170" s="232">
        <v>1</v>
      </c>
      <c r="Y170" s="230">
        <v>0.76600000000000001</v>
      </c>
      <c r="Z170" s="231" cm="1">
        <f t="array" aca="1" ref="Z170" ca="1">INDIRECT("'"&amp;$C170&amp;"'!"&amp;"$"&amp;$D170&amp;$Z$1&amp;"")</f>
        <v>0</v>
      </c>
      <c r="AA170" s="232" t="s">
        <v>1</v>
      </c>
      <c r="AB170" s="232" t="s">
        <v>1</v>
      </c>
      <c r="AC170" s="233" t="s">
        <v>1</v>
      </c>
      <c r="AD170" s="229" cm="1">
        <f t="array" aca="1" ref="AD170" ca="1">INDIRECT("'"&amp;$C170&amp;"'!"&amp;"$"&amp;$D170&amp;$AD$1&amp;"")</f>
        <v>0</v>
      </c>
      <c r="AE170" s="232" t="s">
        <v>1</v>
      </c>
      <c r="AF170" s="232" t="s">
        <v>1</v>
      </c>
      <c r="AG170" s="230" t="s">
        <v>1</v>
      </c>
      <c r="AH170" s="231" cm="1">
        <f t="array" aca="1" ref="AH170" ca="1">INDIRECT("'"&amp;$C170&amp;"'!"&amp;"$"&amp;$D170&amp;$AH$1&amp;"")</f>
        <v>0</v>
      </c>
      <c r="AI170" s="232" t="s">
        <v>1</v>
      </c>
      <c r="AJ170" s="232" t="s">
        <v>1</v>
      </c>
      <c r="AK170" s="233" t="s">
        <v>1</v>
      </c>
      <c r="AL170" s="229" cm="1">
        <f t="array" aca="1" ref="AL170" ca="1">INDIRECT("'"&amp;$C170&amp;"'!"&amp;"$"&amp;$D170&amp;$AL$1&amp;"")</f>
        <v>0</v>
      </c>
      <c r="AM170" s="232" t="s">
        <v>1</v>
      </c>
      <c r="AN170" s="232" t="s">
        <v>1</v>
      </c>
      <c r="AO170" s="230" t="s">
        <v>1</v>
      </c>
      <c r="AP170" s="229">
        <v>11.6</v>
      </c>
      <c r="AQ170" s="233">
        <v>70.5</v>
      </c>
      <c r="AR170" s="229" cm="1">
        <f t="array" aca="1" ref="AR170" ca="1">INDIRECT("'"&amp;$C170&amp;"'!"&amp;"$"&amp;$D170&amp;$AR$1&amp;"")</f>
        <v>4</v>
      </c>
      <c r="AS170" s="232">
        <v>0.94</v>
      </c>
      <c r="AT170" s="230">
        <v>1.522</v>
      </c>
      <c r="AU170" s="231" cm="1">
        <f t="array" aca="1" ref="AU170" ca="1">INDIRECT("'"&amp;$C170&amp;"'!"&amp;"$"&amp;$D170&amp;$AU$1&amp;"")</f>
        <v>3.5</v>
      </c>
      <c r="AV170" s="232">
        <v>0.94</v>
      </c>
      <c r="AW170" s="230">
        <v>1.2010000000000001</v>
      </c>
      <c r="AX170" s="229">
        <v>13.95</v>
      </c>
      <c r="AY170" s="233">
        <v>70.5</v>
      </c>
      <c r="AZ170" s="232" cm="1">
        <f t="array" aca="1" ref="AZ170" ca="1">INDIRECT("'"&amp;$C170&amp;"'!"&amp;"$"&amp;$D170&amp;$AZ$1&amp;"")</f>
        <v>8</v>
      </c>
      <c r="BA170" s="231"/>
      <c r="BB170" s="232">
        <v>0.91</v>
      </c>
      <c r="BC170" s="230">
        <v>2.6</v>
      </c>
      <c r="BD170" s="232" t="str" cm="1">
        <f t="array" aca="1" ref="BD170" ca="1">INDIRECT("'"&amp;$C170&amp;"'!"&amp;"$"&amp;$D170&amp;$BD$1&amp;"")</f>
        <v>CMS</v>
      </c>
      <c r="BE170" s="231"/>
      <c r="BF170" s="232" t="s">
        <v>1</v>
      </c>
      <c r="BG170" s="230" t="s">
        <v>1</v>
      </c>
      <c r="BH170" s="234">
        <v>14.1</v>
      </c>
      <c r="BI170" s="230">
        <v>70.97</v>
      </c>
      <c r="BJ170" s="234" cm="1">
        <f t="array" aca="1" ref="BJ170" ca="1">INDIRECT("'"&amp;$C170&amp;"'!"&amp;"$"&amp;$D170&amp;$BJ$1&amp;"")</f>
        <v>14.22</v>
      </c>
      <c r="BK170" s="232">
        <v>0.98</v>
      </c>
      <c r="BL170" s="230">
        <v>3.4</v>
      </c>
      <c r="BM170" s="414">
        <v>67.2</v>
      </c>
      <c r="BN170" s="229" cm="1">
        <f t="array" aca="1" ref="BN170" ca="1">INDIRECT("'"&amp;$C170&amp;"'!"&amp;"$"&amp;$D170&amp;$BN$1&amp;"")</f>
        <v>5.8000000000000007</v>
      </c>
      <c r="BO170" s="231">
        <v>0.94</v>
      </c>
      <c r="BP170" s="230">
        <v>2</v>
      </c>
      <c r="BQ170" s="234" cm="1">
        <f t="array" aca="1" ref="BQ170" ca="1">INDIRECT("'"&amp;$C170&amp;"'!"&amp;"$"&amp;$D170&amp;$BQ$1&amp;"")</f>
        <v>1.41</v>
      </c>
      <c r="BR170" s="232"/>
      <c r="BS170" s="232">
        <v>0.99</v>
      </c>
      <c r="BT170" s="230">
        <v>0.17</v>
      </c>
      <c r="BU170" s="235" cm="1">
        <f t="array" aca="1" ref="BU170" ca="1">INDIRECT("'"&amp;$C170&amp;"'!"&amp;"$"&amp;$D170&amp;$BU$1&amp;"")</f>
        <v>0.85</v>
      </c>
      <c r="BV170" s="232"/>
      <c r="BW170" s="232">
        <v>0.97</v>
      </c>
      <c r="BX170" s="230">
        <v>0.21</v>
      </c>
      <c r="BY170" s="235" cm="1">
        <f t="array" aca="1" ref="BY170" ca="1">INDIRECT("'"&amp;$C170&amp;"'!"&amp;"$"&amp;$D170&amp;74&amp;"")</f>
        <v>0</v>
      </c>
      <c r="BZ170" s="232"/>
      <c r="CA170" s="232"/>
      <c r="CB170" s="230"/>
    </row>
    <row r="171" spans="1:80" ht="15" x14ac:dyDescent="0.2">
      <c r="A171" s="351">
        <f t="shared" si="11"/>
        <v>45968</v>
      </c>
      <c r="B171" s="268">
        <v>0.66666666666666696</v>
      </c>
      <c r="C171" s="254">
        <f t="shared" si="12"/>
        <v>7</v>
      </c>
      <c r="D171" s="255" t="s">
        <v>169</v>
      </c>
      <c r="E171" s="236">
        <v>14</v>
      </c>
      <c r="F171" s="237">
        <v>68.45</v>
      </c>
      <c r="G171" s="238" t="str" cm="1">
        <f t="array" aca="1" ref="G171" ca="1">INDIRECT("'"&amp;$C171&amp;"'!"&amp;"$"&amp;$D171&amp;$G$1&amp;"")</f>
        <v>CMS</v>
      </c>
      <c r="H171" s="239" t="s">
        <v>1</v>
      </c>
      <c r="I171" s="237" t="s">
        <v>1</v>
      </c>
      <c r="J171" s="238" cm="1">
        <f t="array" aca="1" ref="J171" ca="1">INDIRECT("'"&amp;$C171&amp;"'!"&amp;"$"&amp;$D171&amp;$J$1&amp;"")</f>
        <v>6.7</v>
      </c>
      <c r="K171" s="239"/>
      <c r="L171" s="239">
        <v>0.9</v>
      </c>
      <c r="M171" s="240">
        <v>3.16</v>
      </c>
      <c r="N171" s="236" cm="1">
        <f t="array" aca="1" ref="N171" ca="1">INDIRECT("'"&amp;$C171&amp;"'!"&amp;"$"&amp;$D171&amp;$N$1&amp;"")</f>
        <v>6.7</v>
      </c>
      <c r="O171" s="239"/>
      <c r="P171" s="239">
        <v>0.88</v>
      </c>
      <c r="Q171" s="237">
        <v>3.54</v>
      </c>
      <c r="R171" s="360" t="str" cm="1">
        <f t="array" aca="1" ref="R171" ca="1">INDIRECT("'"&amp;$C171&amp;"'!"&amp;"$"&amp;$D171&amp;$R$1&amp;"")</f>
        <v>CMS</v>
      </c>
      <c r="S171" s="239"/>
      <c r="T171" s="239" t="s">
        <v>1</v>
      </c>
      <c r="U171" s="240" t="s">
        <v>1</v>
      </c>
      <c r="V171" s="236">
        <v>13.91</v>
      </c>
      <c r="W171" s="241" cm="1">
        <f t="array" aca="1" ref="W171" ca="1">INDIRECT("'"&amp;$C171&amp;"'!"&amp;"$"&amp;$D171&amp;$W$1&amp;"")</f>
        <v>9.1549999999999994</v>
      </c>
      <c r="X171" s="239">
        <v>1</v>
      </c>
      <c r="Y171" s="237">
        <v>0.78700000000000003</v>
      </c>
      <c r="Z171" s="238" cm="1">
        <f t="array" aca="1" ref="Z171" ca="1">INDIRECT("'"&amp;$C171&amp;"'!"&amp;"$"&amp;$D171&amp;$Z$1&amp;"")</f>
        <v>0</v>
      </c>
      <c r="AA171" s="239" t="s">
        <v>1</v>
      </c>
      <c r="AB171" s="239" t="s">
        <v>1</v>
      </c>
      <c r="AC171" s="240" t="s">
        <v>1</v>
      </c>
      <c r="AD171" s="236" cm="1">
        <f t="array" aca="1" ref="AD171" ca="1">INDIRECT("'"&amp;$C171&amp;"'!"&amp;"$"&amp;$D171&amp;$AD$1&amp;"")</f>
        <v>0</v>
      </c>
      <c r="AE171" s="239" t="s">
        <v>1</v>
      </c>
      <c r="AF171" s="239" t="s">
        <v>1</v>
      </c>
      <c r="AG171" s="237" t="s">
        <v>1</v>
      </c>
      <c r="AH171" s="238" cm="1">
        <f t="array" aca="1" ref="AH171" ca="1">INDIRECT("'"&amp;$C171&amp;"'!"&amp;"$"&amp;$D171&amp;$AH$1&amp;"")</f>
        <v>0</v>
      </c>
      <c r="AI171" s="239" t="s">
        <v>1</v>
      </c>
      <c r="AJ171" s="239" t="s">
        <v>1</v>
      </c>
      <c r="AK171" s="240" t="s">
        <v>1</v>
      </c>
      <c r="AL171" s="236" cm="1">
        <f t="array" aca="1" ref="AL171" ca="1">INDIRECT("'"&amp;$C171&amp;"'!"&amp;"$"&amp;$D171&amp;$AL$1&amp;"")</f>
        <v>0</v>
      </c>
      <c r="AM171" s="239" t="s">
        <v>1</v>
      </c>
      <c r="AN171" s="239" t="s">
        <v>1</v>
      </c>
      <c r="AO171" s="237" t="s">
        <v>1</v>
      </c>
      <c r="AP171" s="236">
        <v>11.7</v>
      </c>
      <c r="AQ171" s="240">
        <v>70.5</v>
      </c>
      <c r="AR171" s="236" cm="1">
        <f t="array" aca="1" ref="AR171" ca="1">INDIRECT("'"&amp;$C171&amp;"'!"&amp;"$"&amp;$D171&amp;$AR$1&amp;"")</f>
        <v>4</v>
      </c>
      <c r="AS171" s="239">
        <v>0.93</v>
      </c>
      <c r="AT171" s="237">
        <v>1.593</v>
      </c>
      <c r="AU171" s="238" cm="1">
        <f t="array" aca="1" ref="AU171" ca="1">INDIRECT("'"&amp;$C171&amp;"'!"&amp;"$"&amp;$D171&amp;$AU$1&amp;"")</f>
        <v>3.5</v>
      </c>
      <c r="AV171" s="239">
        <v>0.93</v>
      </c>
      <c r="AW171" s="237">
        <v>1.2410000000000001</v>
      </c>
      <c r="AX171" s="236">
        <v>13.95</v>
      </c>
      <c r="AY171" s="240">
        <v>70.5</v>
      </c>
      <c r="AZ171" s="239" cm="1">
        <f t="array" aca="1" ref="AZ171" ca="1">INDIRECT("'"&amp;$C171&amp;"'!"&amp;"$"&amp;$D171&amp;$AZ$1&amp;"")</f>
        <v>7.9</v>
      </c>
      <c r="BA171" s="238"/>
      <c r="BB171" s="239">
        <v>0.91</v>
      </c>
      <c r="BC171" s="237">
        <v>2.6</v>
      </c>
      <c r="BD171" s="239" t="str" cm="1">
        <f t="array" aca="1" ref="BD171" ca="1">INDIRECT("'"&amp;$C171&amp;"'!"&amp;"$"&amp;$D171&amp;$BD$1&amp;"")</f>
        <v>CMS</v>
      </c>
      <c r="BE171" s="238"/>
      <c r="BF171" s="239" t="s">
        <v>1</v>
      </c>
      <c r="BG171" s="237" t="s">
        <v>1</v>
      </c>
      <c r="BH171" s="241">
        <v>14.03</v>
      </c>
      <c r="BI171" s="237">
        <v>70.930000000000007</v>
      </c>
      <c r="BJ171" s="241" cm="1">
        <f t="array" aca="1" ref="BJ171" ca="1">INDIRECT("'"&amp;$C171&amp;"'!"&amp;"$"&amp;$D171&amp;$BJ$1&amp;"")</f>
        <v>14.21</v>
      </c>
      <c r="BK171" s="239">
        <v>0.98</v>
      </c>
      <c r="BL171" s="237">
        <v>3.4</v>
      </c>
      <c r="BM171" s="415">
        <v>67.3</v>
      </c>
      <c r="BN171" s="236" cm="1">
        <f t="array" aca="1" ref="BN171" ca="1">INDIRECT("'"&amp;$C171&amp;"'!"&amp;"$"&amp;$D171&amp;$BN$1&amp;"")</f>
        <v>5.8000000000000007</v>
      </c>
      <c r="BO171" s="238">
        <v>0.95</v>
      </c>
      <c r="BP171" s="237">
        <v>1.9</v>
      </c>
      <c r="BQ171" s="241" cm="1">
        <f t="array" aca="1" ref="BQ171" ca="1">INDIRECT("'"&amp;$C171&amp;"'!"&amp;"$"&amp;$D171&amp;$BQ$1&amp;"")</f>
        <v>1.37</v>
      </c>
      <c r="BR171" s="239"/>
      <c r="BS171" s="239">
        <v>0.99</v>
      </c>
      <c r="BT171" s="237">
        <v>0.15</v>
      </c>
      <c r="BU171" s="242" cm="1">
        <f t="array" aca="1" ref="BU171" ca="1">INDIRECT("'"&amp;$C171&amp;"'!"&amp;"$"&amp;$D171&amp;$BU$1&amp;"")</f>
        <v>0.82</v>
      </c>
      <c r="BV171" s="239"/>
      <c r="BW171" s="239">
        <v>0.97</v>
      </c>
      <c r="BX171" s="237">
        <v>0.2</v>
      </c>
      <c r="BY171" s="242" cm="1">
        <f t="array" aca="1" ref="BY171" ca="1">INDIRECT("'"&amp;$C171&amp;"'!"&amp;"$"&amp;$D171&amp;74&amp;"")</f>
        <v>0</v>
      </c>
      <c r="BZ171" s="239"/>
      <c r="CA171" s="239"/>
      <c r="CB171" s="237"/>
    </row>
    <row r="172" spans="1:80" ht="15" x14ac:dyDescent="0.2">
      <c r="A172" s="351">
        <f t="shared" si="11"/>
        <v>45968</v>
      </c>
      <c r="B172" s="268">
        <v>0.70833333333333404</v>
      </c>
      <c r="C172" s="254">
        <f t="shared" si="12"/>
        <v>7</v>
      </c>
      <c r="D172" s="255" t="s">
        <v>170</v>
      </c>
      <c r="E172" s="229">
        <v>14</v>
      </c>
      <c r="F172" s="230">
        <v>68.75</v>
      </c>
      <c r="G172" s="231" t="str" cm="1">
        <f t="array" aca="1" ref="G172" ca="1">INDIRECT("'"&amp;$C172&amp;"'!"&amp;"$"&amp;$D172&amp;$G$1&amp;"")</f>
        <v>CMS</v>
      </c>
      <c r="H172" s="232" t="s">
        <v>1</v>
      </c>
      <c r="I172" s="230" t="s">
        <v>1</v>
      </c>
      <c r="J172" s="231" cm="1">
        <f t="array" aca="1" ref="J172" ca="1">INDIRECT("'"&amp;$C172&amp;"'!"&amp;"$"&amp;$D172&amp;$J$1&amp;"")</f>
        <v>4.5</v>
      </c>
      <c r="K172" s="232"/>
      <c r="L172" s="232">
        <v>0.91</v>
      </c>
      <c r="M172" s="233">
        <v>2.0499999999999998</v>
      </c>
      <c r="N172" s="229" cm="1">
        <f t="array" aca="1" ref="N172" ca="1">INDIRECT("'"&amp;$C172&amp;"'!"&amp;"$"&amp;$D172&amp;$N$1&amp;"")</f>
        <v>4.2</v>
      </c>
      <c r="O172" s="232"/>
      <c r="P172" s="232">
        <v>0.93</v>
      </c>
      <c r="Q172" s="230">
        <v>1.7</v>
      </c>
      <c r="R172" s="359" cm="1">
        <f t="array" aca="1" ref="R172" ca="1">INDIRECT("'"&amp;$C172&amp;"'!"&amp;"$"&amp;$D172&amp;$R$1&amp;"")</f>
        <v>6.5</v>
      </c>
      <c r="S172" s="232"/>
      <c r="T172" s="232">
        <v>0.91</v>
      </c>
      <c r="U172" s="233">
        <v>2.96</v>
      </c>
      <c r="V172" s="229">
        <v>13.97</v>
      </c>
      <c r="W172" s="234" cm="1">
        <f t="array" aca="1" ref="W172" ca="1">INDIRECT("'"&amp;$C172&amp;"'!"&amp;"$"&amp;$D172&amp;$W$1&amp;"")</f>
        <v>6.8540000000000001</v>
      </c>
      <c r="X172" s="232">
        <v>1</v>
      </c>
      <c r="Y172" s="230">
        <v>0.65300000000000002</v>
      </c>
      <c r="Z172" s="231" cm="1">
        <f t="array" aca="1" ref="Z172" ca="1">INDIRECT("'"&amp;$C172&amp;"'!"&amp;"$"&amp;$D172&amp;$Z$1&amp;"")</f>
        <v>0</v>
      </c>
      <c r="AA172" s="232" t="s">
        <v>1</v>
      </c>
      <c r="AB172" s="232" t="s">
        <v>1</v>
      </c>
      <c r="AC172" s="233" t="s">
        <v>1</v>
      </c>
      <c r="AD172" s="229" cm="1">
        <f t="array" aca="1" ref="AD172" ca="1">INDIRECT("'"&amp;$C172&amp;"'!"&amp;"$"&amp;$D172&amp;$AD$1&amp;"")</f>
        <v>0</v>
      </c>
      <c r="AE172" s="232" t="s">
        <v>1</v>
      </c>
      <c r="AF172" s="232" t="s">
        <v>1</v>
      </c>
      <c r="AG172" s="230" t="s">
        <v>1</v>
      </c>
      <c r="AH172" s="231" cm="1">
        <f t="array" aca="1" ref="AH172" ca="1">INDIRECT("'"&amp;$C172&amp;"'!"&amp;"$"&amp;$D172&amp;$AH$1&amp;"")</f>
        <v>0</v>
      </c>
      <c r="AI172" s="232" t="s">
        <v>1</v>
      </c>
      <c r="AJ172" s="232" t="s">
        <v>1</v>
      </c>
      <c r="AK172" s="233" t="s">
        <v>1</v>
      </c>
      <c r="AL172" s="229" cm="1">
        <f t="array" aca="1" ref="AL172" ca="1">INDIRECT("'"&amp;$C172&amp;"'!"&amp;"$"&amp;$D172&amp;$AL$1&amp;"")</f>
        <v>0</v>
      </c>
      <c r="AM172" s="232" t="s">
        <v>1</v>
      </c>
      <c r="AN172" s="232" t="s">
        <v>1</v>
      </c>
      <c r="AO172" s="230" t="s">
        <v>1</v>
      </c>
      <c r="AP172" s="229">
        <v>11.7</v>
      </c>
      <c r="AQ172" s="233">
        <v>70.8</v>
      </c>
      <c r="AR172" s="229" cm="1">
        <f t="array" aca="1" ref="AR172" ca="1">INDIRECT("'"&amp;$C172&amp;"'!"&amp;"$"&amp;$D172&amp;$AR$1&amp;"")</f>
        <v>4</v>
      </c>
      <c r="AS172" s="232">
        <v>0.94</v>
      </c>
      <c r="AT172" s="230">
        <v>1.306</v>
      </c>
      <c r="AU172" s="231" cm="1">
        <f t="array" aca="1" ref="AU172" ca="1">INDIRECT("'"&amp;$C172&amp;"'!"&amp;"$"&amp;$D172&amp;$AU$1&amp;"")</f>
        <v>3.3</v>
      </c>
      <c r="AV172" s="232">
        <v>0.94</v>
      </c>
      <c r="AW172" s="230">
        <v>0.94</v>
      </c>
      <c r="AX172" s="229">
        <v>13.95</v>
      </c>
      <c r="AY172" s="233">
        <v>70.5</v>
      </c>
      <c r="AZ172" s="232" cm="1">
        <f t="array" aca="1" ref="AZ172" ca="1">INDIRECT("'"&amp;$C172&amp;"'!"&amp;"$"&amp;$D172&amp;$AZ$1&amp;"")</f>
        <v>6.6</v>
      </c>
      <c r="BA172" s="231"/>
      <c r="BB172" s="232">
        <v>0.96</v>
      </c>
      <c r="BC172" s="230">
        <v>1.9</v>
      </c>
      <c r="BD172" s="232" t="str" cm="1">
        <f t="array" aca="1" ref="BD172" ca="1">INDIRECT("'"&amp;$C172&amp;"'!"&amp;"$"&amp;$D172&amp;$BD$1&amp;"")</f>
        <v>CMS</v>
      </c>
      <c r="BE172" s="231"/>
      <c r="BF172" s="232" t="s">
        <v>1</v>
      </c>
      <c r="BG172" s="230" t="s">
        <v>1</v>
      </c>
      <c r="BH172" s="234">
        <v>14.22</v>
      </c>
      <c r="BI172" s="230">
        <v>71.55</v>
      </c>
      <c r="BJ172" s="234" cm="1">
        <f t="array" aca="1" ref="BJ172" ca="1">INDIRECT("'"&amp;$C172&amp;"'!"&amp;"$"&amp;$D172&amp;$BJ$1&amp;"")</f>
        <v>14.24</v>
      </c>
      <c r="BK172" s="232">
        <v>0.98</v>
      </c>
      <c r="BL172" s="230">
        <v>3.4</v>
      </c>
      <c r="BM172" s="414">
        <v>67.5</v>
      </c>
      <c r="BN172" s="229" cm="1">
        <f t="array" aca="1" ref="BN172" ca="1">INDIRECT("'"&amp;$C172&amp;"'!"&amp;"$"&amp;$D172&amp;$BN$1&amp;"")</f>
        <v>5.0000000000000009</v>
      </c>
      <c r="BO172" s="231">
        <v>0.95</v>
      </c>
      <c r="BP172" s="230">
        <v>1.5</v>
      </c>
      <c r="BQ172" s="234" cm="1">
        <f t="array" aca="1" ref="BQ172" ca="1">INDIRECT("'"&amp;$C172&amp;"'!"&amp;"$"&amp;$D172&amp;$BQ$1&amp;"")</f>
        <v>1.34</v>
      </c>
      <c r="BR172" s="232"/>
      <c r="BS172" s="232">
        <v>0.99</v>
      </c>
      <c r="BT172" s="230">
        <v>0.14000000000000001</v>
      </c>
      <c r="BU172" s="235" cm="1">
        <f t="array" aca="1" ref="BU172" ca="1">INDIRECT("'"&amp;$C172&amp;"'!"&amp;"$"&amp;$D172&amp;$BU$1&amp;"")</f>
        <v>0.83</v>
      </c>
      <c r="BV172" s="232"/>
      <c r="BW172" s="232">
        <v>0.97</v>
      </c>
      <c r="BX172" s="230">
        <v>0.2</v>
      </c>
      <c r="BY172" s="235" cm="1">
        <f t="array" aca="1" ref="BY172" ca="1">INDIRECT("'"&amp;$C172&amp;"'!"&amp;"$"&amp;$D172&amp;74&amp;"")</f>
        <v>0</v>
      </c>
      <c r="BZ172" s="232"/>
      <c r="CA172" s="232"/>
      <c r="CB172" s="230"/>
    </row>
    <row r="173" spans="1:80" ht="15" x14ac:dyDescent="0.2">
      <c r="A173" s="351">
        <f t="shared" si="11"/>
        <v>45968</v>
      </c>
      <c r="B173" s="268">
        <v>0.750000000000001</v>
      </c>
      <c r="C173" s="254">
        <f t="shared" si="12"/>
        <v>7</v>
      </c>
      <c r="D173" s="255" t="s">
        <v>171</v>
      </c>
      <c r="E173" s="236">
        <v>14.1</v>
      </c>
      <c r="F173" s="237">
        <v>69.010000000000005</v>
      </c>
      <c r="G173" s="238" t="str" cm="1">
        <f t="array" aca="1" ref="G173" ca="1">INDIRECT("'"&amp;$C173&amp;"'!"&amp;"$"&amp;$D173&amp;$G$1&amp;"")</f>
        <v>CMS</v>
      </c>
      <c r="H173" s="239" t="s">
        <v>1</v>
      </c>
      <c r="I173" s="237" t="s">
        <v>1</v>
      </c>
      <c r="J173" s="238" cm="1">
        <f t="array" aca="1" ref="J173" ca="1">INDIRECT("'"&amp;$C173&amp;"'!"&amp;"$"&amp;$D173&amp;$J$1&amp;"")</f>
        <v>6.1</v>
      </c>
      <c r="K173" s="239"/>
      <c r="L173" s="239">
        <v>0.93</v>
      </c>
      <c r="M173" s="240">
        <v>2.4300000000000002</v>
      </c>
      <c r="N173" s="236" cm="1">
        <f t="array" aca="1" ref="N173" ca="1">INDIRECT("'"&amp;$C173&amp;"'!"&amp;"$"&amp;$D173&amp;$N$1&amp;"")</f>
        <v>6</v>
      </c>
      <c r="O173" s="239"/>
      <c r="P173" s="239">
        <v>0.94</v>
      </c>
      <c r="Q173" s="237">
        <v>2.1800000000000002</v>
      </c>
      <c r="R173" s="236" cm="1">
        <f t="array" aca="1" ref="R173" ca="1">INDIRECT("'"&amp;$C173&amp;"'!"&amp;"$"&amp;$D173&amp;$R$1&amp;"")</f>
        <v>6</v>
      </c>
      <c r="S173" s="239"/>
      <c r="T173" s="239">
        <v>0.98</v>
      </c>
      <c r="U173" s="240">
        <v>1.1499999999999999</v>
      </c>
      <c r="V173" s="236">
        <v>13.94</v>
      </c>
      <c r="W173" s="241" cm="1">
        <f t="array" aca="1" ref="W173" ca="1">INDIRECT("'"&amp;$C173&amp;"'!"&amp;"$"&amp;$D173&amp;$W$1&amp;"")</f>
        <v>6.8330000000000002</v>
      </c>
      <c r="X173" s="239">
        <v>1</v>
      </c>
      <c r="Y173" s="237">
        <v>0.55500000000000005</v>
      </c>
      <c r="Z173" s="238" cm="1">
        <f t="array" aca="1" ref="Z173" ca="1">INDIRECT("'"&amp;$C173&amp;"'!"&amp;"$"&amp;$D173&amp;$Z$1&amp;"")</f>
        <v>0</v>
      </c>
      <c r="AA173" s="239" t="s">
        <v>1</v>
      </c>
      <c r="AB173" s="239" t="s">
        <v>1</v>
      </c>
      <c r="AC173" s="240" t="s">
        <v>1</v>
      </c>
      <c r="AD173" s="236" cm="1">
        <f t="array" aca="1" ref="AD173" ca="1">INDIRECT("'"&amp;$C173&amp;"'!"&amp;"$"&amp;$D173&amp;$AD$1&amp;"")</f>
        <v>0</v>
      </c>
      <c r="AE173" s="239" t="s">
        <v>1</v>
      </c>
      <c r="AF173" s="239" t="s">
        <v>1</v>
      </c>
      <c r="AG173" s="237" t="s">
        <v>1</v>
      </c>
      <c r="AH173" s="238" cm="1">
        <f t="array" aca="1" ref="AH173" ca="1">INDIRECT("'"&amp;$C173&amp;"'!"&amp;"$"&amp;$D173&amp;$AH$1&amp;"")</f>
        <v>0</v>
      </c>
      <c r="AI173" s="239" t="s">
        <v>1</v>
      </c>
      <c r="AJ173" s="239" t="s">
        <v>1</v>
      </c>
      <c r="AK173" s="240" t="s">
        <v>1</v>
      </c>
      <c r="AL173" s="236" cm="1">
        <f t="array" aca="1" ref="AL173" ca="1">INDIRECT("'"&amp;$C173&amp;"'!"&amp;"$"&amp;$D173&amp;$AL$1&amp;"")</f>
        <v>0</v>
      </c>
      <c r="AM173" s="239" t="s">
        <v>1</v>
      </c>
      <c r="AN173" s="239" t="s">
        <v>1</v>
      </c>
      <c r="AO173" s="237" t="s">
        <v>1</v>
      </c>
      <c r="AP173" s="236">
        <v>11.7</v>
      </c>
      <c r="AQ173" s="240">
        <v>70.7</v>
      </c>
      <c r="AR173" s="236" cm="1">
        <f t="array" aca="1" ref="AR173" ca="1">INDIRECT("'"&amp;$C173&amp;"'!"&amp;"$"&amp;$D173&amp;$AR$1&amp;"")</f>
        <v>4</v>
      </c>
      <c r="AS173" s="239">
        <v>0.95</v>
      </c>
      <c r="AT173" s="237">
        <v>1.339</v>
      </c>
      <c r="AU173" s="238" cm="1">
        <f t="array" aca="1" ref="AU173" ca="1">INDIRECT("'"&amp;$C173&amp;"'!"&amp;"$"&amp;$D173&amp;$AU$1&amp;"")</f>
        <v>3.5</v>
      </c>
      <c r="AV173" s="239">
        <v>0.96</v>
      </c>
      <c r="AW173" s="237">
        <v>0.90800000000000003</v>
      </c>
      <c r="AX173" s="236">
        <v>13.95</v>
      </c>
      <c r="AY173" s="240">
        <v>70.5</v>
      </c>
      <c r="AZ173" s="239" cm="1">
        <f t="array" aca="1" ref="AZ173" ca="1">INDIRECT("'"&amp;$C173&amp;"'!"&amp;"$"&amp;$D173&amp;$AZ$1&amp;"")</f>
        <v>4.8</v>
      </c>
      <c r="BA173" s="238"/>
      <c r="BB173" s="239">
        <v>0.93</v>
      </c>
      <c r="BC173" s="237">
        <v>1.8</v>
      </c>
      <c r="BD173" s="239" t="str" cm="1">
        <f t="array" aca="1" ref="BD173" ca="1">INDIRECT("'"&amp;$C173&amp;"'!"&amp;"$"&amp;$D173&amp;$BD$1&amp;"")</f>
        <v>CMS</v>
      </c>
      <c r="BE173" s="238"/>
      <c r="BF173" s="239" t="s">
        <v>1</v>
      </c>
      <c r="BG173" s="237" t="s">
        <v>1</v>
      </c>
      <c r="BH173" s="241">
        <v>14.2</v>
      </c>
      <c r="BI173" s="237">
        <v>71.67</v>
      </c>
      <c r="BJ173" s="241" cm="1">
        <f t="array" aca="1" ref="BJ173" ca="1">INDIRECT("'"&amp;$C173&amp;"'!"&amp;"$"&amp;$D173&amp;$BJ$1&amp;"")</f>
        <v>14.18</v>
      </c>
      <c r="BK173" s="239">
        <v>0.98</v>
      </c>
      <c r="BL173" s="237">
        <v>3.4</v>
      </c>
      <c r="BM173" s="415">
        <v>67.900000000000006</v>
      </c>
      <c r="BN173" s="236" cm="1">
        <f t="array" aca="1" ref="BN173" ca="1">INDIRECT("'"&amp;$C173&amp;"'!"&amp;"$"&amp;$D173&amp;$BN$1&amp;"")</f>
        <v>5.1000000000000005</v>
      </c>
      <c r="BO173" s="238">
        <v>0.96</v>
      </c>
      <c r="BP173" s="237">
        <v>1.3</v>
      </c>
      <c r="BQ173" s="241" cm="1">
        <f t="array" aca="1" ref="BQ173" ca="1">INDIRECT("'"&amp;$C173&amp;"'!"&amp;"$"&amp;$D173&amp;$BQ$1&amp;"")</f>
        <v>1.3</v>
      </c>
      <c r="BR173" s="239"/>
      <c r="BS173" s="239">
        <v>0.99</v>
      </c>
      <c r="BT173" s="237">
        <v>0.13</v>
      </c>
      <c r="BU173" s="242" cm="1">
        <f t="array" aca="1" ref="BU173" ca="1">INDIRECT("'"&amp;$C173&amp;"'!"&amp;"$"&amp;$D173&amp;$BU$1&amp;"")</f>
        <v>0.84</v>
      </c>
      <c r="BV173" s="239"/>
      <c r="BW173" s="239">
        <v>0.97</v>
      </c>
      <c r="BX173" s="237">
        <v>0.2</v>
      </c>
      <c r="BY173" s="242" cm="1">
        <f t="array" aca="1" ref="BY173" ca="1">INDIRECT("'"&amp;$C173&amp;"'!"&amp;"$"&amp;$D173&amp;74&amp;"")</f>
        <v>0</v>
      </c>
      <c r="BZ173" s="239"/>
      <c r="CA173" s="239"/>
      <c r="CB173" s="237"/>
    </row>
    <row r="174" spans="1:80" ht="15" x14ac:dyDescent="0.2">
      <c r="A174" s="351">
        <f t="shared" si="11"/>
        <v>45968</v>
      </c>
      <c r="B174" s="268">
        <v>0.79166666666666696</v>
      </c>
      <c r="C174" s="254">
        <f t="shared" si="12"/>
        <v>7</v>
      </c>
      <c r="D174" s="255" t="s">
        <v>172</v>
      </c>
      <c r="E174" s="229">
        <v>14.1</v>
      </c>
      <c r="F174" s="230">
        <v>69.98</v>
      </c>
      <c r="G174" s="231" t="str" cm="1">
        <f t="array" aca="1" ref="G174" ca="1">INDIRECT("'"&amp;$C174&amp;"'!"&amp;"$"&amp;$D174&amp;$G$1&amp;"")</f>
        <v>CMS</v>
      </c>
      <c r="H174" s="232" t="s">
        <v>1</v>
      </c>
      <c r="I174" s="230" t="s">
        <v>1</v>
      </c>
      <c r="J174" s="231" cm="1">
        <f t="array" aca="1" ref="J174" ca="1">INDIRECT("'"&amp;$C174&amp;"'!"&amp;"$"&amp;$D174&amp;$J$1&amp;"")</f>
        <v>5.8</v>
      </c>
      <c r="K174" s="501"/>
      <c r="L174" s="232">
        <v>0.97</v>
      </c>
      <c r="M174" s="233">
        <v>1.51</v>
      </c>
      <c r="N174" s="229" cm="1">
        <f t="array" aca="1" ref="N174" ca="1">INDIRECT("'"&amp;$C174&amp;"'!"&amp;"$"&amp;$D174&amp;$N$1&amp;"")</f>
        <v>5.8</v>
      </c>
      <c r="O174" s="232"/>
      <c r="P174" s="232">
        <v>0.96</v>
      </c>
      <c r="Q174" s="230">
        <v>1.6</v>
      </c>
      <c r="R174" s="359" cm="1">
        <f t="array" aca="1" ref="R174" ca="1">INDIRECT("'"&amp;$C174&amp;"'!"&amp;"$"&amp;$D174&amp;$R$1&amp;"")</f>
        <v>5.8</v>
      </c>
      <c r="S174" s="232"/>
      <c r="T174" s="232">
        <v>0.94</v>
      </c>
      <c r="U174" s="233">
        <v>2.0499999999999998</v>
      </c>
      <c r="V174" s="229">
        <v>13.94</v>
      </c>
      <c r="W174" s="234" cm="1">
        <f t="array" aca="1" ref="W174" ca="1">INDIRECT("'"&amp;$C174&amp;"'!"&amp;"$"&amp;$D174&amp;$W$1&amp;"")</f>
        <v>6.851</v>
      </c>
      <c r="X174" s="232">
        <v>1</v>
      </c>
      <c r="Y174" s="230">
        <v>0.50900000000000001</v>
      </c>
      <c r="Z174" s="231" cm="1">
        <f t="array" aca="1" ref="Z174" ca="1">INDIRECT("'"&amp;$C174&amp;"'!"&amp;"$"&amp;$D174&amp;$Z$1&amp;"")</f>
        <v>0</v>
      </c>
      <c r="AA174" s="232" t="s">
        <v>1</v>
      </c>
      <c r="AB174" s="232" t="s">
        <v>1</v>
      </c>
      <c r="AC174" s="233" t="s">
        <v>1</v>
      </c>
      <c r="AD174" s="229" cm="1">
        <f t="array" aca="1" ref="AD174" ca="1">INDIRECT("'"&amp;$C174&amp;"'!"&amp;"$"&amp;$D174&amp;$AD$1&amp;"")</f>
        <v>0</v>
      </c>
      <c r="AE174" s="232" t="s">
        <v>1</v>
      </c>
      <c r="AF174" s="232" t="s">
        <v>1</v>
      </c>
      <c r="AG174" s="230" t="s">
        <v>1</v>
      </c>
      <c r="AH174" s="231" cm="1">
        <f t="array" aca="1" ref="AH174" ca="1">INDIRECT("'"&amp;$C174&amp;"'!"&amp;"$"&amp;$D174&amp;$AH$1&amp;"")</f>
        <v>0</v>
      </c>
      <c r="AI174" s="232" t="s">
        <v>1</v>
      </c>
      <c r="AJ174" s="232" t="s">
        <v>1</v>
      </c>
      <c r="AK174" s="233" t="s">
        <v>1</v>
      </c>
      <c r="AL174" s="229" cm="1">
        <f t="array" aca="1" ref="AL174" ca="1">INDIRECT("'"&amp;$C174&amp;"'!"&amp;"$"&amp;$D174&amp;$AL$1&amp;"")</f>
        <v>0</v>
      </c>
      <c r="AM174" s="232" t="s">
        <v>1</v>
      </c>
      <c r="AN174" s="232" t="s">
        <v>1</v>
      </c>
      <c r="AO174" s="230" t="s">
        <v>1</v>
      </c>
      <c r="AP174" s="229">
        <v>11.7</v>
      </c>
      <c r="AQ174" s="233">
        <v>70.8</v>
      </c>
      <c r="AR174" s="229" cm="1">
        <f t="array" aca="1" ref="AR174" ca="1">INDIRECT("'"&amp;$C174&amp;"'!"&amp;"$"&amp;$D174&amp;$AR$1&amp;"")</f>
        <v>4</v>
      </c>
      <c r="AS174" s="232">
        <v>0.95</v>
      </c>
      <c r="AT174" s="230">
        <v>1.228</v>
      </c>
      <c r="AU174" s="231" cm="1">
        <f t="array" aca="1" ref="AU174" ca="1">INDIRECT("'"&amp;$C174&amp;"'!"&amp;"$"&amp;$D174&amp;$AU$1&amp;"")</f>
        <v>3.5</v>
      </c>
      <c r="AV174" s="232">
        <v>0.96</v>
      </c>
      <c r="AW174" s="230">
        <v>0.86799999999999999</v>
      </c>
      <c r="AX174" s="229">
        <v>13.92</v>
      </c>
      <c r="AY174" s="233">
        <v>70.5</v>
      </c>
      <c r="AZ174" s="232" cm="1">
        <f t="array" aca="1" ref="AZ174" ca="1">INDIRECT("'"&amp;$C174&amp;"'!"&amp;"$"&amp;$D174&amp;$AZ$1&amp;"")</f>
        <v>4.7</v>
      </c>
      <c r="BA174" s="231"/>
      <c r="BB174" s="232">
        <v>0.94</v>
      </c>
      <c r="BC174" s="230">
        <v>1.7</v>
      </c>
      <c r="BD174" s="232" t="str" cm="1">
        <f t="array" aca="1" ref="BD174" ca="1">INDIRECT("'"&amp;$C174&amp;"'!"&amp;"$"&amp;$D174&amp;$BD$1&amp;"")</f>
        <v>CMS</v>
      </c>
      <c r="BE174" s="231"/>
      <c r="BF174" s="232" t="s">
        <v>1</v>
      </c>
      <c r="BG174" s="230" t="s">
        <v>1</v>
      </c>
      <c r="BH174" s="234">
        <v>14.2</v>
      </c>
      <c r="BI174" s="230">
        <v>71.599999999999994</v>
      </c>
      <c r="BJ174" s="234" cm="1">
        <f t="array" aca="1" ref="BJ174" ca="1">INDIRECT("'"&amp;$C174&amp;"'!"&amp;"$"&amp;$D174&amp;$BJ$1&amp;"")</f>
        <v>14.24</v>
      </c>
      <c r="BK174" s="232">
        <v>0.98</v>
      </c>
      <c r="BL174" s="230">
        <v>3.4</v>
      </c>
      <c r="BM174" s="414">
        <v>67.8</v>
      </c>
      <c r="BN174" s="229" cm="1">
        <f t="array" aca="1" ref="BN174" ca="1">INDIRECT("'"&amp;$C174&amp;"'!"&amp;"$"&amp;$D174&amp;$BN$1&amp;"")</f>
        <v>3.6000000000000005</v>
      </c>
      <c r="BO174" s="231">
        <v>0.97</v>
      </c>
      <c r="BP174" s="230">
        <v>1</v>
      </c>
      <c r="BQ174" s="234" cm="1">
        <f t="array" aca="1" ref="BQ174" ca="1">INDIRECT("'"&amp;$C174&amp;"'!"&amp;"$"&amp;$D174&amp;$BQ$1&amp;"")</f>
        <v>1.51</v>
      </c>
      <c r="BR174" s="232"/>
      <c r="BS174" s="232">
        <v>0.99</v>
      </c>
      <c r="BT174" s="230">
        <v>0.17</v>
      </c>
      <c r="BU174" s="235" cm="1">
        <f t="array" aca="1" ref="BU174" ca="1">INDIRECT("'"&amp;$C174&amp;"'!"&amp;"$"&amp;$D174&amp;$BU$1&amp;"")</f>
        <v>0.94</v>
      </c>
      <c r="BV174" s="232"/>
      <c r="BW174" s="232">
        <v>0.97</v>
      </c>
      <c r="BX174" s="230">
        <v>0.21</v>
      </c>
      <c r="BY174" s="235" cm="1">
        <f t="array" aca="1" ref="BY174" ca="1">INDIRECT("'"&amp;$C174&amp;"'!"&amp;"$"&amp;$D174&amp;74&amp;"")</f>
        <v>0</v>
      </c>
      <c r="BZ174" s="232"/>
      <c r="CA174" s="232"/>
      <c r="CB174" s="230"/>
    </row>
    <row r="175" spans="1:80" ht="15" x14ac:dyDescent="0.2">
      <c r="A175" s="351">
        <f t="shared" si="11"/>
        <v>45968</v>
      </c>
      <c r="B175" s="268">
        <v>0.83333333333333337</v>
      </c>
      <c r="C175" s="254">
        <f t="shared" si="12"/>
        <v>7</v>
      </c>
      <c r="D175" s="255" t="s">
        <v>173</v>
      </c>
      <c r="E175" s="236">
        <v>13.9</v>
      </c>
      <c r="F175" s="237">
        <v>68.510000000000005</v>
      </c>
      <c r="G175" s="238" t="str" cm="1">
        <f t="array" aca="1" ref="G175" ca="1">INDIRECT("'"&amp;$C175&amp;"'!"&amp;"$"&amp;$D175&amp;$G$1&amp;"")</f>
        <v>CMS</v>
      </c>
      <c r="H175" s="239" t="s">
        <v>1</v>
      </c>
      <c r="I175" s="237" t="s">
        <v>1</v>
      </c>
      <c r="J175" s="238" cm="1">
        <f t="array" aca="1" ref="J175" ca="1">INDIRECT("'"&amp;$C175&amp;"'!"&amp;"$"&amp;$D175&amp;$J$1&amp;"")</f>
        <v>5.8</v>
      </c>
      <c r="K175" s="239"/>
      <c r="L175" s="239">
        <v>0.97</v>
      </c>
      <c r="M175" s="240">
        <v>1.46</v>
      </c>
      <c r="N175" s="236" cm="1">
        <f t="array" aca="1" ref="N175" ca="1">INDIRECT("'"&amp;$C175&amp;"'!"&amp;"$"&amp;$D175&amp;$N$1&amp;"")</f>
        <v>5.8</v>
      </c>
      <c r="O175" s="239"/>
      <c r="P175" s="239">
        <v>0.97</v>
      </c>
      <c r="Q175" s="237">
        <v>1.46</v>
      </c>
      <c r="R175" s="236" cm="1">
        <f t="array" aca="1" ref="R175" ca="1">INDIRECT("'"&amp;$C175&amp;"'!"&amp;"$"&amp;$D175&amp;$R$1&amp;"")</f>
        <v>5.8</v>
      </c>
      <c r="S175" s="239"/>
      <c r="T175" s="239">
        <v>0.97</v>
      </c>
      <c r="U175" s="240">
        <v>1.46</v>
      </c>
      <c r="V175" s="236">
        <v>13.82</v>
      </c>
      <c r="W175" s="241" cm="1">
        <f t="array" aca="1" ref="W175" ca="1">INDIRECT("'"&amp;$C175&amp;"'!"&amp;"$"&amp;$D175&amp;$W$1&amp;"")</f>
        <v>6.8390000000000004</v>
      </c>
      <c r="X175" s="239">
        <v>1</v>
      </c>
      <c r="Y175" s="237">
        <v>0.55200000000000005</v>
      </c>
      <c r="Z175" s="238" cm="1">
        <f t="array" aca="1" ref="Z175" ca="1">INDIRECT("'"&amp;$C175&amp;"'!"&amp;"$"&amp;$D175&amp;$Z$1&amp;"")</f>
        <v>0</v>
      </c>
      <c r="AA175" s="239" t="s">
        <v>1</v>
      </c>
      <c r="AB175" s="239" t="s">
        <v>1</v>
      </c>
      <c r="AC175" s="240" t="s">
        <v>1</v>
      </c>
      <c r="AD175" s="236" cm="1">
        <f t="array" aca="1" ref="AD175" ca="1">INDIRECT("'"&amp;$C175&amp;"'!"&amp;"$"&amp;$D175&amp;$AD$1&amp;"")</f>
        <v>0</v>
      </c>
      <c r="AE175" s="239" t="s">
        <v>1</v>
      </c>
      <c r="AF175" s="239" t="s">
        <v>1</v>
      </c>
      <c r="AG175" s="237" t="s">
        <v>1</v>
      </c>
      <c r="AH175" s="238" cm="1">
        <f t="array" aca="1" ref="AH175" ca="1">INDIRECT("'"&amp;$C175&amp;"'!"&amp;"$"&amp;$D175&amp;$AH$1&amp;"")</f>
        <v>0</v>
      </c>
      <c r="AI175" s="239" t="s">
        <v>1</v>
      </c>
      <c r="AJ175" s="239" t="s">
        <v>1</v>
      </c>
      <c r="AK175" s="240" t="s">
        <v>1</v>
      </c>
      <c r="AL175" s="236" cm="1">
        <f t="array" aca="1" ref="AL175" ca="1">INDIRECT("'"&amp;$C175&amp;"'!"&amp;"$"&amp;$D175&amp;$AL$1&amp;"")</f>
        <v>0</v>
      </c>
      <c r="AM175" s="239" t="s">
        <v>1</v>
      </c>
      <c r="AN175" s="239" t="s">
        <v>1</v>
      </c>
      <c r="AO175" s="237" t="s">
        <v>1</v>
      </c>
      <c r="AP175" s="236">
        <v>11.7</v>
      </c>
      <c r="AQ175" s="240">
        <v>70.7</v>
      </c>
      <c r="AR175" s="236" cm="1">
        <f t="array" aca="1" ref="AR175" ca="1">INDIRECT("'"&amp;$C175&amp;"'!"&amp;"$"&amp;$D175&amp;$AR$1&amp;"")</f>
        <v>4</v>
      </c>
      <c r="AS175" s="239">
        <v>0.94</v>
      </c>
      <c r="AT175" s="237">
        <v>1.41</v>
      </c>
      <c r="AU175" s="238" cm="1">
        <f t="array" aca="1" ref="AU175" ca="1">INDIRECT("'"&amp;$C175&amp;"'!"&amp;"$"&amp;$D175&amp;$AU$1&amp;"")</f>
        <v>3.5</v>
      </c>
      <c r="AV175" s="239">
        <v>0.96</v>
      </c>
      <c r="AW175" s="237">
        <v>1.0580000000000001</v>
      </c>
      <c r="AX175" s="236">
        <v>13.91</v>
      </c>
      <c r="AY175" s="240">
        <v>70.8</v>
      </c>
      <c r="AZ175" s="239" cm="1">
        <f t="array" aca="1" ref="AZ175" ca="1">INDIRECT("'"&amp;$C175&amp;"'!"&amp;"$"&amp;$D175&amp;$AZ$1&amp;"")</f>
        <v>3.5</v>
      </c>
      <c r="BA175" s="238"/>
      <c r="BB175" s="239">
        <v>0.9</v>
      </c>
      <c r="BC175" s="237">
        <v>1.7</v>
      </c>
      <c r="BD175" s="239" t="str" cm="1">
        <f t="array" aca="1" ref="BD175" ca="1">INDIRECT("'"&amp;$C175&amp;"'!"&amp;"$"&amp;$D175&amp;$BD$1&amp;"")</f>
        <v>CMS</v>
      </c>
      <c r="BE175" s="238"/>
      <c r="BF175" s="239" t="s">
        <v>1</v>
      </c>
      <c r="BG175" s="237" t="s">
        <v>1</v>
      </c>
      <c r="BH175" s="241">
        <v>14.28</v>
      </c>
      <c r="BI175" s="237">
        <v>71.97</v>
      </c>
      <c r="BJ175" s="241" cm="1">
        <f t="array" aca="1" ref="BJ175" ca="1">INDIRECT("'"&amp;$C175&amp;"'!"&amp;"$"&amp;$D175&amp;$BJ$1&amp;"")</f>
        <v>14.21</v>
      </c>
      <c r="BK175" s="239">
        <v>0.98</v>
      </c>
      <c r="BL175" s="237">
        <v>3.4</v>
      </c>
      <c r="BM175" s="415">
        <v>67.400000000000006</v>
      </c>
      <c r="BN175" s="236" cm="1">
        <f t="array" aca="1" ref="BN175" ca="1">INDIRECT("'"&amp;$C175&amp;"'!"&amp;"$"&amp;$D175&amp;$BN$1&amp;"")</f>
        <v>0</v>
      </c>
      <c r="BO175" s="238" t="s">
        <v>1</v>
      </c>
      <c r="BP175" s="237" t="s">
        <v>1</v>
      </c>
      <c r="BQ175" s="241" cm="1">
        <f t="array" aca="1" ref="BQ175" ca="1">INDIRECT("'"&amp;$C175&amp;"'!"&amp;"$"&amp;$D175&amp;$BQ$1&amp;"")</f>
        <v>1.4</v>
      </c>
      <c r="BR175" s="239"/>
      <c r="BS175" s="239">
        <v>0.99</v>
      </c>
      <c r="BT175" s="237">
        <v>0.14000000000000001</v>
      </c>
      <c r="BU175" s="242" cm="1">
        <f t="array" aca="1" ref="BU175" ca="1">INDIRECT("'"&amp;$C175&amp;"'!"&amp;"$"&amp;$D175&amp;$BU$1&amp;"")</f>
        <v>0.89</v>
      </c>
      <c r="BV175" s="239"/>
      <c r="BW175" s="239">
        <v>0.97</v>
      </c>
      <c r="BX175" s="237">
        <v>0.2</v>
      </c>
      <c r="BY175" s="242" cm="1">
        <f t="array" aca="1" ref="BY175" ca="1">INDIRECT("'"&amp;$C175&amp;"'!"&amp;"$"&amp;$D175&amp;74&amp;"")</f>
        <v>0</v>
      </c>
      <c r="BZ175" s="239"/>
      <c r="CA175" s="239"/>
      <c r="CB175" s="237"/>
    </row>
    <row r="176" spans="1:80" ht="15" x14ac:dyDescent="0.2">
      <c r="A176" s="351">
        <f t="shared" si="11"/>
        <v>45968</v>
      </c>
      <c r="B176" s="268">
        <v>0.875000000000001</v>
      </c>
      <c r="C176" s="254">
        <f t="shared" si="12"/>
        <v>7</v>
      </c>
      <c r="D176" s="255" t="s">
        <v>174</v>
      </c>
      <c r="E176" s="229">
        <v>14</v>
      </c>
      <c r="F176" s="230">
        <v>68.73</v>
      </c>
      <c r="G176" s="231" t="str" cm="1">
        <f t="array" aca="1" ref="G176" ca="1">INDIRECT("'"&amp;$C176&amp;"'!"&amp;"$"&amp;$D176&amp;$G$1&amp;"")</f>
        <v>CMS</v>
      </c>
      <c r="H176" s="232" t="s">
        <v>1</v>
      </c>
      <c r="I176" s="230" t="s">
        <v>1</v>
      </c>
      <c r="J176" s="231" cm="1">
        <f t="array" aca="1" ref="J176" ca="1">INDIRECT("'"&amp;$C176&amp;"'!"&amp;"$"&amp;$D176&amp;$J$1&amp;"")</f>
        <v>5.8</v>
      </c>
      <c r="K176" s="232"/>
      <c r="L176" s="232">
        <v>0.96</v>
      </c>
      <c r="M176" s="233">
        <v>1.61</v>
      </c>
      <c r="N176" s="229" cm="1">
        <f t="array" aca="1" ref="N176" ca="1">INDIRECT("'"&amp;$C176&amp;"'!"&amp;"$"&amp;$D176&amp;$N$1&amp;"")</f>
        <v>5.8</v>
      </c>
      <c r="O176" s="232"/>
      <c r="P176" s="232">
        <v>0.96</v>
      </c>
      <c r="Q176" s="230">
        <v>1.61</v>
      </c>
      <c r="R176" s="359" cm="1">
        <f t="array" aca="1" ref="R176" ca="1">INDIRECT("'"&amp;$C176&amp;"'!"&amp;"$"&amp;$D176&amp;$R$1&amp;"")</f>
        <v>5.8</v>
      </c>
      <c r="S176" s="232"/>
      <c r="T176" s="232">
        <v>0.96</v>
      </c>
      <c r="U176" s="233">
        <v>1.61</v>
      </c>
      <c r="V176" s="229">
        <v>13.91</v>
      </c>
      <c r="W176" s="234" cm="1">
        <f t="array" aca="1" ref="W176" ca="1">INDIRECT("'"&amp;$C176&amp;"'!"&amp;"$"&amp;$D176&amp;$W$1&amp;"")</f>
        <v>6.3220000000000001</v>
      </c>
      <c r="X176" s="232">
        <v>1</v>
      </c>
      <c r="Y176" s="230">
        <v>0.51900000000000002</v>
      </c>
      <c r="Z176" s="231" cm="1">
        <f t="array" aca="1" ref="Z176" ca="1">INDIRECT("'"&amp;$C176&amp;"'!"&amp;"$"&amp;$D176&amp;$Z$1&amp;"")</f>
        <v>0</v>
      </c>
      <c r="AA176" s="232" t="s">
        <v>1</v>
      </c>
      <c r="AB176" s="232" t="s">
        <v>1</v>
      </c>
      <c r="AC176" s="233" t="s">
        <v>1</v>
      </c>
      <c r="AD176" s="229" cm="1">
        <f t="array" aca="1" ref="AD176" ca="1">INDIRECT("'"&amp;$C176&amp;"'!"&amp;"$"&amp;$D176&amp;$AD$1&amp;"")</f>
        <v>0</v>
      </c>
      <c r="AE176" s="232" t="s">
        <v>1</v>
      </c>
      <c r="AF176" s="232" t="s">
        <v>1</v>
      </c>
      <c r="AG176" s="230" t="s">
        <v>1</v>
      </c>
      <c r="AH176" s="231" cm="1">
        <f t="array" aca="1" ref="AH176" ca="1">INDIRECT("'"&amp;$C176&amp;"'!"&amp;"$"&amp;$D176&amp;$AH$1&amp;"")</f>
        <v>0</v>
      </c>
      <c r="AI176" s="232" t="s">
        <v>1</v>
      </c>
      <c r="AJ176" s="232" t="s">
        <v>1</v>
      </c>
      <c r="AK176" s="233" t="s">
        <v>1</v>
      </c>
      <c r="AL176" s="229" cm="1">
        <f t="array" aca="1" ref="AL176" ca="1">INDIRECT("'"&amp;$C176&amp;"'!"&amp;"$"&amp;$D176&amp;$AL$1&amp;"")</f>
        <v>0</v>
      </c>
      <c r="AM176" s="232" t="s">
        <v>1</v>
      </c>
      <c r="AN176" s="232" t="s">
        <v>1</v>
      </c>
      <c r="AO176" s="230" t="s">
        <v>1</v>
      </c>
      <c r="AP176" s="229">
        <v>11.7</v>
      </c>
      <c r="AQ176" s="233">
        <v>70.400000000000006</v>
      </c>
      <c r="AR176" s="229" cm="1">
        <f t="array" aca="1" ref="AR176" ca="1">INDIRECT("'"&amp;$C176&amp;"'!"&amp;"$"&amp;$D176&amp;$AR$1&amp;"")</f>
        <v>4</v>
      </c>
      <c r="AS176" s="232">
        <v>0.94</v>
      </c>
      <c r="AT176" s="230">
        <v>1.49</v>
      </c>
      <c r="AU176" s="231" cm="1">
        <f t="array" aca="1" ref="AU176" ca="1">INDIRECT("'"&amp;$C176&amp;"'!"&amp;"$"&amp;$D176&amp;$AU$1&amp;"")</f>
        <v>3.5</v>
      </c>
      <c r="AV176" s="232">
        <v>0.94</v>
      </c>
      <c r="AW176" s="230">
        <v>1.169</v>
      </c>
      <c r="AX176" s="229">
        <v>13.81</v>
      </c>
      <c r="AY176" s="233">
        <v>70.7</v>
      </c>
      <c r="AZ176" s="232" cm="1">
        <f t="array" aca="1" ref="AZ176" ca="1">INDIRECT("'"&amp;$C176&amp;"'!"&amp;"$"&amp;$D176&amp;$AZ$1&amp;"")</f>
        <v>2.7</v>
      </c>
      <c r="BA176" s="231"/>
      <c r="BB176" s="232">
        <v>0.9</v>
      </c>
      <c r="BC176" s="230">
        <v>1.2</v>
      </c>
      <c r="BD176" s="232" t="str" cm="1">
        <f t="array" aca="1" ref="BD176" ca="1">INDIRECT("'"&amp;$C176&amp;"'!"&amp;"$"&amp;$D176&amp;$BD$1&amp;"")</f>
        <v>CMS</v>
      </c>
      <c r="BE176" s="231"/>
      <c r="BF176" s="232" t="s">
        <v>1</v>
      </c>
      <c r="BG176" s="230" t="s">
        <v>1</v>
      </c>
      <c r="BH176" s="234">
        <v>14.07</v>
      </c>
      <c r="BI176" s="230">
        <v>71.37</v>
      </c>
      <c r="BJ176" s="234" cm="1">
        <f t="array" aca="1" ref="BJ176" ca="1">INDIRECT("'"&amp;$C176&amp;"'!"&amp;"$"&amp;$D176&amp;$BJ$1&amp;"")</f>
        <v>14.29</v>
      </c>
      <c r="BK176" s="232">
        <v>0.99</v>
      </c>
      <c r="BL176" s="230">
        <v>2.2999999999999998</v>
      </c>
      <c r="BM176" s="414">
        <v>67.5</v>
      </c>
      <c r="BN176" s="229" cm="1">
        <f t="array" aca="1" ref="BN176" ca="1">INDIRECT("'"&amp;$C176&amp;"'!"&amp;"$"&amp;$D176&amp;$BN$1&amp;"")</f>
        <v>0</v>
      </c>
      <c r="BO176" s="231" t="s">
        <v>1</v>
      </c>
      <c r="BP176" s="230" t="s">
        <v>1</v>
      </c>
      <c r="BQ176" s="234" cm="1">
        <f t="array" aca="1" ref="BQ176" ca="1">INDIRECT("'"&amp;$C176&amp;"'!"&amp;"$"&amp;$D176&amp;$BQ$1&amp;"")</f>
        <v>1.31</v>
      </c>
      <c r="BR176" s="232"/>
      <c r="BS176" s="232">
        <v>0.99</v>
      </c>
      <c r="BT176" s="230">
        <v>0.13</v>
      </c>
      <c r="BU176" s="235" cm="1">
        <f t="array" aca="1" ref="BU176" ca="1">INDIRECT("'"&amp;$C176&amp;"'!"&amp;"$"&amp;$D176&amp;$BU$1&amp;"")</f>
        <v>0.87</v>
      </c>
      <c r="BV176" s="232"/>
      <c r="BW176" s="232">
        <v>0.97</v>
      </c>
      <c r="BX176" s="230">
        <v>0.2</v>
      </c>
      <c r="BY176" s="235" cm="1">
        <f t="array" aca="1" ref="BY176" ca="1">INDIRECT("'"&amp;$C176&amp;"'!"&amp;"$"&amp;$D176&amp;74&amp;"")</f>
        <v>0</v>
      </c>
      <c r="BZ176" s="232"/>
      <c r="CA176" s="232"/>
      <c r="CB176" s="230"/>
    </row>
    <row r="177" spans="1:80" ht="15" x14ac:dyDescent="0.2">
      <c r="A177" s="351">
        <f t="shared" si="11"/>
        <v>45968</v>
      </c>
      <c r="B177" s="268">
        <v>0.91666666666666696</v>
      </c>
      <c r="C177" s="254">
        <f t="shared" si="12"/>
        <v>7</v>
      </c>
      <c r="D177" s="255" t="s">
        <v>175</v>
      </c>
      <c r="E177" s="236">
        <v>14</v>
      </c>
      <c r="F177" s="237">
        <v>69.44</v>
      </c>
      <c r="G177" s="238" t="str" cm="1">
        <f t="array" aca="1" ref="G177" ca="1">INDIRECT("'"&amp;$C177&amp;"'!"&amp;"$"&amp;$D177&amp;$G$1&amp;"")</f>
        <v>CMS</v>
      </c>
      <c r="H177" s="239" t="s">
        <v>1</v>
      </c>
      <c r="I177" s="237" t="s">
        <v>1</v>
      </c>
      <c r="J177" s="238" cm="1">
        <f t="array" aca="1" ref="J177" ca="1">INDIRECT("'"&amp;$C177&amp;"'!"&amp;"$"&amp;$D177&amp;$J$1&amp;"")</f>
        <v>5.7</v>
      </c>
      <c r="K177" s="239"/>
      <c r="L177" s="239">
        <v>0.97</v>
      </c>
      <c r="M177" s="240">
        <v>1.46</v>
      </c>
      <c r="N177" s="236" cm="1">
        <f t="array" aca="1" ref="N177" ca="1">INDIRECT("'"&amp;$C177&amp;"'!"&amp;"$"&amp;$D177&amp;$N$1&amp;"")</f>
        <v>5.7</v>
      </c>
      <c r="O177" s="239"/>
      <c r="P177" s="239">
        <v>0.97</v>
      </c>
      <c r="Q177" s="237">
        <v>1.46</v>
      </c>
      <c r="R177" s="236" cm="1">
        <f t="array" aca="1" ref="R177" ca="1">INDIRECT("'"&amp;$C177&amp;"'!"&amp;"$"&amp;$D177&amp;$R$1&amp;"")</f>
        <v>5.7</v>
      </c>
      <c r="S177" s="239"/>
      <c r="T177" s="239">
        <v>0.97</v>
      </c>
      <c r="U177" s="240">
        <v>1.46</v>
      </c>
      <c r="V177" s="236">
        <v>13.923999999999999</v>
      </c>
      <c r="W177" s="241" cm="1">
        <f t="array" aca="1" ref="W177" ca="1">INDIRECT("'"&amp;$C177&amp;"'!"&amp;"$"&amp;$D177&amp;$W$1&amp;"")</f>
        <v>5.5569999999999995</v>
      </c>
      <c r="X177" s="239">
        <v>1</v>
      </c>
      <c r="Y177" s="237">
        <v>0.49399999999999999</v>
      </c>
      <c r="Z177" s="238" cm="1">
        <f t="array" aca="1" ref="Z177" ca="1">INDIRECT("'"&amp;$C177&amp;"'!"&amp;"$"&amp;$D177&amp;$Z$1&amp;"")</f>
        <v>0</v>
      </c>
      <c r="AA177" s="239" t="s">
        <v>1</v>
      </c>
      <c r="AB177" s="239" t="s">
        <v>1</v>
      </c>
      <c r="AC177" s="240" t="s">
        <v>1</v>
      </c>
      <c r="AD177" s="236" cm="1">
        <f t="array" aca="1" ref="AD177" ca="1">INDIRECT("'"&amp;$C177&amp;"'!"&amp;"$"&amp;$D177&amp;$AD$1&amp;"")</f>
        <v>0</v>
      </c>
      <c r="AE177" s="239" t="s">
        <v>1</v>
      </c>
      <c r="AF177" s="239" t="s">
        <v>1</v>
      </c>
      <c r="AG177" s="237" t="s">
        <v>1</v>
      </c>
      <c r="AH177" s="238" cm="1">
        <f t="array" aca="1" ref="AH177" ca="1">INDIRECT("'"&amp;$C177&amp;"'!"&amp;"$"&amp;$D177&amp;$AH$1&amp;"")</f>
        <v>0</v>
      </c>
      <c r="AI177" s="239" t="s">
        <v>1</v>
      </c>
      <c r="AJ177" s="239" t="s">
        <v>1</v>
      </c>
      <c r="AK177" s="240" t="s">
        <v>1</v>
      </c>
      <c r="AL177" s="236" cm="1">
        <f t="array" aca="1" ref="AL177" ca="1">INDIRECT("'"&amp;$C177&amp;"'!"&amp;"$"&amp;$D177&amp;$AL$1&amp;"")</f>
        <v>0</v>
      </c>
      <c r="AM177" s="239" t="s">
        <v>1</v>
      </c>
      <c r="AN177" s="239" t="s">
        <v>1</v>
      </c>
      <c r="AO177" s="237" t="s">
        <v>1</v>
      </c>
      <c r="AP177" s="236">
        <v>11.7</v>
      </c>
      <c r="AQ177" s="240">
        <v>70.400000000000006</v>
      </c>
      <c r="AR177" s="236" cm="1">
        <f t="array" aca="1" ref="AR177" ca="1">INDIRECT("'"&amp;$C177&amp;"'!"&amp;"$"&amp;$D177&amp;$AR$1&amp;"")</f>
        <v>4</v>
      </c>
      <c r="AS177" s="239">
        <v>0.94</v>
      </c>
      <c r="AT177" s="237">
        <v>1.45</v>
      </c>
      <c r="AU177" s="238" cm="1">
        <f t="array" aca="1" ref="AU177" ca="1">INDIRECT("'"&amp;$C177&amp;"'!"&amp;"$"&amp;$D177&amp;$AU$1&amp;"")</f>
        <v>3.5</v>
      </c>
      <c r="AV177" s="239">
        <v>0.94</v>
      </c>
      <c r="AW177" s="237">
        <v>1.26</v>
      </c>
      <c r="AX177" s="236">
        <v>13.72</v>
      </c>
      <c r="AY177" s="240">
        <v>70.400000000000006</v>
      </c>
      <c r="AZ177" s="239" cm="1">
        <f t="array" aca="1" ref="AZ177" ca="1">INDIRECT("'"&amp;$C177&amp;"'!"&amp;"$"&amp;$D177&amp;$AZ$1&amp;"")</f>
        <v>0</v>
      </c>
      <c r="BA177" s="238"/>
      <c r="BB177" s="239" t="s">
        <v>1</v>
      </c>
      <c r="BC177" s="237" t="s">
        <v>1</v>
      </c>
      <c r="BD177" s="239" t="str" cm="1">
        <f t="array" aca="1" ref="BD177" ca="1">INDIRECT("'"&amp;$C177&amp;"'!"&amp;"$"&amp;$D177&amp;$BD$1&amp;"")</f>
        <v>CMS</v>
      </c>
      <c r="BE177" s="238"/>
      <c r="BF177" s="239" t="s">
        <v>1</v>
      </c>
      <c r="BG177" s="237" t="s">
        <v>1</v>
      </c>
      <c r="BH177" s="241">
        <v>14.11</v>
      </c>
      <c r="BI177" s="237">
        <v>71.59</v>
      </c>
      <c r="BJ177" s="241" cm="1">
        <f t="array" aca="1" ref="BJ177" ca="1">INDIRECT("'"&amp;$C177&amp;"'!"&amp;"$"&amp;$D177&amp;$BJ$1&amp;"")</f>
        <v>13.52</v>
      </c>
      <c r="BK177" s="239">
        <v>0.99</v>
      </c>
      <c r="BL177" s="237">
        <v>2.2999999999999998</v>
      </c>
      <c r="BM177" s="415">
        <v>68.2</v>
      </c>
      <c r="BN177" s="236" cm="1">
        <f t="array" aca="1" ref="BN177" ca="1">INDIRECT("'"&amp;$C177&amp;"'!"&amp;"$"&amp;$D177&amp;$BN$1&amp;"")</f>
        <v>0</v>
      </c>
      <c r="BO177" s="238" t="s">
        <v>1</v>
      </c>
      <c r="BP177" s="237" t="s">
        <v>1</v>
      </c>
      <c r="BQ177" s="241" cm="1">
        <f t="array" aca="1" ref="BQ177" ca="1">INDIRECT("'"&amp;$C177&amp;"'!"&amp;"$"&amp;$D177&amp;$BQ$1&amp;"")</f>
        <v>1.1000000000000001</v>
      </c>
      <c r="BR177" s="239"/>
      <c r="BS177" s="239">
        <v>0.99</v>
      </c>
      <c r="BT177" s="237">
        <v>0.11</v>
      </c>
      <c r="BU177" s="242" cm="1">
        <f t="array" aca="1" ref="BU177" ca="1">INDIRECT("'"&amp;$C177&amp;"'!"&amp;"$"&amp;$D177&amp;$BU$1&amp;"")</f>
        <v>0.82</v>
      </c>
      <c r="BV177" s="239"/>
      <c r="BW177" s="239">
        <v>0.97</v>
      </c>
      <c r="BX177" s="237">
        <v>0.19</v>
      </c>
      <c r="BY177" s="242" cm="1">
        <f t="array" aca="1" ref="BY177" ca="1">INDIRECT("'"&amp;$C177&amp;"'!"&amp;"$"&amp;$D177&amp;74&amp;"")</f>
        <v>0</v>
      </c>
      <c r="BZ177" s="239"/>
      <c r="CA177" s="239"/>
      <c r="CB177" s="237"/>
    </row>
    <row r="178" spans="1:80" ht="15.75" thickBot="1" x14ac:dyDescent="0.25">
      <c r="A178" s="352">
        <f t="shared" si="11"/>
        <v>45968</v>
      </c>
      <c r="B178" s="269">
        <v>0.95833333333333404</v>
      </c>
      <c r="C178" s="256">
        <f t="shared" si="12"/>
        <v>7</v>
      </c>
      <c r="D178" s="257" t="s">
        <v>176</v>
      </c>
      <c r="E178" s="243">
        <v>14</v>
      </c>
      <c r="F178" s="244">
        <v>69.55</v>
      </c>
      <c r="G178" s="245" t="str" cm="1">
        <f t="array" aca="1" ref="G178" ca="1">INDIRECT("'"&amp;$C178&amp;"'!"&amp;"$"&amp;$D178&amp;$G$1&amp;"")</f>
        <v>CMS</v>
      </c>
      <c r="H178" s="246" t="s">
        <v>1</v>
      </c>
      <c r="I178" s="244" t="s">
        <v>1</v>
      </c>
      <c r="J178" s="245" cm="1">
        <f t="array" aca="1" ref="J178" ca="1">INDIRECT("'"&amp;$C178&amp;"'!"&amp;"$"&amp;$D178&amp;$J$1&amp;"")</f>
        <v>5.2</v>
      </c>
      <c r="K178" s="246"/>
      <c r="L178" s="246">
        <v>0.98</v>
      </c>
      <c r="M178" s="247">
        <v>1.03</v>
      </c>
      <c r="N178" s="243" cm="1">
        <f t="array" aca="1" ref="N178" ca="1">INDIRECT("'"&amp;$C178&amp;"'!"&amp;"$"&amp;$D178&amp;$N$1&amp;"")</f>
        <v>5.2</v>
      </c>
      <c r="O178" s="246"/>
      <c r="P178" s="246">
        <v>0.98</v>
      </c>
      <c r="Q178" s="244">
        <v>1.03</v>
      </c>
      <c r="R178" s="361" cm="1">
        <f t="array" aca="1" ref="R178" ca="1">INDIRECT("'"&amp;$C178&amp;"'!"&amp;"$"&amp;$D178&amp;$R$1&amp;"")</f>
        <v>7</v>
      </c>
      <c r="S178" s="246"/>
      <c r="T178" s="246">
        <v>0.98</v>
      </c>
      <c r="U178" s="247">
        <v>1.66</v>
      </c>
      <c r="V178" s="243">
        <v>13.907</v>
      </c>
      <c r="W178" s="248" cm="1">
        <f t="array" aca="1" ref="W178" ca="1">INDIRECT("'"&amp;$C178&amp;"'!"&amp;"$"&amp;$D178&amp;$W$1&amp;"")</f>
        <v>3.4849999999999999</v>
      </c>
      <c r="X178" s="246">
        <v>1</v>
      </c>
      <c r="Y178" s="244">
        <v>0.32300000000000001</v>
      </c>
      <c r="Z178" s="245" cm="1">
        <f t="array" aca="1" ref="Z178" ca="1">INDIRECT("'"&amp;$C178&amp;"'!"&amp;"$"&amp;$D178&amp;$Z$1&amp;"")</f>
        <v>0</v>
      </c>
      <c r="AA178" s="246" t="s">
        <v>1</v>
      </c>
      <c r="AB178" s="246" t="s">
        <v>1</v>
      </c>
      <c r="AC178" s="247" t="s">
        <v>1</v>
      </c>
      <c r="AD178" s="243" cm="1">
        <f t="array" aca="1" ref="AD178" ca="1">INDIRECT("'"&amp;$C178&amp;"'!"&amp;"$"&amp;$D178&amp;$AD$1&amp;"")</f>
        <v>0</v>
      </c>
      <c r="AE178" s="246" t="s">
        <v>1</v>
      </c>
      <c r="AF178" s="246" t="s">
        <v>1</v>
      </c>
      <c r="AG178" s="244" t="s">
        <v>1</v>
      </c>
      <c r="AH178" s="245" cm="1">
        <f t="array" aca="1" ref="AH178" ca="1">INDIRECT("'"&amp;$C178&amp;"'!"&amp;"$"&amp;$D178&amp;$AH$1&amp;"")</f>
        <v>0</v>
      </c>
      <c r="AI178" s="246" t="s">
        <v>1</v>
      </c>
      <c r="AJ178" s="246" t="s">
        <v>1</v>
      </c>
      <c r="AK178" s="247" t="s">
        <v>1</v>
      </c>
      <c r="AL178" s="243" cm="1">
        <f t="array" aca="1" ref="AL178" ca="1">INDIRECT("'"&amp;$C178&amp;"'!"&amp;"$"&amp;$D178&amp;$AL$1&amp;"")</f>
        <v>0</v>
      </c>
      <c r="AM178" s="246" t="s">
        <v>1</v>
      </c>
      <c r="AN178" s="246" t="s">
        <v>1</v>
      </c>
      <c r="AO178" s="244" t="s">
        <v>1</v>
      </c>
      <c r="AP178" s="243">
        <v>11.6</v>
      </c>
      <c r="AQ178" s="247">
        <v>70.400000000000006</v>
      </c>
      <c r="AR178" s="243" cm="1">
        <f t="array" aca="1" ref="AR178" ca="1">INDIRECT("'"&amp;$C178&amp;"'!"&amp;"$"&amp;$D178&amp;$AR$1&amp;"")</f>
        <v>2.5</v>
      </c>
      <c r="AS178" s="246">
        <v>0.93</v>
      </c>
      <c r="AT178" s="244">
        <v>0.98599999999999999</v>
      </c>
      <c r="AU178" s="245" cm="1">
        <f t="array" aca="1" ref="AU178" ca="1">INDIRECT("'"&amp;$C178&amp;"'!"&amp;"$"&amp;$D178&amp;$AU$1&amp;"")</f>
        <v>3</v>
      </c>
      <c r="AV178" s="246">
        <v>0.93</v>
      </c>
      <c r="AW178" s="244">
        <v>0.94699999999999995</v>
      </c>
      <c r="AX178" s="243">
        <v>0</v>
      </c>
      <c r="AY178" s="247">
        <v>70.400000000000006</v>
      </c>
      <c r="AZ178" s="246" cm="1">
        <f t="array" aca="1" ref="AZ178" ca="1">INDIRECT("'"&amp;$C178&amp;"'!"&amp;"$"&amp;$D178&amp;$AZ$1&amp;"")</f>
        <v>0</v>
      </c>
      <c r="BA178" s="245"/>
      <c r="BB178" s="246" t="s">
        <v>1</v>
      </c>
      <c r="BC178" s="244" t="s">
        <v>1</v>
      </c>
      <c r="BD178" s="246" t="str" cm="1">
        <f t="array" aca="1" ref="BD178" ca="1">INDIRECT("'"&amp;$C178&amp;"'!"&amp;"$"&amp;$D178&amp;$BD$1&amp;"")</f>
        <v>CMS</v>
      </c>
      <c r="BE178" s="245"/>
      <c r="BF178" s="246" t="s">
        <v>1</v>
      </c>
      <c r="BG178" s="244" t="s">
        <v>1</v>
      </c>
      <c r="BH178" s="248">
        <v>14.09</v>
      </c>
      <c r="BI178" s="244">
        <v>71.48</v>
      </c>
      <c r="BJ178" s="248" cm="1">
        <f t="array" aca="1" ref="BJ178" ca="1">INDIRECT("'"&amp;$C178&amp;"'!"&amp;"$"&amp;$D178&amp;$BJ$1&amp;"")</f>
        <v>13.58</v>
      </c>
      <c r="BK178" s="246">
        <v>0.99</v>
      </c>
      <c r="BL178" s="244">
        <v>2.2999999999999998</v>
      </c>
      <c r="BM178" s="416">
        <v>68.400000000000006</v>
      </c>
      <c r="BN178" s="243" cm="1">
        <f t="array" aca="1" ref="BN178" ca="1">INDIRECT("'"&amp;$C178&amp;"'!"&amp;"$"&amp;$D178&amp;$BN$1&amp;"")</f>
        <v>0</v>
      </c>
      <c r="BO178" s="245" t="s">
        <v>1</v>
      </c>
      <c r="BP178" s="244" t="s">
        <v>1</v>
      </c>
      <c r="BQ178" s="248" cm="1">
        <f t="array" aca="1" ref="BQ178" ca="1">INDIRECT("'"&amp;$C178&amp;"'!"&amp;"$"&amp;$D178&amp;$BQ$1&amp;"")</f>
        <v>0.98</v>
      </c>
      <c r="BR178" s="246"/>
      <c r="BS178" s="246">
        <v>0.99</v>
      </c>
      <c r="BT178" s="244">
        <v>0.1</v>
      </c>
      <c r="BU178" s="249" cm="1">
        <f t="array" aca="1" ref="BU178" ca="1">INDIRECT("'"&amp;$C178&amp;"'!"&amp;"$"&amp;$D178&amp;$BU$1&amp;"")</f>
        <v>0.77</v>
      </c>
      <c r="BV178" s="246"/>
      <c r="BW178" s="246">
        <v>0.97</v>
      </c>
      <c r="BX178" s="244">
        <v>0.18</v>
      </c>
      <c r="BY178" s="249" cm="1">
        <f t="array" aca="1" ref="BY178" ca="1">INDIRECT("'"&amp;$C178&amp;"'!"&amp;"$"&amp;$D178&amp;74&amp;"")</f>
        <v>0</v>
      </c>
      <c r="BZ178" s="246"/>
      <c r="CA178" s="246"/>
      <c r="CB178" s="244"/>
    </row>
    <row r="179" spans="1:80" ht="15" thickBot="1" x14ac:dyDescent="0.25">
      <c r="BI179" s="250"/>
    </row>
    <row r="180" spans="1:80" ht="15" x14ac:dyDescent="0.2">
      <c r="A180" s="270">
        <f>A155+1</f>
        <v>45969</v>
      </c>
      <c r="B180" s="267">
        <v>0</v>
      </c>
      <c r="C180" s="252">
        <f>DAY(A180)</f>
        <v>8</v>
      </c>
      <c r="D180" s="253" t="s">
        <v>153</v>
      </c>
      <c r="E180" s="223">
        <v>14</v>
      </c>
      <c r="F180" s="224">
        <v>69.66</v>
      </c>
      <c r="G180" s="225" t="str" cm="1">
        <f t="array" aca="1" ref="G180" ca="1">INDIRECT("'"&amp;$C180&amp;"'!"&amp;"$"&amp;$D180&amp;$G$1&amp;"")</f>
        <v>CMS</v>
      </c>
      <c r="H180" s="226" t="s">
        <v>1</v>
      </c>
      <c r="I180" s="224" t="s">
        <v>1</v>
      </c>
      <c r="J180" s="225" cm="1">
        <f t="array" aca="1" ref="J180" ca="1">INDIRECT("'"&amp;$C180&amp;"'!"&amp;"$"&amp;$D180&amp;$J$1&amp;"")</f>
        <v>6</v>
      </c>
      <c r="K180" s="226"/>
      <c r="L180" s="226">
        <v>0.99</v>
      </c>
      <c r="M180" s="227">
        <v>0.92</v>
      </c>
      <c r="N180" s="223" cm="1">
        <f t="array" aca="1" ref="N180" ca="1">INDIRECT("'"&amp;$C180&amp;"'!"&amp;"$"&amp;$D180&amp;$N$1&amp;"")</f>
        <v>6</v>
      </c>
      <c r="O180" s="226"/>
      <c r="P180" s="226">
        <v>0.99</v>
      </c>
      <c r="Q180" s="224">
        <v>0.92</v>
      </c>
      <c r="R180" s="358" cm="1">
        <f t="array" aca="1" ref="R180" ca="1">INDIRECT("'"&amp;$C180&amp;"'!"&amp;"$"&amp;$D180&amp;$R$1&amp;"")</f>
        <v>0</v>
      </c>
      <c r="S180" s="226"/>
      <c r="T180" s="226" t="s">
        <v>1</v>
      </c>
      <c r="U180" s="227" t="s">
        <v>1</v>
      </c>
      <c r="V180" s="223">
        <v>13.89</v>
      </c>
      <c r="W180" s="228" cm="1">
        <f t="array" aca="1" ref="W180" ca="1">INDIRECT("'"&amp;$C180&amp;"'!"&amp;"$"&amp;$D180&amp;$W$1&amp;"")</f>
        <v>2.0659999999999998</v>
      </c>
      <c r="X180" s="226">
        <v>1</v>
      </c>
      <c r="Y180" s="224">
        <v>0.189</v>
      </c>
      <c r="Z180" s="225"/>
      <c r="AA180" s="226"/>
      <c r="AB180" s="226"/>
      <c r="AC180" s="227"/>
      <c r="AD180" s="223"/>
      <c r="AE180" s="226"/>
      <c r="AF180" s="226"/>
      <c r="AG180" s="224"/>
      <c r="AH180" s="225"/>
      <c r="AI180" s="226"/>
      <c r="AJ180" s="226"/>
      <c r="AK180" s="224"/>
      <c r="AL180" s="223"/>
      <c r="AM180" s="226"/>
      <c r="AN180" s="226"/>
      <c r="AO180" s="224"/>
      <c r="AP180" s="223">
        <v>11.7</v>
      </c>
      <c r="AQ180" s="227">
        <v>70.7</v>
      </c>
      <c r="AR180" s="223" cm="1">
        <f t="array" aca="1" ref="AR180" ca="1">INDIRECT("'"&amp;$C180&amp;"'!"&amp;"$"&amp;$D180&amp;$AR$1&amp;"")</f>
        <v>4</v>
      </c>
      <c r="AS180" s="226">
        <v>0.96</v>
      </c>
      <c r="AT180" s="224">
        <v>1.04</v>
      </c>
      <c r="AU180" s="225" cm="1">
        <f t="array" aca="1" ref="AU180" ca="1">INDIRECT("'"&amp;$C180&amp;"'!"&amp;"$"&amp;$D180&amp;$AU$1&amp;"")</f>
        <v>3.5</v>
      </c>
      <c r="AV180" s="226">
        <v>0.96</v>
      </c>
      <c r="AW180" s="224">
        <v>0.86899999999999999</v>
      </c>
      <c r="AX180" s="223">
        <v>0</v>
      </c>
      <c r="AY180" s="227">
        <v>70.599999999999994</v>
      </c>
      <c r="AZ180" s="226" cm="1">
        <f t="array" aca="1" ref="AZ180" ca="1">INDIRECT("'"&amp;$C180&amp;"'!"&amp;"$"&amp;$D180&amp;$AZ$1&amp;"")</f>
        <v>0</v>
      </c>
      <c r="BA180" s="225"/>
      <c r="BB180" s="226" t="s">
        <v>1</v>
      </c>
      <c r="BC180" s="224" t="s">
        <v>1</v>
      </c>
      <c r="BD180" s="226" t="str" cm="1">
        <f t="array" aca="1" ref="BD180" ca="1">INDIRECT("'"&amp;$C180&amp;"'!"&amp;"$"&amp;$D180&amp;$BD$1&amp;"")</f>
        <v>CMS</v>
      </c>
      <c r="BE180" s="225"/>
      <c r="BF180" s="226" t="s">
        <v>1</v>
      </c>
      <c r="BG180" s="224" t="s">
        <v>1</v>
      </c>
      <c r="BH180" s="228">
        <v>14.12</v>
      </c>
      <c r="BI180" s="224">
        <v>71.760000000000005</v>
      </c>
      <c r="BJ180" s="228" cm="1">
        <f t="array" aca="1" ref="BJ180" ca="1">INDIRECT("'"&amp;$C180&amp;"'!"&amp;"$"&amp;$D180&amp;$BJ$1&amp;"")</f>
        <v>14.21</v>
      </c>
      <c r="BK180" s="226">
        <v>0.99</v>
      </c>
      <c r="BL180" s="224">
        <v>2.2999999999999998</v>
      </c>
      <c r="BM180" s="413">
        <v>68.7</v>
      </c>
      <c r="BN180" s="223" cm="1">
        <f t="array" aca="1" ref="BN180" ca="1">INDIRECT("'"&amp;$C180&amp;"'!"&amp;"$"&amp;$D180&amp;$BN$1&amp;"")</f>
        <v>1.4</v>
      </c>
      <c r="BO180" s="225">
        <v>0.98</v>
      </c>
      <c r="BP180" s="224">
        <v>0.28000000000000003</v>
      </c>
      <c r="BQ180" s="228" cm="1">
        <f t="array" aca="1" ref="BQ180" ca="1">INDIRECT("'"&amp;$C180&amp;"'!"&amp;"$"&amp;$D180&amp;$BQ$1&amp;"")</f>
        <v>0.87</v>
      </c>
      <c r="BR180" s="226"/>
      <c r="BS180" s="226">
        <v>0.99</v>
      </c>
      <c r="BT180" s="224">
        <v>0.09</v>
      </c>
      <c r="BU180" s="228" cm="1">
        <f t="array" aca="1" ref="BU180" ca="1">INDIRECT("'"&amp;$C180&amp;"'!"&amp;"$"&amp;$D180&amp;$BU$1&amp;"")</f>
        <v>0.73</v>
      </c>
      <c r="BV180" s="226"/>
      <c r="BW180" s="226">
        <v>0.97</v>
      </c>
      <c r="BX180" s="224">
        <v>0.2</v>
      </c>
      <c r="BY180" s="281" cm="1">
        <f t="array" aca="1" ref="BY180" ca="1">INDIRECT("'"&amp;$C180&amp;"'!"&amp;"$"&amp;$D180&amp;74&amp;"")</f>
        <v>0</v>
      </c>
      <c r="BZ180" s="226"/>
      <c r="CA180" s="226"/>
      <c r="CB180" s="224"/>
    </row>
    <row r="181" spans="1:80" ht="15" x14ac:dyDescent="0.2">
      <c r="A181" s="351">
        <f t="shared" ref="A181:A203" si="13">A156+1</f>
        <v>45969</v>
      </c>
      <c r="B181" s="268">
        <v>4.1666666666666699E-2</v>
      </c>
      <c r="C181" s="254">
        <f>DAY(A181)</f>
        <v>8</v>
      </c>
      <c r="D181" s="255" t="s">
        <v>154</v>
      </c>
      <c r="E181" s="229">
        <v>14</v>
      </c>
      <c r="F181" s="230">
        <v>69.599999999999994</v>
      </c>
      <c r="G181" s="231" t="str" cm="1">
        <f t="array" aca="1" ref="G181" ca="1">INDIRECT("'"&amp;$C181&amp;"'!"&amp;"$"&amp;$D181&amp;$G$1&amp;"")</f>
        <v>CMS</v>
      </c>
      <c r="H181" s="232" t="s">
        <v>1</v>
      </c>
      <c r="I181" s="230" t="s">
        <v>1</v>
      </c>
      <c r="J181" s="231" cm="1">
        <f t="array" aca="1" ref="J181" ca="1">INDIRECT("'"&amp;$C181&amp;"'!"&amp;"$"&amp;$D181&amp;$J$1&amp;"")</f>
        <v>5.9</v>
      </c>
      <c r="K181" s="232"/>
      <c r="L181" s="232">
        <v>0.99</v>
      </c>
      <c r="M181" s="233">
        <v>0.91</v>
      </c>
      <c r="N181" s="229" cm="1">
        <f t="array" aca="1" ref="N181" ca="1">INDIRECT("'"&amp;$C181&amp;"'!"&amp;"$"&amp;$D181&amp;$N$1&amp;"")</f>
        <v>5.9</v>
      </c>
      <c r="O181" s="232"/>
      <c r="P181" s="232">
        <v>0.99</v>
      </c>
      <c r="Q181" s="230">
        <v>0.91</v>
      </c>
      <c r="R181" s="359" cm="1">
        <f t="array" aca="1" ref="R181" ca="1">INDIRECT("'"&amp;$C181&amp;"'!"&amp;"$"&amp;$D181&amp;$R$1&amp;"")</f>
        <v>0</v>
      </c>
      <c r="S181" s="232"/>
      <c r="T181" s="232" t="s">
        <v>1</v>
      </c>
      <c r="U181" s="233" t="s">
        <v>1</v>
      </c>
      <c r="V181" s="229">
        <v>13.884</v>
      </c>
      <c r="W181" s="234" cm="1">
        <f t="array" aca="1" ref="W181" ca="1">INDIRECT("'"&amp;$C181&amp;"'!"&amp;"$"&amp;$D181&amp;$W$1&amp;"")</f>
        <v>2.0449999999999999</v>
      </c>
      <c r="X181" s="232">
        <v>1</v>
      </c>
      <c r="Y181" s="230">
        <v>0.189</v>
      </c>
      <c r="Z181" s="231"/>
      <c r="AA181" s="232"/>
      <c r="AB181" s="232"/>
      <c r="AC181" s="233"/>
      <c r="AD181" s="229"/>
      <c r="AE181" s="232"/>
      <c r="AF181" s="232"/>
      <c r="AG181" s="230"/>
      <c r="AH181" s="231"/>
      <c r="AI181" s="232"/>
      <c r="AJ181" s="232"/>
      <c r="AK181" s="233"/>
      <c r="AL181" s="229"/>
      <c r="AM181" s="232"/>
      <c r="AN181" s="232"/>
      <c r="AO181" s="230"/>
      <c r="AP181" s="229">
        <v>11.6</v>
      </c>
      <c r="AQ181" s="233">
        <v>70.599999999999994</v>
      </c>
      <c r="AR181" s="229" cm="1">
        <f t="array" aca="1" ref="AR181" ca="1">INDIRECT("'"&amp;$C181&amp;"'!"&amp;"$"&amp;$D181&amp;$AR$1&amp;"")</f>
        <v>2.5</v>
      </c>
      <c r="AS181" s="232">
        <v>0.94</v>
      </c>
      <c r="AT181" s="230">
        <v>1.1399999999999999</v>
      </c>
      <c r="AU181" s="231" cm="1">
        <f t="array" aca="1" ref="AU181" ca="1">INDIRECT("'"&amp;$C181&amp;"'!"&amp;"$"&amp;$D181&amp;$AU$1&amp;"")</f>
        <v>3</v>
      </c>
      <c r="AV181" s="232">
        <v>0.94</v>
      </c>
      <c r="AW181" s="230">
        <v>1.02</v>
      </c>
      <c r="AX181" s="229">
        <v>0</v>
      </c>
      <c r="AY181" s="233">
        <v>70.7</v>
      </c>
      <c r="AZ181" s="232" cm="1">
        <f t="array" aca="1" ref="AZ181" ca="1">INDIRECT("'"&amp;$C181&amp;"'!"&amp;"$"&amp;$D181&amp;$AZ$1&amp;"")</f>
        <v>0</v>
      </c>
      <c r="BA181" s="231"/>
      <c r="BB181" s="232" t="s">
        <v>1</v>
      </c>
      <c r="BC181" s="230" t="s">
        <v>1</v>
      </c>
      <c r="BD181" s="232" t="str" cm="1">
        <f t="array" aca="1" ref="BD181" ca="1">INDIRECT("'"&amp;$C181&amp;"'!"&amp;"$"&amp;$D181&amp;$BD$1&amp;"")</f>
        <v>CMS</v>
      </c>
      <c r="BE181" s="231"/>
      <c r="BF181" s="232" t="s">
        <v>1</v>
      </c>
      <c r="BG181" s="230" t="s">
        <v>1</v>
      </c>
      <c r="BH181" s="234">
        <v>14.11</v>
      </c>
      <c r="BI181" s="230">
        <v>71.959999999999994</v>
      </c>
      <c r="BJ181" s="234" cm="1">
        <f t="array" aca="1" ref="BJ181" ca="1">INDIRECT("'"&amp;$C181&amp;"'!"&amp;"$"&amp;$D181&amp;$BJ$1&amp;"")</f>
        <v>14.22</v>
      </c>
      <c r="BK181" s="232">
        <v>1</v>
      </c>
      <c r="BL181" s="230">
        <v>1.3</v>
      </c>
      <c r="BM181" s="414">
        <v>68.7</v>
      </c>
      <c r="BN181" s="229" cm="1">
        <f t="array" aca="1" ref="BN181" ca="1">INDIRECT("'"&amp;$C181&amp;"'!"&amp;"$"&amp;$D181&amp;$BN$1&amp;"")</f>
        <v>0</v>
      </c>
      <c r="BO181" s="231" t="s">
        <v>1</v>
      </c>
      <c r="BP181" s="230" t="s">
        <v>1</v>
      </c>
      <c r="BQ181" s="234" cm="1">
        <f t="array" aca="1" ref="BQ181" ca="1">INDIRECT("'"&amp;$C181&amp;"'!"&amp;"$"&amp;$D181&amp;$BQ$1&amp;"")</f>
        <v>0.83</v>
      </c>
      <c r="BR181" s="232"/>
      <c r="BS181" s="232">
        <v>0.99</v>
      </c>
      <c r="BT181" s="230">
        <v>0.09</v>
      </c>
      <c r="BU181" s="234" cm="1">
        <f t="array" aca="1" ref="BU181" ca="1">INDIRECT("'"&amp;$C181&amp;"'!"&amp;"$"&amp;$D181&amp;$BU$1&amp;"")</f>
        <v>0.71</v>
      </c>
      <c r="BV181" s="232"/>
      <c r="BW181" s="232">
        <v>0.97</v>
      </c>
      <c r="BX181" s="230">
        <v>0.18</v>
      </c>
      <c r="BY181" s="235" cm="1">
        <f t="array" aca="1" ref="BY181" ca="1">INDIRECT("'"&amp;$C181&amp;"'!"&amp;"$"&amp;$D181&amp;74&amp;"")</f>
        <v>0</v>
      </c>
      <c r="BZ181" s="232"/>
      <c r="CA181" s="232"/>
      <c r="CB181" s="230"/>
    </row>
    <row r="182" spans="1:80" ht="15" x14ac:dyDescent="0.2">
      <c r="A182" s="351">
        <f t="shared" si="13"/>
        <v>45969</v>
      </c>
      <c r="B182" s="268">
        <v>8.3333333333333301E-2</v>
      </c>
      <c r="C182" s="254">
        <f>DAY(A182)</f>
        <v>8</v>
      </c>
      <c r="D182" s="255" t="s">
        <v>155</v>
      </c>
      <c r="E182" s="236">
        <v>14</v>
      </c>
      <c r="F182" s="237">
        <v>69.650000000000006</v>
      </c>
      <c r="G182" s="238" t="str" cm="1">
        <f t="array" aca="1" ref="G182" ca="1">INDIRECT("'"&amp;$C182&amp;"'!"&amp;"$"&amp;$D182&amp;$G$1&amp;"")</f>
        <v>CMS</v>
      </c>
      <c r="H182" s="239" t="s">
        <v>1</v>
      </c>
      <c r="I182" s="237" t="s">
        <v>1</v>
      </c>
      <c r="J182" s="238" cm="1">
        <f t="array" aca="1" ref="J182" ca="1">INDIRECT("'"&amp;$C182&amp;"'!"&amp;"$"&amp;$D182&amp;$J$1&amp;"")</f>
        <v>5.9</v>
      </c>
      <c r="K182" s="239"/>
      <c r="L182" s="239">
        <v>0.99</v>
      </c>
      <c r="M182" s="240">
        <v>0.99</v>
      </c>
      <c r="N182" s="236" cm="1">
        <f t="array" aca="1" ref="N182" ca="1">INDIRECT("'"&amp;$C182&amp;"'!"&amp;"$"&amp;$D182&amp;$N$1&amp;"")</f>
        <v>5.9</v>
      </c>
      <c r="O182" s="239"/>
      <c r="P182" s="239">
        <v>0.99</v>
      </c>
      <c r="Q182" s="237">
        <v>0.99</v>
      </c>
      <c r="R182" s="236" cm="1">
        <f t="array" aca="1" ref="R182" ca="1">INDIRECT("'"&amp;$C182&amp;"'!"&amp;"$"&amp;$D182&amp;$R$1&amp;"")</f>
        <v>0</v>
      </c>
      <c r="S182" s="239"/>
      <c r="T182" s="239" t="s">
        <v>1</v>
      </c>
      <c r="U182" s="240" t="s">
        <v>1</v>
      </c>
      <c r="V182" s="236">
        <v>13.884</v>
      </c>
      <c r="W182" s="241" cm="1">
        <f t="array" aca="1" ref="W182" ca="1">INDIRECT("'"&amp;$C182&amp;"'!"&amp;"$"&amp;$D182&amp;$W$1&amp;"")</f>
        <v>2.1479999999999997</v>
      </c>
      <c r="X182" s="239">
        <v>1</v>
      </c>
      <c r="Y182" s="237">
        <v>0.17399999999999999</v>
      </c>
      <c r="Z182" s="238"/>
      <c r="AA182" s="239"/>
      <c r="AB182" s="239"/>
      <c r="AC182" s="240"/>
      <c r="AD182" s="236"/>
      <c r="AE182" s="239"/>
      <c r="AF182" s="239"/>
      <c r="AG182" s="237"/>
      <c r="AH182" s="238"/>
      <c r="AI182" s="239"/>
      <c r="AJ182" s="239"/>
      <c r="AK182" s="240"/>
      <c r="AL182" s="236"/>
      <c r="AM182" s="239"/>
      <c r="AN182" s="239"/>
      <c r="AO182" s="240"/>
      <c r="AP182" s="236">
        <v>11.6</v>
      </c>
      <c r="AQ182" s="240">
        <v>70.599999999999994</v>
      </c>
      <c r="AR182" s="236" cm="1">
        <f t="array" aca="1" ref="AR182" ca="1">INDIRECT("'"&amp;$C182&amp;"'!"&amp;"$"&amp;$D182&amp;$AR$1&amp;"")</f>
        <v>2.5</v>
      </c>
      <c r="AS182" s="239">
        <v>0.93</v>
      </c>
      <c r="AT182" s="237">
        <v>0.95299999999999996</v>
      </c>
      <c r="AU182" s="238" cm="1">
        <f t="array" aca="1" ref="AU182" ca="1">INDIRECT("'"&amp;$C182&amp;"'!"&amp;"$"&amp;$D182&amp;$AU$1&amp;"")</f>
        <v>2.5</v>
      </c>
      <c r="AV182" s="239">
        <v>0.93</v>
      </c>
      <c r="AW182" s="237">
        <v>0.90800000000000003</v>
      </c>
      <c r="AX182" s="236">
        <v>0</v>
      </c>
      <c r="AY182" s="240">
        <v>70.599999999999994</v>
      </c>
      <c r="AZ182" s="239" cm="1">
        <f t="array" aca="1" ref="AZ182" ca="1">INDIRECT("'"&amp;$C182&amp;"'!"&amp;"$"&amp;$D182&amp;$AZ$1&amp;"")</f>
        <v>0</v>
      </c>
      <c r="BA182" s="238"/>
      <c r="BB182" s="239" t="s">
        <v>1</v>
      </c>
      <c r="BC182" s="237" t="s">
        <v>1</v>
      </c>
      <c r="BD182" s="239" t="str" cm="1">
        <f t="array" aca="1" ref="BD182" ca="1">INDIRECT("'"&amp;$C182&amp;"'!"&amp;"$"&amp;$D182&amp;$BD$1&amp;"")</f>
        <v>CMS</v>
      </c>
      <c r="BE182" s="238"/>
      <c r="BF182" s="239" t="s">
        <v>1</v>
      </c>
      <c r="BG182" s="237" t="s">
        <v>1</v>
      </c>
      <c r="BH182" s="241">
        <v>14.04</v>
      </c>
      <c r="BI182" s="237">
        <v>71.5</v>
      </c>
      <c r="BJ182" s="241" cm="1">
        <f t="array" aca="1" ref="BJ182" ca="1">INDIRECT("'"&amp;$C182&amp;"'!"&amp;"$"&amp;$D182&amp;$BJ$1&amp;"")</f>
        <v>13.6</v>
      </c>
      <c r="BK182" s="239">
        <v>1</v>
      </c>
      <c r="BL182" s="237">
        <v>1.3</v>
      </c>
      <c r="BM182" s="415">
        <v>68.7</v>
      </c>
      <c r="BN182" s="236" cm="1">
        <f t="array" aca="1" ref="BN182" ca="1">INDIRECT("'"&amp;$C182&amp;"'!"&amp;"$"&amp;$D182&amp;$BN$1&amp;"")</f>
        <v>0</v>
      </c>
      <c r="BO182" s="238" t="s">
        <v>1</v>
      </c>
      <c r="BP182" s="237" t="s">
        <v>1</v>
      </c>
      <c r="BQ182" s="241" cm="1">
        <f t="array" aca="1" ref="BQ182" ca="1">INDIRECT("'"&amp;$C182&amp;"'!"&amp;"$"&amp;$D182&amp;$BQ$1&amp;"")</f>
        <v>0.8</v>
      </c>
      <c r="BR182" s="239"/>
      <c r="BS182" s="239">
        <v>0.99</v>
      </c>
      <c r="BT182" s="237">
        <v>0.08</v>
      </c>
      <c r="BU182" s="241" cm="1">
        <f t="array" aca="1" ref="BU182" ca="1">INDIRECT("'"&amp;$C182&amp;"'!"&amp;"$"&amp;$D182&amp;$BU$1&amp;"")</f>
        <v>0.67</v>
      </c>
      <c r="BV182" s="239"/>
      <c r="BW182" s="239">
        <v>0.97</v>
      </c>
      <c r="BX182" s="237">
        <v>0.17</v>
      </c>
      <c r="BY182" s="242" cm="1">
        <f t="array" aca="1" ref="BY182" ca="1">INDIRECT("'"&amp;$C182&amp;"'!"&amp;"$"&amp;$D182&amp;74&amp;"")</f>
        <v>0</v>
      </c>
      <c r="BZ182" s="239"/>
      <c r="CA182" s="239"/>
      <c r="CB182" s="237"/>
    </row>
    <row r="183" spans="1:80" ht="15" x14ac:dyDescent="0.2">
      <c r="A183" s="351">
        <f t="shared" si="13"/>
        <v>45969</v>
      </c>
      <c r="B183" s="268">
        <v>0.125</v>
      </c>
      <c r="C183" s="254">
        <f>DAY(A183)</f>
        <v>8</v>
      </c>
      <c r="D183" s="255" t="s">
        <v>156</v>
      </c>
      <c r="E183" s="229">
        <v>14</v>
      </c>
      <c r="F183" s="230">
        <v>69.77</v>
      </c>
      <c r="G183" s="231" t="str" cm="1">
        <f t="array" aca="1" ref="G183" ca="1">INDIRECT("'"&amp;$C183&amp;"'!"&amp;"$"&amp;$D183&amp;$G$1&amp;"")</f>
        <v>CMS</v>
      </c>
      <c r="H183" s="232" t="s">
        <v>1</v>
      </c>
      <c r="I183" s="230" t="s">
        <v>1</v>
      </c>
      <c r="J183" s="231" cm="1">
        <f t="array" aca="1" ref="J183" ca="1">INDIRECT("'"&amp;$C183&amp;"'!"&amp;"$"&amp;$D183&amp;$J$1&amp;"")</f>
        <v>5.9</v>
      </c>
      <c r="K183" s="232"/>
      <c r="L183" s="232">
        <v>1</v>
      </c>
      <c r="M183" s="233">
        <v>0</v>
      </c>
      <c r="N183" s="229" cm="1">
        <f t="array" aca="1" ref="N183" ca="1">INDIRECT("'"&amp;$C183&amp;"'!"&amp;"$"&amp;$D183&amp;$N$1&amp;"")</f>
        <v>5.9</v>
      </c>
      <c r="O183" s="232"/>
      <c r="P183" s="232">
        <v>1</v>
      </c>
      <c r="Q183" s="230">
        <v>0</v>
      </c>
      <c r="R183" s="359" cm="1">
        <f t="array" aca="1" ref="R183" ca="1">INDIRECT("'"&amp;$C183&amp;"'!"&amp;"$"&amp;$D183&amp;$R$1&amp;"")</f>
        <v>0</v>
      </c>
      <c r="S183" s="232"/>
      <c r="T183" s="232" t="s">
        <v>1</v>
      </c>
      <c r="U183" s="233" t="s">
        <v>1</v>
      </c>
      <c r="V183" s="229">
        <v>13.891</v>
      </c>
      <c r="W183" s="234" cm="1">
        <f t="array" aca="1" ref="W183" ca="1">INDIRECT("'"&amp;$C183&amp;"'!"&amp;"$"&amp;$D183&amp;$W$1&amp;"")</f>
        <v>2.14</v>
      </c>
      <c r="X183" s="232">
        <v>1</v>
      </c>
      <c r="Y183" s="230">
        <v>0.17399999999999999</v>
      </c>
      <c r="Z183" s="231"/>
      <c r="AA183" s="232"/>
      <c r="AB183" s="232"/>
      <c r="AC183" s="233"/>
      <c r="AD183" s="229"/>
      <c r="AE183" s="232"/>
      <c r="AF183" s="232"/>
      <c r="AG183" s="230"/>
      <c r="AH183" s="231"/>
      <c r="AI183" s="232"/>
      <c r="AJ183" s="232"/>
      <c r="AK183" s="233"/>
      <c r="AL183" s="229"/>
      <c r="AM183" s="232"/>
      <c r="AN183" s="232"/>
      <c r="AO183" s="230"/>
      <c r="AP183" s="229">
        <v>11.6</v>
      </c>
      <c r="AQ183" s="233">
        <v>70.7</v>
      </c>
      <c r="AR183" s="229" cm="1">
        <f t="array" aca="1" ref="AR183" ca="1">INDIRECT("'"&amp;$C183&amp;"'!"&amp;"$"&amp;$D183&amp;$AR$1&amp;"")</f>
        <v>2.5</v>
      </c>
      <c r="AS183" s="232">
        <v>0.96</v>
      </c>
      <c r="AT183" s="230">
        <v>0.86199999999999999</v>
      </c>
      <c r="AU183" s="231" cm="1">
        <f t="array" aca="1" ref="AU183" ca="1">INDIRECT("'"&amp;$C183&amp;"'!"&amp;"$"&amp;$D183&amp;$AU$1&amp;"")</f>
        <v>2.5</v>
      </c>
      <c r="AV183" s="232">
        <v>0.96</v>
      </c>
      <c r="AW183" s="230">
        <v>0.86799999999999999</v>
      </c>
      <c r="AX183" s="229">
        <v>0</v>
      </c>
      <c r="AY183" s="233">
        <v>70.599999999999994</v>
      </c>
      <c r="AZ183" s="232" cm="1">
        <f t="array" aca="1" ref="AZ183" ca="1">INDIRECT("'"&amp;$C183&amp;"'!"&amp;"$"&amp;$D183&amp;$AZ$1&amp;"")</f>
        <v>0</v>
      </c>
      <c r="BA183" s="231"/>
      <c r="BB183" s="232" t="s">
        <v>1</v>
      </c>
      <c r="BC183" s="230" t="s">
        <v>1</v>
      </c>
      <c r="BD183" s="232" t="str" cm="1">
        <f t="array" aca="1" ref="BD183" ca="1">INDIRECT("'"&amp;$C183&amp;"'!"&amp;"$"&amp;$D183&amp;$BD$1&amp;"")</f>
        <v>CMS</v>
      </c>
      <c r="BE183" s="231"/>
      <c r="BF183" s="232" t="s">
        <v>1</v>
      </c>
      <c r="BG183" s="230" t="s">
        <v>1</v>
      </c>
      <c r="BH183" s="234">
        <v>14.01</v>
      </c>
      <c r="BI183" s="230">
        <v>71.48</v>
      </c>
      <c r="BJ183" s="234" cm="1">
        <f t="array" aca="1" ref="BJ183" ca="1">INDIRECT("'"&amp;$C183&amp;"'!"&amp;"$"&amp;$D183&amp;$BJ$1&amp;"")</f>
        <v>12.75</v>
      </c>
      <c r="BK183" s="232">
        <v>1</v>
      </c>
      <c r="BL183" s="230">
        <v>1.2</v>
      </c>
      <c r="BM183" s="414">
        <v>68.900000000000006</v>
      </c>
      <c r="BN183" s="229" cm="1">
        <f t="array" aca="1" ref="BN183" ca="1">INDIRECT("'"&amp;$C183&amp;"'!"&amp;"$"&amp;$D183&amp;$BN$1&amp;"")</f>
        <v>0</v>
      </c>
      <c r="BO183" s="231" t="s">
        <v>1</v>
      </c>
      <c r="BP183" s="230" t="s">
        <v>1</v>
      </c>
      <c r="BQ183" s="234" cm="1">
        <f t="array" aca="1" ref="BQ183" ca="1">INDIRECT("'"&amp;$C183&amp;"'!"&amp;"$"&amp;$D183&amp;$BQ$1&amp;"")</f>
        <v>0.77</v>
      </c>
      <c r="BR183" s="232"/>
      <c r="BS183" s="232">
        <v>0.99</v>
      </c>
      <c r="BT183" s="230">
        <v>7.0000000000000007E-2</v>
      </c>
      <c r="BU183" s="234" cm="1">
        <f t="array" aca="1" ref="BU183" ca="1">INDIRECT("'"&amp;$C183&amp;"'!"&amp;"$"&amp;$D183&amp;$BU$1&amp;"")</f>
        <v>0.66</v>
      </c>
      <c r="BV183" s="232"/>
      <c r="BW183" s="232">
        <v>0.97</v>
      </c>
      <c r="BX183" s="230">
        <v>0.17</v>
      </c>
      <c r="BY183" s="235" cm="1">
        <f t="array" aca="1" ref="BY183" ca="1">INDIRECT("'"&amp;$C183&amp;"'!"&amp;"$"&amp;$D183&amp;74&amp;"")</f>
        <v>0</v>
      </c>
      <c r="BZ183" s="232"/>
      <c r="CA183" s="232"/>
      <c r="CB183" s="230"/>
    </row>
    <row r="184" spans="1:80" ht="15" x14ac:dyDescent="0.2">
      <c r="A184" s="351">
        <f t="shared" si="13"/>
        <v>45969</v>
      </c>
      <c r="B184" s="268">
        <v>0.16666666666666699</v>
      </c>
      <c r="C184" s="254">
        <f>DAY(A184)</f>
        <v>8</v>
      </c>
      <c r="D184" s="255" t="s">
        <v>157</v>
      </c>
      <c r="E184" s="236">
        <v>14</v>
      </c>
      <c r="F184" s="237">
        <v>69.75</v>
      </c>
      <c r="G184" s="238" t="str" cm="1">
        <f t="array" aca="1" ref="G184" ca="1">INDIRECT("'"&amp;$C184&amp;"'!"&amp;"$"&amp;$D184&amp;$G$1&amp;"")</f>
        <v>CMS</v>
      </c>
      <c r="H184" s="239" t="s">
        <v>1</v>
      </c>
      <c r="I184" s="237" t="s">
        <v>1</v>
      </c>
      <c r="J184" s="238" cm="1">
        <f t="array" aca="1" ref="J184" ca="1">INDIRECT("'"&amp;$C184&amp;"'!"&amp;"$"&amp;$D184&amp;$J$1&amp;"")</f>
        <v>5.7</v>
      </c>
      <c r="K184" s="239"/>
      <c r="L184" s="239">
        <v>1</v>
      </c>
      <c r="M184" s="240">
        <v>0</v>
      </c>
      <c r="N184" s="236" cm="1">
        <f t="array" aca="1" ref="N184" ca="1">INDIRECT("'"&amp;$C184&amp;"'!"&amp;"$"&amp;$D184&amp;$N$1&amp;"")</f>
        <v>0</v>
      </c>
      <c r="O184" s="239"/>
      <c r="P184" s="239" t="s">
        <v>1</v>
      </c>
      <c r="Q184" s="237" t="s">
        <v>1</v>
      </c>
      <c r="R184" s="236" cm="1">
        <f t="array" aca="1" ref="R184" ca="1">INDIRECT("'"&amp;$C184&amp;"'!"&amp;"$"&amp;$D184&amp;$R$1&amp;"")</f>
        <v>5.7</v>
      </c>
      <c r="S184" s="239"/>
      <c r="T184" s="239">
        <v>1</v>
      </c>
      <c r="U184" s="240">
        <v>0</v>
      </c>
      <c r="V184" s="236">
        <v>13.891</v>
      </c>
      <c r="W184" s="241" cm="1">
        <f t="array" aca="1" ref="W184" ca="1">INDIRECT("'"&amp;$C184&amp;"'!"&amp;"$"&amp;$D184&amp;$W$1&amp;"")</f>
        <v>2.1539999999999999</v>
      </c>
      <c r="X184" s="239">
        <v>1</v>
      </c>
      <c r="Y184" s="237">
        <v>0.16200000000000001</v>
      </c>
      <c r="Z184" s="238"/>
      <c r="AA184" s="239"/>
      <c r="AB184" s="239"/>
      <c r="AC184" s="240"/>
      <c r="AD184" s="236"/>
      <c r="AE184" s="239"/>
      <c r="AF184" s="239"/>
      <c r="AG184" s="237"/>
      <c r="AH184" s="238"/>
      <c r="AI184" s="239"/>
      <c r="AJ184" s="239"/>
      <c r="AK184" s="240"/>
      <c r="AL184" s="236"/>
      <c r="AM184" s="239"/>
      <c r="AN184" s="239"/>
      <c r="AO184" s="237"/>
      <c r="AP184" s="236">
        <v>11.6</v>
      </c>
      <c r="AQ184" s="240">
        <v>70.599999999999994</v>
      </c>
      <c r="AR184" s="236" cm="1">
        <f t="array" aca="1" ref="AR184" ca="1">INDIRECT("'"&amp;$C184&amp;"'!"&amp;"$"&amp;$D184&amp;$AR$1&amp;"")</f>
        <v>2.5</v>
      </c>
      <c r="AS184" s="239">
        <v>0.94</v>
      </c>
      <c r="AT184" s="237">
        <v>0.84899999999999998</v>
      </c>
      <c r="AU184" s="238" cm="1">
        <f t="array" aca="1" ref="AU184" ca="1">INDIRECT("'"&amp;$C184&amp;"'!"&amp;"$"&amp;$D184&amp;$AU$1&amp;"")</f>
        <v>2.5</v>
      </c>
      <c r="AV184" s="239">
        <v>0.94</v>
      </c>
      <c r="AW184" s="237">
        <v>0.84499999999999997</v>
      </c>
      <c r="AX184" s="236">
        <v>0</v>
      </c>
      <c r="AY184" s="240">
        <v>70.599999999999994</v>
      </c>
      <c r="AZ184" s="239" cm="1">
        <f t="array" aca="1" ref="AZ184" ca="1">INDIRECT("'"&amp;$C184&amp;"'!"&amp;"$"&amp;$D184&amp;$AZ$1&amp;"")</f>
        <v>0</v>
      </c>
      <c r="BA184" s="238"/>
      <c r="BB184" s="239" t="s">
        <v>1</v>
      </c>
      <c r="BC184" s="237" t="s">
        <v>1</v>
      </c>
      <c r="BD184" s="239" t="str" cm="1">
        <f t="array" aca="1" ref="BD184" ca="1">INDIRECT("'"&amp;$C184&amp;"'!"&amp;"$"&amp;$D184&amp;$BD$1&amp;"")</f>
        <v>CMS</v>
      </c>
      <c r="BE184" s="238"/>
      <c r="BF184" s="239" t="s">
        <v>1</v>
      </c>
      <c r="BG184" s="237" t="s">
        <v>1</v>
      </c>
      <c r="BH184" s="241">
        <v>14.06</v>
      </c>
      <c r="BI184" s="237">
        <v>71.540000000000006</v>
      </c>
      <c r="BJ184" s="241" cm="1">
        <f t="array" aca="1" ref="BJ184" ca="1">INDIRECT("'"&amp;$C184&amp;"'!"&amp;"$"&amp;$D184&amp;$BJ$1&amp;"")</f>
        <v>13.27</v>
      </c>
      <c r="BK184" s="239">
        <v>1</v>
      </c>
      <c r="BL184" s="237">
        <v>1.3</v>
      </c>
      <c r="BM184" s="415">
        <v>68.900000000000006</v>
      </c>
      <c r="BN184" s="236" cm="1">
        <f t="array" aca="1" ref="BN184" ca="1">INDIRECT("'"&amp;$C184&amp;"'!"&amp;"$"&amp;$D184&amp;$BN$1&amp;"")</f>
        <v>0</v>
      </c>
      <c r="BO184" s="238" t="s">
        <v>1</v>
      </c>
      <c r="BP184" s="237" t="s">
        <v>1</v>
      </c>
      <c r="BQ184" s="241" cm="1">
        <f t="array" aca="1" ref="BQ184" ca="1">INDIRECT("'"&amp;$C184&amp;"'!"&amp;"$"&amp;$D184&amp;$BQ$1&amp;"")</f>
        <v>0.74</v>
      </c>
      <c r="BR184" s="239"/>
      <c r="BS184" s="239">
        <v>0.99</v>
      </c>
      <c r="BT184" s="237">
        <v>0.06</v>
      </c>
      <c r="BU184" s="241" cm="1">
        <f t="array" aca="1" ref="BU184" ca="1">INDIRECT("'"&amp;$C184&amp;"'!"&amp;"$"&amp;$D184&amp;$BU$1&amp;"")</f>
        <v>0.62</v>
      </c>
      <c r="BV184" s="239"/>
      <c r="BW184" s="239">
        <v>0.97</v>
      </c>
      <c r="BX184" s="237">
        <v>0.14000000000000001</v>
      </c>
      <c r="BY184" s="242" cm="1">
        <f t="array" aca="1" ref="BY184" ca="1">INDIRECT("'"&amp;$C184&amp;"'!"&amp;"$"&amp;$D184&amp;74&amp;"")</f>
        <v>0</v>
      </c>
      <c r="BZ184" s="239"/>
      <c r="CA184" s="239"/>
      <c r="CB184" s="237"/>
    </row>
    <row r="185" spans="1:80" ht="15" x14ac:dyDescent="0.2">
      <c r="A185" s="351">
        <f t="shared" si="13"/>
        <v>45969</v>
      </c>
      <c r="B185" s="268">
        <v>0.20833333333333301</v>
      </c>
      <c r="C185" s="254">
        <f t="shared" ref="C185:C203" si="14">DAY(A185)</f>
        <v>8</v>
      </c>
      <c r="D185" s="255" t="s">
        <v>158</v>
      </c>
      <c r="E185" s="229">
        <v>14</v>
      </c>
      <c r="F185" s="230">
        <v>69.77</v>
      </c>
      <c r="G185" s="231" t="str" cm="1">
        <f t="array" aca="1" ref="G185" ca="1">INDIRECT("'"&amp;$C185&amp;"'!"&amp;"$"&amp;$D185&amp;$G$1&amp;"")</f>
        <v>CMS</v>
      </c>
      <c r="H185" s="232" t="s">
        <v>1</v>
      </c>
      <c r="I185" s="230" t="s">
        <v>1</v>
      </c>
      <c r="J185" s="231" cm="1">
        <f t="array" aca="1" ref="J185" ca="1">INDIRECT("'"&amp;$C185&amp;"'!"&amp;"$"&amp;$D185&amp;$J$1&amp;"")</f>
        <v>5.9</v>
      </c>
      <c r="K185" s="232"/>
      <c r="L185" s="232">
        <v>0.99</v>
      </c>
      <c r="M185" s="233">
        <v>0.74</v>
      </c>
      <c r="N185" s="229" cm="1">
        <f t="array" aca="1" ref="N185" ca="1">INDIRECT("'"&amp;$C185&amp;"'!"&amp;"$"&amp;$D185&amp;$N$1&amp;"")</f>
        <v>0</v>
      </c>
      <c r="O185" s="232"/>
      <c r="P185" s="232" t="s">
        <v>1</v>
      </c>
      <c r="Q185" s="230" t="s">
        <v>1</v>
      </c>
      <c r="R185" s="359" cm="1">
        <f t="array" aca="1" ref="R185" ca="1">INDIRECT("'"&amp;$C185&amp;"'!"&amp;"$"&amp;$D185&amp;$R$1&amp;"")</f>
        <v>5.9</v>
      </c>
      <c r="S185" s="232"/>
      <c r="T185" s="232">
        <v>0.99</v>
      </c>
      <c r="U185" s="233">
        <v>0.74</v>
      </c>
      <c r="V185" s="229">
        <v>13.914999999999999</v>
      </c>
      <c r="W185" s="234" cm="1">
        <f t="array" aca="1" ref="W185" ca="1">INDIRECT("'"&amp;$C185&amp;"'!"&amp;"$"&amp;$D185&amp;$W$1&amp;"")</f>
        <v>2.1260000000000003</v>
      </c>
      <c r="X185" s="232">
        <v>1</v>
      </c>
      <c r="Y185" s="230">
        <v>0.16200000000000001</v>
      </c>
      <c r="Z185" s="231"/>
      <c r="AA185" s="232"/>
      <c r="AB185" s="232"/>
      <c r="AC185" s="233"/>
      <c r="AD185" s="229"/>
      <c r="AE185" s="232"/>
      <c r="AF185" s="232"/>
      <c r="AG185" s="230"/>
      <c r="AH185" s="231"/>
      <c r="AI185" s="232"/>
      <c r="AJ185" s="232"/>
      <c r="AK185" s="233"/>
      <c r="AL185" s="229"/>
      <c r="AM185" s="232"/>
      <c r="AN185" s="232"/>
      <c r="AO185" s="230"/>
      <c r="AP185" s="229">
        <v>11.6</v>
      </c>
      <c r="AQ185" s="233">
        <v>70.599999999999994</v>
      </c>
      <c r="AR185" s="229" cm="1">
        <f t="array" aca="1" ref="AR185" ca="1">INDIRECT("'"&amp;$C185&amp;"'!"&amp;"$"&amp;$D185&amp;$AR$1&amp;"")</f>
        <v>2.5</v>
      </c>
      <c r="AS185" s="232">
        <v>0.94</v>
      </c>
      <c r="AT185" s="230">
        <v>0.88100000000000001</v>
      </c>
      <c r="AU185" s="231" cm="1">
        <f t="array" aca="1" ref="AU185" ca="1">INDIRECT("'"&amp;$C185&amp;"'!"&amp;"$"&amp;$D185&amp;$AU$1&amp;"")</f>
        <v>2.5</v>
      </c>
      <c r="AV185" s="232">
        <v>0.94</v>
      </c>
      <c r="AW185" s="230">
        <v>0.88100000000000001</v>
      </c>
      <c r="AX185" s="229">
        <v>0</v>
      </c>
      <c r="AY185" s="233" t="s">
        <v>1</v>
      </c>
      <c r="AZ185" s="232" cm="1">
        <f t="array" aca="1" ref="AZ185" ca="1">INDIRECT("'"&amp;$C185&amp;"'!"&amp;"$"&amp;$D185&amp;$AZ$1&amp;"")</f>
        <v>0</v>
      </c>
      <c r="BA185" s="231"/>
      <c r="BB185" s="232" t="s">
        <v>1</v>
      </c>
      <c r="BC185" s="230" t="s">
        <v>1</v>
      </c>
      <c r="BD185" s="232" t="str" cm="1">
        <f t="array" aca="1" ref="BD185" ca="1">INDIRECT("'"&amp;$C185&amp;"'!"&amp;"$"&amp;$D185&amp;$BD$1&amp;"")</f>
        <v>CMS</v>
      </c>
      <c r="BE185" s="231"/>
      <c r="BF185" s="232" t="s">
        <v>1</v>
      </c>
      <c r="BG185" s="230" t="s">
        <v>1</v>
      </c>
      <c r="BH185" s="234">
        <v>14.04</v>
      </c>
      <c r="BI185" s="230">
        <v>71.55</v>
      </c>
      <c r="BJ185" s="234" cm="1">
        <f t="array" aca="1" ref="BJ185" ca="1">INDIRECT("'"&amp;$C185&amp;"'!"&amp;"$"&amp;$D185&amp;$BJ$1&amp;"")</f>
        <v>13.23</v>
      </c>
      <c r="BK185" s="232">
        <v>1</v>
      </c>
      <c r="BL185" s="230">
        <v>1.2</v>
      </c>
      <c r="BM185" s="414">
        <v>68.900000000000006</v>
      </c>
      <c r="BN185" s="229" cm="1">
        <f t="array" aca="1" ref="BN185" ca="1">INDIRECT("'"&amp;$C185&amp;"'!"&amp;"$"&amp;$D185&amp;$BN$1&amp;"")</f>
        <v>0</v>
      </c>
      <c r="BO185" s="231" t="s">
        <v>1</v>
      </c>
      <c r="BP185" s="230" t="s">
        <v>1</v>
      </c>
      <c r="BQ185" s="234" cm="1">
        <f t="array" aca="1" ref="BQ185" ca="1">INDIRECT("'"&amp;$C185&amp;"'!"&amp;"$"&amp;$D185&amp;$BQ$1&amp;"")</f>
        <v>0.75</v>
      </c>
      <c r="BR185" s="232"/>
      <c r="BS185" s="232">
        <v>0.99</v>
      </c>
      <c r="BT185" s="230">
        <v>0.06</v>
      </c>
      <c r="BU185" s="234" cm="1">
        <f t="array" aca="1" ref="BU185" ca="1">INDIRECT("'"&amp;$C185&amp;"'!"&amp;"$"&amp;$D185&amp;$BU$1&amp;"")</f>
        <v>0.67</v>
      </c>
      <c r="BV185" s="232"/>
      <c r="BW185" s="232">
        <v>0.95</v>
      </c>
      <c r="BX185" s="230">
        <v>0.15</v>
      </c>
      <c r="BY185" s="235" cm="1">
        <f t="array" aca="1" ref="BY185" ca="1">INDIRECT("'"&amp;$C185&amp;"'!"&amp;"$"&amp;$D185&amp;74&amp;"")</f>
        <v>0</v>
      </c>
      <c r="BZ185" s="232"/>
      <c r="CA185" s="232"/>
      <c r="CB185" s="230"/>
    </row>
    <row r="186" spans="1:80" ht="15" x14ac:dyDescent="0.2">
      <c r="A186" s="351">
        <f t="shared" si="13"/>
        <v>45969</v>
      </c>
      <c r="B186" s="268">
        <v>0.25</v>
      </c>
      <c r="C186" s="254">
        <f t="shared" si="14"/>
        <v>8</v>
      </c>
      <c r="D186" s="255" t="s">
        <v>159</v>
      </c>
      <c r="E186" s="236">
        <v>14</v>
      </c>
      <c r="F186" s="237">
        <v>69.650000000000006</v>
      </c>
      <c r="G186" s="238" t="str" cm="1">
        <f t="array" aca="1" ref="G186" ca="1">INDIRECT("'"&amp;$C186&amp;"'!"&amp;"$"&amp;$D186&amp;$G$1&amp;"")</f>
        <v>CMS</v>
      </c>
      <c r="H186" s="239" t="s">
        <v>1</v>
      </c>
      <c r="I186" s="237" t="s">
        <v>1</v>
      </c>
      <c r="J186" s="238" cm="1">
        <f t="array" aca="1" ref="J186" ca="1">INDIRECT("'"&amp;$C186&amp;"'!"&amp;"$"&amp;$D186&amp;$J$1&amp;"")</f>
        <v>6</v>
      </c>
      <c r="K186" s="239"/>
      <c r="L186" s="239">
        <v>0.98</v>
      </c>
      <c r="M186" s="240">
        <v>0.8</v>
      </c>
      <c r="N186" s="236" cm="1">
        <f t="array" aca="1" ref="N186" ca="1">INDIRECT("'"&amp;$C186&amp;"'!"&amp;"$"&amp;$D186&amp;$N$1&amp;"")</f>
        <v>0</v>
      </c>
      <c r="O186" s="239"/>
      <c r="P186" s="239" t="s">
        <v>1</v>
      </c>
      <c r="Q186" s="237" t="s">
        <v>1</v>
      </c>
      <c r="R186" s="236" cm="1">
        <f t="array" aca="1" ref="R186" ca="1">INDIRECT("'"&amp;$C186&amp;"'!"&amp;"$"&amp;$D186&amp;$R$1&amp;"")</f>
        <v>6</v>
      </c>
      <c r="S186" s="239"/>
      <c r="T186" s="239">
        <v>0.98</v>
      </c>
      <c r="U186" s="240">
        <v>0.8</v>
      </c>
      <c r="V186" s="236">
        <v>13.917999999999999</v>
      </c>
      <c r="W186" s="241" cm="1">
        <f t="array" aca="1" ref="W186" ca="1">INDIRECT("'"&amp;$C186&amp;"'!"&amp;"$"&amp;$D186&amp;$W$1&amp;"")</f>
        <v>2.1339999999999999</v>
      </c>
      <c r="X186" s="239">
        <v>1</v>
      </c>
      <c r="Y186" s="237">
        <v>0.16200000000000001</v>
      </c>
      <c r="Z186" s="238"/>
      <c r="AA186" s="239"/>
      <c r="AB186" s="239"/>
      <c r="AC186" s="240"/>
      <c r="AD186" s="236"/>
      <c r="AE186" s="239"/>
      <c r="AF186" s="239"/>
      <c r="AG186" s="237"/>
      <c r="AH186" s="238"/>
      <c r="AI186" s="239"/>
      <c r="AJ186" s="239"/>
      <c r="AK186" s="240"/>
      <c r="AL186" s="236"/>
      <c r="AM186" s="239"/>
      <c r="AN186" s="239"/>
      <c r="AO186" s="237"/>
      <c r="AP186" s="236">
        <v>11.6</v>
      </c>
      <c r="AQ186" s="240">
        <v>70.7</v>
      </c>
      <c r="AR186" s="236" cm="1">
        <f t="array" aca="1" ref="AR186" ca="1">INDIRECT("'"&amp;$C186&amp;"'!"&amp;"$"&amp;$D186&amp;$AR$1&amp;"")</f>
        <v>3.5</v>
      </c>
      <c r="AS186" s="239">
        <v>0.97</v>
      </c>
      <c r="AT186" s="237">
        <v>0.77</v>
      </c>
      <c r="AU186" s="238" cm="1">
        <f t="array" aca="1" ref="AU186" ca="1">INDIRECT("'"&amp;$C186&amp;"'!"&amp;"$"&amp;$D186&amp;$AU$1&amp;"")</f>
        <v>3.1</v>
      </c>
      <c r="AV186" s="239">
        <v>0.97</v>
      </c>
      <c r="AW186" s="237">
        <v>0.66700000000000004</v>
      </c>
      <c r="AX186" s="236">
        <v>0</v>
      </c>
      <c r="AY186" s="240">
        <v>70.599999999999994</v>
      </c>
      <c r="AZ186" s="239" cm="1">
        <f t="array" aca="1" ref="AZ186" ca="1">INDIRECT("'"&amp;$C186&amp;"'!"&amp;"$"&amp;$D186&amp;$AZ$1&amp;"")</f>
        <v>0</v>
      </c>
      <c r="BA186" s="238"/>
      <c r="BB186" s="239" t="s">
        <v>1</v>
      </c>
      <c r="BC186" s="237" t="s">
        <v>1</v>
      </c>
      <c r="BD186" s="239" t="str" cm="1">
        <f t="array" aca="1" ref="BD186" ca="1">INDIRECT("'"&amp;$C186&amp;"'!"&amp;"$"&amp;$D186&amp;$BD$1&amp;"")</f>
        <v>CMS</v>
      </c>
      <c r="BE186" s="238"/>
      <c r="BF186" s="239" t="s">
        <v>1</v>
      </c>
      <c r="BG186" s="237" t="s">
        <v>1</v>
      </c>
      <c r="BH186" s="241">
        <v>14.14</v>
      </c>
      <c r="BI186" s="237">
        <v>71.87</v>
      </c>
      <c r="BJ186" s="241" cm="1">
        <f t="array" aca="1" ref="BJ186" ca="1">INDIRECT("'"&amp;$C186&amp;"'!"&amp;"$"&amp;$D186&amp;$BJ$1&amp;"")</f>
        <v>14.07</v>
      </c>
      <c r="BK186" s="239">
        <v>0.99</v>
      </c>
      <c r="BL186" s="237">
        <v>2.4</v>
      </c>
      <c r="BM186" s="415">
        <v>68.7</v>
      </c>
      <c r="BN186" s="236" cm="1">
        <f t="array" aca="1" ref="BN186" ca="1">INDIRECT("'"&amp;$C186&amp;"'!"&amp;"$"&amp;$D186&amp;$BN$1&amp;"")</f>
        <v>0</v>
      </c>
      <c r="BO186" s="238" t="s">
        <v>1</v>
      </c>
      <c r="BP186" s="237" t="s">
        <v>1</v>
      </c>
      <c r="BQ186" s="241" cm="1">
        <f t="array" aca="1" ref="BQ186" ca="1">INDIRECT("'"&amp;$C186&amp;"'!"&amp;"$"&amp;$D186&amp;$BQ$1&amp;"")</f>
        <v>0.84</v>
      </c>
      <c r="BR186" s="239"/>
      <c r="BS186" s="239">
        <v>0.99</v>
      </c>
      <c r="BT186" s="237">
        <v>0.05</v>
      </c>
      <c r="BU186" s="241" cm="1">
        <f t="array" aca="1" ref="BU186" ca="1">INDIRECT("'"&amp;$C186&amp;"'!"&amp;"$"&amp;$D186&amp;$BU$1&amp;"")</f>
        <v>0</v>
      </c>
      <c r="BV186" s="239"/>
      <c r="BW186" s="239" t="s">
        <v>1</v>
      </c>
      <c r="BX186" s="237" t="s">
        <v>1</v>
      </c>
      <c r="BY186" s="242" cm="1">
        <f t="array" aca="1" ref="BY186" ca="1">INDIRECT("'"&amp;$C186&amp;"'!"&amp;"$"&amp;$D186&amp;74&amp;"")</f>
        <v>0</v>
      </c>
      <c r="BZ186" s="239"/>
      <c r="CA186" s="239"/>
      <c r="CB186" s="237"/>
    </row>
    <row r="187" spans="1:80" ht="15" x14ac:dyDescent="0.2">
      <c r="A187" s="351">
        <f t="shared" si="13"/>
        <v>45969</v>
      </c>
      <c r="B187" s="268">
        <v>0.29166666666666702</v>
      </c>
      <c r="C187" s="254">
        <f t="shared" si="14"/>
        <v>8</v>
      </c>
      <c r="D187" s="255" t="s">
        <v>160</v>
      </c>
      <c r="E187" s="229">
        <v>14</v>
      </c>
      <c r="F187" s="230">
        <v>69.430000000000007</v>
      </c>
      <c r="G187" s="231" t="str" cm="1">
        <f t="array" aca="1" ref="G187" ca="1">INDIRECT("'"&amp;$C187&amp;"'!"&amp;"$"&amp;$D187&amp;$G$1&amp;"")</f>
        <v>CMS</v>
      </c>
      <c r="H187" s="232" t="s">
        <v>1</v>
      </c>
      <c r="I187" s="230" t="s">
        <v>1</v>
      </c>
      <c r="J187" s="231" cm="1">
        <f t="array" aca="1" ref="J187" ca="1">INDIRECT("'"&amp;$C187&amp;"'!"&amp;"$"&amp;$D187&amp;$J$1&amp;"")</f>
        <v>5.0999999999999996</v>
      </c>
      <c r="K187" s="232"/>
      <c r="L187" s="232">
        <v>0.97</v>
      </c>
      <c r="M187" s="233">
        <v>1.39</v>
      </c>
      <c r="N187" s="229" cm="1">
        <f t="array" aca="1" ref="N187" ca="1">INDIRECT("'"&amp;$C187&amp;"'!"&amp;"$"&amp;$D187&amp;$N$1&amp;"")</f>
        <v>1.7</v>
      </c>
      <c r="O187" s="232"/>
      <c r="P187" s="232">
        <v>0.97</v>
      </c>
      <c r="Q187" s="230">
        <v>0.46</v>
      </c>
      <c r="R187" s="359" cm="1">
        <f t="array" aca="1" ref="R187" ca="1">INDIRECT("'"&amp;$C187&amp;"'!"&amp;"$"&amp;$D187&amp;$R$1&amp;"")</f>
        <v>5.0999999999999996</v>
      </c>
      <c r="S187" s="232"/>
      <c r="T187" s="232">
        <v>0.97</v>
      </c>
      <c r="U187" s="233">
        <v>1.39</v>
      </c>
      <c r="V187" s="229">
        <v>13.882999999999999</v>
      </c>
      <c r="W187" s="234" cm="1">
        <f t="array" aca="1" ref="W187" ca="1">INDIRECT("'"&amp;$C187&amp;"'!"&amp;"$"&amp;$D187&amp;$W$1&amp;"")</f>
        <v>2.1429999999999998</v>
      </c>
      <c r="X187" s="232">
        <v>1</v>
      </c>
      <c r="Y187" s="230">
        <v>0.18</v>
      </c>
      <c r="Z187" s="231" cm="1">
        <f t="array" aca="1" ref="Z187" ca="1">INDIRECT("'"&amp;$C187&amp;"'!"&amp;"$"&amp;$D187&amp;$Z$1&amp;"")</f>
        <v>0</v>
      </c>
      <c r="AA187" s="232" t="s">
        <v>1</v>
      </c>
      <c r="AB187" s="232" t="s">
        <v>1</v>
      </c>
      <c r="AC187" s="233" t="s">
        <v>1</v>
      </c>
      <c r="AD187" s="229" cm="1">
        <f t="array" aca="1" ref="AD187" ca="1">INDIRECT("'"&amp;$C187&amp;"'!"&amp;"$"&amp;$D187&amp;$AD$1&amp;"")</f>
        <v>0</v>
      </c>
      <c r="AE187" s="232" t="s">
        <v>1</v>
      </c>
      <c r="AF187" s="232" t="s">
        <v>1</v>
      </c>
      <c r="AG187" s="230" t="s">
        <v>1</v>
      </c>
      <c r="AH187" s="231" cm="1">
        <f t="array" aca="1" ref="AH187" ca="1">INDIRECT("'"&amp;$C187&amp;"'!"&amp;"$"&amp;$D187&amp;$AH$1&amp;"")</f>
        <v>0</v>
      </c>
      <c r="AI187" s="232" t="s">
        <v>1</v>
      </c>
      <c r="AJ187" s="232" t="s">
        <v>1</v>
      </c>
      <c r="AK187" s="233" t="s">
        <v>1</v>
      </c>
      <c r="AL187" s="229" cm="1">
        <f t="array" aca="1" ref="AL187" ca="1">INDIRECT("'"&amp;$C187&amp;"'!"&amp;"$"&amp;$D187&amp;$AL$1&amp;"")</f>
        <v>0</v>
      </c>
      <c r="AM187" s="232" t="s">
        <v>1</v>
      </c>
      <c r="AN187" s="232" t="s">
        <v>1</v>
      </c>
      <c r="AO187" s="230" t="s">
        <v>1</v>
      </c>
      <c r="AP187" s="229">
        <v>11.6</v>
      </c>
      <c r="AQ187" s="233">
        <v>70.7</v>
      </c>
      <c r="AR187" s="229" cm="1">
        <f t="array" aca="1" ref="AR187" ca="1">INDIRECT("'"&amp;$C187&amp;"'!"&amp;"$"&amp;$D187&amp;$AR$1&amp;"")</f>
        <v>3.6</v>
      </c>
      <c r="AS187" s="232">
        <v>0.97</v>
      </c>
      <c r="AT187" s="230">
        <v>0.86199999999999999</v>
      </c>
      <c r="AU187" s="231" cm="1">
        <f t="array" aca="1" ref="AU187" ca="1">INDIRECT("'"&amp;$C187&amp;"'!"&amp;"$"&amp;$D187&amp;$AU$1&amp;"")</f>
        <v>3.1</v>
      </c>
      <c r="AV187" s="232">
        <v>0.97</v>
      </c>
      <c r="AW187" s="230">
        <v>0.79600000000000004</v>
      </c>
      <c r="AX187" s="229">
        <v>0</v>
      </c>
      <c r="AY187" s="233">
        <v>70.599999999999994</v>
      </c>
      <c r="AZ187" s="232" cm="1">
        <f t="array" aca="1" ref="AZ187" ca="1">INDIRECT("'"&amp;$C187&amp;"'!"&amp;"$"&amp;$D187&amp;$AZ$1&amp;"")</f>
        <v>0</v>
      </c>
      <c r="BA187" s="231"/>
      <c r="BB187" s="232" t="s">
        <v>1</v>
      </c>
      <c r="BC187" s="230" t="s">
        <v>1</v>
      </c>
      <c r="BD187" s="232" t="str" cm="1">
        <f t="array" aca="1" ref="BD187" ca="1">INDIRECT("'"&amp;$C187&amp;"'!"&amp;"$"&amp;$D187&amp;$BD$1&amp;"")</f>
        <v>CMS</v>
      </c>
      <c r="BE187" s="231"/>
      <c r="BF187" s="232" t="s">
        <v>1</v>
      </c>
      <c r="BG187" s="230" t="s">
        <v>1</v>
      </c>
      <c r="BH187" s="234">
        <v>14.19</v>
      </c>
      <c r="BI187" s="230">
        <v>71.87</v>
      </c>
      <c r="BJ187" s="234" cm="1">
        <f t="array" aca="1" ref="BJ187" ca="1">INDIRECT("'"&amp;$C187&amp;"'!"&amp;"$"&amp;$D187&amp;$BJ$1&amp;"")</f>
        <v>14.21</v>
      </c>
      <c r="BK187" s="232">
        <v>0.99</v>
      </c>
      <c r="BL187" s="230">
        <v>2.4</v>
      </c>
      <c r="BM187" s="414">
        <v>68.599999999999994</v>
      </c>
      <c r="BN187" s="229" cm="1">
        <f t="array" aca="1" ref="BN187" ca="1">INDIRECT("'"&amp;$C187&amp;"'!"&amp;"$"&amp;$D187&amp;$BN$1&amp;"")</f>
        <v>0</v>
      </c>
      <c r="BO187" s="231" t="s">
        <v>1</v>
      </c>
      <c r="BP187" s="230" t="s">
        <v>1</v>
      </c>
      <c r="BQ187" s="234" cm="1">
        <f t="array" aca="1" ref="BQ187" ca="1">INDIRECT("'"&amp;$C187&amp;"'!"&amp;"$"&amp;$D187&amp;$BQ$1&amp;"")</f>
        <v>0.97</v>
      </c>
      <c r="BR187" s="232"/>
      <c r="BS187" s="232">
        <v>0.99</v>
      </c>
      <c r="BT187" s="230">
        <v>0.11</v>
      </c>
      <c r="BU187" s="235" cm="1">
        <f t="array" aca="1" ref="BU187" ca="1">INDIRECT("'"&amp;$C187&amp;"'!"&amp;"$"&amp;$D187&amp;$BU$1&amp;"")</f>
        <v>0.72</v>
      </c>
      <c r="BV187" s="232"/>
      <c r="BW187" s="232">
        <v>0.97</v>
      </c>
      <c r="BX187" s="230">
        <v>0.17</v>
      </c>
      <c r="BY187" s="235" cm="1">
        <f t="array" aca="1" ref="BY187" ca="1">INDIRECT("'"&amp;$C187&amp;"'!"&amp;"$"&amp;$D187&amp;74&amp;"")</f>
        <v>0</v>
      </c>
      <c r="BZ187" s="232"/>
      <c r="CA187" s="232"/>
      <c r="CB187" s="230"/>
    </row>
    <row r="188" spans="1:80" ht="15" x14ac:dyDescent="0.2">
      <c r="A188" s="351">
        <f t="shared" si="13"/>
        <v>45969</v>
      </c>
      <c r="B188" s="268">
        <v>0.33333333333333398</v>
      </c>
      <c r="C188" s="254">
        <f t="shared" si="14"/>
        <v>8</v>
      </c>
      <c r="D188" s="255" t="s">
        <v>161</v>
      </c>
      <c r="E188" s="236">
        <v>14</v>
      </c>
      <c r="F188" s="237">
        <v>68.94</v>
      </c>
      <c r="G188" s="238" t="str" cm="1">
        <f t="array" aca="1" ref="G188" ca="1">INDIRECT("'"&amp;$C188&amp;"'!"&amp;"$"&amp;$D188&amp;$G$1&amp;"")</f>
        <v>CMS</v>
      </c>
      <c r="H188" s="239" t="s">
        <v>1</v>
      </c>
      <c r="I188" s="237" t="s">
        <v>1</v>
      </c>
      <c r="J188" s="238" cm="1">
        <f t="array" aca="1" ref="J188" ca="1">INDIRECT("'"&amp;$C188&amp;"'!"&amp;"$"&amp;$D188&amp;$J$1&amp;"")</f>
        <v>4.4000000000000004</v>
      </c>
      <c r="K188" s="239"/>
      <c r="L188" s="239">
        <v>0.97</v>
      </c>
      <c r="M188" s="240">
        <v>1.1499999999999999</v>
      </c>
      <c r="N188" s="236" cm="1">
        <f t="array" aca="1" ref="N188" ca="1">INDIRECT("'"&amp;$C188&amp;"'!"&amp;"$"&amp;$D188&amp;$N$1&amp;"")</f>
        <v>7.2</v>
      </c>
      <c r="O188" s="239"/>
      <c r="P188" s="239">
        <v>0.95</v>
      </c>
      <c r="Q188" s="237">
        <v>2.2400000000000002</v>
      </c>
      <c r="R188" s="236" cm="1">
        <f t="array" aca="1" ref="R188" ca="1">INDIRECT("'"&amp;$C188&amp;"'!"&amp;"$"&amp;$D188&amp;$R$1&amp;"")</f>
        <v>4.5999999999999996</v>
      </c>
      <c r="S188" s="239"/>
      <c r="T188" s="239">
        <v>0.95</v>
      </c>
      <c r="U188" s="240">
        <v>1.42</v>
      </c>
      <c r="V188" s="236">
        <v>13.96</v>
      </c>
      <c r="W188" s="241" cm="1">
        <f t="array" aca="1" ref="W188" ca="1">INDIRECT("'"&amp;$C188&amp;"'!"&amp;"$"&amp;$D188&amp;$W$1&amp;"")</f>
        <v>2.1619999999999999</v>
      </c>
      <c r="X188" s="239">
        <v>0.99</v>
      </c>
      <c r="Y188" s="237">
        <v>0.28599999999999998</v>
      </c>
      <c r="Z188" s="238" cm="1">
        <f t="array" aca="1" ref="Z188" ca="1">INDIRECT("'"&amp;$C188&amp;"'!"&amp;"$"&amp;$D188&amp;$Z$1&amp;"")</f>
        <v>0</v>
      </c>
      <c r="AA188" s="239" t="s">
        <v>1</v>
      </c>
      <c r="AB188" s="239" t="s">
        <v>1</v>
      </c>
      <c r="AC188" s="240" t="s">
        <v>1</v>
      </c>
      <c r="AD188" s="236" cm="1">
        <f t="array" aca="1" ref="AD188" ca="1">INDIRECT("'"&amp;$C188&amp;"'!"&amp;"$"&amp;$D188&amp;$AD$1&amp;"")</f>
        <v>0</v>
      </c>
      <c r="AE188" s="239" t="s">
        <v>1</v>
      </c>
      <c r="AF188" s="239" t="s">
        <v>1</v>
      </c>
      <c r="AG188" s="237" t="s">
        <v>1</v>
      </c>
      <c r="AH188" s="238" cm="1">
        <f t="array" aca="1" ref="AH188" ca="1">INDIRECT("'"&amp;$C188&amp;"'!"&amp;"$"&amp;$D188&amp;$AH$1&amp;"")</f>
        <v>0</v>
      </c>
      <c r="AI188" s="239" t="s">
        <v>1</v>
      </c>
      <c r="AJ188" s="239" t="s">
        <v>1</v>
      </c>
      <c r="AK188" s="240" t="s">
        <v>1</v>
      </c>
      <c r="AL188" s="236" cm="1">
        <f t="array" aca="1" ref="AL188" ca="1">INDIRECT("'"&amp;$C188&amp;"'!"&amp;"$"&amp;$D188&amp;$AL$1&amp;"")</f>
        <v>0</v>
      </c>
      <c r="AM188" s="239" t="s">
        <v>1</v>
      </c>
      <c r="AN188" s="239" t="s">
        <v>1</v>
      </c>
      <c r="AO188" s="237" t="s">
        <v>1</v>
      </c>
      <c r="AP188" s="236">
        <v>11.6</v>
      </c>
      <c r="AQ188" s="240">
        <v>70.7</v>
      </c>
      <c r="AR188" s="236" cm="1">
        <f t="array" aca="1" ref="AR188" ca="1">INDIRECT("'"&amp;$C188&amp;"'!"&amp;"$"&amp;$D188&amp;$AR$1&amp;"")</f>
        <v>4</v>
      </c>
      <c r="AS188" s="239">
        <v>0.94</v>
      </c>
      <c r="AT188" s="237">
        <v>1.45</v>
      </c>
      <c r="AU188" s="238" cm="1">
        <f t="array" aca="1" ref="AU188" ca="1">INDIRECT("'"&amp;$C188&amp;"'!"&amp;"$"&amp;$D188&amp;$AU$1&amp;"")</f>
        <v>3.5</v>
      </c>
      <c r="AV188" s="239">
        <v>0.94</v>
      </c>
      <c r="AW188" s="237">
        <v>1.55</v>
      </c>
      <c r="AX188" s="236">
        <v>0</v>
      </c>
      <c r="AY188" s="240">
        <v>70.599999999999994</v>
      </c>
      <c r="AZ188" s="239" cm="1">
        <f t="array" aca="1" ref="AZ188" ca="1">INDIRECT("'"&amp;$C188&amp;"'!"&amp;"$"&amp;$D188&amp;$AZ$1&amp;"")</f>
        <v>0</v>
      </c>
      <c r="BA188" s="238"/>
      <c r="BB188" s="239" t="s">
        <v>1</v>
      </c>
      <c r="BC188" s="237" t="s">
        <v>1</v>
      </c>
      <c r="BD188" s="239" t="str" cm="1">
        <f t="array" aca="1" ref="BD188" ca="1">INDIRECT("'"&amp;$C188&amp;"'!"&amp;"$"&amp;$D188&amp;$BD$1&amp;"")</f>
        <v>CMS</v>
      </c>
      <c r="BE188" s="238"/>
      <c r="BF188" s="239" t="s">
        <v>1</v>
      </c>
      <c r="BG188" s="237" t="s">
        <v>1</v>
      </c>
      <c r="BH188" s="241">
        <v>14.08</v>
      </c>
      <c r="BI188" s="237">
        <v>71.23</v>
      </c>
      <c r="BJ188" s="241" cm="1">
        <f t="array" aca="1" ref="BJ188" ca="1">INDIRECT("'"&amp;$C188&amp;"'!"&amp;"$"&amp;$D188&amp;$BJ$1&amp;"")</f>
        <v>14.23</v>
      </c>
      <c r="BK188" s="239">
        <v>0.99</v>
      </c>
      <c r="BL188" s="237">
        <v>2.4</v>
      </c>
      <c r="BM188" s="415">
        <v>67.8</v>
      </c>
      <c r="BN188" s="236" cm="1">
        <f t="array" aca="1" ref="BN188" ca="1">INDIRECT("'"&amp;$C188&amp;"'!"&amp;"$"&amp;$D188&amp;$BN$1&amp;"")</f>
        <v>0</v>
      </c>
      <c r="BO188" s="238" t="s">
        <v>1</v>
      </c>
      <c r="BP188" s="237" t="s">
        <v>1</v>
      </c>
      <c r="BQ188" s="241" cm="1">
        <f t="array" aca="1" ref="BQ188" ca="1">INDIRECT("'"&amp;$C188&amp;"'!"&amp;"$"&amp;$D188&amp;$BQ$1&amp;"")</f>
        <v>1</v>
      </c>
      <c r="BR188" s="239"/>
      <c r="BS188" s="239">
        <v>0.99</v>
      </c>
      <c r="BT188" s="237">
        <v>0.18</v>
      </c>
      <c r="BU188" s="242" cm="1">
        <f t="array" aca="1" ref="BU188" ca="1">INDIRECT("'"&amp;$C188&amp;"'!"&amp;"$"&amp;$D188&amp;$BU$1&amp;"")</f>
        <v>0.73</v>
      </c>
      <c r="BV188" s="239"/>
      <c r="BW188" s="239">
        <v>0.97</v>
      </c>
      <c r="BX188" s="237">
        <v>0.17</v>
      </c>
      <c r="BY188" s="242" cm="1">
        <f t="array" aca="1" ref="BY188" ca="1">INDIRECT("'"&amp;$C188&amp;"'!"&amp;"$"&amp;$D188&amp;74&amp;"")</f>
        <v>0</v>
      </c>
      <c r="BZ188" s="239"/>
      <c r="CA188" s="239"/>
      <c r="CB188" s="237"/>
    </row>
    <row r="189" spans="1:80" ht="15" x14ac:dyDescent="0.2">
      <c r="A189" s="351">
        <f t="shared" si="13"/>
        <v>45969</v>
      </c>
      <c r="B189" s="268">
        <v>0.375</v>
      </c>
      <c r="C189" s="254">
        <f t="shared" si="14"/>
        <v>8</v>
      </c>
      <c r="D189" s="255" t="s">
        <v>162</v>
      </c>
      <c r="E189" s="229">
        <v>14</v>
      </c>
      <c r="F189" s="230">
        <v>68.05</v>
      </c>
      <c r="G189" s="231" t="str" cm="1">
        <f t="array" aca="1" ref="G189" ca="1">INDIRECT("'"&amp;$C189&amp;"'!"&amp;"$"&amp;$D189&amp;$G$1&amp;"")</f>
        <v>CMS</v>
      </c>
      <c r="H189" s="232" t="s">
        <v>1</v>
      </c>
      <c r="I189" s="230" t="s">
        <v>1</v>
      </c>
      <c r="J189" s="231" cm="1">
        <f t="array" aca="1" ref="J189" ca="1">INDIRECT("'"&amp;$C189&amp;"'!"&amp;"$"&amp;$D189&amp;$J$1&amp;"")</f>
        <v>5.5</v>
      </c>
      <c r="K189" s="232"/>
      <c r="L189" s="232">
        <v>0.96</v>
      </c>
      <c r="M189" s="233">
        <v>1.5</v>
      </c>
      <c r="N189" s="229" cm="1">
        <f t="array" aca="1" ref="N189" ca="1">INDIRECT("'"&amp;$C189&amp;"'!"&amp;"$"&amp;$D189&amp;$N$1&amp;"")</f>
        <v>5.5</v>
      </c>
      <c r="O189" s="232"/>
      <c r="P189" s="232">
        <v>0.96</v>
      </c>
      <c r="Q189" s="230">
        <v>1.52</v>
      </c>
      <c r="R189" s="359" cm="1">
        <f t="array" aca="1" ref="R189" ca="1">INDIRECT("'"&amp;$C189&amp;"'!"&amp;"$"&amp;$D189&amp;$R$1&amp;"")</f>
        <v>5.5</v>
      </c>
      <c r="S189" s="232"/>
      <c r="T189" s="232">
        <v>0.95</v>
      </c>
      <c r="U189" s="233">
        <v>1.83</v>
      </c>
      <c r="V189" s="229">
        <v>13.96</v>
      </c>
      <c r="W189" s="234" cm="1">
        <f t="array" aca="1" ref="W189" ca="1">INDIRECT("'"&amp;$C189&amp;"'!"&amp;"$"&amp;$D189&amp;$W$1&amp;"")</f>
        <v>3.6040000000000001</v>
      </c>
      <c r="X189" s="232">
        <v>0.99</v>
      </c>
      <c r="Y189" s="230">
        <v>0.49099999999999999</v>
      </c>
      <c r="Z189" s="231" cm="1">
        <f t="array" aca="1" ref="Z189" ca="1">INDIRECT("'"&amp;$C189&amp;"'!"&amp;"$"&amp;$D189&amp;$Z$1&amp;"")</f>
        <v>0</v>
      </c>
      <c r="AA189" s="232" t="s">
        <v>1</v>
      </c>
      <c r="AB189" s="232" t="s">
        <v>1</v>
      </c>
      <c r="AC189" s="233" t="s">
        <v>1</v>
      </c>
      <c r="AD189" s="229" cm="1">
        <f t="array" aca="1" ref="AD189" ca="1">INDIRECT("'"&amp;$C189&amp;"'!"&amp;"$"&amp;$D189&amp;$AD$1&amp;"")</f>
        <v>0</v>
      </c>
      <c r="AE189" s="232" t="s">
        <v>1</v>
      </c>
      <c r="AF189" s="232" t="s">
        <v>1</v>
      </c>
      <c r="AG189" s="230" t="s">
        <v>1</v>
      </c>
      <c r="AH189" s="231" cm="1">
        <f t="array" aca="1" ref="AH189" ca="1">INDIRECT("'"&amp;$C189&amp;"'!"&amp;"$"&amp;$D189&amp;$AH$1&amp;"")</f>
        <v>0</v>
      </c>
      <c r="AI189" s="232" t="s">
        <v>1</v>
      </c>
      <c r="AJ189" s="232" t="s">
        <v>1</v>
      </c>
      <c r="AK189" s="233" t="s">
        <v>1</v>
      </c>
      <c r="AL189" s="229" cm="1">
        <f t="array" aca="1" ref="AL189" ca="1">INDIRECT("'"&amp;$C189&amp;"'!"&amp;"$"&amp;$D189&amp;$AL$1&amp;"")</f>
        <v>0</v>
      </c>
      <c r="AM189" s="232" t="s">
        <v>1</v>
      </c>
      <c r="AN189" s="232" t="s">
        <v>1</v>
      </c>
      <c r="AO189" s="230" t="s">
        <v>1</v>
      </c>
      <c r="AP189" s="229">
        <v>11.7</v>
      </c>
      <c r="AQ189" s="233">
        <v>70.400000000000006</v>
      </c>
      <c r="AR189" s="229" cm="1">
        <f t="array" aca="1" ref="AR189" ca="1">INDIRECT("'"&amp;$C189&amp;"'!"&amp;"$"&amp;$D189&amp;$AR$1&amp;"")</f>
        <v>4</v>
      </c>
      <c r="AS189" s="232">
        <v>0.9</v>
      </c>
      <c r="AT189" s="230">
        <v>1.887</v>
      </c>
      <c r="AU189" s="231" cm="1">
        <f t="array" aca="1" ref="AU189" ca="1">INDIRECT("'"&amp;$C189&amp;"'!"&amp;"$"&amp;$D189&amp;$AU$1&amp;"")</f>
        <v>3.5</v>
      </c>
      <c r="AV189" s="232">
        <v>0.9</v>
      </c>
      <c r="AW189" s="230">
        <v>1.4870000000000001</v>
      </c>
      <c r="AX189" s="229">
        <v>0</v>
      </c>
      <c r="AY189" s="233">
        <v>70.7</v>
      </c>
      <c r="AZ189" s="232" cm="1">
        <f t="array" aca="1" ref="AZ189" ca="1">INDIRECT("'"&amp;$C189&amp;"'!"&amp;"$"&amp;$D189&amp;$AZ$1&amp;"")</f>
        <v>3.7</v>
      </c>
      <c r="BA189" s="231"/>
      <c r="BB189" s="232">
        <v>0.98</v>
      </c>
      <c r="BC189" s="230">
        <v>0.8</v>
      </c>
      <c r="BD189" s="232" t="str" cm="1">
        <f t="array" aca="1" ref="BD189" ca="1">INDIRECT("'"&amp;$C189&amp;"'!"&amp;"$"&amp;$D189&amp;$BD$1&amp;"")</f>
        <v>CMS</v>
      </c>
      <c r="BE189" s="231"/>
      <c r="BF189" s="232" t="s">
        <v>1</v>
      </c>
      <c r="BG189" s="230" t="s">
        <v>1</v>
      </c>
      <c r="BH189" s="234">
        <v>14.17</v>
      </c>
      <c r="BI189" s="230">
        <v>71.33</v>
      </c>
      <c r="BJ189" s="234" cm="1">
        <f t="array" aca="1" ref="BJ189" ca="1">INDIRECT("'"&amp;$C189&amp;"'!"&amp;"$"&amp;$D189&amp;$BJ$1&amp;"")</f>
        <v>14.22</v>
      </c>
      <c r="BK189" s="232">
        <v>0.98</v>
      </c>
      <c r="BL189" s="230">
        <v>3.4</v>
      </c>
      <c r="BM189" s="414">
        <v>67.599999999999994</v>
      </c>
      <c r="BN189" s="229" cm="1">
        <f t="array" aca="1" ref="BN189" ca="1">INDIRECT("'"&amp;$C189&amp;"'!"&amp;"$"&amp;$D189&amp;$BN$1&amp;"")</f>
        <v>2.0999999999999996</v>
      </c>
      <c r="BO189" s="231">
        <v>0.96</v>
      </c>
      <c r="BP189" s="230">
        <v>0.61</v>
      </c>
      <c r="BQ189" s="234" cm="1">
        <f t="array" aca="1" ref="BQ189" ca="1">INDIRECT("'"&amp;$C189&amp;"'!"&amp;"$"&amp;$D189&amp;$BQ$1&amp;"")</f>
        <v>1.22</v>
      </c>
      <c r="BR189" s="232"/>
      <c r="BS189" s="232">
        <v>0.99</v>
      </c>
      <c r="BT189" s="230">
        <v>0.19</v>
      </c>
      <c r="BU189" s="235" cm="1">
        <f t="array" aca="1" ref="BU189" ca="1">INDIRECT("'"&amp;$C189&amp;"'!"&amp;"$"&amp;$D189&amp;$BU$1&amp;"")</f>
        <v>0.79</v>
      </c>
      <c r="BV189" s="232"/>
      <c r="BW189" s="232">
        <v>0.97</v>
      </c>
      <c r="BX189" s="230">
        <v>0.2</v>
      </c>
      <c r="BY189" s="235" cm="1">
        <f t="array" aca="1" ref="BY189" ca="1">INDIRECT("'"&amp;$C189&amp;"'!"&amp;"$"&amp;$D189&amp;74&amp;"")</f>
        <v>0</v>
      </c>
      <c r="BZ189" s="232"/>
      <c r="CA189" s="232"/>
      <c r="CB189" s="230"/>
    </row>
    <row r="190" spans="1:80" ht="15" x14ac:dyDescent="0.2">
      <c r="A190" s="351">
        <f t="shared" si="13"/>
        <v>45969</v>
      </c>
      <c r="B190" s="268">
        <v>0.41666666666666702</v>
      </c>
      <c r="C190" s="254">
        <f t="shared" si="14"/>
        <v>8</v>
      </c>
      <c r="D190" s="255" t="s">
        <v>163</v>
      </c>
      <c r="E190" s="236">
        <v>14</v>
      </c>
      <c r="F190" s="237">
        <v>68.37</v>
      </c>
      <c r="G190" s="238" t="str" cm="1">
        <f t="array" aca="1" ref="G190" ca="1">INDIRECT("'"&amp;$C190&amp;"'!"&amp;"$"&amp;$D190&amp;$G$1&amp;"")</f>
        <v>CMS</v>
      </c>
      <c r="H190" s="239" t="s">
        <v>1</v>
      </c>
      <c r="I190" s="237" t="s">
        <v>1</v>
      </c>
      <c r="J190" s="238" cm="1">
        <f t="array" aca="1" ref="J190" ca="1">INDIRECT("'"&amp;$C190&amp;"'!"&amp;"$"&amp;$D190&amp;$J$1&amp;"")</f>
        <v>5.9</v>
      </c>
      <c r="K190" s="239"/>
      <c r="L190" s="239">
        <v>0.93</v>
      </c>
      <c r="M190" s="240">
        <v>2.35</v>
      </c>
      <c r="N190" s="236" cm="1">
        <f t="array" aca="1" ref="N190" ca="1">INDIRECT("'"&amp;$C190&amp;"'!"&amp;"$"&amp;$D190&amp;$N$1&amp;"")</f>
        <v>5.9</v>
      </c>
      <c r="O190" s="239"/>
      <c r="P190" s="239">
        <v>0.93</v>
      </c>
      <c r="Q190" s="237">
        <v>2.34</v>
      </c>
      <c r="R190" s="236" cm="1">
        <f t="array" aca="1" ref="R190" ca="1">INDIRECT("'"&amp;$C190&amp;"'!"&amp;"$"&amp;$D190&amp;$R$1&amp;"")</f>
        <v>5.9</v>
      </c>
      <c r="S190" s="239"/>
      <c r="T190" s="239">
        <v>0.93</v>
      </c>
      <c r="U190" s="240">
        <v>2.64</v>
      </c>
      <c r="V190" s="236">
        <v>13.97</v>
      </c>
      <c r="W190" s="241" cm="1">
        <f t="array" aca="1" ref="W190" ca="1">INDIRECT("'"&amp;$C190&amp;"'!"&amp;"$"&amp;$D190&amp;$W$1&amp;"")</f>
        <v>5.7269999999999994</v>
      </c>
      <c r="X190" s="239">
        <v>0.99</v>
      </c>
      <c r="Y190" s="237">
        <v>0.80900000000000005</v>
      </c>
      <c r="Z190" s="238" cm="1">
        <f t="array" aca="1" ref="Z190" ca="1">INDIRECT("'"&amp;$C190&amp;"'!"&amp;"$"&amp;$D190&amp;$Z$1&amp;"")</f>
        <v>0</v>
      </c>
      <c r="AA190" s="239" t="s">
        <v>1</v>
      </c>
      <c r="AB190" s="239" t="s">
        <v>1</v>
      </c>
      <c r="AC190" s="240" t="s">
        <v>1</v>
      </c>
      <c r="AD190" s="236" cm="1">
        <f t="array" aca="1" ref="AD190" ca="1">INDIRECT("'"&amp;$C190&amp;"'!"&amp;"$"&amp;$D190&amp;$AD$1&amp;"")</f>
        <v>0</v>
      </c>
      <c r="AE190" s="239" t="s">
        <v>1</v>
      </c>
      <c r="AF190" s="239" t="s">
        <v>1</v>
      </c>
      <c r="AG190" s="237" t="s">
        <v>1</v>
      </c>
      <c r="AH190" s="238" cm="1">
        <f t="array" aca="1" ref="AH190" ca="1">INDIRECT("'"&amp;$C190&amp;"'!"&amp;"$"&amp;$D190&amp;$AH$1&amp;"")</f>
        <v>0</v>
      </c>
      <c r="AI190" s="239" t="s">
        <v>1</v>
      </c>
      <c r="AJ190" s="239" t="s">
        <v>1</v>
      </c>
      <c r="AK190" s="240" t="s">
        <v>1</v>
      </c>
      <c r="AL190" s="236" cm="1">
        <f t="array" aca="1" ref="AL190" ca="1">INDIRECT("'"&amp;$C190&amp;"'!"&amp;"$"&amp;$D190&amp;$AL$1&amp;"")</f>
        <v>0</v>
      </c>
      <c r="AM190" s="239" t="s">
        <v>1</v>
      </c>
      <c r="AN190" s="239" t="s">
        <v>1</v>
      </c>
      <c r="AO190" s="237" t="s">
        <v>1</v>
      </c>
      <c r="AP190" s="236">
        <v>11.7</v>
      </c>
      <c r="AQ190" s="240">
        <v>70.599999999999994</v>
      </c>
      <c r="AR190" s="236" cm="1">
        <f t="array" aca="1" ref="AR190" ca="1">INDIRECT("'"&amp;$C190&amp;"'!"&amp;"$"&amp;$D190&amp;$AR$1&amp;"")</f>
        <v>3</v>
      </c>
      <c r="AS190" s="239">
        <v>0.9</v>
      </c>
      <c r="AT190" s="237">
        <v>1.45</v>
      </c>
      <c r="AU190" s="238" cm="1">
        <f t="array" aca="1" ref="AU190" ca="1">INDIRECT("'"&amp;$C190&amp;"'!"&amp;"$"&amp;$D190&amp;$AU$1&amp;"")</f>
        <v>3</v>
      </c>
      <c r="AV190" s="239">
        <v>0.9</v>
      </c>
      <c r="AW190" s="237">
        <v>1.2470000000000001</v>
      </c>
      <c r="AX190" s="236">
        <v>13.9</v>
      </c>
      <c r="AY190" s="240">
        <v>70.7</v>
      </c>
      <c r="AZ190" s="239" cm="1">
        <f t="array" aca="1" ref="AZ190" ca="1">INDIRECT("'"&amp;$C190&amp;"'!"&amp;"$"&amp;$D190&amp;$AZ$1&amp;"")</f>
        <v>7</v>
      </c>
      <c r="BA190" s="238"/>
      <c r="BB190" s="239">
        <v>0.92</v>
      </c>
      <c r="BC190" s="237">
        <v>2.7</v>
      </c>
      <c r="BD190" s="239" t="str" cm="1">
        <f t="array" aca="1" ref="BD190" ca="1">INDIRECT("'"&amp;$C190&amp;"'!"&amp;"$"&amp;$D190&amp;$BD$1&amp;"")</f>
        <v>CMS</v>
      </c>
      <c r="BE190" s="238"/>
      <c r="BF190" s="239" t="s">
        <v>1</v>
      </c>
      <c r="BG190" s="237" t="s">
        <v>1</v>
      </c>
      <c r="BH190" s="241">
        <v>14.08</v>
      </c>
      <c r="BI190" s="237">
        <v>70.95</v>
      </c>
      <c r="BJ190" s="241" cm="1">
        <f t="array" aca="1" ref="BJ190" ca="1">INDIRECT("'"&amp;$C190&amp;"'!"&amp;"$"&amp;$D190&amp;$BJ$1&amp;"")</f>
        <v>14.22</v>
      </c>
      <c r="BK190" s="239">
        <v>0.98</v>
      </c>
      <c r="BL190" s="237">
        <v>3.4</v>
      </c>
      <c r="BM190" s="415">
        <v>67.099999999999994</v>
      </c>
      <c r="BN190" s="236" cm="1">
        <f t="array" aca="1" ref="BN190" ca="1">INDIRECT("'"&amp;$C190&amp;"'!"&amp;"$"&amp;$D190&amp;$BN$1&amp;"")</f>
        <v>0</v>
      </c>
      <c r="BO190" s="238" t="s">
        <v>1</v>
      </c>
      <c r="BP190" s="237" t="s">
        <v>1</v>
      </c>
      <c r="BQ190" s="241" cm="1">
        <f t="array" aca="1" ref="BQ190" ca="1">INDIRECT("'"&amp;$C190&amp;"'!"&amp;"$"&amp;$D190&amp;$BQ$1&amp;"")</f>
        <v>1.1299999999999999</v>
      </c>
      <c r="BR190" s="239"/>
      <c r="BS190" s="239">
        <v>0.99</v>
      </c>
      <c r="BT190" s="237">
        <v>0.15</v>
      </c>
      <c r="BU190" s="242" cm="1">
        <f t="array" aca="1" ref="BU190" ca="1">INDIRECT("'"&amp;$C190&amp;"'!"&amp;"$"&amp;$D190&amp;$BU$1&amp;"")</f>
        <v>0.8</v>
      </c>
      <c r="BV190" s="239"/>
      <c r="BW190" s="239">
        <v>0.97</v>
      </c>
      <c r="BX190" s="237">
        <v>0.21</v>
      </c>
      <c r="BY190" s="242" cm="1">
        <f t="array" aca="1" ref="BY190" ca="1">INDIRECT("'"&amp;$C190&amp;"'!"&amp;"$"&amp;$D190&amp;74&amp;"")</f>
        <v>0</v>
      </c>
      <c r="BZ190" s="239"/>
      <c r="CA190" s="239"/>
      <c r="CB190" s="237"/>
    </row>
    <row r="191" spans="1:80" ht="15" x14ac:dyDescent="0.2">
      <c r="A191" s="351">
        <f t="shared" si="13"/>
        <v>45969</v>
      </c>
      <c r="B191" s="268">
        <v>0.45833333333333398</v>
      </c>
      <c r="C191" s="254">
        <f t="shared" si="14"/>
        <v>8</v>
      </c>
      <c r="D191" s="255" t="s">
        <v>164</v>
      </c>
      <c r="E191" s="229">
        <v>14.1</v>
      </c>
      <c r="F191" s="230">
        <v>68.44</v>
      </c>
      <c r="G191" s="231" t="str" cm="1">
        <f t="array" aca="1" ref="G191" ca="1">INDIRECT("'"&amp;$C191&amp;"'!"&amp;"$"&amp;$D191&amp;$G$1&amp;"")</f>
        <v>CMS</v>
      </c>
      <c r="H191" s="232" t="s">
        <v>1</v>
      </c>
      <c r="I191" s="230" t="s">
        <v>1</v>
      </c>
      <c r="J191" s="231" cm="1">
        <f t="array" aca="1" ref="J191" ca="1">INDIRECT("'"&amp;$C191&amp;"'!"&amp;"$"&amp;$D191&amp;$J$1&amp;"")</f>
        <v>5.8</v>
      </c>
      <c r="K191" s="232"/>
      <c r="L191" s="232">
        <v>0.92</v>
      </c>
      <c r="M191" s="233">
        <v>2.5</v>
      </c>
      <c r="N191" s="229" cm="1">
        <f t="array" aca="1" ref="N191" ca="1">INDIRECT("'"&amp;$C191&amp;"'!"&amp;"$"&amp;$D191&amp;$N$1&amp;"")</f>
        <v>5.8</v>
      </c>
      <c r="O191" s="232"/>
      <c r="P191" s="232">
        <v>0.92</v>
      </c>
      <c r="Q191" s="230">
        <v>2.4</v>
      </c>
      <c r="R191" s="359" cm="1">
        <f t="array" aca="1" ref="R191" ca="1">INDIRECT("'"&amp;$C191&amp;"'!"&amp;"$"&amp;$D191&amp;$R$1&amp;"")</f>
        <v>5.8</v>
      </c>
      <c r="S191" s="232"/>
      <c r="T191" s="232">
        <v>0.93</v>
      </c>
      <c r="U191" s="233">
        <v>2.6</v>
      </c>
      <c r="V191" s="229">
        <v>14</v>
      </c>
      <c r="W191" s="234" cm="1">
        <f t="array" aca="1" ref="W191" ca="1">INDIRECT("'"&amp;$C191&amp;"'!"&amp;"$"&amp;$D191&amp;$W$1&amp;"")</f>
        <v>5.7450000000000001</v>
      </c>
      <c r="X191" s="232">
        <v>0.99</v>
      </c>
      <c r="Y191" s="230">
        <v>0.78</v>
      </c>
      <c r="Z191" s="231" cm="1">
        <f t="array" aca="1" ref="Z191" ca="1">INDIRECT("'"&amp;$C191&amp;"'!"&amp;"$"&amp;$D191&amp;$Z$1&amp;"")</f>
        <v>0</v>
      </c>
      <c r="AA191" s="232" t="s">
        <v>1</v>
      </c>
      <c r="AB191" s="232" t="s">
        <v>1</v>
      </c>
      <c r="AC191" s="233" t="s">
        <v>1</v>
      </c>
      <c r="AD191" s="229" cm="1">
        <f t="array" aca="1" ref="AD191" ca="1">INDIRECT("'"&amp;$C191&amp;"'!"&amp;"$"&amp;$D191&amp;$AD$1&amp;"")</f>
        <v>0</v>
      </c>
      <c r="AE191" s="232" t="s">
        <v>1</v>
      </c>
      <c r="AF191" s="232" t="s">
        <v>1</v>
      </c>
      <c r="AG191" s="230" t="s">
        <v>1</v>
      </c>
      <c r="AH191" s="231" cm="1">
        <f t="array" aca="1" ref="AH191" ca="1">INDIRECT("'"&amp;$C191&amp;"'!"&amp;"$"&amp;$D191&amp;$AH$1&amp;"")</f>
        <v>0</v>
      </c>
      <c r="AI191" s="232" t="s">
        <v>1</v>
      </c>
      <c r="AJ191" s="232" t="s">
        <v>1</v>
      </c>
      <c r="AK191" s="233" t="s">
        <v>1</v>
      </c>
      <c r="AL191" s="229" cm="1">
        <f t="array" aca="1" ref="AL191" ca="1">INDIRECT("'"&amp;$C191&amp;"'!"&amp;"$"&amp;$D191&amp;$AL$1&amp;"")</f>
        <v>0</v>
      </c>
      <c r="AM191" s="232" t="s">
        <v>1</v>
      </c>
      <c r="AN191" s="232" t="s">
        <v>1</v>
      </c>
      <c r="AO191" s="230" t="s">
        <v>1</v>
      </c>
      <c r="AP191" s="229">
        <v>11.7</v>
      </c>
      <c r="AQ191" s="233">
        <v>70.599999999999994</v>
      </c>
      <c r="AR191" s="229" cm="1">
        <f t="array" aca="1" ref="AR191" ca="1">INDIRECT("'"&amp;$C191&amp;"'!"&amp;"$"&amp;$D191&amp;$AR$1&amp;"")</f>
        <v>3</v>
      </c>
      <c r="AS191" s="232">
        <v>0.9</v>
      </c>
      <c r="AT191" s="230">
        <v>1.4</v>
      </c>
      <c r="AU191" s="231" cm="1">
        <f t="array" aca="1" ref="AU191" ca="1">INDIRECT("'"&amp;$C191&amp;"'!"&amp;"$"&amp;$D191&amp;$AU$1&amp;"")</f>
        <v>3</v>
      </c>
      <c r="AV191" s="232">
        <v>0.9</v>
      </c>
      <c r="AW191" s="230">
        <v>1.4239999999999999</v>
      </c>
      <c r="AX191" s="229">
        <v>13.9</v>
      </c>
      <c r="AY191" s="233">
        <v>70.7</v>
      </c>
      <c r="AZ191" s="232" cm="1">
        <f t="array" aca="1" ref="AZ191" ca="1">INDIRECT("'"&amp;$C191&amp;"'!"&amp;"$"&amp;$D191&amp;$AZ$1&amp;"")</f>
        <v>7</v>
      </c>
      <c r="BA191" s="231"/>
      <c r="BB191" s="232">
        <v>0.92</v>
      </c>
      <c r="BC191" s="230">
        <v>2.7</v>
      </c>
      <c r="BD191" s="232" t="str" cm="1">
        <f t="array" aca="1" ref="BD191" ca="1">INDIRECT("'"&amp;$C191&amp;"'!"&amp;"$"&amp;$D191&amp;$BD$1&amp;"")</f>
        <v>CMS</v>
      </c>
      <c r="BE191" s="231"/>
      <c r="BF191" s="232" t="s">
        <v>1</v>
      </c>
      <c r="BG191" s="230" t="s">
        <v>1</v>
      </c>
      <c r="BH191" s="234">
        <v>14.08</v>
      </c>
      <c r="BI191" s="230">
        <v>71</v>
      </c>
      <c r="BJ191" s="234" cm="1">
        <f t="array" aca="1" ref="BJ191" ca="1">INDIRECT("'"&amp;$C191&amp;"'!"&amp;"$"&amp;$D191&amp;$BJ$1&amp;"")</f>
        <v>14.21</v>
      </c>
      <c r="BK191" s="232">
        <v>0.98</v>
      </c>
      <c r="BL191" s="230">
        <v>3.4</v>
      </c>
      <c r="BM191" s="414">
        <v>67.2</v>
      </c>
      <c r="BN191" s="229" cm="1">
        <f t="array" aca="1" ref="BN191" ca="1">INDIRECT("'"&amp;$C191&amp;"'!"&amp;"$"&amp;$D191&amp;$BN$1&amp;"")</f>
        <v>2.0999999999999996</v>
      </c>
      <c r="BO191" s="231">
        <v>0.95</v>
      </c>
      <c r="BP191" s="230">
        <v>0.69</v>
      </c>
      <c r="BQ191" s="234" cm="1">
        <f t="array" aca="1" ref="BQ191" ca="1">INDIRECT("'"&amp;$C191&amp;"'!"&amp;"$"&amp;$D191&amp;$BQ$1&amp;"")</f>
        <v>1.21</v>
      </c>
      <c r="BR191" s="232"/>
      <c r="BS191" s="232">
        <v>0.99</v>
      </c>
      <c r="BT191" s="230">
        <v>0.18</v>
      </c>
      <c r="BU191" s="235" cm="1">
        <f t="array" aca="1" ref="BU191" ca="1">INDIRECT("'"&amp;$C191&amp;"'!"&amp;"$"&amp;$D191&amp;$BU$1&amp;"")</f>
        <v>0.81</v>
      </c>
      <c r="BV191" s="232"/>
      <c r="BW191" s="232">
        <v>0.97</v>
      </c>
      <c r="BX191" s="230">
        <v>0.2</v>
      </c>
      <c r="BY191" s="235" cm="1">
        <f t="array" aca="1" ref="BY191" ca="1">INDIRECT("'"&amp;$C191&amp;"'!"&amp;"$"&amp;$D191&amp;74&amp;"")</f>
        <v>0</v>
      </c>
      <c r="BZ191" s="232"/>
      <c r="CA191" s="232"/>
      <c r="CB191" s="230"/>
    </row>
    <row r="192" spans="1:80" ht="15" x14ac:dyDescent="0.2">
      <c r="A192" s="351">
        <f t="shared" si="13"/>
        <v>45969</v>
      </c>
      <c r="B192" s="268">
        <v>0.5</v>
      </c>
      <c r="C192" s="254">
        <f t="shared" si="14"/>
        <v>8</v>
      </c>
      <c r="D192" s="255" t="s">
        <v>165</v>
      </c>
      <c r="E192" s="236">
        <v>14.1</v>
      </c>
      <c r="F192" s="237">
        <v>68.59</v>
      </c>
      <c r="G192" s="238" t="str" cm="1">
        <f t="array" aca="1" ref="G192" ca="1">INDIRECT("'"&amp;$C192&amp;"'!"&amp;"$"&amp;$D192&amp;$G$1&amp;"")</f>
        <v>CMS</v>
      </c>
      <c r="H192" s="239" t="s">
        <v>1</v>
      </c>
      <c r="I192" s="237" t="s">
        <v>1</v>
      </c>
      <c r="J192" s="238" cm="1">
        <f t="array" aca="1" ref="J192" ca="1">INDIRECT("'"&amp;$C192&amp;"'!"&amp;"$"&amp;$D192&amp;$J$1&amp;"")</f>
        <v>5.8</v>
      </c>
      <c r="K192" s="239"/>
      <c r="L192" s="239">
        <v>0.92</v>
      </c>
      <c r="M192" s="240">
        <v>2.48</v>
      </c>
      <c r="N192" s="236" cm="1">
        <f t="array" aca="1" ref="N192" ca="1">INDIRECT("'"&amp;$C192&amp;"'!"&amp;"$"&amp;$D192&amp;$N$1&amp;"")</f>
        <v>5.8</v>
      </c>
      <c r="O192" s="239"/>
      <c r="P192" s="239">
        <v>0.92</v>
      </c>
      <c r="Q192" s="237">
        <v>2.44</v>
      </c>
      <c r="R192" s="236" cm="1">
        <f t="array" aca="1" ref="R192" ca="1">INDIRECT("'"&amp;$C192&amp;"'!"&amp;"$"&amp;$D192&amp;$R$1&amp;"")</f>
        <v>5.8</v>
      </c>
      <c r="S192" s="239"/>
      <c r="T192" s="239">
        <v>0.94</v>
      </c>
      <c r="U192" s="240">
        <v>2.17</v>
      </c>
      <c r="V192" s="236">
        <v>14</v>
      </c>
      <c r="W192" s="241" cm="1">
        <f t="array" aca="1" ref="W192" ca="1">INDIRECT("'"&amp;$C192&amp;"'!"&amp;"$"&amp;$D192&amp;$W$1&amp;"")</f>
        <v>5.7969999999999997</v>
      </c>
      <c r="X192" s="239">
        <v>0.99</v>
      </c>
      <c r="Y192" s="237">
        <v>0.79800000000000004</v>
      </c>
      <c r="Z192" s="238" cm="1">
        <f t="array" aca="1" ref="Z192" ca="1">INDIRECT("'"&amp;$C192&amp;"'!"&amp;"$"&amp;$D192&amp;$Z$1&amp;"")</f>
        <v>0</v>
      </c>
      <c r="AA192" s="239" t="s">
        <v>1</v>
      </c>
      <c r="AB192" s="239" t="s">
        <v>1</v>
      </c>
      <c r="AC192" s="240" t="s">
        <v>1</v>
      </c>
      <c r="AD192" s="236" cm="1">
        <f t="array" aca="1" ref="AD192" ca="1">INDIRECT("'"&amp;$C192&amp;"'!"&amp;"$"&amp;$D192&amp;$AD$1&amp;"")</f>
        <v>0</v>
      </c>
      <c r="AE192" s="239" t="s">
        <v>1</v>
      </c>
      <c r="AF192" s="239" t="s">
        <v>1</v>
      </c>
      <c r="AG192" s="237" t="s">
        <v>1</v>
      </c>
      <c r="AH192" s="238" cm="1">
        <f t="array" aca="1" ref="AH192" ca="1">INDIRECT("'"&amp;$C192&amp;"'!"&amp;"$"&amp;$D192&amp;$AH$1&amp;"")</f>
        <v>0</v>
      </c>
      <c r="AI192" s="239" t="s">
        <v>1</v>
      </c>
      <c r="AJ192" s="239" t="s">
        <v>1</v>
      </c>
      <c r="AK192" s="240" t="s">
        <v>1</v>
      </c>
      <c r="AL192" s="236" cm="1">
        <f t="array" aca="1" ref="AL192" ca="1">INDIRECT("'"&amp;$C192&amp;"'!"&amp;"$"&amp;$D192&amp;$AL$1&amp;"")</f>
        <v>0</v>
      </c>
      <c r="AM192" s="239" t="s">
        <v>1</v>
      </c>
      <c r="AN192" s="239" t="s">
        <v>1</v>
      </c>
      <c r="AO192" s="237" t="s">
        <v>1</v>
      </c>
      <c r="AP192" s="236">
        <v>11.7</v>
      </c>
      <c r="AQ192" s="240">
        <v>70.5</v>
      </c>
      <c r="AR192" s="236" cm="1">
        <f t="array" aca="1" ref="AR192" ca="1">INDIRECT("'"&amp;$C192&amp;"'!"&amp;"$"&amp;$D192&amp;$AR$1&amp;"")</f>
        <v>3</v>
      </c>
      <c r="AS192" s="239">
        <v>0.92</v>
      </c>
      <c r="AT192" s="237">
        <v>1.169</v>
      </c>
      <c r="AU192" s="238" cm="1">
        <f t="array" aca="1" ref="AU192" ca="1">INDIRECT("'"&amp;$C192&amp;"'!"&amp;"$"&amp;$D192&amp;$AU$1&amp;"")</f>
        <v>3</v>
      </c>
      <c r="AV192" s="239">
        <v>0.92</v>
      </c>
      <c r="AW192" s="237">
        <v>1.2210000000000001</v>
      </c>
      <c r="AX192" s="236">
        <v>13.9</v>
      </c>
      <c r="AY192" s="240">
        <v>70.7</v>
      </c>
      <c r="AZ192" s="239" cm="1">
        <f t="array" aca="1" ref="AZ192" ca="1">INDIRECT("'"&amp;$C192&amp;"'!"&amp;"$"&amp;$D192&amp;$AZ$1&amp;"")</f>
        <v>7</v>
      </c>
      <c r="BA192" s="238"/>
      <c r="BB192" s="239">
        <v>0.92</v>
      </c>
      <c r="BC192" s="237">
        <v>2.7</v>
      </c>
      <c r="BD192" s="239" t="str" cm="1">
        <f t="array" aca="1" ref="BD192" ca="1">INDIRECT("'"&amp;$C192&amp;"'!"&amp;"$"&amp;$D192&amp;$BD$1&amp;"")</f>
        <v>CMS</v>
      </c>
      <c r="BE192" s="238"/>
      <c r="BF192" s="239" t="s">
        <v>1</v>
      </c>
      <c r="BG192" s="237" t="s">
        <v>1</v>
      </c>
      <c r="BH192" s="241">
        <v>14.09</v>
      </c>
      <c r="BI192" s="237">
        <v>71.02</v>
      </c>
      <c r="BJ192" s="241" cm="1">
        <f t="array" aca="1" ref="BJ192" ca="1">INDIRECT("'"&amp;$C192&amp;"'!"&amp;"$"&amp;$D192&amp;$BJ$1&amp;"")</f>
        <v>14.24</v>
      </c>
      <c r="BK192" s="239">
        <v>0.98</v>
      </c>
      <c r="BL192" s="237">
        <v>3.4</v>
      </c>
      <c r="BM192" s="415">
        <v>67.3</v>
      </c>
      <c r="BN192" s="236" cm="1">
        <f t="array" aca="1" ref="BN192" ca="1">INDIRECT("'"&amp;$C192&amp;"'!"&amp;"$"&amp;$D192&amp;$BN$1&amp;"")</f>
        <v>2</v>
      </c>
      <c r="BO192" s="238">
        <v>0.95</v>
      </c>
      <c r="BP192" s="237">
        <v>0.65</v>
      </c>
      <c r="BQ192" s="241" cm="1">
        <f t="array" aca="1" ref="BQ192" ca="1">INDIRECT("'"&amp;$C192&amp;"'!"&amp;"$"&amp;$D192&amp;$BQ$1&amp;"")</f>
        <v>1.19</v>
      </c>
      <c r="BR192" s="239"/>
      <c r="BS192" s="239">
        <v>0.99</v>
      </c>
      <c r="BT192" s="237">
        <v>0.17</v>
      </c>
      <c r="BU192" s="242" cm="1">
        <f t="array" aca="1" ref="BU192" ca="1">INDIRECT("'"&amp;$C192&amp;"'!"&amp;"$"&amp;$D192&amp;$BU$1&amp;"")</f>
        <v>0.84</v>
      </c>
      <c r="BV192" s="239"/>
      <c r="BW192" s="239">
        <v>0.97</v>
      </c>
      <c r="BX192" s="237">
        <v>0.21</v>
      </c>
      <c r="BY192" s="242" cm="1">
        <f t="array" aca="1" ref="BY192" ca="1">INDIRECT("'"&amp;$C192&amp;"'!"&amp;"$"&amp;$D192&amp;74&amp;"")</f>
        <v>0</v>
      </c>
      <c r="BZ192" s="239"/>
      <c r="CA192" s="239"/>
      <c r="CB192" s="237"/>
    </row>
    <row r="193" spans="1:80" ht="15" x14ac:dyDescent="0.2">
      <c r="A193" s="351">
        <f t="shared" si="13"/>
        <v>45969</v>
      </c>
      <c r="B193" s="268">
        <v>0.54166666666666696</v>
      </c>
      <c r="C193" s="254">
        <f t="shared" si="14"/>
        <v>8</v>
      </c>
      <c r="D193" s="255" t="s">
        <v>166</v>
      </c>
      <c r="E193" s="229">
        <v>14.1</v>
      </c>
      <c r="F193" s="230">
        <v>68.45</v>
      </c>
      <c r="G193" s="231" t="str" cm="1">
        <f t="array" aca="1" ref="G193" ca="1">INDIRECT("'"&amp;$C193&amp;"'!"&amp;"$"&amp;$D193&amp;$G$1&amp;"")</f>
        <v>CMS</v>
      </c>
      <c r="H193" s="232" t="s">
        <v>1</v>
      </c>
      <c r="I193" s="230" t="s">
        <v>1</v>
      </c>
      <c r="J193" s="231" cm="1">
        <f t="array" aca="1" ref="J193" ca="1">INDIRECT("'"&amp;$C193&amp;"'!"&amp;"$"&amp;$D193&amp;$J$1&amp;"")</f>
        <v>5.8</v>
      </c>
      <c r="K193" s="232"/>
      <c r="L193" s="232">
        <v>0.92</v>
      </c>
      <c r="M193" s="230">
        <v>2.4</v>
      </c>
      <c r="N193" s="229" cm="1">
        <f t="array" aca="1" ref="N193" ca="1">INDIRECT("'"&amp;$C193&amp;"'!"&amp;"$"&amp;$D193&amp;$N$1&amp;"")</f>
        <v>5.8</v>
      </c>
      <c r="O193" s="232"/>
      <c r="P193" s="232">
        <v>0.92</v>
      </c>
      <c r="Q193" s="230">
        <v>2.4900000000000002</v>
      </c>
      <c r="R193" s="359" cm="1">
        <f t="array" aca="1" ref="R193" ca="1">INDIRECT("'"&amp;$C193&amp;"'!"&amp;"$"&amp;$D193&amp;$R$1&amp;"")</f>
        <v>5.8</v>
      </c>
      <c r="S193" s="232"/>
      <c r="T193" s="232">
        <v>0.92</v>
      </c>
      <c r="U193" s="233">
        <v>2.4700000000000002</v>
      </c>
      <c r="V193" s="229">
        <v>14</v>
      </c>
      <c r="W193" s="234" cm="1">
        <f t="array" aca="1" ref="W193" ca="1">INDIRECT("'"&amp;$C193&amp;"'!"&amp;"$"&amp;$D193&amp;$W$1&amp;"")</f>
        <v>5.7939999999999987</v>
      </c>
      <c r="X193" s="232">
        <v>0.99</v>
      </c>
      <c r="Y193" s="230">
        <v>0.80700000000000005</v>
      </c>
      <c r="Z193" s="231" cm="1">
        <f t="array" aca="1" ref="Z193" ca="1">INDIRECT("'"&amp;$C193&amp;"'!"&amp;"$"&amp;$D193&amp;$Z$1&amp;"")</f>
        <v>0</v>
      </c>
      <c r="AA193" s="232" t="s">
        <v>1</v>
      </c>
      <c r="AB193" s="232" t="s">
        <v>1</v>
      </c>
      <c r="AC193" s="233" t="s">
        <v>1</v>
      </c>
      <c r="AD193" s="229" cm="1">
        <f t="array" aca="1" ref="AD193" ca="1">INDIRECT("'"&amp;$C193&amp;"'!"&amp;"$"&amp;$D193&amp;$AD$1&amp;"")</f>
        <v>0</v>
      </c>
      <c r="AE193" s="232" t="s">
        <v>1</v>
      </c>
      <c r="AF193" s="232" t="s">
        <v>1</v>
      </c>
      <c r="AG193" s="230" t="s">
        <v>1</v>
      </c>
      <c r="AH193" s="231" cm="1">
        <f t="array" aca="1" ref="AH193" ca="1">INDIRECT("'"&amp;$C193&amp;"'!"&amp;"$"&amp;$D193&amp;$AH$1&amp;"")</f>
        <v>0</v>
      </c>
      <c r="AI193" s="232" t="s">
        <v>1</v>
      </c>
      <c r="AJ193" s="232" t="s">
        <v>1</v>
      </c>
      <c r="AK193" s="233" t="s">
        <v>1</v>
      </c>
      <c r="AL193" s="229" cm="1">
        <f t="array" aca="1" ref="AL193" ca="1">INDIRECT("'"&amp;$C193&amp;"'!"&amp;"$"&amp;$D193&amp;$AL$1&amp;"")</f>
        <v>0</v>
      </c>
      <c r="AM193" s="232" t="s">
        <v>1</v>
      </c>
      <c r="AN193" s="232" t="s">
        <v>1</v>
      </c>
      <c r="AO193" s="230" t="s">
        <v>1</v>
      </c>
      <c r="AP193" s="229">
        <v>11.6</v>
      </c>
      <c r="AQ193" s="233">
        <v>70.7</v>
      </c>
      <c r="AR193" s="229" cm="1">
        <f t="array" aca="1" ref="AR193" ca="1">INDIRECT("'"&amp;$C193&amp;"'!"&amp;"$"&amp;$D193&amp;$AR$1&amp;"")</f>
        <v>3</v>
      </c>
      <c r="AS193" s="232">
        <v>0.94</v>
      </c>
      <c r="AT193" s="230">
        <v>1.0900000000000001</v>
      </c>
      <c r="AU193" s="231" cm="1">
        <f t="array" aca="1" ref="AU193" ca="1">INDIRECT("'"&amp;$C193&amp;"'!"&amp;"$"&amp;$D193&amp;$AU$1&amp;"")</f>
        <v>3</v>
      </c>
      <c r="AV193" s="232">
        <v>0.94</v>
      </c>
      <c r="AW193" s="230">
        <v>1.234</v>
      </c>
      <c r="AX193" s="229">
        <v>13.9</v>
      </c>
      <c r="AY193" s="233">
        <v>70.7</v>
      </c>
      <c r="AZ193" s="232" cm="1">
        <f t="array" aca="1" ref="AZ193" ca="1">INDIRECT("'"&amp;$C193&amp;"'!"&amp;"$"&amp;$D193&amp;$AZ$1&amp;"")</f>
        <v>6</v>
      </c>
      <c r="BA193" s="231"/>
      <c r="BB193" s="232">
        <v>0.92</v>
      </c>
      <c r="BC193" s="230">
        <v>2.5</v>
      </c>
      <c r="BD193" s="232" t="str" cm="1">
        <f t="array" aca="1" ref="BD193" ca="1">INDIRECT("'"&amp;$C193&amp;"'!"&amp;"$"&amp;$D193&amp;$BD$1&amp;"")</f>
        <v>CMS</v>
      </c>
      <c r="BE193" s="231"/>
      <c r="BF193" s="232" t="s">
        <v>1</v>
      </c>
      <c r="BG193" s="230" t="s">
        <v>1</v>
      </c>
      <c r="BH193" s="234">
        <v>14.19</v>
      </c>
      <c r="BI193" s="230">
        <v>71.430000000000007</v>
      </c>
      <c r="BJ193" s="234" cm="1">
        <f t="array" aca="1" ref="BJ193" ca="1">INDIRECT("'"&amp;$C193&amp;"'!"&amp;"$"&amp;$D193&amp;$BJ$1&amp;"")</f>
        <v>14.19</v>
      </c>
      <c r="BK193" s="232">
        <v>0.98</v>
      </c>
      <c r="BL193" s="230">
        <v>3.4</v>
      </c>
      <c r="BM193" s="414">
        <v>67.2</v>
      </c>
      <c r="BN193" s="229" cm="1">
        <f t="array" aca="1" ref="BN193" ca="1">INDIRECT("'"&amp;$C193&amp;"'!"&amp;"$"&amp;$D193&amp;$BN$1&amp;"")</f>
        <v>1.4</v>
      </c>
      <c r="BO193" s="231">
        <v>0.95</v>
      </c>
      <c r="BP193" s="230">
        <v>0.47</v>
      </c>
      <c r="BQ193" s="234" cm="1">
        <f t="array" aca="1" ref="BQ193" ca="1">INDIRECT("'"&amp;$C193&amp;"'!"&amp;"$"&amp;$D193&amp;$BQ$1&amp;"")</f>
        <v>1.2</v>
      </c>
      <c r="BR193" s="232"/>
      <c r="BS193" s="232">
        <v>0.99</v>
      </c>
      <c r="BT193" s="230">
        <v>0.16</v>
      </c>
      <c r="BU193" s="235" cm="1">
        <f t="array" aca="1" ref="BU193" ca="1">INDIRECT("'"&amp;$C193&amp;"'!"&amp;"$"&amp;$D193&amp;$BU$1&amp;"")</f>
        <v>0.84</v>
      </c>
      <c r="BV193" s="232"/>
      <c r="BW193" s="232">
        <v>0.97</v>
      </c>
      <c r="BX193" s="230">
        <v>0.21</v>
      </c>
      <c r="BY193" s="235" cm="1">
        <f t="array" aca="1" ref="BY193" ca="1">INDIRECT("'"&amp;$C193&amp;"'!"&amp;"$"&amp;$D193&amp;74&amp;"")</f>
        <v>0</v>
      </c>
      <c r="BZ193" s="232"/>
      <c r="CA193" s="232"/>
      <c r="CB193" s="230"/>
    </row>
    <row r="194" spans="1:80" ht="15" x14ac:dyDescent="0.2">
      <c r="A194" s="351">
        <f t="shared" si="13"/>
        <v>45969</v>
      </c>
      <c r="B194" s="268">
        <v>0.58333333333333404</v>
      </c>
      <c r="C194" s="254">
        <f t="shared" si="14"/>
        <v>8</v>
      </c>
      <c r="D194" s="255" t="s">
        <v>167</v>
      </c>
      <c r="E194" s="236">
        <v>14.1</v>
      </c>
      <c r="F194" s="237">
        <v>68.540000000000006</v>
      </c>
      <c r="G194" s="238" t="str" cm="1">
        <f t="array" aca="1" ref="G194" ca="1">INDIRECT("'"&amp;$C194&amp;"'!"&amp;"$"&amp;$D194&amp;$G$1&amp;"")</f>
        <v>CMS</v>
      </c>
      <c r="H194" s="239" t="s">
        <v>1</v>
      </c>
      <c r="I194" s="237" t="s">
        <v>1</v>
      </c>
      <c r="J194" s="238" cm="1">
        <f t="array" aca="1" ref="J194" ca="1">INDIRECT("'"&amp;$C194&amp;"'!"&amp;"$"&amp;$D194&amp;$J$1&amp;"")</f>
        <v>6</v>
      </c>
      <c r="K194" s="239"/>
      <c r="L194" s="239">
        <v>0.92</v>
      </c>
      <c r="M194" s="240">
        <v>2.58</v>
      </c>
      <c r="N194" s="236" cm="1">
        <f t="array" aca="1" ref="N194" ca="1">INDIRECT("'"&amp;$C194&amp;"'!"&amp;"$"&amp;$D194&amp;$N$1&amp;"")</f>
        <v>6</v>
      </c>
      <c r="O194" s="239"/>
      <c r="P194" s="239">
        <v>0.92</v>
      </c>
      <c r="Q194" s="237">
        <v>2.57</v>
      </c>
      <c r="R194" s="236" cm="1">
        <f t="array" aca="1" ref="R194" ca="1">INDIRECT("'"&amp;$C194&amp;"'!"&amp;"$"&amp;$D194&amp;$R$1&amp;"")</f>
        <v>6</v>
      </c>
      <c r="S194" s="239"/>
      <c r="T194" s="239">
        <v>0.94</v>
      </c>
      <c r="U194" s="240">
        <v>2.25</v>
      </c>
      <c r="V194" s="236">
        <v>14</v>
      </c>
      <c r="W194" s="241" cm="1">
        <f t="array" aca="1" ref="W194" ca="1">INDIRECT("'"&amp;$C194&amp;"'!"&amp;"$"&amp;$D194&amp;$W$1&amp;"")</f>
        <v>5.7420000000000009</v>
      </c>
      <c r="X194" s="239">
        <v>0.99</v>
      </c>
      <c r="Y194" s="237">
        <v>0.80100000000000005</v>
      </c>
      <c r="Z194" s="238" cm="1">
        <f t="array" aca="1" ref="Z194" ca="1">INDIRECT("'"&amp;$C194&amp;"'!"&amp;"$"&amp;$D194&amp;$Z$1&amp;"")</f>
        <v>0</v>
      </c>
      <c r="AA194" s="239" t="s">
        <v>1</v>
      </c>
      <c r="AB194" s="239" t="s">
        <v>1</v>
      </c>
      <c r="AC194" s="240" t="s">
        <v>1</v>
      </c>
      <c r="AD194" s="236" cm="1">
        <f t="array" aca="1" ref="AD194" ca="1">INDIRECT("'"&amp;$C194&amp;"'!"&amp;"$"&amp;$D194&amp;$AD$1&amp;"")</f>
        <v>0</v>
      </c>
      <c r="AE194" s="239" t="s">
        <v>1</v>
      </c>
      <c r="AF194" s="239" t="s">
        <v>1</v>
      </c>
      <c r="AG194" s="237" t="s">
        <v>1</v>
      </c>
      <c r="AH194" s="238" cm="1">
        <f t="array" aca="1" ref="AH194" ca="1">INDIRECT("'"&amp;$C194&amp;"'!"&amp;"$"&amp;$D194&amp;$AH$1&amp;"")</f>
        <v>0</v>
      </c>
      <c r="AI194" s="239" t="s">
        <v>1</v>
      </c>
      <c r="AJ194" s="239" t="s">
        <v>1</v>
      </c>
      <c r="AK194" s="240" t="s">
        <v>1</v>
      </c>
      <c r="AL194" s="236" cm="1">
        <f t="array" aca="1" ref="AL194" ca="1">INDIRECT("'"&amp;$C194&amp;"'!"&amp;"$"&amp;$D194&amp;$AL$1&amp;"")</f>
        <v>0</v>
      </c>
      <c r="AM194" s="239" t="s">
        <v>1</v>
      </c>
      <c r="AN194" s="239" t="s">
        <v>1</v>
      </c>
      <c r="AO194" s="237" t="s">
        <v>1</v>
      </c>
      <c r="AP194" s="236">
        <v>11.6</v>
      </c>
      <c r="AQ194" s="240">
        <v>70.5</v>
      </c>
      <c r="AR194" s="236" cm="1">
        <f t="array" aca="1" ref="AR194" ca="1">INDIRECT("'"&amp;$C194&amp;"'!"&amp;"$"&amp;$D194&amp;$AR$1&amp;"")</f>
        <v>3</v>
      </c>
      <c r="AS194" s="239">
        <v>0.93</v>
      </c>
      <c r="AT194" s="237">
        <v>1.2150000000000001</v>
      </c>
      <c r="AU194" s="238" cm="1">
        <f t="array" aca="1" ref="AU194" ca="1">INDIRECT("'"&amp;$C194&amp;"'!"&amp;"$"&amp;$D194&amp;$AU$1&amp;"")</f>
        <v>3</v>
      </c>
      <c r="AV194" s="239">
        <v>0.93</v>
      </c>
      <c r="AW194" s="237">
        <v>1.2410000000000001</v>
      </c>
      <c r="AX194" s="236">
        <v>13.9</v>
      </c>
      <c r="AY194" s="240">
        <v>70.5</v>
      </c>
      <c r="AZ194" s="239" cm="1">
        <f t="array" aca="1" ref="AZ194" ca="1">INDIRECT("'"&amp;$C194&amp;"'!"&amp;"$"&amp;$D194&amp;$AZ$1&amp;"")</f>
        <v>6.6</v>
      </c>
      <c r="BA194" s="238"/>
      <c r="BB194" s="239">
        <v>0.93</v>
      </c>
      <c r="BC194" s="237">
        <v>2.6</v>
      </c>
      <c r="BD194" s="239" t="str" cm="1">
        <f t="array" aca="1" ref="BD194" ca="1">INDIRECT("'"&amp;$C194&amp;"'!"&amp;"$"&amp;$D194&amp;$BD$1&amp;"")</f>
        <v>CMS</v>
      </c>
      <c r="BE194" s="238"/>
      <c r="BF194" s="239" t="s">
        <v>1</v>
      </c>
      <c r="BG194" s="237" t="s">
        <v>1</v>
      </c>
      <c r="BH194" s="241">
        <v>14.11</v>
      </c>
      <c r="BI194" s="237">
        <v>71.13</v>
      </c>
      <c r="BJ194" s="241" cm="1">
        <f t="array" aca="1" ref="BJ194" ca="1">INDIRECT("'"&amp;$C194&amp;"'!"&amp;"$"&amp;$D194&amp;$BJ$1&amp;"")</f>
        <v>14.2</v>
      </c>
      <c r="BK194" s="239">
        <v>0.98</v>
      </c>
      <c r="BL194" s="237">
        <v>3.4</v>
      </c>
      <c r="BM194" s="415">
        <v>67.099999999999994</v>
      </c>
      <c r="BN194" s="236" cm="1">
        <f t="array" aca="1" ref="BN194" ca="1">INDIRECT("'"&amp;$C194&amp;"'!"&amp;"$"&amp;$D194&amp;$BN$1&amp;"")</f>
        <v>2.8</v>
      </c>
      <c r="BO194" s="238">
        <v>0.95</v>
      </c>
      <c r="BP194" s="237">
        <v>0.92</v>
      </c>
      <c r="BQ194" s="241" cm="1">
        <f t="array" aca="1" ref="BQ194" ca="1">INDIRECT("'"&amp;$C194&amp;"'!"&amp;"$"&amp;$D194&amp;$BQ$1&amp;"")</f>
        <v>1.21</v>
      </c>
      <c r="BR194" s="239"/>
      <c r="BS194" s="239">
        <v>0.99</v>
      </c>
      <c r="BT194" s="237">
        <v>0.18</v>
      </c>
      <c r="BU194" s="242" cm="1">
        <f t="array" aca="1" ref="BU194" ca="1">INDIRECT("'"&amp;$C194&amp;"'!"&amp;"$"&amp;$D194&amp;$BU$1&amp;"")</f>
        <v>0.86</v>
      </c>
      <c r="BV194" s="239"/>
      <c r="BW194" s="239">
        <v>0.97</v>
      </c>
      <c r="BX194" s="237">
        <v>0.21</v>
      </c>
      <c r="BY194" s="242" cm="1">
        <f t="array" aca="1" ref="BY194" ca="1">INDIRECT("'"&amp;$C194&amp;"'!"&amp;"$"&amp;$D194&amp;74&amp;"")</f>
        <v>0</v>
      </c>
      <c r="BZ194" s="239"/>
      <c r="CA194" s="239"/>
      <c r="CB194" s="237"/>
    </row>
    <row r="195" spans="1:80" ht="15" x14ac:dyDescent="0.2">
      <c r="A195" s="351">
        <f t="shared" si="13"/>
        <v>45969</v>
      </c>
      <c r="B195" s="268">
        <v>0.625</v>
      </c>
      <c r="C195" s="254">
        <f t="shared" si="14"/>
        <v>8</v>
      </c>
      <c r="D195" s="255" t="s">
        <v>168</v>
      </c>
      <c r="E195" s="229">
        <v>14.1</v>
      </c>
      <c r="F195" s="230">
        <v>68.540000000000006</v>
      </c>
      <c r="G195" s="231" t="str" cm="1">
        <f t="array" aca="1" ref="G195" ca="1">INDIRECT("'"&amp;$C195&amp;"'!"&amp;"$"&amp;$D195&amp;$G$1&amp;"")</f>
        <v>CMS</v>
      </c>
      <c r="H195" s="232" t="s">
        <v>1</v>
      </c>
      <c r="I195" s="230" t="s">
        <v>1</v>
      </c>
      <c r="J195" s="231" cm="1">
        <f t="array" aca="1" ref="J195" ca="1">INDIRECT("'"&amp;$C195&amp;"'!"&amp;"$"&amp;$D195&amp;$J$1&amp;"")</f>
        <v>5.8</v>
      </c>
      <c r="K195" s="232"/>
      <c r="L195" s="232">
        <v>0.92</v>
      </c>
      <c r="M195" s="233">
        <v>2.4700000000000002</v>
      </c>
      <c r="N195" s="229" cm="1">
        <f t="array" aca="1" ref="N195" ca="1">INDIRECT("'"&amp;$C195&amp;"'!"&amp;"$"&amp;$D195&amp;$N$1&amp;"")</f>
        <v>5.8</v>
      </c>
      <c r="O195" s="232"/>
      <c r="P195" s="232">
        <v>0.92</v>
      </c>
      <c r="Q195" s="230">
        <v>2.48</v>
      </c>
      <c r="R195" s="359" cm="1">
        <f t="array" aca="1" ref="R195" ca="1">INDIRECT("'"&amp;$C195&amp;"'!"&amp;"$"&amp;$D195&amp;$R$1&amp;"")</f>
        <v>5.8</v>
      </c>
      <c r="S195" s="232"/>
      <c r="T195" s="232">
        <v>0.94</v>
      </c>
      <c r="U195" s="233">
        <v>2.1800000000000002</v>
      </c>
      <c r="V195" s="229">
        <v>14</v>
      </c>
      <c r="W195" s="234" cm="1">
        <f t="array" aca="1" ref="W195" ca="1">INDIRECT("'"&amp;$C195&amp;"'!"&amp;"$"&amp;$D195&amp;$W$1&amp;"")</f>
        <v>5.73</v>
      </c>
      <c r="X195" s="232">
        <v>0.99</v>
      </c>
      <c r="Y195" s="230">
        <v>0.81399999999999995</v>
      </c>
      <c r="Z195" s="231" cm="1">
        <f t="array" aca="1" ref="Z195" ca="1">INDIRECT("'"&amp;$C195&amp;"'!"&amp;"$"&amp;$D195&amp;$Z$1&amp;"")</f>
        <v>0</v>
      </c>
      <c r="AA195" s="232" t="s">
        <v>1</v>
      </c>
      <c r="AB195" s="232" t="s">
        <v>1</v>
      </c>
      <c r="AC195" s="233" t="s">
        <v>1</v>
      </c>
      <c r="AD195" s="229" cm="1">
        <f t="array" aca="1" ref="AD195" ca="1">INDIRECT("'"&amp;$C195&amp;"'!"&amp;"$"&amp;$D195&amp;$AD$1&amp;"")</f>
        <v>0</v>
      </c>
      <c r="AE195" s="232" t="s">
        <v>1</v>
      </c>
      <c r="AF195" s="232" t="s">
        <v>1</v>
      </c>
      <c r="AG195" s="230" t="s">
        <v>1</v>
      </c>
      <c r="AH195" s="231" cm="1">
        <f t="array" aca="1" ref="AH195" ca="1">INDIRECT("'"&amp;$C195&amp;"'!"&amp;"$"&amp;$D195&amp;$AH$1&amp;"")</f>
        <v>0</v>
      </c>
      <c r="AI195" s="232" t="s">
        <v>1</v>
      </c>
      <c r="AJ195" s="232" t="s">
        <v>1</v>
      </c>
      <c r="AK195" s="233" t="s">
        <v>1</v>
      </c>
      <c r="AL195" s="229" cm="1">
        <f t="array" aca="1" ref="AL195" ca="1">INDIRECT("'"&amp;$C195&amp;"'!"&amp;"$"&amp;$D195&amp;$AL$1&amp;"")</f>
        <v>0</v>
      </c>
      <c r="AM195" s="232" t="s">
        <v>1</v>
      </c>
      <c r="AN195" s="232" t="s">
        <v>1</v>
      </c>
      <c r="AO195" s="230" t="s">
        <v>1</v>
      </c>
      <c r="AP195" s="229">
        <v>11.6</v>
      </c>
      <c r="AQ195" s="233">
        <v>70.5</v>
      </c>
      <c r="AR195" s="229" cm="1">
        <f t="array" aca="1" ref="AR195" ca="1">INDIRECT("'"&amp;$C195&amp;"'!"&amp;"$"&amp;$D195&amp;$AR$1&amp;"")</f>
        <v>3</v>
      </c>
      <c r="AS195" s="232">
        <v>0.94</v>
      </c>
      <c r="AT195" s="230">
        <v>1.1950000000000001</v>
      </c>
      <c r="AU195" s="231" cm="1">
        <f t="array" aca="1" ref="AU195" ca="1">INDIRECT("'"&amp;$C195&amp;"'!"&amp;"$"&amp;$D195&amp;$AU$1&amp;"")</f>
        <v>3</v>
      </c>
      <c r="AV195" s="232">
        <v>0.94</v>
      </c>
      <c r="AW195" s="230">
        <v>1.2150000000000001</v>
      </c>
      <c r="AX195" s="229">
        <v>13.9</v>
      </c>
      <c r="AY195" s="233">
        <v>70.5</v>
      </c>
      <c r="AZ195" s="232" cm="1">
        <f t="array" aca="1" ref="AZ195" ca="1">INDIRECT("'"&amp;$C195&amp;"'!"&amp;"$"&amp;$D195&amp;$AZ$1&amp;"")</f>
        <v>6.5</v>
      </c>
      <c r="BA195" s="231"/>
      <c r="BB195" s="232">
        <v>0.93</v>
      </c>
      <c r="BC195" s="230">
        <v>2.6</v>
      </c>
      <c r="BD195" s="232" t="str" cm="1">
        <f t="array" aca="1" ref="BD195" ca="1">INDIRECT("'"&amp;$C195&amp;"'!"&amp;"$"&amp;$D195&amp;$BD$1&amp;"")</f>
        <v>CMS</v>
      </c>
      <c r="BE195" s="231"/>
      <c r="BF195" s="232" t="s">
        <v>1</v>
      </c>
      <c r="BG195" s="230" t="s">
        <v>1</v>
      </c>
      <c r="BH195" s="234">
        <v>14.05</v>
      </c>
      <c r="BI195" s="230">
        <v>70.98</v>
      </c>
      <c r="BJ195" s="234" cm="1">
        <f t="array" aca="1" ref="BJ195" ca="1">INDIRECT("'"&amp;$C195&amp;"'!"&amp;"$"&amp;$D195&amp;$BJ$1&amp;"")</f>
        <v>14.23</v>
      </c>
      <c r="BK195" s="232">
        <v>0.98</v>
      </c>
      <c r="BL195" s="230">
        <v>3.2</v>
      </c>
      <c r="BM195" s="414">
        <v>67.3</v>
      </c>
      <c r="BN195" s="229" cm="1">
        <f t="array" aca="1" ref="BN195" ca="1">INDIRECT("'"&amp;$C195&amp;"'!"&amp;"$"&amp;$D195&amp;$BN$1&amp;"")</f>
        <v>3.5</v>
      </c>
      <c r="BO195" s="231">
        <v>0.95</v>
      </c>
      <c r="BP195" s="230">
        <v>1.1000000000000001</v>
      </c>
      <c r="BQ195" s="234" cm="1">
        <f t="array" aca="1" ref="BQ195" ca="1">INDIRECT("'"&amp;$C195&amp;"'!"&amp;"$"&amp;$D195&amp;$BQ$1&amp;"")</f>
        <v>1.18</v>
      </c>
      <c r="BR195" s="232"/>
      <c r="BS195" s="232">
        <v>0.99</v>
      </c>
      <c r="BT195" s="230">
        <v>0.16</v>
      </c>
      <c r="BU195" s="235" cm="1">
        <f t="array" aca="1" ref="BU195" ca="1">INDIRECT("'"&amp;$C195&amp;"'!"&amp;"$"&amp;$D195&amp;$BU$1&amp;"")</f>
        <v>0.86</v>
      </c>
      <c r="BV195" s="232"/>
      <c r="BW195" s="232">
        <v>0.97</v>
      </c>
      <c r="BX195" s="230">
        <v>0.22</v>
      </c>
      <c r="BY195" s="235" cm="1">
        <f t="array" aca="1" ref="BY195" ca="1">INDIRECT("'"&amp;$C195&amp;"'!"&amp;"$"&amp;$D195&amp;74&amp;"")</f>
        <v>0</v>
      </c>
      <c r="BZ195" s="232"/>
      <c r="CA195" s="232"/>
      <c r="CB195" s="230"/>
    </row>
    <row r="196" spans="1:80" ht="15" x14ac:dyDescent="0.2">
      <c r="A196" s="351">
        <f t="shared" si="13"/>
        <v>45969</v>
      </c>
      <c r="B196" s="268">
        <v>0.66666666666666696</v>
      </c>
      <c r="C196" s="254">
        <f t="shared" si="14"/>
        <v>8</v>
      </c>
      <c r="D196" s="255" t="s">
        <v>169</v>
      </c>
      <c r="E196" s="236">
        <v>14.1</v>
      </c>
      <c r="F196" s="237">
        <v>68.59</v>
      </c>
      <c r="G196" s="238" t="str" cm="1">
        <f t="array" aca="1" ref="G196" ca="1">INDIRECT("'"&amp;$C196&amp;"'!"&amp;"$"&amp;$D196&amp;$G$1&amp;"")</f>
        <v>CMS</v>
      </c>
      <c r="H196" s="239" t="s">
        <v>1</v>
      </c>
      <c r="I196" s="237" t="s">
        <v>1</v>
      </c>
      <c r="J196" s="238" cm="1">
        <f t="array" aca="1" ref="J196" ca="1">INDIRECT("'"&amp;$C196&amp;"'!"&amp;"$"&amp;$D196&amp;$J$1&amp;"")</f>
        <v>5.8</v>
      </c>
      <c r="K196" s="239"/>
      <c r="L196" s="239">
        <v>0.92</v>
      </c>
      <c r="M196" s="240">
        <v>2.48</v>
      </c>
      <c r="N196" s="236" cm="1">
        <f t="array" aca="1" ref="N196" ca="1">INDIRECT("'"&amp;$C196&amp;"'!"&amp;"$"&amp;$D196&amp;$N$1&amp;"")</f>
        <v>5.8</v>
      </c>
      <c r="O196" s="239"/>
      <c r="P196" s="239">
        <v>0.92</v>
      </c>
      <c r="Q196" s="237">
        <v>2.48</v>
      </c>
      <c r="R196" s="360" cm="1">
        <f t="array" aca="1" ref="R196" ca="1">INDIRECT("'"&amp;$C196&amp;"'!"&amp;"$"&amp;$D196&amp;$R$1&amp;"")</f>
        <v>5.8</v>
      </c>
      <c r="S196" s="239"/>
      <c r="T196" s="239">
        <v>0.94</v>
      </c>
      <c r="U196" s="240">
        <v>2.46</v>
      </c>
      <c r="V196" s="236">
        <v>14</v>
      </c>
      <c r="W196" s="241" cm="1">
        <f t="array" aca="1" ref="W196" ca="1">INDIRECT("'"&amp;$C196&amp;"'!"&amp;"$"&amp;$D196&amp;$W$1&amp;"")</f>
        <v>5.7880000000000003</v>
      </c>
      <c r="X196" s="239">
        <v>0.99</v>
      </c>
      <c r="Y196" s="237">
        <v>0.8</v>
      </c>
      <c r="Z196" s="238" cm="1">
        <f t="array" aca="1" ref="Z196" ca="1">INDIRECT("'"&amp;$C196&amp;"'!"&amp;"$"&amp;$D196&amp;$Z$1&amp;"")</f>
        <v>0</v>
      </c>
      <c r="AA196" s="239" t="s">
        <v>1</v>
      </c>
      <c r="AB196" s="239" t="s">
        <v>1</v>
      </c>
      <c r="AC196" s="240" t="s">
        <v>1</v>
      </c>
      <c r="AD196" s="236" cm="1">
        <f t="array" aca="1" ref="AD196" ca="1">INDIRECT("'"&amp;$C196&amp;"'!"&amp;"$"&amp;$D196&amp;$AD$1&amp;"")</f>
        <v>0</v>
      </c>
      <c r="AE196" s="239" t="s">
        <v>1</v>
      </c>
      <c r="AF196" s="239" t="s">
        <v>1</v>
      </c>
      <c r="AG196" s="237" t="s">
        <v>1</v>
      </c>
      <c r="AH196" s="238" cm="1">
        <f t="array" aca="1" ref="AH196" ca="1">INDIRECT("'"&amp;$C196&amp;"'!"&amp;"$"&amp;$D196&amp;$AH$1&amp;"")</f>
        <v>0</v>
      </c>
      <c r="AI196" s="239" t="s">
        <v>1</v>
      </c>
      <c r="AJ196" s="239" t="s">
        <v>1</v>
      </c>
      <c r="AK196" s="240" t="s">
        <v>1</v>
      </c>
      <c r="AL196" s="236" cm="1">
        <f t="array" aca="1" ref="AL196" ca="1">INDIRECT("'"&amp;$C196&amp;"'!"&amp;"$"&amp;$D196&amp;$AL$1&amp;"")</f>
        <v>0</v>
      </c>
      <c r="AM196" s="239" t="s">
        <v>1</v>
      </c>
      <c r="AN196" s="239" t="s">
        <v>1</v>
      </c>
      <c r="AO196" s="237" t="s">
        <v>1</v>
      </c>
      <c r="AP196" s="236">
        <v>11.6</v>
      </c>
      <c r="AQ196" s="240">
        <v>70.5</v>
      </c>
      <c r="AR196" s="236" cm="1">
        <f t="array" aca="1" ref="AR196" ca="1">INDIRECT("'"&amp;$C196&amp;"'!"&amp;"$"&amp;$D196&amp;$AR$1&amp;"")</f>
        <v>3</v>
      </c>
      <c r="AS196" s="239">
        <v>0.93</v>
      </c>
      <c r="AT196" s="237">
        <v>1.1100000000000001</v>
      </c>
      <c r="AU196" s="238" cm="1">
        <f t="array" aca="1" ref="AU196" ca="1">INDIRECT("'"&amp;$C196&amp;"'!"&amp;"$"&amp;$D196&amp;$AU$1&amp;"")</f>
        <v>3</v>
      </c>
      <c r="AV196" s="239">
        <v>0.92</v>
      </c>
      <c r="AW196" s="237">
        <v>1.149</v>
      </c>
      <c r="AX196" s="236">
        <v>13.9</v>
      </c>
      <c r="AY196" s="240">
        <v>70.5</v>
      </c>
      <c r="AZ196" s="239" cm="1">
        <f t="array" aca="1" ref="AZ196" ca="1">INDIRECT("'"&amp;$C196&amp;"'!"&amp;"$"&amp;$D196&amp;$AZ$1&amp;"")</f>
        <v>6.1</v>
      </c>
      <c r="BA196" s="238"/>
      <c r="BB196" s="239">
        <v>0.92</v>
      </c>
      <c r="BC196" s="237">
        <v>2.5</v>
      </c>
      <c r="BD196" s="239" t="str" cm="1">
        <f t="array" aca="1" ref="BD196" ca="1">INDIRECT("'"&amp;$C196&amp;"'!"&amp;"$"&amp;$D196&amp;$BD$1&amp;"")</f>
        <v>CMS</v>
      </c>
      <c r="BE196" s="238"/>
      <c r="BF196" s="239" t="s">
        <v>1</v>
      </c>
      <c r="BG196" s="237" t="s">
        <v>1</v>
      </c>
      <c r="BH196" s="241">
        <v>14.14</v>
      </c>
      <c r="BI196" s="237">
        <v>71.349999999999994</v>
      </c>
      <c r="BJ196" s="241" cm="1">
        <f t="array" aca="1" ref="BJ196" ca="1">INDIRECT("'"&amp;$C196&amp;"'!"&amp;"$"&amp;$D196&amp;$BJ$1&amp;"")</f>
        <v>14.21</v>
      </c>
      <c r="BK196" s="239">
        <v>0.98</v>
      </c>
      <c r="BL196" s="237">
        <v>3.2</v>
      </c>
      <c r="BM196" s="415">
        <v>67.400000000000006</v>
      </c>
      <c r="BN196" s="236" cm="1">
        <f t="array" aca="1" ref="BN196" ca="1">INDIRECT("'"&amp;$C196&amp;"'!"&amp;"$"&amp;$D196&amp;$BN$1&amp;"")</f>
        <v>3.5</v>
      </c>
      <c r="BO196" s="238">
        <v>0.95</v>
      </c>
      <c r="BP196" s="237">
        <v>1.1000000000000001</v>
      </c>
      <c r="BQ196" s="241" cm="1">
        <f t="array" aca="1" ref="BQ196" ca="1">INDIRECT("'"&amp;$C196&amp;"'!"&amp;"$"&amp;$D196&amp;$BQ$1&amp;"")</f>
        <v>1.1499999999999999</v>
      </c>
      <c r="BR196" s="239"/>
      <c r="BS196" s="239">
        <v>0.99</v>
      </c>
      <c r="BT196" s="237">
        <v>0.15</v>
      </c>
      <c r="BU196" s="242" cm="1">
        <f t="array" aca="1" ref="BU196" ca="1">INDIRECT("'"&amp;$C196&amp;"'!"&amp;"$"&amp;$D196&amp;$BU$1&amp;"")</f>
        <v>0.85</v>
      </c>
      <c r="BV196" s="239"/>
      <c r="BW196" s="239">
        <v>0.97</v>
      </c>
      <c r="BX196" s="237">
        <v>0.22</v>
      </c>
      <c r="BY196" s="242" cm="1">
        <f t="array" aca="1" ref="BY196" ca="1">INDIRECT("'"&amp;$C196&amp;"'!"&amp;"$"&amp;$D196&amp;74&amp;"")</f>
        <v>0</v>
      </c>
      <c r="BZ196" s="239"/>
      <c r="CA196" s="239"/>
      <c r="CB196" s="237"/>
    </row>
    <row r="197" spans="1:80" ht="15" x14ac:dyDescent="0.2">
      <c r="A197" s="351">
        <f t="shared" si="13"/>
        <v>45969</v>
      </c>
      <c r="B197" s="268">
        <v>0.70833333333333404</v>
      </c>
      <c r="C197" s="254">
        <f t="shared" si="14"/>
        <v>8</v>
      </c>
      <c r="D197" s="255" t="s">
        <v>170</v>
      </c>
      <c r="E197" s="229">
        <v>14.1</v>
      </c>
      <c r="F197" s="230">
        <v>68.61</v>
      </c>
      <c r="G197" s="231" t="str" cm="1">
        <f t="array" aca="1" ref="G197" ca="1">INDIRECT("'"&amp;$C197&amp;"'!"&amp;"$"&amp;$D197&amp;$G$1&amp;"")</f>
        <v>CMS</v>
      </c>
      <c r="H197" s="232" t="s">
        <v>1</v>
      </c>
      <c r="I197" s="230" t="s">
        <v>1</v>
      </c>
      <c r="J197" s="231" cm="1">
        <f t="array" aca="1" ref="J197" ca="1">INDIRECT("'"&amp;$C197&amp;"'!"&amp;"$"&amp;$D197&amp;$J$1&amp;"")</f>
        <v>5.8</v>
      </c>
      <c r="K197" s="232"/>
      <c r="L197" s="232">
        <v>0.92</v>
      </c>
      <c r="M197" s="233">
        <v>2.46</v>
      </c>
      <c r="N197" s="229" cm="1">
        <f t="array" aca="1" ref="N197" ca="1">INDIRECT("'"&amp;$C197&amp;"'!"&amp;"$"&amp;$D197&amp;$N$1&amp;"")</f>
        <v>5.8</v>
      </c>
      <c r="O197" s="232"/>
      <c r="P197" s="232">
        <v>0.93</v>
      </c>
      <c r="Q197" s="233">
        <v>2.35</v>
      </c>
      <c r="R197" s="359" cm="1">
        <f t="array" aca="1" ref="R197" ca="1">INDIRECT("'"&amp;$C197&amp;"'!"&amp;"$"&amp;$D197&amp;$R$1&amp;"")</f>
        <v>5.8</v>
      </c>
      <c r="S197" s="232"/>
      <c r="T197" s="232">
        <v>0.93</v>
      </c>
      <c r="U197" s="233">
        <v>2.2799999999999998</v>
      </c>
      <c r="V197" s="229">
        <v>13.99</v>
      </c>
      <c r="W197" s="234" cm="1">
        <f t="array" aca="1" ref="W197" ca="1">INDIRECT("'"&amp;$C197&amp;"'!"&amp;"$"&amp;$D197&amp;$W$1&amp;"")</f>
        <v>5.8039999999999994</v>
      </c>
      <c r="X197" s="232">
        <v>0.99</v>
      </c>
      <c r="Y197" s="230">
        <v>0.79500000000000004</v>
      </c>
      <c r="Z197" s="231" cm="1">
        <f t="array" aca="1" ref="Z197" ca="1">INDIRECT("'"&amp;$C197&amp;"'!"&amp;"$"&amp;$D197&amp;$Z$1&amp;"")</f>
        <v>0</v>
      </c>
      <c r="AA197" s="232" t="s">
        <v>1</v>
      </c>
      <c r="AB197" s="232" t="s">
        <v>1</v>
      </c>
      <c r="AC197" s="233" t="s">
        <v>1</v>
      </c>
      <c r="AD197" s="229" cm="1">
        <f t="array" aca="1" ref="AD197" ca="1">INDIRECT("'"&amp;$C197&amp;"'!"&amp;"$"&amp;$D197&amp;$AD$1&amp;"")</f>
        <v>0</v>
      </c>
      <c r="AE197" s="232" t="s">
        <v>1</v>
      </c>
      <c r="AF197" s="232" t="s">
        <v>1</v>
      </c>
      <c r="AG197" s="230" t="s">
        <v>1</v>
      </c>
      <c r="AH197" s="231" cm="1">
        <f t="array" aca="1" ref="AH197" ca="1">INDIRECT("'"&amp;$C197&amp;"'!"&amp;"$"&amp;$D197&amp;$AH$1&amp;"")</f>
        <v>0</v>
      </c>
      <c r="AI197" s="232" t="s">
        <v>1</v>
      </c>
      <c r="AJ197" s="232" t="s">
        <v>1</v>
      </c>
      <c r="AK197" s="233" t="s">
        <v>1</v>
      </c>
      <c r="AL197" s="229" cm="1">
        <f t="array" aca="1" ref="AL197" ca="1">INDIRECT("'"&amp;$C197&amp;"'!"&amp;"$"&amp;$D197&amp;$AL$1&amp;"")</f>
        <v>0</v>
      </c>
      <c r="AM197" s="232" t="s">
        <v>1</v>
      </c>
      <c r="AN197" s="232" t="s">
        <v>1</v>
      </c>
      <c r="AO197" s="230" t="s">
        <v>1</v>
      </c>
      <c r="AP197" s="229">
        <v>11.7</v>
      </c>
      <c r="AQ197" s="233">
        <v>70.7</v>
      </c>
      <c r="AR197" s="229" cm="1">
        <f t="array" aca="1" ref="AR197" ca="1">INDIRECT("'"&amp;$C197&amp;"'!"&amp;"$"&amp;$D197&amp;$AR$1&amp;"")</f>
        <v>3</v>
      </c>
      <c r="AS197" s="232">
        <v>0.94</v>
      </c>
      <c r="AT197" s="230">
        <v>1.097</v>
      </c>
      <c r="AU197" s="231" cm="1">
        <f t="array" aca="1" ref="AU197" ca="1">INDIRECT("'"&amp;$C197&amp;"'!"&amp;"$"&amp;$D197&amp;$AU$1&amp;"")</f>
        <v>3</v>
      </c>
      <c r="AV197" s="232">
        <v>0.92</v>
      </c>
      <c r="AW197" s="230">
        <v>1.175</v>
      </c>
      <c r="AX197" s="229">
        <v>13.9</v>
      </c>
      <c r="AY197" s="233">
        <v>70.7</v>
      </c>
      <c r="AZ197" s="232" cm="1">
        <f t="array" aca="1" ref="AZ197" ca="1">INDIRECT("'"&amp;$C197&amp;"'!"&amp;"$"&amp;$D197&amp;$AZ$1&amp;"")</f>
        <v>6.2</v>
      </c>
      <c r="BA197" s="231"/>
      <c r="BB197" s="232">
        <v>0.92</v>
      </c>
      <c r="BC197" s="230">
        <v>2.5</v>
      </c>
      <c r="BD197" s="232" t="str" cm="1">
        <f t="array" aca="1" ref="BD197" ca="1">INDIRECT("'"&amp;$C197&amp;"'!"&amp;"$"&amp;$D197&amp;$BD$1&amp;"")</f>
        <v>CMS</v>
      </c>
      <c r="BE197" s="231"/>
      <c r="BF197" s="232" t="s">
        <v>1</v>
      </c>
      <c r="BG197" s="230" t="s">
        <v>1</v>
      </c>
      <c r="BH197" s="234">
        <v>14.18</v>
      </c>
      <c r="BI197" s="230">
        <v>71.459999999999994</v>
      </c>
      <c r="BJ197" s="234" cm="1">
        <f t="array" aca="1" ref="BJ197" ca="1">INDIRECT("'"&amp;$C197&amp;"'!"&amp;"$"&amp;$D197&amp;$BJ$1&amp;"")</f>
        <v>14.19</v>
      </c>
      <c r="BK197" s="232">
        <v>0.98</v>
      </c>
      <c r="BL197" s="230">
        <v>3.5</v>
      </c>
      <c r="BM197" s="414">
        <v>67.400000000000006</v>
      </c>
      <c r="BN197" s="229" cm="1">
        <f t="array" aca="1" ref="BN197" ca="1">INDIRECT("'"&amp;$C197&amp;"'!"&amp;"$"&amp;$D197&amp;$BN$1&amp;"")</f>
        <v>2.0999999999999996</v>
      </c>
      <c r="BO197" s="231">
        <v>0.96</v>
      </c>
      <c r="BP197" s="230">
        <v>0.65</v>
      </c>
      <c r="BQ197" s="234" cm="1">
        <f t="array" aca="1" ref="BQ197" ca="1">INDIRECT("'"&amp;$C197&amp;"'!"&amp;"$"&amp;$D197&amp;$BQ$1&amp;"")</f>
        <v>1.1499999999999999</v>
      </c>
      <c r="BR197" s="232"/>
      <c r="BS197" s="232">
        <v>0.99</v>
      </c>
      <c r="BT197" s="230">
        <v>0.14000000000000001</v>
      </c>
      <c r="BU197" s="235" cm="1">
        <f t="array" aca="1" ref="BU197" ca="1">INDIRECT("'"&amp;$C197&amp;"'!"&amp;"$"&amp;$D197&amp;$BU$1&amp;"")</f>
        <v>0.85</v>
      </c>
      <c r="BV197" s="232"/>
      <c r="BW197" s="232">
        <v>0.97</v>
      </c>
      <c r="BX197" s="230">
        <v>0.22</v>
      </c>
      <c r="BY197" s="235" cm="1">
        <f t="array" aca="1" ref="BY197" ca="1">INDIRECT("'"&amp;$C197&amp;"'!"&amp;"$"&amp;$D197&amp;74&amp;"")</f>
        <v>0</v>
      </c>
      <c r="BZ197" s="232"/>
      <c r="CA197" s="232"/>
      <c r="CB197" s="230"/>
    </row>
    <row r="198" spans="1:80" ht="15" x14ac:dyDescent="0.2">
      <c r="A198" s="351">
        <f t="shared" si="13"/>
        <v>45969</v>
      </c>
      <c r="B198" s="268">
        <v>0.750000000000001</v>
      </c>
      <c r="C198" s="254">
        <f t="shared" si="14"/>
        <v>8</v>
      </c>
      <c r="D198" s="255" t="s">
        <v>171</v>
      </c>
      <c r="E198" s="236">
        <v>14</v>
      </c>
      <c r="F198" s="237">
        <v>69.95</v>
      </c>
      <c r="G198" s="238" t="str" cm="1">
        <f t="array" aca="1" ref="G198" ca="1">INDIRECT("'"&amp;$C198&amp;"'!"&amp;"$"&amp;$D198&amp;$G$1&amp;"")</f>
        <v>CMS</v>
      </c>
      <c r="H198" s="239" t="s">
        <v>1</v>
      </c>
      <c r="I198" s="237" t="s">
        <v>1</v>
      </c>
      <c r="J198" s="238" cm="1">
        <f t="array" aca="1" ref="J198" ca="1">INDIRECT("'"&amp;$C198&amp;"'!"&amp;"$"&amp;$D198&amp;$J$1&amp;"")</f>
        <v>6</v>
      </c>
      <c r="K198" s="239"/>
      <c r="L198" s="239">
        <v>0.95</v>
      </c>
      <c r="M198" s="240">
        <v>2.02</v>
      </c>
      <c r="N198" s="236" cm="1">
        <f t="array" aca="1" ref="N198" ca="1">INDIRECT("'"&amp;$C198&amp;"'!"&amp;"$"&amp;$D198&amp;$N$1&amp;"")</f>
        <v>5.8</v>
      </c>
      <c r="O198" s="239"/>
      <c r="P198" s="239">
        <v>0.94</v>
      </c>
      <c r="Q198" s="237">
        <v>2.0499999999999998</v>
      </c>
      <c r="R198" s="236" cm="1">
        <f t="array" aca="1" ref="R198" ca="1">INDIRECT("'"&amp;$C198&amp;"'!"&amp;"$"&amp;$D198&amp;$R$1&amp;"")</f>
        <v>5.8</v>
      </c>
      <c r="S198" s="239"/>
      <c r="T198" s="239">
        <v>0.95</v>
      </c>
      <c r="U198" s="240">
        <v>1.92</v>
      </c>
      <c r="V198" s="236">
        <v>14</v>
      </c>
      <c r="W198" s="241" cm="1">
        <f t="array" aca="1" ref="W198" ca="1">INDIRECT("'"&amp;$C198&amp;"'!"&amp;"$"&amp;$D198&amp;$W$1&amp;"")</f>
        <v>5.6720000000000006</v>
      </c>
      <c r="X198" s="239">
        <v>0.99</v>
      </c>
      <c r="Y198" s="237">
        <v>0.78900000000000003</v>
      </c>
      <c r="Z198" s="238" cm="1">
        <f t="array" aca="1" ref="Z198" ca="1">INDIRECT("'"&amp;$C198&amp;"'!"&amp;"$"&amp;$D198&amp;$Z$1&amp;"")</f>
        <v>0</v>
      </c>
      <c r="AA198" s="239" t="s">
        <v>1</v>
      </c>
      <c r="AB198" s="239" t="s">
        <v>1</v>
      </c>
      <c r="AC198" s="240" t="s">
        <v>1</v>
      </c>
      <c r="AD198" s="236" cm="1">
        <f t="array" aca="1" ref="AD198" ca="1">INDIRECT("'"&amp;$C198&amp;"'!"&amp;"$"&amp;$D198&amp;$AD$1&amp;"")</f>
        <v>0</v>
      </c>
      <c r="AE198" s="239" t="s">
        <v>1</v>
      </c>
      <c r="AF198" s="239" t="s">
        <v>1</v>
      </c>
      <c r="AG198" s="237" t="s">
        <v>1</v>
      </c>
      <c r="AH198" s="238" cm="1">
        <f t="array" aca="1" ref="AH198" ca="1">INDIRECT("'"&amp;$C198&amp;"'!"&amp;"$"&amp;$D198&amp;$AH$1&amp;"")</f>
        <v>0</v>
      </c>
      <c r="AI198" s="239" t="s">
        <v>1</v>
      </c>
      <c r="AJ198" s="239" t="s">
        <v>1</v>
      </c>
      <c r="AK198" s="240" t="s">
        <v>1</v>
      </c>
      <c r="AL198" s="236" cm="1">
        <f t="array" aca="1" ref="AL198" ca="1">INDIRECT("'"&amp;$C198&amp;"'!"&amp;"$"&amp;$D198&amp;$AL$1&amp;"")</f>
        <v>0</v>
      </c>
      <c r="AM198" s="239" t="s">
        <v>1</v>
      </c>
      <c r="AN198" s="239" t="s">
        <v>1</v>
      </c>
      <c r="AO198" s="237" t="s">
        <v>1</v>
      </c>
      <c r="AP198" s="236">
        <v>11.7</v>
      </c>
      <c r="AQ198" s="240">
        <v>70.900000000000006</v>
      </c>
      <c r="AR198" s="236" cm="1">
        <f t="array" aca="1" ref="AR198" ca="1">INDIRECT("'"&amp;$C198&amp;"'!"&amp;"$"&amp;$D198&amp;$AR$1&amp;"")</f>
        <v>3</v>
      </c>
      <c r="AS198" s="239">
        <v>0.95</v>
      </c>
      <c r="AT198" s="237">
        <v>1.9</v>
      </c>
      <c r="AU198" s="238" cm="1">
        <f t="array" aca="1" ref="AU198" ca="1">INDIRECT("'"&amp;$C198&amp;"'!"&amp;"$"&amp;$D198&amp;$AU$1&amp;"")</f>
        <v>3</v>
      </c>
      <c r="AV198" s="239">
        <v>0.96</v>
      </c>
      <c r="AW198" s="237">
        <v>1.0640000000000001</v>
      </c>
      <c r="AX198" s="236">
        <v>13.9</v>
      </c>
      <c r="AY198" s="240">
        <v>70.900000000000006</v>
      </c>
      <c r="AZ198" s="239" cm="1">
        <f t="array" aca="1" ref="AZ198" ca="1">INDIRECT("'"&amp;$C198&amp;"'!"&amp;"$"&amp;$D198&amp;$AZ$1&amp;"")</f>
        <v>6.8</v>
      </c>
      <c r="BA198" s="238"/>
      <c r="BB198" s="239">
        <v>0.95</v>
      </c>
      <c r="BC198" s="237">
        <v>2.1</v>
      </c>
      <c r="BD198" s="239" t="str" cm="1">
        <f t="array" aca="1" ref="BD198" ca="1">INDIRECT("'"&amp;$C198&amp;"'!"&amp;"$"&amp;$D198&amp;$BD$1&amp;"")</f>
        <v>CMS</v>
      </c>
      <c r="BE198" s="238"/>
      <c r="BF198" s="239" t="s">
        <v>1</v>
      </c>
      <c r="BG198" s="237" t="s">
        <v>1</v>
      </c>
      <c r="BH198" s="241">
        <v>14.21</v>
      </c>
      <c r="BI198" s="237">
        <v>71.478999999999999</v>
      </c>
      <c r="BJ198" s="241" cm="1">
        <f t="array" aca="1" ref="BJ198" ca="1">INDIRECT("'"&amp;$C198&amp;"'!"&amp;"$"&amp;$D198&amp;$BJ$1&amp;"")</f>
        <v>14.24</v>
      </c>
      <c r="BK198" s="239">
        <v>0.98</v>
      </c>
      <c r="BL198" s="237">
        <v>3.5</v>
      </c>
      <c r="BM198" s="415">
        <v>67.7</v>
      </c>
      <c r="BN198" s="236" cm="1">
        <f t="array" aca="1" ref="BN198" ca="1">INDIRECT("'"&amp;$C198&amp;"'!"&amp;"$"&amp;$D198&amp;$BN$1&amp;"")</f>
        <v>5.2</v>
      </c>
      <c r="BO198" s="238">
        <v>0.97</v>
      </c>
      <c r="BP198" s="237">
        <v>1.3</v>
      </c>
      <c r="BQ198" s="241" cm="1">
        <f t="array" aca="1" ref="BQ198" ca="1">INDIRECT("'"&amp;$C198&amp;"'!"&amp;"$"&amp;$D198&amp;$BQ$1&amp;"")</f>
        <v>1.36</v>
      </c>
      <c r="BR198" s="239"/>
      <c r="BS198" s="239">
        <v>0.99</v>
      </c>
      <c r="BT198" s="237">
        <v>0.14000000000000001</v>
      </c>
      <c r="BU198" s="242" cm="1">
        <f t="array" aca="1" ref="BU198" ca="1">INDIRECT("'"&amp;$C198&amp;"'!"&amp;"$"&amp;$D198&amp;$BU$1&amp;"")</f>
        <v>0.84</v>
      </c>
      <c r="BV198" s="239"/>
      <c r="BW198" s="239">
        <v>0.97</v>
      </c>
      <c r="BX198" s="237">
        <v>0.2</v>
      </c>
      <c r="BY198" s="242" cm="1">
        <f t="array" aca="1" ref="BY198" ca="1">INDIRECT("'"&amp;$C198&amp;"'!"&amp;"$"&amp;$D198&amp;74&amp;"")</f>
        <v>0</v>
      </c>
      <c r="BZ198" s="239"/>
      <c r="CA198" s="239"/>
      <c r="CB198" s="237"/>
    </row>
    <row r="199" spans="1:80" ht="15" x14ac:dyDescent="0.2">
      <c r="A199" s="351">
        <f t="shared" si="13"/>
        <v>45969</v>
      </c>
      <c r="B199" s="268">
        <v>0.79166666666666696</v>
      </c>
      <c r="C199" s="254">
        <f t="shared" si="14"/>
        <v>8</v>
      </c>
      <c r="D199" s="255" t="s">
        <v>172</v>
      </c>
      <c r="E199" s="229">
        <v>14.1</v>
      </c>
      <c r="F199" s="230">
        <v>69.010000000000005</v>
      </c>
      <c r="G199" s="231" t="str" cm="1">
        <f t="array" aca="1" ref="G199" ca="1">INDIRECT("'"&amp;$C199&amp;"'!"&amp;"$"&amp;$D199&amp;$G$1&amp;"")</f>
        <v>CMS</v>
      </c>
      <c r="H199" s="232" t="s">
        <v>1</v>
      </c>
      <c r="I199" s="230" t="s">
        <v>1</v>
      </c>
      <c r="J199" s="231" cm="1">
        <f t="array" aca="1" ref="J199" ca="1">INDIRECT("'"&amp;$C199&amp;"'!"&amp;"$"&amp;$D199&amp;$J$1&amp;"")</f>
        <v>6</v>
      </c>
      <c r="K199" s="501"/>
      <c r="L199" s="232">
        <v>0.95</v>
      </c>
      <c r="M199" s="233">
        <v>2.02</v>
      </c>
      <c r="N199" s="229" cm="1">
        <f t="array" aca="1" ref="N199" ca="1">INDIRECT("'"&amp;$C199&amp;"'!"&amp;"$"&amp;$D199&amp;$N$1&amp;"")</f>
        <v>6</v>
      </c>
      <c r="O199" s="232"/>
      <c r="P199" s="232">
        <v>0.94</v>
      </c>
      <c r="Q199" s="230">
        <v>2.0699999999999998</v>
      </c>
      <c r="R199" s="359" cm="1">
        <f t="array" aca="1" ref="R199" ca="1">INDIRECT("'"&amp;$C199&amp;"'!"&amp;"$"&amp;$D199&amp;$R$1&amp;"")</f>
        <v>6</v>
      </c>
      <c r="S199" s="232"/>
      <c r="T199" s="232">
        <v>0.96</v>
      </c>
      <c r="U199" s="233">
        <v>1.77</v>
      </c>
      <c r="V199" s="229">
        <v>14</v>
      </c>
      <c r="W199" s="234" cm="1">
        <f t="array" aca="1" ref="W199" ca="1">INDIRECT("'"&amp;$C199&amp;"'!"&amp;"$"&amp;$D199&amp;$W$1&amp;"")</f>
        <v>5.7319999999999993</v>
      </c>
      <c r="X199" s="232">
        <v>0.99</v>
      </c>
      <c r="Y199" s="230">
        <v>0.78900000000000003</v>
      </c>
      <c r="Z199" s="231" cm="1">
        <f t="array" aca="1" ref="Z199" ca="1">INDIRECT("'"&amp;$C199&amp;"'!"&amp;"$"&amp;$D199&amp;$Z$1&amp;"")</f>
        <v>0</v>
      </c>
      <c r="AA199" s="232" t="s">
        <v>1</v>
      </c>
      <c r="AB199" s="232" t="s">
        <v>1</v>
      </c>
      <c r="AC199" s="233" t="s">
        <v>1</v>
      </c>
      <c r="AD199" s="229" cm="1">
        <f t="array" aca="1" ref="AD199" ca="1">INDIRECT("'"&amp;$C199&amp;"'!"&amp;"$"&amp;$D199&amp;$AD$1&amp;"")</f>
        <v>0</v>
      </c>
      <c r="AE199" s="232" t="s">
        <v>1</v>
      </c>
      <c r="AF199" s="232" t="s">
        <v>1</v>
      </c>
      <c r="AG199" s="230" t="s">
        <v>1</v>
      </c>
      <c r="AH199" s="231" cm="1">
        <f t="array" aca="1" ref="AH199" ca="1">INDIRECT("'"&amp;$C199&amp;"'!"&amp;"$"&amp;$D199&amp;$AH$1&amp;"")</f>
        <v>0</v>
      </c>
      <c r="AI199" s="232" t="s">
        <v>1</v>
      </c>
      <c r="AJ199" s="232" t="s">
        <v>1</v>
      </c>
      <c r="AK199" s="233" t="s">
        <v>1</v>
      </c>
      <c r="AL199" s="229" cm="1">
        <f t="array" aca="1" ref="AL199" ca="1">INDIRECT("'"&amp;$C199&amp;"'!"&amp;"$"&amp;$D199&amp;$AL$1&amp;"")</f>
        <v>0</v>
      </c>
      <c r="AM199" s="232" t="s">
        <v>1</v>
      </c>
      <c r="AN199" s="232" t="s">
        <v>1</v>
      </c>
      <c r="AO199" s="230" t="s">
        <v>1</v>
      </c>
      <c r="AP199" s="229">
        <v>11.7</v>
      </c>
      <c r="AQ199" s="233">
        <v>71</v>
      </c>
      <c r="AR199" s="229" cm="1">
        <f t="array" aca="1" ref="AR199" ca="1">INDIRECT("'"&amp;$C199&amp;"'!"&amp;"$"&amp;$D199&amp;$AR$1&amp;"")</f>
        <v>3</v>
      </c>
      <c r="AS199" s="232">
        <v>0.95</v>
      </c>
      <c r="AT199" s="230">
        <v>0.90100000000000002</v>
      </c>
      <c r="AU199" s="231" cm="1">
        <f t="array" aca="1" ref="AU199" ca="1">INDIRECT("'"&amp;$C199&amp;"'!"&amp;"$"&amp;$D199&amp;$AU$1&amp;"")</f>
        <v>3</v>
      </c>
      <c r="AV199" s="232">
        <v>0.95</v>
      </c>
      <c r="AW199" s="230">
        <v>1.0049999999999999</v>
      </c>
      <c r="AX199" s="229">
        <v>13.9</v>
      </c>
      <c r="AY199" s="233">
        <v>0.71</v>
      </c>
      <c r="AZ199" s="232" cm="1">
        <f t="array" aca="1" ref="AZ199" ca="1">INDIRECT("'"&amp;$C199&amp;"'!"&amp;"$"&amp;$D199&amp;$AZ$1&amp;"")</f>
        <v>6.7</v>
      </c>
      <c r="BA199" s="231"/>
      <c r="BB199" s="232">
        <v>0.96</v>
      </c>
      <c r="BC199" s="230">
        <v>1.9</v>
      </c>
      <c r="BD199" s="232" t="str" cm="1">
        <f t="array" aca="1" ref="BD199" ca="1">INDIRECT("'"&amp;$C199&amp;"'!"&amp;"$"&amp;$D199&amp;$BD$1&amp;"")</f>
        <v>CMS</v>
      </c>
      <c r="BE199" s="231"/>
      <c r="BF199" s="232" t="s">
        <v>1</v>
      </c>
      <c r="BG199" s="230" t="s">
        <v>1</v>
      </c>
      <c r="BH199" s="234">
        <v>14.22</v>
      </c>
      <c r="BI199" s="230">
        <v>71.650000000000006</v>
      </c>
      <c r="BJ199" s="234" cm="1">
        <f t="array" aca="1" ref="BJ199" ca="1">INDIRECT("'"&amp;$C199&amp;"'!"&amp;"$"&amp;$D199&amp;$BJ$1&amp;"")</f>
        <v>14.21</v>
      </c>
      <c r="BK199" s="232">
        <v>0.98</v>
      </c>
      <c r="BL199" s="230">
        <v>3.4</v>
      </c>
      <c r="BM199" s="414">
        <v>67.900000000000006</v>
      </c>
      <c r="BN199" s="229" cm="1">
        <f t="array" aca="1" ref="BN199" ca="1">INDIRECT("'"&amp;$C199&amp;"'!"&amp;"$"&amp;$D199&amp;$BN$1&amp;"")</f>
        <v>3.4000000000000004</v>
      </c>
      <c r="BO199" s="231">
        <v>0.97</v>
      </c>
      <c r="BP199" s="230">
        <v>0.85</v>
      </c>
      <c r="BQ199" s="234" cm="1">
        <f t="array" aca="1" ref="BQ199" ca="1">INDIRECT("'"&amp;$C199&amp;"'!"&amp;"$"&amp;$D199&amp;$BQ$1&amp;"")</f>
        <v>1.37</v>
      </c>
      <c r="BR199" s="232"/>
      <c r="BS199" s="232">
        <v>0.99</v>
      </c>
      <c r="BT199" s="230">
        <v>0.16</v>
      </c>
      <c r="BU199" s="235" cm="1">
        <f t="array" aca="1" ref="BU199" ca="1">INDIRECT("'"&amp;$C199&amp;"'!"&amp;"$"&amp;$D199&amp;$BU$1&amp;"")</f>
        <v>0.92</v>
      </c>
      <c r="BV199" s="232"/>
      <c r="BW199" s="232">
        <v>0.97</v>
      </c>
      <c r="BX199" s="230">
        <v>0.2</v>
      </c>
      <c r="BY199" s="235" cm="1">
        <f t="array" aca="1" ref="BY199" ca="1">INDIRECT("'"&amp;$C199&amp;"'!"&amp;"$"&amp;$D199&amp;74&amp;"")</f>
        <v>0</v>
      </c>
      <c r="BZ199" s="232"/>
      <c r="CA199" s="232"/>
      <c r="CB199" s="230"/>
    </row>
    <row r="200" spans="1:80" ht="15" x14ac:dyDescent="0.2">
      <c r="A200" s="351">
        <f t="shared" si="13"/>
        <v>45969</v>
      </c>
      <c r="B200" s="268">
        <v>0.83333333333333337</v>
      </c>
      <c r="C200" s="254">
        <f t="shared" si="14"/>
        <v>8</v>
      </c>
      <c r="D200" s="255" t="s">
        <v>173</v>
      </c>
      <c r="E200" s="236">
        <v>14</v>
      </c>
      <c r="F200" s="237">
        <v>69.180000000000007</v>
      </c>
      <c r="G200" s="238" t="str" cm="1">
        <f t="array" aca="1" ref="G200" ca="1">INDIRECT("'"&amp;$C200&amp;"'!"&amp;"$"&amp;$D200&amp;$G$1&amp;"")</f>
        <v>CMS</v>
      </c>
      <c r="H200" s="239" t="s">
        <v>1</v>
      </c>
      <c r="I200" s="237" t="s">
        <v>1</v>
      </c>
      <c r="J200" s="238" cm="1">
        <f t="array" aca="1" ref="J200" ca="1">INDIRECT("'"&amp;$C200&amp;"'!"&amp;"$"&amp;$D200&amp;$J$1&amp;"")</f>
        <v>5.8</v>
      </c>
      <c r="K200" s="239"/>
      <c r="L200" s="239">
        <v>0.96</v>
      </c>
      <c r="M200" s="240">
        <v>1.69</v>
      </c>
      <c r="N200" s="236" cm="1">
        <f t="array" aca="1" ref="N200" ca="1">INDIRECT("'"&amp;$C200&amp;"'!"&amp;"$"&amp;$D200&amp;$N$1&amp;"")</f>
        <v>5.8</v>
      </c>
      <c r="O200" s="239"/>
      <c r="P200" s="239">
        <v>0.96</v>
      </c>
      <c r="Q200" s="237">
        <v>1.74</v>
      </c>
      <c r="R200" s="236" cm="1">
        <f t="array" aca="1" ref="R200" ca="1">INDIRECT("'"&amp;$C200&amp;"'!"&amp;"$"&amp;$D200&amp;$R$1&amp;"")</f>
        <v>5.8</v>
      </c>
      <c r="S200" s="239"/>
      <c r="T200" s="239">
        <v>0.92</v>
      </c>
      <c r="U200" s="240">
        <v>2.5</v>
      </c>
      <c r="V200" s="236">
        <v>13.87</v>
      </c>
      <c r="W200" s="241" cm="1">
        <f t="array" aca="1" ref="W200" ca="1">INDIRECT("'"&amp;$C200&amp;"'!"&amp;"$"&amp;$D200&amp;$W$1&amp;"")</f>
        <v>5.5660000000000007</v>
      </c>
      <c r="X200" s="239">
        <v>1</v>
      </c>
      <c r="Y200" s="237">
        <v>0.49099999999999999</v>
      </c>
      <c r="Z200" s="238" cm="1">
        <f t="array" aca="1" ref="Z200" ca="1">INDIRECT("'"&amp;$C200&amp;"'!"&amp;"$"&amp;$D200&amp;$Z$1&amp;"")</f>
        <v>0</v>
      </c>
      <c r="AA200" s="239" t="s">
        <v>1</v>
      </c>
      <c r="AB200" s="239" t="s">
        <v>1</v>
      </c>
      <c r="AC200" s="240" t="s">
        <v>1</v>
      </c>
      <c r="AD200" s="236" cm="1">
        <f t="array" aca="1" ref="AD200" ca="1">INDIRECT("'"&amp;$C200&amp;"'!"&amp;"$"&amp;$D200&amp;$AD$1&amp;"")</f>
        <v>0</v>
      </c>
      <c r="AE200" s="239" t="s">
        <v>1</v>
      </c>
      <c r="AF200" s="239" t="s">
        <v>1</v>
      </c>
      <c r="AG200" s="237" t="s">
        <v>1</v>
      </c>
      <c r="AH200" s="238" cm="1">
        <f t="array" aca="1" ref="AH200" ca="1">INDIRECT("'"&amp;$C200&amp;"'!"&amp;"$"&amp;$D200&amp;$AH$1&amp;"")</f>
        <v>0</v>
      </c>
      <c r="AI200" s="239" t="s">
        <v>1</v>
      </c>
      <c r="AJ200" s="239" t="s">
        <v>1</v>
      </c>
      <c r="AK200" s="240" t="s">
        <v>1</v>
      </c>
      <c r="AL200" s="236" cm="1">
        <f t="array" aca="1" ref="AL200" ca="1">INDIRECT("'"&amp;$C200&amp;"'!"&amp;"$"&amp;$D200&amp;$AL$1&amp;"")</f>
        <v>0</v>
      </c>
      <c r="AM200" s="239" t="s">
        <v>1</v>
      </c>
      <c r="AN200" s="239" t="s">
        <v>1</v>
      </c>
      <c r="AO200" s="237" t="s">
        <v>1</v>
      </c>
      <c r="AP200" s="236">
        <v>11.7</v>
      </c>
      <c r="AQ200" s="240">
        <v>70.8</v>
      </c>
      <c r="AR200" s="236" cm="1">
        <f t="array" aca="1" ref="AR200" ca="1">INDIRECT("'"&amp;$C200&amp;"'!"&amp;"$"&amp;$D200&amp;$AR$1&amp;"")</f>
        <v>3</v>
      </c>
      <c r="AS200" s="239">
        <v>0.95</v>
      </c>
      <c r="AT200" s="237">
        <v>1.038</v>
      </c>
      <c r="AU200" s="238" cm="1">
        <f t="array" aca="1" ref="AU200" ca="1">INDIRECT("'"&amp;$C200&amp;"'!"&amp;"$"&amp;$D200&amp;$AU$1&amp;"")</f>
        <v>3</v>
      </c>
      <c r="AV200" s="239">
        <v>0.95</v>
      </c>
      <c r="AW200" s="237">
        <v>1.0580000000000001</v>
      </c>
      <c r="AX200" s="236">
        <v>13.9</v>
      </c>
      <c r="AY200" s="240">
        <v>70.8</v>
      </c>
      <c r="AZ200" s="239" cm="1">
        <f t="array" aca="1" ref="AZ200" ca="1">INDIRECT("'"&amp;$C200&amp;"'!"&amp;"$"&amp;$D200&amp;$AZ$1&amp;"")</f>
        <v>6.6</v>
      </c>
      <c r="BA200" s="238"/>
      <c r="BB200" s="239">
        <v>0.94</v>
      </c>
      <c r="BC200" s="237">
        <v>2.2000000000000002</v>
      </c>
      <c r="BD200" s="239" t="str" cm="1">
        <f t="array" aca="1" ref="BD200" ca="1">INDIRECT("'"&amp;$C200&amp;"'!"&amp;"$"&amp;$D200&amp;$BD$1&amp;"")</f>
        <v>CMS</v>
      </c>
      <c r="BE200" s="238"/>
      <c r="BF200" s="239" t="s">
        <v>1</v>
      </c>
      <c r="BG200" s="237" t="s">
        <v>1</v>
      </c>
      <c r="BH200" s="241">
        <v>14.08</v>
      </c>
      <c r="BI200" s="237">
        <v>71.28</v>
      </c>
      <c r="BJ200" s="241" cm="1">
        <f t="array" aca="1" ref="BJ200" ca="1">INDIRECT("'"&amp;$C200&amp;"'!"&amp;"$"&amp;$D200&amp;$BJ$1&amp;"")</f>
        <v>14.23</v>
      </c>
      <c r="BK200" s="239">
        <v>0.99</v>
      </c>
      <c r="BL200" s="237">
        <v>2.2999999999999998</v>
      </c>
      <c r="BM200" s="415">
        <v>67.8</v>
      </c>
      <c r="BN200" s="236" cm="1">
        <f t="array" aca="1" ref="BN200" ca="1">INDIRECT("'"&amp;$C200&amp;"'!"&amp;"$"&amp;$D200&amp;$BN$1&amp;"")</f>
        <v>1.4</v>
      </c>
      <c r="BO200" s="238">
        <v>0.98</v>
      </c>
      <c r="BP200" s="237">
        <v>0.28999999999999998</v>
      </c>
      <c r="BQ200" s="241" cm="1">
        <f t="array" aca="1" ref="BQ200" ca="1">INDIRECT("'"&amp;$C200&amp;"'!"&amp;"$"&amp;$D200&amp;$BQ$1&amp;"")</f>
        <v>1.26</v>
      </c>
      <c r="BR200" s="239"/>
      <c r="BS200" s="239">
        <v>0.99</v>
      </c>
      <c r="BT200" s="237">
        <v>0.14000000000000001</v>
      </c>
      <c r="BU200" s="242" cm="1">
        <f t="array" aca="1" ref="BU200" ca="1">INDIRECT("'"&amp;$C200&amp;"'!"&amp;"$"&amp;$D200&amp;$BU$1&amp;"")</f>
        <v>0.89</v>
      </c>
      <c r="BV200" s="239"/>
      <c r="BW200" s="239">
        <v>0.97</v>
      </c>
      <c r="BX200" s="237">
        <v>0.2</v>
      </c>
      <c r="BY200" s="242" cm="1">
        <f t="array" aca="1" ref="BY200" ca="1">INDIRECT("'"&amp;$C200&amp;"'!"&amp;"$"&amp;$D200&amp;74&amp;"")</f>
        <v>0</v>
      </c>
      <c r="BZ200" s="239"/>
      <c r="CA200" s="239"/>
      <c r="CB200" s="237"/>
    </row>
    <row r="201" spans="1:80" ht="15" x14ac:dyDescent="0.2">
      <c r="A201" s="351">
        <f t="shared" si="13"/>
        <v>45969</v>
      </c>
      <c r="B201" s="268">
        <v>0.875000000000001</v>
      </c>
      <c r="C201" s="254">
        <f t="shared" si="14"/>
        <v>8</v>
      </c>
      <c r="D201" s="255" t="s">
        <v>174</v>
      </c>
      <c r="E201" s="229">
        <v>14</v>
      </c>
      <c r="F201" s="230">
        <v>69.099999999999994</v>
      </c>
      <c r="G201" s="231" t="str" cm="1">
        <f t="array" aca="1" ref="G201" ca="1">INDIRECT("'"&amp;$C201&amp;"'!"&amp;"$"&amp;$D201&amp;$G$1&amp;"")</f>
        <v>CMS</v>
      </c>
      <c r="H201" s="232" t="s">
        <v>1</v>
      </c>
      <c r="I201" s="230" t="s">
        <v>1</v>
      </c>
      <c r="J201" s="231" cm="1">
        <f t="array" aca="1" ref="J201" ca="1">INDIRECT("'"&amp;$C201&amp;"'!"&amp;"$"&amp;$D201&amp;$J$1&amp;"")</f>
        <v>5.6</v>
      </c>
      <c r="K201" s="232"/>
      <c r="L201" s="232">
        <v>0.96</v>
      </c>
      <c r="M201" s="233">
        <v>1.59</v>
      </c>
      <c r="N201" s="229" cm="1">
        <f t="array" aca="1" ref="N201" ca="1">INDIRECT("'"&amp;$C201&amp;"'!"&amp;"$"&amp;$D201&amp;$N$1&amp;"")</f>
        <v>5.6</v>
      </c>
      <c r="O201" s="232"/>
      <c r="P201" s="232">
        <v>0.96</v>
      </c>
      <c r="Q201" s="230">
        <v>1.59</v>
      </c>
      <c r="R201" s="359" cm="1">
        <f t="array" aca="1" ref="R201" ca="1">INDIRECT("'"&amp;$C201&amp;"'!"&amp;"$"&amp;$D201&amp;$R$1&amp;"")</f>
        <v>5.6</v>
      </c>
      <c r="S201" s="232"/>
      <c r="T201" s="232">
        <v>0.91</v>
      </c>
      <c r="U201" s="233">
        <v>2.54</v>
      </c>
      <c r="V201" s="229">
        <v>13.89</v>
      </c>
      <c r="W201" s="234" cm="1">
        <f t="array" aca="1" ref="W201" ca="1">INDIRECT("'"&amp;$C201&amp;"'!"&amp;"$"&amp;$D201&amp;$W$1&amp;"")</f>
        <v>5.5690000000000008</v>
      </c>
      <c r="X201" s="232">
        <v>1</v>
      </c>
      <c r="Y201" s="230">
        <v>0.50700000000000001</v>
      </c>
      <c r="Z201" s="231" cm="1">
        <f t="array" aca="1" ref="Z201" ca="1">INDIRECT("'"&amp;$C201&amp;"'!"&amp;"$"&amp;$D201&amp;$Z$1&amp;"")</f>
        <v>0</v>
      </c>
      <c r="AA201" s="232" t="s">
        <v>1</v>
      </c>
      <c r="AB201" s="232" t="s">
        <v>1</v>
      </c>
      <c r="AC201" s="233" t="s">
        <v>1</v>
      </c>
      <c r="AD201" s="229" cm="1">
        <f t="array" aca="1" ref="AD201" ca="1">INDIRECT("'"&amp;$C201&amp;"'!"&amp;"$"&amp;$D201&amp;$AD$1&amp;"")</f>
        <v>0</v>
      </c>
      <c r="AE201" s="232" t="s">
        <v>1</v>
      </c>
      <c r="AF201" s="232" t="s">
        <v>1</v>
      </c>
      <c r="AG201" s="230" t="s">
        <v>1</v>
      </c>
      <c r="AH201" s="231" cm="1">
        <f t="array" aca="1" ref="AH201" ca="1">INDIRECT("'"&amp;$C201&amp;"'!"&amp;"$"&amp;$D201&amp;$AH$1&amp;"")</f>
        <v>0</v>
      </c>
      <c r="AI201" s="232" t="s">
        <v>1</v>
      </c>
      <c r="AJ201" s="232" t="s">
        <v>1</v>
      </c>
      <c r="AK201" s="233" t="s">
        <v>1</v>
      </c>
      <c r="AL201" s="229" cm="1">
        <f t="array" aca="1" ref="AL201" ca="1">INDIRECT("'"&amp;$C201&amp;"'!"&amp;"$"&amp;$D201&amp;$AL$1&amp;"")</f>
        <v>0</v>
      </c>
      <c r="AM201" s="232" t="s">
        <v>1</v>
      </c>
      <c r="AN201" s="232" t="s">
        <v>1</v>
      </c>
      <c r="AO201" s="230" t="s">
        <v>1</v>
      </c>
      <c r="AP201" s="229">
        <v>11.7</v>
      </c>
      <c r="AQ201" s="233">
        <v>70.900000000000006</v>
      </c>
      <c r="AR201" s="229" cm="1">
        <f t="array" aca="1" ref="AR201" ca="1">INDIRECT("'"&amp;$C201&amp;"'!"&amp;"$"&amp;$D201&amp;$AR$1&amp;"")</f>
        <v>3</v>
      </c>
      <c r="AS201" s="232">
        <v>0.95</v>
      </c>
      <c r="AT201" s="230">
        <v>0.86899999999999999</v>
      </c>
      <c r="AU201" s="231" cm="1">
        <f t="array" aca="1" ref="AU201" ca="1">INDIRECT("'"&amp;$C201&amp;"'!"&amp;"$"&amp;$D201&amp;$AU$1&amp;"")</f>
        <v>3</v>
      </c>
      <c r="AV201" s="232">
        <v>0.95</v>
      </c>
      <c r="AW201" s="230">
        <v>0.95299999999999996</v>
      </c>
      <c r="AX201" s="229">
        <v>13.9</v>
      </c>
      <c r="AY201" s="233">
        <v>70.8</v>
      </c>
      <c r="AZ201" s="232" cm="1">
        <f t="array" aca="1" ref="AZ201" ca="1">INDIRECT("'"&amp;$C201&amp;"'!"&amp;"$"&amp;$D201&amp;$AZ$1&amp;"")</f>
        <v>5.5</v>
      </c>
      <c r="BA201" s="231"/>
      <c r="BB201" s="232">
        <v>0.93</v>
      </c>
      <c r="BC201" s="230">
        <v>1.9</v>
      </c>
      <c r="BD201" s="232" t="str" cm="1">
        <f t="array" aca="1" ref="BD201" ca="1">INDIRECT("'"&amp;$C201&amp;"'!"&amp;"$"&amp;$D201&amp;$BD$1&amp;"")</f>
        <v>CMS</v>
      </c>
      <c r="BE201" s="231"/>
      <c r="BF201" s="232" t="s">
        <v>1</v>
      </c>
      <c r="BG201" s="230" t="s">
        <v>1</v>
      </c>
      <c r="BH201" s="234">
        <v>14.09</v>
      </c>
      <c r="BI201" s="230">
        <v>71.48</v>
      </c>
      <c r="BJ201" s="234" cm="1">
        <f t="array" aca="1" ref="BJ201" ca="1">INDIRECT("'"&amp;$C201&amp;"'!"&amp;"$"&amp;$D201&amp;$BJ$1&amp;"")</f>
        <v>14.08</v>
      </c>
      <c r="BK201" s="232">
        <v>0.99</v>
      </c>
      <c r="BL201" s="230">
        <v>2.2999999999999998</v>
      </c>
      <c r="BM201" s="414">
        <v>67.7</v>
      </c>
      <c r="BN201" s="229" cm="1">
        <f t="array" aca="1" ref="BN201" ca="1">INDIRECT("'"&amp;$C201&amp;"'!"&amp;"$"&amp;$D201&amp;$BN$1&amp;"")</f>
        <v>0</v>
      </c>
      <c r="BO201" s="231" t="s">
        <v>1</v>
      </c>
      <c r="BP201" s="230" t="s">
        <v>1</v>
      </c>
      <c r="BQ201" s="234" cm="1">
        <f t="array" aca="1" ref="BQ201" ca="1">INDIRECT("'"&amp;$C201&amp;"'!"&amp;"$"&amp;$D201&amp;$BQ$1&amp;"")</f>
        <v>1.0900000000000001</v>
      </c>
      <c r="BR201" s="232"/>
      <c r="BS201" s="232">
        <v>0.99</v>
      </c>
      <c r="BT201" s="230">
        <v>0.12</v>
      </c>
      <c r="BU201" s="235" cm="1">
        <f t="array" aca="1" ref="BU201" ca="1">INDIRECT("'"&amp;$C201&amp;"'!"&amp;"$"&amp;$D201&amp;$BU$1&amp;"")</f>
        <v>0.89</v>
      </c>
      <c r="BV201" s="232"/>
      <c r="BW201" s="232">
        <v>0.97</v>
      </c>
      <c r="BX201" s="230">
        <v>0.2</v>
      </c>
      <c r="BY201" s="235" cm="1">
        <f t="array" aca="1" ref="BY201" ca="1">INDIRECT("'"&amp;$C201&amp;"'!"&amp;"$"&amp;$D201&amp;74&amp;"")</f>
        <v>0</v>
      </c>
      <c r="BZ201" s="232"/>
      <c r="CA201" s="232"/>
      <c r="CB201" s="230"/>
    </row>
    <row r="202" spans="1:80" ht="15" x14ac:dyDescent="0.2">
      <c r="A202" s="351">
        <f t="shared" si="13"/>
        <v>45969</v>
      </c>
      <c r="B202" s="268">
        <v>0.91666666666666696</v>
      </c>
      <c r="C202" s="254">
        <f t="shared" si="14"/>
        <v>8</v>
      </c>
      <c r="D202" s="255" t="s">
        <v>175</v>
      </c>
      <c r="E202" s="236">
        <v>14.1</v>
      </c>
      <c r="F202" s="237">
        <v>69.61</v>
      </c>
      <c r="G202" s="238" t="str" cm="1">
        <f t="array" aca="1" ref="G202" ca="1">INDIRECT("'"&amp;$C202&amp;"'!"&amp;"$"&amp;$D202&amp;$G$1&amp;"")</f>
        <v>CMS</v>
      </c>
      <c r="H202" s="239" t="s">
        <v>1</v>
      </c>
      <c r="I202" s="237" t="s">
        <v>1</v>
      </c>
      <c r="J202" s="238" cm="1">
        <f t="array" aca="1" ref="J202" ca="1">INDIRECT("'"&amp;$C202&amp;"'!"&amp;"$"&amp;$D202&amp;$J$1&amp;"")</f>
        <v>5.2</v>
      </c>
      <c r="K202" s="239"/>
      <c r="L202" s="239">
        <v>0.98</v>
      </c>
      <c r="M202" s="240">
        <v>1.1990000000000001</v>
      </c>
      <c r="N202" s="236" cm="1">
        <f t="array" aca="1" ref="N202" ca="1">INDIRECT("'"&amp;$C202&amp;"'!"&amp;"$"&amp;$D202&amp;$N$1&amp;"")</f>
        <v>5.0999999999999996</v>
      </c>
      <c r="O202" s="239"/>
      <c r="P202" s="239">
        <v>0.98</v>
      </c>
      <c r="Q202" s="237">
        <v>1.143</v>
      </c>
      <c r="R202" s="236" cm="1">
        <f t="array" aca="1" ref="R202" ca="1">INDIRECT("'"&amp;$C202&amp;"'!"&amp;"$"&amp;$D202&amp;$R$1&amp;"")</f>
        <v>7</v>
      </c>
      <c r="S202" s="239"/>
      <c r="T202" s="239">
        <v>0.98</v>
      </c>
      <c r="U202" s="240">
        <v>1.895</v>
      </c>
      <c r="V202" s="236">
        <v>13.92</v>
      </c>
      <c r="W202" s="241" cm="1">
        <f t="array" aca="1" ref="W202" ca="1">INDIRECT("'"&amp;$C202&amp;"'!"&amp;"$"&amp;$D202&amp;$W$1&amp;"")</f>
        <v>5.7690000000000001</v>
      </c>
      <c r="X202" s="239">
        <v>1</v>
      </c>
      <c r="Y202" s="237">
        <v>0.504</v>
      </c>
      <c r="Z202" s="238" cm="1">
        <f t="array" aca="1" ref="Z202" ca="1">INDIRECT("'"&amp;$C202&amp;"'!"&amp;"$"&amp;$D202&amp;$Z$1&amp;"")</f>
        <v>0</v>
      </c>
      <c r="AA202" s="239" t="s">
        <v>1</v>
      </c>
      <c r="AB202" s="239" t="s">
        <v>1</v>
      </c>
      <c r="AC202" s="240" t="s">
        <v>1</v>
      </c>
      <c r="AD202" s="236" cm="1">
        <f t="array" aca="1" ref="AD202" ca="1">INDIRECT("'"&amp;$C202&amp;"'!"&amp;"$"&amp;$D202&amp;$AD$1&amp;"")</f>
        <v>0</v>
      </c>
      <c r="AE202" s="239" t="s">
        <v>1</v>
      </c>
      <c r="AF202" s="239" t="s">
        <v>1</v>
      </c>
      <c r="AG202" s="237" t="s">
        <v>1</v>
      </c>
      <c r="AH202" s="238" cm="1">
        <f t="array" aca="1" ref="AH202" ca="1">INDIRECT("'"&amp;$C202&amp;"'!"&amp;"$"&amp;$D202&amp;$AH$1&amp;"")</f>
        <v>0</v>
      </c>
      <c r="AI202" s="239" t="s">
        <v>1</v>
      </c>
      <c r="AJ202" s="239" t="s">
        <v>1</v>
      </c>
      <c r="AK202" s="240" t="s">
        <v>1</v>
      </c>
      <c r="AL202" s="236" cm="1">
        <f t="array" aca="1" ref="AL202" ca="1">INDIRECT("'"&amp;$C202&amp;"'!"&amp;"$"&amp;$D202&amp;$AL$1&amp;"")</f>
        <v>0</v>
      </c>
      <c r="AM202" s="239" t="s">
        <v>1</v>
      </c>
      <c r="AN202" s="239" t="s">
        <v>1</v>
      </c>
      <c r="AO202" s="237" t="s">
        <v>1</v>
      </c>
      <c r="AP202" s="236">
        <v>11.7</v>
      </c>
      <c r="AQ202" s="240">
        <v>70.8</v>
      </c>
      <c r="AR202" s="236" cm="1">
        <f t="array" aca="1" ref="AR202" ca="1">INDIRECT("'"&amp;$C202&amp;"'!"&amp;"$"&amp;$D202&amp;$AR$1&amp;"")</f>
        <v>2.5</v>
      </c>
      <c r="AS202" s="239">
        <v>0.93</v>
      </c>
      <c r="AT202" s="237">
        <v>0.97899999999999998</v>
      </c>
      <c r="AU202" s="238" cm="1">
        <f t="array" aca="1" ref="AU202" ca="1">INDIRECT("'"&amp;$C202&amp;"'!"&amp;"$"&amp;$D202&amp;$AU$1&amp;"")</f>
        <v>3</v>
      </c>
      <c r="AV202" s="239">
        <v>0.93</v>
      </c>
      <c r="AW202" s="237">
        <v>1.1000000000000001</v>
      </c>
      <c r="AX202" s="236">
        <v>13.8</v>
      </c>
      <c r="AY202" s="240">
        <v>70.8</v>
      </c>
      <c r="AZ202" s="239" cm="1">
        <f t="array" aca="1" ref="AZ202" ca="1">INDIRECT("'"&amp;$C202&amp;"'!"&amp;"$"&amp;$D202&amp;$AZ$1&amp;"")</f>
        <v>2.9</v>
      </c>
      <c r="BA202" s="238"/>
      <c r="BB202" s="239">
        <v>0.93</v>
      </c>
      <c r="BC202" s="237">
        <v>1</v>
      </c>
      <c r="BD202" s="239" t="str" cm="1">
        <f t="array" aca="1" ref="BD202" ca="1">INDIRECT("'"&amp;$C202&amp;"'!"&amp;"$"&amp;$D202&amp;$BD$1&amp;"")</f>
        <v>CMS</v>
      </c>
      <c r="BE202" s="238"/>
      <c r="BF202" s="239" t="s">
        <v>1</v>
      </c>
      <c r="BG202" s="237" t="s">
        <v>1</v>
      </c>
      <c r="BH202" s="241">
        <v>14.18</v>
      </c>
      <c r="BI202" s="237">
        <v>71.900000000000006</v>
      </c>
      <c r="BJ202" s="241" cm="1">
        <f t="array" aca="1" ref="BJ202" ca="1">INDIRECT("'"&amp;$C202&amp;"'!"&amp;"$"&amp;$D202&amp;$BJ$1&amp;"")</f>
        <v>14.1</v>
      </c>
      <c r="BK202" s="239">
        <v>0.99</v>
      </c>
      <c r="BL202" s="237">
        <v>2.2999999999999998</v>
      </c>
      <c r="BM202" s="415">
        <v>68.400000000000006</v>
      </c>
      <c r="BN202" s="236" cm="1">
        <f t="array" aca="1" ref="BN202" ca="1">INDIRECT("'"&amp;$C202&amp;"'!"&amp;"$"&amp;$D202&amp;$BN$1&amp;"")</f>
        <v>0</v>
      </c>
      <c r="BO202" s="238" t="s">
        <v>1</v>
      </c>
      <c r="BP202" s="237" t="s">
        <v>1</v>
      </c>
      <c r="BQ202" s="241" cm="1">
        <f t="array" aca="1" ref="BQ202" ca="1">INDIRECT("'"&amp;$C202&amp;"'!"&amp;"$"&amp;$D202&amp;$BQ$1&amp;"")</f>
        <v>1.08</v>
      </c>
      <c r="BR202" s="239"/>
      <c r="BS202" s="239">
        <v>0.99</v>
      </c>
      <c r="BT202" s="237">
        <v>0.1</v>
      </c>
      <c r="BU202" s="242" cm="1">
        <f t="array" aca="1" ref="BU202" ca="1">INDIRECT("'"&amp;$C202&amp;"'!"&amp;"$"&amp;$D202&amp;$BU$1&amp;"")</f>
        <v>0.85</v>
      </c>
      <c r="BV202" s="239"/>
      <c r="BW202" s="239">
        <v>0.97</v>
      </c>
      <c r="BX202" s="237">
        <v>0.19</v>
      </c>
      <c r="BY202" s="242" cm="1">
        <f t="array" aca="1" ref="BY202" ca="1">INDIRECT("'"&amp;$C202&amp;"'!"&amp;"$"&amp;$D202&amp;74&amp;"")</f>
        <v>0</v>
      </c>
      <c r="BZ202" s="239"/>
      <c r="CA202" s="239"/>
      <c r="CB202" s="237"/>
    </row>
    <row r="203" spans="1:80" ht="15.75" thickBot="1" x14ac:dyDescent="0.25">
      <c r="A203" s="352">
        <f t="shared" si="13"/>
        <v>45969</v>
      </c>
      <c r="B203" s="269">
        <v>0.95833333333333404</v>
      </c>
      <c r="C203" s="256">
        <f t="shared" si="14"/>
        <v>8</v>
      </c>
      <c r="D203" s="257" t="s">
        <v>176</v>
      </c>
      <c r="E203" s="243">
        <v>14.1</v>
      </c>
      <c r="F203" s="244">
        <v>69.83</v>
      </c>
      <c r="G203" s="245" t="str" cm="1">
        <f t="array" aca="1" ref="G203" ca="1">INDIRECT("'"&amp;$C203&amp;"'!"&amp;"$"&amp;$D203&amp;$G$1&amp;"")</f>
        <v>CMS</v>
      </c>
      <c r="H203" s="246" t="s">
        <v>1</v>
      </c>
      <c r="I203" s="244" t="s">
        <v>1</v>
      </c>
      <c r="J203" s="245" cm="1">
        <f t="array" aca="1" ref="J203" ca="1">INDIRECT("'"&amp;$C203&amp;"'!"&amp;"$"&amp;$D203&amp;$J$1&amp;"")</f>
        <v>7</v>
      </c>
      <c r="K203" s="246"/>
      <c r="L203" s="246">
        <v>0.99</v>
      </c>
      <c r="M203" s="247">
        <v>1.079</v>
      </c>
      <c r="N203" s="243" cm="1">
        <f t="array" aca="1" ref="N203" ca="1">INDIRECT("'"&amp;$C203&amp;"'!"&amp;"$"&amp;$D203&amp;$N$1&amp;"")</f>
        <v>6.3</v>
      </c>
      <c r="O203" s="246"/>
      <c r="P203" s="246">
        <v>0.98</v>
      </c>
      <c r="Q203" s="244">
        <v>1.226</v>
      </c>
      <c r="R203" s="361" cm="1">
        <f t="array" aca="1" ref="R203" ca="1">INDIRECT("'"&amp;$C203&amp;"'!"&amp;"$"&amp;$D203&amp;$R$1&amp;"")</f>
        <v>6.3</v>
      </c>
      <c r="S203" s="246"/>
      <c r="T203" s="246">
        <v>0.98</v>
      </c>
      <c r="U203" s="247">
        <v>1.2210000000000001</v>
      </c>
      <c r="V203" s="243">
        <v>13.95</v>
      </c>
      <c r="W203" s="248" cm="1">
        <f t="array" aca="1" ref="W203" ca="1">INDIRECT("'"&amp;$C203&amp;"'!"&amp;"$"&amp;$D203&amp;$W$1&amp;"")</f>
        <v>3.4800000000000004</v>
      </c>
      <c r="X203" s="246">
        <v>1</v>
      </c>
      <c r="Y203" s="244">
        <v>0.33</v>
      </c>
      <c r="Z203" s="245" cm="1">
        <f t="array" aca="1" ref="Z203" ca="1">INDIRECT("'"&amp;$C203&amp;"'!"&amp;"$"&amp;$D203&amp;$Z$1&amp;"")</f>
        <v>0</v>
      </c>
      <c r="AA203" s="246" t="s">
        <v>1</v>
      </c>
      <c r="AB203" s="246" t="s">
        <v>1</v>
      </c>
      <c r="AC203" s="247" t="s">
        <v>1</v>
      </c>
      <c r="AD203" s="243" cm="1">
        <f t="array" aca="1" ref="AD203" ca="1">INDIRECT("'"&amp;$C203&amp;"'!"&amp;"$"&amp;$D203&amp;$AD$1&amp;"")</f>
        <v>0</v>
      </c>
      <c r="AE203" s="246" t="s">
        <v>1</v>
      </c>
      <c r="AF203" s="246" t="s">
        <v>1</v>
      </c>
      <c r="AG203" s="244" t="s">
        <v>1</v>
      </c>
      <c r="AH203" s="245" cm="1">
        <f t="array" aca="1" ref="AH203" ca="1">INDIRECT("'"&amp;$C203&amp;"'!"&amp;"$"&amp;$D203&amp;$AH$1&amp;"")</f>
        <v>0</v>
      </c>
      <c r="AI203" s="246" t="s">
        <v>1</v>
      </c>
      <c r="AJ203" s="246" t="s">
        <v>1</v>
      </c>
      <c r="AK203" s="247" t="s">
        <v>1</v>
      </c>
      <c r="AL203" s="243" cm="1">
        <f t="array" aca="1" ref="AL203" ca="1">INDIRECT("'"&amp;$C203&amp;"'!"&amp;"$"&amp;$D203&amp;$AL$1&amp;"")</f>
        <v>0</v>
      </c>
      <c r="AM203" s="246" t="s">
        <v>1</v>
      </c>
      <c r="AN203" s="246" t="s">
        <v>1</v>
      </c>
      <c r="AO203" s="244" t="s">
        <v>1</v>
      </c>
      <c r="AP203" s="243">
        <v>11.6</v>
      </c>
      <c r="AQ203" s="247">
        <v>70.400000000000006</v>
      </c>
      <c r="AR203" s="243" cm="1">
        <f t="array" aca="1" ref="AR203" ca="1">INDIRECT("'"&amp;$C203&amp;"'!"&amp;"$"&amp;$D203&amp;$AR$1&amp;"")</f>
        <v>2.5</v>
      </c>
      <c r="AS203" s="246">
        <v>0.92</v>
      </c>
      <c r="AT203" s="244">
        <v>1.0900000000000001</v>
      </c>
      <c r="AU203" s="245" cm="1">
        <f t="array" aca="1" ref="AU203" ca="1">INDIRECT("'"&amp;$C203&amp;"'!"&amp;"$"&amp;$D203&amp;$AU$1&amp;"")</f>
        <v>2.5</v>
      </c>
      <c r="AV203" s="246">
        <v>0.93</v>
      </c>
      <c r="AW203" s="244">
        <v>1.05</v>
      </c>
      <c r="AX203" s="243">
        <v>0</v>
      </c>
      <c r="AY203" s="247">
        <v>70.400000000000006</v>
      </c>
      <c r="AZ203" s="246" cm="1">
        <f t="array" aca="1" ref="AZ203" ca="1">INDIRECT("'"&amp;$C203&amp;"'!"&amp;"$"&amp;$D203&amp;$AZ$1&amp;"")</f>
        <v>0</v>
      </c>
      <c r="BA203" s="245"/>
      <c r="BB203" s="246" t="s">
        <v>1</v>
      </c>
      <c r="BC203" s="244" t="s">
        <v>1</v>
      </c>
      <c r="BD203" s="246" t="str" cm="1">
        <f t="array" aca="1" ref="BD203" ca="1">INDIRECT("'"&amp;$C203&amp;"'!"&amp;"$"&amp;$D203&amp;$BD$1&amp;"")</f>
        <v>CMS</v>
      </c>
      <c r="BE203" s="245"/>
      <c r="BF203" s="246" t="s">
        <v>1</v>
      </c>
      <c r="BG203" s="244" t="s">
        <v>1</v>
      </c>
      <c r="BH203" s="248">
        <v>14.02</v>
      </c>
      <c r="BI203" s="244">
        <v>71.38</v>
      </c>
      <c r="BJ203" s="248" cm="1">
        <f t="array" aca="1" ref="BJ203" ca="1">INDIRECT("'"&amp;$C203&amp;"'!"&amp;"$"&amp;$D203&amp;$BJ$1&amp;"")</f>
        <v>14.05</v>
      </c>
      <c r="BK203" s="246">
        <v>0.99</v>
      </c>
      <c r="BL203" s="244">
        <v>2.2999999999999998</v>
      </c>
      <c r="BM203" s="416">
        <v>68.599999999999994</v>
      </c>
      <c r="BN203" s="243" cm="1">
        <f t="array" aca="1" ref="BN203" ca="1">INDIRECT("'"&amp;$C203&amp;"'!"&amp;"$"&amp;$D203&amp;$BN$1&amp;"")</f>
        <v>0</v>
      </c>
      <c r="BO203" s="245" t="s">
        <v>1</v>
      </c>
      <c r="BP203" s="244" t="s">
        <v>1</v>
      </c>
      <c r="BQ203" s="248" cm="1">
        <f t="array" aca="1" ref="BQ203" ca="1">INDIRECT("'"&amp;$C203&amp;"'!"&amp;"$"&amp;$D203&amp;$BQ$1&amp;"")</f>
        <v>1.02</v>
      </c>
      <c r="BR203" s="246"/>
      <c r="BS203" s="246">
        <v>0.99</v>
      </c>
      <c r="BT203" s="244">
        <v>0.1</v>
      </c>
      <c r="BU203" s="249" cm="1">
        <f t="array" aca="1" ref="BU203" ca="1">INDIRECT("'"&amp;$C203&amp;"'!"&amp;"$"&amp;$D203&amp;$BU$1&amp;"")</f>
        <v>0.79</v>
      </c>
      <c r="BV203" s="246"/>
      <c r="BW203" s="246">
        <v>0.97</v>
      </c>
      <c r="BX203" s="244">
        <v>0.18</v>
      </c>
      <c r="BY203" s="249" cm="1">
        <f t="array" aca="1" ref="BY203" ca="1">INDIRECT("'"&amp;$C203&amp;"'!"&amp;"$"&amp;$D203&amp;74&amp;"")</f>
        <v>0</v>
      </c>
      <c r="BZ203" s="246"/>
      <c r="CA203" s="246"/>
      <c r="CB203" s="244"/>
    </row>
    <row r="204" spans="1:80" ht="15" thickBot="1" x14ac:dyDescent="0.25">
      <c r="BI204" s="250"/>
    </row>
    <row r="205" spans="1:80" ht="15" x14ac:dyDescent="0.2">
      <c r="A205" s="270">
        <f>A180+1</f>
        <v>45970</v>
      </c>
      <c r="B205" s="267">
        <v>0</v>
      </c>
      <c r="C205" s="252">
        <f>DAY(A205)</f>
        <v>9</v>
      </c>
      <c r="D205" s="253" t="s">
        <v>153</v>
      </c>
      <c r="E205" s="223">
        <v>14.1</v>
      </c>
      <c r="F205" s="224">
        <v>70.260000000000005</v>
      </c>
      <c r="G205" s="225" t="str" cm="1">
        <f t="array" aca="1" ref="G205" ca="1">INDIRECT("'"&amp;$C205&amp;"'!"&amp;"$"&amp;$D205&amp;$G$1&amp;"")</f>
        <v>CMS</v>
      </c>
      <c r="H205" s="226" t="s">
        <v>1</v>
      </c>
      <c r="I205" s="224" t="s">
        <v>1</v>
      </c>
      <c r="J205" s="225" cm="1">
        <f t="array" aca="1" ref="J205" ca="1">INDIRECT("'"&amp;$C205&amp;"'!"&amp;"$"&amp;$D205&amp;$J$1&amp;"")</f>
        <v>6</v>
      </c>
      <c r="K205" s="226"/>
      <c r="L205" s="226">
        <v>0.98</v>
      </c>
      <c r="M205" s="227">
        <v>1.151</v>
      </c>
      <c r="N205" s="223" cm="1">
        <f t="array" aca="1" ref="N205" ca="1">INDIRECT("'"&amp;$C205&amp;"'!"&amp;"$"&amp;$D205&amp;$N$1&amp;"")</f>
        <v>0</v>
      </c>
      <c r="O205" s="226"/>
      <c r="P205" s="226" t="s">
        <v>1</v>
      </c>
      <c r="Q205" s="224" t="s">
        <v>1</v>
      </c>
      <c r="R205" s="358" cm="1">
        <f t="array" aca="1" ref="R205" ca="1">INDIRECT("'"&amp;$C205&amp;"'!"&amp;"$"&amp;$D205&amp;$R$1&amp;"")</f>
        <v>6</v>
      </c>
      <c r="S205" s="226"/>
      <c r="T205" s="226">
        <v>0.98</v>
      </c>
      <c r="U205" s="227">
        <v>1.1419999999999999</v>
      </c>
      <c r="V205" s="223">
        <v>13.95</v>
      </c>
      <c r="W205" s="228" cm="1">
        <f t="array" aca="1" ref="W205" ca="1">INDIRECT("'"&amp;$C205&amp;"'!"&amp;"$"&amp;$D205&amp;$W$1&amp;"")</f>
        <v>3.6019999999999999</v>
      </c>
      <c r="X205" s="226">
        <v>1</v>
      </c>
      <c r="Y205" s="224">
        <v>0.33600000000000002</v>
      </c>
      <c r="Z205" s="225"/>
      <c r="AA205" s="226"/>
      <c r="AB205" s="226"/>
      <c r="AC205" s="227"/>
      <c r="AD205" s="223"/>
      <c r="AE205" s="226"/>
      <c r="AF205" s="226"/>
      <c r="AG205" s="224"/>
      <c r="AH205" s="225"/>
      <c r="AI205" s="226"/>
      <c r="AJ205" s="226"/>
      <c r="AK205" s="224"/>
      <c r="AL205" s="223"/>
      <c r="AM205" s="226"/>
      <c r="AN205" s="226"/>
      <c r="AO205" s="224"/>
      <c r="AP205" s="223">
        <v>11.7</v>
      </c>
      <c r="AQ205" s="227">
        <v>70.900000000000006</v>
      </c>
      <c r="AR205" s="223" cm="1">
        <f t="array" aca="1" ref="AR205" ca="1">INDIRECT("'"&amp;$C205&amp;"'!"&amp;"$"&amp;$D205&amp;$AR$1&amp;"")</f>
        <v>4</v>
      </c>
      <c r="AS205" s="226">
        <v>0.97</v>
      </c>
      <c r="AT205" s="224">
        <v>0.70499999999999996</v>
      </c>
      <c r="AU205" s="225" cm="1">
        <f t="array" aca="1" ref="AU205" ca="1">INDIRECT("'"&amp;$C205&amp;"'!"&amp;"$"&amp;$D205&amp;$AU$1&amp;"")</f>
        <v>3.5</v>
      </c>
      <c r="AV205" s="226">
        <v>0.97</v>
      </c>
      <c r="AW205" s="224">
        <v>0.72499999999999998</v>
      </c>
      <c r="AX205" s="223">
        <v>0</v>
      </c>
      <c r="AY205" s="227">
        <v>70.900000000000006</v>
      </c>
      <c r="AZ205" s="226" cm="1">
        <f t="array" aca="1" ref="AZ205" ca="1">INDIRECT("'"&amp;$C205&amp;"'!"&amp;"$"&amp;$D205&amp;$AZ$1&amp;"")</f>
        <v>0</v>
      </c>
      <c r="BA205" s="225"/>
      <c r="BB205" s="226" t="s">
        <v>1</v>
      </c>
      <c r="BC205" s="224" t="s">
        <v>1</v>
      </c>
      <c r="BD205" s="226" t="str" cm="1">
        <f t="array" aca="1" ref="BD205" ca="1">INDIRECT("'"&amp;$C205&amp;"'!"&amp;"$"&amp;$D205&amp;$BD$1&amp;"")</f>
        <v>CMS</v>
      </c>
      <c r="BE205" s="225"/>
      <c r="BF205" s="226" t="s">
        <v>1</v>
      </c>
      <c r="BG205" s="224" t="s">
        <v>1</v>
      </c>
      <c r="BH205" s="228">
        <v>14.1</v>
      </c>
      <c r="BI205" s="224">
        <v>70.260000000000005</v>
      </c>
      <c r="BJ205" s="228" cm="1">
        <f t="array" aca="1" ref="BJ205" ca="1">INDIRECT("'"&amp;$C205&amp;"'!"&amp;"$"&amp;$D205&amp;$BJ$1&amp;"")</f>
        <v>14.13</v>
      </c>
      <c r="BK205" s="226">
        <v>0.99</v>
      </c>
      <c r="BL205" s="224">
        <v>2.2999999999999998</v>
      </c>
      <c r="BM205" s="413">
        <v>68.099999999999994</v>
      </c>
      <c r="BN205" s="223" cm="1">
        <f t="array" aca="1" ref="BN205" ca="1">INDIRECT("'"&amp;$C205&amp;"'!"&amp;"$"&amp;$D205&amp;$BN$1&amp;"")</f>
        <v>2.85</v>
      </c>
      <c r="BO205" s="225">
        <v>0.97</v>
      </c>
      <c r="BP205" s="224">
        <v>0.71</v>
      </c>
      <c r="BQ205" s="228" cm="1">
        <f t="array" aca="1" ref="BQ205" ca="1">INDIRECT("'"&amp;$C205&amp;"'!"&amp;"$"&amp;$D205&amp;$BQ$1&amp;"")</f>
        <v>0.97</v>
      </c>
      <c r="BR205" s="226"/>
      <c r="BS205" s="226">
        <v>0.99</v>
      </c>
      <c r="BT205" s="224">
        <v>0.09</v>
      </c>
      <c r="BU205" s="228" cm="1">
        <f t="array" aca="1" ref="BU205" ca="1">INDIRECT("'"&amp;$C205&amp;"'!"&amp;"$"&amp;$D205&amp;$BU$1&amp;"")</f>
        <v>0.76</v>
      </c>
      <c r="BV205" s="226"/>
      <c r="BW205" s="226">
        <v>0.97</v>
      </c>
      <c r="BX205" s="224">
        <v>0.18</v>
      </c>
      <c r="BY205" s="281"/>
      <c r="BZ205" s="226"/>
      <c r="CA205" s="226"/>
      <c r="CB205" s="224"/>
    </row>
    <row r="206" spans="1:80" ht="15" x14ac:dyDescent="0.2">
      <c r="A206" s="351">
        <f t="shared" ref="A206:A228" si="15">A181+1</f>
        <v>45970</v>
      </c>
      <c r="B206" s="268">
        <v>4.1666666666666699E-2</v>
      </c>
      <c r="C206" s="254">
        <f>DAY(A206)</f>
        <v>9</v>
      </c>
      <c r="D206" s="255" t="s">
        <v>154</v>
      </c>
      <c r="E206" s="229">
        <v>14.1</v>
      </c>
      <c r="F206" s="230">
        <v>69.8</v>
      </c>
      <c r="G206" s="231" t="str" cm="1">
        <f t="array" aca="1" ref="G206" ca="1">INDIRECT("'"&amp;$C206&amp;"'!"&amp;"$"&amp;$D206&amp;$G$1&amp;"")</f>
        <v>CMS</v>
      </c>
      <c r="H206" s="232" t="s">
        <v>1</v>
      </c>
      <c r="I206" s="230" t="s">
        <v>1</v>
      </c>
      <c r="J206" s="231" cm="1">
        <f t="array" aca="1" ref="J206" ca="1">INDIRECT("'"&amp;$C206&amp;"'!"&amp;"$"&amp;$D206&amp;$J$1&amp;"")</f>
        <v>6</v>
      </c>
      <c r="K206" s="232"/>
      <c r="L206" s="232">
        <v>0.98</v>
      </c>
      <c r="M206" s="233">
        <v>1.4059999999999999</v>
      </c>
      <c r="N206" s="229" cm="1">
        <f t="array" aca="1" ref="N206" ca="1">INDIRECT("'"&amp;$C206&amp;"'!"&amp;"$"&amp;$D206&amp;$N$1&amp;"")</f>
        <v>0</v>
      </c>
      <c r="O206" s="232"/>
      <c r="P206" s="232" t="s">
        <v>1</v>
      </c>
      <c r="Q206" s="230" t="s">
        <v>1</v>
      </c>
      <c r="R206" s="359" cm="1">
        <f t="array" aca="1" ref="R206" ca="1">INDIRECT("'"&amp;$C206&amp;"'!"&amp;"$"&amp;$D206&amp;$R$1&amp;"")</f>
        <v>6</v>
      </c>
      <c r="S206" s="232"/>
      <c r="T206" s="232">
        <v>0.98</v>
      </c>
      <c r="U206" s="233">
        <v>1.4119999999999999</v>
      </c>
      <c r="V206" s="229">
        <v>13.96</v>
      </c>
      <c r="W206" s="234" cm="1">
        <f t="array" aca="1" ref="W206" ca="1">INDIRECT("'"&amp;$C206&amp;"'!"&amp;"$"&amp;$D206&amp;$W$1&amp;"")</f>
        <v>2.0070000000000001</v>
      </c>
      <c r="X206" s="232">
        <v>1</v>
      </c>
      <c r="Y206" s="230">
        <v>0.156</v>
      </c>
      <c r="Z206" s="231"/>
      <c r="AA206" s="232"/>
      <c r="AB206" s="232"/>
      <c r="AC206" s="233"/>
      <c r="AD206" s="229"/>
      <c r="AE206" s="232"/>
      <c r="AF206" s="232"/>
      <c r="AG206" s="230"/>
      <c r="AH206" s="231"/>
      <c r="AI206" s="232"/>
      <c r="AJ206" s="232"/>
      <c r="AK206" s="233"/>
      <c r="AL206" s="229"/>
      <c r="AM206" s="232"/>
      <c r="AN206" s="232"/>
      <c r="AO206" s="230"/>
      <c r="AP206" s="229">
        <v>11.7</v>
      </c>
      <c r="AQ206" s="233">
        <v>70.7</v>
      </c>
      <c r="AR206" s="229" cm="1">
        <f t="array" aca="1" ref="AR206" ca="1">INDIRECT("'"&amp;$C206&amp;"'!"&amp;"$"&amp;$D206&amp;$AR$1&amp;"")</f>
        <v>4</v>
      </c>
      <c r="AS206" s="232">
        <v>0.95</v>
      </c>
      <c r="AT206" s="230">
        <v>1.1200000000000001</v>
      </c>
      <c r="AU206" s="231" cm="1">
        <f t="array" aca="1" ref="AU206" ca="1">INDIRECT("'"&amp;$C206&amp;"'!"&amp;"$"&amp;$D206&amp;$AU$1&amp;"")</f>
        <v>3.1</v>
      </c>
      <c r="AV206" s="232">
        <v>0.95</v>
      </c>
      <c r="AW206" s="230">
        <v>0.99399999999999999</v>
      </c>
      <c r="AX206" s="229">
        <v>0</v>
      </c>
      <c r="AY206" s="233">
        <v>70.7</v>
      </c>
      <c r="AZ206" s="232" cm="1">
        <f t="array" aca="1" ref="AZ206" ca="1">INDIRECT("'"&amp;$C206&amp;"'!"&amp;"$"&amp;$D206&amp;$AZ$1&amp;"")</f>
        <v>0</v>
      </c>
      <c r="BA206" s="231"/>
      <c r="BB206" s="232" t="s">
        <v>1</v>
      </c>
      <c r="BC206" s="230" t="s">
        <v>1</v>
      </c>
      <c r="BD206" s="232" t="str" cm="1">
        <f t="array" aca="1" ref="BD206" ca="1">INDIRECT("'"&amp;$C206&amp;"'!"&amp;"$"&amp;$D206&amp;$BD$1&amp;"")</f>
        <v>CMS</v>
      </c>
      <c r="BE206" s="231"/>
      <c r="BF206" s="232" t="s">
        <v>1</v>
      </c>
      <c r="BG206" s="230" t="s">
        <v>1</v>
      </c>
      <c r="BH206" s="234">
        <v>14</v>
      </c>
      <c r="BI206" s="230">
        <v>71.37</v>
      </c>
      <c r="BJ206" s="234" cm="1">
        <f t="array" aca="1" ref="BJ206" ca="1">INDIRECT("'"&amp;$C206&amp;"'!"&amp;"$"&amp;$D206&amp;$BJ$1&amp;"")</f>
        <v>14.17</v>
      </c>
      <c r="BK206" s="232">
        <v>1</v>
      </c>
      <c r="BL206" s="230">
        <v>1.3</v>
      </c>
      <c r="BM206" s="414">
        <v>68.8</v>
      </c>
      <c r="BN206" s="229" cm="1">
        <f t="array" aca="1" ref="BN206" ca="1">INDIRECT("'"&amp;$C206&amp;"'!"&amp;"$"&amp;$D206&amp;$BN$1&amp;"")</f>
        <v>1.5</v>
      </c>
      <c r="BO206" s="231">
        <v>0.97</v>
      </c>
      <c r="BP206" s="230">
        <v>0.37</v>
      </c>
      <c r="BQ206" s="234" cm="1">
        <f t="array" aca="1" ref="BQ206" ca="1">INDIRECT("'"&amp;$C206&amp;"'!"&amp;"$"&amp;$D206&amp;$BQ$1&amp;"")</f>
        <v>0.91</v>
      </c>
      <c r="BR206" s="232"/>
      <c r="BS206" s="232">
        <v>0.99</v>
      </c>
      <c r="BT206" s="230">
        <v>0.09</v>
      </c>
      <c r="BU206" s="234" cm="1">
        <f t="array" aca="1" ref="BU206" ca="1">INDIRECT("'"&amp;$C206&amp;"'!"&amp;"$"&amp;$D206&amp;$BU$1&amp;"")</f>
        <v>0.74</v>
      </c>
      <c r="BV206" s="232"/>
      <c r="BW206" s="232">
        <v>0.97</v>
      </c>
      <c r="BX206" s="230">
        <v>0.17</v>
      </c>
      <c r="BY206" s="235"/>
      <c r="BZ206" s="232"/>
      <c r="CA206" s="232"/>
      <c r="CB206" s="230"/>
    </row>
    <row r="207" spans="1:80" ht="15" x14ac:dyDescent="0.2">
      <c r="A207" s="351">
        <f t="shared" si="15"/>
        <v>45970</v>
      </c>
      <c r="B207" s="268">
        <v>8.3333333333333301E-2</v>
      </c>
      <c r="C207" s="254">
        <f>DAY(A207)</f>
        <v>9</v>
      </c>
      <c r="D207" s="255" t="s">
        <v>155</v>
      </c>
      <c r="E207" s="236">
        <v>14</v>
      </c>
      <c r="F207" s="237">
        <v>69.77</v>
      </c>
      <c r="G207" s="238" t="str" cm="1">
        <f t="array" aca="1" ref="G207" ca="1">INDIRECT("'"&amp;$C207&amp;"'!"&amp;"$"&amp;$D207&amp;$G$1&amp;"")</f>
        <v>CMS</v>
      </c>
      <c r="H207" s="239" t="s">
        <v>1</v>
      </c>
      <c r="I207" s="237" t="s">
        <v>1</v>
      </c>
      <c r="J207" s="238" cm="1">
        <f t="array" aca="1" ref="J207" ca="1">INDIRECT("'"&amp;$C207&amp;"'!"&amp;"$"&amp;$D207&amp;$J$1&amp;"")</f>
        <v>5.8</v>
      </c>
      <c r="K207" s="239"/>
      <c r="L207" s="239">
        <v>0.97</v>
      </c>
      <c r="M207" s="240">
        <v>1.4079999999999999</v>
      </c>
      <c r="N207" s="236" cm="1">
        <f t="array" aca="1" ref="N207" ca="1">INDIRECT("'"&amp;$C207&amp;"'!"&amp;"$"&amp;$D207&amp;$N$1&amp;"")</f>
        <v>0</v>
      </c>
      <c r="O207" s="239"/>
      <c r="P207" s="239" t="s">
        <v>1</v>
      </c>
      <c r="Q207" s="237" t="s">
        <v>1</v>
      </c>
      <c r="R207" s="236" cm="1">
        <f t="array" aca="1" ref="R207" ca="1">INDIRECT("'"&amp;$C207&amp;"'!"&amp;"$"&amp;$D207&amp;$R$1&amp;"")</f>
        <v>5.8</v>
      </c>
      <c r="S207" s="239"/>
      <c r="T207" s="239">
        <v>0.97</v>
      </c>
      <c r="U207" s="240">
        <v>1.405</v>
      </c>
      <c r="V207" s="236">
        <v>13.9</v>
      </c>
      <c r="W207" s="241" cm="1">
        <f t="array" aca="1" ref="W207" ca="1">INDIRECT("'"&amp;$C207&amp;"'!"&amp;"$"&amp;$D207&amp;$W$1&amp;"")</f>
        <v>2.036</v>
      </c>
      <c r="X207" s="239">
        <v>1</v>
      </c>
      <c r="Y207" s="237">
        <v>0.17100000000000001</v>
      </c>
      <c r="Z207" s="238"/>
      <c r="AA207" s="239"/>
      <c r="AB207" s="239"/>
      <c r="AC207" s="240"/>
      <c r="AD207" s="236"/>
      <c r="AE207" s="239"/>
      <c r="AF207" s="239"/>
      <c r="AG207" s="237"/>
      <c r="AH207" s="238"/>
      <c r="AI207" s="239"/>
      <c r="AJ207" s="239"/>
      <c r="AK207" s="240"/>
      <c r="AL207" s="236"/>
      <c r="AM207" s="239"/>
      <c r="AN207" s="239"/>
      <c r="AO207" s="240"/>
      <c r="AP207" s="236">
        <v>11.7</v>
      </c>
      <c r="AQ207" s="240">
        <v>70.5</v>
      </c>
      <c r="AR207" s="236" cm="1">
        <f t="array" aca="1" ref="AR207" ca="1">INDIRECT("'"&amp;$C207&amp;"'!"&amp;"$"&amp;$D207&amp;$AR$1&amp;"")</f>
        <v>4</v>
      </c>
      <c r="AS207" s="239">
        <v>0.95</v>
      </c>
      <c r="AT207" s="237">
        <v>1.1599999999999999</v>
      </c>
      <c r="AU207" s="238" cm="1">
        <f t="array" aca="1" ref="AU207" ca="1">INDIRECT("'"&amp;$C207&amp;"'!"&amp;"$"&amp;$D207&amp;$AU$1&amp;"")</f>
        <v>3.1</v>
      </c>
      <c r="AV207" s="239">
        <v>0.95</v>
      </c>
      <c r="AW207" s="237">
        <v>1.01</v>
      </c>
      <c r="AX207" s="236">
        <v>0</v>
      </c>
      <c r="AY207" s="240">
        <v>70.8</v>
      </c>
      <c r="AZ207" s="239" cm="1">
        <f t="array" aca="1" ref="AZ207" ca="1">INDIRECT("'"&amp;$C207&amp;"'!"&amp;"$"&amp;$D207&amp;$AZ$1&amp;"")</f>
        <v>0</v>
      </c>
      <c r="BA207" s="238"/>
      <c r="BB207" s="239" t="s">
        <v>1</v>
      </c>
      <c r="BC207" s="237" t="s">
        <v>1</v>
      </c>
      <c r="BD207" s="239" t="str" cm="1">
        <f t="array" aca="1" ref="BD207" ca="1">INDIRECT("'"&amp;$C207&amp;"'!"&amp;"$"&amp;$D207&amp;$BD$1&amp;"")</f>
        <v>CMS</v>
      </c>
      <c r="BE207" s="238"/>
      <c r="BF207" s="239" t="s">
        <v>1</v>
      </c>
      <c r="BG207" s="237" t="s">
        <v>1</v>
      </c>
      <c r="BH207" s="241">
        <v>13.98</v>
      </c>
      <c r="BI207" s="237">
        <v>71.33</v>
      </c>
      <c r="BJ207" s="241" cm="1">
        <f t="array" aca="1" ref="BJ207" ca="1">INDIRECT("'"&amp;$C207&amp;"'!"&amp;"$"&amp;$D207&amp;$BJ$1&amp;"")</f>
        <v>14.15</v>
      </c>
      <c r="BK207" s="239">
        <v>1</v>
      </c>
      <c r="BL207" s="237">
        <v>1.3</v>
      </c>
      <c r="BM207" s="415">
        <v>68.7</v>
      </c>
      <c r="BN207" s="236" cm="1">
        <f t="array" aca="1" ref="BN207" ca="1">INDIRECT("'"&amp;$C207&amp;"'!"&amp;"$"&amp;$D207&amp;$BN$1&amp;"")</f>
        <v>0</v>
      </c>
      <c r="BO207" s="238" t="s">
        <v>1</v>
      </c>
      <c r="BP207" s="237" t="s">
        <v>1</v>
      </c>
      <c r="BQ207" s="241" cm="1">
        <f t="array" aca="1" ref="BQ207" ca="1">INDIRECT("'"&amp;$C207&amp;"'!"&amp;"$"&amp;$D207&amp;$BQ$1&amp;"")</f>
        <v>0.88</v>
      </c>
      <c r="BR207" s="239"/>
      <c r="BS207" s="239">
        <v>0.99</v>
      </c>
      <c r="BT207" s="237">
        <v>0.08</v>
      </c>
      <c r="BU207" s="241" cm="1">
        <f t="array" aca="1" ref="BU207" ca="1">INDIRECT("'"&amp;$C207&amp;"'!"&amp;"$"&amp;$D207&amp;$BU$1&amp;"")</f>
        <v>0.71</v>
      </c>
      <c r="BV207" s="239"/>
      <c r="BW207" s="239">
        <v>0.97</v>
      </c>
      <c r="BX207" s="237">
        <v>0.17</v>
      </c>
      <c r="BY207" s="242"/>
      <c r="BZ207" s="239"/>
      <c r="CA207" s="239"/>
      <c r="CB207" s="237"/>
    </row>
    <row r="208" spans="1:80" ht="15" x14ac:dyDescent="0.2">
      <c r="A208" s="351">
        <f t="shared" si="15"/>
        <v>45970</v>
      </c>
      <c r="B208" s="268">
        <v>0.125</v>
      </c>
      <c r="C208" s="254">
        <f>DAY(A208)</f>
        <v>9</v>
      </c>
      <c r="D208" s="255" t="s">
        <v>156</v>
      </c>
      <c r="E208" s="229">
        <v>14</v>
      </c>
      <c r="F208" s="230">
        <v>69.91</v>
      </c>
      <c r="G208" s="231" t="str" cm="1">
        <f t="array" aca="1" ref="G208" ca="1">INDIRECT("'"&amp;$C208&amp;"'!"&amp;"$"&amp;$D208&amp;$G$1&amp;"")</f>
        <v>CMS</v>
      </c>
      <c r="H208" s="232" t="s">
        <v>1</v>
      </c>
      <c r="I208" s="230" t="s">
        <v>1</v>
      </c>
      <c r="J208" s="231" cm="1">
        <f t="array" aca="1" ref="J208" ca="1">INDIRECT("'"&amp;$C208&amp;"'!"&amp;"$"&amp;$D208&amp;$J$1&amp;"")</f>
        <v>6.1</v>
      </c>
      <c r="K208" s="232"/>
      <c r="L208" s="232">
        <v>0.99</v>
      </c>
      <c r="M208" s="233">
        <v>1.127</v>
      </c>
      <c r="N208" s="229" cm="1">
        <f t="array" aca="1" ref="N208" ca="1">INDIRECT("'"&amp;$C208&amp;"'!"&amp;"$"&amp;$D208&amp;$N$1&amp;"")</f>
        <v>0</v>
      </c>
      <c r="O208" s="232"/>
      <c r="P208" s="232" t="s">
        <v>1</v>
      </c>
      <c r="Q208" s="230" t="s">
        <v>1</v>
      </c>
      <c r="R208" s="359" cm="1">
        <f t="array" aca="1" ref="R208" ca="1">INDIRECT("'"&amp;$C208&amp;"'!"&amp;"$"&amp;$D208&amp;$R$1&amp;"")</f>
        <v>6.1</v>
      </c>
      <c r="S208" s="232"/>
      <c r="T208" s="232">
        <v>0.99</v>
      </c>
      <c r="U208" s="233">
        <v>1.1180000000000001</v>
      </c>
      <c r="V208" s="229">
        <v>13.86</v>
      </c>
      <c r="W208" s="234" cm="1">
        <f t="array" aca="1" ref="W208" ca="1">INDIRECT("'"&amp;$C208&amp;"'!"&amp;"$"&amp;$D208&amp;$W$1&amp;"")</f>
        <v>2.0659999999999998</v>
      </c>
      <c r="X208" s="232">
        <v>1</v>
      </c>
      <c r="Y208" s="230">
        <v>0.16800000000000001</v>
      </c>
      <c r="Z208" s="231"/>
      <c r="AA208" s="232"/>
      <c r="AB208" s="232"/>
      <c r="AC208" s="233"/>
      <c r="AD208" s="229"/>
      <c r="AE208" s="232"/>
      <c r="AF208" s="232"/>
      <c r="AG208" s="230"/>
      <c r="AH208" s="231"/>
      <c r="AI208" s="232"/>
      <c r="AJ208" s="232"/>
      <c r="AK208" s="233"/>
      <c r="AL208" s="229"/>
      <c r="AM208" s="232"/>
      <c r="AN208" s="232"/>
      <c r="AO208" s="230"/>
      <c r="AP208" s="229">
        <v>11.6</v>
      </c>
      <c r="AQ208" s="233">
        <v>70.599999999999994</v>
      </c>
      <c r="AR208" s="229" cm="1">
        <f t="array" aca="1" ref="AR208" ca="1">INDIRECT("'"&amp;$C208&amp;"'!"&amp;"$"&amp;$D208&amp;$AR$1&amp;"")</f>
        <v>2.5</v>
      </c>
      <c r="AS208" s="232">
        <v>0.93</v>
      </c>
      <c r="AT208" s="230">
        <v>1.05</v>
      </c>
      <c r="AU208" s="231" cm="1">
        <f t="array" aca="1" ref="AU208" ca="1">INDIRECT("'"&amp;$C208&amp;"'!"&amp;"$"&amp;$D208&amp;$AU$1&amp;"")</f>
        <v>2.5</v>
      </c>
      <c r="AV208" s="232">
        <v>0.93</v>
      </c>
      <c r="AW208" s="230">
        <v>0.96599999999999997</v>
      </c>
      <c r="AX208" s="229">
        <v>0</v>
      </c>
      <c r="AY208" s="233">
        <v>70.7</v>
      </c>
      <c r="AZ208" s="232" cm="1">
        <f t="array" aca="1" ref="AZ208" ca="1">INDIRECT("'"&amp;$C208&amp;"'!"&amp;"$"&amp;$D208&amp;$AZ$1&amp;"")</f>
        <v>0</v>
      </c>
      <c r="BA208" s="231"/>
      <c r="BB208" s="232" t="s">
        <v>1</v>
      </c>
      <c r="BC208" s="230" t="s">
        <v>1</v>
      </c>
      <c r="BD208" s="232" t="str" cm="1">
        <f t="array" aca="1" ref="BD208" ca="1">INDIRECT("'"&amp;$C208&amp;"'!"&amp;"$"&amp;$D208&amp;$BD$1&amp;"")</f>
        <v>CMS</v>
      </c>
      <c r="BE208" s="231"/>
      <c r="BF208" s="232" t="s">
        <v>1</v>
      </c>
      <c r="BG208" s="230" t="s">
        <v>1</v>
      </c>
      <c r="BH208" s="234">
        <v>14</v>
      </c>
      <c r="BI208" s="230">
        <v>71.44</v>
      </c>
      <c r="BJ208" s="234" cm="1">
        <f t="array" aca="1" ref="BJ208" ca="1">INDIRECT("'"&amp;$C208&amp;"'!"&amp;"$"&amp;$D208&amp;$BJ$1&amp;"")</f>
        <v>14.16</v>
      </c>
      <c r="BK208" s="232">
        <v>1</v>
      </c>
      <c r="BL208" s="230">
        <v>1.3</v>
      </c>
      <c r="BM208" s="414">
        <v>68.8</v>
      </c>
      <c r="BN208" s="229" cm="1">
        <f t="array" aca="1" ref="BN208" ca="1">INDIRECT("'"&amp;$C208&amp;"'!"&amp;"$"&amp;$D208&amp;$BN$1&amp;"")</f>
        <v>0</v>
      </c>
      <c r="BO208" s="231" t="s">
        <v>1</v>
      </c>
      <c r="BP208" s="230" t="s">
        <v>1</v>
      </c>
      <c r="BQ208" s="234" cm="1">
        <f t="array" aca="1" ref="BQ208" ca="1">INDIRECT("'"&amp;$C208&amp;"'!"&amp;"$"&amp;$D208&amp;$BQ$1&amp;"")</f>
        <v>0.84</v>
      </c>
      <c r="BR208" s="232"/>
      <c r="BS208" s="232">
        <v>0.99</v>
      </c>
      <c r="BT208" s="230">
        <v>0.08</v>
      </c>
      <c r="BU208" s="234" cm="1">
        <f t="array" aca="1" ref="BU208" ca="1">INDIRECT("'"&amp;$C208&amp;"'!"&amp;"$"&amp;$D208&amp;$BU$1&amp;"")</f>
        <v>0.68</v>
      </c>
      <c r="BV208" s="232"/>
      <c r="BW208" s="232">
        <v>0.97</v>
      </c>
      <c r="BX208" s="230">
        <v>0.17</v>
      </c>
      <c r="BY208" s="235"/>
      <c r="BZ208" s="232"/>
      <c r="CA208" s="232"/>
      <c r="CB208" s="230"/>
    </row>
    <row r="209" spans="1:80" ht="15" x14ac:dyDescent="0.2">
      <c r="A209" s="351">
        <f t="shared" si="15"/>
        <v>45970</v>
      </c>
      <c r="B209" s="268">
        <v>0.16666666666666699</v>
      </c>
      <c r="C209" s="254">
        <f>DAY(A209)</f>
        <v>9</v>
      </c>
      <c r="D209" s="255" t="s">
        <v>157</v>
      </c>
      <c r="E209" s="236">
        <v>14</v>
      </c>
      <c r="F209" s="237">
        <v>69.87</v>
      </c>
      <c r="G209" s="238" t="str" cm="1">
        <f t="array" aca="1" ref="G209" ca="1">INDIRECT("'"&amp;$C209&amp;"'!"&amp;"$"&amp;$D209&amp;$G$1&amp;"")</f>
        <v>CMS</v>
      </c>
      <c r="H209" s="239" t="s">
        <v>1</v>
      </c>
      <c r="I209" s="237" t="s">
        <v>1</v>
      </c>
      <c r="J209" s="238" cm="1">
        <f t="array" aca="1" ref="J209" ca="1">INDIRECT("'"&amp;$C209&amp;"'!"&amp;"$"&amp;$D209&amp;$J$1&amp;"")</f>
        <v>6</v>
      </c>
      <c r="K209" s="239"/>
      <c r="L209" s="239">
        <v>0.98</v>
      </c>
      <c r="M209" s="240">
        <v>1.1579999999999999</v>
      </c>
      <c r="N209" s="236" cm="1">
        <f t="array" aca="1" ref="N209" ca="1">INDIRECT("'"&amp;$C209&amp;"'!"&amp;"$"&amp;$D209&amp;$N$1&amp;"")</f>
        <v>0</v>
      </c>
      <c r="O209" s="239"/>
      <c r="P209" s="239" t="s">
        <v>1</v>
      </c>
      <c r="Q209" s="237" t="s">
        <v>1</v>
      </c>
      <c r="R209" s="236" cm="1">
        <f t="array" aca="1" ref="R209" ca="1">INDIRECT("'"&amp;$C209&amp;"'!"&amp;"$"&amp;$D209&amp;$R$1&amp;"")</f>
        <v>6</v>
      </c>
      <c r="S209" s="239"/>
      <c r="T209" s="239">
        <v>0.98</v>
      </c>
      <c r="U209" s="240">
        <v>1.1579999999999999</v>
      </c>
      <c r="V209" s="236">
        <v>13.89</v>
      </c>
      <c r="W209" s="241" cm="1">
        <f t="array" aca="1" ref="W209" ca="1">INDIRECT("'"&amp;$C209&amp;"'!"&amp;"$"&amp;$D209&amp;$W$1&amp;"")</f>
        <v>2.0780000000000003</v>
      </c>
      <c r="X209" s="239">
        <v>1</v>
      </c>
      <c r="Y209" s="237">
        <v>0.16500000000000001</v>
      </c>
      <c r="Z209" s="238"/>
      <c r="AA209" s="239"/>
      <c r="AB209" s="239"/>
      <c r="AC209" s="240"/>
      <c r="AD209" s="236"/>
      <c r="AE209" s="239"/>
      <c r="AF209" s="239"/>
      <c r="AG209" s="237"/>
      <c r="AH209" s="238"/>
      <c r="AI209" s="239"/>
      <c r="AJ209" s="239"/>
      <c r="AK209" s="240"/>
      <c r="AL209" s="236"/>
      <c r="AM209" s="239"/>
      <c r="AN209" s="239"/>
      <c r="AO209" s="237"/>
      <c r="AP209" s="236">
        <v>11.6</v>
      </c>
      <c r="AQ209" s="240">
        <v>70.7</v>
      </c>
      <c r="AR209" s="236" cm="1">
        <f t="array" aca="1" ref="AR209" ca="1">INDIRECT("'"&amp;$C209&amp;"'!"&amp;"$"&amp;$D209&amp;$AR$1&amp;"")</f>
        <v>2.5</v>
      </c>
      <c r="AS209" s="239">
        <v>0.92</v>
      </c>
      <c r="AT209" s="237">
        <v>1.1000000000000001</v>
      </c>
      <c r="AU209" s="238" cm="1">
        <f t="array" aca="1" ref="AU209" ca="1">INDIRECT("'"&amp;$C209&amp;"'!"&amp;"$"&amp;$D209&amp;$AU$1&amp;"")</f>
        <v>2.5</v>
      </c>
      <c r="AV209" s="239">
        <v>0.92</v>
      </c>
      <c r="AW209" s="237">
        <v>1.01</v>
      </c>
      <c r="AX209" s="236">
        <v>0</v>
      </c>
      <c r="AY209" s="240">
        <v>70.7</v>
      </c>
      <c r="AZ209" s="239" cm="1">
        <f t="array" aca="1" ref="AZ209" ca="1">INDIRECT("'"&amp;$C209&amp;"'!"&amp;"$"&amp;$D209&amp;$AZ$1&amp;"")</f>
        <v>0</v>
      </c>
      <c r="BA209" s="238"/>
      <c r="BB209" s="239" t="s">
        <v>1</v>
      </c>
      <c r="BC209" s="237" t="s">
        <v>1</v>
      </c>
      <c r="BD209" s="239" t="str" cm="1">
        <f t="array" aca="1" ref="BD209" ca="1">INDIRECT("'"&amp;$C209&amp;"'!"&amp;"$"&amp;$D209&amp;$BD$1&amp;"")</f>
        <v>CMS</v>
      </c>
      <c r="BE209" s="238"/>
      <c r="BF209" s="239" t="s">
        <v>1</v>
      </c>
      <c r="BG209" s="237" t="s">
        <v>1</v>
      </c>
      <c r="BH209" s="241">
        <v>14.02</v>
      </c>
      <c r="BI209" s="237">
        <v>71.61</v>
      </c>
      <c r="BJ209" s="241" cm="1">
        <f t="array" aca="1" ref="BJ209" ca="1">INDIRECT("'"&amp;$C209&amp;"'!"&amp;"$"&amp;$D209&amp;$BJ$1&amp;"")</f>
        <v>14.21</v>
      </c>
      <c r="BK209" s="239">
        <v>1</v>
      </c>
      <c r="BL209" s="237">
        <v>1.3</v>
      </c>
      <c r="BM209" s="415">
        <v>68.8</v>
      </c>
      <c r="BN209" s="236" cm="1">
        <f t="array" aca="1" ref="BN209" ca="1">INDIRECT("'"&amp;$C209&amp;"'!"&amp;"$"&amp;$D209&amp;$BN$1&amp;"")</f>
        <v>0</v>
      </c>
      <c r="BO209" s="238" t="s">
        <v>1</v>
      </c>
      <c r="BP209" s="237" t="s">
        <v>1</v>
      </c>
      <c r="BQ209" s="241" cm="1">
        <f t="array" aca="1" ref="BQ209" ca="1">INDIRECT("'"&amp;$C209&amp;"'!"&amp;"$"&amp;$D209&amp;$BQ$1&amp;"")</f>
        <v>0.84</v>
      </c>
      <c r="BR209" s="239"/>
      <c r="BS209" s="239">
        <v>0.99</v>
      </c>
      <c r="BT209" s="237">
        <v>0.08</v>
      </c>
      <c r="BU209" s="241" cm="1">
        <f t="array" aca="1" ref="BU209" ca="1">INDIRECT("'"&amp;$C209&amp;"'!"&amp;"$"&amp;$D209&amp;$BU$1&amp;"")</f>
        <v>0.66</v>
      </c>
      <c r="BV209" s="239"/>
      <c r="BW209" s="239">
        <v>0.97</v>
      </c>
      <c r="BX209" s="237">
        <v>0.16</v>
      </c>
      <c r="BY209" s="242"/>
      <c r="BZ209" s="239"/>
      <c r="CA209" s="239"/>
      <c r="CB209" s="237"/>
    </row>
    <row r="210" spans="1:80" ht="15" x14ac:dyDescent="0.2">
      <c r="A210" s="351">
        <f t="shared" si="15"/>
        <v>45970</v>
      </c>
      <c r="B210" s="268">
        <v>0.20833333333333301</v>
      </c>
      <c r="C210" s="254">
        <f t="shared" ref="C210:C228" si="16">DAY(A210)</f>
        <v>9</v>
      </c>
      <c r="D210" s="255" t="s">
        <v>158</v>
      </c>
      <c r="E210" s="229">
        <v>14</v>
      </c>
      <c r="F210" s="230">
        <v>70.010000000000005</v>
      </c>
      <c r="G210" s="231" t="str" cm="1">
        <f t="array" aca="1" ref="G210" ca="1">INDIRECT("'"&amp;$C210&amp;"'!"&amp;"$"&amp;$D210&amp;$G$1&amp;"")</f>
        <v>CMS</v>
      </c>
      <c r="H210" s="232" t="s">
        <v>1</v>
      </c>
      <c r="I210" s="230" t="s">
        <v>1</v>
      </c>
      <c r="J210" s="231" cm="1">
        <f t="array" aca="1" ref="J210" ca="1">INDIRECT("'"&amp;$C210&amp;"'!"&amp;"$"&amp;$D210&amp;$J$1&amp;"")</f>
        <v>6.1</v>
      </c>
      <c r="K210" s="232"/>
      <c r="L210" s="232">
        <v>0.99</v>
      </c>
      <c r="M210" s="233">
        <v>0.94599999999999995</v>
      </c>
      <c r="N210" s="229" cm="1">
        <f t="array" aca="1" ref="N210" ca="1">INDIRECT("'"&amp;$C210&amp;"'!"&amp;"$"&amp;$D210&amp;$N$1&amp;"")</f>
        <v>0</v>
      </c>
      <c r="O210" s="232"/>
      <c r="P210" s="232" t="s">
        <v>1</v>
      </c>
      <c r="Q210" s="230" t="s">
        <v>1</v>
      </c>
      <c r="R210" s="359" cm="1">
        <f t="array" aca="1" ref="R210" ca="1">INDIRECT("'"&amp;$C210&amp;"'!"&amp;"$"&amp;$D210&amp;$R$1&amp;"")</f>
        <v>6.1</v>
      </c>
      <c r="S210" s="232"/>
      <c r="T210" s="232">
        <v>0.99</v>
      </c>
      <c r="U210" s="233">
        <v>0.93600000000000005</v>
      </c>
      <c r="V210" s="229">
        <v>13.88</v>
      </c>
      <c r="W210" s="234" cm="1">
        <f t="array" aca="1" ref="W210" ca="1">INDIRECT("'"&amp;$C210&amp;"'!"&amp;"$"&amp;$D210&amp;$W$1&amp;"")</f>
        <v>2.0630000000000002</v>
      </c>
      <c r="X210" s="232">
        <v>1</v>
      </c>
      <c r="Y210" s="230">
        <v>0.16500000000000001</v>
      </c>
      <c r="Z210" s="231"/>
      <c r="AA210" s="232"/>
      <c r="AB210" s="232"/>
      <c r="AC210" s="233"/>
      <c r="AD210" s="229"/>
      <c r="AE210" s="232"/>
      <c r="AF210" s="232"/>
      <c r="AG210" s="230"/>
      <c r="AH210" s="231"/>
      <c r="AI210" s="232"/>
      <c r="AJ210" s="232"/>
      <c r="AK210" s="233"/>
      <c r="AL210" s="229"/>
      <c r="AM210" s="232"/>
      <c r="AN210" s="232"/>
      <c r="AO210" s="230"/>
      <c r="AP210" s="229">
        <v>11.6</v>
      </c>
      <c r="AQ210" s="233">
        <v>70.599999999999994</v>
      </c>
      <c r="AR210" s="229" cm="1">
        <f t="array" aca="1" ref="AR210" ca="1">INDIRECT("'"&amp;$C210&amp;"'!"&amp;"$"&amp;$D210&amp;$AR$1&amp;"")</f>
        <v>3</v>
      </c>
      <c r="AS210" s="232">
        <v>0.94</v>
      </c>
      <c r="AT210" s="230">
        <v>1.21</v>
      </c>
      <c r="AU210" s="231" cm="1">
        <f t="array" aca="1" ref="AU210" ca="1">INDIRECT("'"&amp;$C210&amp;"'!"&amp;"$"&amp;$D210&amp;$AU$1&amp;"")</f>
        <v>2.5</v>
      </c>
      <c r="AV210" s="232">
        <v>0.94</v>
      </c>
      <c r="AW210" s="230">
        <v>0.92100000000000004</v>
      </c>
      <c r="AX210" s="229">
        <v>0</v>
      </c>
      <c r="AY210" s="233">
        <v>70.7</v>
      </c>
      <c r="AZ210" s="232" cm="1">
        <f t="array" aca="1" ref="AZ210" ca="1">INDIRECT("'"&amp;$C210&amp;"'!"&amp;"$"&amp;$D210&amp;$AZ$1&amp;"")</f>
        <v>0</v>
      </c>
      <c r="BA210" s="231"/>
      <c r="BB210" s="232" t="s">
        <v>1</v>
      </c>
      <c r="BC210" s="230" t="s">
        <v>1</v>
      </c>
      <c r="BD210" s="232" t="str" cm="1">
        <f t="array" aca="1" ref="BD210" ca="1">INDIRECT("'"&amp;$C210&amp;"'!"&amp;"$"&amp;$D210&amp;$BD$1&amp;"")</f>
        <v>CMS</v>
      </c>
      <c r="BE210" s="231"/>
      <c r="BF210" s="232" t="s">
        <v>1</v>
      </c>
      <c r="BG210" s="230" t="s">
        <v>1</v>
      </c>
      <c r="BH210" s="234">
        <v>14.02</v>
      </c>
      <c r="BI210" s="230">
        <v>71.55</v>
      </c>
      <c r="BJ210" s="234" cm="1">
        <f t="array" aca="1" ref="BJ210" ca="1">INDIRECT("'"&amp;$C210&amp;"'!"&amp;"$"&amp;$D210&amp;$BJ$1&amp;"")</f>
        <v>14.2</v>
      </c>
      <c r="BK210" s="232">
        <v>1</v>
      </c>
      <c r="BL210" s="230">
        <v>1.3</v>
      </c>
      <c r="BM210" s="414">
        <v>68.599999999999994</v>
      </c>
      <c r="BN210" s="229" cm="1">
        <f t="array" aca="1" ref="BN210" ca="1">INDIRECT("'"&amp;$C210&amp;"'!"&amp;"$"&amp;$D210&amp;$BN$1&amp;"")</f>
        <v>0</v>
      </c>
      <c r="BO210" s="231" t="s">
        <v>1</v>
      </c>
      <c r="BP210" s="230" t="s">
        <v>1</v>
      </c>
      <c r="BQ210" s="234" cm="1">
        <f t="array" aca="1" ref="BQ210" ca="1">INDIRECT("'"&amp;$C210&amp;"'!"&amp;"$"&amp;$D210&amp;$BQ$1&amp;"")</f>
        <v>0.88</v>
      </c>
      <c r="BR210" s="232"/>
      <c r="BS210" s="232">
        <v>0.99</v>
      </c>
      <c r="BT210" s="230">
        <v>0.08</v>
      </c>
      <c r="BU210" s="234" cm="1">
        <f t="array" aca="1" ref="BU210" ca="1">INDIRECT("'"&amp;$C210&amp;"'!"&amp;"$"&amp;$D210&amp;$BU$1&amp;"")</f>
        <v>0.67</v>
      </c>
      <c r="BV210" s="232"/>
      <c r="BW210" s="232">
        <v>0.97</v>
      </c>
      <c r="BX210" s="230">
        <v>0.15</v>
      </c>
      <c r="BY210" s="235"/>
      <c r="BZ210" s="232"/>
      <c r="CA210" s="232"/>
      <c r="CB210" s="230"/>
    </row>
    <row r="211" spans="1:80" ht="15" x14ac:dyDescent="0.2">
      <c r="A211" s="351">
        <f t="shared" si="15"/>
        <v>45970</v>
      </c>
      <c r="B211" s="268">
        <v>0.25</v>
      </c>
      <c r="C211" s="254">
        <f t="shared" si="16"/>
        <v>9</v>
      </c>
      <c r="D211" s="255" t="s">
        <v>159</v>
      </c>
      <c r="E211" s="236">
        <v>14</v>
      </c>
      <c r="F211" s="237">
        <v>69.84</v>
      </c>
      <c r="G211" s="238" t="str" cm="1">
        <f t="array" aca="1" ref="G211" ca="1">INDIRECT("'"&amp;$C211&amp;"'!"&amp;"$"&amp;$D211&amp;$G$1&amp;"")</f>
        <v>CMS</v>
      </c>
      <c r="H211" s="239" t="s">
        <v>1</v>
      </c>
      <c r="I211" s="237" t="s">
        <v>1</v>
      </c>
      <c r="J211" s="238" cm="1">
        <f t="array" aca="1" ref="J211" ca="1">INDIRECT("'"&amp;$C211&amp;"'!"&amp;"$"&amp;$D211&amp;$J$1&amp;"")</f>
        <v>6</v>
      </c>
      <c r="K211" s="239"/>
      <c r="L211" s="239">
        <v>0.99</v>
      </c>
      <c r="M211" s="240">
        <v>0.90200000000000002</v>
      </c>
      <c r="N211" s="236" cm="1">
        <f t="array" aca="1" ref="N211" ca="1">INDIRECT("'"&amp;$C211&amp;"'!"&amp;"$"&amp;$D211&amp;$N$1&amp;"")</f>
        <v>0</v>
      </c>
      <c r="O211" s="239"/>
      <c r="P211" s="239" t="s">
        <v>1</v>
      </c>
      <c r="Q211" s="237" t="s">
        <v>1</v>
      </c>
      <c r="R211" s="236" cm="1">
        <f t="array" aca="1" ref="R211" ca="1">INDIRECT("'"&amp;$C211&amp;"'!"&amp;"$"&amp;$D211&amp;$R$1&amp;"")</f>
        <v>6</v>
      </c>
      <c r="S211" s="239"/>
      <c r="T211" s="239">
        <v>0.98</v>
      </c>
      <c r="U211" s="240">
        <v>1.224</v>
      </c>
      <c r="V211" s="236">
        <v>13.86</v>
      </c>
      <c r="W211" s="241" cm="1">
        <f t="array" aca="1" ref="W211" ca="1">INDIRECT("'"&amp;$C211&amp;"'!"&amp;"$"&amp;$D211&amp;$W$1&amp;"")</f>
        <v>2.0480000000000005</v>
      </c>
      <c r="X211" s="239">
        <v>1</v>
      </c>
      <c r="Y211" s="237">
        <v>1.71</v>
      </c>
      <c r="Z211" s="238"/>
      <c r="AA211" s="239"/>
      <c r="AB211" s="239"/>
      <c r="AC211" s="240"/>
      <c r="AD211" s="236"/>
      <c r="AE211" s="239"/>
      <c r="AF211" s="239"/>
      <c r="AG211" s="237"/>
      <c r="AH211" s="238"/>
      <c r="AI211" s="239"/>
      <c r="AJ211" s="239"/>
      <c r="AK211" s="240"/>
      <c r="AL211" s="236"/>
      <c r="AM211" s="239"/>
      <c r="AN211" s="239"/>
      <c r="AO211" s="237"/>
      <c r="AP211" s="236">
        <v>11.7</v>
      </c>
      <c r="AQ211" s="240">
        <v>70.7</v>
      </c>
      <c r="AR211" s="236" cm="1">
        <f t="array" aca="1" ref="AR211" ca="1">INDIRECT("'"&amp;$C211&amp;"'!"&amp;"$"&amp;$D211&amp;$AR$1&amp;"")</f>
        <v>3.5</v>
      </c>
      <c r="AS211" s="239">
        <v>0.96</v>
      </c>
      <c r="AT211" s="237">
        <v>0.97299999999999998</v>
      </c>
      <c r="AU211" s="238" cm="1">
        <f t="array" aca="1" ref="AU211" ca="1">INDIRECT("'"&amp;$C211&amp;"'!"&amp;"$"&amp;$D211&amp;$AU$1&amp;"")</f>
        <v>3</v>
      </c>
      <c r="AV211" s="239">
        <v>0.96</v>
      </c>
      <c r="AW211" s="237">
        <v>0.74399999999999999</v>
      </c>
      <c r="AX211" s="236">
        <v>0</v>
      </c>
      <c r="AY211" s="240">
        <v>70.900000000000006</v>
      </c>
      <c r="AZ211" s="239" cm="1">
        <f t="array" aca="1" ref="AZ211" ca="1">INDIRECT("'"&amp;$C211&amp;"'!"&amp;"$"&amp;$D211&amp;$AZ$1&amp;"")</f>
        <v>0</v>
      </c>
      <c r="BA211" s="238"/>
      <c r="BB211" s="239" t="s">
        <v>1</v>
      </c>
      <c r="BC211" s="237" t="s">
        <v>1</v>
      </c>
      <c r="BD211" s="239" t="str" cm="1">
        <f t="array" aca="1" ref="BD211" ca="1">INDIRECT("'"&amp;$C211&amp;"'!"&amp;"$"&amp;$D211&amp;$BD$1&amp;"")</f>
        <v>CMS</v>
      </c>
      <c r="BE211" s="238"/>
      <c r="BF211" s="239" t="s">
        <v>1</v>
      </c>
      <c r="BG211" s="237" t="s">
        <v>1</v>
      </c>
      <c r="BH211" s="241">
        <v>14.19</v>
      </c>
      <c r="BI211" s="237">
        <v>71.95</v>
      </c>
      <c r="BJ211" s="241" cm="1">
        <f t="array" aca="1" ref="BJ211" ca="1">INDIRECT("'"&amp;$C211&amp;"'!"&amp;"$"&amp;$D211&amp;$BJ$1&amp;"")</f>
        <v>14.17</v>
      </c>
      <c r="BK211" s="239">
        <v>0.99</v>
      </c>
      <c r="BL211" s="237">
        <v>2.4</v>
      </c>
      <c r="BM211" s="415">
        <v>68.599999999999994</v>
      </c>
      <c r="BN211" s="236" cm="1">
        <f t="array" aca="1" ref="BN211" ca="1">INDIRECT("'"&amp;$C211&amp;"'!"&amp;"$"&amp;$D211&amp;$BN$1&amp;"")</f>
        <v>0</v>
      </c>
      <c r="BO211" s="238" t="s">
        <v>1</v>
      </c>
      <c r="BP211" s="237" t="s">
        <v>1</v>
      </c>
      <c r="BQ211" s="241" cm="1">
        <f t="array" aca="1" ref="BQ211" ca="1">INDIRECT("'"&amp;$C211&amp;"'!"&amp;"$"&amp;$D211&amp;$BQ$1&amp;"")</f>
        <v>0.82</v>
      </c>
      <c r="BR211" s="239"/>
      <c r="BS211" s="239">
        <v>0.99</v>
      </c>
      <c r="BT211" s="237">
        <v>0.06</v>
      </c>
      <c r="BU211" s="241" cm="1">
        <f t="array" aca="1" ref="BU211" ca="1">INDIRECT("'"&amp;$C211&amp;"'!"&amp;"$"&amp;$D211&amp;$BU$1&amp;"")</f>
        <v>0.69</v>
      </c>
      <c r="BV211" s="239"/>
      <c r="BW211" s="239">
        <v>0.97</v>
      </c>
      <c r="BX211" s="237">
        <v>0.16</v>
      </c>
      <c r="BY211" s="242"/>
      <c r="BZ211" s="239"/>
      <c r="CA211" s="239"/>
      <c r="CB211" s="237"/>
    </row>
    <row r="212" spans="1:80" ht="15" x14ac:dyDescent="0.2">
      <c r="A212" s="351">
        <f t="shared" si="15"/>
        <v>45970</v>
      </c>
      <c r="B212" s="268">
        <v>0.29166666666666702</v>
      </c>
      <c r="C212" s="254">
        <f t="shared" si="16"/>
        <v>9</v>
      </c>
      <c r="D212" s="255" t="s">
        <v>160</v>
      </c>
      <c r="E212" s="229">
        <v>14</v>
      </c>
      <c r="F212" s="230">
        <v>69.680000000000007</v>
      </c>
      <c r="G212" s="231" t="str" cm="1">
        <f t="array" aca="1" ref="G212" ca="1">INDIRECT("'"&amp;$C212&amp;"'!"&amp;"$"&amp;$D212&amp;$G$1&amp;"")</f>
        <v>CMS</v>
      </c>
      <c r="H212" s="232" t="s">
        <v>1</v>
      </c>
      <c r="I212" s="230" t="s">
        <v>1</v>
      </c>
      <c r="J212" s="231" cm="1">
        <f t="array" aca="1" ref="J212" ca="1">INDIRECT("'"&amp;$C212&amp;"'!"&amp;"$"&amp;$D212&amp;$J$1&amp;"")</f>
        <v>6.1</v>
      </c>
      <c r="K212" s="232"/>
      <c r="L212" s="232">
        <v>0.97</v>
      </c>
      <c r="M212" s="233">
        <v>1.621</v>
      </c>
      <c r="N212" s="229" t="str" cm="1">
        <f t="array" aca="1" ref="N212" ca="1">INDIRECT("'"&amp;$C212&amp;"'!"&amp;"$"&amp;$D212&amp;$N$1&amp;"")</f>
        <v>CMS</v>
      </c>
      <c r="O212" s="232"/>
      <c r="P212" s="232" t="s">
        <v>1</v>
      </c>
      <c r="Q212" s="230" t="s">
        <v>1</v>
      </c>
      <c r="R212" s="359" cm="1">
        <f t="array" aca="1" ref="R212" ca="1">INDIRECT("'"&amp;$C212&amp;"'!"&amp;"$"&amp;$D212&amp;$R$1&amp;"")</f>
        <v>6.1</v>
      </c>
      <c r="S212" s="232"/>
      <c r="T212" s="232">
        <v>0.97</v>
      </c>
      <c r="U212" s="233">
        <v>1.6279999999999999</v>
      </c>
      <c r="V212" s="229">
        <v>13.9</v>
      </c>
      <c r="W212" s="234" cm="1">
        <f t="array" aca="1" ref="W212" ca="1">INDIRECT("'"&amp;$C212&amp;"'!"&amp;"$"&amp;$D212&amp;$W$1&amp;"")</f>
        <v>2.0869999999999997</v>
      </c>
      <c r="X212" s="232">
        <v>1</v>
      </c>
      <c r="Y212" s="230">
        <v>0.159</v>
      </c>
      <c r="Z212" s="231" cm="1">
        <f t="array" aca="1" ref="Z212" ca="1">INDIRECT("'"&amp;$C212&amp;"'!"&amp;"$"&amp;$D212&amp;$Z$1&amp;"")</f>
        <v>0</v>
      </c>
      <c r="AA212" s="232" t="s">
        <v>1</v>
      </c>
      <c r="AB212" s="232" t="s">
        <v>1</v>
      </c>
      <c r="AC212" s="233" t="s">
        <v>1</v>
      </c>
      <c r="AD212" s="229" cm="1">
        <f t="array" aca="1" ref="AD212" ca="1">INDIRECT("'"&amp;$C212&amp;"'!"&amp;"$"&amp;$D212&amp;$AD$1&amp;"")</f>
        <v>0</v>
      </c>
      <c r="AE212" s="232" t="s">
        <v>1</v>
      </c>
      <c r="AF212" s="232" t="s">
        <v>1</v>
      </c>
      <c r="AG212" s="230" t="s">
        <v>1</v>
      </c>
      <c r="AH212" s="231" cm="1">
        <f t="array" aca="1" ref="AH212" ca="1">INDIRECT("'"&amp;$C212&amp;"'!"&amp;"$"&amp;$D212&amp;$AH$1&amp;"")</f>
        <v>0</v>
      </c>
      <c r="AI212" s="232" t="s">
        <v>1</v>
      </c>
      <c r="AJ212" s="232" t="s">
        <v>1</v>
      </c>
      <c r="AK212" s="233" t="s">
        <v>1</v>
      </c>
      <c r="AL212" s="229" cm="1">
        <f t="array" aca="1" ref="AL212" ca="1">INDIRECT("'"&amp;$C212&amp;"'!"&amp;"$"&amp;$D212&amp;$AL$1&amp;"")</f>
        <v>0</v>
      </c>
      <c r="AM212" s="232" t="s">
        <v>1</v>
      </c>
      <c r="AN212" s="232" t="s">
        <v>1</v>
      </c>
      <c r="AO212" s="230" t="s">
        <v>1</v>
      </c>
      <c r="AP212" s="229">
        <v>11.7</v>
      </c>
      <c r="AQ212" s="233">
        <v>70.7</v>
      </c>
      <c r="AR212" s="229" cm="1">
        <f t="array" aca="1" ref="AR212" ca="1">INDIRECT("'"&amp;$C212&amp;"'!"&amp;"$"&amp;$D212&amp;$AR$1&amp;"")</f>
        <v>3.5</v>
      </c>
      <c r="AS212" s="232">
        <v>0.96</v>
      </c>
      <c r="AT212" s="230">
        <v>1.02</v>
      </c>
      <c r="AU212" s="231" cm="1">
        <f t="array" aca="1" ref="AU212" ca="1">INDIRECT("'"&amp;$C212&amp;"'!"&amp;"$"&amp;$D212&amp;$AU$1&amp;"")</f>
        <v>3</v>
      </c>
      <c r="AV212" s="232">
        <v>0.96</v>
      </c>
      <c r="AW212" s="230">
        <v>0.73499999999999999</v>
      </c>
      <c r="AX212" s="229">
        <v>0</v>
      </c>
      <c r="AY212" s="233">
        <v>70.7</v>
      </c>
      <c r="AZ212" s="232" cm="1">
        <f t="array" aca="1" ref="AZ212" ca="1">INDIRECT("'"&amp;$C212&amp;"'!"&amp;"$"&amp;$D212&amp;$AZ$1&amp;"")</f>
        <v>0</v>
      </c>
      <c r="BA212" s="231"/>
      <c r="BB212" s="232" t="s">
        <v>1</v>
      </c>
      <c r="BC212" s="230" t="s">
        <v>1</v>
      </c>
      <c r="BD212" s="232" t="str" cm="1">
        <f t="array" aca="1" ref="BD212" ca="1">INDIRECT("'"&amp;$C212&amp;"'!"&amp;"$"&amp;$D212&amp;$BD$1&amp;"")</f>
        <v>CMS</v>
      </c>
      <c r="BE212" s="231"/>
      <c r="BF212" s="232" t="s">
        <v>1</v>
      </c>
      <c r="BG212" s="230" t="s">
        <v>1</v>
      </c>
      <c r="BH212" s="234">
        <v>14.22</v>
      </c>
      <c r="BI212" s="230">
        <v>72</v>
      </c>
      <c r="BJ212" s="234" cm="1">
        <f t="array" aca="1" ref="BJ212" ca="1">INDIRECT("'"&amp;$C212&amp;"'!"&amp;"$"&amp;$D212&amp;$BJ$1&amp;"")</f>
        <v>14.24</v>
      </c>
      <c r="BK212" s="232">
        <v>0.99</v>
      </c>
      <c r="BL212" s="230">
        <v>2.4</v>
      </c>
      <c r="BM212" s="414">
        <v>68.5</v>
      </c>
      <c r="BN212" s="229" cm="1">
        <f t="array" aca="1" ref="BN212" ca="1">INDIRECT("'"&amp;$C212&amp;"'!"&amp;"$"&amp;$D212&amp;$BN$1&amp;"")</f>
        <v>0</v>
      </c>
      <c r="BO212" s="231" t="s">
        <v>1</v>
      </c>
      <c r="BP212" s="230" t="s">
        <v>1</v>
      </c>
      <c r="BQ212" s="234" cm="1">
        <f t="array" aca="1" ref="BQ212" ca="1">INDIRECT("'"&amp;$C212&amp;"'!"&amp;"$"&amp;$D212&amp;$BQ$1&amp;"")</f>
        <v>0.89</v>
      </c>
      <c r="BR212" s="232"/>
      <c r="BS212" s="232">
        <v>1</v>
      </c>
      <c r="BT212" s="230">
        <v>7.0000000000000007E-2</v>
      </c>
      <c r="BU212" s="235" cm="1">
        <f t="array" aca="1" ref="BU212" ca="1">INDIRECT("'"&amp;$C212&amp;"'!"&amp;"$"&amp;$D212&amp;$BU$1&amp;"")</f>
        <v>0.7</v>
      </c>
      <c r="BV212" s="232"/>
      <c r="BW212" s="232">
        <v>0.97</v>
      </c>
      <c r="BX212" s="230">
        <v>0.17</v>
      </c>
      <c r="BY212" s="235"/>
      <c r="BZ212" s="232"/>
      <c r="CA212" s="232"/>
      <c r="CB212" s="230"/>
    </row>
    <row r="213" spans="1:80" ht="15" x14ac:dyDescent="0.2">
      <c r="A213" s="351">
        <f t="shared" si="15"/>
        <v>45970</v>
      </c>
      <c r="B213" s="268">
        <v>0.33333333333333398</v>
      </c>
      <c r="C213" s="254">
        <f t="shared" si="16"/>
        <v>9</v>
      </c>
      <c r="D213" s="255" t="s">
        <v>161</v>
      </c>
      <c r="E213" s="236">
        <v>14</v>
      </c>
      <c r="F213" s="237">
        <v>69.5</v>
      </c>
      <c r="G213" s="238" t="str" cm="1">
        <f t="array" aca="1" ref="G213" ca="1">INDIRECT("'"&amp;$C213&amp;"'!"&amp;"$"&amp;$D213&amp;$G$1&amp;"")</f>
        <v>CMS</v>
      </c>
      <c r="H213" s="239" t="s">
        <v>1</v>
      </c>
      <c r="I213" s="237" t="s">
        <v>1</v>
      </c>
      <c r="J213" s="238" cm="1">
        <f t="array" aca="1" ref="J213" ca="1">INDIRECT("'"&amp;$C213&amp;"'!"&amp;"$"&amp;$D213&amp;$J$1&amp;"")</f>
        <v>6.5</v>
      </c>
      <c r="K213" s="239"/>
      <c r="L213" s="239">
        <v>0.97</v>
      </c>
      <c r="M213" s="240">
        <v>1.6579999999999999</v>
      </c>
      <c r="N213" s="236" t="str" cm="1">
        <f t="array" aca="1" ref="N213" ca="1">INDIRECT("'"&amp;$C213&amp;"'!"&amp;"$"&amp;$D213&amp;$N$1&amp;"")</f>
        <v>CMS</v>
      </c>
      <c r="O213" s="239"/>
      <c r="P213" s="239" t="s">
        <v>1</v>
      </c>
      <c r="Q213" s="237" t="s">
        <v>1</v>
      </c>
      <c r="R213" s="236" cm="1">
        <f t="array" aca="1" ref="R213" ca="1">INDIRECT("'"&amp;$C213&amp;"'!"&amp;"$"&amp;$D213&amp;$R$1&amp;"")</f>
        <v>6.5</v>
      </c>
      <c r="S213" s="239"/>
      <c r="T213" s="239">
        <v>0.96</v>
      </c>
      <c r="U213" s="240">
        <v>1.827</v>
      </c>
      <c r="V213" s="236">
        <v>13.91</v>
      </c>
      <c r="W213" s="241" cm="1">
        <f t="array" aca="1" ref="W213" ca="1">INDIRECT("'"&amp;$C213&amp;"'!"&amp;"$"&amp;$D213&amp;$W$1&amp;"")</f>
        <v>2.0939999999999999</v>
      </c>
      <c r="X213" s="239">
        <v>0.99</v>
      </c>
      <c r="Y213" s="237">
        <v>0.253</v>
      </c>
      <c r="Z213" s="238" cm="1">
        <f t="array" aca="1" ref="Z213" ca="1">INDIRECT("'"&amp;$C213&amp;"'!"&amp;"$"&amp;$D213&amp;$Z$1&amp;"")</f>
        <v>0</v>
      </c>
      <c r="AA213" s="239" t="s">
        <v>1</v>
      </c>
      <c r="AB213" s="239" t="s">
        <v>1</v>
      </c>
      <c r="AC213" s="240" t="s">
        <v>1</v>
      </c>
      <c r="AD213" s="236" cm="1">
        <f t="array" aca="1" ref="AD213" ca="1">INDIRECT("'"&amp;$C213&amp;"'!"&amp;"$"&amp;$D213&amp;$AD$1&amp;"")</f>
        <v>0</v>
      </c>
      <c r="AE213" s="239" t="s">
        <v>1</v>
      </c>
      <c r="AF213" s="239" t="s">
        <v>1</v>
      </c>
      <c r="AG213" s="237" t="s">
        <v>1</v>
      </c>
      <c r="AH213" s="238" cm="1">
        <f t="array" aca="1" ref="AH213" ca="1">INDIRECT("'"&amp;$C213&amp;"'!"&amp;"$"&amp;$D213&amp;$AH$1&amp;"")</f>
        <v>0</v>
      </c>
      <c r="AI213" s="239" t="s">
        <v>1</v>
      </c>
      <c r="AJ213" s="239" t="s">
        <v>1</v>
      </c>
      <c r="AK213" s="240" t="s">
        <v>1</v>
      </c>
      <c r="AL213" s="236" cm="1">
        <f t="array" aca="1" ref="AL213" ca="1">INDIRECT("'"&amp;$C213&amp;"'!"&amp;"$"&amp;$D213&amp;$AL$1&amp;"")</f>
        <v>0</v>
      </c>
      <c r="AM213" s="239" t="s">
        <v>1</v>
      </c>
      <c r="AN213" s="239" t="s">
        <v>1</v>
      </c>
      <c r="AO213" s="237" t="s">
        <v>1</v>
      </c>
      <c r="AP213" s="236">
        <v>11.6</v>
      </c>
      <c r="AQ213" s="240">
        <v>70.400000000000006</v>
      </c>
      <c r="AR213" s="236" cm="1">
        <f t="array" aca="1" ref="AR213" ca="1">INDIRECT("'"&amp;$C213&amp;"'!"&amp;"$"&amp;$D213&amp;$AR$1&amp;"")</f>
        <v>3.2</v>
      </c>
      <c r="AS213" s="239">
        <v>0.96</v>
      </c>
      <c r="AT213" s="237">
        <v>1.0900000000000001</v>
      </c>
      <c r="AU213" s="238" cm="1">
        <f t="array" aca="1" ref="AU213" ca="1">INDIRECT("'"&amp;$C213&amp;"'!"&amp;"$"&amp;$D213&amp;$AU$1&amp;"")</f>
        <v>3</v>
      </c>
      <c r="AV213" s="239">
        <v>0.96</v>
      </c>
      <c r="AW213" s="237">
        <v>0.93400000000000005</v>
      </c>
      <c r="AX213" s="236">
        <v>0</v>
      </c>
      <c r="AY213" s="240">
        <v>70.7</v>
      </c>
      <c r="AZ213" s="239" cm="1">
        <f t="array" aca="1" ref="AZ213" ca="1">INDIRECT("'"&amp;$C213&amp;"'!"&amp;"$"&amp;$D213&amp;$AZ$1&amp;"")</f>
        <v>0</v>
      </c>
      <c r="BA213" s="238"/>
      <c r="BB213" s="239" t="s">
        <v>1</v>
      </c>
      <c r="BC213" s="237" t="s">
        <v>1</v>
      </c>
      <c r="BD213" s="239" t="str" cm="1">
        <f t="array" aca="1" ref="BD213" ca="1">INDIRECT("'"&amp;$C213&amp;"'!"&amp;"$"&amp;$D213&amp;$BD$1&amp;"")</f>
        <v>CMS</v>
      </c>
      <c r="BE213" s="238"/>
      <c r="BF213" s="239" t="s">
        <v>1</v>
      </c>
      <c r="BG213" s="237" t="s">
        <v>1</v>
      </c>
      <c r="BH213" s="241">
        <v>14.13</v>
      </c>
      <c r="BI213" s="237">
        <v>71.48</v>
      </c>
      <c r="BJ213" s="241" cm="1">
        <f t="array" aca="1" ref="BJ213" ca="1">INDIRECT("'"&amp;$C213&amp;"'!"&amp;"$"&amp;$D213&amp;$BJ$1&amp;"")</f>
        <v>14.25</v>
      </c>
      <c r="BK213" s="239">
        <v>0.99</v>
      </c>
      <c r="BL213" s="237">
        <v>2.4</v>
      </c>
      <c r="BM213" s="415">
        <v>68.099999999999994</v>
      </c>
      <c r="BN213" s="236" cm="1">
        <f t="array" aca="1" ref="BN213" ca="1">INDIRECT("'"&amp;$C213&amp;"'!"&amp;"$"&amp;$D213&amp;$BN$1&amp;"")</f>
        <v>3.5200000000000005</v>
      </c>
      <c r="BO213" s="238">
        <v>0.95</v>
      </c>
      <c r="BP213" s="237">
        <v>1.5</v>
      </c>
      <c r="BQ213" s="241" cm="1">
        <f t="array" aca="1" ref="BQ213" ca="1">INDIRECT("'"&amp;$C213&amp;"'!"&amp;"$"&amp;$D213&amp;$BQ$1&amp;"")</f>
        <v>0.99</v>
      </c>
      <c r="BR213" s="239"/>
      <c r="BS213" s="239">
        <v>0.99</v>
      </c>
      <c r="BT213" s="237">
        <v>0.12</v>
      </c>
      <c r="BU213" s="242" cm="1">
        <f t="array" aca="1" ref="BU213" ca="1">INDIRECT("'"&amp;$C213&amp;"'!"&amp;"$"&amp;$D213&amp;$BU$1&amp;"")</f>
        <v>0.7</v>
      </c>
      <c r="BV213" s="239"/>
      <c r="BW213" s="239">
        <v>0.97</v>
      </c>
      <c r="BX213" s="237">
        <v>0.17</v>
      </c>
      <c r="BY213" s="242"/>
      <c r="BZ213" s="239"/>
      <c r="CA213" s="239"/>
      <c r="CB213" s="237"/>
    </row>
    <row r="214" spans="1:80" ht="15" x14ac:dyDescent="0.2">
      <c r="A214" s="351">
        <f t="shared" si="15"/>
        <v>45970</v>
      </c>
      <c r="B214" s="268">
        <v>0.375</v>
      </c>
      <c r="C214" s="254">
        <f t="shared" si="16"/>
        <v>9</v>
      </c>
      <c r="D214" s="255" t="s">
        <v>162</v>
      </c>
      <c r="E214" s="229">
        <v>14.1</v>
      </c>
      <c r="F214" s="230">
        <v>69.180000000000007</v>
      </c>
      <c r="G214" s="231" t="str" cm="1">
        <f t="array" aca="1" ref="G214" ca="1">INDIRECT("'"&amp;$C214&amp;"'!"&amp;"$"&amp;$D214&amp;$G$1&amp;"")</f>
        <v>CMS</v>
      </c>
      <c r="H214" s="232" t="s">
        <v>1</v>
      </c>
      <c r="I214" s="230" t="s">
        <v>1</v>
      </c>
      <c r="J214" s="231" cm="1">
        <f t="array" aca="1" ref="J214" ca="1">INDIRECT("'"&amp;$C214&amp;"'!"&amp;"$"&amp;$D214&amp;$J$1&amp;"")</f>
        <v>5.9</v>
      </c>
      <c r="K214" s="232"/>
      <c r="L214" s="232">
        <v>0.95</v>
      </c>
      <c r="M214" s="233">
        <v>2.06</v>
      </c>
      <c r="N214" s="229" cm="1">
        <f t="array" aca="1" ref="N214" ca="1">INDIRECT("'"&amp;$C214&amp;"'!"&amp;"$"&amp;$D214&amp;$N$1&amp;"")</f>
        <v>1.5</v>
      </c>
      <c r="O214" s="232"/>
      <c r="P214" s="232">
        <v>0.94</v>
      </c>
      <c r="Q214" s="230">
        <v>0.56999999999999995</v>
      </c>
      <c r="R214" s="359" cm="1">
        <f t="array" aca="1" ref="R214" ca="1">INDIRECT("'"&amp;$C214&amp;"'!"&amp;"$"&amp;$D214&amp;$R$1&amp;"")</f>
        <v>5.9</v>
      </c>
      <c r="S214" s="232"/>
      <c r="T214" s="232">
        <v>0.95</v>
      </c>
      <c r="U214" s="233">
        <v>2.06</v>
      </c>
      <c r="V214" s="229">
        <v>13.858000000000001</v>
      </c>
      <c r="W214" s="234" cm="1">
        <f t="array" aca="1" ref="W214" ca="1">INDIRECT("'"&amp;$C214&amp;"'!"&amp;"$"&amp;$D214&amp;$W$1&amp;"")</f>
        <v>3.5030000000000001</v>
      </c>
      <c r="X214" s="232">
        <v>1</v>
      </c>
      <c r="Y214" s="230">
        <v>0.308</v>
      </c>
      <c r="Z214" s="231" cm="1">
        <f t="array" aca="1" ref="Z214" ca="1">INDIRECT("'"&amp;$C214&amp;"'!"&amp;"$"&amp;$D214&amp;$Z$1&amp;"")</f>
        <v>0</v>
      </c>
      <c r="AA214" s="232" t="s">
        <v>1</v>
      </c>
      <c r="AB214" s="232" t="s">
        <v>1</v>
      </c>
      <c r="AC214" s="233" t="s">
        <v>1</v>
      </c>
      <c r="AD214" s="229" cm="1">
        <f t="array" aca="1" ref="AD214" ca="1">INDIRECT("'"&amp;$C214&amp;"'!"&amp;"$"&amp;$D214&amp;$AD$1&amp;"")</f>
        <v>0</v>
      </c>
      <c r="AE214" s="232" t="s">
        <v>1</v>
      </c>
      <c r="AF214" s="232" t="s">
        <v>1</v>
      </c>
      <c r="AG214" s="230" t="s">
        <v>1</v>
      </c>
      <c r="AH214" s="231" cm="1">
        <f t="array" aca="1" ref="AH214" ca="1">INDIRECT("'"&amp;$C214&amp;"'!"&amp;"$"&amp;$D214&amp;$AH$1&amp;"")</f>
        <v>0</v>
      </c>
      <c r="AI214" s="232" t="s">
        <v>1</v>
      </c>
      <c r="AJ214" s="232" t="s">
        <v>1</v>
      </c>
      <c r="AK214" s="233" t="s">
        <v>1</v>
      </c>
      <c r="AL214" s="229" cm="1">
        <f t="array" aca="1" ref="AL214" ca="1">INDIRECT("'"&amp;$C214&amp;"'!"&amp;"$"&amp;$D214&amp;$AL$1&amp;"")</f>
        <v>0</v>
      </c>
      <c r="AM214" s="232" t="s">
        <v>1</v>
      </c>
      <c r="AN214" s="232" t="s">
        <v>1</v>
      </c>
      <c r="AO214" s="230" t="s">
        <v>1</v>
      </c>
      <c r="AP214" s="229">
        <v>11.6</v>
      </c>
      <c r="AQ214" s="233">
        <v>70</v>
      </c>
      <c r="AR214" s="229" cm="1">
        <f t="array" aca="1" ref="AR214" ca="1">INDIRECT("'"&amp;$C214&amp;"'!"&amp;"$"&amp;$D214&amp;$AR$1&amp;"")</f>
        <v>3.3</v>
      </c>
      <c r="AS214" s="232">
        <v>0.93</v>
      </c>
      <c r="AT214" s="230">
        <v>1.1499999999999999</v>
      </c>
      <c r="AU214" s="231" cm="1">
        <f t="array" aca="1" ref="AU214" ca="1">INDIRECT("'"&amp;$C214&amp;"'!"&amp;"$"&amp;$D214&amp;$AU$1&amp;"")</f>
        <v>3.3</v>
      </c>
      <c r="AV214" s="232">
        <v>0.93</v>
      </c>
      <c r="AW214" s="230">
        <v>1.32</v>
      </c>
      <c r="AX214" s="229">
        <v>0</v>
      </c>
      <c r="AY214" s="233">
        <v>70.7</v>
      </c>
      <c r="AZ214" s="232" cm="1">
        <f t="array" aca="1" ref="AZ214" ca="1">INDIRECT("'"&amp;$C214&amp;"'!"&amp;"$"&amp;$D214&amp;$AZ$1&amp;"")</f>
        <v>0</v>
      </c>
      <c r="BA214" s="231"/>
      <c r="BB214" s="232" t="s">
        <v>1</v>
      </c>
      <c r="BC214" s="230" t="s">
        <v>1</v>
      </c>
      <c r="BD214" s="232" t="str" cm="1">
        <f t="array" aca="1" ref="BD214" ca="1">INDIRECT("'"&amp;$C214&amp;"'!"&amp;"$"&amp;$D214&amp;$BD$1&amp;"")</f>
        <v>CMS</v>
      </c>
      <c r="BE214" s="231"/>
      <c r="BF214" s="232" t="s">
        <v>1</v>
      </c>
      <c r="BG214" s="230" t="s">
        <v>1</v>
      </c>
      <c r="BH214" s="234">
        <v>13.98</v>
      </c>
      <c r="BI214" s="230">
        <v>71.98</v>
      </c>
      <c r="BJ214" s="234" cm="1">
        <f t="array" aca="1" ref="BJ214" ca="1">INDIRECT("'"&amp;$C214&amp;"'!"&amp;"$"&amp;$D214&amp;$BJ$1&amp;"")</f>
        <v>14.28</v>
      </c>
      <c r="BK214" s="232">
        <v>0.99</v>
      </c>
      <c r="BL214" s="230">
        <v>2.4</v>
      </c>
      <c r="BM214" s="414">
        <v>67.900000000000006</v>
      </c>
      <c r="BN214" s="229" cm="1">
        <f t="array" aca="1" ref="BN214" ca="1">INDIRECT("'"&amp;$C214&amp;"'!"&amp;"$"&amp;$D214&amp;$BN$1&amp;"")</f>
        <v>5.7999999999999989</v>
      </c>
      <c r="BO214" s="231">
        <v>0.97</v>
      </c>
      <c r="BP214" s="230">
        <v>1.4</v>
      </c>
      <c r="BQ214" s="234" cm="1">
        <f t="array" aca="1" ref="BQ214" ca="1">INDIRECT("'"&amp;$C214&amp;"'!"&amp;"$"&amp;$D214&amp;$BQ$1&amp;"")</f>
        <v>1.05</v>
      </c>
      <c r="BR214" s="232"/>
      <c r="BS214" s="232">
        <v>0.99</v>
      </c>
      <c r="BT214" s="230">
        <v>0.09</v>
      </c>
      <c r="BU214" s="235" cm="1">
        <f t="array" aca="1" ref="BU214" ca="1">INDIRECT("'"&amp;$C214&amp;"'!"&amp;"$"&amp;$D214&amp;$BU$1&amp;"")</f>
        <v>0.74</v>
      </c>
      <c r="BV214" s="232"/>
      <c r="BW214" s="232">
        <v>0.97</v>
      </c>
      <c r="BX214" s="230">
        <v>0.19</v>
      </c>
      <c r="BY214" s="235"/>
      <c r="BZ214" s="232"/>
      <c r="CA214" s="232"/>
      <c r="CB214" s="230"/>
    </row>
    <row r="215" spans="1:80" ht="15" x14ac:dyDescent="0.2">
      <c r="A215" s="351">
        <f t="shared" si="15"/>
        <v>45970</v>
      </c>
      <c r="B215" s="268">
        <v>0.41666666666666702</v>
      </c>
      <c r="C215" s="254">
        <f t="shared" si="16"/>
        <v>9</v>
      </c>
      <c r="D215" s="255" t="s">
        <v>163</v>
      </c>
      <c r="E215" s="236">
        <v>14.1</v>
      </c>
      <c r="F215" s="237">
        <v>68.98</v>
      </c>
      <c r="G215" s="238" t="str" cm="1">
        <f t="array" aca="1" ref="G215" ca="1">INDIRECT("'"&amp;$C215&amp;"'!"&amp;"$"&amp;$D215&amp;$G$1&amp;"")</f>
        <v>CMS</v>
      </c>
      <c r="H215" s="239" t="s">
        <v>1</v>
      </c>
      <c r="I215" s="237" t="s">
        <v>1</v>
      </c>
      <c r="J215" s="238" cm="1">
        <f t="array" aca="1" ref="J215" ca="1">INDIRECT("'"&amp;$C215&amp;"'!"&amp;"$"&amp;$D215&amp;$J$1&amp;"")</f>
        <v>6</v>
      </c>
      <c r="K215" s="239"/>
      <c r="L215" s="239">
        <v>0.94</v>
      </c>
      <c r="M215" s="240">
        <v>2.09</v>
      </c>
      <c r="N215" s="236" cm="1">
        <f t="array" aca="1" ref="N215" ca="1">INDIRECT("'"&amp;$C215&amp;"'!"&amp;"$"&amp;$D215&amp;$N$1&amp;"")</f>
        <v>6</v>
      </c>
      <c r="O215" s="239"/>
      <c r="P215" s="239">
        <v>0.94</v>
      </c>
      <c r="Q215" s="237">
        <v>2.09</v>
      </c>
      <c r="R215" s="236" cm="1">
        <f t="array" aca="1" ref="R215" ca="1">INDIRECT("'"&amp;$C215&amp;"'!"&amp;"$"&amp;$D215&amp;$R$1&amp;"")</f>
        <v>6</v>
      </c>
      <c r="S215" s="239"/>
      <c r="T215" s="239">
        <v>0.94</v>
      </c>
      <c r="U215" s="240">
        <v>2.09</v>
      </c>
      <c r="V215" s="236">
        <v>13.972</v>
      </c>
      <c r="W215" s="241" cm="1">
        <f t="array" aca="1" ref="W215" ca="1">INDIRECT("'"&amp;$C215&amp;"'!"&amp;"$"&amp;$D215&amp;$W$1&amp;"")</f>
        <v>3.5550000000000006</v>
      </c>
      <c r="X215" s="239">
        <v>1</v>
      </c>
      <c r="Y215" s="237">
        <v>0.30499999999999999</v>
      </c>
      <c r="Z215" s="238" cm="1">
        <f t="array" aca="1" ref="Z215" ca="1">INDIRECT("'"&amp;$C215&amp;"'!"&amp;"$"&amp;$D215&amp;$Z$1&amp;"")</f>
        <v>0</v>
      </c>
      <c r="AA215" s="239" t="s">
        <v>1</v>
      </c>
      <c r="AB215" s="239" t="s">
        <v>1</v>
      </c>
      <c r="AC215" s="240" t="s">
        <v>1</v>
      </c>
      <c r="AD215" s="236" cm="1">
        <f t="array" aca="1" ref="AD215" ca="1">INDIRECT("'"&amp;$C215&amp;"'!"&amp;"$"&amp;$D215&amp;$AD$1&amp;"")</f>
        <v>0</v>
      </c>
      <c r="AE215" s="239" t="s">
        <v>1</v>
      </c>
      <c r="AF215" s="239" t="s">
        <v>1</v>
      </c>
      <c r="AG215" s="237" t="s">
        <v>1</v>
      </c>
      <c r="AH215" s="238" cm="1">
        <f t="array" aca="1" ref="AH215" ca="1">INDIRECT("'"&amp;$C215&amp;"'!"&amp;"$"&amp;$D215&amp;$AH$1&amp;"")</f>
        <v>0</v>
      </c>
      <c r="AI215" s="239" t="s">
        <v>1</v>
      </c>
      <c r="AJ215" s="239" t="s">
        <v>1</v>
      </c>
      <c r="AK215" s="240" t="s">
        <v>1</v>
      </c>
      <c r="AL215" s="236" cm="1">
        <f t="array" aca="1" ref="AL215" ca="1">INDIRECT("'"&amp;$C215&amp;"'!"&amp;"$"&amp;$D215&amp;$AL$1&amp;"")</f>
        <v>0</v>
      </c>
      <c r="AM215" s="239" t="s">
        <v>1</v>
      </c>
      <c r="AN215" s="239" t="s">
        <v>1</v>
      </c>
      <c r="AO215" s="237" t="s">
        <v>1</v>
      </c>
      <c r="AP215" s="236">
        <v>11.6</v>
      </c>
      <c r="AQ215" s="240">
        <v>69.900000000000006</v>
      </c>
      <c r="AR215" s="236" cm="1">
        <f t="array" aca="1" ref="AR215" ca="1">INDIRECT("'"&amp;$C215&amp;"'!"&amp;"$"&amp;$D215&amp;$AR$1&amp;"")</f>
        <v>3.5</v>
      </c>
      <c r="AS215" s="239">
        <v>0.93</v>
      </c>
      <c r="AT215" s="237">
        <v>1.37</v>
      </c>
      <c r="AU215" s="238" cm="1">
        <f t="array" aca="1" ref="AU215" ca="1">INDIRECT("'"&amp;$C215&amp;"'!"&amp;"$"&amp;$D215&amp;$AU$1&amp;"")</f>
        <v>3</v>
      </c>
      <c r="AV215" s="239">
        <v>0.93</v>
      </c>
      <c r="AW215" s="237">
        <v>1.22</v>
      </c>
      <c r="AX215" s="236">
        <v>0</v>
      </c>
      <c r="AY215" s="240">
        <v>70.5</v>
      </c>
      <c r="AZ215" s="239" cm="1">
        <f t="array" aca="1" ref="AZ215" ca="1">INDIRECT("'"&amp;$C215&amp;"'!"&amp;"$"&amp;$D215&amp;$AZ$1&amp;"")</f>
        <v>0</v>
      </c>
      <c r="BA215" s="238"/>
      <c r="BB215" s="239" t="s">
        <v>1</v>
      </c>
      <c r="BC215" s="237" t="s">
        <v>1</v>
      </c>
      <c r="BD215" s="239" t="str" cm="1">
        <f t="array" aca="1" ref="BD215" ca="1">INDIRECT("'"&amp;$C215&amp;"'!"&amp;"$"&amp;$D215&amp;$BD$1&amp;"")</f>
        <v>CMS</v>
      </c>
      <c r="BE215" s="238"/>
      <c r="BF215" s="239" t="s">
        <v>1</v>
      </c>
      <c r="BG215" s="237" t="s">
        <v>1</v>
      </c>
      <c r="BH215" s="241">
        <v>14.1</v>
      </c>
      <c r="BI215" s="237">
        <v>71.099999999999994</v>
      </c>
      <c r="BJ215" s="241" cm="1">
        <f t="array" aca="1" ref="BJ215" ca="1">INDIRECT("'"&amp;$C215&amp;"'!"&amp;"$"&amp;$D215&amp;$BJ$1&amp;"")</f>
        <v>14.3</v>
      </c>
      <c r="BK215" s="239">
        <v>0.98</v>
      </c>
      <c r="BL215" s="237">
        <v>3.4</v>
      </c>
      <c r="BM215" s="415">
        <v>67.7</v>
      </c>
      <c r="BN215" s="236" cm="1">
        <f t="array" aca="1" ref="BN215" ca="1">INDIRECT("'"&amp;$C215&amp;"'!"&amp;"$"&amp;$D215&amp;$BN$1&amp;"")</f>
        <v>3.5999999999999996</v>
      </c>
      <c r="BO215" s="238">
        <v>0.97</v>
      </c>
      <c r="BP215" s="237">
        <v>0.35</v>
      </c>
      <c r="BQ215" s="241" cm="1">
        <f t="array" aca="1" ref="BQ215" ca="1">INDIRECT("'"&amp;$C215&amp;"'!"&amp;"$"&amp;$D215&amp;$BQ$1&amp;"")</f>
        <v>1.05</v>
      </c>
      <c r="BR215" s="239"/>
      <c r="BS215" s="239">
        <v>0.99</v>
      </c>
      <c r="BT215" s="237">
        <v>0.12</v>
      </c>
      <c r="BU215" s="242" cm="1">
        <f t="array" aca="1" ref="BU215" ca="1">INDIRECT("'"&amp;$C215&amp;"'!"&amp;"$"&amp;$D215&amp;$BU$1&amp;"")</f>
        <v>0.72</v>
      </c>
      <c r="BV215" s="239"/>
      <c r="BW215" s="239">
        <v>0.97</v>
      </c>
      <c r="BX215" s="237">
        <v>0.19</v>
      </c>
      <c r="BY215" s="242"/>
      <c r="BZ215" s="239"/>
      <c r="CA215" s="239"/>
      <c r="CB215" s="237"/>
    </row>
    <row r="216" spans="1:80" ht="15" x14ac:dyDescent="0.2">
      <c r="A216" s="351">
        <f t="shared" si="15"/>
        <v>45970</v>
      </c>
      <c r="B216" s="268">
        <v>0.45833333333333398</v>
      </c>
      <c r="C216" s="254">
        <f t="shared" si="16"/>
        <v>9</v>
      </c>
      <c r="D216" s="255" t="s">
        <v>164</v>
      </c>
      <c r="E216" s="229">
        <v>14.1</v>
      </c>
      <c r="F216" s="230">
        <v>68.98</v>
      </c>
      <c r="G216" s="231" t="str" cm="1">
        <f t="array" aca="1" ref="G216" ca="1">INDIRECT("'"&amp;$C216&amp;"'!"&amp;"$"&amp;$D216&amp;$G$1&amp;"")</f>
        <v>CMS</v>
      </c>
      <c r="H216" s="232" t="s">
        <v>1</v>
      </c>
      <c r="I216" s="230" t="s">
        <v>1</v>
      </c>
      <c r="J216" s="231" cm="1">
        <f t="array" aca="1" ref="J216" ca="1">INDIRECT("'"&amp;$C216&amp;"'!"&amp;"$"&amp;$D216&amp;$J$1&amp;"")</f>
        <v>6</v>
      </c>
      <c r="K216" s="232"/>
      <c r="L216" s="232">
        <v>0.95</v>
      </c>
      <c r="M216" s="233">
        <v>2.06</v>
      </c>
      <c r="N216" s="229" cm="1">
        <f t="array" aca="1" ref="N216" ca="1">INDIRECT("'"&amp;$C216&amp;"'!"&amp;"$"&amp;$D216&amp;$N$1&amp;"")</f>
        <v>6</v>
      </c>
      <c r="O216" s="232"/>
      <c r="P216" s="232">
        <v>0.95</v>
      </c>
      <c r="Q216" s="230">
        <v>2.06</v>
      </c>
      <c r="R216" s="359" cm="1">
        <f t="array" aca="1" ref="R216" ca="1">INDIRECT("'"&amp;$C216&amp;"'!"&amp;"$"&amp;$D216&amp;$R$1&amp;"")</f>
        <v>6</v>
      </c>
      <c r="S216" s="232"/>
      <c r="T216" s="232">
        <v>0.95</v>
      </c>
      <c r="U216" s="233">
        <v>2.06</v>
      </c>
      <c r="V216" s="229">
        <v>14.071999999999999</v>
      </c>
      <c r="W216" s="234" cm="1">
        <f t="array" aca="1" ref="W216" ca="1">INDIRECT("'"&amp;$C216&amp;"'!"&amp;"$"&amp;$D216&amp;$W$1&amp;"")</f>
        <v>3.51</v>
      </c>
      <c r="X216" s="232">
        <v>1</v>
      </c>
      <c r="Y216" s="230">
        <v>0.314</v>
      </c>
      <c r="Z216" s="231" cm="1">
        <f t="array" aca="1" ref="Z216" ca="1">INDIRECT("'"&amp;$C216&amp;"'!"&amp;"$"&amp;$D216&amp;$Z$1&amp;"")</f>
        <v>0</v>
      </c>
      <c r="AA216" s="232" t="s">
        <v>1</v>
      </c>
      <c r="AB216" s="232" t="s">
        <v>1</v>
      </c>
      <c r="AC216" s="233" t="s">
        <v>1</v>
      </c>
      <c r="AD216" s="229" cm="1">
        <f t="array" aca="1" ref="AD216" ca="1">INDIRECT("'"&amp;$C216&amp;"'!"&amp;"$"&amp;$D216&amp;$AD$1&amp;"")</f>
        <v>0</v>
      </c>
      <c r="AE216" s="232" t="s">
        <v>1</v>
      </c>
      <c r="AF216" s="232" t="s">
        <v>1</v>
      </c>
      <c r="AG216" s="230" t="s">
        <v>1</v>
      </c>
      <c r="AH216" s="231" cm="1">
        <f t="array" aca="1" ref="AH216" ca="1">INDIRECT("'"&amp;$C216&amp;"'!"&amp;"$"&amp;$D216&amp;$AH$1&amp;"")</f>
        <v>0</v>
      </c>
      <c r="AI216" s="232" t="s">
        <v>1</v>
      </c>
      <c r="AJ216" s="232" t="s">
        <v>1</v>
      </c>
      <c r="AK216" s="233" t="s">
        <v>1</v>
      </c>
      <c r="AL216" s="229" cm="1">
        <f t="array" aca="1" ref="AL216" ca="1">INDIRECT("'"&amp;$C216&amp;"'!"&amp;"$"&amp;$D216&amp;$AL$1&amp;"")</f>
        <v>0</v>
      </c>
      <c r="AM216" s="232" t="s">
        <v>1</v>
      </c>
      <c r="AN216" s="232" t="s">
        <v>1</v>
      </c>
      <c r="AO216" s="230" t="s">
        <v>1</v>
      </c>
      <c r="AP216" s="229">
        <v>11.6</v>
      </c>
      <c r="AQ216" s="233">
        <v>70.400000000000006</v>
      </c>
      <c r="AR216" s="229" cm="1">
        <f t="array" aca="1" ref="AR216" ca="1">INDIRECT("'"&amp;$C216&amp;"'!"&amp;"$"&amp;$D216&amp;$AR$1&amp;"")</f>
        <v>3.5</v>
      </c>
      <c r="AS216" s="232">
        <v>0.97</v>
      </c>
      <c r="AT216" s="230">
        <v>0.86</v>
      </c>
      <c r="AU216" s="231" cm="1">
        <f t="array" aca="1" ref="AU216" ca="1">INDIRECT("'"&amp;$C216&amp;"'!"&amp;"$"&amp;$D216&amp;$AU$1&amp;"")</f>
        <v>3</v>
      </c>
      <c r="AV216" s="232">
        <v>0.97</v>
      </c>
      <c r="AW216" s="230">
        <v>0.77</v>
      </c>
      <c r="AX216" s="229">
        <v>13.8</v>
      </c>
      <c r="AY216" s="233">
        <v>70.5</v>
      </c>
      <c r="AZ216" s="232" cm="1">
        <f t="array" aca="1" ref="AZ216" ca="1">INDIRECT("'"&amp;$C216&amp;"'!"&amp;"$"&amp;$D216&amp;$AZ$1&amp;"")</f>
        <v>1.6</v>
      </c>
      <c r="BA216" s="231"/>
      <c r="BB216" s="232">
        <v>0.89</v>
      </c>
      <c r="BC216" s="230">
        <v>0.78</v>
      </c>
      <c r="BD216" s="232" t="str" cm="1">
        <f t="array" aca="1" ref="BD216" ca="1">INDIRECT("'"&amp;$C216&amp;"'!"&amp;"$"&amp;$D216&amp;$BD$1&amp;"")</f>
        <v>CMS</v>
      </c>
      <c r="BE216" s="231"/>
      <c r="BF216" s="232" t="s">
        <v>1</v>
      </c>
      <c r="BG216" s="230" t="s">
        <v>1</v>
      </c>
      <c r="BH216" s="234">
        <v>14.3</v>
      </c>
      <c r="BI216" s="230">
        <v>71.709999999999994</v>
      </c>
      <c r="BJ216" s="234" cm="1">
        <f t="array" aca="1" ref="BJ216" ca="1">INDIRECT("'"&amp;$C216&amp;"'!"&amp;"$"&amp;$D216&amp;$BJ$1&amp;"")</f>
        <v>14.29</v>
      </c>
      <c r="BK216" s="232">
        <v>0.96</v>
      </c>
      <c r="BL216" s="230">
        <v>3.4</v>
      </c>
      <c r="BM216" s="414">
        <v>68</v>
      </c>
      <c r="BN216" s="229" cm="1">
        <f t="array" aca="1" ref="BN216" ca="1">INDIRECT("'"&amp;$C216&amp;"'!"&amp;"$"&amp;$D216&amp;$BN$1&amp;"")</f>
        <v>2.2000000000000002</v>
      </c>
      <c r="BO216" s="231">
        <v>0.97</v>
      </c>
      <c r="BP216" s="230">
        <v>0.55000000000000004</v>
      </c>
      <c r="BQ216" s="234" cm="1">
        <f t="array" aca="1" ref="BQ216" ca="1">INDIRECT("'"&amp;$C216&amp;"'!"&amp;"$"&amp;$D216&amp;$BQ$1&amp;"")</f>
        <v>1</v>
      </c>
      <c r="BR216" s="232"/>
      <c r="BS216" s="232">
        <v>0.99</v>
      </c>
      <c r="BT216" s="230">
        <v>0.11</v>
      </c>
      <c r="BU216" s="235" cm="1">
        <f t="array" aca="1" ref="BU216" ca="1">INDIRECT("'"&amp;$C216&amp;"'!"&amp;"$"&amp;$D216&amp;$BU$1&amp;"")</f>
        <v>0.1</v>
      </c>
      <c r="BV216" s="232"/>
      <c r="BW216" s="232">
        <v>0.96</v>
      </c>
      <c r="BX216" s="230">
        <v>0.2</v>
      </c>
      <c r="BY216" s="235"/>
      <c r="BZ216" s="232"/>
      <c r="CA216" s="232"/>
      <c r="CB216" s="230"/>
    </row>
    <row r="217" spans="1:80" ht="15" x14ac:dyDescent="0.2">
      <c r="A217" s="351">
        <f t="shared" si="15"/>
        <v>45970</v>
      </c>
      <c r="B217" s="268">
        <v>0.5</v>
      </c>
      <c r="C217" s="254">
        <f t="shared" si="16"/>
        <v>9</v>
      </c>
      <c r="D217" s="255" t="s">
        <v>165</v>
      </c>
      <c r="E217" s="236">
        <v>14.1</v>
      </c>
      <c r="F217" s="237">
        <v>69.040000000000006</v>
      </c>
      <c r="G217" s="238" t="str" cm="1">
        <f t="array" aca="1" ref="G217" ca="1">INDIRECT("'"&amp;$C217&amp;"'!"&amp;"$"&amp;$D217&amp;$G$1&amp;"")</f>
        <v>CMS</v>
      </c>
      <c r="H217" s="239" t="s">
        <v>1</v>
      </c>
      <c r="I217" s="237" t="s">
        <v>1</v>
      </c>
      <c r="J217" s="238" cm="1">
        <f t="array" aca="1" ref="J217" ca="1">INDIRECT("'"&amp;$C217&amp;"'!"&amp;"$"&amp;$D217&amp;$J$1&amp;"")</f>
        <v>6.1</v>
      </c>
      <c r="K217" s="239"/>
      <c r="L217" s="239">
        <v>0.94</v>
      </c>
      <c r="M217" s="240">
        <v>2.2200000000000002</v>
      </c>
      <c r="N217" s="236" cm="1">
        <f t="array" aca="1" ref="N217" ca="1">INDIRECT("'"&amp;$C217&amp;"'!"&amp;"$"&amp;$D217&amp;$N$1&amp;"")</f>
        <v>6.1</v>
      </c>
      <c r="O217" s="239"/>
      <c r="P217" s="239">
        <v>0.94</v>
      </c>
      <c r="Q217" s="237">
        <v>2.2200000000000002</v>
      </c>
      <c r="R217" s="236" cm="1">
        <f t="array" aca="1" ref="R217" ca="1">INDIRECT("'"&amp;$C217&amp;"'!"&amp;"$"&amp;$D217&amp;$R$1&amp;"")</f>
        <v>6.1</v>
      </c>
      <c r="S217" s="239"/>
      <c r="T217" s="239">
        <v>0.94</v>
      </c>
      <c r="U217" s="240">
        <v>2.2200000000000002</v>
      </c>
      <c r="V217" s="236">
        <v>14.006</v>
      </c>
      <c r="W217" s="241" cm="1">
        <f t="array" aca="1" ref="W217" ca="1">INDIRECT("'"&amp;$C217&amp;"'!"&amp;"$"&amp;$D217&amp;$W$1&amp;"")</f>
        <v>3.5084285714285715</v>
      </c>
      <c r="X217" s="239">
        <v>1</v>
      </c>
      <c r="Y217" s="237">
        <v>0.308</v>
      </c>
      <c r="Z217" s="238" cm="1">
        <f t="array" aca="1" ref="Z217" ca="1">INDIRECT("'"&amp;$C217&amp;"'!"&amp;"$"&amp;$D217&amp;$Z$1&amp;"")</f>
        <v>0</v>
      </c>
      <c r="AA217" s="239" t="s">
        <v>1</v>
      </c>
      <c r="AB217" s="239" t="s">
        <v>1</v>
      </c>
      <c r="AC217" s="240" t="s">
        <v>1</v>
      </c>
      <c r="AD217" s="236" cm="1">
        <f t="array" aca="1" ref="AD217" ca="1">INDIRECT("'"&amp;$C217&amp;"'!"&amp;"$"&amp;$D217&amp;$AD$1&amp;"")</f>
        <v>0</v>
      </c>
      <c r="AE217" s="239" t="s">
        <v>1</v>
      </c>
      <c r="AF217" s="239" t="s">
        <v>1</v>
      </c>
      <c r="AG217" s="237" t="s">
        <v>1</v>
      </c>
      <c r="AH217" s="238" cm="1">
        <f t="array" aca="1" ref="AH217" ca="1">INDIRECT("'"&amp;$C217&amp;"'!"&amp;"$"&amp;$D217&amp;$AH$1&amp;"")</f>
        <v>0</v>
      </c>
      <c r="AI217" s="239" t="s">
        <v>1</v>
      </c>
      <c r="AJ217" s="239" t="s">
        <v>1</v>
      </c>
      <c r="AK217" s="240" t="s">
        <v>1</v>
      </c>
      <c r="AL217" s="236" cm="1">
        <f t="array" aca="1" ref="AL217" ca="1">INDIRECT("'"&amp;$C217&amp;"'!"&amp;"$"&amp;$D217&amp;$AL$1&amp;"")</f>
        <v>0</v>
      </c>
      <c r="AM217" s="239" t="s">
        <v>1</v>
      </c>
      <c r="AN217" s="239" t="s">
        <v>1</v>
      </c>
      <c r="AO217" s="237" t="s">
        <v>1</v>
      </c>
      <c r="AP217" s="236">
        <v>11.7</v>
      </c>
      <c r="AQ217" s="240">
        <v>70.8</v>
      </c>
      <c r="AR217" s="236" cm="1">
        <f t="array" aca="1" ref="AR217" ca="1">INDIRECT("'"&amp;$C217&amp;"'!"&amp;"$"&amp;$D217&amp;$AR$1&amp;"")</f>
        <v>3.6</v>
      </c>
      <c r="AS217" s="239">
        <v>0.96</v>
      </c>
      <c r="AT217" s="237">
        <v>0.84</v>
      </c>
      <c r="AU217" s="238" cm="1">
        <f t="array" aca="1" ref="AU217" ca="1">INDIRECT("'"&amp;$C217&amp;"'!"&amp;"$"&amp;$D217&amp;$AU$1&amp;"")</f>
        <v>3</v>
      </c>
      <c r="AV217" s="239">
        <v>0.96</v>
      </c>
      <c r="AW217" s="237">
        <v>0.74</v>
      </c>
      <c r="AX217" s="236">
        <v>13.92</v>
      </c>
      <c r="AY217" s="240">
        <v>70.599999999999994</v>
      </c>
      <c r="AZ217" s="239" cm="1">
        <f t="array" aca="1" ref="AZ217" ca="1">INDIRECT("'"&amp;$C217&amp;"'!"&amp;"$"&amp;$D217&amp;$AZ$1&amp;"")</f>
        <v>3.9</v>
      </c>
      <c r="BA217" s="238"/>
      <c r="BB217" s="239">
        <v>0.93</v>
      </c>
      <c r="BC217" s="237">
        <v>1.54</v>
      </c>
      <c r="BD217" s="239" t="str" cm="1">
        <f t="array" aca="1" ref="BD217" ca="1">INDIRECT("'"&amp;$C217&amp;"'!"&amp;"$"&amp;$D217&amp;$BD$1&amp;"")</f>
        <v>CMS</v>
      </c>
      <c r="BE217" s="238"/>
      <c r="BF217" s="239" t="s">
        <v>1</v>
      </c>
      <c r="BG217" s="237" t="s">
        <v>1</v>
      </c>
      <c r="BH217" s="241">
        <v>14.38</v>
      </c>
      <c r="BI217" s="237">
        <v>72.06</v>
      </c>
      <c r="BJ217" s="241" cm="1">
        <f t="array" aca="1" ref="BJ217" ca="1">INDIRECT("'"&amp;$C217&amp;"'!"&amp;"$"&amp;$D217&amp;$BJ$1&amp;"")</f>
        <v>14.3</v>
      </c>
      <c r="BK217" s="239">
        <v>0.96</v>
      </c>
      <c r="BL217" s="237">
        <v>4.5</v>
      </c>
      <c r="BM217" s="415">
        <v>67.900000000000006</v>
      </c>
      <c r="BN217" s="236" cm="1">
        <f t="array" aca="1" ref="BN217" ca="1">INDIRECT("'"&amp;$C217&amp;"'!"&amp;"$"&amp;$D217&amp;$BN$1&amp;"")</f>
        <v>0</v>
      </c>
      <c r="BO217" s="238" t="s">
        <v>1</v>
      </c>
      <c r="BP217" s="237" t="s">
        <v>1</v>
      </c>
      <c r="BQ217" s="241" cm="1">
        <f t="array" aca="1" ref="BQ217" ca="1">INDIRECT("'"&amp;$C217&amp;"'!"&amp;"$"&amp;$D217&amp;$BQ$1&amp;"")</f>
        <v>0.94</v>
      </c>
      <c r="BR217" s="239"/>
      <c r="BS217" s="239">
        <v>0.99</v>
      </c>
      <c r="BT217" s="237">
        <v>0.1</v>
      </c>
      <c r="BU217" s="242" cm="1">
        <f t="array" aca="1" ref="BU217" ca="1">INDIRECT("'"&amp;$C217&amp;"'!"&amp;"$"&amp;$D217&amp;$BU$1&amp;"")</f>
        <v>0.77</v>
      </c>
      <c r="BV217" s="239"/>
      <c r="BW217" s="239">
        <v>0.96</v>
      </c>
      <c r="BX217" s="237">
        <v>0.21</v>
      </c>
      <c r="BY217" s="242"/>
      <c r="BZ217" s="239"/>
      <c r="CA217" s="239"/>
      <c r="CB217" s="237"/>
    </row>
    <row r="218" spans="1:80" ht="15" x14ac:dyDescent="0.2">
      <c r="A218" s="351">
        <f t="shared" si="15"/>
        <v>45970</v>
      </c>
      <c r="B218" s="268">
        <v>0.54166666666666696</v>
      </c>
      <c r="C218" s="254">
        <f t="shared" si="16"/>
        <v>9</v>
      </c>
      <c r="D218" s="255" t="s">
        <v>166</v>
      </c>
      <c r="E218" s="229">
        <v>14.1</v>
      </c>
      <c r="F218" s="230">
        <v>68.959999999999994</v>
      </c>
      <c r="G218" s="231" t="str" cm="1">
        <f t="array" aca="1" ref="G218" ca="1">INDIRECT("'"&amp;$C218&amp;"'!"&amp;"$"&amp;$D218&amp;$G$1&amp;"")</f>
        <v>CMS</v>
      </c>
      <c r="H218" s="232" t="s">
        <v>1</v>
      </c>
      <c r="I218" s="230" t="s">
        <v>1</v>
      </c>
      <c r="J218" s="231" cm="1">
        <f t="array" aca="1" ref="J218" ca="1">INDIRECT("'"&amp;$C218&amp;"'!"&amp;"$"&amp;$D218&amp;$J$1&amp;"")</f>
        <v>6.1</v>
      </c>
      <c r="K218" s="232"/>
      <c r="L218" s="232">
        <v>0.92</v>
      </c>
      <c r="M218" s="230">
        <v>2.21</v>
      </c>
      <c r="N218" s="229" cm="1">
        <f t="array" aca="1" ref="N218" ca="1">INDIRECT("'"&amp;$C218&amp;"'!"&amp;"$"&amp;$D218&amp;$N$1&amp;"")</f>
        <v>6.1</v>
      </c>
      <c r="O218" s="232"/>
      <c r="P218" s="232">
        <v>0.92</v>
      </c>
      <c r="Q218" s="230">
        <v>2.91</v>
      </c>
      <c r="R218" s="359" cm="1">
        <f t="array" aca="1" ref="R218" ca="1">INDIRECT("'"&amp;$C218&amp;"'!"&amp;"$"&amp;$D218&amp;$R$1&amp;"")</f>
        <v>6.1</v>
      </c>
      <c r="S218" s="232"/>
      <c r="T218" s="232">
        <v>0.92</v>
      </c>
      <c r="U218" s="233">
        <v>2.21</v>
      </c>
      <c r="V218" s="229">
        <v>13.923</v>
      </c>
      <c r="W218" s="234" cm="1">
        <f t="array" aca="1" ref="W218" ca="1">INDIRECT("'"&amp;$C218&amp;"'!"&amp;"$"&amp;$D218&amp;$W$1&amp;"")</f>
        <v>3.58</v>
      </c>
      <c r="X218" s="232">
        <v>1</v>
      </c>
      <c r="Y218" s="230">
        <v>0.29899999999999999</v>
      </c>
      <c r="Z218" s="231" cm="1">
        <f t="array" aca="1" ref="Z218" ca="1">INDIRECT("'"&amp;$C218&amp;"'!"&amp;"$"&amp;$D218&amp;$Z$1&amp;"")</f>
        <v>0</v>
      </c>
      <c r="AA218" s="232" t="s">
        <v>1</v>
      </c>
      <c r="AB218" s="232" t="s">
        <v>1</v>
      </c>
      <c r="AC218" s="233" t="s">
        <v>1</v>
      </c>
      <c r="AD218" s="229" cm="1">
        <f t="array" aca="1" ref="AD218" ca="1">INDIRECT("'"&amp;$C218&amp;"'!"&amp;"$"&amp;$D218&amp;$AD$1&amp;"")</f>
        <v>0</v>
      </c>
      <c r="AE218" s="232" t="s">
        <v>1</v>
      </c>
      <c r="AF218" s="232" t="s">
        <v>1</v>
      </c>
      <c r="AG218" s="230" t="s">
        <v>1</v>
      </c>
      <c r="AH218" s="231" cm="1">
        <f t="array" aca="1" ref="AH218" ca="1">INDIRECT("'"&amp;$C218&amp;"'!"&amp;"$"&amp;$D218&amp;$AH$1&amp;"")</f>
        <v>0</v>
      </c>
      <c r="AI218" s="232" t="s">
        <v>1</v>
      </c>
      <c r="AJ218" s="232" t="s">
        <v>1</v>
      </c>
      <c r="AK218" s="233" t="s">
        <v>1</v>
      </c>
      <c r="AL218" s="229" cm="1">
        <f t="array" aca="1" ref="AL218" ca="1">INDIRECT("'"&amp;$C218&amp;"'!"&amp;"$"&amp;$D218&amp;$AL$1&amp;"")</f>
        <v>0</v>
      </c>
      <c r="AM218" s="232" t="s">
        <v>1</v>
      </c>
      <c r="AN218" s="232" t="s">
        <v>1</v>
      </c>
      <c r="AO218" s="230" t="s">
        <v>1</v>
      </c>
      <c r="AP218" s="229">
        <v>11.6</v>
      </c>
      <c r="AQ218" s="233">
        <v>70.7</v>
      </c>
      <c r="AR218" s="229" cm="1">
        <f t="array" aca="1" ref="AR218" ca="1">INDIRECT("'"&amp;$C218&amp;"'!"&amp;"$"&amp;$D218&amp;$AR$1&amp;"")</f>
        <v>3.5</v>
      </c>
      <c r="AS218" s="232">
        <v>0.96</v>
      </c>
      <c r="AT218" s="230">
        <v>0.93</v>
      </c>
      <c r="AU218" s="231" cm="1">
        <f t="array" aca="1" ref="AU218" ca="1">INDIRECT("'"&amp;$C218&amp;"'!"&amp;"$"&amp;$D218&amp;$AU$1&amp;"")</f>
        <v>3</v>
      </c>
      <c r="AV218" s="232">
        <v>0.96</v>
      </c>
      <c r="AW218" s="230">
        <v>0.88</v>
      </c>
      <c r="AX218" s="229">
        <v>13.9</v>
      </c>
      <c r="AY218" s="233">
        <v>70.599999999999994</v>
      </c>
      <c r="AZ218" s="232" cm="1">
        <f t="array" aca="1" ref="AZ218" ca="1">INDIRECT("'"&amp;$C218&amp;"'!"&amp;"$"&amp;$D218&amp;$AZ$1&amp;"")</f>
        <v>3.5</v>
      </c>
      <c r="BA218" s="231"/>
      <c r="BB218" s="232">
        <v>0.9</v>
      </c>
      <c r="BC218" s="230">
        <v>1.75</v>
      </c>
      <c r="BD218" s="232" t="str" cm="1">
        <f t="array" aca="1" ref="BD218" ca="1">INDIRECT("'"&amp;$C218&amp;"'!"&amp;"$"&amp;$D218&amp;$BD$1&amp;"")</f>
        <v>CMS</v>
      </c>
      <c r="BE218" s="231"/>
      <c r="BF218" s="232" t="s">
        <v>1</v>
      </c>
      <c r="BG218" s="230" t="s">
        <v>1</v>
      </c>
      <c r="BH218" s="234">
        <v>14.25</v>
      </c>
      <c r="BI218" s="230">
        <v>71.819999999999993</v>
      </c>
      <c r="BJ218" s="234" cm="1">
        <f t="array" aca="1" ref="BJ218" ca="1">INDIRECT("'"&amp;$C218&amp;"'!"&amp;"$"&amp;$D218&amp;$BJ$1&amp;"")</f>
        <v>14.28</v>
      </c>
      <c r="BK218" s="232">
        <v>0.98</v>
      </c>
      <c r="BL218" s="230">
        <v>3.4</v>
      </c>
      <c r="BM218" s="414">
        <v>67.7</v>
      </c>
      <c r="BN218" s="229" cm="1">
        <f t="array" aca="1" ref="BN218" ca="1">INDIRECT("'"&amp;$C218&amp;"'!"&amp;"$"&amp;$D218&amp;$BN$1&amp;"")</f>
        <v>0</v>
      </c>
      <c r="BO218" s="231" t="s">
        <v>1</v>
      </c>
      <c r="BP218" s="230" t="s">
        <v>1</v>
      </c>
      <c r="BQ218" s="234" cm="1">
        <f t="array" aca="1" ref="BQ218" ca="1">INDIRECT("'"&amp;$C218&amp;"'!"&amp;"$"&amp;$D218&amp;$BQ$1&amp;"")</f>
        <v>0.91</v>
      </c>
      <c r="BR218" s="232"/>
      <c r="BS218" s="232">
        <v>0.99</v>
      </c>
      <c r="BT218" s="230">
        <v>0.1</v>
      </c>
      <c r="BU218" s="235" cm="1">
        <f t="array" aca="1" ref="BU218" ca="1">INDIRECT("'"&amp;$C218&amp;"'!"&amp;"$"&amp;$D218&amp;$BU$1&amp;"")</f>
        <v>0.76</v>
      </c>
      <c r="BV218" s="232"/>
      <c r="BW218" s="232">
        <v>0.96</v>
      </c>
      <c r="BX218" s="230">
        <v>0.2</v>
      </c>
      <c r="BY218" s="235"/>
      <c r="BZ218" s="232"/>
      <c r="CA218" s="232"/>
      <c r="CB218" s="230"/>
    </row>
    <row r="219" spans="1:80" ht="15" x14ac:dyDescent="0.2">
      <c r="A219" s="351">
        <f t="shared" si="15"/>
        <v>45970</v>
      </c>
      <c r="B219" s="268">
        <v>0.58333333333333404</v>
      </c>
      <c r="C219" s="254">
        <f t="shared" si="16"/>
        <v>9</v>
      </c>
      <c r="D219" s="255" t="s">
        <v>167</v>
      </c>
      <c r="E219" s="236">
        <v>14.1</v>
      </c>
      <c r="F219" s="237">
        <v>69.05</v>
      </c>
      <c r="G219" s="238" t="str" cm="1">
        <f t="array" aca="1" ref="G219" ca="1">INDIRECT("'"&amp;$C219&amp;"'!"&amp;"$"&amp;$D219&amp;$G$1&amp;"")</f>
        <v>CMS</v>
      </c>
      <c r="H219" s="239" t="s">
        <v>1</v>
      </c>
      <c r="I219" s="237" t="s">
        <v>1</v>
      </c>
      <c r="J219" s="238" cm="1">
        <f t="array" aca="1" ref="J219" ca="1">INDIRECT("'"&amp;$C219&amp;"'!"&amp;"$"&amp;$D219&amp;$J$1&amp;"")</f>
        <v>6</v>
      </c>
      <c r="K219" s="239"/>
      <c r="L219" s="239">
        <v>0.93</v>
      </c>
      <c r="M219" s="240">
        <v>2.39</v>
      </c>
      <c r="N219" s="236" cm="1">
        <f t="array" aca="1" ref="N219" ca="1">INDIRECT("'"&amp;$C219&amp;"'!"&amp;"$"&amp;$D219&amp;$N$1&amp;"")</f>
        <v>6</v>
      </c>
      <c r="O219" s="239"/>
      <c r="P219" s="239">
        <v>0.93</v>
      </c>
      <c r="Q219" s="237">
        <v>2.39</v>
      </c>
      <c r="R219" s="236" cm="1">
        <f t="array" aca="1" ref="R219" ca="1">INDIRECT("'"&amp;$C219&amp;"'!"&amp;"$"&amp;$D219&amp;$R$1&amp;"")</f>
        <v>6</v>
      </c>
      <c r="S219" s="239"/>
      <c r="T219" s="239">
        <v>0.93</v>
      </c>
      <c r="U219" s="240">
        <v>2.39</v>
      </c>
      <c r="V219" s="236">
        <v>14.048</v>
      </c>
      <c r="W219" s="241" cm="1">
        <f t="array" aca="1" ref="W219" ca="1">INDIRECT("'"&amp;$C219&amp;"'!"&amp;"$"&amp;$D219&amp;$W$1&amp;"")</f>
        <v>3.5089999999999999</v>
      </c>
      <c r="X219" s="239">
        <v>1</v>
      </c>
      <c r="Y219" s="237">
        <v>0.28399999999999997</v>
      </c>
      <c r="Z219" s="238" cm="1">
        <f t="array" aca="1" ref="Z219" ca="1">INDIRECT("'"&amp;$C219&amp;"'!"&amp;"$"&amp;$D219&amp;$Z$1&amp;"")</f>
        <v>0</v>
      </c>
      <c r="AA219" s="239" t="s">
        <v>1</v>
      </c>
      <c r="AB219" s="239" t="s">
        <v>1</v>
      </c>
      <c r="AC219" s="240" t="s">
        <v>1</v>
      </c>
      <c r="AD219" s="236" cm="1">
        <f t="array" aca="1" ref="AD219" ca="1">INDIRECT("'"&amp;$C219&amp;"'!"&amp;"$"&amp;$D219&amp;$AD$1&amp;"")</f>
        <v>0</v>
      </c>
      <c r="AE219" s="239" t="s">
        <v>1</v>
      </c>
      <c r="AF219" s="239" t="s">
        <v>1</v>
      </c>
      <c r="AG219" s="237" t="s">
        <v>1</v>
      </c>
      <c r="AH219" s="238" cm="1">
        <f t="array" aca="1" ref="AH219" ca="1">INDIRECT("'"&amp;$C219&amp;"'!"&amp;"$"&amp;$D219&amp;$AH$1&amp;"")</f>
        <v>0</v>
      </c>
      <c r="AI219" s="239" t="s">
        <v>1</v>
      </c>
      <c r="AJ219" s="239" t="s">
        <v>1</v>
      </c>
      <c r="AK219" s="240" t="s">
        <v>1</v>
      </c>
      <c r="AL219" s="236" cm="1">
        <f t="array" aca="1" ref="AL219" ca="1">INDIRECT("'"&amp;$C219&amp;"'!"&amp;"$"&amp;$D219&amp;$AL$1&amp;"")</f>
        <v>0</v>
      </c>
      <c r="AM219" s="239" t="s">
        <v>1</v>
      </c>
      <c r="AN219" s="239" t="s">
        <v>1</v>
      </c>
      <c r="AO219" s="237" t="s">
        <v>1</v>
      </c>
      <c r="AP219" s="236">
        <v>11.6</v>
      </c>
      <c r="AQ219" s="240">
        <v>70.7</v>
      </c>
      <c r="AR219" s="236" cm="1">
        <f t="array" aca="1" ref="AR219" ca="1">INDIRECT("'"&amp;$C219&amp;"'!"&amp;"$"&amp;$D219&amp;$AR$1&amp;"")</f>
        <v>3.5</v>
      </c>
      <c r="AS219" s="239">
        <v>0.96</v>
      </c>
      <c r="AT219" s="237">
        <v>0.92</v>
      </c>
      <c r="AU219" s="238" cm="1">
        <f t="array" aca="1" ref="AU219" ca="1">INDIRECT("'"&amp;$C219&amp;"'!"&amp;"$"&amp;$D219&amp;$AU$1&amp;"")</f>
        <v>3</v>
      </c>
      <c r="AV219" s="239">
        <v>0.96</v>
      </c>
      <c r="AW219" s="237">
        <v>0.79</v>
      </c>
      <c r="AX219" s="236">
        <v>13.89</v>
      </c>
      <c r="AY219" s="240">
        <v>70.599999999999994</v>
      </c>
      <c r="AZ219" s="239" cm="1">
        <f t="array" aca="1" ref="AZ219" ca="1">INDIRECT("'"&amp;$C219&amp;"'!"&amp;"$"&amp;$D219&amp;$AZ$1&amp;"")</f>
        <v>3.5</v>
      </c>
      <c r="BA219" s="238"/>
      <c r="BB219" s="239">
        <v>0.91</v>
      </c>
      <c r="BC219" s="237">
        <v>0.1555</v>
      </c>
      <c r="BD219" s="239" t="str" cm="1">
        <f t="array" aca="1" ref="BD219" ca="1">INDIRECT("'"&amp;$C219&amp;"'!"&amp;"$"&amp;$D219&amp;$BD$1&amp;"")</f>
        <v>CMS</v>
      </c>
      <c r="BE219" s="238"/>
      <c r="BF219" s="239" t="s">
        <v>1</v>
      </c>
      <c r="BG219" s="237" t="s">
        <v>1</v>
      </c>
      <c r="BH219" s="241">
        <v>14.28</v>
      </c>
      <c r="BI219" s="237">
        <v>71.900000000000006</v>
      </c>
      <c r="BJ219" s="241" cm="1">
        <f t="array" aca="1" ref="BJ219" ca="1">INDIRECT("'"&amp;$C219&amp;"'!"&amp;"$"&amp;$D219&amp;$BJ$1&amp;"")</f>
        <v>14.3</v>
      </c>
      <c r="BK219" s="239">
        <v>0.99</v>
      </c>
      <c r="BL219" s="237">
        <v>3.5</v>
      </c>
      <c r="BM219" s="415">
        <v>67.7</v>
      </c>
      <c r="BN219" s="236" cm="1">
        <f t="array" aca="1" ref="BN219" ca="1">INDIRECT("'"&amp;$C219&amp;"'!"&amp;"$"&amp;$D219&amp;$BN$1&amp;"")</f>
        <v>0</v>
      </c>
      <c r="BO219" s="238" t="s">
        <v>1</v>
      </c>
      <c r="BP219" s="237" t="s">
        <v>1</v>
      </c>
      <c r="BQ219" s="241" cm="1">
        <f t="array" aca="1" ref="BQ219" ca="1">INDIRECT("'"&amp;$C219&amp;"'!"&amp;"$"&amp;$D219&amp;$BQ$1&amp;"")</f>
        <v>1.02</v>
      </c>
      <c r="BR219" s="239"/>
      <c r="BS219" s="239">
        <v>0.99</v>
      </c>
      <c r="BT219" s="237">
        <v>0.11</v>
      </c>
      <c r="BU219" s="242" cm="1">
        <f t="array" aca="1" ref="BU219" ca="1">INDIRECT("'"&amp;$C219&amp;"'!"&amp;"$"&amp;$D219&amp;$BU$1&amp;"")</f>
        <v>0.76</v>
      </c>
      <c r="BV219" s="239"/>
      <c r="BW219" s="239">
        <v>0.96</v>
      </c>
      <c r="BX219" s="237">
        <v>0.21</v>
      </c>
      <c r="BY219" s="242"/>
      <c r="BZ219" s="239"/>
      <c r="CA219" s="239"/>
      <c r="CB219" s="237"/>
    </row>
    <row r="220" spans="1:80" ht="15" x14ac:dyDescent="0.2">
      <c r="A220" s="351">
        <f t="shared" si="15"/>
        <v>45970</v>
      </c>
      <c r="B220" s="268">
        <v>0.625</v>
      </c>
      <c r="C220" s="254">
        <f t="shared" si="16"/>
        <v>9</v>
      </c>
      <c r="D220" s="255" t="s">
        <v>168</v>
      </c>
      <c r="E220" s="229">
        <v>14.1</v>
      </c>
      <c r="F220" s="230">
        <v>68.91</v>
      </c>
      <c r="G220" s="231" t="str" cm="1">
        <f t="array" aca="1" ref="G220" ca="1">INDIRECT("'"&amp;$C220&amp;"'!"&amp;"$"&amp;$D220&amp;$G$1&amp;"")</f>
        <v>CMS</v>
      </c>
      <c r="H220" s="232" t="s">
        <v>1</v>
      </c>
      <c r="I220" s="230" t="s">
        <v>1</v>
      </c>
      <c r="J220" s="231" cm="1">
        <f t="array" aca="1" ref="J220" ca="1">INDIRECT("'"&amp;$C220&amp;"'!"&amp;"$"&amp;$D220&amp;$J$1&amp;"")</f>
        <v>6.1</v>
      </c>
      <c r="K220" s="232"/>
      <c r="L220" s="232">
        <v>0.93</v>
      </c>
      <c r="M220" s="233">
        <v>2.41</v>
      </c>
      <c r="N220" s="229" cm="1">
        <f t="array" aca="1" ref="N220" ca="1">INDIRECT("'"&amp;$C220&amp;"'!"&amp;"$"&amp;$D220&amp;$N$1&amp;"")</f>
        <v>6.1</v>
      </c>
      <c r="O220" s="232"/>
      <c r="P220" s="232">
        <v>0.93</v>
      </c>
      <c r="Q220" s="230">
        <v>2.41</v>
      </c>
      <c r="R220" s="359" cm="1">
        <f t="array" aca="1" ref="R220" ca="1">INDIRECT("'"&amp;$C220&amp;"'!"&amp;"$"&amp;$D220&amp;$R$1&amp;"")</f>
        <v>6.1</v>
      </c>
      <c r="S220" s="232"/>
      <c r="T220" s="232">
        <v>0.93</v>
      </c>
      <c r="U220" s="233">
        <v>2.41</v>
      </c>
      <c r="V220" s="229">
        <v>14.048</v>
      </c>
      <c r="W220" s="234" cm="1">
        <f t="array" aca="1" ref="W220" ca="1">INDIRECT("'"&amp;$C220&amp;"'!"&amp;"$"&amp;$D220&amp;$W$1&amp;"")</f>
        <v>3.6930000000000005</v>
      </c>
      <c r="X220" s="232">
        <v>1</v>
      </c>
      <c r="Y220" s="230">
        <v>0.308</v>
      </c>
      <c r="Z220" s="231" cm="1">
        <f t="array" aca="1" ref="Z220" ca="1">INDIRECT("'"&amp;$C220&amp;"'!"&amp;"$"&amp;$D220&amp;$Z$1&amp;"")</f>
        <v>0</v>
      </c>
      <c r="AA220" s="232" t="s">
        <v>1</v>
      </c>
      <c r="AB220" s="232" t="s">
        <v>1</v>
      </c>
      <c r="AC220" s="233" t="s">
        <v>1</v>
      </c>
      <c r="AD220" s="229" cm="1">
        <f t="array" aca="1" ref="AD220" ca="1">INDIRECT("'"&amp;$C220&amp;"'!"&amp;"$"&amp;$D220&amp;$AD$1&amp;"")</f>
        <v>0</v>
      </c>
      <c r="AE220" s="232" t="s">
        <v>1</v>
      </c>
      <c r="AF220" s="232" t="s">
        <v>1</v>
      </c>
      <c r="AG220" s="230" t="s">
        <v>1</v>
      </c>
      <c r="AH220" s="231" cm="1">
        <f t="array" aca="1" ref="AH220" ca="1">INDIRECT("'"&amp;$C220&amp;"'!"&amp;"$"&amp;$D220&amp;$AH$1&amp;"")</f>
        <v>0</v>
      </c>
      <c r="AI220" s="232" t="s">
        <v>1</v>
      </c>
      <c r="AJ220" s="232" t="s">
        <v>1</v>
      </c>
      <c r="AK220" s="233" t="s">
        <v>1</v>
      </c>
      <c r="AL220" s="229" cm="1">
        <f t="array" aca="1" ref="AL220" ca="1">INDIRECT("'"&amp;$C220&amp;"'!"&amp;"$"&amp;$D220&amp;$AL$1&amp;"")</f>
        <v>0</v>
      </c>
      <c r="AM220" s="232" t="s">
        <v>1</v>
      </c>
      <c r="AN220" s="232" t="s">
        <v>1</v>
      </c>
      <c r="AO220" s="230" t="s">
        <v>1</v>
      </c>
      <c r="AP220" s="229">
        <v>11.6</v>
      </c>
      <c r="AQ220" s="233">
        <v>70.599999999999994</v>
      </c>
      <c r="AR220" s="229" cm="1">
        <f t="array" aca="1" ref="AR220" ca="1">INDIRECT("'"&amp;$C220&amp;"'!"&amp;"$"&amp;$D220&amp;$AR$1&amp;"")</f>
        <v>3.5</v>
      </c>
      <c r="AS220" s="232">
        <v>0.96</v>
      </c>
      <c r="AT220" s="230">
        <v>0.97</v>
      </c>
      <c r="AU220" s="231" cm="1">
        <f t="array" aca="1" ref="AU220" ca="1">INDIRECT("'"&amp;$C220&amp;"'!"&amp;"$"&amp;$D220&amp;$AU$1&amp;"")</f>
        <v>3</v>
      </c>
      <c r="AV220" s="232">
        <v>0.96</v>
      </c>
      <c r="AW220" s="230">
        <v>0.87</v>
      </c>
      <c r="AX220" s="229">
        <v>13.86</v>
      </c>
      <c r="AY220" s="233">
        <v>70.599999999999994</v>
      </c>
      <c r="AZ220" s="232" cm="1">
        <f t="array" aca="1" ref="AZ220" ca="1">INDIRECT("'"&amp;$C220&amp;"'!"&amp;"$"&amp;$D220&amp;$AZ$1&amp;"")</f>
        <v>4.3</v>
      </c>
      <c r="BA220" s="231"/>
      <c r="BB220" s="232">
        <v>0.93</v>
      </c>
      <c r="BC220" s="230">
        <v>1.67</v>
      </c>
      <c r="BD220" s="232" t="str" cm="1">
        <f t="array" aca="1" ref="BD220" ca="1">INDIRECT("'"&amp;$C220&amp;"'!"&amp;"$"&amp;$D220&amp;$BD$1&amp;"")</f>
        <v>CMS</v>
      </c>
      <c r="BE220" s="231"/>
      <c r="BF220" s="232" t="s">
        <v>1</v>
      </c>
      <c r="BG220" s="230" t="s">
        <v>1</v>
      </c>
      <c r="BH220" s="234">
        <v>14.26</v>
      </c>
      <c r="BI220" s="230">
        <v>71.88</v>
      </c>
      <c r="BJ220" s="234" cm="1">
        <f t="array" aca="1" ref="BJ220" ca="1">INDIRECT("'"&amp;$C220&amp;"'!"&amp;"$"&amp;$D220&amp;$BJ$1&amp;"")</f>
        <v>14.29</v>
      </c>
      <c r="BK220" s="232">
        <v>0.98</v>
      </c>
      <c r="BL220" s="230">
        <v>3.4</v>
      </c>
      <c r="BM220" s="414">
        <v>67.5</v>
      </c>
      <c r="BN220" s="229" cm="1">
        <f t="array" aca="1" ref="BN220" ca="1">INDIRECT("'"&amp;$C220&amp;"'!"&amp;"$"&amp;$D220&amp;$BN$1&amp;"")</f>
        <v>0</v>
      </c>
      <c r="BO220" s="231" t="s">
        <v>1</v>
      </c>
      <c r="BP220" s="230" t="s">
        <v>1</v>
      </c>
      <c r="BQ220" s="234" cm="1">
        <f t="array" aca="1" ref="BQ220" ca="1">INDIRECT("'"&amp;$C220&amp;"'!"&amp;"$"&amp;$D220&amp;$BQ$1&amp;"")</f>
        <v>0.98</v>
      </c>
      <c r="BR220" s="232"/>
      <c r="BS220" s="232">
        <v>0.99</v>
      </c>
      <c r="BT220" s="230">
        <v>0.1</v>
      </c>
      <c r="BU220" s="235" cm="1">
        <f t="array" aca="1" ref="BU220" ca="1">INDIRECT("'"&amp;$C220&amp;"'!"&amp;"$"&amp;$D220&amp;$BU$1&amp;"")</f>
        <v>0.75</v>
      </c>
      <c r="BV220" s="232"/>
      <c r="BW220" s="232">
        <v>0.97</v>
      </c>
      <c r="BX220" s="230">
        <v>0.2</v>
      </c>
      <c r="BY220" s="235"/>
      <c r="BZ220" s="232"/>
      <c r="CA220" s="232"/>
      <c r="CB220" s="230"/>
    </row>
    <row r="221" spans="1:80" ht="15" x14ac:dyDescent="0.2">
      <c r="A221" s="351">
        <f t="shared" si="15"/>
        <v>45970</v>
      </c>
      <c r="B221" s="268">
        <v>0.66666666666666696</v>
      </c>
      <c r="C221" s="254">
        <f t="shared" si="16"/>
        <v>9</v>
      </c>
      <c r="D221" s="255" t="s">
        <v>169</v>
      </c>
      <c r="E221" s="236">
        <v>14.1</v>
      </c>
      <c r="F221" s="237">
        <v>68.95</v>
      </c>
      <c r="G221" s="238" t="str" cm="1">
        <f t="array" aca="1" ref="G221" ca="1">INDIRECT("'"&amp;$C221&amp;"'!"&amp;"$"&amp;$D221&amp;$G$1&amp;"")</f>
        <v>CMS</v>
      </c>
      <c r="H221" s="239" t="s">
        <v>1</v>
      </c>
      <c r="I221" s="237" t="s">
        <v>1</v>
      </c>
      <c r="J221" s="238" cm="1">
        <f t="array" aca="1" ref="J221" ca="1">INDIRECT("'"&amp;$C221&amp;"'!"&amp;"$"&amp;$D221&amp;$J$1&amp;"")</f>
        <v>5.9</v>
      </c>
      <c r="K221" s="239"/>
      <c r="L221" s="239">
        <v>0.93</v>
      </c>
      <c r="M221" s="240">
        <v>2.3199999999999998</v>
      </c>
      <c r="N221" s="236" cm="1">
        <f t="array" aca="1" ref="N221" ca="1">INDIRECT("'"&amp;$C221&amp;"'!"&amp;"$"&amp;$D221&amp;$N$1&amp;"")</f>
        <v>5.9</v>
      </c>
      <c r="O221" s="239"/>
      <c r="P221" s="239">
        <v>0.93</v>
      </c>
      <c r="Q221" s="237">
        <v>2.3199999999999998</v>
      </c>
      <c r="R221" s="360" cm="1">
        <f t="array" aca="1" ref="R221" ca="1">INDIRECT("'"&amp;$C221&amp;"'!"&amp;"$"&amp;$D221&amp;$R$1&amp;"")</f>
        <v>5.9</v>
      </c>
      <c r="S221" s="239"/>
      <c r="T221" s="239">
        <v>0.93</v>
      </c>
      <c r="U221" s="240">
        <v>2.3199999999999998</v>
      </c>
      <c r="V221" s="236">
        <v>14.015000000000001</v>
      </c>
      <c r="W221" s="241" cm="1">
        <f t="array" aca="1" ref="W221" ca="1">INDIRECT("'"&amp;$C221&amp;"'!"&amp;"$"&amp;$D221&amp;$W$1&amp;"")</f>
        <v>3.5850000000000004</v>
      </c>
      <c r="X221" s="239">
        <v>1</v>
      </c>
      <c r="Y221" s="237">
        <v>0.29899999999999999</v>
      </c>
      <c r="Z221" s="238" cm="1">
        <f t="array" aca="1" ref="Z221" ca="1">INDIRECT("'"&amp;$C221&amp;"'!"&amp;"$"&amp;$D221&amp;$Z$1&amp;"")</f>
        <v>0</v>
      </c>
      <c r="AA221" s="239" t="s">
        <v>1</v>
      </c>
      <c r="AB221" s="239" t="s">
        <v>1</v>
      </c>
      <c r="AC221" s="240" t="s">
        <v>1</v>
      </c>
      <c r="AD221" s="236" cm="1">
        <f t="array" aca="1" ref="AD221" ca="1">INDIRECT("'"&amp;$C221&amp;"'!"&amp;"$"&amp;$D221&amp;$AD$1&amp;"")</f>
        <v>0</v>
      </c>
      <c r="AE221" s="239" t="s">
        <v>1</v>
      </c>
      <c r="AF221" s="239" t="s">
        <v>1</v>
      </c>
      <c r="AG221" s="237" t="s">
        <v>1</v>
      </c>
      <c r="AH221" s="238" cm="1">
        <f t="array" aca="1" ref="AH221" ca="1">INDIRECT("'"&amp;$C221&amp;"'!"&amp;"$"&amp;$D221&amp;$AH$1&amp;"")</f>
        <v>0</v>
      </c>
      <c r="AI221" s="239" t="s">
        <v>1</v>
      </c>
      <c r="AJ221" s="239" t="s">
        <v>1</v>
      </c>
      <c r="AK221" s="240" t="s">
        <v>1</v>
      </c>
      <c r="AL221" s="236" cm="1">
        <f t="array" aca="1" ref="AL221" ca="1">INDIRECT("'"&amp;$C221&amp;"'!"&amp;"$"&amp;$D221&amp;$AL$1&amp;"")</f>
        <v>0</v>
      </c>
      <c r="AM221" s="239" t="s">
        <v>1</v>
      </c>
      <c r="AN221" s="239" t="s">
        <v>1</v>
      </c>
      <c r="AO221" s="237" t="s">
        <v>1</v>
      </c>
      <c r="AP221" s="236">
        <v>11.6</v>
      </c>
      <c r="AQ221" s="240">
        <v>70.599999999999994</v>
      </c>
      <c r="AR221" s="236" cm="1">
        <f t="array" aca="1" ref="AR221" ca="1">INDIRECT("'"&amp;$C221&amp;"'!"&amp;"$"&amp;$D221&amp;$AR$1&amp;"")</f>
        <v>3.5</v>
      </c>
      <c r="AS221" s="239">
        <v>0.96</v>
      </c>
      <c r="AT221" s="237">
        <v>0.96</v>
      </c>
      <c r="AU221" s="238" cm="1">
        <f t="array" aca="1" ref="AU221" ca="1">INDIRECT("'"&amp;$C221&amp;"'!"&amp;"$"&amp;$D221&amp;$AU$1&amp;"")</f>
        <v>3</v>
      </c>
      <c r="AV221" s="239">
        <v>0.96</v>
      </c>
      <c r="AW221" s="237">
        <v>0.79</v>
      </c>
      <c r="AX221" s="236">
        <v>13.89</v>
      </c>
      <c r="AY221" s="240">
        <v>70.599999999999994</v>
      </c>
      <c r="AZ221" s="239" cm="1">
        <f t="array" aca="1" ref="AZ221" ca="1">INDIRECT("'"&amp;$C221&amp;"'!"&amp;"$"&amp;$D221&amp;$AZ$1&amp;"")</f>
        <v>4.0999999999999996</v>
      </c>
      <c r="BA221" s="238"/>
      <c r="BB221" s="239">
        <v>0.93</v>
      </c>
      <c r="BC221" s="237">
        <v>1.61</v>
      </c>
      <c r="BD221" s="239" t="str" cm="1">
        <f t="array" aca="1" ref="BD221" ca="1">INDIRECT("'"&amp;$C221&amp;"'!"&amp;"$"&amp;$D221&amp;$BD$1&amp;"")</f>
        <v>CMS</v>
      </c>
      <c r="BE221" s="238"/>
      <c r="BF221" s="239" t="s">
        <v>1</v>
      </c>
      <c r="BG221" s="237" t="s">
        <v>1</v>
      </c>
      <c r="BH221" s="241">
        <v>14.29</v>
      </c>
      <c r="BI221" s="237">
        <v>72.010000000000005</v>
      </c>
      <c r="BJ221" s="241" cm="1">
        <f t="array" aca="1" ref="BJ221" ca="1">INDIRECT("'"&amp;$C221&amp;"'!"&amp;"$"&amp;$D221&amp;$BJ$1&amp;"")</f>
        <v>14.26</v>
      </c>
      <c r="BK221" s="239">
        <v>0.98</v>
      </c>
      <c r="BL221" s="237">
        <v>3.5</v>
      </c>
      <c r="BM221" s="415">
        <v>67.400000000000006</v>
      </c>
      <c r="BN221" s="236" cm="1">
        <f t="array" aca="1" ref="BN221" ca="1">INDIRECT("'"&amp;$C221&amp;"'!"&amp;"$"&amp;$D221&amp;$BN$1&amp;"")</f>
        <v>0</v>
      </c>
      <c r="BO221" s="238" t="s">
        <v>1</v>
      </c>
      <c r="BP221" s="237" t="s">
        <v>1</v>
      </c>
      <c r="BQ221" s="241" cm="1">
        <f t="array" aca="1" ref="BQ221" ca="1">INDIRECT("'"&amp;$C221&amp;"'!"&amp;"$"&amp;$D221&amp;$BQ$1&amp;"")</f>
        <v>1.02</v>
      </c>
      <c r="BR221" s="239"/>
      <c r="BS221" s="239">
        <v>0.99</v>
      </c>
      <c r="BT221" s="237">
        <v>0.11</v>
      </c>
      <c r="BU221" s="242" cm="1">
        <f t="array" aca="1" ref="BU221" ca="1">INDIRECT("'"&amp;$C221&amp;"'!"&amp;"$"&amp;$D221&amp;$BU$1&amp;"")</f>
        <v>0.73</v>
      </c>
      <c r="BV221" s="239"/>
      <c r="BW221" s="239">
        <v>0.97</v>
      </c>
      <c r="BX221" s="237">
        <v>0.2</v>
      </c>
      <c r="BY221" s="242"/>
      <c r="BZ221" s="239"/>
      <c r="CA221" s="239"/>
      <c r="CB221" s="237"/>
    </row>
    <row r="222" spans="1:80" ht="15" x14ac:dyDescent="0.2">
      <c r="A222" s="351">
        <f t="shared" si="15"/>
        <v>45970</v>
      </c>
      <c r="B222" s="268">
        <v>0.70833333333333404</v>
      </c>
      <c r="C222" s="254">
        <f t="shared" si="16"/>
        <v>9</v>
      </c>
      <c r="D222" s="255" t="s">
        <v>170</v>
      </c>
      <c r="E222" s="229">
        <v>14.2</v>
      </c>
      <c r="F222" s="230">
        <v>69.25</v>
      </c>
      <c r="G222" s="231" t="str" cm="1">
        <f t="array" aca="1" ref="G222" ca="1">INDIRECT("'"&amp;$C222&amp;"'!"&amp;"$"&amp;$D222&amp;$G$1&amp;"")</f>
        <v>CMS</v>
      </c>
      <c r="H222" s="232" t="s">
        <v>1</v>
      </c>
      <c r="I222" s="230" t="s">
        <v>1</v>
      </c>
      <c r="J222" s="231" cm="1">
        <f t="array" aca="1" ref="J222" ca="1">INDIRECT("'"&amp;$C222&amp;"'!"&amp;"$"&amp;$D222&amp;$J$1&amp;"")</f>
        <v>5.9</v>
      </c>
      <c r="K222" s="232"/>
      <c r="L222" s="232">
        <v>0.93</v>
      </c>
      <c r="M222" s="233">
        <v>2.34</v>
      </c>
      <c r="N222" s="229" cm="1">
        <f t="array" aca="1" ref="N222" ca="1">INDIRECT("'"&amp;$C222&amp;"'!"&amp;"$"&amp;$D222&amp;$N$1&amp;"")</f>
        <v>5.9</v>
      </c>
      <c r="O222" s="232"/>
      <c r="P222" s="232">
        <v>0.93</v>
      </c>
      <c r="Q222" s="233">
        <v>2.34</v>
      </c>
      <c r="R222" s="359" cm="1">
        <f t="array" aca="1" ref="R222" ca="1">INDIRECT("'"&amp;$C222&amp;"'!"&amp;"$"&amp;$D222&amp;$R$1&amp;"")</f>
        <v>5.9</v>
      </c>
      <c r="S222" s="232"/>
      <c r="T222" s="232">
        <v>0.93</v>
      </c>
      <c r="U222" s="233">
        <v>2.34</v>
      </c>
      <c r="V222" s="229">
        <v>13.978999999999999</v>
      </c>
      <c r="W222" s="234" cm="1">
        <f t="array" aca="1" ref="W222" ca="1">INDIRECT("'"&amp;$C222&amp;"'!"&amp;"$"&amp;$D222&amp;$W$1&amp;"")</f>
        <v>3.5179999999999998</v>
      </c>
      <c r="X222" s="232">
        <v>1</v>
      </c>
      <c r="Y222" s="230">
        <v>0.30199999999999999</v>
      </c>
      <c r="Z222" s="231" cm="1">
        <f t="array" aca="1" ref="Z222" ca="1">INDIRECT("'"&amp;$C222&amp;"'!"&amp;"$"&amp;$D222&amp;$Z$1&amp;"")</f>
        <v>0</v>
      </c>
      <c r="AA222" s="232" t="s">
        <v>1</v>
      </c>
      <c r="AB222" s="232" t="s">
        <v>1</v>
      </c>
      <c r="AC222" s="233" t="s">
        <v>1</v>
      </c>
      <c r="AD222" s="229" cm="1">
        <f t="array" aca="1" ref="AD222" ca="1">INDIRECT("'"&amp;$C222&amp;"'!"&amp;"$"&amp;$D222&amp;$AD$1&amp;"")</f>
        <v>0</v>
      </c>
      <c r="AE222" s="232" t="s">
        <v>1</v>
      </c>
      <c r="AF222" s="232" t="s">
        <v>1</v>
      </c>
      <c r="AG222" s="230" t="s">
        <v>1</v>
      </c>
      <c r="AH222" s="231" cm="1">
        <f t="array" aca="1" ref="AH222" ca="1">INDIRECT("'"&amp;$C222&amp;"'!"&amp;"$"&amp;$D222&amp;$AH$1&amp;"")</f>
        <v>0</v>
      </c>
      <c r="AI222" s="232" t="s">
        <v>1</v>
      </c>
      <c r="AJ222" s="232" t="s">
        <v>1</v>
      </c>
      <c r="AK222" s="233" t="s">
        <v>1</v>
      </c>
      <c r="AL222" s="229" cm="1">
        <f t="array" aca="1" ref="AL222" ca="1">INDIRECT("'"&amp;$C222&amp;"'!"&amp;"$"&amp;$D222&amp;$AL$1&amp;"")</f>
        <v>0</v>
      </c>
      <c r="AM222" s="232" t="s">
        <v>1</v>
      </c>
      <c r="AN222" s="232" t="s">
        <v>1</v>
      </c>
      <c r="AO222" s="230" t="s">
        <v>1</v>
      </c>
      <c r="AP222" s="229">
        <v>11.6</v>
      </c>
      <c r="AQ222" s="233">
        <v>70.7</v>
      </c>
      <c r="AR222" s="229" cm="1">
        <f t="array" aca="1" ref="AR222" ca="1">INDIRECT("'"&amp;$C222&amp;"'!"&amp;"$"&amp;$D222&amp;$AR$1&amp;"")</f>
        <v>3.5</v>
      </c>
      <c r="AS222" s="232">
        <v>0.96</v>
      </c>
      <c r="AT222" s="230">
        <v>0.88</v>
      </c>
      <c r="AU222" s="231" cm="1">
        <f t="array" aca="1" ref="AU222" ca="1">INDIRECT("'"&amp;$C222&amp;"'!"&amp;"$"&amp;$D222&amp;$AU$1&amp;"")</f>
        <v>3</v>
      </c>
      <c r="AV222" s="232">
        <v>0.96</v>
      </c>
      <c r="AW222" s="230">
        <v>0.76</v>
      </c>
      <c r="AX222" s="229">
        <v>13.89</v>
      </c>
      <c r="AY222" s="233">
        <v>70.599999999999994</v>
      </c>
      <c r="AZ222" s="232" cm="1">
        <f t="array" aca="1" ref="AZ222" ca="1">INDIRECT("'"&amp;$C222&amp;"'!"&amp;"$"&amp;$D222&amp;$AZ$1&amp;"")</f>
        <v>2.8</v>
      </c>
      <c r="BA222" s="231"/>
      <c r="BB222" s="232">
        <v>0.9</v>
      </c>
      <c r="BC222" s="230">
        <v>1.42</v>
      </c>
      <c r="BD222" s="232" t="str" cm="1">
        <f t="array" aca="1" ref="BD222" ca="1">INDIRECT("'"&amp;$C222&amp;"'!"&amp;"$"&amp;$D222&amp;$BD$1&amp;"")</f>
        <v>CMS</v>
      </c>
      <c r="BE222" s="231"/>
      <c r="BF222" s="232" t="s">
        <v>1</v>
      </c>
      <c r="BG222" s="230" t="s">
        <v>1</v>
      </c>
      <c r="BH222" s="234">
        <v>14.28</v>
      </c>
      <c r="BI222" s="230">
        <v>71.98</v>
      </c>
      <c r="BJ222" s="234" cm="1">
        <f t="array" aca="1" ref="BJ222" ca="1">INDIRECT("'"&amp;$C222&amp;"'!"&amp;"$"&amp;$D222&amp;$BJ$1&amp;"")</f>
        <v>14.3</v>
      </c>
      <c r="BK222" s="232">
        <v>0.98</v>
      </c>
      <c r="BL222" s="230">
        <v>3.5</v>
      </c>
      <c r="BM222" s="414">
        <v>68</v>
      </c>
      <c r="BN222" s="229" cm="1">
        <f t="array" aca="1" ref="BN222" ca="1">INDIRECT("'"&amp;$C222&amp;"'!"&amp;"$"&amp;$D222&amp;$BN$1&amp;"")</f>
        <v>0</v>
      </c>
      <c r="BO222" s="231" t="s">
        <v>1</v>
      </c>
      <c r="BP222" s="230" t="s">
        <v>1</v>
      </c>
      <c r="BQ222" s="234" cm="1">
        <f t="array" aca="1" ref="BQ222" ca="1">INDIRECT("'"&amp;$C222&amp;"'!"&amp;"$"&amp;$D222&amp;$BQ$1&amp;"")</f>
        <v>1.05</v>
      </c>
      <c r="BR222" s="232"/>
      <c r="BS222" s="232">
        <v>0.99</v>
      </c>
      <c r="BT222" s="230">
        <v>0.11</v>
      </c>
      <c r="BU222" s="235" cm="1">
        <f t="array" aca="1" ref="BU222" ca="1">INDIRECT("'"&amp;$C222&amp;"'!"&amp;"$"&amp;$D222&amp;$BU$1&amp;"")</f>
        <v>0.76</v>
      </c>
      <c r="BV222" s="232"/>
      <c r="BW222" s="232">
        <v>0.97</v>
      </c>
      <c r="BX222" s="230">
        <v>0.2</v>
      </c>
      <c r="BY222" s="235"/>
      <c r="BZ222" s="232"/>
      <c r="CA222" s="232"/>
      <c r="CB222" s="230"/>
    </row>
    <row r="223" spans="1:80" ht="15" x14ac:dyDescent="0.2">
      <c r="A223" s="351">
        <f t="shared" si="15"/>
        <v>45970</v>
      </c>
      <c r="B223" s="268">
        <v>0.750000000000001</v>
      </c>
      <c r="C223" s="254">
        <f t="shared" si="16"/>
        <v>9</v>
      </c>
      <c r="D223" s="255" t="s">
        <v>171</v>
      </c>
      <c r="E223" s="236">
        <v>14.2</v>
      </c>
      <c r="F223" s="237">
        <v>69.17</v>
      </c>
      <c r="G223" s="238" t="str" cm="1">
        <f t="array" aca="1" ref="G223" ca="1">INDIRECT("'"&amp;$C223&amp;"'!"&amp;"$"&amp;$D223&amp;$G$1&amp;"")</f>
        <v>CMS</v>
      </c>
      <c r="H223" s="239" t="s">
        <v>1</v>
      </c>
      <c r="I223" s="237" t="s">
        <v>1</v>
      </c>
      <c r="J223" s="238" cm="1">
        <f t="array" aca="1" ref="J223" ca="1">INDIRECT("'"&amp;$C223&amp;"'!"&amp;"$"&amp;$D223&amp;$J$1&amp;"")</f>
        <v>6.1</v>
      </c>
      <c r="K223" s="239"/>
      <c r="L223" s="239">
        <v>0.95</v>
      </c>
      <c r="M223" s="240">
        <v>2.4300000000000002</v>
      </c>
      <c r="N223" s="236" cm="1">
        <f t="array" aca="1" ref="N223" ca="1">INDIRECT("'"&amp;$C223&amp;"'!"&amp;"$"&amp;$D223&amp;$N$1&amp;"")</f>
        <v>6.1</v>
      </c>
      <c r="O223" s="239"/>
      <c r="P223" s="239">
        <v>0.95</v>
      </c>
      <c r="Q223" s="237">
        <v>2.4300000000000002</v>
      </c>
      <c r="R223" s="236" cm="1">
        <f t="array" aca="1" ref="R223" ca="1">INDIRECT("'"&amp;$C223&amp;"'!"&amp;"$"&amp;$D223&amp;$R$1&amp;"")</f>
        <v>6.1</v>
      </c>
      <c r="S223" s="239"/>
      <c r="T223" s="239">
        <v>0.95</v>
      </c>
      <c r="U223" s="240">
        <v>2.4300000000000002</v>
      </c>
      <c r="V223" s="236">
        <v>13.978</v>
      </c>
      <c r="W223" s="241" cm="1">
        <f t="array" aca="1" ref="W223" ca="1">INDIRECT("'"&amp;$C223&amp;"'!"&amp;"$"&amp;$D223&amp;$W$1&amp;"")</f>
        <v>3.5649999999999999</v>
      </c>
      <c r="X223" s="239">
        <v>1</v>
      </c>
      <c r="Y223" s="237">
        <v>0.29599999999999999</v>
      </c>
      <c r="Z223" s="238" cm="1">
        <f t="array" aca="1" ref="Z223" ca="1">INDIRECT("'"&amp;$C223&amp;"'!"&amp;"$"&amp;$D223&amp;$Z$1&amp;"")</f>
        <v>0</v>
      </c>
      <c r="AA223" s="239" t="s">
        <v>1</v>
      </c>
      <c r="AB223" s="239" t="s">
        <v>1</v>
      </c>
      <c r="AC223" s="240" t="s">
        <v>1</v>
      </c>
      <c r="AD223" s="236" cm="1">
        <f t="array" aca="1" ref="AD223" ca="1">INDIRECT("'"&amp;$C223&amp;"'!"&amp;"$"&amp;$D223&amp;$AD$1&amp;"")</f>
        <v>0</v>
      </c>
      <c r="AE223" s="239" t="s">
        <v>1</v>
      </c>
      <c r="AF223" s="239" t="s">
        <v>1</v>
      </c>
      <c r="AG223" s="237" t="s">
        <v>1</v>
      </c>
      <c r="AH223" s="238" cm="1">
        <f t="array" aca="1" ref="AH223" ca="1">INDIRECT("'"&amp;$C223&amp;"'!"&amp;"$"&amp;$D223&amp;$AH$1&amp;"")</f>
        <v>0</v>
      </c>
      <c r="AI223" s="239" t="s">
        <v>1</v>
      </c>
      <c r="AJ223" s="239" t="s">
        <v>1</v>
      </c>
      <c r="AK223" s="240" t="s">
        <v>1</v>
      </c>
      <c r="AL223" s="236" cm="1">
        <f t="array" aca="1" ref="AL223" ca="1">INDIRECT("'"&amp;$C223&amp;"'!"&amp;"$"&amp;$D223&amp;$AL$1&amp;"")</f>
        <v>0</v>
      </c>
      <c r="AM223" s="239" t="s">
        <v>1</v>
      </c>
      <c r="AN223" s="239" t="s">
        <v>1</v>
      </c>
      <c r="AO223" s="237" t="s">
        <v>1</v>
      </c>
      <c r="AP223" s="236">
        <v>11.6</v>
      </c>
      <c r="AQ223" s="240">
        <v>70.7</v>
      </c>
      <c r="AR223" s="236" cm="1">
        <f t="array" aca="1" ref="AR223" ca="1">INDIRECT("'"&amp;$C223&amp;"'!"&amp;"$"&amp;$D223&amp;$AR$1&amp;"")</f>
        <v>3.6</v>
      </c>
      <c r="AS223" s="239">
        <v>0.97</v>
      </c>
      <c r="AT223" s="237">
        <v>0.84</v>
      </c>
      <c r="AU223" s="238" cm="1">
        <f t="array" aca="1" ref="AU223" ca="1">INDIRECT("'"&amp;$C223&amp;"'!"&amp;"$"&amp;$D223&amp;$AU$1&amp;"")</f>
        <v>3.1</v>
      </c>
      <c r="AV223" s="239">
        <v>0.97</v>
      </c>
      <c r="AW223" s="237">
        <v>0.69</v>
      </c>
      <c r="AX223" s="236">
        <v>13.93</v>
      </c>
      <c r="AY223" s="240">
        <v>70.599999999999994</v>
      </c>
      <c r="AZ223" s="239" cm="1">
        <f t="array" aca="1" ref="AZ223" ca="1">INDIRECT("'"&amp;$C223&amp;"'!"&amp;"$"&amp;$D223&amp;$AZ$1&amp;"")</f>
        <v>7.1</v>
      </c>
      <c r="BA223" s="238"/>
      <c r="BB223" s="239">
        <v>0.97</v>
      </c>
      <c r="BC223" s="237">
        <v>1.45</v>
      </c>
      <c r="BD223" s="239" t="str" cm="1">
        <f t="array" aca="1" ref="BD223" ca="1">INDIRECT("'"&amp;$C223&amp;"'!"&amp;"$"&amp;$D223&amp;$BD$1&amp;"")</f>
        <v>CMS</v>
      </c>
      <c r="BE223" s="238"/>
      <c r="BF223" s="239" t="s">
        <v>1</v>
      </c>
      <c r="BG223" s="237" t="s">
        <v>1</v>
      </c>
      <c r="BH223" s="241">
        <v>14.25</v>
      </c>
      <c r="BI223" s="237">
        <v>71.790000000000006</v>
      </c>
      <c r="BJ223" s="241" cm="1">
        <f t="array" aca="1" ref="BJ223" ca="1">INDIRECT("'"&amp;$C223&amp;"'!"&amp;"$"&amp;$D223&amp;$BJ$1&amp;"")</f>
        <v>14.28</v>
      </c>
      <c r="BK223" s="239">
        <v>0.98</v>
      </c>
      <c r="BL223" s="237">
        <v>3.4</v>
      </c>
      <c r="BM223" s="415">
        <v>67.7</v>
      </c>
      <c r="BN223" s="236" cm="1">
        <f t="array" aca="1" ref="BN223" ca="1">INDIRECT("'"&amp;$C223&amp;"'!"&amp;"$"&amp;$D223&amp;$BN$1&amp;"")</f>
        <v>0</v>
      </c>
      <c r="BO223" s="238" t="s">
        <v>1</v>
      </c>
      <c r="BP223" s="237" t="s">
        <v>1</v>
      </c>
      <c r="BQ223" s="241" cm="1">
        <f t="array" aca="1" ref="BQ223" ca="1">INDIRECT("'"&amp;$C223&amp;"'!"&amp;"$"&amp;$D223&amp;$BQ$1&amp;"")</f>
        <v>1.31</v>
      </c>
      <c r="BR223" s="239"/>
      <c r="BS223" s="239">
        <v>0.99</v>
      </c>
      <c r="BT223" s="237">
        <v>0.12</v>
      </c>
      <c r="BU223" s="242" cm="1">
        <f t="array" aca="1" ref="BU223" ca="1">INDIRECT("'"&amp;$C223&amp;"'!"&amp;"$"&amp;$D223&amp;$BU$1&amp;"")</f>
        <v>0.8</v>
      </c>
      <c r="BV223" s="239"/>
      <c r="BW223" s="239">
        <v>0.97</v>
      </c>
      <c r="BX223" s="237">
        <v>0.2</v>
      </c>
      <c r="BY223" s="242"/>
      <c r="BZ223" s="239"/>
      <c r="CA223" s="239"/>
      <c r="CB223" s="237"/>
    </row>
    <row r="224" spans="1:80" ht="15" x14ac:dyDescent="0.2">
      <c r="A224" s="351">
        <f t="shared" si="15"/>
        <v>45970</v>
      </c>
      <c r="B224" s="268">
        <v>0.79166666666666696</v>
      </c>
      <c r="C224" s="254">
        <f t="shared" si="16"/>
        <v>9</v>
      </c>
      <c r="D224" s="255" t="s">
        <v>172</v>
      </c>
      <c r="E224" s="229">
        <v>14.2</v>
      </c>
      <c r="F224" s="230">
        <v>69.3</v>
      </c>
      <c r="G224" s="231" t="str" cm="1">
        <f t="array" aca="1" ref="G224" ca="1">INDIRECT("'"&amp;$C224&amp;"'!"&amp;"$"&amp;$D224&amp;$G$1&amp;"")</f>
        <v>CMS</v>
      </c>
      <c r="H224" s="232" t="s">
        <v>1</v>
      </c>
      <c r="I224" s="230" t="s">
        <v>1</v>
      </c>
      <c r="J224" s="231" cm="1">
        <f t="array" aca="1" ref="J224" ca="1">INDIRECT("'"&amp;$C224&amp;"'!"&amp;"$"&amp;$D224&amp;$J$1&amp;"")</f>
        <v>5.8</v>
      </c>
      <c r="K224" s="501"/>
      <c r="L224" s="232">
        <v>0.94</v>
      </c>
      <c r="M224" s="233">
        <v>2.11</v>
      </c>
      <c r="N224" s="229" cm="1">
        <f t="array" aca="1" ref="N224" ca="1">INDIRECT("'"&amp;$C224&amp;"'!"&amp;"$"&amp;$D224&amp;$N$1&amp;"")</f>
        <v>5.8</v>
      </c>
      <c r="O224" s="232"/>
      <c r="P224" s="232">
        <v>0.94</v>
      </c>
      <c r="Q224" s="230">
        <v>2.11</v>
      </c>
      <c r="R224" s="359" cm="1">
        <f t="array" aca="1" ref="R224" ca="1">INDIRECT("'"&amp;$C224&amp;"'!"&amp;"$"&amp;$D224&amp;$R$1&amp;"")</f>
        <v>5.8</v>
      </c>
      <c r="S224" s="232"/>
      <c r="T224" s="232">
        <v>0.94</v>
      </c>
      <c r="U224" s="233">
        <v>2.11</v>
      </c>
      <c r="V224" s="229">
        <v>14.026</v>
      </c>
      <c r="W224" s="234" cm="1">
        <f t="array" aca="1" ref="W224" ca="1">INDIRECT("'"&amp;$C224&amp;"'!"&amp;"$"&amp;$D224&amp;$W$1&amp;"")</f>
        <v>3.5540000000000003</v>
      </c>
      <c r="X224" s="232">
        <v>1</v>
      </c>
      <c r="Y224" s="230">
        <v>0.29899999999999999</v>
      </c>
      <c r="Z224" s="231" cm="1">
        <f t="array" aca="1" ref="Z224" ca="1">INDIRECT("'"&amp;$C224&amp;"'!"&amp;"$"&amp;$D224&amp;$Z$1&amp;"")</f>
        <v>0</v>
      </c>
      <c r="AA224" s="232" t="s">
        <v>1</v>
      </c>
      <c r="AB224" s="232" t="s">
        <v>1</v>
      </c>
      <c r="AC224" s="233" t="s">
        <v>1</v>
      </c>
      <c r="AD224" s="229" cm="1">
        <f t="array" aca="1" ref="AD224" ca="1">INDIRECT("'"&amp;$C224&amp;"'!"&amp;"$"&amp;$D224&amp;$AD$1&amp;"")</f>
        <v>0</v>
      </c>
      <c r="AE224" s="232" t="s">
        <v>1</v>
      </c>
      <c r="AF224" s="232" t="s">
        <v>1</v>
      </c>
      <c r="AG224" s="230" t="s">
        <v>1</v>
      </c>
      <c r="AH224" s="231" cm="1">
        <f t="array" aca="1" ref="AH224" ca="1">INDIRECT("'"&amp;$C224&amp;"'!"&amp;"$"&amp;$D224&amp;$AH$1&amp;"")</f>
        <v>0</v>
      </c>
      <c r="AI224" s="232" t="s">
        <v>1</v>
      </c>
      <c r="AJ224" s="232" t="s">
        <v>1</v>
      </c>
      <c r="AK224" s="233" t="s">
        <v>1</v>
      </c>
      <c r="AL224" s="229" cm="1">
        <f t="array" aca="1" ref="AL224" ca="1">INDIRECT("'"&amp;$C224&amp;"'!"&amp;"$"&amp;$D224&amp;$AL$1&amp;"")</f>
        <v>0</v>
      </c>
      <c r="AM224" s="232" t="s">
        <v>1</v>
      </c>
      <c r="AN224" s="232" t="s">
        <v>1</v>
      </c>
      <c r="AO224" s="230" t="s">
        <v>1</v>
      </c>
      <c r="AP224" s="229">
        <v>11.6</v>
      </c>
      <c r="AQ224" s="233">
        <v>70.900000000000006</v>
      </c>
      <c r="AR224" s="229" cm="1">
        <f t="array" aca="1" ref="AR224" ca="1">INDIRECT("'"&amp;$C224&amp;"'!"&amp;"$"&amp;$D224&amp;$AR$1&amp;"")</f>
        <v>3.5</v>
      </c>
      <c r="AS224" s="232">
        <v>0.97</v>
      </c>
      <c r="AT224" s="230">
        <v>0.73</v>
      </c>
      <c r="AU224" s="231" cm="1">
        <f t="array" aca="1" ref="AU224" ca="1">INDIRECT("'"&amp;$C224&amp;"'!"&amp;"$"&amp;$D224&amp;$AU$1&amp;"")</f>
        <v>3</v>
      </c>
      <c r="AV224" s="232">
        <v>0.97</v>
      </c>
      <c r="AW224" s="230">
        <v>0.64</v>
      </c>
      <c r="AX224" s="229">
        <v>13.94</v>
      </c>
      <c r="AY224" s="233">
        <v>70.599999999999994</v>
      </c>
      <c r="AZ224" s="232" cm="1">
        <f t="array" aca="1" ref="AZ224" ca="1">INDIRECT("'"&amp;$C224&amp;"'!"&amp;"$"&amp;$D224&amp;$AZ$1&amp;"")</f>
        <v>5.9</v>
      </c>
      <c r="BA224" s="231"/>
      <c r="BB224" s="232">
        <v>0.98</v>
      </c>
      <c r="BC224" s="230">
        <v>1.24</v>
      </c>
      <c r="BD224" s="232" t="str" cm="1">
        <f t="array" aca="1" ref="BD224" ca="1">INDIRECT("'"&amp;$C224&amp;"'!"&amp;"$"&amp;$D224&amp;$BD$1&amp;"")</f>
        <v>CMS</v>
      </c>
      <c r="BE224" s="231"/>
      <c r="BF224" s="232" t="s">
        <v>1</v>
      </c>
      <c r="BG224" s="230" t="s">
        <v>1</v>
      </c>
      <c r="BH224" s="234">
        <v>14.29</v>
      </c>
      <c r="BI224" s="230">
        <v>72.099999999999994</v>
      </c>
      <c r="BJ224" s="234" cm="1">
        <f t="array" aca="1" ref="BJ224" ca="1">INDIRECT("'"&amp;$C224&amp;"'!"&amp;"$"&amp;$D224&amp;$BJ$1&amp;"")</f>
        <v>14.27</v>
      </c>
      <c r="BK224" s="232">
        <v>0.98</v>
      </c>
      <c r="BL224" s="230">
        <v>3.5</v>
      </c>
      <c r="BM224" s="414">
        <v>68.2</v>
      </c>
      <c r="BN224" s="229" cm="1">
        <f t="array" aca="1" ref="BN224" ca="1">INDIRECT("'"&amp;$C224&amp;"'!"&amp;"$"&amp;$D224&amp;$BN$1&amp;"")</f>
        <v>0.7</v>
      </c>
      <c r="BO224" s="231">
        <v>0.98</v>
      </c>
      <c r="BP224" s="230">
        <v>0.09</v>
      </c>
      <c r="BQ224" s="234" cm="1">
        <f t="array" aca="1" ref="BQ224" ca="1">INDIRECT("'"&amp;$C224&amp;"'!"&amp;"$"&amp;$D224&amp;$BQ$1&amp;"")</f>
        <v>1.35</v>
      </c>
      <c r="BR224" s="232"/>
      <c r="BS224" s="232">
        <v>0.99</v>
      </c>
      <c r="BT224" s="230">
        <v>0.13</v>
      </c>
      <c r="BU224" s="235" cm="1">
        <f t="array" aca="1" ref="BU224" ca="1">INDIRECT("'"&amp;$C224&amp;"'!"&amp;"$"&amp;$D224&amp;$BU$1&amp;"")</f>
        <v>0.87</v>
      </c>
      <c r="BV224" s="232"/>
      <c r="BW224" s="232">
        <v>0.97</v>
      </c>
      <c r="BX224" s="230">
        <v>0.2</v>
      </c>
      <c r="BY224" s="235"/>
      <c r="BZ224" s="232"/>
      <c r="CA224" s="232"/>
      <c r="CB224" s="230"/>
    </row>
    <row r="225" spans="1:80" ht="15" x14ac:dyDescent="0.2">
      <c r="A225" s="351">
        <f t="shared" si="15"/>
        <v>45970</v>
      </c>
      <c r="B225" s="268">
        <v>0.83333333333333337</v>
      </c>
      <c r="C225" s="254">
        <f t="shared" si="16"/>
        <v>9</v>
      </c>
      <c r="D225" s="255" t="s">
        <v>173</v>
      </c>
      <c r="E225" s="236">
        <v>14.1</v>
      </c>
      <c r="F225" s="237">
        <v>69.319999999999993</v>
      </c>
      <c r="G225" s="238" t="str" cm="1">
        <f t="array" aca="1" ref="G225" ca="1">INDIRECT("'"&amp;$C225&amp;"'!"&amp;"$"&amp;$D225&amp;$G$1&amp;"")</f>
        <v>CMS</v>
      </c>
      <c r="H225" s="239" t="s">
        <v>1</v>
      </c>
      <c r="I225" s="237" t="s">
        <v>1</v>
      </c>
      <c r="J225" s="238" cm="1">
        <f t="array" aca="1" ref="J225" ca="1">INDIRECT("'"&amp;$C225&amp;"'!"&amp;"$"&amp;$D225&amp;$J$1&amp;"")</f>
        <v>5.8</v>
      </c>
      <c r="K225" s="239"/>
      <c r="L225" s="239">
        <v>0.96</v>
      </c>
      <c r="M225" s="240">
        <v>1.67</v>
      </c>
      <c r="N225" s="236" cm="1">
        <f t="array" aca="1" ref="N225" ca="1">INDIRECT("'"&amp;$C225&amp;"'!"&amp;"$"&amp;$D225&amp;$N$1&amp;"")</f>
        <v>5.8</v>
      </c>
      <c r="O225" s="239"/>
      <c r="P225" s="239">
        <v>0.96</v>
      </c>
      <c r="Q225" s="237">
        <v>1.69</v>
      </c>
      <c r="R225" s="236" cm="1">
        <f t="array" aca="1" ref="R225" ca="1">INDIRECT("'"&amp;$C225&amp;"'!"&amp;"$"&amp;$D225&amp;$R$1&amp;"")</f>
        <v>5.8</v>
      </c>
      <c r="S225" s="239"/>
      <c r="T225" s="239">
        <v>0.94</v>
      </c>
      <c r="U225" s="240">
        <v>2.23</v>
      </c>
      <c r="V225" s="236">
        <v>14.14</v>
      </c>
      <c r="W225" s="241" cm="1">
        <f t="array" aca="1" ref="W225" ca="1">INDIRECT("'"&amp;$C225&amp;"'!"&amp;"$"&amp;$D225&amp;$W$1&amp;"")</f>
        <v>3.6269999999999998</v>
      </c>
      <c r="X225" s="239">
        <v>1</v>
      </c>
      <c r="Y225" s="237">
        <v>0.48399999999999999</v>
      </c>
      <c r="Z225" s="238" cm="1">
        <f t="array" aca="1" ref="Z225" ca="1">INDIRECT("'"&amp;$C225&amp;"'!"&amp;"$"&amp;$D225&amp;$Z$1&amp;"")</f>
        <v>0</v>
      </c>
      <c r="AA225" s="239" t="s">
        <v>1</v>
      </c>
      <c r="AB225" s="239" t="s">
        <v>1</v>
      </c>
      <c r="AC225" s="240" t="s">
        <v>1</v>
      </c>
      <c r="AD225" s="236" cm="1">
        <f t="array" aca="1" ref="AD225" ca="1">INDIRECT("'"&amp;$C225&amp;"'!"&amp;"$"&amp;$D225&amp;$AD$1&amp;"")</f>
        <v>0</v>
      </c>
      <c r="AE225" s="239" t="s">
        <v>1</v>
      </c>
      <c r="AF225" s="239" t="s">
        <v>1</v>
      </c>
      <c r="AG225" s="237" t="s">
        <v>1</v>
      </c>
      <c r="AH225" s="238" cm="1">
        <f t="array" aca="1" ref="AH225" ca="1">INDIRECT("'"&amp;$C225&amp;"'!"&amp;"$"&amp;$D225&amp;$AH$1&amp;"")</f>
        <v>0</v>
      </c>
      <c r="AI225" s="239" t="s">
        <v>1</v>
      </c>
      <c r="AJ225" s="239" t="s">
        <v>1</v>
      </c>
      <c r="AK225" s="240" t="s">
        <v>1</v>
      </c>
      <c r="AL225" s="236" cm="1">
        <f t="array" aca="1" ref="AL225" ca="1">INDIRECT("'"&amp;$C225&amp;"'!"&amp;"$"&amp;$D225&amp;$AL$1&amp;"")</f>
        <v>0</v>
      </c>
      <c r="AM225" s="239" t="s">
        <v>1</v>
      </c>
      <c r="AN225" s="239" t="s">
        <v>1</v>
      </c>
      <c r="AO225" s="237" t="s">
        <v>1</v>
      </c>
      <c r="AP225" s="236">
        <v>11.7</v>
      </c>
      <c r="AQ225" s="240">
        <v>70.900000000000006</v>
      </c>
      <c r="AR225" s="236" cm="1">
        <f t="array" aca="1" ref="AR225" ca="1">INDIRECT("'"&amp;$C225&amp;"'!"&amp;"$"&amp;$D225&amp;$AR$1&amp;"")</f>
        <v>3.5</v>
      </c>
      <c r="AS225" s="239">
        <v>0.97</v>
      </c>
      <c r="AT225" s="237">
        <v>0.78</v>
      </c>
      <c r="AU225" s="238" cm="1">
        <f t="array" aca="1" ref="AU225" ca="1">INDIRECT("'"&amp;$C225&amp;"'!"&amp;"$"&amp;$D225&amp;$AU$1&amp;"")</f>
        <v>3</v>
      </c>
      <c r="AV225" s="239">
        <v>0.97</v>
      </c>
      <c r="AW225" s="237">
        <v>0.65</v>
      </c>
      <c r="AX225" s="236">
        <v>13.92</v>
      </c>
      <c r="AY225" s="240">
        <v>70.599999999999994</v>
      </c>
      <c r="AZ225" s="239" cm="1">
        <f t="array" aca="1" ref="AZ225" ca="1">INDIRECT("'"&amp;$C225&amp;"'!"&amp;"$"&amp;$D225&amp;$AZ$1&amp;"")</f>
        <v>5.0999999999999996</v>
      </c>
      <c r="BA225" s="238"/>
      <c r="BB225" s="239">
        <v>0.97</v>
      </c>
      <c r="BC225" s="237">
        <v>1.31</v>
      </c>
      <c r="BD225" s="239" t="str" cm="1">
        <f t="array" aca="1" ref="BD225" ca="1">INDIRECT("'"&amp;$C225&amp;"'!"&amp;"$"&amp;$D225&amp;$BD$1&amp;"")</f>
        <v>CMS</v>
      </c>
      <c r="BE225" s="238"/>
      <c r="BF225" s="239" t="s">
        <v>1</v>
      </c>
      <c r="BG225" s="237" t="s">
        <v>1</v>
      </c>
      <c r="BH225" s="241">
        <v>14.16</v>
      </c>
      <c r="BI225" s="237">
        <v>71.73</v>
      </c>
      <c r="BJ225" s="241" cm="1">
        <f t="array" aca="1" ref="BJ225" ca="1">INDIRECT("'"&amp;$C225&amp;"'!"&amp;"$"&amp;$D225&amp;$BJ$1&amp;"")</f>
        <v>14.28</v>
      </c>
      <c r="BK225" s="239">
        <v>0.99</v>
      </c>
      <c r="BL225" s="237">
        <v>2.4</v>
      </c>
      <c r="BM225" s="415">
        <v>68.099999999999994</v>
      </c>
      <c r="BN225" s="236" cm="1">
        <f t="array" aca="1" ref="BN225" ca="1">INDIRECT("'"&amp;$C225&amp;"'!"&amp;"$"&amp;$D225&amp;$BN$1&amp;"")</f>
        <v>0</v>
      </c>
      <c r="BO225" s="238" t="s">
        <v>1</v>
      </c>
      <c r="BP225" s="237" t="s">
        <v>1</v>
      </c>
      <c r="BQ225" s="241" cm="1">
        <f t="array" aca="1" ref="BQ225" ca="1">INDIRECT("'"&amp;$C225&amp;"'!"&amp;"$"&amp;$D225&amp;$BQ$1&amp;"")</f>
        <v>1.1200000000000001</v>
      </c>
      <c r="BR225" s="239"/>
      <c r="BS225" s="239">
        <v>0.99</v>
      </c>
      <c r="BT225" s="237">
        <v>0.11</v>
      </c>
      <c r="BU225" s="242" cm="1">
        <f t="array" aca="1" ref="BU225" ca="1">INDIRECT("'"&amp;$C225&amp;"'!"&amp;"$"&amp;$D225&amp;$BU$1&amp;"")</f>
        <v>0.89</v>
      </c>
      <c r="BV225" s="239"/>
      <c r="BW225" s="239">
        <v>0.97</v>
      </c>
      <c r="BX225" s="237">
        <v>0.2</v>
      </c>
      <c r="BY225" s="242"/>
      <c r="BZ225" s="239"/>
      <c r="CA225" s="239"/>
      <c r="CB225" s="237"/>
    </row>
    <row r="226" spans="1:80" ht="15" x14ac:dyDescent="0.2">
      <c r="A226" s="351">
        <f t="shared" si="15"/>
        <v>45970</v>
      </c>
      <c r="B226" s="268">
        <v>0.875000000000001</v>
      </c>
      <c r="C226" s="254">
        <f t="shared" si="16"/>
        <v>9</v>
      </c>
      <c r="D226" s="255" t="s">
        <v>174</v>
      </c>
      <c r="E226" s="229">
        <v>14.2</v>
      </c>
      <c r="F226" s="230">
        <v>70.73</v>
      </c>
      <c r="G226" s="231" t="str" cm="1">
        <f t="array" aca="1" ref="G226" ca="1">INDIRECT("'"&amp;$C226&amp;"'!"&amp;"$"&amp;$D226&amp;$G$1&amp;"")</f>
        <v>CMS</v>
      </c>
      <c r="H226" s="232" t="s">
        <v>1</v>
      </c>
      <c r="I226" s="230" t="s">
        <v>1</v>
      </c>
      <c r="J226" s="231" cm="1">
        <f t="array" aca="1" ref="J226" ca="1">INDIRECT("'"&amp;$C226&amp;"'!"&amp;"$"&amp;$D226&amp;$J$1&amp;"")</f>
        <v>5.8</v>
      </c>
      <c r="K226" s="232"/>
      <c r="L226" s="232">
        <v>0.96</v>
      </c>
      <c r="M226" s="233">
        <v>1.73</v>
      </c>
      <c r="N226" s="229" cm="1">
        <f t="array" aca="1" ref="N226" ca="1">INDIRECT("'"&amp;$C226&amp;"'!"&amp;"$"&amp;$D226&amp;$N$1&amp;"")</f>
        <v>5.7</v>
      </c>
      <c r="O226" s="232"/>
      <c r="P226" s="232">
        <v>0.96</v>
      </c>
      <c r="Q226" s="230">
        <v>1.6</v>
      </c>
      <c r="R226" s="359" cm="1">
        <f t="array" aca="1" ref="R226" ca="1">INDIRECT("'"&amp;$C226&amp;"'!"&amp;"$"&amp;$D226&amp;$R$1&amp;"")</f>
        <v>5.7</v>
      </c>
      <c r="S226" s="232"/>
      <c r="T226" s="232">
        <v>0.96</v>
      </c>
      <c r="U226" s="233">
        <v>1.61</v>
      </c>
      <c r="V226" s="229">
        <v>14.06</v>
      </c>
      <c r="W226" s="234" cm="1">
        <f t="array" aca="1" ref="W226" ca="1">INDIRECT("'"&amp;$C226&amp;"'!"&amp;"$"&amp;$D226&amp;$W$1&amp;"")</f>
        <v>3.5949999999999998</v>
      </c>
      <c r="X226" s="232">
        <v>1</v>
      </c>
      <c r="Y226" s="230">
        <v>0.29299999999999998</v>
      </c>
      <c r="Z226" s="231" cm="1">
        <f t="array" aca="1" ref="Z226" ca="1">INDIRECT("'"&amp;$C226&amp;"'!"&amp;"$"&amp;$D226&amp;$Z$1&amp;"")</f>
        <v>0</v>
      </c>
      <c r="AA226" s="232" t="s">
        <v>1</v>
      </c>
      <c r="AB226" s="232" t="s">
        <v>1</v>
      </c>
      <c r="AC226" s="233" t="s">
        <v>1</v>
      </c>
      <c r="AD226" s="229" cm="1">
        <f t="array" aca="1" ref="AD226" ca="1">INDIRECT("'"&amp;$C226&amp;"'!"&amp;"$"&amp;$D226&amp;$AD$1&amp;"")</f>
        <v>0</v>
      </c>
      <c r="AE226" s="232" t="s">
        <v>1</v>
      </c>
      <c r="AF226" s="232" t="s">
        <v>1</v>
      </c>
      <c r="AG226" s="230" t="s">
        <v>1</v>
      </c>
      <c r="AH226" s="231" cm="1">
        <f t="array" aca="1" ref="AH226" ca="1">INDIRECT("'"&amp;$C226&amp;"'!"&amp;"$"&amp;$D226&amp;$AH$1&amp;"")</f>
        <v>0</v>
      </c>
      <c r="AI226" s="232" t="s">
        <v>1</v>
      </c>
      <c r="AJ226" s="232" t="s">
        <v>1</v>
      </c>
      <c r="AK226" s="233" t="s">
        <v>1</v>
      </c>
      <c r="AL226" s="229" cm="1">
        <f t="array" aca="1" ref="AL226" ca="1">INDIRECT("'"&amp;$C226&amp;"'!"&amp;"$"&amp;$D226&amp;$AL$1&amp;"")</f>
        <v>0</v>
      </c>
      <c r="AM226" s="232" t="s">
        <v>1</v>
      </c>
      <c r="AN226" s="232" t="s">
        <v>1</v>
      </c>
      <c r="AO226" s="230" t="s">
        <v>1</v>
      </c>
      <c r="AP226" s="229">
        <v>11.7</v>
      </c>
      <c r="AQ226" s="233">
        <v>70.900000000000006</v>
      </c>
      <c r="AR226" s="229" cm="1">
        <f t="array" aca="1" ref="AR226" ca="1">INDIRECT("'"&amp;$C226&amp;"'!"&amp;"$"&amp;$D226&amp;$AR$1&amp;"")</f>
        <v>3.4</v>
      </c>
      <c r="AS226" s="232">
        <v>0.97</v>
      </c>
      <c r="AT226" s="230">
        <v>0.72</v>
      </c>
      <c r="AU226" s="231" cm="1">
        <f t="array" aca="1" ref="AU226" ca="1">INDIRECT("'"&amp;$C226&amp;"'!"&amp;"$"&amp;$D226&amp;$AU$1&amp;"")</f>
        <v>2.9</v>
      </c>
      <c r="AV226" s="232">
        <v>0.97</v>
      </c>
      <c r="AW226" s="230">
        <v>0.62</v>
      </c>
      <c r="AX226" s="229">
        <v>13.92</v>
      </c>
      <c r="AY226" s="233">
        <v>70.599999999999994</v>
      </c>
      <c r="AZ226" s="232" cm="1">
        <f t="array" aca="1" ref="AZ226" ca="1">INDIRECT("'"&amp;$C226&amp;"'!"&amp;"$"&amp;$D226&amp;$AZ$1&amp;"")</f>
        <v>2.8</v>
      </c>
      <c r="BA226" s="231"/>
      <c r="BB226" s="232">
        <v>0.93</v>
      </c>
      <c r="BC226" s="230">
        <v>1.1399999999999999</v>
      </c>
      <c r="BD226" s="232" t="str" cm="1">
        <f t="array" aca="1" ref="BD226" ca="1">INDIRECT("'"&amp;$C226&amp;"'!"&amp;"$"&amp;$D226&amp;$BD$1&amp;"")</f>
        <v>CMS</v>
      </c>
      <c r="BE226" s="231"/>
      <c r="BF226" s="232" t="s">
        <v>1</v>
      </c>
      <c r="BG226" s="230" t="s">
        <v>1</v>
      </c>
      <c r="BH226" s="234">
        <v>14.2</v>
      </c>
      <c r="BI226" s="230">
        <v>72.06</v>
      </c>
      <c r="BJ226" s="234" cm="1">
        <f t="array" aca="1" ref="BJ226" ca="1">INDIRECT("'"&amp;$C226&amp;"'!"&amp;"$"&amp;$D226&amp;$BJ$1&amp;"")</f>
        <v>14.28</v>
      </c>
      <c r="BK226" s="232">
        <v>0.99</v>
      </c>
      <c r="BL226" s="230">
        <v>2.4</v>
      </c>
      <c r="BM226" s="414">
        <v>68.5</v>
      </c>
      <c r="BN226" s="229" cm="1">
        <f t="array" aca="1" ref="BN226" ca="1">INDIRECT("'"&amp;$C226&amp;"'!"&amp;"$"&amp;$D226&amp;$BN$1&amp;"")</f>
        <v>0</v>
      </c>
      <c r="BO226" s="231" t="s">
        <v>1</v>
      </c>
      <c r="BP226" s="230" t="s">
        <v>1</v>
      </c>
      <c r="BQ226" s="234" cm="1">
        <f t="array" aca="1" ref="BQ226" ca="1">INDIRECT("'"&amp;$C226&amp;"'!"&amp;"$"&amp;$D226&amp;$BQ$1&amp;"")</f>
        <v>1.06</v>
      </c>
      <c r="BR226" s="232"/>
      <c r="BS226" s="232">
        <v>0.99</v>
      </c>
      <c r="BT226" s="230">
        <v>0.09</v>
      </c>
      <c r="BU226" s="235" cm="1">
        <f t="array" aca="1" ref="BU226" ca="1">INDIRECT("'"&amp;$C226&amp;"'!"&amp;"$"&amp;$D226&amp;$BU$1&amp;"")</f>
        <v>0.77</v>
      </c>
      <c r="BV226" s="232"/>
      <c r="BW226" s="232">
        <v>0.97</v>
      </c>
      <c r="BX226" s="230">
        <v>0.18</v>
      </c>
      <c r="BY226" s="235"/>
      <c r="BZ226" s="232"/>
      <c r="CA226" s="232"/>
      <c r="CB226" s="230"/>
    </row>
    <row r="227" spans="1:80" ht="15" x14ac:dyDescent="0.2">
      <c r="A227" s="351">
        <f t="shared" si="15"/>
        <v>45970</v>
      </c>
      <c r="B227" s="268">
        <v>0.91666666666666696</v>
      </c>
      <c r="C227" s="254">
        <f t="shared" si="16"/>
        <v>9</v>
      </c>
      <c r="D227" s="255" t="s">
        <v>175</v>
      </c>
      <c r="E227" s="236">
        <v>14.1</v>
      </c>
      <c r="F227" s="237">
        <v>69.739999999999995</v>
      </c>
      <c r="G227" s="238" t="str" cm="1">
        <f t="array" aca="1" ref="G227" ca="1">INDIRECT("'"&amp;$C227&amp;"'!"&amp;"$"&amp;$D227&amp;$G$1&amp;"")</f>
        <v>CMS</v>
      </c>
      <c r="H227" s="239" t="s">
        <v>1</v>
      </c>
      <c r="I227" s="237" t="s">
        <v>1</v>
      </c>
      <c r="J227" s="238" cm="1">
        <f t="array" aca="1" ref="J227" ca="1">INDIRECT("'"&amp;$C227&amp;"'!"&amp;"$"&amp;$D227&amp;$J$1&amp;"")</f>
        <v>5.2</v>
      </c>
      <c r="K227" s="239"/>
      <c r="L227" s="239">
        <v>0.98</v>
      </c>
      <c r="M227" s="240">
        <v>1</v>
      </c>
      <c r="N227" s="236" cm="1">
        <f t="array" aca="1" ref="N227" ca="1">INDIRECT("'"&amp;$C227&amp;"'!"&amp;"$"&amp;$D227&amp;$N$1&amp;"")</f>
        <v>5.2</v>
      </c>
      <c r="O227" s="239"/>
      <c r="P227" s="239">
        <v>0.98</v>
      </c>
      <c r="Q227" s="237">
        <v>0.94</v>
      </c>
      <c r="R227" s="236" cm="1">
        <f t="array" aca="1" ref="R227" ca="1">INDIRECT("'"&amp;$C227&amp;"'!"&amp;"$"&amp;$D227&amp;$R$1&amp;"")</f>
        <v>7</v>
      </c>
      <c r="S227" s="239"/>
      <c r="T227" s="239">
        <v>0.96</v>
      </c>
      <c r="U227" s="240">
        <v>1.93</v>
      </c>
      <c r="V227" s="236">
        <v>14.013999999999999</v>
      </c>
      <c r="W227" s="241" cm="1">
        <f t="array" aca="1" ref="W227" ca="1">INDIRECT("'"&amp;$C227&amp;"'!"&amp;"$"&amp;$D227&amp;$W$1&amp;"")</f>
        <v>3.4969999999999999</v>
      </c>
      <c r="X227" s="239">
        <v>1</v>
      </c>
      <c r="Y227" s="237">
        <v>0.30499999999999999</v>
      </c>
      <c r="Z227" s="238" cm="1">
        <f t="array" aca="1" ref="Z227" ca="1">INDIRECT("'"&amp;$C227&amp;"'!"&amp;"$"&amp;$D227&amp;$Z$1&amp;"")</f>
        <v>0</v>
      </c>
      <c r="AA227" s="239" t="s">
        <v>1</v>
      </c>
      <c r="AB227" s="239" t="s">
        <v>1</v>
      </c>
      <c r="AC227" s="240" t="s">
        <v>1</v>
      </c>
      <c r="AD227" s="236" cm="1">
        <f t="array" aca="1" ref="AD227" ca="1">INDIRECT("'"&amp;$C227&amp;"'!"&amp;"$"&amp;$D227&amp;$AD$1&amp;"")</f>
        <v>0</v>
      </c>
      <c r="AE227" s="239" t="s">
        <v>1</v>
      </c>
      <c r="AF227" s="239" t="s">
        <v>1</v>
      </c>
      <c r="AG227" s="237" t="s">
        <v>1</v>
      </c>
      <c r="AH227" s="238" cm="1">
        <f t="array" aca="1" ref="AH227" ca="1">INDIRECT("'"&amp;$C227&amp;"'!"&amp;"$"&amp;$D227&amp;$AH$1&amp;"")</f>
        <v>0</v>
      </c>
      <c r="AI227" s="239" t="s">
        <v>1</v>
      </c>
      <c r="AJ227" s="239" t="s">
        <v>1</v>
      </c>
      <c r="AK227" s="240" t="s">
        <v>1</v>
      </c>
      <c r="AL227" s="236" cm="1">
        <f t="array" aca="1" ref="AL227" ca="1">INDIRECT("'"&amp;$C227&amp;"'!"&amp;"$"&amp;$D227&amp;$AL$1&amp;"")</f>
        <v>0</v>
      </c>
      <c r="AM227" s="239" t="s">
        <v>1</v>
      </c>
      <c r="AN227" s="239" t="s">
        <v>1</v>
      </c>
      <c r="AO227" s="237" t="s">
        <v>1</v>
      </c>
      <c r="AP227" s="236">
        <v>11.6</v>
      </c>
      <c r="AQ227" s="240">
        <v>70.5</v>
      </c>
      <c r="AR227" s="236" cm="1">
        <f t="array" aca="1" ref="AR227" ca="1">INDIRECT("'"&amp;$C227&amp;"'!"&amp;"$"&amp;$D227&amp;$AR$1&amp;"")</f>
        <v>3</v>
      </c>
      <c r="AS227" s="239">
        <v>0.95</v>
      </c>
      <c r="AT227" s="237">
        <v>1</v>
      </c>
      <c r="AU227" s="238" cm="1">
        <f t="array" aca="1" ref="AU227" ca="1">INDIRECT("'"&amp;$C227&amp;"'!"&amp;"$"&amp;$D227&amp;$AU$1&amp;"")</f>
        <v>2.5</v>
      </c>
      <c r="AV227" s="239">
        <v>0.95</v>
      </c>
      <c r="AW227" s="237">
        <v>0.92</v>
      </c>
      <c r="AX227" s="236">
        <v>13.7</v>
      </c>
      <c r="AY227" s="240">
        <v>70.400000000000006</v>
      </c>
      <c r="AZ227" s="239" cm="1">
        <f t="array" aca="1" ref="AZ227" ca="1">INDIRECT("'"&amp;$C227&amp;"'!"&amp;"$"&amp;$D227&amp;$AZ$1&amp;"")</f>
        <v>0</v>
      </c>
      <c r="BA227" s="238"/>
      <c r="BB227" s="239" t="s">
        <v>1</v>
      </c>
      <c r="BC227" s="237" t="s">
        <v>1</v>
      </c>
      <c r="BD227" s="239" t="str" cm="1">
        <f t="array" aca="1" ref="BD227" ca="1">INDIRECT("'"&amp;$C227&amp;"'!"&amp;"$"&amp;$D227&amp;$BD$1&amp;"")</f>
        <v>CMS</v>
      </c>
      <c r="BE227" s="238"/>
      <c r="BF227" s="239" t="s">
        <v>1</v>
      </c>
      <c r="BG227" s="237" t="s">
        <v>1</v>
      </c>
      <c r="BH227" s="241">
        <v>14.14</v>
      </c>
      <c r="BI227" s="237">
        <v>71.56</v>
      </c>
      <c r="BJ227" s="241" cm="1">
        <f t="array" aca="1" ref="BJ227" ca="1">INDIRECT("'"&amp;$C227&amp;"'!"&amp;"$"&amp;$D227&amp;$BJ$1&amp;"")</f>
        <v>14.27</v>
      </c>
      <c r="BK227" s="239">
        <v>0.99</v>
      </c>
      <c r="BL227" s="237">
        <v>2.2999999999999998</v>
      </c>
      <c r="BM227" s="415">
        <v>68.599999999999994</v>
      </c>
      <c r="BN227" s="236" cm="1">
        <f t="array" aca="1" ref="BN227" ca="1">INDIRECT("'"&amp;$C227&amp;"'!"&amp;"$"&amp;$D227&amp;$BN$1&amp;"")</f>
        <v>0</v>
      </c>
      <c r="BO227" s="238" t="s">
        <v>1</v>
      </c>
      <c r="BP227" s="237" t="s">
        <v>1</v>
      </c>
      <c r="BQ227" s="241" cm="1">
        <f t="array" aca="1" ref="BQ227" ca="1">INDIRECT("'"&amp;$C227&amp;"'!"&amp;"$"&amp;$D227&amp;$BQ$1&amp;"")</f>
        <v>0.96</v>
      </c>
      <c r="BR227" s="239"/>
      <c r="BS227" s="239">
        <v>0.99</v>
      </c>
      <c r="BT227" s="237">
        <v>0.08</v>
      </c>
      <c r="BU227" s="242" cm="1">
        <f t="array" aca="1" ref="BU227" ca="1">INDIRECT("'"&amp;$C227&amp;"'!"&amp;"$"&amp;$D227&amp;$BU$1&amp;"")</f>
        <v>0.74</v>
      </c>
      <c r="BV227" s="239"/>
      <c r="BW227" s="239">
        <v>0.97</v>
      </c>
      <c r="BX227" s="237">
        <v>0.17</v>
      </c>
      <c r="BY227" s="242"/>
      <c r="BZ227" s="239"/>
      <c r="CA227" s="239"/>
      <c r="CB227" s="237"/>
    </row>
    <row r="228" spans="1:80" ht="15.75" thickBot="1" x14ac:dyDescent="0.25">
      <c r="A228" s="352">
        <f t="shared" si="15"/>
        <v>45970</v>
      </c>
      <c r="B228" s="269">
        <v>0.95833333333333404</v>
      </c>
      <c r="C228" s="256">
        <f t="shared" si="16"/>
        <v>9</v>
      </c>
      <c r="D228" s="257" t="s">
        <v>176</v>
      </c>
      <c r="E228" s="243">
        <v>14.1</v>
      </c>
      <c r="F228" s="244">
        <v>69.900000000000006</v>
      </c>
      <c r="G228" s="245" t="str" cm="1">
        <f t="array" aca="1" ref="G228" ca="1">INDIRECT("'"&amp;$C228&amp;"'!"&amp;"$"&amp;$D228&amp;$G$1&amp;"")</f>
        <v>CMS</v>
      </c>
      <c r="H228" s="246" t="s">
        <v>1</v>
      </c>
      <c r="I228" s="244" t="s">
        <v>1</v>
      </c>
      <c r="J228" s="245" cm="1">
        <f t="array" aca="1" ref="J228" ca="1">INDIRECT("'"&amp;$C228&amp;"'!"&amp;"$"&amp;$D228&amp;$J$1&amp;"")</f>
        <v>6</v>
      </c>
      <c r="K228" s="246"/>
      <c r="L228" s="246">
        <v>0.99</v>
      </c>
      <c r="M228" s="247">
        <v>0.71</v>
      </c>
      <c r="N228" s="243" cm="1">
        <f t="array" aca="1" ref="N228" ca="1">INDIRECT("'"&amp;$C228&amp;"'!"&amp;"$"&amp;$D228&amp;$N$1&amp;"")</f>
        <v>0</v>
      </c>
      <c r="O228" s="246"/>
      <c r="P228" s="246" t="s">
        <v>1</v>
      </c>
      <c r="Q228" s="244" t="s">
        <v>1</v>
      </c>
      <c r="R228" s="361" cm="1">
        <f t="array" aca="1" ref="R228" ca="1">INDIRECT("'"&amp;$C228&amp;"'!"&amp;"$"&amp;$D228&amp;$R$1&amp;"")</f>
        <v>6</v>
      </c>
      <c r="S228" s="246"/>
      <c r="T228" s="246">
        <v>0.99</v>
      </c>
      <c r="U228" s="247">
        <v>0.7</v>
      </c>
      <c r="V228" s="243">
        <v>13.94</v>
      </c>
      <c r="W228" s="248" cm="1">
        <f t="array" aca="1" ref="W228" ca="1">INDIRECT("'"&amp;$C228&amp;"'!"&amp;"$"&amp;$D228&amp;$W$1&amp;"")</f>
        <v>2.0750000000000002</v>
      </c>
      <c r="X228" s="246">
        <v>1</v>
      </c>
      <c r="Y228" s="244">
        <v>0.16800000000000001</v>
      </c>
      <c r="Z228" s="245" cm="1">
        <f t="array" aca="1" ref="Z228" ca="1">INDIRECT("'"&amp;$C228&amp;"'!"&amp;"$"&amp;$D228&amp;$Z$1&amp;"")</f>
        <v>0</v>
      </c>
      <c r="AA228" s="246" t="s">
        <v>1</v>
      </c>
      <c r="AB228" s="246" t="s">
        <v>1</v>
      </c>
      <c r="AC228" s="247" t="s">
        <v>1</v>
      </c>
      <c r="AD228" s="243" cm="1">
        <f t="array" aca="1" ref="AD228" ca="1">INDIRECT("'"&amp;$C228&amp;"'!"&amp;"$"&amp;$D228&amp;$AD$1&amp;"")</f>
        <v>0</v>
      </c>
      <c r="AE228" s="246" t="s">
        <v>1</v>
      </c>
      <c r="AF228" s="246" t="s">
        <v>1</v>
      </c>
      <c r="AG228" s="244" t="s">
        <v>1</v>
      </c>
      <c r="AH228" s="245" cm="1">
        <f t="array" aca="1" ref="AH228" ca="1">INDIRECT("'"&amp;$C228&amp;"'!"&amp;"$"&amp;$D228&amp;$AH$1&amp;"")</f>
        <v>0</v>
      </c>
      <c r="AI228" s="246" t="s">
        <v>1</v>
      </c>
      <c r="AJ228" s="246" t="s">
        <v>1</v>
      </c>
      <c r="AK228" s="247" t="s">
        <v>1</v>
      </c>
      <c r="AL228" s="243" cm="1">
        <f t="array" aca="1" ref="AL228" ca="1">INDIRECT("'"&amp;$C228&amp;"'!"&amp;"$"&amp;$D228&amp;$AL$1&amp;"")</f>
        <v>0</v>
      </c>
      <c r="AM228" s="246" t="s">
        <v>1</v>
      </c>
      <c r="AN228" s="246" t="s">
        <v>1</v>
      </c>
      <c r="AO228" s="244" t="s">
        <v>1</v>
      </c>
      <c r="AP228" s="243">
        <v>11.6</v>
      </c>
      <c r="AQ228" s="247">
        <v>70.8</v>
      </c>
      <c r="AR228" s="243" cm="1">
        <f t="array" aca="1" ref="AR228" ca="1">INDIRECT("'"&amp;$C228&amp;"'!"&amp;"$"&amp;$D228&amp;$AR$1&amp;"")</f>
        <v>3.8</v>
      </c>
      <c r="AS228" s="246">
        <v>0.97</v>
      </c>
      <c r="AT228" s="244">
        <v>0.81</v>
      </c>
      <c r="AU228" s="245" cm="1">
        <f t="array" aca="1" ref="AU228" ca="1">INDIRECT("'"&amp;$C228&amp;"'!"&amp;"$"&amp;$D228&amp;$AU$1&amp;"")</f>
        <v>3.3</v>
      </c>
      <c r="AV228" s="246">
        <v>0.97</v>
      </c>
      <c r="AW228" s="244">
        <v>0.68</v>
      </c>
      <c r="AX228" s="243">
        <v>13.7</v>
      </c>
      <c r="AY228" s="247">
        <v>70.400000000000006</v>
      </c>
      <c r="AZ228" s="246" cm="1">
        <f t="array" aca="1" ref="AZ228" ca="1">INDIRECT("'"&amp;$C228&amp;"'!"&amp;"$"&amp;$D228&amp;$AZ$1&amp;"")</f>
        <v>0</v>
      </c>
      <c r="BA228" s="245"/>
      <c r="BB228" s="246" t="s">
        <v>1</v>
      </c>
      <c r="BC228" s="244" t="s">
        <v>1</v>
      </c>
      <c r="BD228" s="246" t="str" cm="1">
        <f t="array" aca="1" ref="BD228" ca="1">INDIRECT("'"&amp;$C228&amp;"'!"&amp;"$"&amp;$D228&amp;$BD$1&amp;"")</f>
        <v>CMS</v>
      </c>
      <c r="BE228" s="245"/>
      <c r="BF228" s="246" t="s">
        <v>1</v>
      </c>
      <c r="BG228" s="244" t="s">
        <v>1</v>
      </c>
      <c r="BH228" s="248">
        <v>14.18</v>
      </c>
      <c r="BI228" s="244">
        <v>72.03</v>
      </c>
      <c r="BJ228" s="248" cm="1">
        <f t="array" aca="1" ref="BJ228" ca="1">INDIRECT("'"&amp;$C228&amp;"'!"&amp;"$"&amp;$D228&amp;$BJ$1&amp;"")</f>
        <v>14.22</v>
      </c>
      <c r="BK228" s="246">
        <v>0.99</v>
      </c>
      <c r="BL228" s="244">
        <v>2.4</v>
      </c>
      <c r="BM228" s="416">
        <v>68.8</v>
      </c>
      <c r="BN228" s="243" cm="1">
        <f t="array" aca="1" ref="BN228" ca="1">INDIRECT("'"&amp;$C228&amp;"'!"&amp;"$"&amp;$D228&amp;$BN$1&amp;"")</f>
        <v>2.8</v>
      </c>
      <c r="BO228" s="245">
        <v>0.98</v>
      </c>
      <c r="BP228" s="244">
        <v>0.55000000000000004</v>
      </c>
      <c r="BQ228" s="248" cm="1">
        <f t="array" aca="1" ref="BQ228" ca="1">INDIRECT("'"&amp;$C228&amp;"'!"&amp;"$"&amp;$D228&amp;$BQ$1&amp;"")</f>
        <v>0.89</v>
      </c>
      <c r="BR228" s="246"/>
      <c r="BS228" s="246">
        <v>0.99</v>
      </c>
      <c r="BT228" s="244">
        <v>0.08</v>
      </c>
      <c r="BU228" s="249" cm="1">
        <f t="array" aca="1" ref="BU228" ca="1">INDIRECT("'"&amp;$C228&amp;"'!"&amp;"$"&amp;$D228&amp;$BU$1&amp;"")</f>
        <v>0.7</v>
      </c>
      <c r="BV228" s="246"/>
      <c r="BW228" s="246">
        <v>0.97</v>
      </c>
      <c r="BX228" s="244">
        <v>0.17</v>
      </c>
      <c r="BY228" s="249"/>
      <c r="BZ228" s="246"/>
      <c r="CA228" s="246"/>
      <c r="CB228" s="244"/>
    </row>
    <row r="229" spans="1:80" ht="15" thickBot="1" x14ac:dyDescent="0.25">
      <c r="BI229" s="250"/>
    </row>
    <row r="230" spans="1:80" ht="15" x14ac:dyDescent="0.2">
      <c r="A230" s="270">
        <f>A205+1</f>
        <v>45971</v>
      </c>
      <c r="B230" s="267">
        <v>0</v>
      </c>
      <c r="C230" s="252">
        <f>DAY(A230)</f>
        <v>10</v>
      </c>
      <c r="D230" s="253" t="s">
        <v>153</v>
      </c>
      <c r="E230" s="223">
        <v>14</v>
      </c>
      <c r="F230" s="224">
        <v>69.7</v>
      </c>
      <c r="G230" s="225" t="str" cm="1">
        <f t="array" aca="1" ref="G230" ca="1">INDIRECT("'"&amp;$C230&amp;"'!"&amp;"$"&amp;$D230&amp;$G$1&amp;"")</f>
        <v>CMS</v>
      </c>
      <c r="H230" s="226" t="s">
        <v>1</v>
      </c>
      <c r="I230" s="224" t="s">
        <v>1</v>
      </c>
      <c r="J230" s="225" cm="1">
        <f t="array" aca="1" ref="J230" ca="1">INDIRECT("'"&amp;$C230&amp;"'!"&amp;"$"&amp;$D230&amp;$J$1&amp;"")</f>
        <v>6.1</v>
      </c>
      <c r="K230" s="226"/>
      <c r="L230" s="226">
        <v>0.99</v>
      </c>
      <c r="M230" s="227">
        <v>0.64</v>
      </c>
      <c r="N230" s="223" cm="1">
        <f t="array" aca="1" ref="N230" ca="1">INDIRECT("'"&amp;$C230&amp;"'!"&amp;"$"&amp;$D230&amp;$N$1&amp;"")</f>
        <v>0</v>
      </c>
      <c r="O230" s="226"/>
      <c r="P230" s="226" t="s">
        <v>1</v>
      </c>
      <c r="Q230" s="224" t="s">
        <v>1</v>
      </c>
      <c r="R230" s="358" cm="1">
        <f t="array" aca="1" ref="R230" ca="1">INDIRECT("'"&amp;$C230&amp;"'!"&amp;"$"&amp;$D230&amp;$R$1&amp;"")</f>
        <v>6.1</v>
      </c>
      <c r="S230" s="226"/>
      <c r="T230" s="226">
        <v>0.99</v>
      </c>
      <c r="U230" s="227">
        <v>0.78</v>
      </c>
      <c r="V230" s="223">
        <v>13.95</v>
      </c>
      <c r="W230" s="228" cm="1">
        <f t="array" aca="1" ref="W230" ca="1">INDIRECT("'"&amp;$C230&amp;"'!"&amp;"$"&amp;$D230&amp;$W$1&amp;"")</f>
        <v>2.0939999999999999</v>
      </c>
      <c r="X230" s="226">
        <v>1</v>
      </c>
      <c r="Y230" s="224">
        <v>0.159</v>
      </c>
      <c r="Z230" s="225"/>
      <c r="AA230" s="226"/>
      <c r="AB230" s="226"/>
      <c r="AC230" s="227"/>
      <c r="AD230" s="223"/>
      <c r="AE230" s="226"/>
      <c r="AF230" s="226"/>
      <c r="AG230" s="224"/>
      <c r="AH230" s="225"/>
      <c r="AI230" s="226"/>
      <c r="AJ230" s="226"/>
      <c r="AK230" s="224"/>
      <c r="AL230" s="223"/>
      <c r="AM230" s="226"/>
      <c r="AN230" s="226"/>
      <c r="AO230" s="224"/>
      <c r="AP230" s="223">
        <v>11.7</v>
      </c>
      <c r="AQ230" s="227">
        <v>70.900000000000006</v>
      </c>
      <c r="AR230" s="223" cm="1">
        <f t="array" aca="1" ref="AR230" ca="1">INDIRECT("'"&amp;$C230&amp;"'!"&amp;"$"&amp;$D230&amp;$AR$1&amp;"")</f>
        <v>3.5</v>
      </c>
      <c r="AS230" s="226">
        <v>0.98</v>
      </c>
      <c r="AT230" s="224">
        <v>0.75</v>
      </c>
      <c r="AU230" s="225" cm="1">
        <f t="array" aca="1" ref="AU230" ca="1">INDIRECT("'"&amp;$C230&amp;"'!"&amp;"$"&amp;$D230&amp;$AU$1&amp;"")</f>
        <v>3</v>
      </c>
      <c r="AV230" s="226">
        <v>0.98</v>
      </c>
      <c r="AW230" s="224">
        <v>0.6</v>
      </c>
      <c r="AX230" s="223">
        <v>13.7</v>
      </c>
      <c r="AY230" s="227">
        <v>70.400000000000006</v>
      </c>
      <c r="AZ230" s="226" cm="1">
        <f t="array" aca="1" ref="AZ230" ca="1">INDIRECT("'"&amp;$C230&amp;"'!"&amp;"$"&amp;$D230&amp;$AZ$1&amp;"")</f>
        <v>0</v>
      </c>
      <c r="BA230" s="225"/>
      <c r="BB230" s="226" t="s">
        <v>1</v>
      </c>
      <c r="BC230" s="224" t="s">
        <v>1</v>
      </c>
      <c r="BD230" s="226" t="str" cm="1">
        <f t="array" aca="1" ref="BD230" ca="1">INDIRECT("'"&amp;$C230&amp;"'!"&amp;"$"&amp;$D230&amp;$BD$1&amp;"")</f>
        <v>CMS</v>
      </c>
      <c r="BE230" s="225"/>
      <c r="BF230" s="226" t="s">
        <v>1</v>
      </c>
      <c r="BG230" s="224" t="s">
        <v>1</v>
      </c>
      <c r="BH230" s="228">
        <v>14.23</v>
      </c>
      <c r="BI230" s="224">
        <v>72.099999999999994</v>
      </c>
      <c r="BJ230" s="228" cm="1">
        <f t="array" aca="1" ref="BJ230" ca="1">INDIRECT("'"&amp;$C230&amp;"'!"&amp;"$"&amp;$D230&amp;$BJ$1&amp;"")</f>
        <v>14.26</v>
      </c>
      <c r="BK230" s="226">
        <v>0.99</v>
      </c>
      <c r="BL230" s="224">
        <v>2.4</v>
      </c>
      <c r="BM230" s="413">
        <v>69</v>
      </c>
      <c r="BN230" s="223" cm="1">
        <f t="array" aca="1" ref="BN230" ca="1">INDIRECT("'"&amp;$C230&amp;"'!"&amp;"$"&amp;$D230&amp;$BN$1&amp;"")</f>
        <v>0</v>
      </c>
      <c r="BO230" s="225" t="s">
        <v>1</v>
      </c>
      <c r="BP230" s="224" t="s">
        <v>1</v>
      </c>
      <c r="BQ230" s="228" cm="1">
        <f t="array" aca="1" ref="BQ230" ca="1">INDIRECT("'"&amp;$C230&amp;"'!"&amp;"$"&amp;$D230&amp;$BQ$1&amp;"")</f>
        <v>0.83</v>
      </c>
      <c r="BR230" s="226"/>
      <c r="BS230" s="226">
        <v>0.99</v>
      </c>
      <c r="BT230" s="224">
        <v>0.06</v>
      </c>
      <c r="BU230" s="228" cm="1">
        <f t="array" aca="1" ref="BU230" ca="1">INDIRECT("'"&amp;$C230&amp;"'!"&amp;"$"&amp;$D230&amp;$BU$1&amp;"")</f>
        <v>0.69</v>
      </c>
      <c r="BV230" s="226"/>
      <c r="BW230" s="226">
        <v>0.97</v>
      </c>
      <c r="BX230" s="224">
        <v>0.16</v>
      </c>
      <c r="BY230" s="281"/>
      <c r="BZ230" s="226"/>
      <c r="CA230" s="226"/>
      <c r="CB230" s="224"/>
    </row>
    <row r="231" spans="1:80" ht="15" x14ac:dyDescent="0.2">
      <c r="A231" s="351">
        <f t="shared" ref="A231:A253" si="17">A206+1</f>
        <v>45971</v>
      </c>
      <c r="B231" s="268">
        <v>4.1666666666666699E-2</v>
      </c>
      <c r="C231" s="254">
        <f>DAY(A231)</f>
        <v>10</v>
      </c>
      <c r="D231" s="255" t="s">
        <v>154</v>
      </c>
      <c r="E231" s="229">
        <v>14</v>
      </c>
      <c r="F231" s="230">
        <v>69.19</v>
      </c>
      <c r="G231" s="231" t="str" cm="1">
        <f t="array" aca="1" ref="G231" ca="1">INDIRECT("'"&amp;$C231&amp;"'!"&amp;"$"&amp;$D231&amp;$G$1&amp;"")</f>
        <v>CMS</v>
      </c>
      <c r="H231" s="232" t="s">
        <v>1</v>
      </c>
      <c r="I231" s="230" t="s">
        <v>1</v>
      </c>
      <c r="J231" s="231" cm="1">
        <f t="array" aca="1" ref="J231" ca="1">INDIRECT("'"&amp;$C231&amp;"'!"&amp;"$"&amp;$D231&amp;$J$1&amp;"")</f>
        <v>6.1</v>
      </c>
      <c r="K231" s="232"/>
      <c r="L231" s="232">
        <v>0.99</v>
      </c>
      <c r="M231" s="233">
        <v>0.76</v>
      </c>
      <c r="N231" s="229" cm="1">
        <f t="array" aca="1" ref="N231" ca="1">INDIRECT("'"&amp;$C231&amp;"'!"&amp;"$"&amp;$D231&amp;$N$1&amp;"")</f>
        <v>0</v>
      </c>
      <c r="O231" s="232"/>
      <c r="P231" s="232" t="s">
        <v>1</v>
      </c>
      <c r="Q231" s="230" t="s">
        <v>1</v>
      </c>
      <c r="R231" s="359" cm="1">
        <f t="array" aca="1" ref="R231" ca="1">INDIRECT("'"&amp;$C231&amp;"'!"&amp;"$"&amp;$D231&amp;$R$1&amp;"")</f>
        <v>6.2</v>
      </c>
      <c r="S231" s="232"/>
      <c r="T231" s="232">
        <v>0.99</v>
      </c>
      <c r="U231" s="233">
        <v>0.84</v>
      </c>
      <c r="V231" s="229">
        <v>13.95</v>
      </c>
      <c r="W231" s="234" cm="1">
        <f t="array" aca="1" ref="W231" ca="1">INDIRECT("'"&amp;$C231&amp;"'!"&amp;"$"&amp;$D231&amp;$W$1&amp;"")</f>
        <v>2.0840000000000001</v>
      </c>
      <c r="X231" s="232">
        <v>1</v>
      </c>
      <c r="Y231" s="230">
        <v>0.153</v>
      </c>
      <c r="Z231" s="231"/>
      <c r="AA231" s="232"/>
      <c r="AB231" s="232"/>
      <c r="AC231" s="233"/>
      <c r="AD231" s="229"/>
      <c r="AE231" s="232"/>
      <c r="AF231" s="232"/>
      <c r="AG231" s="230"/>
      <c r="AH231" s="231"/>
      <c r="AI231" s="232"/>
      <c r="AJ231" s="232"/>
      <c r="AK231" s="233"/>
      <c r="AL231" s="229"/>
      <c r="AM231" s="232"/>
      <c r="AN231" s="232"/>
      <c r="AO231" s="230"/>
      <c r="AP231" s="229">
        <v>11.6</v>
      </c>
      <c r="AQ231" s="233">
        <v>70.599999999999994</v>
      </c>
      <c r="AR231" s="229" cm="1">
        <f t="array" aca="1" ref="AR231" ca="1">INDIRECT("'"&amp;$C231&amp;"'!"&amp;"$"&amp;$D231&amp;$AR$1&amp;"")</f>
        <v>2.5</v>
      </c>
      <c r="AS231" s="232">
        <v>0.95</v>
      </c>
      <c r="AT231" s="230">
        <v>0.92</v>
      </c>
      <c r="AU231" s="231" cm="1">
        <f t="array" aca="1" ref="AU231" ca="1">INDIRECT("'"&amp;$C231&amp;"'!"&amp;"$"&amp;$D231&amp;$AU$1&amp;"")</f>
        <v>2.5</v>
      </c>
      <c r="AV231" s="232">
        <v>0.95</v>
      </c>
      <c r="AW231" s="230">
        <v>0.81</v>
      </c>
      <c r="AX231" s="229">
        <v>13.7</v>
      </c>
      <c r="AY231" s="233">
        <v>70.599999999999994</v>
      </c>
      <c r="AZ231" s="232" cm="1">
        <f t="array" aca="1" ref="AZ231" ca="1">INDIRECT("'"&amp;$C231&amp;"'!"&amp;"$"&amp;$D231&amp;$AZ$1&amp;"")</f>
        <v>0</v>
      </c>
      <c r="BA231" s="231"/>
      <c r="BB231" s="232" t="s">
        <v>1</v>
      </c>
      <c r="BC231" s="230" t="s">
        <v>1</v>
      </c>
      <c r="BD231" s="232" t="str" cm="1">
        <f t="array" aca="1" ref="BD231" ca="1">INDIRECT("'"&amp;$C231&amp;"'!"&amp;"$"&amp;$D231&amp;$BD$1&amp;"")</f>
        <v>CMS</v>
      </c>
      <c r="BE231" s="231"/>
      <c r="BF231" s="232" t="s">
        <v>1</v>
      </c>
      <c r="BG231" s="230" t="s">
        <v>1</v>
      </c>
      <c r="BH231" s="234">
        <v>14.07</v>
      </c>
      <c r="BI231" s="230">
        <v>71.73</v>
      </c>
      <c r="BJ231" s="234" cm="1">
        <f t="array" aca="1" ref="BJ231" ca="1">INDIRECT("'"&amp;$C231&amp;"'!"&amp;"$"&amp;$D231&amp;$BJ$1&amp;"")</f>
        <v>13.72</v>
      </c>
      <c r="BK231" s="232">
        <v>1</v>
      </c>
      <c r="BL231" s="230">
        <v>2.2999999999999998</v>
      </c>
      <c r="BM231" s="414">
        <v>69</v>
      </c>
      <c r="BN231" s="229" cm="1">
        <f t="array" aca="1" ref="BN231" ca="1">INDIRECT("'"&amp;$C231&amp;"'!"&amp;"$"&amp;$D231&amp;$BN$1&amp;"")</f>
        <v>0</v>
      </c>
      <c r="BO231" s="231" t="s">
        <v>1</v>
      </c>
      <c r="BP231" s="230" t="s">
        <v>1</v>
      </c>
      <c r="BQ231" s="234" cm="1">
        <f t="array" aca="1" ref="BQ231" ca="1">INDIRECT("'"&amp;$C231&amp;"'!"&amp;"$"&amp;$D231&amp;$BQ$1&amp;"")</f>
        <v>0.79</v>
      </c>
      <c r="BR231" s="232"/>
      <c r="BS231" s="232">
        <v>1</v>
      </c>
      <c r="BT231" s="230">
        <v>0.06</v>
      </c>
      <c r="BU231" s="234" cm="1">
        <f t="array" aca="1" ref="BU231" ca="1">INDIRECT("'"&amp;$C231&amp;"'!"&amp;"$"&amp;$D231&amp;$BU$1&amp;"")</f>
        <v>0.68</v>
      </c>
      <c r="BV231" s="232"/>
      <c r="BW231" s="232">
        <v>0.97</v>
      </c>
      <c r="BX231" s="230">
        <v>0.16</v>
      </c>
      <c r="BY231" s="235"/>
      <c r="BZ231" s="232"/>
      <c r="CA231" s="232"/>
      <c r="CB231" s="230"/>
    </row>
    <row r="232" spans="1:80" ht="15" x14ac:dyDescent="0.2">
      <c r="A232" s="351">
        <f t="shared" si="17"/>
        <v>45971</v>
      </c>
      <c r="B232" s="268">
        <v>8.3333333333333301E-2</v>
      </c>
      <c r="C232" s="254">
        <f>DAY(A232)</f>
        <v>10</v>
      </c>
      <c r="D232" s="255" t="s">
        <v>155</v>
      </c>
      <c r="E232" s="236">
        <v>14</v>
      </c>
      <c r="F232" s="237">
        <v>70.09</v>
      </c>
      <c r="G232" s="238" t="str" cm="1">
        <f t="array" aca="1" ref="G232" ca="1">INDIRECT("'"&amp;$C232&amp;"'!"&amp;"$"&amp;$D232&amp;$G$1&amp;"")</f>
        <v>CMS</v>
      </c>
      <c r="H232" s="239" t="s">
        <v>1</v>
      </c>
      <c r="I232" s="237" t="s">
        <v>1</v>
      </c>
      <c r="J232" s="238" cm="1">
        <f t="array" aca="1" ref="J232" ca="1">INDIRECT("'"&amp;$C232&amp;"'!"&amp;"$"&amp;$D232&amp;$J$1&amp;"")</f>
        <v>6.1</v>
      </c>
      <c r="K232" s="239"/>
      <c r="L232" s="239">
        <v>0.99</v>
      </c>
      <c r="M232" s="240">
        <v>0.72</v>
      </c>
      <c r="N232" s="236" cm="1">
        <f t="array" aca="1" ref="N232" ca="1">INDIRECT("'"&amp;$C232&amp;"'!"&amp;"$"&amp;$D232&amp;$N$1&amp;"")</f>
        <v>0</v>
      </c>
      <c r="O232" s="239"/>
      <c r="P232" s="239" t="s">
        <v>1</v>
      </c>
      <c r="Q232" s="237" t="s">
        <v>1</v>
      </c>
      <c r="R232" s="236" cm="1">
        <f t="array" aca="1" ref="R232" ca="1">INDIRECT("'"&amp;$C232&amp;"'!"&amp;"$"&amp;$D232&amp;$R$1&amp;"")</f>
        <v>6.1</v>
      </c>
      <c r="S232" s="239"/>
      <c r="T232" s="239">
        <v>0.99</v>
      </c>
      <c r="U232" s="240">
        <v>0.75</v>
      </c>
      <c r="V232" s="236">
        <v>13.95</v>
      </c>
      <c r="W232" s="241" cm="1">
        <f t="array" aca="1" ref="W232" ca="1">INDIRECT("'"&amp;$C232&amp;"'!"&amp;"$"&amp;$D232&amp;$W$1&amp;"")</f>
        <v>2.0840000000000001</v>
      </c>
      <c r="X232" s="239">
        <v>1</v>
      </c>
      <c r="Y232" s="237">
        <v>0.14599999999999999</v>
      </c>
      <c r="Z232" s="238"/>
      <c r="AA232" s="239"/>
      <c r="AB232" s="239"/>
      <c r="AC232" s="240"/>
      <c r="AD232" s="236"/>
      <c r="AE232" s="239"/>
      <c r="AF232" s="239"/>
      <c r="AG232" s="237"/>
      <c r="AH232" s="238"/>
      <c r="AI232" s="239"/>
      <c r="AJ232" s="239"/>
      <c r="AK232" s="240"/>
      <c r="AL232" s="236"/>
      <c r="AM232" s="239"/>
      <c r="AN232" s="239"/>
      <c r="AO232" s="240"/>
      <c r="AP232" s="236">
        <v>11.6</v>
      </c>
      <c r="AQ232" s="240">
        <v>70.8</v>
      </c>
      <c r="AR232" s="236" cm="1">
        <f t="array" aca="1" ref="AR232" ca="1">INDIRECT("'"&amp;$C232&amp;"'!"&amp;"$"&amp;$D232&amp;$AR$1&amp;"")</f>
        <v>2.5</v>
      </c>
      <c r="AS232" s="239">
        <v>0.95</v>
      </c>
      <c r="AT232" s="237">
        <v>0.82</v>
      </c>
      <c r="AU232" s="238" cm="1">
        <f t="array" aca="1" ref="AU232" ca="1">INDIRECT("'"&amp;$C232&amp;"'!"&amp;"$"&amp;$D232&amp;$AU$1&amp;"")</f>
        <v>2.5</v>
      </c>
      <c r="AV232" s="239">
        <v>0.95</v>
      </c>
      <c r="AW232" s="237">
        <v>0.69</v>
      </c>
      <c r="AX232" s="236">
        <v>0</v>
      </c>
      <c r="AY232" s="240">
        <v>70.599999999999994</v>
      </c>
      <c r="AZ232" s="239" cm="1">
        <f t="array" aca="1" ref="AZ232" ca="1">INDIRECT("'"&amp;$C232&amp;"'!"&amp;"$"&amp;$D232&amp;$AZ$1&amp;"")</f>
        <v>0</v>
      </c>
      <c r="BA232" s="238"/>
      <c r="BB232" s="239" t="s">
        <v>1</v>
      </c>
      <c r="BC232" s="237" t="s">
        <v>1</v>
      </c>
      <c r="BD232" s="239" t="str" cm="1">
        <f t="array" aca="1" ref="BD232" ca="1">INDIRECT("'"&amp;$C232&amp;"'!"&amp;"$"&amp;$D232&amp;$BD$1&amp;"")</f>
        <v>CMS</v>
      </c>
      <c r="BE232" s="238"/>
      <c r="BF232" s="239" t="s">
        <v>1</v>
      </c>
      <c r="BG232" s="237" t="s">
        <v>1</v>
      </c>
      <c r="BH232" s="241">
        <v>14.08</v>
      </c>
      <c r="BI232" s="237">
        <v>71.86</v>
      </c>
      <c r="BJ232" s="241" cm="1">
        <f t="array" aca="1" ref="BJ232" ca="1">INDIRECT("'"&amp;$C232&amp;"'!"&amp;"$"&amp;$D232&amp;$BJ$1&amp;"")</f>
        <v>13.28</v>
      </c>
      <c r="BK232" s="239">
        <v>1</v>
      </c>
      <c r="BL232" s="237">
        <v>1.2</v>
      </c>
      <c r="BM232" s="415">
        <v>69.3</v>
      </c>
      <c r="BN232" s="236" cm="1">
        <f t="array" aca="1" ref="BN232" ca="1">INDIRECT("'"&amp;$C232&amp;"'!"&amp;"$"&amp;$D232&amp;$BN$1&amp;"")</f>
        <v>0</v>
      </c>
      <c r="BO232" s="238" t="s">
        <v>1</v>
      </c>
      <c r="BP232" s="237" t="s">
        <v>1</v>
      </c>
      <c r="BQ232" s="241" cm="1">
        <f t="array" aca="1" ref="BQ232" ca="1">INDIRECT("'"&amp;$C232&amp;"'!"&amp;"$"&amp;$D232&amp;$BQ$1&amp;"")</f>
        <v>0.81</v>
      </c>
      <c r="BR232" s="239"/>
      <c r="BS232" s="239">
        <v>1</v>
      </c>
      <c r="BT232" s="237">
        <v>0.09</v>
      </c>
      <c r="BU232" s="241" cm="1">
        <f t="array" aca="1" ref="BU232" ca="1">INDIRECT("'"&amp;$C232&amp;"'!"&amp;"$"&amp;$D232&amp;$BU$1&amp;"")</f>
        <v>0.65</v>
      </c>
      <c r="BV232" s="239"/>
      <c r="BW232" s="239">
        <v>0.97</v>
      </c>
      <c r="BX232" s="237">
        <v>0.15</v>
      </c>
      <c r="BY232" s="242"/>
      <c r="BZ232" s="239"/>
      <c r="CA232" s="239"/>
      <c r="CB232" s="237"/>
    </row>
    <row r="233" spans="1:80" ht="15" x14ac:dyDescent="0.2">
      <c r="A233" s="351">
        <f t="shared" si="17"/>
        <v>45971</v>
      </c>
      <c r="B233" s="268">
        <v>0.125</v>
      </c>
      <c r="C233" s="254">
        <f>DAY(A233)</f>
        <v>10</v>
      </c>
      <c r="D233" s="255" t="s">
        <v>156</v>
      </c>
      <c r="E233" s="229">
        <v>14</v>
      </c>
      <c r="F233" s="230">
        <v>70.02</v>
      </c>
      <c r="G233" s="231" t="str" cm="1">
        <f t="array" aca="1" ref="G233" ca="1">INDIRECT("'"&amp;$C233&amp;"'!"&amp;"$"&amp;$D233&amp;$G$1&amp;"")</f>
        <v>CMS</v>
      </c>
      <c r="H233" s="232" t="s">
        <v>1</v>
      </c>
      <c r="I233" s="230" t="s">
        <v>1</v>
      </c>
      <c r="J233" s="231" cm="1">
        <f t="array" aca="1" ref="J233" ca="1">INDIRECT("'"&amp;$C233&amp;"'!"&amp;"$"&amp;$D233&amp;$J$1&amp;"")</f>
        <v>5.8</v>
      </c>
      <c r="K233" s="232"/>
      <c r="L233" s="232">
        <v>0.99</v>
      </c>
      <c r="M233" s="233">
        <v>0.62</v>
      </c>
      <c r="N233" s="229" cm="1">
        <f t="array" aca="1" ref="N233" ca="1">INDIRECT("'"&amp;$C233&amp;"'!"&amp;"$"&amp;$D233&amp;$N$1&amp;"")</f>
        <v>0</v>
      </c>
      <c r="O233" s="232"/>
      <c r="P233" s="232" t="s">
        <v>1</v>
      </c>
      <c r="Q233" s="230" t="s">
        <v>1</v>
      </c>
      <c r="R233" s="359" cm="1">
        <f t="array" aca="1" ref="R233" ca="1">INDIRECT("'"&amp;$C233&amp;"'!"&amp;"$"&amp;$D233&amp;$R$1&amp;"")</f>
        <v>5.8</v>
      </c>
      <c r="S233" s="232"/>
      <c r="T233" s="232">
        <v>0.99</v>
      </c>
      <c r="U233" s="233">
        <v>0.61</v>
      </c>
      <c r="V233" s="229">
        <v>13.95</v>
      </c>
      <c r="W233" s="234" cm="1">
        <f t="array" aca="1" ref="W233" ca="1">INDIRECT("'"&amp;$C233&amp;"'!"&amp;"$"&amp;$D233&amp;$W$1&amp;"")</f>
        <v>2.0057</v>
      </c>
      <c r="X233" s="232">
        <v>1</v>
      </c>
      <c r="Y233" s="230">
        <v>0.16500000000000001</v>
      </c>
      <c r="Z233" s="231"/>
      <c r="AA233" s="232"/>
      <c r="AB233" s="232"/>
      <c r="AC233" s="233"/>
      <c r="AD233" s="229"/>
      <c r="AE233" s="232"/>
      <c r="AF233" s="232"/>
      <c r="AG233" s="230"/>
      <c r="AH233" s="231"/>
      <c r="AI233" s="232"/>
      <c r="AJ233" s="232"/>
      <c r="AK233" s="233"/>
      <c r="AL233" s="229"/>
      <c r="AM233" s="232"/>
      <c r="AN233" s="232"/>
      <c r="AO233" s="230"/>
      <c r="AP233" s="229">
        <v>11.6</v>
      </c>
      <c r="AQ233" s="233">
        <v>70.8</v>
      </c>
      <c r="AR233" s="229" cm="1">
        <f t="array" aca="1" ref="AR233" ca="1">INDIRECT("'"&amp;$C233&amp;"'!"&amp;"$"&amp;$D233&amp;$AR$1&amp;"")</f>
        <v>2.5</v>
      </c>
      <c r="AS233" s="232">
        <v>0.95</v>
      </c>
      <c r="AT233" s="230">
        <v>0.82</v>
      </c>
      <c r="AU233" s="231" cm="1">
        <f t="array" aca="1" ref="AU233" ca="1">INDIRECT("'"&amp;$C233&amp;"'!"&amp;"$"&amp;$D233&amp;$AU$1&amp;"")</f>
        <v>2</v>
      </c>
      <c r="AV233" s="232">
        <v>0.95</v>
      </c>
      <c r="AW233" s="230">
        <v>0.75</v>
      </c>
      <c r="AX233" s="229">
        <v>0</v>
      </c>
      <c r="AY233" s="233">
        <v>70.599999999999994</v>
      </c>
      <c r="AZ233" s="232" cm="1">
        <f t="array" aca="1" ref="AZ233" ca="1">INDIRECT("'"&amp;$C233&amp;"'!"&amp;"$"&amp;$D233&amp;$AZ$1&amp;"")</f>
        <v>0</v>
      </c>
      <c r="BA233" s="231"/>
      <c r="BB233" s="232" t="s">
        <v>1</v>
      </c>
      <c r="BC233" s="230" t="s">
        <v>1</v>
      </c>
      <c r="BD233" s="232" t="str" cm="1">
        <f t="array" aca="1" ref="BD233" ca="1">INDIRECT("'"&amp;$C233&amp;"'!"&amp;"$"&amp;$D233&amp;$BD$1&amp;"")</f>
        <v>CMS</v>
      </c>
      <c r="BE233" s="231"/>
      <c r="BF233" s="232" t="s">
        <v>1</v>
      </c>
      <c r="BG233" s="230" t="s">
        <v>1</v>
      </c>
      <c r="BH233" s="234">
        <v>14.09</v>
      </c>
      <c r="BI233" s="230">
        <v>71.959999999999994</v>
      </c>
      <c r="BJ233" s="234" cm="1">
        <f t="array" aca="1" ref="BJ233" ca="1">INDIRECT("'"&amp;$C233&amp;"'!"&amp;"$"&amp;$D233&amp;$BJ$1&amp;"")</f>
        <v>12.78</v>
      </c>
      <c r="BK233" s="232">
        <v>1</v>
      </c>
      <c r="BL233" s="230">
        <v>1.2</v>
      </c>
      <c r="BM233" s="414">
        <v>68.099999999999994</v>
      </c>
      <c r="BN233" s="229" cm="1">
        <f t="array" aca="1" ref="BN233" ca="1">INDIRECT("'"&amp;$C233&amp;"'!"&amp;"$"&amp;$D233&amp;$BN$1&amp;"")</f>
        <v>0</v>
      </c>
      <c r="BO233" s="231" t="s">
        <v>1</v>
      </c>
      <c r="BP233" s="230" t="s">
        <v>1</v>
      </c>
      <c r="BQ233" s="234" cm="1">
        <f t="array" aca="1" ref="BQ233" ca="1">INDIRECT("'"&amp;$C233&amp;"'!"&amp;"$"&amp;$D233&amp;$BQ$1&amp;"")</f>
        <v>0.83</v>
      </c>
      <c r="BR233" s="232"/>
      <c r="BS233" s="232">
        <v>1</v>
      </c>
      <c r="BT233" s="230">
        <v>0.05</v>
      </c>
      <c r="BU233" s="234" cm="1">
        <f t="array" aca="1" ref="BU233" ca="1">INDIRECT("'"&amp;$C233&amp;"'!"&amp;"$"&amp;$D233&amp;$BU$1&amp;"")</f>
        <v>0.65</v>
      </c>
      <c r="BV233" s="232"/>
      <c r="BW233" s="232">
        <v>0.97</v>
      </c>
      <c r="BX233" s="230">
        <v>0.15</v>
      </c>
      <c r="BY233" s="235"/>
      <c r="BZ233" s="232"/>
      <c r="CA233" s="232"/>
      <c r="CB233" s="230"/>
    </row>
    <row r="234" spans="1:80" ht="15" x14ac:dyDescent="0.2">
      <c r="A234" s="351">
        <f t="shared" si="17"/>
        <v>45971</v>
      </c>
      <c r="B234" s="268">
        <v>0.16666666666666699</v>
      </c>
      <c r="C234" s="254">
        <f>DAY(A234)</f>
        <v>10</v>
      </c>
      <c r="D234" s="255" t="s">
        <v>157</v>
      </c>
      <c r="E234" s="236">
        <v>14.1</v>
      </c>
      <c r="F234" s="237">
        <v>70.12</v>
      </c>
      <c r="G234" s="238" t="str" cm="1">
        <f t="array" aca="1" ref="G234" ca="1">INDIRECT("'"&amp;$C234&amp;"'!"&amp;"$"&amp;$D234&amp;$G$1&amp;"")</f>
        <v>CMS</v>
      </c>
      <c r="H234" s="239" t="s">
        <v>1</v>
      </c>
      <c r="I234" s="237" t="s">
        <v>1</v>
      </c>
      <c r="J234" s="238" cm="1">
        <f t="array" aca="1" ref="J234" ca="1">INDIRECT("'"&amp;$C234&amp;"'!"&amp;"$"&amp;$D234&amp;$J$1&amp;"")</f>
        <v>5.8</v>
      </c>
      <c r="K234" s="239"/>
      <c r="L234" s="239">
        <v>0.99</v>
      </c>
      <c r="M234" s="240">
        <v>0.69</v>
      </c>
      <c r="N234" s="236" cm="1">
        <f t="array" aca="1" ref="N234" ca="1">INDIRECT("'"&amp;$C234&amp;"'!"&amp;"$"&amp;$D234&amp;$N$1&amp;"")</f>
        <v>0</v>
      </c>
      <c r="O234" s="239"/>
      <c r="P234" s="239" t="s">
        <v>1</v>
      </c>
      <c r="Q234" s="237" t="s">
        <v>1</v>
      </c>
      <c r="R234" s="236" cm="1">
        <f t="array" aca="1" ref="R234" ca="1">INDIRECT("'"&amp;$C234&amp;"'!"&amp;"$"&amp;$D234&amp;$R$1&amp;"")</f>
        <v>5.7</v>
      </c>
      <c r="S234" s="239"/>
      <c r="T234" s="239">
        <v>1</v>
      </c>
      <c r="U234" s="240">
        <v>0.44</v>
      </c>
      <c r="V234" s="236">
        <v>13.96</v>
      </c>
      <c r="W234" s="241" cm="1">
        <f t="array" aca="1" ref="W234" ca="1">INDIRECT("'"&amp;$C234&amp;"'!"&amp;"$"&amp;$D234&amp;$W$1&amp;"")</f>
        <v>2.0087000000000002</v>
      </c>
      <c r="X234" s="239">
        <v>1</v>
      </c>
      <c r="Y234" s="237">
        <v>0.159</v>
      </c>
      <c r="Z234" s="238"/>
      <c r="AA234" s="239"/>
      <c r="AB234" s="239"/>
      <c r="AC234" s="240"/>
      <c r="AD234" s="236"/>
      <c r="AE234" s="239"/>
      <c r="AF234" s="239"/>
      <c r="AG234" s="237"/>
      <c r="AH234" s="238"/>
      <c r="AI234" s="239"/>
      <c r="AJ234" s="239"/>
      <c r="AK234" s="240"/>
      <c r="AL234" s="236"/>
      <c r="AM234" s="239"/>
      <c r="AN234" s="239"/>
      <c r="AO234" s="237"/>
      <c r="AP234" s="236">
        <v>11.6</v>
      </c>
      <c r="AQ234" s="240">
        <v>70.900000000000006</v>
      </c>
      <c r="AR234" s="236" cm="1">
        <f t="array" aca="1" ref="AR234" ca="1">INDIRECT("'"&amp;$C234&amp;"'!"&amp;"$"&amp;$D234&amp;$AR$1&amp;"")</f>
        <v>2.5</v>
      </c>
      <c r="AS234" s="239">
        <v>0.95</v>
      </c>
      <c r="AT234" s="237">
        <v>0.8</v>
      </c>
      <c r="AU234" s="238" cm="1">
        <f t="array" aca="1" ref="AU234" ca="1">INDIRECT("'"&amp;$C234&amp;"'!"&amp;"$"&amp;$D234&amp;$AU$1&amp;"")</f>
        <v>2</v>
      </c>
      <c r="AV234" s="239">
        <v>0.95</v>
      </c>
      <c r="AW234" s="237">
        <v>0.5</v>
      </c>
      <c r="AX234" s="236">
        <v>0</v>
      </c>
      <c r="AY234" s="240">
        <v>70.599999999999994</v>
      </c>
      <c r="AZ234" s="239" cm="1">
        <f t="array" aca="1" ref="AZ234" ca="1">INDIRECT("'"&amp;$C234&amp;"'!"&amp;"$"&amp;$D234&amp;$AZ$1&amp;"")</f>
        <v>0</v>
      </c>
      <c r="BA234" s="238"/>
      <c r="BB234" s="239" t="s">
        <v>1</v>
      </c>
      <c r="BC234" s="237" t="s">
        <v>1</v>
      </c>
      <c r="BD234" s="239" t="str" cm="1">
        <f t="array" aca="1" ref="BD234" ca="1">INDIRECT("'"&amp;$C234&amp;"'!"&amp;"$"&amp;$D234&amp;$BD$1&amp;"")</f>
        <v>CMS</v>
      </c>
      <c r="BE234" s="238"/>
      <c r="BF234" s="239" t="s">
        <v>1</v>
      </c>
      <c r="BG234" s="237" t="s">
        <v>1</v>
      </c>
      <c r="BH234" s="241">
        <v>14.12</v>
      </c>
      <c r="BI234" s="237">
        <v>72.13</v>
      </c>
      <c r="BJ234" s="241" cm="1">
        <f t="array" aca="1" ref="BJ234" ca="1">INDIRECT("'"&amp;$C234&amp;"'!"&amp;"$"&amp;$D234&amp;$BJ$1&amp;"")</f>
        <v>12.27</v>
      </c>
      <c r="BK234" s="239">
        <v>1</v>
      </c>
      <c r="BL234" s="237">
        <v>1.2</v>
      </c>
      <c r="BM234" s="415">
        <v>69.2</v>
      </c>
      <c r="BN234" s="236" cm="1">
        <f t="array" aca="1" ref="BN234" ca="1">INDIRECT("'"&amp;$C234&amp;"'!"&amp;"$"&amp;$D234&amp;$BN$1&amp;"")</f>
        <v>0</v>
      </c>
      <c r="BO234" s="238" t="s">
        <v>1</v>
      </c>
      <c r="BP234" s="237" t="s">
        <v>1</v>
      </c>
      <c r="BQ234" s="241" cm="1">
        <f t="array" aca="1" ref="BQ234" ca="1">INDIRECT("'"&amp;$C234&amp;"'!"&amp;"$"&amp;$D234&amp;$BQ$1&amp;"")</f>
        <v>0.82</v>
      </c>
      <c r="BR234" s="239"/>
      <c r="BS234" s="239">
        <v>1</v>
      </c>
      <c r="BT234" s="237">
        <v>0.06</v>
      </c>
      <c r="BU234" s="241" cm="1">
        <f t="array" aca="1" ref="BU234" ca="1">INDIRECT("'"&amp;$C234&amp;"'!"&amp;"$"&amp;$D234&amp;$BU$1&amp;"")</f>
        <v>0.57999999999999996</v>
      </c>
      <c r="BV234" s="239"/>
      <c r="BW234" s="239">
        <v>0.98</v>
      </c>
      <c r="BX234" s="237">
        <v>0.16</v>
      </c>
      <c r="BY234" s="242"/>
      <c r="BZ234" s="239"/>
      <c r="CA234" s="239"/>
      <c r="CB234" s="237"/>
    </row>
    <row r="235" spans="1:80" ht="15" x14ac:dyDescent="0.2">
      <c r="A235" s="351">
        <f t="shared" si="17"/>
        <v>45971</v>
      </c>
      <c r="B235" s="268">
        <v>0.20833333333333301</v>
      </c>
      <c r="C235" s="254">
        <f t="shared" ref="C235:C253" si="18">DAY(A235)</f>
        <v>10</v>
      </c>
      <c r="D235" s="255" t="s">
        <v>158</v>
      </c>
      <c r="E235" s="229">
        <v>14.1</v>
      </c>
      <c r="F235" s="230">
        <v>69.97</v>
      </c>
      <c r="G235" s="231" t="str" cm="1">
        <f t="array" aca="1" ref="G235" ca="1">INDIRECT("'"&amp;$C235&amp;"'!"&amp;"$"&amp;$D235&amp;$G$1&amp;"")</f>
        <v>CMS</v>
      </c>
      <c r="H235" s="232" t="s">
        <v>1</v>
      </c>
      <c r="I235" s="230" t="s">
        <v>1</v>
      </c>
      <c r="J235" s="231" cm="1">
        <f t="array" aca="1" ref="J235" ca="1">INDIRECT("'"&amp;$C235&amp;"'!"&amp;"$"&amp;$D235&amp;$J$1&amp;"")</f>
        <v>6</v>
      </c>
      <c r="K235" s="232"/>
      <c r="L235" s="232">
        <v>0.99</v>
      </c>
      <c r="M235" s="233">
        <v>0.73</v>
      </c>
      <c r="N235" s="229" cm="1">
        <f t="array" aca="1" ref="N235" ca="1">INDIRECT("'"&amp;$C235&amp;"'!"&amp;"$"&amp;$D235&amp;$N$1&amp;"")</f>
        <v>0</v>
      </c>
      <c r="O235" s="232"/>
      <c r="P235" s="232" t="s">
        <v>1</v>
      </c>
      <c r="Q235" s="230" t="s">
        <v>1</v>
      </c>
      <c r="R235" s="359" cm="1">
        <f t="array" aca="1" ref="R235" ca="1">INDIRECT("'"&amp;$C235&amp;"'!"&amp;"$"&amp;$D235&amp;$R$1&amp;"")</f>
        <v>6</v>
      </c>
      <c r="S235" s="232"/>
      <c r="T235" s="232">
        <v>0.99</v>
      </c>
      <c r="U235" s="233">
        <v>0.74</v>
      </c>
      <c r="V235" s="229">
        <v>13.95</v>
      </c>
      <c r="W235" s="234" cm="1">
        <f t="array" aca="1" ref="W235" ca="1">INDIRECT("'"&amp;$C235&amp;"'!"&amp;"$"&amp;$D235&amp;$W$1&amp;"")</f>
        <v>2.0087000000000002</v>
      </c>
      <c r="X235" s="232">
        <v>1</v>
      </c>
      <c r="Y235" s="230">
        <v>0.14000000000000001</v>
      </c>
      <c r="Z235" s="231"/>
      <c r="AA235" s="232"/>
      <c r="AB235" s="232"/>
      <c r="AC235" s="233"/>
      <c r="AD235" s="229"/>
      <c r="AE235" s="232"/>
      <c r="AF235" s="232"/>
      <c r="AG235" s="230"/>
      <c r="AH235" s="231"/>
      <c r="AI235" s="232"/>
      <c r="AJ235" s="232"/>
      <c r="AK235" s="233"/>
      <c r="AL235" s="229"/>
      <c r="AM235" s="232"/>
      <c r="AN235" s="232"/>
      <c r="AO235" s="230"/>
      <c r="AP235" s="229">
        <v>11.6</v>
      </c>
      <c r="AQ235" s="233">
        <v>70.900000000000006</v>
      </c>
      <c r="AR235" s="229" cm="1">
        <f t="array" aca="1" ref="AR235" ca="1">INDIRECT("'"&amp;$C235&amp;"'!"&amp;"$"&amp;$D235&amp;$AR$1&amp;"")</f>
        <v>2.5</v>
      </c>
      <c r="AS235" s="232">
        <v>0.98</v>
      </c>
      <c r="AT235" s="230">
        <v>0.85</v>
      </c>
      <c r="AU235" s="231" cm="1">
        <f t="array" aca="1" ref="AU235" ca="1">INDIRECT("'"&amp;$C235&amp;"'!"&amp;"$"&amp;$D235&amp;$AU$1&amp;"")</f>
        <v>2</v>
      </c>
      <c r="AV235" s="232">
        <v>0.95</v>
      </c>
      <c r="AW235" s="230">
        <v>0.52</v>
      </c>
      <c r="AX235" s="229">
        <v>0</v>
      </c>
      <c r="AY235" s="233">
        <v>70.599999999999994</v>
      </c>
      <c r="AZ235" s="232" cm="1">
        <f t="array" aca="1" ref="AZ235" ca="1">INDIRECT("'"&amp;$C235&amp;"'!"&amp;"$"&amp;$D235&amp;$AZ$1&amp;"")</f>
        <v>0</v>
      </c>
      <c r="BA235" s="231"/>
      <c r="BB235" s="232" t="s">
        <v>1</v>
      </c>
      <c r="BC235" s="230" t="s">
        <v>1</v>
      </c>
      <c r="BD235" s="232" t="str" cm="1">
        <f t="array" aca="1" ref="BD235" ca="1">INDIRECT("'"&amp;$C235&amp;"'!"&amp;"$"&amp;$D235&amp;$BD$1&amp;"")</f>
        <v>CMS</v>
      </c>
      <c r="BE235" s="231"/>
      <c r="BF235" s="232" t="s">
        <v>1</v>
      </c>
      <c r="BG235" s="230" t="s">
        <v>1</v>
      </c>
      <c r="BH235" s="234">
        <v>14.15</v>
      </c>
      <c r="BI235" s="230">
        <v>72.09</v>
      </c>
      <c r="BJ235" s="234" cm="1">
        <f t="array" aca="1" ref="BJ235" ca="1">INDIRECT("'"&amp;$C235&amp;"'!"&amp;"$"&amp;$D235&amp;$BJ$1&amp;"")</f>
        <v>12.25</v>
      </c>
      <c r="BK235" s="232">
        <v>1</v>
      </c>
      <c r="BL235" s="230">
        <v>1.1000000000000001</v>
      </c>
      <c r="BM235" s="414">
        <v>69.099999999999994</v>
      </c>
      <c r="BN235" s="229" cm="1">
        <f t="array" aca="1" ref="BN235" ca="1">INDIRECT("'"&amp;$C235&amp;"'!"&amp;"$"&amp;$D235&amp;$BN$1&amp;"")</f>
        <v>0</v>
      </c>
      <c r="BO235" s="231" t="s">
        <v>1</v>
      </c>
      <c r="BP235" s="230" t="s">
        <v>1</v>
      </c>
      <c r="BQ235" s="234" cm="1">
        <f t="array" aca="1" ref="BQ235" ca="1">INDIRECT("'"&amp;$C235&amp;"'!"&amp;"$"&amp;$D235&amp;$BQ$1&amp;"")</f>
        <v>0.82</v>
      </c>
      <c r="BR235" s="232"/>
      <c r="BS235" s="232">
        <v>1</v>
      </c>
      <c r="BT235" s="230">
        <v>0.06</v>
      </c>
      <c r="BU235" s="234" cm="1">
        <f t="array" aca="1" ref="BU235" ca="1">INDIRECT("'"&amp;$C235&amp;"'!"&amp;"$"&amp;$D235&amp;$BU$1&amp;"")</f>
        <v>0.59</v>
      </c>
      <c r="BV235" s="232"/>
      <c r="BW235" s="232">
        <v>0.6</v>
      </c>
      <c r="BX235" s="230">
        <v>0.16</v>
      </c>
      <c r="BY235" s="235"/>
      <c r="BZ235" s="232"/>
      <c r="CA235" s="232"/>
      <c r="CB235" s="230"/>
    </row>
    <row r="236" spans="1:80" ht="15" x14ac:dyDescent="0.2">
      <c r="A236" s="351">
        <f t="shared" si="17"/>
        <v>45971</v>
      </c>
      <c r="B236" s="268">
        <v>0.25</v>
      </c>
      <c r="C236" s="254">
        <f t="shared" si="18"/>
        <v>10</v>
      </c>
      <c r="D236" s="255" t="s">
        <v>159</v>
      </c>
      <c r="E236" s="236">
        <v>14</v>
      </c>
      <c r="F236" s="237">
        <v>69.680000000000007</v>
      </c>
      <c r="G236" s="238" t="str" cm="1">
        <f t="array" aca="1" ref="G236" ca="1">INDIRECT("'"&amp;$C236&amp;"'!"&amp;"$"&amp;$D236&amp;$G$1&amp;"")</f>
        <v>CMS</v>
      </c>
      <c r="H236" s="239" t="s">
        <v>1</v>
      </c>
      <c r="I236" s="237" t="s">
        <v>1</v>
      </c>
      <c r="J236" s="238" cm="1">
        <f t="array" aca="1" ref="J236" ca="1">INDIRECT("'"&amp;$C236&amp;"'!"&amp;"$"&amp;$D236&amp;$J$1&amp;"")</f>
        <v>6</v>
      </c>
      <c r="K236" s="239"/>
      <c r="L236" s="239">
        <v>0.99</v>
      </c>
      <c r="M236" s="240">
        <v>0.64</v>
      </c>
      <c r="N236" s="236" cm="1">
        <f t="array" aca="1" ref="N236" ca="1">INDIRECT("'"&amp;$C236&amp;"'!"&amp;"$"&amp;$D236&amp;$N$1&amp;"")</f>
        <v>0</v>
      </c>
      <c r="O236" s="239"/>
      <c r="P236" s="239" t="s">
        <v>1</v>
      </c>
      <c r="Q236" s="237" t="s">
        <v>1</v>
      </c>
      <c r="R236" s="236" cm="1">
        <f t="array" aca="1" ref="R236" ca="1">INDIRECT("'"&amp;$C236&amp;"'!"&amp;"$"&amp;$D236&amp;$R$1&amp;"")</f>
        <v>6</v>
      </c>
      <c r="S236" s="239"/>
      <c r="T236" s="239">
        <v>0.97</v>
      </c>
      <c r="U236" s="240">
        <v>1.48</v>
      </c>
      <c r="V236" s="236">
        <v>13.93</v>
      </c>
      <c r="W236" s="241" cm="1">
        <f t="array" aca="1" ref="W236" ca="1">INDIRECT("'"&amp;$C236&amp;"'!"&amp;"$"&amp;$D236&amp;$W$1&amp;"")</f>
        <v>2.1030000000000002</v>
      </c>
      <c r="X236" s="239">
        <v>1</v>
      </c>
      <c r="Y236" s="237">
        <v>0.156</v>
      </c>
      <c r="Z236" s="238"/>
      <c r="AA236" s="239"/>
      <c r="AB236" s="239"/>
      <c r="AC236" s="240"/>
      <c r="AD236" s="236"/>
      <c r="AE236" s="239"/>
      <c r="AF236" s="239"/>
      <c r="AG236" s="237"/>
      <c r="AH236" s="238"/>
      <c r="AI236" s="239"/>
      <c r="AJ236" s="239"/>
      <c r="AK236" s="240"/>
      <c r="AL236" s="236"/>
      <c r="AM236" s="239"/>
      <c r="AN236" s="239"/>
      <c r="AO236" s="237"/>
      <c r="AP236" s="236">
        <v>11.6</v>
      </c>
      <c r="AQ236" s="240">
        <v>70.900000000000006</v>
      </c>
      <c r="AR236" s="236" cm="1">
        <f t="array" aca="1" ref="AR236" ca="1">INDIRECT("'"&amp;$C236&amp;"'!"&amp;"$"&amp;$D236&amp;$AR$1&amp;"")</f>
        <v>3.5</v>
      </c>
      <c r="AS236" s="239">
        <v>0.96</v>
      </c>
      <c r="AT236" s="237">
        <v>1.06</v>
      </c>
      <c r="AU236" s="238" cm="1">
        <f t="array" aca="1" ref="AU236" ca="1">INDIRECT("'"&amp;$C236&amp;"'!"&amp;"$"&amp;$D236&amp;$AU$1&amp;"")</f>
        <v>2.5</v>
      </c>
      <c r="AV236" s="239">
        <v>0.96</v>
      </c>
      <c r="AW236" s="237">
        <v>0.77</v>
      </c>
      <c r="AX236" s="236">
        <v>0</v>
      </c>
      <c r="AY236" s="240">
        <v>70.599999999999994</v>
      </c>
      <c r="AZ236" s="239" cm="1">
        <f t="array" aca="1" ref="AZ236" ca="1">INDIRECT("'"&amp;$C236&amp;"'!"&amp;"$"&amp;$D236&amp;$AZ$1&amp;"")</f>
        <v>0</v>
      </c>
      <c r="BA236" s="238"/>
      <c r="BB236" s="239" t="s">
        <v>1</v>
      </c>
      <c r="BC236" s="237" t="s">
        <v>1</v>
      </c>
      <c r="BD236" s="239" t="str" cm="1">
        <f t="array" aca="1" ref="BD236" ca="1">INDIRECT("'"&amp;$C236&amp;"'!"&amp;"$"&amp;$D236&amp;$BD$1&amp;"")</f>
        <v>CMS</v>
      </c>
      <c r="BE236" s="238"/>
      <c r="BF236" s="239" t="s">
        <v>1</v>
      </c>
      <c r="BG236" s="237" t="s">
        <v>1</v>
      </c>
      <c r="BH236" s="241">
        <v>14.08</v>
      </c>
      <c r="BI236" s="237">
        <v>71.83</v>
      </c>
      <c r="BJ236" s="241" cm="1">
        <f t="array" aca="1" ref="BJ236" ca="1">INDIRECT("'"&amp;$C236&amp;"'!"&amp;"$"&amp;$D236&amp;$BJ$1&amp;"")</f>
        <v>14.28</v>
      </c>
      <c r="BK236" s="239">
        <v>1</v>
      </c>
      <c r="BL236" s="237">
        <v>1.3</v>
      </c>
      <c r="BM236" s="415">
        <v>69</v>
      </c>
      <c r="BN236" s="236" cm="1">
        <f t="array" aca="1" ref="BN236" ca="1">INDIRECT("'"&amp;$C236&amp;"'!"&amp;"$"&amp;$D236&amp;$BN$1&amp;"")</f>
        <v>0</v>
      </c>
      <c r="BO236" s="238" t="s">
        <v>1</v>
      </c>
      <c r="BP236" s="237" t="s">
        <v>1</v>
      </c>
      <c r="BQ236" s="241" cm="1">
        <f t="array" aca="1" ref="BQ236" ca="1">INDIRECT("'"&amp;$C236&amp;"'!"&amp;"$"&amp;$D236&amp;$BQ$1&amp;"")</f>
        <v>0.92</v>
      </c>
      <c r="BR236" s="239"/>
      <c r="BS236" s="239">
        <v>1</v>
      </c>
      <c r="BT236" s="237">
        <v>7.0000000000000007E-2</v>
      </c>
      <c r="BU236" s="241" cm="1">
        <f t="array" aca="1" ref="BU236" ca="1">INDIRECT("'"&amp;$C236&amp;"'!"&amp;"$"&amp;$D236&amp;$BU$1&amp;"")</f>
        <v>0.61</v>
      </c>
      <c r="BV236" s="239"/>
      <c r="BW236" s="239">
        <v>0.96</v>
      </c>
      <c r="BX236" s="237">
        <v>0.16</v>
      </c>
      <c r="BY236" s="242"/>
      <c r="BZ236" s="239"/>
      <c r="CA236" s="239"/>
      <c r="CB236" s="237"/>
    </row>
    <row r="237" spans="1:80" ht="15" x14ac:dyDescent="0.2">
      <c r="A237" s="351">
        <f t="shared" si="17"/>
        <v>45971</v>
      </c>
      <c r="B237" s="268">
        <v>0.29166666666666702</v>
      </c>
      <c r="C237" s="254">
        <f t="shared" si="18"/>
        <v>10</v>
      </c>
      <c r="D237" s="255" t="s">
        <v>160</v>
      </c>
      <c r="E237" s="229">
        <v>14</v>
      </c>
      <c r="F237" s="230">
        <v>69.430000000000007</v>
      </c>
      <c r="G237" s="231" t="str" cm="1">
        <f t="array" aca="1" ref="G237" ca="1">INDIRECT("'"&amp;$C237&amp;"'!"&amp;"$"&amp;$D237&amp;$G$1&amp;"")</f>
        <v>CMS</v>
      </c>
      <c r="H237" s="232" t="s">
        <v>1</v>
      </c>
      <c r="I237" s="230" t="s">
        <v>1</v>
      </c>
      <c r="J237" s="231" cm="1">
        <f t="array" aca="1" ref="J237" ca="1">INDIRECT("'"&amp;$C237&amp;"'!"&amp;"$"&amp;$D237&amp;$J$1&amp;"")</f>
        <v>2</v>
      </c>
      <c r="K237" s="232"/>
      <c r="L237" s="232">
        <v>0.99</v>
      </c>
      <c r="M237" s="233">
        <v>0.33</v>
      </c>
      <c r="N237" s="229" cm="1">
        <f t="array" aca="1" ref="N237" ca="1">INDIRECT("'"&amp;$C237&amp;"'!"&amp;"$"&amp;$D237&amp;$N$1&amp;"")</f>
        <v>7.2</v>
      </c>
      <c r="O237" s="232"/>
      <c r="P237" s="232">
        <v>0.97</v>
      </c>
      <c r="Q237" s="230">
        <v>1.95</v>
      </c>
      <c r="R237" s="359" cm="1">
        <f t="array" aca="1" ref="R237" ca="1">INDIRECT("'"&amp;$C237&amp;"'!"&amp;"$"&amp;$D237&amp;$R$1&amp;"")</f>
        <v>2.5</v>
      </c>
      <c r="S237" s="232"/>
      <c r="T237" s="232">
        <v>0.96</v>
      </c>
      <c r="U237" s="233">
        <v>0.73</v>
      </c>
      <c r="V237" s="229">
        <v>13.87</v>
      </c>
      <c r="W237" s="234" cm="1">
        <f t="array" aca="1" ref="W237" ca="1">INDIRECT("'"&amp;$C237&amp;"'!"&amp;"$"&amp;$D237&amp;$W$1&amp;"")</f>
        <v>2.0809999999999995</v>
      </c>
      <c r="X237" s="232">
        <v>1</v>
      </c>
      <c r="Y237" s="230">
        <v>0.16200000000000001</v>
      </c>
      <c r="Z237" s="231" cm="1">
        <f t="array" aca="1" ref="Z237" ca="1">INDIRECT("'"&amp;$C237&amp;"'!"&amp;"$"&amp;$D237&amp;$Z$1&amp;"")</f>
        <v>0</v>
      </c>
      <c r="AA237" s="232" t="s">
        <v>1</v>
      </c>
      <c r="AB237" s="232" t="s">
        <v>1</v>
      </c>
      <c r="AC237" s="233" t="s">
        <v>1</v>
      </c>
      <c r="AD237" s="229" cm="1">
        <f t="array" aca="1" ref="AD237" ca="1">INDIRECT("'"&amp;$C237&amp;"'!"&amp;"$"&amp;$D237&amp;$AD$1&amp;"")</f>
        <v>0</v>
      </c>
      <c r="AE237" s="232" t="s">
        <v>1</v>
      </c>
      <c r="AF237" s="232" t="s">
        <v>1</v>
      </c>
      <c r="AG237" s="230" t="s">
        <v>1</v>
      </c>
      <c r="AH237" s="231" cm="1">
        <f t="array" aca="1" ref="AH237" ca="1">INDIRECT("'"&amp;$C237&amp;"'!"&amp;"$"&amp;$D237&amp;$AH$1&amp;"")</f>
        <v>0</v>
      </c>
      <c r="AI237" s="232" t="s">
        <v>1</v>
      </c>
      <c r="AJ237" s="232" t="s">
        <v>1</v>
      </c>
      <c r="AK237" s="233" t="s">
        <v>1</v>
      </c>
      <c r="AL237" s="229" cm="1">
        <f t="array" aca="1" ref="AL237" ca="1">INDIRECT("'"&amp;$C237&amp;"'!"&amp;"$"&amp;$D237&amp;$AL$1&amp;"")</f>
        <v>0</v>
      </c>
      <c r="AM237" s="232" t="s">
        <v>1</v>
      </c>
      <c r="AN237" s="232" t="s">
        <v>1</v>
      </c>
      <c r="AO237" s="230" t="s">
        <v>1</v>
      </c>
      <c r="AP237" s="229">
        <v>11.6</v>
      </c>
      <c r="AQ237" s="233">
        <v>70.5</v>
      </c>
      <c r="AR237" s="229" cm="1">
        <f t="array" aca="1" ref="AR237" ca="1">INDIRECT("'"&amp;$C237&amp;"'!"&amp;"$"&amp;$D237&amp;$AR$1&amp;"")</f>
        <v>3.6</v>
      </c>
      <c r="AS237" s="232">
        <v>0.96</v>
      </c>
      <c r="AT237" s="230">
        <v>1.1000000000000001</v>
      </c>
      <c r="AU237" s="231" cm="1">
        <f t="array" aca="1" ref="AU237" ca="1">INDIRECT("'"&amp;$C237&amp;"'!"&amp;"$"&amp;$D237&amp;$AU$1&amp;"")</f>
        <v>3</v>
      </c>
      <c r="AV237" s="232">
        <v>0.96</v>
      </c>
      <c r="AW237" s="230">
        <v>0.83</v>
      </c>
      <c r="AX237" s="229">
        <v>0</v>
      </c>
      <c r="AY237" s="233">
        <v>70.599999999999994</v>
      </c>
      <c r="AZ237" s="232" cm="1">
        <f t="array" aca="1" ref="AZ237" ca="1">INDIRECT("'"&amp;$C237&amp;"'!"&amp;"$"&amp;$D237&amp;$AZ$1&amp;"")</f>
        <v>0</v>
      </c>
      <c r="BA237" s="231"/>
      <c r="BB237" s="232" t="s">
        <v>1</v>
      </c>
      <c r="BC237" s="230" t="s">
        <v>1</v>
      </c>
      <c r="BD237" s="232" t="str" cm="1">
        <f t="array" aca="1" ref="BD237" ca="1">INDIRECT("'"&amp;$C237&amp;"'!"&amp;"$"&amp;$D237&amp;$BD$1&amp;"")</f>
        <v>CMS</v>
      </c>
      <c r="BE237" s="231"/>
      <c r="BF237" s="232" t="s">
        <v>1</v>
      </c>
      <c r="BG237" s="230" t="s">
        <v>1</v>
      </c>
      <c r="BH237" s="234">
        <v>14.04</v>
      </c>
      <c r="BI237" s="230">
        <v>71.64</v>
      </c>
      <c r="BJ237" s="234" cm="1">
        <f t="array" aca="1" ref="BJ237" ca="1">INDIRECT("'"&amp;$C237&amp;"'!"&amp;"$"&amp;$D237&amp;$BJ$1&amp;"")</f>
        <v>14.27</v>
      </c>
      <c r="BK237" s="232">
        <v>1</v>
      </c>
      <c r="BL237" s="230">
        <v>1.3</v>
      </c>
      <c r="BM237" s="414">
        <v>68.400000000000006</v>
      </c>
      <c r="BN237" s="229" cm="1">
        <f t="array" aca="1" ref="BN237" ca="1">INDIRECT("'"&amp;$C237&amp;"'!"&amp;"$"&amp;$D237&amp;$BN$1&amp;"")</f>
        <v>0</v>
      </c>
      <c r="BO237" s="231" t="s">
        <v>1</v>
      </c>
      <c r="BP237" s="230" t="s">
        <v>1</v>
      </c>
      <c r="BQ237" s="234" cm="1">
        <f t="array" aca="1" ref="BQ237" ca="1">INDIRECT("'"&amp;$C237&amp;"'!"&amp;"$"&amp;$D237&amp;$BQ$1&amp;"")</f>
        <v>1.05</v>
      </c>
      <c r="BR237" s="232"/>
      <c r="BS237" s="232">
        <v>0.99</v>
      </c>
      <c r="BT237" s="230">
        <v>0.09</v>
      </c>
      <c r="BU237" s="235" cm="1">
        <f t="array" aca="1" ref="BU237" ca="1">INDIRECT("'"&amp;$C237&amp;"'!"&amp;"$"&amp;$D237&amp;$BU$1&amp;"")</f>
        <v>0.63</v>
      </c>
      <c r="BV237" s="232"/>
      <c r="BW237" s="232">
        <v>0.96</v>
      </c>
      <c r="BX237" s="230">
        <v>0.17</v>
      </c>
      <c r="BY237" s="235"/>
      <c r="BZ237" s="232"/>
      <c r="CA237" s="232"/>
      <c r="CB237" s="230"/>
    </row>
    <row r="238" spans="1:80" ht="15" x14ac:dyDescent="0.2">
      <c r="A238" s="351">
        <f t="shared" si="17"/>
        <v>45971</v>
      </c>
      <c r="B238" s="268">
        <v>0.33333333333333398</v>
      </c>
      <c r="C238" s="254">
        <f t="shared" si="18"/>
        <v>10</v>
      </c>
      <c r="D238" s="255" t="s">
        <v>161</v>
      </c>
      <c r="E238" s="236">
        <v>14.1</v>
      </c>
      <c r="F238" s="237">
        <v>69.540000000000006</v>
      </c>
      <c r="G238" s="238" t="str" cm="1">
        <f t="array" aca="1" ref="G238" ca="1">INDIRECT("'"&amp;$C238&amp;"'!"&amp;"$"&amp;$D238&amp;$G$1&amp;"")</f>
        <v>CMS</v>
      </c>
      <c r="H238" s="239" t="s">
        <v>1</v>
      </c>
      <c r="I238" s="237" t="s">
        <v>1</v>
      </c>
      <c r="J238" s="238" cm="1">
        <f t="array" aca="1" ref="J238" ca="1">INDIRECT("'"&amp;$C238&amp;"'!"&amp;"$"&amp;$D238&amp;$J$1&amp;"")</f>
        <v>1.5</v>
      </c>
      <c r="K238" s="239"/>
      <c r="L238" s="239">
        <v>0.94</v>
      </c>
      <c r="M238" s="240">
        <v>0.92</v>
      </c>
      <c r="N238" s="236" cm="1">
        <f t="array" aca="1" ref="N238" ca="1">INDIRECT("'"&amp;$C238&amp;"'!"&amp;"$"&amp;$D238&amp;$N$1&amp;"")</f>
        <v>5.8</v>
      </c>
      <c r="O238" s="239"/>
      <c r="P238" s="239">
        <v>0.96</v>
      </c>
      <c r="Q238" s="237">
        <v>1.73</v>
      </c>
      <c r="R238" s="236" cm="1">
        <f t="array" aca="1" ref="R238" ca="1">INDIRECT("'"&amp;$C238&amp;"'!"&amp;"$"&amp;$D238&amp;$R$1&amp;"")</f>
        <v>5.8</v>
      </c>
      <c r="S238" s="239"/>
      <c r="T238" s="239">
        <v>0.96</v>
      </c>
      <c r="U238" s="240">
        <v>1.73</v>
      </c>
      <c r="V238" s="236">
        <v>13.87</v>
      </c>
      <c r="W238" s="241" cm="1">
        <f t="array" aca="1" ref="W238" ca="1">INDIRECT("'"&amp;$C238&amp;"'!"&amp;"$"&amp;$D238&amp;$W$1&amp;"")</f>
        <v>3.4300000000000006</v>
      </c>
      <c r="X238" s="239">
        <v>0.99</v>
      </c>
      <c r="Y238" s="237">
        <v>0.33</v>
      </c>
      <c r="Z238" s="238" cm="1">
        <f t="array" aca="1" ref="Z238" ca="1">INDIRECT("'"&amp;$C238&amp;"'!"&amp;"$"&amp;$D238&amp;$Z$1&amp;"")</f>
        <v>0</v>
      </c>
      <c r="AA238" s="239" t="s">
        <v>1</v>
      </c>
      <c r="AB238" s="239" t="s">
        <v>1</v>
      </c>
      <c r="AC238" s="240" t="s">
        <v>1</v>
      </c>
      <c r="AD238" s="236" cm="1">
        <f t="array" aca="1" ref="AD238" ca="1">INDIRECT("'"&amp;$C238&amp;"'!"&amp;"$"&amp;$D238&amp;$AD$1&amp;"")</f>
        <v>0</v>
      </c>
      <c r="AE238" s="239" t="s">
        <v>1</v>
      </c>
      <c r="AF238" s="239" t="s">
        <v>1</v>
      </c>
      <c r="AG238" s="237" t="s">
        <v>1</v>
      </c>
      <c r="AH238" s="238" cm="1">
        <f t="array" aca="1" ref="AH238" ca="1">INDIRECT("'"&amp;$C238&amp;"'!"&amp;"$"&amp;$D238&amp;$AH$1&amp;"")</f>
        <v>0</v>
      </c>
      <c r="AI238" s="239" t="s">
        <v>1</v>
      </c>
      <c r="AJ238" s="239" t="s">
        <v>1</v>
      </c>
      <c r="AK238" s="240" t="s">
        <v>1</v>
      </c>
      <c r="AL238" s="236" cm="1">
        <f t="array" aca="1" ref="AL238" ca="1">INDIRECT("'"&amp;$C238&amp;"'!"&amp;"$"&amp;$D238&amp;$AL$1&amp;"")</f>
        <v>0</v>
      </c>
      <c r="AM238" s="239" t="s">
        <v>1</v>
      </c>
      <c r="AN238" s="239" t="s">
        <v>1</v>
      </c>
      <c r="AO238" s="237" t="s">
        <v>1</v>
      </c>
      <c r="AP238" s="236">
        <v>11.6</v>
      </c>
      <c r="AQ238" s="240">
        <v>70.7</v>
      </c>
      <c r="AR238" s="236" cm="1">
        <f t="array" aca="1" ref="AR238" ca="1">INDIRECT("'"&amp;$C238&amp;"'!"&amp;"$"&amp;$D238&amp;$AR$1&amp;"")</f>
        <v>4</v>
      </c>
      <c r="AS238" s="239">
        <v>0.96</v>
      </c>
      <c r="AT238" s="237">
        <v>1.1299999999999999</v>
      </c>
      <c r="AU238" s="238" cm="1">
        <f t="array" aca="1" ref="AU238" ca="1">INDIRECT("'"&amp;$C238&amp;"'!"&amp;"$"&amp;$D238&amp;$AU$1&amp;"")</f>
        <v>3.5</v>
      </c>
      <c r="AV238" s="239">
        <v>0.96</v>
      </c>
      <c r="AW238" s="237">
        <v>0.83</v>
      </c>
      <c r="AX238" s="236">
        <v>0</v>
      </c>
      <c r="AY238" s="240">
        <v>70.5</v>
      </c>
      <c r="AZ238" s="239" cm="1">
        <f t="array" aca="1" ref="AZ238" ca="1">INDIRECT("'"&amp;$C238&amp;"'!"&amp;"$"&amp;$D238&amp;$AZ$1&amp;"")</f>
        <v>0</v>
      </c>
      <c r="BA238" s="238"/>
      <c r="BB238" s="239" t="s">
        <v>1</v>
      </c>
      <c r="BC238" s="237" t="s">
        <v>1</v>
      </c>
      <c r="BD238" s="239" t="str" cm="1">
        <f t="array" aca="1" ref="BD238" ca="1">INDIRECT("'"&amp;$C238&amp;"'!"&amp;"$"&amp;$D238&amp;$BD$1&amp;"")</f>
        <v>CMS</v>
      </c>
      <c r="BE238" s="238"/>
      <c r="BF238" s="239" t="s">
        <v>1</v>
      </c>
      <c r="BG238" s="237" t="s">
        <v>1</v>
      </c>
      <c r="BH238" s="241">
        <v>14.13</v>
      </c>
      <c r="BI238" s="237">
        <v>71.86</v>
      </c>
      <c r="BJ238" s="241" cm="1">
        <f t="array" aca="1" ref="BJ238" ca="1">INDIRECT("'"&amp;$C238&amp;"'!"&amp;"$"&amp;$D238&amp;$BJ$1&amp;"")</f>
        <v>14.28</v>
      </c>
      <c r="BK238" s="239">
        <v>0.99</v>
      </c>
      <c r="BL238" s="237" t="s">
        <v>177</v>
      </c>
      <c r="BM238" s="415">
        <v>68.5</v>
      </c>
      <c r="BN238" s="236" cm="1">
        <f t="array" aca="1" ref="BN238" ca="1">INDIRECT("'"&amp;$C238&amp;"'!"&amp;"$"&amp;$D238&amp;$BN$1&amp;"")</f>
        <v>2.12</v>
      </c>
      <c r="BO238" s="238">
        <v>0.99</v>
      </c>
      <c r="BP238" s="237">
        <v>0.69</v>
      </c>
      <c r="BQ238" s="241" cm="1">
        <f t="array" aca="1" ref="BQ238" ca="1">INDIRECT("'"&amp;$C238&amp;"'!"&amp;"$"&amp;$D238&amp;$BQ$1&amp;"")</f>
        <v>1.1599999999999999</v>
      </c>
      <c r="BR238" s="239"/>
      <c r="BS238" s="239">
        <v>0.99</v>
      </c>
      <c r="BT238" s="237">
        <v>0.15</v>
      </c>
      <c r="BU238" s="242" cm="1">
        <f t="array" aca="1" ref="BU238" ca="1">INDIRECT("'"&amp;$C238&amp;"'!"&amp;"$"&amp;$D238&amp;$BU$1&amp;"")</f>
        <v>0.65</v>
      </c>
      <c r="BV238" s="239"/>
      <c r="BW238" s="239">
        <v>0.97</v>
      </c>
      <c r="BX238" s="237">
        <v>0.17</v>
      </c>
      <c r="BY238" s="242"/>
      <c r="BZ238" s="239"/>
      <c r="CA238" s="239"/>
      <c r="CB238" s="237"/>
    </row>
    <row r="239" spans="1:80" ht="15" x14ac:dyDescent="0.2">
      <c r="A239" s="351">
        <f t="shared" si="17"/>
        <v>45971</v>
      </c>
      <c r="B239" s="268">
        <v>0.375</v>
      </c>
      <c r="C239" s="254">
        <f t="shared" si="18"/>
        <v>10</v>
      </c>
      <c r="D239" s="255" t="s">
        <v>162</v>
      </c>
      <c r="E239" s="229">
        <v>14</v>
      </c>
      <c r="F239" s="230">
        <v>69.400000000000006</v>
      </c>
      <c r="G239" s="231" t="str" cm="1">
        <f t="array" aca="1" ref="G239" ca="1">INDIRECT("'"&amp;$C239&amp;"'!"&amp;"$"&amp;$D239&amp;$G$1&amp;"")</f>
        <v>CMS</v>
      </c>
      <c r="H239" s="232" t="s">
        <v>1</v>
      </c>
      <c r="I239" s="230" t="s">
        <v>1</v>
      </c>
      <c r="J239" s="231" cm="1">
        <f t="array" aca="1" ref="J239" ca="1">INDIRECT("'"&amp;$C239&amp;"'!"&amp;"$"&amp;$D239&amp;$J$1&amp;"")</f>
        <v>5.8</v>
      </c>
      <c r="K239" s="232"/>
      <c r="L239" s="232">
        <v>0.96</v>
      </c>
      <c r="M239" s="233">
        <v>1.8</v>
      </c>
      <c r="N239" s="229" cm="1">
        <f t="array" aca="1" ref="N239" ca="1">INDIRECT("'"&amp;$C239&amp;"'!"&amp;"$"&amp;$D239&amp;$N$1&amp;"")</f>
        <v>5.8</v>
      </c>
      <c r="O239" s="232"/>
      <c r="P239" s="232">
        <v>0.96</v>
      </c>
      <c r="Q239" s="230">
        <v>1.8</v>
      </c>
      <c r="R239" s="359" cm="1">
        <f t="array" aca="1" ref="R239" ca="1">INDIRECT("'"&amp;$C239&amp;"'!"&amp;"$"&amp;$D239&amp;$R$1&amp;"")</f>
        <v>5.8</v>
      </c>
      <c r="S239" s="232"/>
      <c r="T239" s="232">
        <v>0.96</v>
      </c>
      <c r="U239" s="233">
        <v>1.8</v>
      </c>
      <c r="V239" s="229">
        <v>13.97</v>
      </c>
      <c r="W239" s="234" cm="1">
        <f t="array" aca="1" ref="W239" ca="1">INDIRECT("'"&amp;$C239&amp;"'!"&amp;"$"&amp;$D239&amp;$W$1&amp;"")</f>
        <v>3.4910000000000001</v>
      </c>
      <c r="X239" s="232">
        <v>1</v>
      </c>
      <c r="Y239" s="230">
        <v>0.314</v>
      </c>
      <c r="Z239" s="231" cm="1">
        <f t="array" aca="1" ref="Z239" ca="1">INDIRECT("'"&amp;$C239&amp;"'!"&amp;"$"&amp;$D239&amp;$Z$1&amp;"")</f>
        <v>0</v>
      </c>
      <c r="AA239" s="232" t="s">
        <v>1</v>
      </c>
      <c r="AB239" s="232" t="s">
        <v>1</v>
      </c>
      <c r="AC239" s="233" t="s">
        <v>1</v>
      </c>
      <c r="AD239" s="229" cm="1">
        <f t="array" aca="1" ref="AD239" ca="1">INDIRECT("'"&amp;$C239&amp;"'!"&amp;"$"&amp;$D239&amp;$AD$1&amp;"")</f>
        <v>0</v>
      </c>
      <c r="AE239" s="232" t="s">
        <v>1</v>
      </c>
      <c r="AF239" s="232" t="s">
        <v>1</v>
      </c>
      <c r="AG239" s="230" t="s">
        <v>1</v>
      </c>
      <c r="AH239" s="231" cm="1">
        <f t="array" aca="1" ref="AH239" ca="1">INDIRECT("'"&amp;$C239&amp;"'!"&amp;"$"&amp;$D239&amp;$AH$1&amp;"")</f>
        <v>0</v>
      </c>
      <c r="AI239" s="232" t="s">
        <v>1</v>
      </c>
      <c r="AJ239" s="232" t="s">
        <v>1</v>
      </c>
      <c r="AK239" s="233" t="s">
        <v>1</v>
      </c>
      <c r="AL239" s="229" cm="1">
        <f t="array" aca="1" ref="AL239" ca="1">INDIRECT("'"&amp;$C239&amp;"'!"&amp;"$"&amp;$D239&amp;$AL$1&amp;"")</f>
        <v>0</v>
      </c>
      <c r="AM239" s="232" t="s">
        <v>1</v>
      </c>
      <c r="AN239" s="232" t="s">
        <v>1</v>
      </c>
      <c r="AO239" s="230" t="s">
        <v>1</v>
      </c>
      <c r="AP239" s="229">
        <v>11.6</v>
      </c>
      <c r="AQ239" s="233">
        <v>70.5</v>
      </c>
      <c r="AR239" s="229" cm="1">
        <f t="array" aca="1" ref="AR239" ca="1">INDIRECT("'"&amp;$C239&amp;"'!"&amp;"$"&amp;$D239&amp;$AR$1&amp;"")</f>
        <v>3.5</v>
      </c>
      <c r="AS239" s="232">
        <v>0.93</v>
      </c>
      <c r="AT239" s="230">
        <v>1.21</v>
      </c>
      <c r="AU239" s="231" cm="1">
        <f t="array" aca="1" ref="AU239" ca="1">INDIRECT("'"&amp;$C239&amp;"'!"&amp;"$"&amp;$D239&amp;$AU$1&amp;"")</f>
        <v>3</v>
      </c>
      <c r="AV239" s="232">
        <v>0.93</v>
      </c>
      <c r="AW239" s="230">
        <v>1.25</v>
      </c>
      <c r="AX239" s="229">
        <v>0</v>
      </c>
      <c r="AY239" s="233">
        <v>70.5</v>
      </c>
      <c r="AZ239" s="232" cm="1">
        <f t="array" aca="1" ref="AZ239" ca="1">INDIRECT("'"&amp;$C239&amp;"'!"&amp;"$"&amp;$D239&amp;$AZ$1&amp;"")</f>
        <v>0</v>
      </c>
      <c r="BA239" s="231"/>
      <c r="BB239" s="232" t="s">
        <v>1</v>
      </c>
      <c r="BC239" s="230" t="s">
        <v>1</v>
      </c>
      <c r="BD239" s="232" t="str" cm="1">
        <f t="array" aca="1" ref="BD239" ca="1">INDIRECT("'"&amp;$C239&amp;"'!"&amp;"$"&amp;$D239&amp;$BD$1&amp;"")</f>
        <v>CMS</v>
      </c>
      <c r="BE239" s="231"/>
      <c r="BF239" s="232" t="s">
        <v>1</v>
      </c>
      <c r="BG239" s="230" t="s">
        <v>1</v>
      </c>
      <c r="BH239" s="234">
        <v>14.19</v>
      </c>
      <c r="BI239" s="230">
        <v>71.58</v>
      </c>
      <c r="BJ239" s="234" cm="1">
        <f t="array" aca="1" ref="BJ239" ca="1">INDIRECT("'"&amp;$C239&amp;"'!"&amp;"$"&amp;$D239&amp;$BJ$1&amp;"")</f>
        <v>14.29</v>
      </c>
      <c r="BK239" s="232">
        <v>0.98</v>
      </c>
      <c r="BL239" s="230">
        <v>3.4</v>
      </c>
      <c r="BM239" s="414">
        <v>68.3</v>
      </c>
      <c r="BN239" s="229" cm="1">
        <f t="array" aca="1" ref="BN239" ca="1">INDIRECT("'"&amp;$C239&amp;"'!"&amp;"$"&amp;$D239&amp;$BN$1&amp;"")</f>
        <v>5.7999999999999989</v>
      </c>
      <c r="BO239" s="231">
        <v>0.97</v>
      </c>
      <c r="BP239" s="230">
        <v>1.4</v>
      </c>
      <c r="BQ239" s="234" cm="1">
        <f t="array" aca="1" ref="BQ239" ca="1">INDIRECT("'"&amp;$C239&amp;"'!"&amp;"$"&amp;$D239&amp;$BQ$1&amp;"")</f>
        <v>1.24</v>
      </c>
      <c r="BR239" s="232"/>
      <c r="BS239" s="232">
        <v>0.99</v>
      </c>
      <c r="BT239" s="230">
        <v>0.17</v>
      </c>
      <c r="BU239" s="235" cm="1">
        <f t="array" aca="1" ref="BU239" ca="1">INDIRECT("'"&amp;$C239&amp;"'!"&amp;"$"&amp;$D239&amp;$BU$1&amp;"")</f>
        <v>0.67</v>
      </c>
      <c r="BV239" s="232"/>
      <c r="BW239" s="232">
        <v>0.96</v>
      </c>
      <c r="BX239" s="230">
        <v>0.17</v>
      </c>
      <c r="BY239" s="235"/>
      <c r="BZ239" s="232"/>
      <c r="CA239" s="232"/>
      <c r="CB239" s="230"/>
    </row>
    <row r="240" spans="1:80" ht="15" x14ac:dyDescent="0.2">
      <c r="A240" s="351">
        <f t="shared" si="17"/>
        <v>45971</v>
      </c>
      <c r="B240" s="268">
        <v>0.41666666666666702</v>
      </c>
      <c r="C240" s="254">
        <f t="shared" si="18"/>
        <v>10</v>
      </c>
      <c r="D240" s="255" t="s">
        <v>163</v>
      </c>
      <c r="E240" s="236">
        <v>14</v>
      </c>
      <c r="F240" s="237">
        <v>68.349999999999994</v>
      </c>
      <c r="G240" s="238" t="str" cm="1">
        <f t="array" aca="1" ref="G240" ca="1">INDIRECT("'"&amp;$C240&amp;"'!"&amp;"$"&amp;$D240&amp;$G$1&amp;"")</f>
        <v>CMS</v>
      </c>
      <c r="H240" s="239" t="s">
        <v>1</v>
      </c>
      <c r="I240" s="237" t="s">
        <v>1</v>
      </c>
      <c r="J240" s="238" cm="1">
        <f t="array" aca="1" ref="J240" ca="1">INDIRECT("'"&amp;$C240&amp;"'!"&amp;"$"&amp;$D240&amp;$J$1&amp;"")</f>
        <v>5.8</v>
      </c>
      <c r="K240" s="239"/>
      <c r="L240" s="239">
        <v>0.93</v>
      </c>
      <c r="M240" s="240">
        <v>2.23</v>
      </c>
      <c r="N240" s="236" cm="1">
        <f t="array" aca="1" ref="N240" ca="1">INDIRECT("'"&amp;$C240&amp;"'!"&amp;"$"&amp;$D240&amp;$N$1&amp;"")</f>
        <v>5.8</v>
      </c>
      <c r="O240" s="239"/>
      <c r="P240" s="239">
        <v>0.93</v>
      </c>
      <c r="Q240" s="237">
        <v>2.23</v>
      </c>
      <c r="R240" s="236" cm="1">
        <f t="array" aca="1" ref="R240" ca="1">INDIRECT("'"&amp;$C240&amp;"'!"&amp;"$"&amp;$D240&amp;$R$1&amp;"")</f>
        <v>5.8</v>
      </c>
      <c r="S240" s="239"/>
      <c r="T240" s="239">
        <v>0.93</v>
      </c>
      <c r="U240" s="240">
        <v>2.23</v>
      </c>
      <c r="V240" s="236">
        <v>13.9</v>
      </c>
      <c r="W240" s="241" cm="1">
        <f t="array" aca="1" ref="W240" ca="1">INDIRECT("'"&amp;$C240&amp;"'!"&amp;"$"&amp;$D240&amp;$W$1&amp;"")</f>
        <v>5.5660000000000007</v>
      </c>
      <c r="X240" s="239">
        <v>1</v>
      </c>
      <c r="Y240" s="237">
        <v>0.504</v>
      </c>
      <c r="Z240" s="238" cm="1">
        <f t="array" aca="1" ref="Z240" ca="1">INDIRECT("'"&amp;$C240&amp;"'!"&amp;"$"&amp;$D240&amp;$Z$1&amp;"")</f>
        <v>0</v>
      </c>
      <c r="AA240" s="239" t="s">
        <v>1</v>
      </c>
      <c r="AB240" s="239" t="s">
        <v>1</v>
      </c>
      <c r="AC240" s="240" t="s">
        <v>1</v>
      </c>
      <c r="AD240" s="236" cm="1">
        <f t="array" aca="1" ref="AD240" ca="1">INDIRECT("'"&amp;$C240&amp;"'!"&amp;"$"&amp;$D240&amp;$AD$1&amp;"")</f>
        <v>0</v>
      </c>
      <c r="AE240" s="239" t="s">
        <v>1</v>
      </c>
      <c r="AF240" s="239" t="s">
        <v>1</v>
      </c>
      <c r="AG240" s="237" t="s">
        <v>1</v>
      </c>
      <c r="AH240" s="238" cm="1">
        <f t="array" aca="1" ref="AH240" ca="1">INDIRECT("'"&amp;$C240&amp;"'!"&amp;"$"&amp;$D240&amp;$AH$1&amp;"")</f>
        <v>0</v>
      </c>
      <c r="AI240" s="239" t="s">
        <v>1</v>
      </c>
      <c r="AJ240" s="239" t="s">
        <v>1</v>
      </c>
      <c r="AK240" s="240" t="s">
        <v>1</v>
      </c>
      <c r="AL240" s="236" cm="1">
        <f t="array" aca="1" ref="AL240" ca="1">INDIRECT("'"&amp;$C240&amp;"'!"&amp;"$"&amp;$D240&amp;$AL$1&amp;"")</f>
        <v>0</v>
      </c>
      <c r="AM240" s="239" t="s">
        <v>1</v>
      </c>
      <c r="AN240" s="239" t="s">
        <v>1</v>
      </c>
      <c r="AO240" s="237" t="s">
        <v>1</v>
      </c>
      <c r="AP240" s="236">
        <v>11.6</v>
      </c>
      <c r="AQ240" s="240">
        <v>70.099999999999994</v>
      </c>
      <c r="AR240" s="236" cm="1">
        <f t="array" aca="1" ref="AR240" ca="1">INDIRECT("'"&amp;$C240&amp;"'!"&amp;"$"&amp;$D240&amp;$AR$1&amp;"")</f>
        <v>3.5</v>
      </c>
      <c r="AS240" s="239">
        <v>0.92</v>
      </c>
      <c r="AT240" s="237">
        <v>1.38</v>
      </c>
      <c r="AU240" s="238" cm="1">
        <f t="array" aca="1" ref="AU240" ca="1">INDIRECT("'"&amp;$C240&amp;"'!"&amp;"$"&amp;$D240&amp;$AU$1&amp;"")</f>
        <v>3</v>
      </c>
      <c r="AV240" s="239">
        <v>0.92</v>
      </c>
      <c r="AW240" s="237">
        <v>1.18</v>
      </c>
      <c r="AX240" s="236">
        <v>13.86</v>
      </c>
      <c r="AY240" s="240">
        <v>70.599999999999994</v>
      </c>
      <c r="AZ240" s="239" cm="1">
        <f t="array" aca="1" ref="AZ240" ca="1">INDIRECT("'"&amp;$C240&amp;"'!"&amp;"$"&amp;$D240&amp;$AZ$1&amp;"")</f>
        <v>3.8</v>
      </c>
      <c r="BA240" s="238"/>
      <c r="BB240" s="239">
        <v>0.9</v>
      </c>
      <c r="BC240" s="237">
        <v>1.82</v>
      </c>
      <c r="BD240" s="239" t="str" cm="1">
        <f t="array" aca="1" ref="BD240" ca="1">INDIRECT("'"&amp;$C240&amp;"'!"&amp;"$"&amp;$D240&amp;$BD$1&amp;"")</f>
        <v>CMS</v>
      </c>
      <c r="BE240" s="238"/>
      <c r="BF240" s="239" t="s">
        <v>1</v>
      </c>
      <c r="BG240" s="237" t="s">
        <v>1</v>
      </c>
      <c r="BH240" s="241">
        <v>14.11</v>
      </c>
      <c r="BI240" s="237">
        <v>71.17</v>
      </c>
      <c r="BJ240" s="241" cm="1">
        <f t="array" aca="1" ref="BJ240" ca="1">INDIRECT("'"&amp;$C240&amp;"'!"&amp;"$"&amp;$D240&amp;$BJ$1&amp;"")</f>
        <v>14.3</v>
      </c>
      <c r="BK240" s="239">
        <v>0.98</v>
      </c>
      <c r="BL240" s="237">
        <v>3.4</v>
      </c>
      <c r="BM240" s="415">
        <v>66.900000000000006</v>
      </c>
      <c r="BN240" s="236" cm="1">
        <f t="array" aca="1" ref="BN240" ca="1">INDIRECT("'"&amp;$C240&amp;"'!"&amp;"$"&amp;$D240&amp;$BN$1&amp;"")</f>
        <v>2.1</v>
      </c>
      <c r="BO240" s="238">
        <v>0.96</v>
      </c>
      <c r="BP240" s="237">
        <v>0.61</v>
      </c>
      <c r="BQ240" s="241" cm="1">
        <f t="array" aca="1" ref="BQ240" ca="1">INDIRECT("'"&amp;$C240&amp;"'!"&amp;"$"&amp;$D240&amp;$BQ$1&amp;"")</f>
        <v>1.28</v>
      </c>
      <c r="BR240" s="239"/>
      <c r="BS240" s="239">
        <v>0.99</v>
      </c>
      <c r="BT240" s="237">
        <v>0.18</v>
      </c>
      <c r="BU240" s="242" cm="1">
        <f t="array" aca="1" ref="BU240" ca="1">INDIRECT("'"&amp;$C240&amp;"'!"&amp;"$"&amp;$D240&amp;$BU$1&amp;"")</f>
        <v>0.71</v>
      </c>
      <c r="BV240" s="239"/>
      <c r="BW240" s="239">
        <v>0.96</v>
      </c>
      <c r="BX240" s="237">
        <v>0.19</v>
      </c>
      <c r="BY240" s="242"/>
      <c r="BZ240" s="239"/>
      <c r="CA240" s="239"/>
      <c r="CB240" s="237"/>
    </row>
    <row r="241" spans="1:80" ht="15" x14ac:dyDescent="0.2">
      <c r="A241" s="351">
        <f t="shared" si="17"/>
        <v>45971</v>
      </c>
      <c r="B241" s="268">
        <v>0.45833333333333398</v>
      </c>
      <c r="C241" s="254">
        <f t="shared" si="18"/>
        <v>10</v>
      </c>
      <c r="D241" s="255" t="s">
        <v>164</v>
      </c>
      <c r="E241" s="229">
        <v>14.1</v>
      </c>
      <c r="F241" s="230">
        <v>68.62</v>
      </c>
      <c r="G241" s="231" t="str" cm="1">
        <f t="array" aca="1" ref="G241" ca="1">INDIRECT("'"&amp;$C241&amp;"'!"&amp;"$"&amp;$D241&amp;$G$1&amp;"")</f>
        <v>CMS</v>
      </c>
      <c r="H241" s="232" t="s">
        <v>1</v>
      </c>
      <c r="I241" s="230" t="s">
        <v>1</v>
      </c>
      <c r="J241" s="231" cm="1">
        <f t="array" aca="1" ref="J241" ca="1">INDIRECT("'"&amp;$C241&amp;"'!"&amp;"$"&amp;$D241&amp;$J$1&amp;"")</f>
        <v>5.8</v>
      </c>
      <c r="K241" s="232"/>
      <c r="L241" s="232">
        <v>0.92</v>
      </c>
      <c r="M241" s="233">
        <v>2.38</v>
      </c>
      <c r="N241" s="229" cm="1">
        <f t="array" aca="1" ref="N241" ca="1">INDIRECT("'"&amp;$C241&amp;"'!"&amp;"$"&amp;$D241&amp;$N$1&amp;"")</f>
        <v>5.8</v>
      </c>
      <c r="O241" s="232"/>
      <c r="P241" s="232">
        <v>0.92</v>
      </c>
      <c r="Q241" s="230">
        <v>2.38</v>
      </c>
      <c r="R241" s="359" cm="1">
        <f t="array" aca="1" ref="R241" ca="1">INDIRECT("'"&amp;$C241&amp;"'!"&amp;"$"&amp;$D241&amp;$R$1&amp;"")</f>
        <v>5.8</v>
      </c>
      <c r="S241" s="232"/>
      <c r="T241" s="232">
        <v>0.92</v>
      </c>
      <c r="U241" s="233">
        <v>2.38</v>
      </c>
      <c r="V241" s="229">
        <v>13.9</v>
      </c>
      <c r="W241" s="234" cm="1">
        <f t="array" aca="1" ref="W241" ca="1">INDIRECT("'"&amp;$C241&amp;"'!"&amp;"$"&amp;$D241&amp;$W$1&amp;"")</f>
        <v>5.6120000000000001</v>
      </c>
      <c r="X241" s="232">
        <v>1</v>
      </c>
      <c r="Y241" s="230">
        <v>0.46700000000000003</v>
      </c>
      <c r="Z241" s="231" cm="1">
        <f t="array" aca="1" ref="Z241" ca="1">INDIRECT("'"&amp;$C241&amp;"'!"&amp;"$"&amp;$D241&amp;$Z$1&amp;"")</f>
        <v>0</v>
      </c>
      <c r="AA241" s="232" t="s">
        <v>1</v>
      </c>
      <c r="AB241" s="232" t="s">
        <v>1</v>
      </c>
      <c r="AC241" s="233" t="s">
        <v>1</v>
      </c>
      <c r="AD241" s="229" cm="1">
        <f t="array" aca="1" ref="AD241" ca="1">INDIRECT("'"&amp;$C241&amp;"'!"&amp;"$"&amp;$D241&amp;$AD$1&amp;"")</f>
        <v>0</v>
      </c>
      <c r="AE241" s="232" t="s">
        <v>1</v>
      </c>
      <c r="AF241" s="232" t="s">
        <v>1</v>
      </c>
      <c r="AG241" s="230" t="s">
        <v>1</v>
      </c>
      <c r="AH241" s="231" cm="1">
        <f t="array" aca="1" ref="AH241" ca="1">INDIRECT("'"&amp;$C241&amp;"'!"&amp;"$"&amp;$D241&amp;$AH$1&amp;"")</f>
        <v>0</v>
      </c>
      <c r="AI241" s="232" t="s">
        <v>1</v>
      </c>
      <c r="AJ241" s="232" t="s">
        <v>1</v>
      </c>
      <c r="AK241" s="233" t="s">
        <v>1</v>
      </c>
      <c r="AL241" s="229" cm="1">
        <f t="array" aca="1" ref="AL241" ca="1">INDIRECT("'"&amp;$C241&amp;"'!"&amp;"$"&amp;$D241&amp;$AL$1&amp;"")</f>
        <v>0</v>
      </c>
      <c r="AM241" s="232" t="s">
        <v>1</v>
      </c>
      <c r="AN241" s="232" t="s">
        <v>1</v>
      </c>
      <c r="AO241" s="230" t="s">
        <v>1</v>
      </c>
      <c r="AP241" s="229">
        <v>11.6</v>
      </c>
      <c r="AQ241" s="233">
        <v>70.2</v>
      </c>
      <c r="AR241" s="229" cm="1">
        <f t="array" aca="1" ref="AR241" ca="1">INDIRECT("'"&amp;$C241&amp;"'!"&amp;"$"&amp;$D241&amp;$AR$1&amp;"")</f>
        <v>3.5</v>
      </c>
      <c r="AS241" s="232">
        <v>0.92</v>
      </c>
      <c r="AT241" s="230">
        <v>1.4</v>
      </c>
      <c r="AU241" s="231" cm="1">
        <f t="array" aca="1" ref="AU241" ca="1">INDIRECT("'"&amp;$C241&amp;"'!"&amp;"$"&amp;$D241&amp;$AU$1&amp;"")</f>
        <v>3</v>
      </c>
      <c r="AV241" s="232">
        <v>0.92</v>
      </c>
      <c r="AW241" s="230">
        <v>1.03</v>
      </c>
      <c r="AX241" s="229">
        <v>13.86</v>
      </c>
      <c r="AY241" s="233">
        <v>70.599999999999994</v>
      </c>
      <c r="AZ241" s="232" cm="1">
        <f t="array" aca="1" ref="AZ241" ca="1">INDIRECT("'"&amp;$C241&amp;"'!"&amp;"$"&amp;$D241&amp;$AZ$1&amp;"")</f>
        <v>6</v>
      </c>
      <c r="BA241" s="231"/>
      <c r="BB241" s="232">
        <v>0.95</v>
      </c>
      <c r="BC241" s="230">
        <v>1.81</v>
      </c>
      <c r="BD241" s="232" t="str" cm="1">
        <f t="array" aca="1" ref="BD241" ca="1">INDIRECT("'"&amp;$C241&amp;"'!"&amp;"$"&amp;$D241&amp;$BD$1&amp;"")</f>
        <v>CMS</v>
      </c>
      <c r="BE241" s="231"/>
      <c r="BF241" s="232" t="s">
        <v>1</v>
      </c>
      <c r="BG241" s="230" t="s">
        <v>1</v>
      </c>
      <c r="BH241" s="234">
        <v>14.2</v>
      </c>
      <c r="BI241" s="230">
        <v>71.3</v>
      </c>
      <c r="BJ241" s="234" cm="1">
        <f t="array" aca="1" ref="BJ241" ca="1">INDIRECT("'"&amp;$C241&amp;"'!"&amp;"$"&amp;$D241&amp;$BJ$1&amp;"")</f>
        <v>14.22</v>
      </c>
      <c r="BK241" s="232">
        <v>0.96</v>
      </c>
      <c r="BL241" s="230">
        <v>4.5</v>
      </c>
      <c r="BM241" s="414">
        <v>67</v>
      </c>
      <c r="BN241" s="229" cm="1">
        <f t="array" aca="1" ref="BN241" ca="1">INDIRECT("'"&amp;$C241&amp;"'!"&amp;"$"&amp;$D241&amp;$BN$1&amp;"")</f>
        <v>2.83</v>
      </c>
      <c r="BO241" s="231">
        <v>0.96</v>
      </c>
      <c r="BP241" s="230">
        <v>0.82</v>
      </c>
      <c r="BQ241" s="234" cm="1">
        <f t="array" aca="1" ref="BQ241" ca="1">INDIRECT("'"&amp;$C241&amp;"'!"&amp;"$"&amp;$D241&amp;$BQ$1&amp;"")</f>
        <v>1.31</v>
      </c>
      <c r="BR241" s="232"/>
      <c r="BS241" s="232">
        <v>0.99</v>
      </c>
      <c r="BT241" s="230">
        <v>0.18</v>
      </c>
      <c r="BU241" s="235" cm="1">
        <f t="array" aca="1" ref="BU241" ca="1">INDIRECT("'"&amp;$C241&amp;"'!"&amp;"$"&amp;$D241&amp;$BU$1&amp;"")</f>
        <v>0.73</v>
      </c>
      <c r="BV241" s="232"/>
      <c r="BW241" s="232">
        <v>0.96</v>
      </c>
      <c r="BX241" s="230">
        <v>0.21</v>
      </c>
      <c r="BY241" s="235"/>
      <c r="BZ241" s="232"/>
      <c r="CA241" s="232"/>
      <c r="CB241" s="230"/>
    </row>
    <row r="242" spans="1:80" ht="15" x14ac:dyDescent="0.2">
      <c r="A242" s="351">
        <f t="shared" si="17"/>
        <v>45971</v>
      </c>
      <c r="B242" s="268">
        <v>0.5</v>
      </c>
      <c r="C242" s="254">
        <f t="shared" si="18"/>
        <v>10</v>
      </c>
      <c r="D242" s="255" t="s">
        <v>165</v>
      </c>
      <c r="E242" s="236">
        <v>14.1</v>
      </c>
      <c r="F242" s="237">
        <v>68.81</v>
      </c>
      <c r="G242" s="238" t="str" cm="1">
        <f t="array" aca="1" ref="G242" ca="1">INDIRECT("'"&amp;$C242&amp;"'!"&amp;"$"&amp;$D242&amp;$G$1&amp;"")</f>
        <v>CMS</v>
      </c>
      <c r="H242" s="239" t="s">
        <v>1</v>
      </c>
      <c r="I242" s="237" t="s">
        <v>1</v>
      </c>
      <c r="J242" s="238" cm="1">
        <f t="array" aca="1" ref="J242" ca="1">INDIRECT("'"&amp;$C242&amp;"'!"&amp;"$"&amp;$D242&amp;$J$1&amp;"")</f>
        <v>5.8</v>
      </c>
      <c r="K242" s="239"/>
      <c r="L242" s="239">
        <v>0.92</v>
      </c>
      <c r="M242" s="240">
        <v>2.4700000000000002</v>
      </c>
      <c r="N242" s="236" cm="1">
        <f t="array" aca="1" ref="N242" ca="1">INDIRECT("'"&amp;$C242&amp;"'!"&amp;"$"&amp;$D242&amp;$N$1&amp;"")</f>
        <v>5.8</v>
      </c>
      <c r="O242" s="239"/>
      <c r="P242" s="239">
        <v>0.92</v>
      </c>
      <c r="Q242" s="237">
        <v>2.4700000000000002</v>
      </c>
      <c r="R242" s="236" cm="1">
        <f t="array" aca="1" ref="R242" ca="1">INDIRECT("'"&amp;$C242&amp;"'!"&amp;"$"&amp;$D242&amp;$R$1&amp;"")</f>
        <v>5.8</v>
      </c>
      <c r="S242" s="239"/>
      <c r="T242" s="239">
        <v>0.92</v>
      </c>
      <c r="U242" s="240">
        <v>2.4700000000000002</v>
      </c>
      <c r="V242" s="236">
        <v>14</v>
      </c>
      <c r="W242" s="241" cm="1">
        <f t="array" aca="1" ref="W242" ca="1">INDIRECT("'"&amp;$C242&amp;"'!"&amp;"$"&amp;$D242&amp;$W$1&amp;"")</f>
        <v>5.5759999999999987</v>
      </c>
      <c r="X242" s="239">
        <v>1</v>
      </c>
      <c r="Y242" s="237">
        <v>0.47599999999999998</v>
      </c>
      <c r="Z242" s="238" cm="1">
        <f t="array" aca="1" ref="Z242" ca="1">INDIRECT("'"&amp;$C242&amp;"'!"&amp;"$"&amp;$D242&amp;$Z$1&amp;"")</f>
        <v>0</v>
      </c>
      <c r="AA242" s="239" t="s">
        <v>1</v>
      </c>
      <c r="AB242" s="239" t="s">
        <v>1</v>
      </c>
      <c r="AC242" s="240" t="s">
        <v>1</v>
      </c>
      <c r="AD242" s="236" cm="1">
        <f t="array" aca="1" ref="AD242" ca="1">INDIRECT("'"&amp;$C242&amp;"'!"&amp;"$"&amp;$D242&amp;$AD$1&amp;"")</f>
        <v>0</v>
      </c>
      <c r="AE242" s="239" t="s">
        <v>1</v>
      </c>
      <c r="AF242" s="239" t="s">
        <v>1</v>
      </c>
      <c r="AG242" s="237" t="s">
        <v>1</v>
      </c>
      <c r="AH242" s="238" cm="1">
        <f t="array" aca="1" ref="AH242" ca="1">INDIRECT("'"&amp;$C242&amp;"'!"&amp;"$"&amp;$D242&amp;$AH$1&amp;"")</f>
        <v>0</v>
      </c>
      <c r="AI242" s="239" t="s">
        <v>1</v>
      </c>
      <c r="AJ242" s="239" t="s">
        <v>1</v>
      </c>
      <c r="AK242" s="240" t="s">
        <v>1</v>
      </c>
      <c r="AL242" s="236" cm="1">
        <f t="array" aca="1" ref="AL242" ca="1">INDIRECT("'"&amp;$C242&amp;"'!"&amp;"$"&amp;$D242&amp;$AL$1&amp;"")</f>
        <v>0</v>
      </c>
      <c r="AM242" s="239" t="s">
        <v>1</v>
      </c>
      <c r="AN242" s="239" t="s">
        <v>1</v>
      </c>
      <c r="AO242" s="237" t="s">
        <v>1</v>
      </c>
      <c r="AP242" s="236">
        <v>11.6</v>
      </c>
      <c r="AQ242" s="240">
        <v>70.5</v>
      </c>
      <c r="AR242" s="236" cm="1">
        <f t="array" aca="1" ref="AR242" ca="1">INDIRECT("'"&amp;$C242&amp;"'!"&amp;"$"&amp;$D242&amp;$AR$1&amp;"")</f>
        <v>3.5</v>
      </c>
      <c r="AS242" s="239">
        <v>0.95</v>
      </c>
      <c r="AT242" s="237">
        <v>1.1499999999999999</v>
      </c>
      <c r="AU242" s="238" cm="1">
        <f t="array" aca="1" ref="AU242" ca="1">INDIRECT("'"&amp;$C242&amp;"'!"&amp;"$"&amp;$D242&amp;$AU$1&amp;"")</f>
        <v>3</v>
      </c>
      <c r="AV242" s="239">
        <v>0.95</v>
      </c>
      <c r="AW242" s="237">
        <v>0.8</v>
      </c>
      <c r="AX242" s="236">
        <v>13.86</v>
      </c>
      <c r="AY242" s="240">
        <v>70.400000000000006</v>
      </c>
      <c r="AZ242" s="239" cm="1">
        <f t="array" aca="1" ref="AZ242" ca="1">INDIRECT("'"&amp;$C242&amp;"'!"&amp;"$"&amp;$D242&amp;$AZ$1&amp;"")</f>
        <v>5.4</v>
      </c>
      <c r="BA242" s="238"/>
      <c r="BB242" s="239">
        <v>0.96</v>
      </c>
      <c r="BC242" s="237">
        <v>1.56</v>
      </c>
      <c r="BD242" s="239" t="str" cm="1">
        <f t="array" aca="1" ref="BD242" ca="1">INDIRECT("'"&amp;$C242&amp;"'!"&amp;"$"&amp;$D242&amp;$BD$1&amp;"")</f>
        <v>CMS</v>
      </c>
      <c r="BE242" s="238"/>
      <c r="BF242" s="239" t="s">
        <v>1</v>
      </c>
      <c r="BG242" s="237" t="s">
        <v>1</v>
      </c>
      <c r="BH242" s="241">
        <v>14.27</v>
      </c>
      <c r="BI242" s="237">
        <v>71.61</v>
      </c>
      <c r="BJ242" s="241" cm="1">
        <f t="array" aca="1" ref="BJ242" ca="1">INDIRECT("'"&amp;$C242&amp;"'!"&amp;"$"&amp;$D242&amp;$BJ$1&amp;"")</f>
        <v>14.22</v>
      </c>
      <c r="BK242" s="239">
        <v>0.96</v>
      </c>
      <c r="BL242" s="237">
        <v>4.5</v>
      </c>
      <c r="BM242" s="415">
        <v>67.599999999999994</v>
      </c>
      <c r="BN242" s="236" cm="1">
        <f t="array" aca="1" ref="BN242" ca="1">INDIRECT("'"&amp;$C242&amp;"'!"&amp;"$"&amp;$D242&amp;$BN$1&amp;"")</f>
        <v>3.56</v>
      </c>
      <c r="BO242" s="238">
        <v>0.95</v>
      </c>
      <c r="BP242" s="237">
        <v>1.1000000000000001</v>
      </c>
      <c r="BQ242" s="241" cm="1">
        <f t="array" aca="1" ref="BQ242" ca="1">INDIRECT("'"&amp;$C242&amp;"'!"&amp;"$"&amp;$D242&amp;$BQ$1&amp;"")</f>
        <v>1.37</v>
      </c>
      <c r="BR242" s="239"/>
      <c r="BS242" s="239">
        <v>0.99</v>
      </c>
      <c r="BT242" s="237">
        <v>0.22</v>
      </c>
      <c r="BU242" s="242" cm="1">
        <f t="array" aca="1" ref="BU242" ca="1">INDIRECT("'"&amp;$C242&amp;"'!"&amp;"$"&amp;$D242&amp;$BU$1&amp;"")</f>
        <v>0.74</v>
      </c>
      <c r="BV242" s="239"/>
      <c r="BW242" s="239">
        <v>0.96</v>
      </c>
      <c r="BX242" s="237">
        <v>0.21</v>
      </c>
      <c r="BY242" s="242"/>
      <c r="BZ242" s="239"/>
      <c r="CA242" s="239"/>
      <c r="CB242" s="237"/>
    </row>
    <row r="243" spans="1:80" ht="15" x14ac:dyDescent="0.2">
      <c r="A243" s="351">
        <f t="shared" si="17"/>
        <v>45971</v>
      </c>
      <c r="B243" s="268">
        <v>0.54166666666666696</v>
      </c>
      <c r="C243" s="254">
        <f t="shared" si="18"/>
        <v>10</v>
      </c>
      <c r="D243" s="255" t="s">
        <v>166</v>
      </c>
      <c r="E243" s="229">
        <v>14.1</v>
      </c>
      <c r="F243" s="230">
        <v>68.77</v>
      </c>
      <c r="G243" s="231" t="str" cm="1">
        <f t="array" aca="1" ref="G243" ca="1">INDIRECT("'"&amp;$C243&amp;"'!"&amp;"$"&amp;$D243&amp;$G$1&amp;"")</f>
        <v>CMS</v>
      </c>
      <c r="H243" s="232" t="s">
        <v>1</v>
      </c>
      <c r="I243" s="230" t="s">
        <v>1</v>
      </c>
      <c r="J243" s="231" cm="1">
        <f t="array" aca="1" ref="J243" ca="1">INDIRECT("'"&amp;$C243&amp;"'!"&amp;"$"&amp;$D243&amp;$J$1&amp;"")</f>
        <v>5.8</v>
      </c>
      <c r="K243" s="232"/>
      <c r="L243" s="232">
        <v>0.92</v>
      </c>
      <c r="M243" s="230">
        <v>2.46</v>
      </c>
      <c r="N243" s="229" cm="1">
        <f t="array" aca="1" ref="N243" ca="1">INDIRECT("'"&amp;$C243&amp;"'!"&amp;"$"&amp;$D243&amp;$N$1&amp;"")</f>
        <v>5.8</v>
      </c>
      <c r="O243" s="232"/>
      <c r="P243" s="232">
        <v>0.92</v>
      </c>
      <c r="Q243" s="230">
        <v>2.46</v>
      </c>
      <c r="R243" s="359" cm="1">
        <f t="array" aca="1" ref="R243" ca="1">INDIRECT("'"&amp;$C243&amp;"'!"&amp;"$"&amp;$D243&amp;$R$1&amp;"")</f>
        <v>5.8</v>
      </c>
      <c r="S243" s="232"/>
      <c r="T243" s="232">
        <v>0.92</v>
      </c>
      <c r="U243" s="233">
        <v>2.46</v>
      </c>
      <c r="V243" s="229">
        <v>13.99</v>
      </c>
      <c r="W243" s="234" cm="1">
        <f t="array" aca="1" ref="W243" ca="1">INDIRECT("'"&amp;$C243&amp;"'!"&amp;"$"&amp;$D243&amp;$W$1&amp;"")</f>
        <v>5.5630000000000006</v>
      </c>
      <c r="X243" s="232">
        <v>1</v>
      </c>
      <c r="Y243" s="230">
        <v>0.504</v>
      </c>
      <c r="Z243" s="231" cm="1">
        <f t="array" aca="1" ref="Z243" ca="1">INDIRECT("'"&amp;$C243&amp;"'!"&amp;"$"&amp;$D243&amp;$Z$1&amp;"")</f>
        <v>0</v>
      </c>
      <c r="AA243" s="232" t="s">
        <v>1</v>
      </c>
      <c r="AB243" s="232" t="s">
        <v>1</v>
      </c>
      <c r="AC243" s="233" t="s">
        <v>1</v>
      </c>
      <c r="AD243" s="229" cm="1">
        <f t="array" aca="1" ref="AD243" ca="1">INDIRECT("'"&amp;$C243&amp;"'!"&amp;"$"&amp;$D243&amp;$AD$1&amp;"")</f>
        <v>0</v>
      </c>
      <c r="AE243" s="232" t="s">
        <v>1</v>
      </c>
      <c r="AF243" s="232" t="s">
        <v>1</v>
      </c>
      <c r="AG243" s="230" t="s">
        <v>1</v>
      </c>
      <c r="AH243" s="231" cm="1">
        <f t="array" aca="1" ref="AH243" ca="1">INDIRECT("'"&amp;$C243&amp;"'!"&amp;"$"&amp;$D243&amp;$AH$1&amp;"")</f>
        <v>0</v>
      </c>
      <c r="AI243" s="232" t="s">
        <v>1</v>
      </c>
      <c r="AJ243" s="232" t="s">
        <v>1</v>
      </c>
      <c r="AK243" s="233" t="s">
        <v>1</v>
      </c>
      <c r="AL243" s="229" cm="1">
        <f t="array" aca="1" ref="AL243" ca="1">INDIRECT("'"&amp;$C243&amp;"'!"&amp;"$"&amp;$D243&amp;$AL$1&amp;"")</f>
        <v>0</v>
      </c>
      <c r="AM243" s="232" t="s">
        <v>1</v>
      </c>
      <c r="AN243" s="232" t="s">
        <v>1</v>
      </c>
      <c r="AO243" s="230" t="s">
        <v>1</v>
      </c>
      <c r="AP243" s="229">
        <v>11.6</v>
      </c>
      <c r="AQ243" s="233">
        <v>70.5</v>
      </c>
      <c r="AR243" s="229" cm="1">
        <f t="array" aca="1" ref="AR243" ca="1">INDIRECT("'"&amp;$C243&amp;"'!"&amp;"$"&amp;$D243&amp;$AR$1&amp;"")</f>
        <v>3.5</v>
      </c>
      <c r="AS243" s="232">
        <v>0.94</v>
      </c>
      <c r="AT243" s="230">
        <v>1.18</v>
      </c>
      <c r="AU243" s="231" cm="1">
        <f t="array" aca="1" ref="AU243" ca="1">INDIRECT("'"&amp;$C243&amp;"'!"&amp;"$"&amp;$D243&amp;$AU$1&amp;"")</f>
        <v>3</v>
      </c>
      <c r="AV243" s="232">
        <v>0.94</v>
      </c>
      <c r="AW243" s="230">
        <v>0.81</v>
      </c>
      <c r="AX243" s="229">
        <v>13.86</v>
      </c>
      <c r="AY243" s="233">
        <v>70.400000000000006</v>
      </c>
      <c r="AZ243" s="232" cm="1">
        <f t="array" aca="1" ref="AZ243" ca="1">INDIRECT("'"&amp;$C243&amp;"'!"&amp;"$"&amp;$D243&amp;$AZ$1&amp;"")</f>
        <v>5.5</v>
      </c>
      <c r="BA243" s="231"/>
      <c r="BB243" s="232">
        <v>0.96</v>
      </c>
      <c r="BC243" s="230">
        <v>1.51</v>
      </c>
      <c r="BD243" s="232" t="str" cm="1">
        <f t="array" aca="1" ref="BD243" ca="1">INDIRECT("'"&amp;$C243&amp;"'!"&amp;"$"&amp;$D243&amp;$BD$1&amp;"")</f>
        <v>CMS</v>
      </c>
      <c r="BE243" s="231"/>
      <c r="BF243" s="232" t="s">
        <v>1</v>
      </c>
      <c r="BG243" s="230" t="s">
        <v>1</v>
      </c>
      <c r="BH243" s="234">
        <v>14.33</v>
      </c>
      <c r="BI243" s="230">
        <v>71.88</v>
      </c>
      <c r="BJ243" s="234" cm="1">
        <f t="array" aca="1" ref="BJ243" ca="1">INDIRECT("'"&amp;$C243&amp;"'!"&amp;"$"&amp;$D243&amp;$BJ$1&amp;"")</f>
        <v>14.28</v>
      </c>
      <c r="BK243" s="232">
        <v>0.96</v>
      </c>
      <c r="BL243" s="230">
        <v>4.5</v>
      </c>
      <c r="BM243" s="414">
        <v>67.599999999999994</v>
      </c>
      <c r="BN243" s="229" cm="1">
        <f t="array" aca="1" ref="BN243" ca="1">INDIRECT("'"&amp;$C243&amp;"'!"&amp;"$"&amp;$D243&amp;$BN$1&amp;"")</f>
        <v>4.3</v>
      </c>
      <c r="BO243" s="231">
        <v>0.95</v>
      </c>
      <c r="BP243" s="230">
        <v>1.4</v>
      </c>
      <c r="BQ243" s="234" cm="1">
        <f t="array" aca="1" ref="BQ243" ca="1">INDIRECT("'"&amp;$C243&amp;"'!"&amp;"$"&amp;$D243&amp;$BQ$1&amp;"")</f>
        <v>1.32</v>
      </c>
      <c r="BR243" s="232"/>
      <c r="BS243" s="232">
        <v>0.99</v>
      </c>
      <c r="BT243" s="230">
        <v>0.19</v>
      </c>
      <c r="BU243" s="235" cm="1">
        <f t="array" aca="1" ref="BU243" ca="1">INDIRECT("'"&amp;$C243&amp;"'!"&amp;"$"&amp;$D243&amp;$BU$1&amp;"")</f>
        <v>0.75</v>
      </c>
      <c r="BV243" s="232"/>
      <c r="BW243" s="232">
        <v>0.97</v>
      </c>
      <c r="BX243" s="230">
        <v>0.21</v>
      </c>
      <c r="BY243" s="235"/>
      <c r="BZ243" s="232"/>
      <c r="CA243" s="232"/>
      <c r="CB243" s="230"/>
    </row>
    <row r="244" spans="1:80" ht="15" x14ac:dyDescent="0.2">
      <c r="A244" s="351">
        <f t="shared" si="17"/>
        <v>45971</v>
      </c>
      <c r="B244" s="268">
        <v>0.58333333333333404</v>
      </c>
      <c r="C244" s="254">
        <f t="shared" si="18"/>
        <v>10</v>
      </c>
      <c r="D244" s="255" t="s">
        <v>167</v>
      </c>
      <c r="E244" s="236">
        <v>14</v>
      </c>
      <c r="F244" s="237">
        <v>68.45</v>
      </c>
      <c r="G244" s="238" t="str" cm="1">
        <f t="array" aca="1" ref="G244" ca="1">INDIRECT("'"&amp;$C244&amp;"'!"&amp;"$"&amp;$D244&amp;$G$1&amp;"")</f>
        <v>CMS</v>
      </c>
      <c r="H244" s="239" t="s">
        <v>1</v>
      </c>
      <c r="I244" s="237" t="s">
        <v>1</v>
      </c>
      <c r="J244" s="238" cm="1">
        <f t="array" aca="1" ref="J244" ca="1">INDIRECT("'"&amp;$C244&amp;"'!"&amp;"$"&amp;$D244&amp;$J$1&amp;"")</f>
        <v>6</v>
      </c>
      <c r="K244" s="239"/>
      <c r="L244" s="239">
        <v>0.91</v>
      </c>
      <c r="M244" s="240">
        <v>2.7</v>
      </c>
      <c r="N244" s="236" cm="1">
        <f t="array" aca="1" ref="N244" ca="1">INDIRECT("'"&amp;$C244&amp;"'!"&amp;"$"&amp;$D244&amp;$N$1&amp;"")</f>
        <v>6</v>
      </c>
      <c r="O244" s="239"/>
      <c r="P244" s="239">
        <v>0.91</v>
      </c>
      <c r="Q244" s="237">
        <v>2.7</v>
      </c>
      <c r="R244" s="236" cm="1">
        <f t="array" aca="1" ref="R244" ca="1">INDIRECT("'"&amp;$C244&amp;"'!"&amp;"$"&amp;$D244&amp;$R$1&amp;"")</f>
        <v>6</v>
      </c>
      <c r="S244" s="239"/>
      <c r="T244" s="239">
        <v>0.91</v>
      </c>
      <c r="U244" s="240">
        <v>2.7</v>
      </c>
      <c r="V244" s="236">
        <v>13.87</v>
      </c>
      <c r="W244" s="241" cm="1">
        <f t="array" aca="1" ref="W244" ca="1">INDIRECT("'"&amp;$C244&amp;"'!"&amp;"$"&amp;$D244&amp;$W$1&amp;"")</f>
        <v>5.6650000000000009</v>
      </c>
      <c r="X244" s="239">
        <v>1</v>
      </c>
      <c r="Y244" s="237">
        <v>0.51300000000000001</v>
      </c>
      <c r="Z244" s="238" cm="1">
        <f t="array" aca="1" ref="Z244" ca="1">INDIRECT("'"&amp;$C244&amp;"'!"&amp;"$"&amp;$D244&amp;$Z$1&amp;"")</f>
        <v>0</v>
      </c>
      <c r="AA244" s="239" t="s">
        <v>1</v>
      </c>
      <c r="AB244" s="239" t="s">
        <v>1</v>
      </c>
      <c r="AC244" s="240" t="s">
        <v>1</v>
      </c>
      <c r="AD244" s="236" cm="1">
        <f t="array" aca="1" ref="AD244" ca="1">INDIRECT("'"&amp;$C244&amp;"'!"&amp;"$"&amp;$D244&amp;$AD$1&amp;"")</f>
        <v>0</v>
      </c>
      <c r="AE244" s="239" t="s">
        <v>1</v>
      </c>
      <c r="AF244" s="239" t="s">
        <v>1</v>
      </c>
      <c r="AG244" s="237" t="s">
        <v>1</v>
      </c>
      <c r="AH244" s="238" cm="1">
        <f t="array" aca="1" ref="AH244" ca="1">INDIRECT("'"&amp;$C244&amp;"'!"&amp;"$"&amp;$D244&amp;$AH$1&amp;"")</f>
        <v>0</v>
      </c>
      <c r="AI244" s="239" t="s">
        <v>1</v>
      </c>
      <c r="AJ244" s="239" t="s">
        <v>1</v>
      </c>
      <c r="AK244" s="240" t="s">
        <v>1</v>
      </c>
      <c r="AL244" s="236" cm="1">
        <f t="array" aca="1" ref="AL244" ca="1">INDIRECT("'"&amp;$C244&amp;"'!"&amp;"$"&amp;$D244&amp;$AL$1&amp;"")</f>
        <v>0</v>
      </c>
      <c r="AM244" s="239" t="s">
        <v>1</v>
      </c>
      <c r="AN244" s="239" t="s">
        <v>1</v>
      </c>
      <c r="AO244" s="237" t="s">
        <v>1</v>
      </c>
      <c r="AP244" s="236">
        <v>11.6</v>
      </c>
      <c r="AQ244" s="240">
        <v>70.2</v>
      </c>
      <c r="AR244" s="236" cm="1">
        <f t="array" aca="1" ref="AR244" ca="1">INDIRECT("'"&amp;$C244&amp;"'!"&amp;"$"&amp;$D244&amp;$AR$1&amp;"")</f>
        <v>3.5</v>
      </c>
      <c r="AS244" s="239">
        <v>0.94</v>
      </c>
      <c r="AT244" s="237">
        <v>1.42</v>
      </c>
      <c r="AU244" s="238" cm="1">
        <f t="array" aca="1" ref="AU244" ca="1">INDIRECT("'"&amp;$C244&amp;"'!"&amp;"$"&amp;$D244&amp;$AU$1&amp;"")</f>
        <v>3</v>
      </c>
      <c r="AV244" s="239">
        <v>0.94</v>
      </c>
      <c r="AW244" s="237">
        <v>1.04</v>
      </c>
      <c r="AX244" s="236">
        <v>13.84</v>
      </c>
      <c r="AY244" s="240">
        <v>70.400000000000006</v>
      </c>
      <c r="AZ244" s="239" cm="1">
        <f t="array" aca="1" ref="AZ244" ca="1">INDIRECT("'"&amp;$C244&amp;"'!"&amp;"$"&amp;$D244&amp;$AZ$1&amp;"")</f>
        <v>6.7</v>
      </c>
      <c r="BA244" s="238"/>
      <c r="BB244" s="239">
        <v>0.96</v>
      </c>
      <c r="BC244" s="237">
        <v>2.04</v>
      </c>
      <c r="BD244" s="239" t="str" cm="1">
        <f t="array" aca="1" ref="BD244" ca="1">INDIRECT("'"&amp;$C244&amp;"'!"&amp;"$"&amp;$D244&amp;$BD$1&amp;"")</f>
        <v>CMS</v>
      </c>
      <c r="BE244" s="238"/>
      <c r="BF244" s="239" t="s">
        <v>1</v>
      </c>
      <c r="BG244" s="237" t="s">
        <v>1</v>
      </c>
      <c r="BH244" s="241">
        <v>14.21</v>
      </c>
      <c r="BI244" s="237">
        <v>71.23</v>
      </c>
      <c r="BJ244" s="241" cm="1">
        <f t="array" aca="1" ref="BJ244" ca="1">INDIRECT("'"&amp;$C244&amp;"'!"&amp;"$"&amp;$D244&amp;$BJ$1&amp;"")</f>
        <v>14.27</v>
      </c>
      <c r="BK244" s="239">
        <v>0.96</v>
      </c>
      <c r="BL244" s="237">
        <v>4.5</v>
      </c>
      <c r="BM244" s="415">
        <v>67.3</v>
      </c>
      <c r="BN244" s="236" cm="1">
        <f t="array" aca="1" ref="BN244" ca="1">INDIRECT("'"&amp;$C244&amp;"'!"&amp;"$"&amp;$D244&amp;$BN$1&amp;"")</f>
        <v>4.4000000000000004</v>
      </c>
      <c r="BO244" s="238">
        <v>0.95</v>
      </c>
      <c r="BP244" s="237">
        <v>1.4</v>
      </c>
      <c r="BQ244" s="241" cm="1">
        <f t="array" aca="1" ref="BQ244" ca="1">INDIRECT("'"&amp;$C244&amp;"'!"&amp;"$"&amp;$D244&amp;$BQ$1&amp;"")</f>
        <v>1.32</v>
      </c>
      <c r="BR244" s="239"/>
      <c r="BS244" s="239">
        <v>0.99</v>
      </c>
      <c r="BT244" s="237">
        <v>0.2</v>
      </c>
      <c r="BU244" s="242" cm="1">
        <f t="array" aca="1" ref="BU244" ca="1">INDIRECT("'"&amp;$C244&amp;"'!"&amp;"$"&amp;$D244&amp;$BU$1&amp;"")</f>
        <v>0.86</v>
      </c>
      <c r="BV244" s="239"/>
      <c r="BW244" s="239">
        <v>0.97</v>
      </c>
      <c r="BX244" s="237">
        <v>0.22</v>
      </c>
      <c r="BY244" s="242"/>
      <c r="BZ244" s="239"/>
      <c r="CA244" s="239"/>
      <c r="CB244" s="237"/>
    </row>
    <row r="245" spans="1:80" ht="15" x14ac:dyDescent="0.2">
      <c r="A245" s="351">
        <f t="shared" si="17"/>
        <v>45971</v>
      </c>
      <c r="B245" s="268">
        <v>0.625</v>
      </c>
      <c r="C245" s="254">
        <f t="shared" si="18"/>
        <v>10</v>
      </c>
      <c r="D245" s="255" t="s">
        <v>168</v>
      </c>
      <c r="E245" s="229">
        <v>13.9</v>
      </c>
      <c r="F245" s="230">
        <v>68.400000000000006</v>
      </c>
      <c r="G245" s="231" t="str" cm="1">
        <f t="array" aca="1" ref="G245" ca="1">INDIRECT("'"&amp;$C245&amp;"'!"&amp;"$"&amp;$D245&amp;$G$1&amp;"")</f>
        <v>CMS</v>
      </c>
      <c r="H245" s="232" t="s">
        <v>1</v>
      </c>
      <c r="I245" s="230" t="s">
        <v>1</v>
      </c>
      <c r="J245" s="231" cm="1">
        <f t="array" aca="1" ref="J245" ca="1">INDIRECT("'"&amp;$C245&amp;"'!"&amp;"$"&amp;$D245&amp;$J$1&amp;"")</f>
        <v>5.9</v>
      </c>
      <c r="K245" s="232"/>
      <c r="L245" s="232">
        <v>0.9</v>
      </c>
      <c r="M245" s="233">
        <v>2.82</v>
      </c>
      <c r="N245" s="229" cm="1">
        <f t="array" aca="1" ref="N245" ca="1">INDIRECT("'"&amp;$C245&amp;"'!"&amp;"$"&amp;$D245&amp;$N$1&amp;"")</f>
        <v>5.9</v>
      </c>
      <c r="O245" s="232"/>
      <c r="P245" s="232">
        <v>0.9</v>
      </c>
      <c r="Q245" s="230">
        <v>2.82</v>
      </c>
      <c r="R245" s="359" cm="1">
        <f t="array" aca="1" ref="R245" ca="1">INDIRECT("'"&amp;$C245&amp;"'!"&amp;"$"&amp;$D245&amp;$R$1&amp;"")</f>
        <v>5.9</v>
      </c>
      <c r="S245" s="232"/>
      <c r="T245" s="232">
        <v>0.9</v>
      </c>
      <c r="U245" s="233">
        <v>2.82</v>
      </c>
      <c r="V245" s="229">
        <v>13.95</v>
      </c>
      <c r="W245" s="234" cm="1">
        <f t="array" aca="1" ref="W245" ca="1">INDIRECT("'"&amp;$C245&amp;"'!"&amp;"$"&amp;$D245&amp;$W$1&amp;"")</f>
        <v>5.6770000000000005</v>
      </c>
      <c r="X245" s="232">
        <v>1</v>
      </c>
      <c r="Y245" s="230">
        <v>0.55700000000000005</v>
      </c>
      <c r="Z245" s="231" cm="1">
        <f t="array" aca="1" ref="Z245" ca="1">INDIRECT("'"&amp;$C245&amp;"'!"&amp;"$"&amp;$D245&amp;$Z$1&amp;"")</f>
        <v>0</v>
      </c>
      <c r="AA245" s="232" t="s">
        <v>1</v>
      </c>
      <c r="AB245" s="232" t="s">
        <v>1</v>
      </c>
      <c r="AC245" s="233" t="s">
        <v>1</v>
      </c>
      <c r="AD245" s="229" cm="1">
        <f t="array" aca="1" ref="AD245" ca="1">INDIRECT("'"&amp;$C245&amp;"'!"&amp;"$"&amp;$D245&amp;$AD$1&amp;"")</f>
        <v>0</v>
      </c>
      <c r="AE245" s="232" t="s">
        <v>1</v>
      </c>
      <c r="AF245" s="232" t="s">
        <v>1</v>
      </c>
      <c r="AG245" s="230" t="s">
        <v>1</v>
      </c>
      <c r="AH245" s="231" cm="1">
        <f t="array" aca="1" ref="AH245" ca="1">INDIRECT("'"&amp;$C245&amp;"'!"&amp;"$"&amp;$D245&amp;$AH$1&amp;"")</f>
        <v>0</v>
      </c>
      <c r="AI245" s="232" t="s">
        <v>1</v>
      </c>
      <c r="AJ245" s="232" t="s">
        <v>1</v>
      </c>
      <c r="AK245" s="233" t="s">
        <v>1</v>
      </c>
      <c r="AL245" s="229" cm="1">
        <f t="array" aca="1" ref="AL245" ca="1">INDIRECT("'"&amp;$C245&amp;"'!"&amp;"$"&amp;$D245&amp;$AL$1&amp;"")</f>
        <v>0</v>
      </c>
      <c r="AM245" s="232" t="s">
        <v>1</v>
      </c>
      <c r="AN245" s="232" t="s">
        <v>1</v>
      </c>
      <c r="AO245" s="230" t="s">
        <v>1</v>
      </c>
      <c r="AP245" s="229">
        <v>11.6</v>
      </c>
      <c r="AQ245" s="233">
        <v>70.2</v>
      </c>
      <c r="AR245" s="229" cm="1">
        <f t="array" aca="1" ref="AR245" ca="1">INDIRECT("'"&amp;$C245&amp;"'!"&amp;"$"&amp;$D245&amp;$AR$1&amp;"")</f>
        <v>3.5</v>
      </c>
      <c r="AS245" s="232">
        <v>0.94</v>
      </c>
      <c r="AT245" s="230">
        <v>1.24</v>
      </c>
      <c r="AU245" s="231" cm="1">
        <f t="array" aca="1" ref="AU245" ca="1">INDIRECT("'"&amp;$C245&amp;"'!"&amp;"$"&amp;$D245&amp;$AU$1&amp;"")</f>
        <v>3</v>
      </c>
      <c r="AV245" s="232">
        <v>0.94</v>
      </c>
      <c r="AW245" s="230">
        <v>1.08</v>
      </c>
      <c r="AX245" s="229">
        <v>13.84</v>
      </c>
      <c r="AY245" s="233">
        <v>70.400000000000006</v>
      </c>
      <c r="AZ245" s="232" cm="1">
        <f t="array" aca="1" ref="AZ245" ca="1">INDIRECT("'"&amp;$C245&amp;"'!"&amp;"$"&amp;$D245&amp;$AZ$1&amp;"")</f>
        <v>7</v>
      </c>
      <c r="BA245" s="231"/>
      <c r="BB245" s="232">
        <v>0.96</v>
      </c>
      <c r="BC245" s="230">
        <v>1.99</v>
      </c>
      <c r="BD245" s="232" t="str" cm="1">
        <f t="array" aca="1" ref="BD245" ca="1">INDIRECT("'"&amp;$C245&amp;"'!"&amp;"$"&amp;$D245&amp;$BD$1&amp;"")</f>
        <v>CMS</v>
      </c>
      <c r="BE245" s="231"/>
      <c r="BF245" s="232" t="s">
        <v>1</v>
      </c>
      <c r="BG245" s="230" t="s">
        <v>1</v>
      </c>
      <c r="BH245" s="234">
        <v>14.2</v>
      </c>
      <c r="BI245" s="230">
        <v>71.239999999999995</v>
      </c>
      <c r="BJ245" s="234" cm="1">
        <f t="array" aca="1" ref="BJ245" ca="1">INDIRECT("'"&amp;$C245&amp;"'!"&amp;"$"&amp;$D245&amp;$BJ$1&amp;"")</f>
        <v>14.29</v>
      </c>
      <c r="BK245" s="232">
        <v>0.96</v>
      </c>
      <c r="BL245" s="230">
        <v>4.5</v>
      </c>
      <c r="BM245" s="414">
        <v>67.2</v>
      </c>
      <c r="BN245" s="229" cm="1">
        <f t="array" aca="1" ref="BN245" ca="1">INDIRECT("'"&amp;$C245&amp;"'!"&amp;"$"&amp;$D245&amp;$BN$1&amp;"")</f>
        <v>4.4000000000000004</v>
      </c>
      <c r="BO245" s="231">
        <v>0.95</v>
      </c>
      <c r="BP245" s="230">
        <v>1.5</v>
      </c>
      <c r="BQ245" s="234" cm="1">
        <f t="array" aca="1" ref="BQ245" ca="1">INDIRECT("'"&amp;$C245&amp;"'!"&amp;"$"&amp;$D245&amp;$BQ$1&amp;"")</f>
        <v>1.31</v>
      </c>
      <c r="BR245" s="232"/>
      <c r="BS245" s="232">
        <v>0.99</v>
      </c>
      <c r="BT245" s="230">
        <v>0.19</v>
      </c>
      <c r="BU245" s="235" cm="1">
        <f t="array" aca="1" ref="BU245" ca="1">INDIRECT("'"&amp;$C245&amp;"'!"&amp;"$"&amp;$D245&amp;$BU$1&amp;"")</f>
        <v>0.74</v>
      </c>
      <c r="BV245" s="232"/>
      <c r="BW245" s="232">
        <v>0.97</v>
      </c>
      <c r="BX245" s="230">
        <v>0.2</v>
      </c>
      <c r="BY245" s="235"/>
      <c r="BZ245" s="232"/>
      <c r="CA245" s="232"/>
      <c r="CB245" s="230"/>
    </row>
    <row r="246" spans="1:80" ht="15" x14ac:dyDescent="0.2">
      <c r="A246" s="351">
        <f t="shared" si="17"/>
        <v>45971</v>
      </c>
      <c r="B246" s="268">
        <v>0.66666666666666696</v>
      </c>
      <c r="C246" s="254">
        <f t="shared" si="18"/>
        <v>10</v>
      </c>
      <c r="D246" s="255" t="s">
        <v>169</v>
      </c>
      <c r="E246" s="236">
        <v>14.1</v>
      </c>
      <c r="F246" s="237">
        <v>68.680000000000007</v>
      </c>
      <c r="G246" s="238" t="str" cm="1">
        <f t="array" aca="1" ref="G246" ca="1">INDIRECT("'"&amp;$C246&amp;"'!"&amp;"$"&amp;$D246&amp;$G$1&amp;"")</f>
        <v>CMS</v>
      </c>
      <c r="H246" s="239" t="s">
        <v>1</v>
      </c>
      <c r="I246" s="237" t="s">
        <v>1</v>
      </c>
      <c r="J246" s="238" cm="1">
        <f t="array" aca="1" ref="J246" ca="1">INDIRECT("'"&amp;$C246&amp;"'!"&amp;"$"&amp;$D246&amp;$J$1&amp;"")</f>
        <v>5.8</v>
      </c>
      <c r="K246" s="239"/>
      <c r="L246" s="239">
        <v>0.92</v>
      </c>
      <c r="M246" s="240">
        <v>2.4700000000000002</v>
      </c>
      <c r="N246" s="236" cm="1">
        <f t="array" aca="1" ref="N246" ca="1">INDIRECT("'"&amp;$C246&amp;"'!"&amp;"$"&amp;$D246&amp;$N$1&amp;"")</f>
        <v>5.8</v>
      </c>
      <c r="O246" s="239"/>
      <c r="P246" s="239">
        <v>0.92</v>
      </c>
      <c r="Q246" s="237">
        <v>2.4700000000000002</v>
      </c>
      <c r="R246" s="360" cm="1">
        <f t="array" aca="1" ref="R246" ca="1">INDIRECT("'"&amp;$C246&amp;"'!"&amp;"$"&amp;$D246&amp;$R$1&amp;"")</f>
        <v>5.8</v>
      </c>
      <c r="S246" s="239"/>
      <c r="T246" s="239">
        <v>0.92</v>
      </c>
      <c r="U246" s="240">
        <v>2.4700000000000002</v>
      </c>
      <c r="V246" s="236">
        <v>13.84</v>
      </c>
      <c r="W246" s="241" cm="1">
        <f t="array" aca="1" ref="W246" ca="1">INDIRECT("'"&amp;$C246&amp;"'!"&amp;"$"&amp;$D246&amp;$W$1&amp;"")</f>
        <v>5.6809999999999992</v>
      </c>
      <c r="X246" s="239">
        <v>1</v>
      </c>
      <c r="Y246" s="237">
        <v>0.53700000000000003</v>
      </c>
      <c r="Z246" s="238" cm="1">
        <f t="array" aca="1" ref="Z246" ca="1">INDIRECT("'"&amp;$C246&amp;"'!"&amp;"$"&amp;$D246&amp;$Z$1&amp;"")</f>
        <v>0</v>
      </c>
      <c r="AA246" s="239" t="s">
        <v>1</v>
      </c>
      <c r="AB246" s="239" t="s">
        <v>1</v>
      </c>
      <c r="AC246" s="240" t="s">
        <v>1</v>
      </c>
      <c r="AD246" s="236" cm="1">
        <f t="array" aca="1" ref="AD246" ca="1">INDIRECT("'"&amp;$C246&amp;"'!"&amp;"$"&amp;$D246&amp;$AD$1&amp;"")</f>
        <v>0</v>
      </c>
      <c r="AE246" s="239" t="s">
        <v>1</v>
      </c>
      <c r="AF246" s="239" t="s">
        <v>1</v>
      </c>
      <c r="AG246" s="237" t="s">
        <v>1</v>
      </c>
      <c r="AH246" s="238" cm="1">
        <f t="array" aca="1" ref="AH246" ca="1">INDIRECT("'"&amp;$C246&amp;"'!"&amp;"$"&amp;$D246&amp;$AH$1&amp;"")</f>
        <v>0</v>
      </c>
      <c r="AI246" s="239" t="s">
        <v>1</v>
      </c>
      <c r="AJ246" s="239" t="s">
        <v>1</v>
      </c>
      <c r="AK246" s="240" t="s">
        <v>1</v>
      </c>
      <c r="AL246" s="236" cm="1">
        <f t="array" aca="1" ref="AL246" ca="1">INDIRECT("'"&amp;$C246&amp;"'!"&amp;"$"&amp;$D246&amp;$AL$1&amp;"")</f>
        <v>0</v>
      </c>
      <c r="AM246" s="239" t="s">
        <v>1</v>
      </c>
      <c r="AN246" s="239" t="s">
        <v>1</v>
      </c>
      <c r="AO246" s="237" t="s">
        <v>1</v>
      </c>
      <c r="AP246" s="236">
        <v>11.6</v>
      </c>
      <c r="AQ246" s="240">
        <v>70.400000000000006</v>
      </c>
      <c r="AR246" s="236" cm="1">
        <f t="array" aca="1" ref="AR246" ca="1">INDIRECT("'"&amp;$C246&amp;"'!"&amp;"$"&amp;$D246&amp;$AR$1&amp;"")</f>
        <v>3.5</v>
      </c>
      <c r="AS246" s="239">
        <v>0.94</v>
      </c>
      <c r="AT246" s="237">
        <v>1.18</v>
      </c>
      <c r="AU246" s="238" cm="1">
        <f t="array" aca="1" ref="AU246" ca="1">INDIRECT("'"&amp;$C246&amp;"'!"&amp;"$"&amp;$D246&amp;$AU$1&amp;"")</f>
        <v>3</v>
      </c>
      <c r="AV246" s="239">
        <v>0.94</v>
      </c>
      <c r="AW246" s="237">
        <v>1.02</v>
      </c>
      <c r="AX246" s="236">
        <v>13.84</v>
      </c>
      <c r="AY246" s="240">
        <v>70.400000000000006</v>
      </c>
      <c r="AZ246" s="239" cm="1">
        <f t="array" aca="1" ref="AZ246" ca="1">INDIRECT("'"&amp;$C246&amp;"'!"&amp;"$"&amp;$D246&amp;$AZ$1&amp;"")</f>
        <v>6.1</v>
      </c>
      <c r="BA246" s="238"/>
      <c r="BB246" s="239">
        <v>0.96</v>
      </c>
      <c r="BC246" s="237">
        <v>1.76</v>
      </c>
      <c r="BD246" s="239" t="str" cm="1">
        <f t="array" aca="1" ref="BD246" ca="1">INDIRECT("'"&amp;$C246&amp;"'!"&amp;"$"&amp;$D246&amp;$BD$1&amp;"")</f>
        <v>CMS</v>
      </c>
      <c r="BE246" s="238"/>
      <c r="BF246" s="239" t="s">
        <v>1</v>
      </c>
      <c r="BG246" s="237" t="s">
        <v>1</v>
      </c>
      <c r="BH246" s="241">
        <v>14.25</v>
      </c>
      <c r="BI246" s="237">
        <v>71.48</v>
      </c>
      <c r="BJ246" s="241" cm="1">
        <f t="array" aca="1" ref="BJ246" ca="1">INDIRECT("'"&amp;$C246&amp;"'!"&amp;"$"&amp;$D246&amp;$BJ$1&amp;"")</f>
        <v>14.29</v>
      </c>
      <c r="BK246" s="239">
        <v>0.96</v>
      </c>
      <c r="BL246" s="237">
        <v>4.5</v>
      </c>
      <c r="BM246" s="415">
        <v>67.400000000000006</v>
      </c>
      <c r="BN246" s="236" cm="1">
        <f t="array" aca="1" ref="BN246" ca="1">INDIRECT("'"&amp;$C246&amp;"'!"&amp;"$"&amp;$D246&amp;$BN$1&amp;"")</f>
        <v>4.4000000000000004</v>
      </c>
      <c r="BO246" s="238">
        <v>0.95</v>
      </c>
      <c r="BP246" s="237">
        <v>1.4</v>
      </c>
      <c r="BQ246" s="241" cm="1">
        <f t="array" aca="1" ref="BQ246" ca="1">INDIRECT("'"&amp;$C246&amp;"'!"&amp;"$"&amp;$D246&amp;$BQ$1&amp;"")</f>
        <v>1.19</v>
      </c>
      <c r="BR246" s="239"/>
      <c r="BS246" s="239">
        <v>0.99</v>
      </c>
      <c r="BT246" s="237">
        <v>0.14000000000000001</v>
      </c>
      <c r="BU246" s="242" cm="1">
        <f t="array" aca="1" ref="BU246" ca="1">INDIRECT("'"&amp;$C246&amp;"'!"&amp;"$"&amp;$D246&amp;$BU$1&amp;"")</f>
        <v>0.8</v>
      </c>
      <c r="BV246" s="239"/>
      <c r="BW246" s="239">
        <v>0.97</v>
      </c>
      <c r="BX246" s="237">
        <v>0.2</v>
      </c>
      <c r="BY246" s="242"/>
      <c r="BZ246" s="239"/>
      <c r="CA246" s="239"/>
      <c r="CB246" s="237"/>
    </row>
    <row r="247" spans="1:80" ht="15" x14ac:dyDescent="0.2">
      <c r="A247" s="351">
        <f t="shared" si="17"/>
        <v>45971</v>
      </c>
      <c r="B247" s="268">
        <v>0.70833333333333404</v>
      </c>
      <c r="C247" s="254">
        <f t="shared" si="18"/>
        <v>10</v>
      </c>
      <c r="D247" s="255" t="s">
        <v>170</v>
      </c>
      <c r="E247" s="229">
        <v>14</v>
      </c>
      <c r="F247" s="230">
        <v>68.760000000000005</v>
      </c>
      <c r="G247" s="231" t="str" cm="1">
        <f t="array" aca="1" ref="G247" ca="1">INDIRECT("'"&amp;$C247&amp;"'!"&amp;"$"&amp;$D247&amp;$G$1&amp;"")</f>
        <v>CMS</v>
      </c>
      <c r="H247" s="232" t="s">
        <v>1</v>
      </c>
      <c r="I247" s="230" t="s">
        <v>1</v>
      </c>
      <c r="J247" s="231" cm="1">
        <f t="array" aca="1" ref="J247" ca="1">INDIRECT("'"&amp;$C247&amp;"'!"&amp;"$"&amp;$D247&amp;$J$1&amp;"")</f>
        <v>5.9</v>
      </c>
      <c r="K247" s="232"/>
      <c r="L247" s="232">
        <v>0.92</v>
      </c>
      <c r="M247" s="233">
        <v>2.5</v>
      </c>
      <c r="N247" s="229" cm="1">
        <f t="array" aca="1" ref="N247" ca="1">INDIRECT("'"&amp;$C247&amp;"'!"&amp;"$"&amp;$D247&amp;$N$1&amp;"")</f>
        <v>5.9</v>
      </c>
      <c r="O247" s="232"/>
      <c r="P247" s="232">
        <v>0.92</v>
      </c>
      <c r="Q247" s="233">
        <v>2.5</v>
      </c>
      <c r="R247" s="359" cm="1">
        <f t="array" aca="1" ref="R247" ca="1">INDIRECT("'"&amp;$C247&amp;"'!"&amp;"$"&amp;$D247&amp;$R$1&amp;"")</f>
        <v>5.9</v>
      </c>
      <c r="S247" s="232"/>
      <c r="T247" s="232">
        <v>0.92</v>
      </c>
      <c r="U247" s="233">
        <v>2.5</v>
      </c>
      <c r="V247" s="229">
        <v>13.81</v>
      </c>
      <c r="W247" s="234" cm="1">
        <f t="array" aca="1" ref="W247" ca="1">INDIRECT("'"&amp;$C247&amp;"'!"&amp;"$"&amp;$D247&amp;$W$1&amp;"")</f>
        <v>5.7200000000000006</v>
      </c>
      <c r="X247" s="232">
        <v>1</v>
      </c>
      <c r="Y247" s="230">
        <v>0.52500000000000002</v>
      </c>
      <c r="Z247" s="231" cm="1">
        <f t="array" aca="1" ref="Z247" ca="1">INDIRECT("'"&amp;$C247&amp;"'!"&amp;"$"&amp;$D247&amp;$Z$1&amp;"")</f>
        <v>0</v>
      </c>
      <c r="AA247" s="232" t="s">
        <v>1</v>
      </c>
      <c r="AB247" s="232" t="s">
        <v>1</v>
      </c>
      <c r="AC247" s="233" t="s">
        <v>1</v>
      </c>
      <c r="AD247" s="229" cm="1">
        <f t="array" aca="1" ref="AD247" ca="1">INDIRECT("'"&amp;$C247&amp;"'!"&amp;"$"&amp;$D247&amp;$AD$1&amp;"")</f>
        <v>0</v>
      </c>
      <c r="AE247" s="232" t="s">
        <v>1</v>
      </c>
      <c r="AF247" s="232" t="s">
        <v>1</v>
      </c>
      <c r="AG247" s="230" t="s">
        <v>1</v>
      </c>
      <c r="AH247" s="231" cm="1">
        <f t="array" aca="1" ref="AH247" ca="1">INDIRECT("'"&amp;$C247&amp;"'!"&amp;"$"&amp;$D247&amp;$AH$1&amp;"")</f>
        <v>0</v>
      </c>
      <c r="AI247" s="232" t="s">
        <v>1</v>
      </c>
      <c r="AJ247" s="232" t="s">
        <v>1</v>
      </c>
      <c r="AK247" s="233" t="s">
        <v>1</v>
      </c>
      <c r="AL247" s="229" cm="1">
        <f t="array" aca="1" ref="AL247" ca="1">INDIRECT("'"&amp;$C247&amp;"'!"&amp;"$"&amp;$D247&amp;$AL$1&amp;"")</f>
        <v>0</v>
      </c>
      <c r="AM247" s="232" t="s">
        <v>1</v>
      </c>
      <c r="AN247" s="232" t="s">
        <v>1</v>
      </c>
      <c r="AO247" s="230" t="s">
        <v>1</v>
      </c>
      <c r="AP247" s="229">
        <v>11.6</v>
      </c>
      <c r="AQ247" s="233">
        <v>70.599999999999994</v>
      </c>
      <c r="AR247" s="229" cm="1">
        <f t="array" aca="1" ref="AR247" ca="1">INDIRECT("'"&amp;$C247&amp;"'!"&amp;"$"&amp;$D247&amp;$AR$1&amp;"")</f>
        <v>3.5</v>
      </c>
      <c r="AS247" s="232">
        <v>0.96</v>
      </c>
      <c r="AT247" s="230">
        <v>1</v>
      </c>
      <c r="AU247" s="231" cm="1">
        <f t="array" aca="1" ref="AU247" ca="1">INDIRECT("'"&amp;$C247&amp;"'!"&amp;"$"&amp;$D247&amp;$AU$1&amp;"")</f>
        <v>3</v>
      </c>
      <c r="AV247" s="232">
        <v>0.96</v>
      </c>
      <c r="AW247" s="230">
        <v>0.87</v>
      </c>
      <c r="AX247" s="229">
        <v>13.84</v>
      </c>
      <c r="AY247" s="233">
        <v>70.400000000000006</v>
      </c>
      <c r="AZ247" s="232" cm="1">
        <f t="array" aca="1" ref="AZ247" ca="1">INDIRECT("'"&amp;$C247&amp;"'!"&amp;"$"&amp;$D247&amp;$AZ$1&amp;"")</f>
        <v>5.8</v>
      </c>
      <c r="BA247" s="231"/>
      <c r="BB247" s="232">
        <v>0.97</v>
      </c>
      <c r="BC247" s="230">
        <v>1.36</v>
      </c>
      <c r="BD247" s="232" t="str" cm="1">
        <f t="array" aca="1" ref="BD247" ca="1">INDIRECT("'"&amp;$C247&amp;"'!"&amp;"$"&amp;$D247&amp;$BD$1&amp;"")</f>
        <v>CMS</v>
      </c>
      <c r="BE247" s="231"/>
      <c r="BF247" s="232" t="s">
        <v>1</v>
      </c>
      <c r="BG247" s="230" t="s">
        <v>1</v>
      </c>
      <c r="BH247" s="234">
        <v>14.25</v>
      </c>
      <c r="BI247" s="230">
        <v>71.55</v>
      </c>
      <c r="BJ247" s="234" cm="1">
        <f t="array" aca="1" ref="BJ247" ca="1">INDIRECT("'"&amp;$C247&amp;"'!"&amp;"$"&amp;$D247&amp;$BJ$1&amp;"")</f>
        <v>14.23</v>
      </c>
      <c r="BK247" s="232">
        <v>0.96</v>
      </c>
      <c r="BL247" s="230">
        <v>4.5</v>
      </c>
      <c r="BM247" s="414">
        <v>67.5</v>
      </c>
      <c r="BN247" s="229" cm="1">
        <f t="array" aca="1" ref="BN247" ca="1">INDIRECT("'"&amp;$C247&amp;"'!"&amp;"$"&amp;$D247&amp;$BN$1&amp;"")</f>
        <v>3.5</v>
      </c>
      <c r="BO247" s="231">
        <v>0.95</v>
      </c>
      <c r="BP247" s="230">
        <v>1.1000000000000001</v>
      </c>
      <c r="BQ247" s="234" cm="1">
        <f t="array" aca="1" ref="BQ247" ca="1">INDIRECT("'"&amp;$C247&amp;"'!"&amp;"$"&amp;$D247&amp;$BQ$1&amp;"")</f>
        <v>1.22</v>
      </c>
      <c r="BR247" s="232"/>
      <c r="BS247" s="232">
        <v>0.99</v>
      </c>
      <c r="BT247" s="230">
        <v>0.14000000000000001</v>
      </c>
      <c r="BU247" s="235" cm="1">
        <f t="array" aca="1" ref="BU247" ca="1">INDIRECT("'"&amp;$C247&amp;"'!"&amp;"$"&amp;$D247&amp;$BU$1&amp;"")</f>
        <v>0.81</v>
      </c>
      <c r="BV247" s="232"/>
      <c r="BW247" s="232">
        <v>0.97</v>
      </c>
      <c r="BX247" s="230">
        <v>0.21</v>
      </c>
      <c r="BY247" s="235"/>
      <c r="BZ247" s="232"/>
      <c r="CA247" s="232"/>
      <c r="CB247" s="230"/>
    </row>
    <row r="248" spans="1:80" ht="15" x14ac:dyDescent="0.2">
      <c r="A248" s="351">
        <f t="shared" si="17"/>
        <v>45971</v>
      </c>
      <c r="B248" s="268">
        <v>0.750000000000001</v>
      </c>
      <c r="C248" s="254">
        <f t="shared" si="18"/>
        <v>10</v>
      </c>
      <c r="D248" s="255" t="s">
        <v>171</v>
      </c>
      <c r="E248" s="236">
        <v>14.1</v>
      </c>
      <c r="F248" s="237">
        <v>68.930000000000007</v>
      </c>
      <c r="G248" s="238" t="str" cm="1">
        <f t="array" aca="1" ref="G248" ca="1">INDIRECT("'"&amp;$C248&amp;"'!"&amp;"$"&amp;$D248&amp;$G$1&amp;"")</f>
        <v>CMS</v>
      </c>
      <c r="H248" s="239" t="s">
        <v>1</v>
      </c>
      <c r="I248" s="237" t="s">
        <v>1</v>
      </c>
      <c r="J248" s="238" cm="1">
        <f t="array" aca="1" ref="J248" ca="1">INDIRECT("'"&amp;$C248&amp;"'!"&amp;"$"&amp;$D248&amp;$J$1&amp;"")</f>
        <v>6</v>
      </c>
      <c r="K248" s="239"/>
      <c r="L248" s="239">
        <v>0.94</v>
      </c>
      <c r="M248" s="240">
        <v>2.1800000000000002</v>
      </c>
      <c r="N248" s="236" cm="1">
        <f t="array" aca="1" ref="N248" ca="1">INDIRECT("'"&amp;$C248&amp;"'!"&amp;"$"&amp;$D248&amp;$N$1&amp;"")</f>
        <v>6</v>
      </c>
      <c r="O248" s="239"/>
      <c r="P248" s="239">
        <v>0.94</v>
      </c>
      <c r="Q248" s="237">
        <v>2.1800000000000002</v>
      </c>
      <c r="R248" s="236" cm="1">
        <f t="array" aca="1" ref="R248" ca="1">INDIRECT("'"&amp;$C248&amp;"'!"&amp;"$"&amp;$D248&amp;$R$1&amp;"")</f>
        <v>6</v>
      </c>
      <c r="S248" s="239"/>
      <c r="T248" s="239">
        <v>0.94</v>
      </c>
      <c r="U248" s="240">
        <v>2.1800000000000002</v>
      </c>
      <c r="V248" s="236">
        <v>13.81</v>
      </c>
      <c r="W248" s="241" cm="1">
        <f t="array" aca="1" ref="W248" ca="1">INDIRECT("'"&amp;$C248&amp;"'!"&amp;"$"&amp;$D248&amp;$W$1&amp;"")</f>
        <v>5.6959999999999997</v>
      </c>
      <c r="X248" s="239">
        <v>1</v>
      </c>
      <c r="Y248" s="237">
        <v>0.52500000000000002</v>
      </c>
      <c r="Z248" s="238" cm="1">
        <f t="array" aca="1" ref="Z248" ca="1">INDIRECT("'"&amp;$C248&amp;"'!"&amp;"$"&amp;$D248&amp;$Z$1&amp;"")</f>
        <v>0</v>
      </c>
      <c r="AA248" s="239" t="s">
        <v>1</v>
      </c>
      <c r="AB248" s="239" t="s">
        <v>1</v>
      </c>
      <c r="AC248" s="240" t="s">
        <v>1</v>
      </c>
      <c r="AD248" s="236" cm="1">
        <f t="array" aca="1" ref="AD248" ca="1">INDIRECT("'"&amp;$C248&amp;"'!"&amp;"$"&amp;$D248&amp;$AD$1&amp;"")</f>
        <v>0</v>
      </c>
      <c r="AE248" s="239" t="s">
        <v>1</v>
      </c>
      <c r="AF248" s="239" t="s">
        <v>1</v>
      </c>
      <c r="AG248" s="237" t="s">
        <v>1</v>
      </c>
      <c r="AH248" s="238" cm="1">
        <f t="array" aca="1" ref="AH248" ca="1">INDIRECT("'"&amp;$C248&amp;"'!"&amp;"$"&amp;$D248&amp;$AH$1&amp;"")</f>
        <v>0</v>
      </c>
      <c r="AI248" s="239" t="s">
        <v>1</v>
      </c>
      <c r="AJ248" s="239" t="s">
        <v>1</v>
      </c>
      <c r="AK248" s="240" t="s">
        <v>1</v>
      </c>
      <c r="AL248" s="236" cm="1">
        <f t="array" aca="1" ref="AL248" ca="1">INDIRECT("'"&amp;$C248&amp;"'!"&amp;"$"&amp;$D248&amp;$AL$1&amp;"")</f>
        <v>0</v>
      </c>
      <c r="AM248" s="239" t="s">
        <v>1</v>
      </c>
      <c r="AN248" s="239" t="s">
        <v>1</v>
      </c>
      <c r="AO248" s="237" t="s">
        <v>1</v>
      </c>
      <c r="AP248" s="236">
        <v>11.6</v>
      </c>
      <c r="AQ248" s="240">
        <v>70.599999999999994</v>
      </c>
      <c r="AR248" s="236" cm="1">
        <f t="array" aca="1" ref="AR248" ca="1">INDIRECT("'"&amp;$C248&amp;"'!"&amp;"$"&amp;$D248&amp;$AR$1&amp;"")</f>
        <v>3.5</v>
      </c>
      <c r="AS248" s="239">
        <v>0.96</v>
      </c>
      <c r="AT248" s="237">
        <v>1.01</v>
      </c>
      <c r="AU248" s="238" cm="1">
        <f t="array" aca="1" ref="AU248" ca="1">INDIRECT("'"&amp;$C248&amp;"'!"&amp;"$"&amp;$D248&amp;$AU$1&amp;"")</f>
        <v>3</v>
      </c>
      <c r="AV248" s="239">
        <v>0.96</v>
      </c>
      <c r="AW248" s="237">
        <v>0.94</v>
      </c>
      <c r="AX248" s="236">
        <v>13.89</v>
      </c>
      <c r="AY248" s="240">
        <v>70.400000000000006</v>
      </c>
      <c r="AZ248" s="239" cm="1">
        <f t="array" aca="1" ref="AZ248" ca="1">INDIRECT("'"&amp;$C248&amp;"'!"&amp;"$"&amp;$D248&amp;$AZ$1&amp;"")</f>
        <v>7</v>
      </c>
      <c r="BA248" s="238"/>
      <c r="BB248" s="239">
        <v>0.97</v>
      </c>
      <c r="BC248" s="237">
        <v>1.67</v>
      </c>
      <c r="BD248" s="239" t="str" cm="1">
        <f t="array" aca="1" ref="BD248" ca="1">INDIRECT("'"&amp;$C248&amp;"'!"&amp;"$"&amp;$D248&amp;$BD$1&amp;"")</f>
        <v>CMS</v>
      </c>
      <c r="BE248" s="238"/>
      <c r="BF248" s="239" t="s">
        <v>1</v>
      </c>
      <c r="BG248" s="237" t="s">
        <v>1</v>
      </c>
      <c r="BH248" s="241">
        <v>14.21</v>
      </c>
      <c r="BI248" s="237">
        <v>71.599999999999994</v>
      </c>
      <c r="BJ248" s="241" cm="1">
        <f t="array" aca="1" ref="BJ248" ca="1">INDIRECT("'"&amp;$C248&amp;"'!"&amp;"$"&amp;$D248&amp;$BJ$1&amp;"")</f>
        <v>14.27</v>
      </c>
      <c r="BK248" s="239">
        <v>0.98</v>
      </c>
      <c r="BL248" s="237">
        <v>3.4</v>
      </c>
      <c r="BM248" s="415">
        <v>67.7</v>
      </c>
      <c r="BN248" s="236" cm="1">
        <f t="array" aca="1" ref="BN248" ca="1">INDIRECT("'"&amp;$C248&amp;"'!"&amp;"$"&amp;$D248&amp;$BN$1&amp;"")</f>
        <v>5.0000000000000009</v>
      </c>
      <c r="BO248" s="238">
        <v>0.97</v>
      </c>
      <c r="BP248" s="237">
        <v>1.2</v>
      </c>
      <c r="BQ248" s="241" cm="1">
        <f t="array" aca="1" ref="BQ248" ca="1">INDIRECT("'"&amp;$C248&amp;"'!"&amp;"$"&amp;$D248&amp;$BQ$1&amp;"")</f>
        <v>1.22</v>
      </c>
      <c r="BR248" s="239"/>
      <c r="BS248" s="239">
        <v>1</v>
      </c>
      <c r="BT248" s="237">
        <v>0.04</v>
      </c>
      <c r="BU248" s="242" cm="1">
        <f t="array" aca="1" ref="BU248" ca="1">INDIRECT("'"&amp;$C248&amp;"'!"&amp;"$"&amp;$D248&amp;$BU$1&amp;"")</f>
        <v>0.87</v>
      </c>
      <c r="BV248" s="239"/>
      <c r="BW248" s="239">
        <v>0.97</v>
      </c>
      <c r="BX248" s="237">
        <v>0.21</v>
      </c>
      <c r="BY248" s="242"/>
      <c r="BZ248" s="239"/>
      <c r="CA248" s="239"/>
      <c r="CB248" s="237"/>
    </row>
    <row r="249" spans="1:80" ht="15" x14ac:dyDescent="0.2">
      <c r="A249" s="351">
        <f t="shared" si="17"/>
        <v>45971</v>
      </c>
      <c r="B249" s="268">
        <v>0.79166666666666696</v>
      </c>
      <c r="C249" s="254">
        <f t="shared" si="18"/>
        <v>10</v>
      </c>
      <c r="D249" s="255" t="s">
        <v>172</v>
      </c>
      <c r="E249" s="229">
        <v>14.1</v>
      </c>
      <c r="F249" s="230">
        <v>69.02</v>
      </c>
      <c r="G249" s="231" t="str" cm="1">
        <f t="array" aca="1" ref="G249" ca="1">INDIRECT("'"&amp;$C249&amp;"'!"&amp;"$"&amp;$D249&amp;$G$1&amp;"")</f>
        <v>CMS</v>
      </c>
      <c r="H249" s="232" t="s">
        <v>1</v>
      </c>
      <c r="I249" s="230" t="s">
        <v>1</v>
      </c>
      <c r="J249" s="231" cm="1">
        <f t="array" aca="1" ref="J249" ca="1">INDIRECT("'"&amp;$C249&amp;"'!"&amp;"$"&amp;$D249&amp;$J$1&amp;"")</f>
        <v>5.8</v>
      </c>
      <c r="K249" s="501"/>
      <c r="L249" s="232">
        <v>0.94</v>
      </c>
      <c r="M249" s="233">
        <v>2.11</v>
      </c>
      <c r="N249" s="229" cm="1">
        <f t="array" aca="1" ref="N249" ca="1">INDIRECT("'"&amp;$C249&amp;"'!"&amp;"$"&amp;$D249&amp;$N$1&amp;"")</f>
        <v>5.8</v>
      </c>
      <c r="O249" s="232"/>
      <c r="P249" s="232">
        <v>0.94</v>
      </c>
      <c r="Q249" s="230">
        <v>2.11</v>
      </c>
      <c r="R249" s="359" cm="1">
        <f t="array" aca="1" ref="R249" ca="1">INDIRECT("'"&amp;$C249&amp;"'!"&amp;"$"&amp;$D249&amp;$R$1&amp;"")</f>
        <v>5.8</v>
      </c>
      <c r="S249" s="232"/>
      <c r="T249" s="232">
        <v>0.94</v>
      </c>
      <c r="U249" s="233">
        <v>2.11</v>
      </c>
      <c r="V249" s="229">
        <v>13.78</v>
      </c>
      <c r="W249" s="234" cm="1">
        <f t="array" aca="1" ref="W249" ca="1">INDIRECT("'"&amp;$C249&amp;"'!"&amp;"$"&amp;$D249&amp;$W$1&amp;"")</f>
        <v>5.7479999999999993</v>
      </c>
      <c r="X249" s="232">
        <v>1</v>
      </c>
      <c r="Y249" s="230">
        <v>0.53400000000000003</v>
      </c>
      <c r="Z249" s="231" cm="1">
        <f t="array" aca="1" ref="Z249" ca="1">INDIRECT("'"&amp;$C249&amp;"'!"&amp;"$"&amp;$D249&amp;$Z$1&amp;"")</f>
        <v>0</v>
      </c>
      <c r="AA249" s="232" t="s">
        <v>1</v>
      </c>
      <c r="AB249" s="232" t="s">
        <v>1</v>
      </c>
      <c r="AC249" s="233" t="s">
        <v>1</v>
      </c>
      <c r="AD249" s="229" cm="1">
        <f t="array" aca="1" ref="AD249" ca="1">INDIRECT("'"&amp;$C249&amp;"'!"&amp;"$"&amp;$D249&amp;$AD$1&amp;"")</f>
        <v>0</v>
      </c>
      <c r="AE249" s="232" t="s">
        <v>1</v>
      </c>
      <c r="AF249" s="232" t="s">
        <v>1</v>
      </c>
      <c r="AG249" s="230" t="s">
        <v>1</v>
      </c>
      <c r="AH249" s="231" cm="1">
        <f t="array" aca="1" ref="AH249" ca="1">INDIRECT("'"&amp;$C249&amp;"'!"&amp;"$"&amp;$D249&amp;$AH$1&amp;"")</f>
        <v>0</v>
      </c>
      <c r="AI249" s="232" t="s">
        <v>1</v>
      </c>
      <c r="AJ249" s="232" t="s">
        <v>1</v>
      </c>
      <c r="AK249" s="233" t="s">
        <v>1</v>
      </c>
      <c r="AL249" s="229" cm="1">
        <f t="array" aca="1" ref="AL249" ca="1">INDIRECT("'"&amp;$C249&amp;"'!"&amp;"$"&amp;$D249&amp;$AL$1&amp;"")</f>
        <v>0</v>
      </c>
      <c r="AM249" s="232" t="s">
        <v>1</v>
      </c>
      <c r="AN249" s="232" t="s">
        <v>1</v>
      </c>
      <c r="AO249" s="230" t="s">
        <v>1</v>
      </c>
      <c r="AP249" s="229">
        <v>11.6</v>
      </c>
      <c r="AQ249" s="233">
        <v>70.7</v>
      </c>
      <c r="AR249" s="229" cm="1">
        <f t="array" aca="1" ref="AR249" ca="1">INDIRECT("'"&amp;$C249&amp;"'!"&amp;"$"&amp;$D249&amp;$AR$1&amp;"")</f>
        <v>3.5</v>
      </c>
      <c r="AS249" s="232">
        <v>0.96</v>
      </c>
      <c r="AT249" s="230">
        <v>0.92</v>
      </c>
      <c r="AU249" s="231" cm="1">
        <f t="array" aca="1" ref="AU249" ca="1">INDIRECT("'"&amp;$C249&amp;"'!"&amp;"$"&amp;$D249&amp;$AU$1&amp;"")</f>
        <v>3</v>
      </c>
      <c r="AV249" s="232">
        <v>0.96</v>
      </c>
      <c r="AW249" s="230">
        <v>0.75</v>
      </c>
      <c r="AX249" s="229">
        <v>13.89</v>
      </c>
      <c r="AY249" s="233">
        <v>70.400000000000006</v>
      </c>
      <c r="AZ249" s="232" cm="1">
        <f t="array" aca="1" ref="AZ249" ca="1">INDIRECT("'"&amp;$C249&amp;"'!"&amp;"$"&amp;$D249&amp;$AZ$1&amp;"")</f>
        <v>6.4</v>
      </c>
      <c r="BA249" s="231"/>
      <c r="BB249" s="232">
        <v>0.97</v>
      </c>
      <c r="BC249" s="230">
        <v>1.43</v>
      </c>
      <c r="BD249" s="232" t="str" cm="1">
        <f t="array" aca="1" ref="BD249" ca="1">INDIRECT("'"&amp;$C249&amp;"'!"&amp;"$"&amp;$D249&amp;$BD$1&amp;"")</f>
        <v>CMS</v>
      </c>
      <c r="BE249" s="231"/>
      <c r="BF249" s="232" t="s">
        <v>1</v>
      </c>
      <c r="BG249" s="230" t="s">
        <v>1</v>
      </c>
      <c r="BH249" s="234">
        <v>14.25</v>
      </c>
      <c r="BI249" s="230">
        <v>71.81</v>
      </c>
      <c r="BJ249" s="234" cm="1">
        <f t="array" aca="1" ref="BJ249" ca="1">INDIRECT("'"&amp;$C249&amp;"'!"&amp;"$"&amp;$D249&amp;$BJ$1&amp;"")</f>
        <v>14.27</v>
      </c>
      <c r="BK249" s="232">
        <v>0.98</v>
      </c>
      <c r="BL249" s="230">
        <v>3.4</v>
      </c>
      <c r="BM249" s="414">
        <v>67.900000000000006</v>
      </c>
      <c r="BN249" s="229" cm="1">
        <f t="array" aca="1" ref="BN249" ca="1">INDIRECT("'"&amp;$C249&amp;"'!"&amp;"$"&amp;$D249&amp;$BN$1&amp;"")</f>
        <v>3.54</v>
      </c>
      <c r="BO249" s="231">
        <v>0.97</v>
      </c>
      <c r="BP249" s="230">
        <v>1.43</v>
      </c>
      <c r="BQ249" s="234" cm="1">
        <f t="array" aca="1" ref="BQ249" ca="1">INDIRECT("'"&amp;$C249&amp;"'!"&amp;"$"&amp;$D249&amp;$BQ$1&amp;"")</f>
        <v>1.48</v>
      </c>
      <c r="BR249" s="232"/>
      <c r="BS249" s="232">
        <v>1</v>
      </c>
      <c r="BT249" s="230">
        <v>0.13</v>
      </c>
      <c r="BU249" s="235" cm="1">
        <f t="array" aca="1" ref="BU249" ca="1">INDIRECT("'"&amp;$C249&amp;"'!"&amp;"$"&amp;$D249&amp;$BU$1&amp;"")</f>
        <v>0.95</v>
      </c>
      <c r="BV249" s="232"/>
      <c r="BW249" s="232">
        <v>0.97</v>
      </c>
      <c r="BX249" s="230">
        <v>0.22</v>
      </c>
      <c r="BY249" s="235"/>
      <c r="BZ249" s="232"/>
      <c r="CA249" s="232"/>
      <c r="CB249" s="230"/>
    </row>
    <row r="250" spans="1:80" ht="15" x14ac:dyDescent="0.2">
      <c r="A250" s="351">
        <f t="shared" si="17"/>
        <v>45971</v>
      </c>
      <c r="B250" s="268">
        <v>0.83333333333333337</v>
      </c>
      <c r="C250" s="254">
        <f t="shared" si="18"/>
        <v>10</v>
      </c>
      <c r="D250" s="255" t="s">
        <v>173</v>
      </c>
      <c r="E250" s="236">
        <v>14</v>
      </c>
      <c r="F250" s="237">
        <v>68.930000000000007</v>
      </c>
      <c r="G250" s="238" t="str" cm="1">
        <f t="array" aca="1" ref="G250" ca="1">INDIRECT("'"&amp;$C250&amp;"'!"&amp;"$"&amp;$D250&amp;$G$1&amp;"")</f>
        <v>CMS</v>
      </c>
      <c r="H250" s="239" t="s">
        <v>1</v>
      </c>
      <c r="I250" s="237" t="s">
        <v>1</v>
      </c>
      <c r="J250" s="238" cm="1">
        <f t="array" aca="1" ref="J250" ca="1">INDIRECT("'"&amp;$C250&amp;"'!"&amp;"$"&amp;$D250&amp;$J$1&amp;"")</f>
        <v>5.7</v>
      </c>
      <c r="K250" s="239"/>
      <c r="L250" s="239">
        <v>0.94</v>
      </c>
      <c r="M250" s="240">
        <v>2.0099999999999998</v>
      </c>
      <c r="N250" s="236" cm="1">
        <f t="array" aca="1" ref="N250" ca="1">INDIRECT("'"&amp;$C250&amp;"'!"&amp;"$"&amp;$D250&amp;$N$1&amp;"")</f>
        <v>5.8</v>
      </c>
      <c r="O250" s="239"/>
      <c r="P250" s="239">
        <v>0.94</v>
      </c>
      <c r="Q250" s="237">
        <v>2.1</v>
      </c>
      <c r="R250" s="236" cm="1">
        <f t="array" aca="1" ref="R250" ca="1">INDIRECT("'"&amp;$C250&amp;"'!"&amp;"$"&amp;$D250&amp;$R$1&amp;"")</f>
        <v>5.6</v>
      </c>
      <c r="S250" s="239"/>
      <c r="T250" s="239">
        <v>0.94</v>
      </c>
      <c r="U250" s="240">
        <v>2.27</v>
      </c>
      <c r="V250" s="236">
        <v>13.768000000000001</v>
      </c>
      <c r="W250" s="241" cm="1">
        <f t="array" aca="1" ref="W250" ca="1">INDIRECT("'"&amp;$C250&amp;"'!"&amp;"$"&amp;$D250&amp;$W$1&amp;"")</f>
        <v>5.7129999999999992</v>
      </c>
      <c r="X250" s="239">
        <v>1</v>
      </c>
      <c r="Y250" s="237">
        <v>0.53400000000000003</v>
      </c>
      <c r="Z250" s="238" cm="1">
        <f t="array" aca="1" ref="Z250" ca="1">INDIRECT("'"&amp;$C250&amp;"'!"&amp;"$"&amp;$D250&amp;$Z$1&amp;"")</f>
        <v>0</v>
      </c>
      <c r="AA250" s="239" t="s">
        <v>1</v>
      </c>
      <c r="AB250" s="239" t="s">
        <v>1</v>
      </c>
      <c r="AC250" s="240" t="s">
        <v>1</v>
      </c>
      <c r="AD250" s="236" cm="1">
        <f t="array" aca="1" ref="AD250" ca="1">INDIRECT("'"&amp;$C250&amp;"'!"&amp;"$"&amp;$D250&amp;$AD$1&amp;"")</f>
        <v>0</v>
      </c>
      <c r="AE250" s="239" t="s">
        <v>1</v>
      </c>
      <c r="AF250" s="239" t="s">
        <v>1</v>
      </c>
      <c r="AG250" s="237" t="s">
        <v>1</v>
      </c>
      <c r="AH250" s="238" cm="1">
        <f t="array" aca="1" ref="AH250" ca="1">INDIRECT("'"&amp;$C250&amp;"'!"&amp;"$"&amp;$D250&amp;$AH$1&amp;"")</f>
        <v>0</v>
      </c>
      <c r="AI250" s="239" t="s">
        <v>1</v>
      </c>
      <c r="AJ250" s="239" t="s">
        <v>1</v>
      </c>
      <c r="AK250" s="240" t="s">
        <v>1</v>
      </c>
      <c r="AL250" s="236" cm="1">
        <f t="array" aca="1" ref="AL250" ca="1">INDIRECT("'"&amp;$C250&amp;"'!"&amp;"$"&amp;$D250&amp;$AL$1&amp;"")</f>
        <v>0</v>
      </c>
      <c r="AM250" s="239" t="s">
        <v>1</v>
      </c>
      <c r="AN250" s="239" t="s">
        <v>1</v>
      </c>
      <c r="AO250" s="237" t="s">
        <v>1</v>
      </c>
      <c r="AP250" s="236">
        <v>11.6</v>
      </c>
      <c r="AQ250" s="240">
        <v>70.599999999999994</v>
      </c>
      <c r="AR250" s="236" cm="1">
        <f t="array" aca="1" ref="AR250" ca="1">INDIRECT("'"&amp;$C250&amp;"'!"&amp;"$"&amp;$D250&amp;$AR$1&amp;"")</f>
        <v>3.5</v>
      </c>
      <c r="AS250" s="239">
        <v>0.96</v>
      </c>
      <c r="AT250" s="237">
        <v>1</v>
      </c>
      <c r="AU250" s="238" cm="1">
        <f t="array" aca="1" ref="AU250" ca="1">INDIRECT("'"&amp;$C250&amp;"'!"&amp;"$"&amp;$D250&amp;$AU$1&amp;"")</f>
        <v>3</v>
      </c>
      <c r="AV250" s="239">
        <v>0.96</v>
      </c>
      <c r="AW250" s="237">
        <v>0.84</v>
      </c>
      <c r="AX250" s="236">
        <v>13.88</v>
      </c>
      <c r="AY250" s="240">
        <v>70.400000000000006</v>
      </c>
      <c r="AZ250" s="239" cm="1">
        <f t="array" aca="1" ref="AZ250" ca="1">INDIRECT("'"&amp;$C250&amp;"'!"&amp;"$"&amp;$D250&amp;$AZ$1&amp;"")</f>
        <v>6.4</v>
      </c>
      <c r="BA250" s="238"/>
      <c r="BB250" s="239">
        <v>0.96</v>
      </c>
      <c r="BC250" s="237">
        <v>1.73</v>
      </c>
      <c r="BD250" s="239" t="str" cm="1">
        <f t="array" aca="1" ref="BD250" ca="1">INDIRECT("'"&amp;$C250&amp;"'!"&amp;"$"&amp;$D250&amp;$BD$1&amp;"")</f>
        <v>CMS</v>
      </c>
      <c r="BE250" s="238"/>
      <c r="BF250" s="239" t="s">
        <v>1</v>
      </c>
      <c r="BG250" s="237" t="s">
        <v>1</v>
      </c>
      <c r="BH250" s="241">
        <v>14.1</v>
      </c>
      <c r="BI250" s="237">
        <v>71.5</v>
      </c>
      <c r="BJ250" s="241" cm="1">
        <f t="array" aca="1" ref="BJ250" ca="1">INDIRECT("'"&amp;$C250&amp;"'!"&amp;"$"&amp;$D250&amp;$BJ$1&amp;"")</f>
        <v>14.28</v>
      </c>
      <c r="BK250" s="239">
        <v>0.99</v>
      </c>
      <c r="BL250" s="237">
        <v>2.4</v>
      </c>
      <c r="BM250" s="415">
        <v>67.7</v>
      </c>
      <c r="BN250" s="236" cm="1">
        <f t="array" aca="1" ref="BN250" ca="1">INDIRECT("'"&amp;$C250&amp;"'!"&amp;"$"&amp;$D250&amp;$BN$1&amp;"")</f>
        <v>0</v>
      </c>
      <c r="BO250" s="238" t="s">
        <v>1</v>
      </c>
      <c r="BP250" s="237" t="s">
        <v>1</v>
      </c>
      <c r="BQ250" s="241" cm="1">
        <f t="array" aca="1" ref="BQ250" ca="1">INDIRECT("'"&amp;$C250&amp;"'!"&amp;"$"&amp;$D250&amp;$BQ$1&amp;"")</f>
        <v>1.36</v>
      </c>
      <c r="BR250" s="239"/>
      <c r="BS250" s="239">
        <v>1</v>
      </c>
      <c r="BT250" s="237">
        <v>0.13</v>
      </c>
      <c r="BU250" s="242" cm="1">
        <f t="array" aca="1" ref="BU250" ca="1">INDIRECT("'"&amp;$C250&amp;"'!"&amp;"$"&amp;$D250&amp;$BU$1&amp;"")</f>
        <v>0.89</v>
      </c>
      <c r="BV250" s="239"/>
      <c r="BW250" s="239">
        <v>0.97</v>
      </c>
      <c r="BX250" s="237">
        <v>0.21</v>
      </c>
      <c r="BY250" s="242"/>
      <c r="BZ250" s="239"/>
      <c r="CA250" s="239"/>
      <c r="CB250" s="237"/>
    </row>
    <row r="251" spans="1:80" ht="15" x14ac:dyDescent="0.2">
      <c r="A251" s="351">
        <f t="shared" si="17"/>
        <v>45971</v>
      </c>
      <c r="B251" s="268">
        <v>0.875000000000001</v>
      </c>
      <c r="C251" s="254">
        <f t="shared" si="18"/>
        <v>10</v>
      </c>
      <c r="D251" s="255" t="s">
        <v>174</v>
      </c>
      <c r="E251" s="229">
        <v>14.1</v>
      </c>
      <c r="F251" s="230">
        <v>69.28</v>
      </c>
      <c r="G251" s="231" t="str" cm="1">
        <f t="array" aca="1" ref="G251" ca="1">INDIRECT("'"&amp;$C251&amp;"'!"&amp;"$"&amp;$D251&amp;$G$1&amp;"")</f>
        <v>CMS</v>
      </c>
      <c r="H251" s="232" t="s">
        <v>1</v>
      </c>
      <c r="I251" s="230" t="s">
        <v>1</v>
      </c>
      <c r="J251" s="231" cm="1">
        <f t="array" aca="1" ref="J251" ca="1">INDIRECT("'"&amp;$C251&amp;"'!"&amp;"$"&amp;$D251&amp;$J$1&amp;"")</f>
        <v>6.5</v>
      </c>
      <c r="K251" s="232"/>
      <c r="L251" s="232">
        <v>0.96</v>
      </c>
      <c r="M251" s="233">
        <v>2</v>
      </c>
      <c r="N251" s="229" cm="1">
        <f t="array" aca="1" ref="N251" ca="1">INDIRECT("'"&amp;$C251&amp;"'!"&amp;"$"&amp;$D251&amp;$N$1&amp;"")</f>
        <v>6.5</v>
      </c>
      <c r="O251" s="232"/>
      <c r="P251" s="232">
        <v>0.95</v>
      </c>
      <c r="Q251" s="230">
        <v>2.1</v>
      </c>
      <c r="R251" s="359" cm="1">
        <f t="array" aca="1" ref="R251" ca="1">INDIRECT("'"&amp;$C251&amp;"'!"&amp;"$"&amp;$D251&amp;$R$1&amp;"")</f>
        <v>7</v>
      </c>
      <c r="S251" s="232"/>
      <c r="T251" s="232">
        <v>0.97</v>
      </c>
      <c r="U251" s="233">
        <v>1.89</v>
      </c>
      <c r="V251" s="229" t="s">
        <v>1</v>
      </c>
      <c r="W251" s="234" cm="1">
        <f t="array" aca="1" ref="W251" ca="1">INDIRECT("'"&amp;$C251&amp;"'!"&amp;"$"&amp;$D251&amp;$W$1&amp;"")</f>
        <v>0</v>
      </c>
      <c r="X251" s="232" t="s">
        <v>1</v>
      </c>
      <c r="Y251" s="230" t="s">
        <v>1</v>
      </c>
      <c r="Z251" s="231" cm="1">
        <f t="array" aca="1" ref="Z251" ca="1">INDIRECT("'"&amp;$C251&amp;"'!"&amp;"$"&amp;$D251&amp;$Z$1&amp;"")</f>
        <v>0</v>
      </c>
      <c r="AA251" s="232" t="s">
        <v>1</v>
      </c>
      <c r="AB251" s="232" t="s">
        <v>1</v>
      </c>
      <c r="AC251" s="233" t="s">
        <v>1</v>
      </c>
      <c r="AD251" s="229" cm="1">
        <f t="array" aca="1" ref="AD251" ca="1">INDIRECT("'"&amp;$C251&amp;"'!"&amp;"$"&amp;$D251&amp;$AD$1&amp;"")</f>
        <v>0</v>
      </c>
      <c r="AE251" s="232" t="s">
        <v>1</v>
      </c>
      <c r="AF251" s="232" t="s">
        <v>1</v>
      </c>
      <c r="AG251" s="230" t="s">
        <v>1</v>
      </c>
      <c r="AH251" s="231" cm="1">
        <f t="array" aca="1" ref="AH251" ca="1">INDIRECT("'"&amp;$C251&amp;"'!"&amp;"$"&amp;$D251&amp;$AH$1&amp;"")</f>
        <v>0</v>
      </c>
      <c r="AI251" s="232" t="s">
        <v>1</v>
      </c>
      <c r="AJ251" s="232" t="s">
        <v>1</v>
      </c>
      <c r="AK251" s="233" t="s">
        <v>1</v>
      </c>
      <c r="AL251" s="229" cm="1">
        <f t="array" aca="1" ref="AL251" ca="1">INDIRECT("'"&amp;$C251&amp;"'!"&amp;"$"&amp;$D251&amp;$AL$1&amp;"")</f>
        <v>0</v>
      </c>
      <c r="AM251" s="232" t="s">
        <v>1</v>
      </c>
      <c r="AN251" s="232" t="s">
        <v>1</v>
      </c>
      <c r="AO251" s="230" t="s">
        <v>1</v>
      </c>
      <c r="AP251" s="229">
        <v>11.6</v>
      </c>
      <c r="AQ251" s="233">
        <v>70.8</v>
      </c>
      <c r="AR251" s="229" cm="1">
        <f t="array" aca="1" ref="AR251" ca="1">INDIRECT("'"&amp;$C251&amp;"'!"&amp;"$"&amp;$D251&amp;$AR$1&amp;"")</f>
        <v>4</v>
      </c>
      <c r="AS251" s="232">
        <v>0.98</v>
      </c>
      <c r="AT251" s="230">
        <v>0.79</v>
      </c>
      <c r="AU251" s="231" cm="1">
        <f t="array" aca="1" ref="AU251" ca="1">INDIRECT("'"&amp;$C251&amp;"'!"&amp;"$"&amp;$D251&amp;$AU$1&amp;"")</f>
        <v>3.5</v>
      </c>
      <c r="AV251" s="232">
        <v>0.98</v>
      </c>
      <c r="AW251" s="230">
        <v>0.64</v>
      </c>
      <c r="AX251" s="229">
        <v>13.8</v>
      </c>
      <c r="AY251" s="233">
        <v>70.5</v>
      </c>
      <c r="AZ251" s="232" cm="1">
        <f t="array" aca="1" ref="AZ251" ca="1">INDIRECT("'"&amp;$C251&amp;"'!"&amp;"$"&amp;$D251&amp;$AZ$1&amp;"")</f>
        <v>6</v>
      </c>
      <c r="BA251" s="231"/>
      <c r="BB251" s="232">
        <v>0.98</v>
      </c>
      <c r="BC251" s="230">
        <v>1.23</v>
      </c>
      <c r="BD251" s="232" t="str" cm="1">
        <f t="array" aca="1" ref="BD251" ca="1">INDIRECT("'"&amp;$C251&amp;"'!"&amp;"$"&amp;$D251&amp;$BD$1&amp;"")</f>
        <v>CMS</v>
      </c>
      <c r="BE251" s="231"/>
      <c r="BF251" s="232" t="s">
        <v>1</v>
      </c>
      <c r="BG251" s="230" t="s">
        <v>1</v>
      </c>
      <c r="BH251" s="234">
        <v>14.16</v>
      </c>
      <c r="BI251" s="230">
        <v>71.89</v>
      </c>
      <c r="BJ251" s="234" cm="1">
        <f t="array" aca="1" ref="BJ251" ca="1">INDIRECT("'"&amp;$C251&amp;"'!"&amp;"$"&amp;$D251&amp;$BJ$1&amp;"")</f>
        <v>14.22</v>
      </c>
      <c r="BK251" s="232">
        <v>0.99</v>
      </c>
      <c r="BL251" s="230">
        <v>2.2999999999999998</v>
      </c>
      <c r="BM251" s="414">
        <v>68</v>
      </c>
      <c r="BN251" s="229" cm="1">
        <f t="array" aca="1" ref="BN251" ca="1">INDIRECT("'"&amp;$C251&amp;"'!"&amp;"$"&amp;$D251&amp;$BN$1&amp;"")</f>
        <v>0</v>
      </c>
      <c r="BO251" s="231" t="s">
        <v>1</v>
      </c>
      <c r="BP251" s="230" t="s">
        <v>1</v>
      </c>
      <c r="BQ251" s="234" cm="1">
        <f t="array" aca="1" ref="BQ251" ca="1">INDIRECT("'"&amp;$C251&amp;"'!"&amp;"$"&amp;$D251&amp;$BQ$1&amp;"")</f>
        <v>1.24</v>
      </c>
      <c r="BR251" s="232"/>
      <c r="BS251" s="232">
        <v>1</v>
      </c>
      <c r="BT251" s="230">
        <v>0.11</v>
      </c>
      <c r="BU251" s="235" cm="1">
        <f t="array" aca="1" ref="BU251" ca="1">INDIRECT("'"&amp;$C251&amp;"'!"&amp;"$"&amp;$D251&amp;$BU$1&amp;"")</f>
        <v>0.89</v>
      </c>
      <c r="BV251" s="232"/>
      <c r="BW251" s="232">
        <v>0.97</v>
      </c>
      <c r="BX251" s="230">
        <v>0.2</v>
      </c>
      <c r="BY251" s="235"/>
      <c r="BZ251" s="232"/>
      <c r="CA251" s="232"/>
      <c r="CB251" s="230"/>
    </row>
    <row r="252" spans="1:80" ht="15" x14ac:dyDescent="0.2">
      <c r="A252" s="351">
        <f t="shared" si="17"/>
        <v>45971</v>
      </c>
      <c r="B252" s="268">
        <v>0.91666666666666696</v>
      </c>
      <c r="C252" s="254">
        <f t="shared" si="18"/>
        <v>10</v>
      </c>
      <c r="D252" s="255" t="s">
        <v>175</v>
      </c>
      <c r="E252" s="236">
        <v>14.2</v>
      </c>
      <c r="F252" s="237">
        <v>69.86</v>
      </c>
      <c r="G252" s="238" t="str" cm="1">
        <f t="array" aca="1" ref="G252" ca="1">INDIRECT("'"&amp;$C252&amp;"'!"&amp;"$"&amp;$D252&amp;$G$1&amp;"")</f>
        <v>CMS</v>
      </c>
      <c r="H252" s="239" t="s">
        <v>1</v>
      </c>
      <c r="I252" s="237" t="s">
        <v>1</v>
      </c>
      <c r="J252" s="238" cm="1">
        <f t="array" aca="1" ref="J252" ca="1">INDIRECT("'"&amp;$C252&amp;"'!"&amp;"$"&amp;$D252&amp;$J$1&amp;"")</f>
        <v>6.7</v>
      </c>
      <c r="K252" s="239"/>
      <c r="L252" s="239">
        <v>0.97</v>
      </c>
      <c r="M252" s="240">
        <v>1.54</v>
      </c>
      <c r="N252" s="236" cm="1">
        <f t="array" aca="1" ref="N252" ca="1">INDIRECT("'"&amp;$C252&amp;"'!"&amp;"$"&amp;$D252&amp;$N$1&amp;"")</f>
        <v>6.7</v>
      </c>
      <c r="O252" s="239"/>
      <c r="P252" s="239">
        <v>0.97</v>
      </c>
      <c r="Q252" s="237">
        <v>1.58</v>
      </c>
      <c r="R252" s="236" cm="1">
        <f t="array" aca="1" ref="R252" ca="1">INDIRECT("'"&amp;$C252&amp;"'!"&amp;"$"&amp;$D252&amp;$R$1&amp;"")</f>
        <v>6.7</v>
      </c>
      <c r="S252" s="239"/>
      <c r="T252" s="239">
        <v>0.97</v>
      </c>
      <c r="U252" s="240">
        <v>1.53</v>
      </c>
      <c r="V252" s="236" t="s">
        <v>1</v>
      </c>
      <c r="W252" s="241" cm="1">
        <f t="array" aca="1" ref="W252" ca="1">INDIRECT("'"&amp;$C252&amp;"'!"&amp;"$"&amp;$D252&amp;$W$1&amp;"")</f>
        <v>0</v>
      </c>
      <c r="X252" s="239" t="s">
        <v>1</v>
      </c>
      <c r="Y252" s="237" t="s">
        <v>1</v>
      </c>
      <c r="Z252" s="238" cm="1">
        <f t="array" aca="1" ref="Z252" ca="1">INDIRECT("'"&amp;$C252&amp;"'!"&amp;"$"&amp;$D252&amp;$Z$1&amp;"")</f>
        <v>0</v>
      </c>
      <c r="AA252" s="239" t="s">
        <v>1</v>
      </c>
      <c r="AB252" s="239" t="s">
        <v>1</v>
      </c>
      <c r="AC252" s="240" t="s">
        <v>1</v>
      </c>
      <c r="AD252" s="236" cm="1">
        <f t="array" aca="1" ref="AD252" ca="1">INDIRECT("'"&amp;$C252&amp;"'!"&amp;"$"&amp;$D252&amp;$AD$1&amp;"")</f>
        <v>0</v>
      </c>
      <c r="AE252" s="239" t="s">
        <v>1</v>
      </c>
      <c r="AF252" s="239" t="s">
        <v>1</v>
      </c>
      <c r="AG252" s="237" t="s">
        <v>1</v>
      </c>
      <c r="AH252" s="238" cm="1">
        <f t="array" aca="1" ref="AH252" ca="1">INDIRECT("'"&amp;$C252&amp;"'!"&amp;"$"&amp;$D252&amp;$AH$1&amp;"")</f>
        <v>0</v>
      </c>
      <c r="AI252" s="239" t="s">
        <v>1</v>
      </c>
      <c r="AJ252" s="239" t="s">
        <v>1</v>
      </c>
      <c r="AK252" s="240" t="s">
        <v>1</v>
      </c>
      <c r="AL252" s="236" cm="1">
        <f t="array" aca="1" ref="AL252" ca="1">INDIRECT("'"&amp;$C252&amp;"'!"&amp;"$"&amp;$D252&amp;$AL$1&amp;"")</f>
        <v>0</v>
      </c>
      <c r="AM252" s="239" t="s">
        <v>1</v>
      </c>
      <c r="AN252" s="239" t="s">
        <v>1</v>
      </c>
      <c r="AO252" s="237" t="s">
        <v>1</v>
      </c>
      <c r="AP252" s="236">
        <v>11.6</v>
      </c>
      <c r="AQ252" s="240">
        <v>71</v>
      </c>
      <c r="AR252" s="236" cm="1">
        <f t="array" aca="1" ref="AR252" ca="1">INDIRECT("'"&amp;$C252&amp;"'!"&amp;"$"&amp;$D252&amp;$AR$1&amp;"")</f>
        <v>3.8</v>
      </c>
      <c r="AS252" s="239">
        <v>0.98</v>
      </c>
      <c r="AT252" s="237">
        <v>0.69</v>
      </c>
      <c r="AU252" s="238" cm="1">
        <f t="array" aca="1" ref="AU252" ca="1">INDIRECT("'"&amp;$C252&amp;"'!"&amp;"$"&amp;$D252&amp;$AU$1&amp;"")</f>
        <v>3.2</v>
      </c>
      <c r="AV252" s="239">
        <v>0.98</v>
      </c>
      <c r="AW252" s="237">
        <v>0.52</v>
      </c>
      <c r="AX252" s="236">
        <v>13.8</v>
      </c>
      <c r="AY252" s="240">
        <v>70.5</v>
      </c>
      <c r="AZ252" s="239" cm="1">
        <f t="array" aca="1" ref="AZ252" ca="1">INDIRECT("'"&amp;$C252&amp;"'!"&amp;"$"&amp;$D252&amp;$AZ$1&amp;"")</f>
        <v>2.7</v>
      </c>
      <c r="BA252" s="238"/>
      <c r="BB252" s="239">
        <v>0.94</v>
      </c>
      <c r="BC252" s="237">
        <v>0.99</v>
      </c>
      <c r="BD252" s="239" t="str" cm="1">
        <f t="array" aca="1" ref="BD252" ca="1">INDIRECT("'"&amp;$C252&amp;"'!"&amp;"$"&amp;$D252&amp;$BD$1&amp;"")</f>
        <v>CMS</v>
      </c>
      <c r="BE252" s="238"/>
      <c r="BF252" s="239" t="s">
        <v>1</v>
      </c>
      <c r="BG252" s="237" t="s">
        <v>1</v>
      </c>
      <c r="BH252" s="241">
        <v>14.23</v>
      </c>
      <c r="BI252" s="237">
        <v>72.150000000000006</v>
      </c>
      <c r="BJ252" s="241" cm="1">
        <f t="array" aca="1" ref="BJ252" ca="1">INDIRECT("'"&amp;$C252&amp;"'!"&amp;"$"&amp;$D252&amp;$BJ$1&amp;"")</f>
        <v>14.22</v>
      </c>
      <c r="BK252" s="239">
        <v>0.99</v>
      </c>
      <c r="BL252" s="237">
        <v>2.4</v>
      </c>
      <c r="BM252" s="415">
        <v>68.7</v>
      </c>
      <c r="BN252" s="236" cm="1">
        <f t="array" aca="1" ref="BN252" ca="1">INDIRECT("'"&amp;$C252&amp;"'!"&amp;"$"&amp;$D252&amp;$BN$1&amp;"")</f>
        <v>0</v>
      </c>
      <c r="BO252" s="238" t="s">
        <v>1</v>
      </c>
      <c r="BP252" s="237" t="s">
        <v>1</v>
      </c>
      <c r="BQ252" s="241" cm="1">
        <f t="array" aca="1" ref="BQ252" ca="1">INDIRECT("'"&amp;$C252&amp;"'!"&amp;"$"&amp;$D252&amp;$BQ$1&amp;"")</f>
        <v>1.01</v>
      </c>
      <c r="BR252" s="239"/>
      <c r="BS252" s="239">
        <v>1</v>
      </c>
      <c r="BT252" s="237">
        <v>0.1</v>
      </c>
      <c r="BU252" s="242" cm="1">
        <f t="array" aca="1" ref="BU252" ca="1">INDIRECT("'"&amp;$C252&amp;"'!"&amp;"$"&amp;$D252&amp;$BU$1&amp;"")</f>
        <v>0.84</v>
      </c>
      <c r="BV252" s="239"/>
      <c r="BW252" s="239">
        <v>0.97</v>
      </c>
      <c r="BX252" s="237">
        <v>0.2</v>
      </c>
      <c r="BY252" s="242"/>
      <c r="BZ252" s="239"/>
      <c r="CA252" s="239"/>
      <c r="CB252" s="237"/>
    </row>
    <row r="253" spans="1:80" ht="15.75" thickBot="1" x14ac:dyDescent="0.25">
      <c r="A253" s="352">
        <f t="shared" si="17"/>
        <v>45971</v>
      </c>
      <c r="B253" s="269">
        <v>0.95833333333333404</v>
      </c>
      <c r="C253" s="256">
        <f t="shared" si="18"/>
        <v>10</v>
      </c>
      <c r="D253" s="257" t="s">
        <v>176</v>
      </c>
      <c r="E253" s="243">
        <v>14.1</v>
      </c>
      <c r="F253" s="244">
        <v>70.11</v>
      </c>
      <c r="G253" s="245" t="str" cm="1">
        <f t="array" aca="1" ref="G253" ca="1">INDIRECT("'"&amp;$C253&amp;"'!"&amp;"$"&amp;$D253&amp;$G$1&amp;"")</f>
        <v>CMS</v>
      </c>
      <c r="H253" s="246" t="s">
        <v>1</v>
      </c>
      <c r="I253" s="244" t="s">
        <v>1</v>
      </c>
      <c r="J253" s="245" cm="1">
        <f t="array" aca="1" ref="J253" ca="1">INDIRECT("'"&amp;$C253&amp;"'!"&amp;"$"&amp;$D253&amp;$J$1&amp;"")</f>
        <v>6.8</v>
      </c>
      <c r="K253" s="246"/>
      <c r="L253" s="246">
        <v>0.97</v>
      </c>
      <c r="M253" s="247">
        <v>1.65</v>
      </c>
      <c r="N253" s="243" cm="1">
        <f t="array" aca="1" ref="N253" ca="1">INDIRECT("'"&amp;$C253&amp;"'!"&amp;"$"&amp;$D253&amp;$N$1&amp;"")</f>
        <v>6.5</v>
      </c>
      <c r="O253" s="246"/>
      <c r="P253" s="246">
        <v>0.97</v>
      </c>
      <c r="Q253" s="244">
        <v>1.53</v>
      </c>
      <c r="R253" s="361" cm="1">
        <f t="array" aca="1" ref="R253" ca="1">INDIRECT("'"&amp;$C253&amp;"'!"&amp;"$"&amp;$D253&amp;$R$1&amp;"")</f>
        <v>6.5</v>
      </c>
      <c r="S253" s="246"/>
      <c r="T253" s="246">
        <v>0.97</v>
      </c>
      <c r="U253" s="247">
        <v>1.59</v>
      </c>
      <c r="V253" s="243" t="s">
        <v>1</v>
      </c>
      <c r="W253" s="248" cm="1">
        <f t="array" aca="1" ref="W253" ca="1">INDIRECT("'"&amp;$C253&amp;"'!"&amp;"$"&amp;$D253&amp;$W$1&amp;"")</f>
        <v>0</v>
      </c>
      <c r="X253" s="246" t="s">
        <v>1</v>
      </c>
      <c r="Y253" s="244" t="s">
        <v>1</v>
      </c>
      <c r="Z253" s="245" cm="1">
        <f t="array" aca="1" ref="Z253" ca="1">INDIRECT("'"&amp;$C253&amp;"'!"&amp;"$"&amp;$D253&amp;$Z$1&amp;"")</f>
        <v>0</v>
      </c>
      <c r="AA253" s="246" t="s">
        <v>1</v>
      </c>
      <c r="AB253" s="246" t="s">
        <v>1</v>
      </c>
      <c r="AC253" s="247" t="s">
        <v>1</v>
      </c>
      <c r="AD253" s="243" cm="1">
        <f t="array" aca="1" ref="AD253" ca="1">INDIRECT("'"&amp;$C253&amp;"'!"&amp;"$"&amp;$D253&amp;$AD$1&amp;"")</f>
        <v>0</v>
      </c>
      <c r="AE253" s="246" t="s">
        <v>1</v>
      </c>
      <c r="AF253" s="246" t="s">
        <v>1</v>
      </c>
      <c r="AG253" s="244" t="s">
        <v>1</v>
      </c>
      <c r="AH253" s="245" cm="1">
        <f t="array" aca="1" ref="AH253" ca="1">INDIRECT("'"&amp;$C253&amp;"'!"&amp;"$"&amp;$D253&amp;$AH$1&amp;"")</f>
        <v>0</v>
      </c>
      <c r="AI253" s="246" t="s">
        <v>1</v>
      </c>
      <c r="AJ253" s="246" t="s">
        <v>1</v>
      </c>
      <c r="AK253" s="247" t="s">
        <v>1</v>
      </c>
      <c r="AL253" s="243" cm="1">
        <f t="array" aca="1" ref="AL253" ca="1">INDIRECT("'"&amp;$C253&amp;"'!"&amp;"$"&amp;$D253&amp;$AL$1&amp;"")</f>
        <v>0</v>
      </c>
      <c r="AM253" s="246" t="s">
        <v>1</v>
      </c>
      <c r="AN253" s="246" t="s">
        <v>1</v>
      </c>
      <c r="AO253" s="244" t="s">
        <v>1</v>
      </c>
      <c r="AP253" s="243">
        <v>11.6</v>
      </c>
      <c r="AQ253" s="247">
        <v>70.8</v>
      </c>
      <c r="AR253" s="243" cm="1">
        <f t="array" aca="1" ref="AR253" ca="1">INDIRECT("'"&amp;$C253&amp;"'!"&amp;"$"&amp;$D253&amp;$AR$1&amp;"")</f>
        <v>3.8</v>
      </c>
      <c r="AS253" s="246">
        <v>0.97</v>
      </c>
      <c r="AT253" s="244">
        <v>0.85</v>
      </c>
      <c r="AU253" s="245" cm="1">
        <f t="array" aca="1" ref="AU253" ca="1">INDIRECT("'"&amp;$C253&amp;"'!"&amp;"$"&amp;$D253&amp;$AU$1&amp;"")</f>
        <v>3</v>
      </c>
      <c r="AV253" s="246">
        <v>0.97</v>
      </c>
      <c r="AW253" s="244">
        <v>0.65</v>
      </c>
      <c r="AX253" s="243">
        <v>0</v>
      </c>
      <c r="AY253" s="247">
        <v>70.599999999999994</v>
      </c>
      <c r="AZ253" s="246" cm="1">
        <f t="array" aca="1" ref="AZ253" ca="1">INDIRECT("'"&amp;$C253&amp;"'!"&amp;"$"&amp;$D253&amp;$AZ$1&amp;"")</f>
        <v>0</v>
      </c>
      <c r="BA253" s="245"/>
      <c r="BB253" s="246" t="s">
        <v>1</v>
      </c>
      <c r="BC253" s="244" t="s">
        <v>1</v>
      </c>
      <c r="BD253" s="246" t="str" cm="1">
        <f t="array" aca="1" ref="BD253" ca="1">INDIRECT("'"&amp;$C253&amp;"'!"&amp;"$"&amp;$D253&amp;$BD$1&amp;"")</f>
        <v>CMS</v>
      </c>
      <c r="BE253" s="245"/>
      <c r="BF253" s="246" t="s">
        <v>1</v>
      </c>
      <c r="BG253" s="244" t="s">
        <v>1</v>
      </c>
      <c r="BH253" s="248">
        <v>14.2</v>
      </c>
      <c r="BI253" s="244">
        <v>72.099999999999994</v>
      </c>
      <c r="BJ253" s="248" cm="1">
        <f t="array" aca="1" ref="BJ253" ca="1">INDIRECT("'"&amp;$C253&amp;"'!"&amp;"$"&amp;$D253&amp;$BJ$1&amp;"")</f>
        <v>14.22</v>
      </c>
      <c r="BK253" s="246">
        <v>0.99</v>
      </c>
      <c r="BL253" s="244">
        <v>2.4</v>
      </c>
      <c r="BM253" s="416">
        <v>69</v>
      </c>
      <c r="BN253" s="243" cm="1">
        <f t="array" aca="1" ref="BN253" ca="1">INDIRECT("'"&amp;$C253&amp;"'!"&amp;"$"&amp;$D253&amp;$BN$1&amp;"")</f>
        <v>0</v>
      </c>
      <c r="BO253" s="245" t="s">
        <v>1</v>
      </c>
      <c r="BP253" s="244" t="s">
        <v>1</v>
      </c>
      <c r="BQ253" s="248" cm="1">
        <f t="array" aca="1" ref="BQ253" ca="1">INDIRECT("'"&amp;$C253&amp;"'!"&amp;"$"&amp;$D253&amp;$BQ$1&amp;"")</f>
        <v>0.88</v>
      </c>
      <c r="BR253" s="246"/>
      <c r="BS253" s="246">
        <v>1</v>
      </c>
      <c r="BT253" s="244">
        <v>7.0000000000000007E-2</v>
      </c>
      <c r="BU253" s="249" cm="1">
        <f t="array" aca="1" ref="BU253" ca="1">INDIRECT("'"&amp;$C253&amp;"'!"&amp;"$"&amp;$D253&amp;$BU$1&amp;"")</f>
        <v>0.79</v>
      </c>
      <c r="BV253" s="246"/>
      <c r="BW253" s="246">
        <v>0.97</v>
      </c>
      <c r="BX253" s="244">
        <v>0.18</v>
      </c>
      <c r="BY253" s="249"/>
      <c r="BZ253" s="246"/>
      <c r="CA253" s="246"/>
      <c r="CB253" s="244"/>
    </row>
    <row r="254" spans="1:80" ht="15" thickBot="1" x14ac:dyDescent="0.25">
      <c r="BI254" s="250"/>
    </row>
    <row r="255" spans="1:80" ht="15" x14ac:dyDescent="0.2">
      <c r="A255" s="270">
        <f>A230+1</f>
        <v>45972</v>
      </c>
      <c r="B255" s="267">
        <v>0</v>
      </c>
      <c r="C255" s="252">
        <f>DAY(A255)</f>
        <v>11</v>
      </c>
      <c r="D255" s="253" t="s">
        <v>153</v>
      </c>
      <c r="E255" s="223">
        <v>14.2</v>
      </c>
      <c r="F255" s="224">
        <v>70.36</v>
      </c>
      <c r="G255" s="225" t="str" cm="1">
        <f t="array" aca="1" ref="G255" ca="1">INDIRECT("'"&amp;$C255&amp;"'!"&amp;"$"&amp;$D255&amp;$G$1&amp;"")</f>
        <v>CMS</v>
      </c>
      <c r="H255" s="226" t="s">
        <v>1</v>
      </c>
      <c r="I255" s="224" t="s">
        <v>1</v>
      </c>
      <c r="J255" s="225" cm="1">
        <f t="array" aca="1" ref="J255" ca="1">INDIRECT("'"&amp;$C255&amp;"'!"&amp;"$"&amp;$D255&amp;$J$1&amp;"")</f>
        <v>6.7</v>
      </c>
      <c r="K255" s="226"/>
      <c r="L255" s="226">
        <v>0.97</v>
      </c>
      <c r="M255" s="227">
        <v>1.64</v>
      </c>
      <c r="N255" s="223" cm="1">
        <f t="array" aca="1" ref="N255" ca="1">INDIRECT("'"&amp;$C255&amp;"'!"&amp;"$"&amp;$D255&amp;$N$1&amp;"")</f>
        <v>6.4</v>
      </c>
      <c r="O255" s="226"/>
      <c r="P255" s="226">
        <v>0.97</v>
      </c>
      <c r="Q255" s="224">
        <v>1.51</v>
      </c>
      <c r="R255" s="358" cm="1">
        <f t="array" aca="1" ref="R255" ca="1">INDIRECT("'"&amp;$C255&amp;"'!"&amp;"$"&amp;$D255&amp;$R$1&amp;"")</f>
        <v>6.4</v>
      </c>
      <c r="S255" s="226"/>
      <c r="T255" s="226">
        <v>1</v>
      </c>
      <c r="U255" s="227">
        <v>1.39</v>
      </c>
      <c r="V255" s="223" t="s">
        <v>1</v>
      </c>
      <c r="W255" s="228" cm="1">
        <f t="array" aca="1" ref="W255" ca="1">INDIRECT("'"&amp;$C255&amp;"'!"&amp;"$"&amp;$D255&amp;$W$1&amp;"")</f>
        <v>0</v>
      </c>
      <c r="X255" s="226" t="s">
        <v>1</v>
      </c>
      <c r="Y255" s="224" t="s">
        <v>1</v>
      </c>
      <c r="Z255" s="225"/>
      <c r="AA255" s="226"/>
      <c r="AB255" s="226"/>
      <c r="AC255" s="227"/>
      <c r="AD255" s="223"/>
      <c r="AE255" s="226"/>
      <c r="AF255" s="226"/>
      <c r="AG255" s="224"/>
      <c r="AH255" s="225"/>
      <c r="AI255" s="226"/>
      <c r="AJ255" s="226"/>
      <c r="AK255" s="224"/>
      <c r="AL255" s="223"/>
      <c r="AM255" s="226"/>
      <c r="AN255" s="226"/>
      <c r="AO255" s="224"/>
      <c r="AP255" s="223">
        <v>11.6</v>
      </c>
      <c r="AQ255" s="227">
        <v>71.099999999999994</v>
      </c>
      <c r="AR255" s="223" cm="1">
        <f t="array" aca="1" ref="AR255" ca="1">INDIRECT("'"&amp;$C255&amp;"'!"&amp;"$"&amp;$D255&amp;$AR$1&amp;"")</f>
        <v>2.5</v>
      </c>
      <c r="AS255" s="226">
        <v>0.98</v>
      </c>
      <c r="AT255" s="224">
        <v>0.65</v>
      </c>
      <c r="AU255" s="225" cm="1">
        <f t="array" aca="1" ref="AU255" ca="1">INDIRECT("'"&amp;$C255&amp;"'!"&amp;"$"&amp;$D255&amp;$AU$1&amp;"")</f>
        <v>2.5</v>
      </c>
      <c r="AV255" s="226">
        <v>0.98</v>
      </c>
      <c r="AW255" s="224">
        <v>0.45</v>
      </c>
      <c r="AX255" s="223">
        <v>0</v>
      </c>
      <c r="AY255" s="227">
        <v>70.7</v>
      </c>
      <c r="AZ255" s="226" cm="1">
        <f t="array" aca="1" ref="AZ255" ca="1">INDIRECT("'"&amp;$C255&amp;"'!"&amp;"$"&amp;$D255&amp;$AZ$1&amp;"")</f>
        <v>0</v>
      </c>
      <c r="BA255" s="225"/>
      <c r="BB255" s="226" t="s">
        <v>1</v>
      </c>
      <c r="BC255" s="224" t="s">
        <v>1</v>
      </c>
      <c r="BD255" s="226" t="str" cm="1">
        <f t="array" aca="1" ref="BD255" ca="1">INDIRECT("'"&amp;$C255&amp;"'!"&amp;"$"&amp;$D255&amp;$BD$1&amp;"")</f>
        <v>CMS</v>
      </c>
      <c r="BE255" s="225"/>
      <c r="BF255" s="226" t="s">
        <v>1</v>
      </c>
      <c r="BG255" s="224" t="s">
        <v>1</v>
      </c>
      <c r="BH255" s="228">
        <v>14.23</v>
      </c>
      <c r="BI255" s="224">
        <v>72.239999999999995</v>
      </c>
      <c r="BJ255" s="228" cm="1">
        <f t="array" aca="1" ref="BJ255" ca="1">INDIRECT("'"&amp;$C255&amp;"'!"&amp;"$"&amp;$D255&amp;$BJ$1&amp;"")</f>
        <v>13.25</v>
      </c>
      <c r="BK255" s="226">
        <v>0.99</v>
      </c>
      <c r="BL255" s="224">
        <v>2.2999999999999998</v>
      </c>
      <c r="BM255" s="413">
        <v>69.400000000000006</v>
      </c>
      <c r="BN255" s="223" cm="1">
        <f t="array" aca="1" ref="BN255" ca="1">INDIRECT("'"&amp;$C255&amp;"'!"&amp;"$"&amp;$D255&amp;$BN$1&amp;"")</f>
        <v>0</v>
      </c>
      <c r="BO255" s="225" t="s">
        <v>1</v>
      </c>
      <c r="BP255" s="224" t="s">
        <v>1</v>
      </c>
      <c r="BQ255" s="228" cm="1">
        <f t="array" aca="1" ref="BQ255" ca="1">INDIRECT("'"&amp;$C255&amp;"'!"&amp;"$"&amp;$D255&amp;$BQ$1&amp;"")</f>
        <v>0.81</v>
      </c>
      <c r="BR255" s="226"/>
      <c r="BS255" s="226">
        <v>1</v>
      </c>
      <c r="BT255" s="224">
        <v>0.05</v>
      </c>
      <c r="BU255" s="228" cm="1">
        <f t="array" aca="1" ref="BU255" ca="1">INDIRECT("'"&amp;$C255&amp;"'!"&amp;"$"&amp;$D255&amp;$BU$1&amp;"")</f>
        <v>0.74</v>
      </c>
      <c r="BV255" s="226"/>
      <c r="BW255" s="226">
        <v>0.97</v>
      </c>
      <c r="BX255" s="224">
        <v>0.17</v>
      </c>
      <c r="BY255" s="281"/>
      <c r="BZ255" s="226"/>
      <c r="CA255" s="226"/>
      <c r="CB255" s="224"/>
    </row>
    <row r="256" spans="1:80" ht="15" x14ac:dyDescent="0.2">
      <c r="A256" s="351">
        <f t="shared" ref="A256:A278" si="19">A231+1</f>
        <v>45972</v>
      </c>
      <c r="B256" s="268">
        <v>4.1666666666666699E-2</v>
      </c>
      <c r="C256" s="254">
        <f>DAY(A256)</f>
        <v>11</v>
      </c>
      <c r="D256" s="255" t="s">
        <v>154</v>
      </c>
      <c r="E256" s="229">
        <v>14.1</v>
      </c>
      <c r="F256" s="230">
        <v>69.56</v>
      </c>
      <c r="G256" s="231" t="str" cm="1">
        <f t="array" aca="1" ref="G256" ca="1">INDIRECT("'"&amp;$C256&amp;"'!"&amp;"$"&amp;$D256&amp;$G$1&amp;"")</f>
        <v>CMS</v>
      </c>
      <c r="H256" s="232" t="s">
        <v>1</v>
      </c>
      <c r="I256" s="230" t="s">
        <v>1</v>
      </c>
      <c r="J256" s="231" cm="1">
        <f t="array" aca="1" ref="J256" ca="1">INDIRECT("'"&amp;$C256&amp;"'!"&amp;"$"&amp;$D256&amp;$J$1&amp;"")</f>
        <v>6.8</v>
      </c>
      <c r="K256" s="232"/>
      <c r="L256" s="232">
        <v>0.99</v>
      </c>
      <c r="M256" s="233">
        <v>1.04</v>
      </c>
      <c r="N256" s="229" cm="1">
        <f t="array" aca="1" ref="N256" ca="1">INDIRECT("'"&amp;$C256&amp;"'!"&amp;"$"&amp;$D256&amp;$N$1&amp;"")</f>
        <v>6.7</v>
      </c>
      <c r="O256" s="232"/>
      <c r="P256" s="232">
        <v>0.96</v>
      </c>
      <c r="Q256" s="230">
        <v>2.08</v>
      </c>
      <c r="R256" s="359" cm="1">
        <f t="array" aca="1" ref="R256" ca="1">INDIRECT("'"&amp;$C256&amp;"'!"&amp;"$"&amp;$D256&amp;$R$1&amp;"")</f>
        <v>0</v>
      </c>
      <c r="S256" s="232"/>
      <c r="T256" s="232" t="s">
        <v>1</v>
      </c>
      <c r="U256" s="233" t="s">
        <v>1</v>
      </c>
      <c r="V256" s="229" t="s">
        <v>1</v>
      </c>
      <c r="W256" s="234" cm="1">
        <f t="array" aca="1" ref="W256" ca="1">INDIRECT("'"&amp;$C256&amp;"'!"&amp;"$"&amp;$D256&amp;$W$1&amp;"")</f>
        <v>0</v>
      </c>
      <c r="X256" s="232" t="s">
        <v>1</v>
      </c>
      <c r="Y256" s="230" t="s">
        <v>1</v>
      </c>
      <c r="Z256" s="231"/>
      <c r="AA256" s="232"/>
      <c r="AB256" s="232"/>
      <c r="AC256" s="233"/>
      <c r="AD256" s="229"/>
      <c r="AE256" s="232"/>
      <c r="AF256" s="232"/>
      <c r="AG256" s="230"/>
      <c r="AH256" s="231"/>
      <c r="AI256" s="232"/>
      <c r="AJ256" s="232"/>
      <c r="AK256" s="233"/>
      <c r="AL256" s="229"/>
      <c r="AM256" s="232"/>
      <c r="AN256" s="232"/>
      <c r="AO256" s="230"/>
      <c r="AP256" s="229">
        <v>11.6</v>
      </c>
      <c r="AQ256" s="233">
        <v>70.5</v>
      </c>
      <c r="AR256" s="229" cm="1">
        <f t="array" aca="1" ref="AR256" ca="1">INDIRECT("'"&amp;$C256&amp;"'!"&amp;"$"&amp;$D256&amp;$AR$1&amp;"")</f>
        <v>4</v>
      </c>
      <c r="AS256" s="232">
        <v>0.98</v>
      </c>
      <c r="AT256" s="230">
        <v>0.77</v>
      </c>
      <c r="AU256" s="231" cm="1">
        <f t="array" aca="1" ref="AU256" ca="1">INDIRECT("'"&amp;$C256&amp;"'!"&amp;"$"&amp;$D256&amp;$AU$1&amp;"")</f>
        <v>3.5</v>
      </c>
      <c r="AV256" s="232">
        <v>0.98</v>
      </c>
      <c r="AW256" s="230">
        <v>0.85</v>
      </c>
      <c r="AX256" s="229">
        <v>0</v>
      </c>
      <c r="AY256" s="233">
        <v>71</v>
      </c>
      <c r="AZ256" s="232" cm="1">
        <f t="array" aca="1" ref="AZ256" ca="1">INDIRECT("'"&amp;$C256&amp;"'!"&amp;"$"&amp;$D256&amp;$AZ$1&amp;"")</f>
        <v>0</v>
      </c>
      <c r="BA256" s="231"/>
      <c r="BB256" s="232" t="s">
        <v>1</v>
      </c>
      <c r="BC256" s="230" t="s">
        <v>1</v>
      </c>
      <c r="BD256" s="232" t="str" cm="1">
        <f t="array" aca="1" ref="BD256" ca="1">INDIRECT("'"&amp;$C256&amp;"'!"&amp;"$"&amp;$D256&amp;$BD$1&amp;"")</f>
        <v>CMS</v>
      </c>
      <c r="BE256" s="231"/>
      <c r="BF256" s="232" t="s">
        <v>1</v>
      </c>
      <c r="BG256" s="230" t="s">
        <v>1</v>
      </c>
      <c r="BH256" s="234">
        <v>14.01</v>
      </c>
      <c r="BI256" s="230">
        <v>71.44</v>
      </c>
      <c r="BJ256" s="234" cm="1">
        <f t="array" aca="1" ref="BJ256" ca="1">INDIRECT("'"&amp;$C256&amp;"'!"&amp;"$"&amp;$D256&amp;$BJ$1&amp;"")</f>
        <v>14.27</v>
      </c>
      <c r="BK256" s="232">
        <v>1</v>
      </c>
      <c r="BL256" s="230">
        <v>1.3</v>
      </c>
      <c r="BM256" s="414">
        <v>68.8</v>
      </c>
      <c r="BN256" s="229" cm="1">
        <f t="array" aca="1" ref="BN256" ca="1">INDIRECT("'"&amp;$C256&amp;"'!"&amp;"$"&amp;$D256&amp;$BN$1&amp;"")</f>
        <v>0.7</v>
      </c>
      <c r="BO256" s="231" t="s">
        <v>1</v>
      </c>
      <c r="BP256" s="230" t="s">
        <v>1</v>
      </c>
      <c r="BQ256" s="234" cm="1">
        <f t="array" aca="1" ref="BQ256" ca="1">INDIRECT("'"&amp;$C256&amp;"'!"&amp;"$"&amp;$D256&amp;$BQ$1&amp;"")</f>
        <v>0.84</v>
      </c>
      <c r="BR256" s="232"/>
      <c r="BS256" s="232">
        <v>1</v>
      </c>
      <c r="BT256" s="230">
        <v>0.08</v>
      </c>
      <c r="BU256" s="234" cm="1">
        <f t="array" aca="1" ref="BU256" ca="1">INDIRECT("'"&amp;$C256&amp;"'!"&amp;"$"&amp;$D256&amp;$BU$1&amp;"")</f>
        <v>0.71</v>
      </c>
      <c r="BV256" s="232"/>
      <c r="BW256" s="232">
        <v>0.97</v>
      </c>
      <c r="BX256" s="230">
        <v>0.17</v>
      </c>
      <c r="BY256" s="235"/>
      <c r="BZ256" s="232"/>
      <c r="CA256" s="232"/>
      <c r="CB256" s="230"/>
    </row>
    <row r="257" spans="1:80" ht="15" x14ac:dyDescent="0.2">
      <c r="A257" s="351">
        <f t="shared" si="19"/>
        <v>45972</v>
      </c>
      <c r="B257" s="268">
        <v>8.3333333333333301E-2</v>
      </c>
      <c r="C257" s="254">
        <f>DAY(A257)</f>
        <v>11</v>
      </c>
      <c r="D257" s="255" t="s">
        <v>155</v>
      </c>
      <c r="E257" s="236">
        <v>14.1</v>
      </c>
      <c r="F257" s="237">
        <v>69.989999999999995</v>
      </c>
      <c r="G257" s="238" t="str" cm="1">
        <f t="array" aca="1" ref="G257" ca="1">INDIRECT("'"&amp;$C257&amp;"'!"&amp;"$"&amp;$D257&amp;$G$1&amp;"")</f>
        <v>CMS</v>
      </c>
      <c r="H257" s="239" t="s">
        <v>1</v>
      </c>
      <c r="I257" s="237" t="s">
        <v>1</v>
      </c>
      <c r="J257" s="238" cm="1">
        <f t="array" aca="1" ref="J257" ca="1">INDIRECT("'"&amp;$C257&amp;"'!"&amp;"$"&amp;$D257&amp;$J$1&amp;"")</f>
        <v>6.7</v>
      </c>
      <c r="K257" s="239"/>
      <c r="L257" s="239">
        <v>0.99</v>
      </c>
      <c r="M257" s="240">
        <v>1.08</v>
      </c>
      <c r="N257" s="236" cm="1">
        <f t="array" aca="1" ref="N257" ca="1">INDIRECT("'"&amp;$C257&amp;"'!"&amp;"$"&amp;$D257&amp;$N$1&amp;"")</f>
        <v>6.6</v>
      </c>
      <c r="O257" s="239"/>
      <c r="P257" s="239">
        <v>0.98</v>
      </c>
      <c r="Q257" s="237">
        <v>1.47</v>
      </c>
      <c r="R257" s="236" cm="1">
        <f t="array" aca="1" ref="R257" ca="1">INDIRECT("'"&amp;$C257&amp;"'!"&amp;"$"&amp;$D257&amp;$R$1&amp;"")</f>
        <v>0</v>
      </c>
      <c r="S257" s="239"/>
      <c r="T257" s="239" t="s">
        <v>1</v>
      </c>
      <c r="U257" s="240" t="s">
        <v>1</v>
      </c>
      <c r="V257" s="236" t="s">
        <v>1</v>
      </c>
      <c r="W257" s="241" cm="1">
        <f t="array" aca="1" ref="W257" ca="1">INDIRECT("'"&amp;$C257&amp;"'!"&amp;"$"&amp;$D257&amp;$W$1&amp;"")</f>
        <v>0</v>
      </c>
      <c r="X257" s="239" t="s">
        <v>1</v>
      </c>
      <c r="Y257" s="237" t="s">
        <v>1</v>
      </c>
      <c r="Z257" s="238"/>
      <c r="AA257" s="239"/>
      <c r="AB257" s="239"/>
      <c r="AC257" s="240"/>
      <c r="AD257" s="236"/>
      <c r="AE257" s="239"/>
      <c r="AF257" s="239"/>
      <c r="AG257" s="237"/>
      <c r="AH257" s="238"/>
      <c r="AI257" s="239"/>
      <c r="AJ257" s="239"/>
      <c r="AK257" s="240"/>
      <c r="AL257" s="236"/>
      <c r="AM257" s="239"/>
      <c r="AN257" s="239"/>
      <c r="AO257" s="240"/>
      <c r="AP257" s="236">
        <v>11.6</v>
      </c>
      <c r="AQ257" s="240">
        <v>70.599999999999994</v>
      </c>
      <c r="AR257" s="236" cm="1">
        <f t="array" aca="1" ref="AR257" ca="1">INDIRECT("'"&amp;$C257&amp;"'!"&amp;"$"&amp;$D257&amp;$AR$1&amp;"")</f>
        <v>3.8</v>
      </c>
      <c r="AS257" s="239">
        <v>0.98</v>
      </c>
      <c r="AT257" s="237">
        <v>0.67</v>
      </c>
      <c r="AU257" s="238" cm="1">
        <f t="array" aca="1" ref="AU257" ca="1">INDIRECT("'"&amp;$C257&amp;"'!"&amp;"$"&amp;$D257&amp;$AU$1&amp;"")</f>
        <v>2.8</v>
      </c>
      <c r="AV257" s="239">
        <v>0.98</v>
      </c>
      <c r="AW257" s="237">
        <v>0.73</v>
      </c>
      <c r="AX257" s="236">
        <v>0</v>
      </c>
      <c r="AY257" s="240">
        <v>71</v>
      </c>
      <c r="AZ257" s="239" cm="1">
        <f t="array" aca="1" ref="AZ257" ca="1">INDIRECT("'"&amp;$C257&amp;"'!"&amp;"$"&amp;$D257&amp;$AZ$1&amp;"")</f>
        <v>0</v>
      </c>
      <c r="BA257" s="238"/>
      <c r="BB257" s="239" t="s">
        <v>1</v>
      </c>
      <c r="BC257" s="237" t="s">
        <v>1</v>
      </c>
      <c r="BD257" s="239" t="str" cm="1">
        <f t="array" aca="1" ref="BD257" ca="1">INDIRECT("'"&amp;$C257&amp;"'!"&amp;"$"&amp;$D257&amp;$BD$1&amp;"")</f>
        <v>CMS</v>
      </c>
      <c r="BE257" s="238"/>
      <c r="BF257" s="239" t="s">
        <v>1</v>
      </c>
      <c r="BG257" s="237" t="s">
        <v>1</v>
      </c>
      <c r="BH257" s="241">
        <v>14.02</v>
      </c>
      <c r="BI257" s="237">
        <v>71.61</v>
      </c>
      <c r="BJ257" s="241" cm="1">
        <f t="array" aca="1" ref="BJ257" ca="1">INDIRECT("'"&amp;$C257&amp;"'!"&amp;"$"&amp;$D257&amp;$BJ$1&amp;"")</f>
        <v>14.29</v>
      </c>
      <c r="BK257" s="239">
        <v>1</v>
      </c>
      <c r="BL257" s="237">
        <v>1.3</v>
      </c>
      <c r="BM257" s="415">
        <v>69</v>
      </c>
      <c r="BN257" s="236" cm="1">
        <f t="array" aca="1" ref="BN257" ca="1">INDIRECT("'"&amp;$C257&amp;"'!"&amp;"$"&amp;$D257&amp;$BN$1&amp;"")</f>
        <v>0</v>
      </c>
      <c r="BO257" s="238" t="s">
        <v>1</v>
      </c>
      <c r="BP257" s="237" t="s">
        <v>1</v>
      </c>
      <c r="BQ257" s="241" cm="1">
        <f t="array" aca="1" ref="BQ257" ca="1">INDIRECT("'"&amp;$C257&amp;"'!"&amp;"$"&amp;$D257&amp;$BQ$1&amp;"")</f>
        <v>0.83</v>
      </c>
      <c r="BR257" s="239"/>
      <c r="BS257" s="239">
        <v>1</v>
      </c>
      <c r="BT257" s="237">
        <v>0.08</v>
      </c>
      <c r="BU257" s="241" cm="1">
        <f t="array" aca="1" ref="BU257" ca="1">INDIRECT("'"&amp;$C257&amp;"'!"&amp;"$"&amp;$D257&amp;$BU$1&amp;"")</f>
        <v>0.69</v>
      </c>
      <c r="BV257" s="239"/>
      <c r="BW257" s="239">
        <v>0.97</v>
      </c>
      <c r="BX257" s="237">
        <v>0.16</v>
      </c>
      <c r="BY257" s="242"/>
      <c r="BZ257" s="239"/>
      <c r="CA257" s="239"/>
      <c r="CB257" s="237"/>
    </row>
    <row r="258" spans="1:80" ht="15" x14ac:dyDescent="0.2">
      <c r="A258" s="351">
        <f t="shared" si="19"/>
        <v>45972</v>
      </c>
      <c r="B258" s="268">
        <v>0.125</v>
      </c>
      <c r="C258" s="254">
        <f>DAY(A258)</f>
        <v>11</v>
      </c>
      <c r="D258" s="255" t="s">
        <v>156</v>
      </c>
      <c r="E258" s="229">
        <v>14.1</v>
      </c>
      <c r="F258" s="230">
        <v>70.12</v>
      </c>
      <c r="G258" s="231" t="str" cm="1">
        <f t="array" aca="1" ref="G258" ca="1">INDIRECT("'"&amp;$C258&amp;"'!"&amp;"$"&amp;$D258&amp;$G$1&amp;"")</f>
        <v>CMS</v>
      </c>
      <c r="H258" s="232" t="s">
        <v>1</v>
      </c>
      <c r="I258" s="230" t="s">
        <v>1</v>
      </c>
      <c r="J258" s="231" cm="1">
        <f t="array" aca="1" ref="J258" ca="1">INDIRECT("'"&amp;$C258&amp;"'!"&amp;"$"&amp;$D258&amp;$J$1&amp;"")</f>
        <v>6.8</v>
      </c>
      <c r="K258" s="232"/>
      <c r="L258" s="232">
        <v>0.99</v>
      </c>
      <c r="M258" s="233">
        <v>1.0900000000000001</v>
      </c>
      <c r="N258" s="229" cm="1">
        <f t="array" aca="1" ref="N258" ca="1">INDIRECT("'"&amp;$C258&amp;"'!"&amp;"$"&amp;$D258&amp;$N$1&amp;"")</f>
        <v>6.7</v>
      </c>
      <c r="O258" s="232"/>
      <c r="P258" s="232">
        <v>0.99</v>
      </c>
      <c r="Q258" s="230">
        <v>0.96</v>
      </c>
      <c r="R258" s="359" cm="1">
        <f t="array" aca="1" ref="R258" ca="1">INDIRECT("'"&amp;$C258&amp;"'!"&amp;"$"&amp;$D258&amp;$R$1&amp;"")</f>
        <v>0</v>
      </c>
      <c r="S258" s="232"/>
      <c r="T258" s="232" t="s">
        <v>1</v>
      </c>
      <c r="U258" s="233" t="s">
        <v>1</v>
      </c>
      <c r="V258" s="229" t="s">
        <v>1</v>
      </c>
      <c r="W258" s="234" cm="1">
        <f t="array" aca="1" ref="W258" ca="1">INDIRECT("'"&amp;$C258&amp;"'!"&amp;"$"&amp;$D258&amp;$W$1&amp;"")</f>
        <v>0</v>
      </c>
      <c r="X258" s="232" t="s">
        <v>1</v>
      </c>
      <c r="Y258" s="230" t="s">
        <v>1</v>
      </c>
      <c r="Z258" s="231"/>
      <c r="AA258" s="232"/>
      <c r="AB258" s="232"/>
      <c r="AC258" s="233"/>
      <c r="AD258" s="229"/>
      <c r="AE258" s="232"/>
      <c r="AF258" s="232"/>
      <c r="AG258" s="230"/>
      <c r="AH258" s="231"/>
      <c r="AI258" s="232"/>
      <c r="AJ258" s="232"/>
      <c r="AK258" s="233"/>
      <c r="AL258" s="229"/>
      <c r="AM258" s="232"/>
      <c r="AN258" s="232"/>
      <c r="AO258" s="230"/>
      <c r="AP258" s="229">
        <v>11.6</v>
      </c>
      <c r="AQ258" s="233">
        <v>70.7</v>
      </c>
      <c r="AR258" s="229" cm="1">
        <f t="array" aca="1" ref="AR258" ca="1">INDIRECT("'"&amp;$C258&amp;"'!"&amp;"$"&amp;$D258&amp;$AR$1&amp;"")</f>
        <v>2.5</v>
      </c>
      <c r="AS258" s="232">
        <v>0.95</v>
      </c>
      <c r="AT258" s="230">
        <v>0.64</v>
      </c>
      <c r="AU258" s="231" cm="1">
        <f t="array" aca="1" ref="AU258" ca="1">INDIRECT("'"&amp;$C258&amp;"'!"&amp;"$"&amp;$D258&amp;$AU$1&amp;"")</f>
        <v>2.5</v>
      </c>
      <c r="AV258" s="232">
        <v>0.95</v>
      </c>
      <c r="AW258" s="230">
        <v>0.74</v>
      </c>
      <c r="AX258" s="229">
        <v>0</v>
      </c>
      <c r="AY258" s="233">
        <v>71</v>
      </c>
      <c r="AZ258" s="232" cm="1">
        <f t="array" aca="1" ref="AZ258" ca="1">INDIRECT("'"&amp;$C258&amp;"'!"&amp;"$"&amp;$D258&amp;$AZ$1&amp;"")</f>
        <v>0</v>
      </c>
      <c r="BA258" s="231"/>
      <c r="BB258" s="232" t="s">
        <v>1</v>
      </c>
      <c r="BC258" s="230" t="s">
        <v>1</v>
      </c>
      <c r="BD258" s="232" t="str" cm="1">
        <f t="array" aca="1" ref="BD258" ca="1">INDIRECT("'"&amp;$C258&amp;"'!"&amp;"$"&amp;$D258&amp;$BD$1&amp;"")</f>
        <v>CMS</v>
      </c>
      <c r="BE258" s="231"/>
      <c r="BF258" s="232" t="s">
        <v>1</v>
      </c>
      <c r="BG258" s="230" t="s">
        <v>1</v>
      </c>
      <c r="BH258" s="234">
        <v>14.09</v>
      </c>
      <c r="BI258" s="230">
        <v>71.790000000000006</v>
      </c>
      <c r="BJ258" s="234" cm="1">
        <f t="array" aca="1" ref="BJ258" ca="1">INDIRECT("'"&amp;$C258&amp;"'!"&amp;"$"&amp;$D258&amp;$BJ$1&amp;"")</f>
        <v>14.25</v>
      </c>
      <c r="BK258" s="232">
        <v>1</v>
      </c>
      <c r="BL258" s="230">
        <v>1.3</v>
      </c>
      <c r="BM258" s="414">
        <v>69.2</v>
      </c>
      <c r="BN258" s="229" cm="1">
        <f t="array" aca="1" ref="BN258" ca="1">INDIRECT("'"&amp;$C258&amp;"'!"&amp;"$"&amp;$D258&amp;$BN$1&amp;"")</f>
        <v>0</v>
      </c>
      <c r="BO258" s="231" t="s">
        <v>1</v>
      </c>
      <c r="BP258" s="230" t="s">
        <v>1</v>
      </c>
      <c r="BQ258" s="234" cm="1">
        <f t="array" aca="1" ref="BQ258" ca="1">INDIRECT("'"&amp;$C258&amp;"'!"&amp;"$"&amp;$D258&amp;$BQ$1&amp;"")</f>
        <v>0.8</v>
      </c>
      <c r="BR258" s="232"/>
      <c r="BS258" s="232">
        <v>1</v>
      </c>
      <c r="BT258" s="230">
        <v>7.0000000000000007E-2</v>
      </c>
      <c r="BU258" s="234" cm="1">
        <f t="array" aca="1" ref="BU258" ca="1">INDIRECT("'"&amp;$C258&amp;"'!"&amp;"$"&amp;$D258&amp;$BU$1&amp;"")</f>
        <v>0.68</v>
      </c>
      <c r="BV258" s="232"/>
      <c r="BW258" s="232">
        <v>0.97</v>
      </c>
      <c r="BX258" s="230">
        <v>0.16</v>
      </c>
      <c r="BY258" s="235"/>
      <c r="BZ258" s="232"/>
      <c r="CA258" s="232"/>
      <c r="CB258" s="230"/>
    </row>
    <row r="259" spans="1:80" ht="15" x14ac:dyDescent="0.2">
      <c r="A259" s="351">
        <f t="shared" si="19"/>
        <v>45972</v>
      </c>
      <c r="B259" s="268">
        <v>0.16666666666666699</v>
      </c>
      <c r="C259" s="254">
        <f>DAY(A259)</f>
        <v>11</v>
      </c>
      <c r="D259" s="255" t="s">
        <v>157</v>
      </c>
      <c r="E259" s="236">
        <v>14.1</v>
      </c>
      <c r="F259" s="237">
        <v>70.150000000000006</v>
      </c>
      <c r="G259" s="238" t="str" cm="1">
        <f t="array" aca="1" ref="G259" ca="1">INDIRECT("'"&amp;$C259&amp;"'!"&amp;"$"&amp;$D259&amp;$G$1&amp;"")</f>
        <v>CMS</v>
      </c>
      <c r="H259" s="239" t="s">
        <v>1</v>
      </c>
      <c r="I259" s="237" t="s">
        <v>1</v>
      </c>
      <c r="J259" s="238" cm="1">
        <f t="array" aca="1" ref="J259" ca="1">INDIRECT("'"&amp;$C259&amp;"'!"&amp;"$"&amp;$D259&amp;$J$1&amp;"")</f>
        <v>6.7</v>
      </c>
      <c r="K259" s="239"/>
      <c r="L259" s="239">
        <v>0.99</v>
      </c>
      <c r="M259" s="240">
        <v>1.0900000000000001</v>
      </c>
      <c r="N259" s="236" cm="1">
        <f t="array" aca="1" ref="N259" ca="1">INDIRECT("'"&amp;$C259&amp;"'!"&amp;"$"&amp;$D259&amp;$N$1&amp;"")</f>
        <v>6.6</v>
      </c>
      <c r="O259" s="239"/>
      <c r="P259" s="239">
        <v>0.98</v>
      </c>
      <c r="Q259" s="237">
        <v>0.68</v>
      </c>
      <c r="R259" s="236" cm="1">
        <f t="array" aca="1" ref="R259" ca="1">INDIRECT("'"&amp;$C259&amp;"'!"&amp;"$"&amp;$D259&amp;$R$1&amp;"")</f>
        <v>0</v>
      </c>
      <c r="S259" s="239"/>
      <c r="T259" s="239" t="s">
        <v>1</v>
      </c>
      <c r="U259" s="240" t="s">
        <v>1</v>
      </c>
      <c r="V259" s="236" t="s">
        <v>1</v>
      </c>
      <c r="W259" s="241" cm="1">
        <f t="array" aca="1" ref="W259" ca="1">INDIRECT("'"&amp;$C259&amp;"'!"&amp;"$"&amp;$D259&amp;$W$1&amp;"")</f>
        <v>0</v>
      </c>
      <c r="X259" s="239" t="s">
        <v>1</v>
      </c>
      <c r="Y259" s="237" t="s">
        <v>1</v>
      </c>
      <c r="Z259" s="238"/>
      <c r="AA259" s="239"/>
      <c r="AB259" s="239"/>
      <c r="AC259" s="240"/>
      <c r="AD259" s="236"/>
      <c r="AE259" s="239"/>
      <c r="AF259" s="239"/>
      <c r="AG259" s="237"/>
      <c r="AH259" s="238"/>
      <c r="AI259" s="239"/>
      <c r="AJ259" s="239"/>
      <c r="AK259" s="240"/>
      <c r="AL259" s="236"/>
      <c r="AM259" s="239"/>
      <c r="AN259" s="239"/>
      <c r="AO259" s="237"/>
      <c r="AP259" s="236">
        <v>11.6</v>
      </c>
      <c r="AQ259" s="240">
        <v>70.8</v>
      </c>
      <c r="AR259" s="236" cm="1">
        <f t="array" aca="1" ref="AR259" ca="1">INDIRECT("'"&amp;$C259&amp;"'!"&amp;"$"&amp;$D259&amp;$AR$1&amp;"")</f>
        <v>2.5</v>
      </c>
      <c r="AS259" s="239">
        <v>0.95</v>
      </c>
      <c r="AT259" s="237">
        <v>0.57999999999999996</v>
      </c>
      <c r="AU259" s="238" cm="1">
        <f t="array" aca="1" ref="AU259" ca="1">INDIRECT("'"&amp;$C259&amp;"'!"&amp;"$"&amp;$D259&amp;$AU$1&amp;"")</f>
        <v>2.5</v>
      </c>
      <c r="AV259" s="239">
        <v>0.95</v>
      </c>
      <c r="AW259" s="237">
        <v>0.63</v>
      </c>
      <c r="AX259" s="236">
        <v>0</v>
      </c>
      <c r="AY259" s="240">
        <v>71</v>
      </c>
      <c r="AZ259" s="239" cm="1">
        <f t="array" aca="1" ref="AZ259" ca="1">INDIRECT("'"&amp;$C259&amp;"'!"&amp;"$"&amp;$D259&amp;$AZ$1&amp;"")</f>
        <v>0</v>
      </c>
      <c r="BA259" s="238"/>
      <c r="BB259" s="239" t="s">
        <v>1</v>
      </c>
      <c r="BC259" s="237" t="s">
        <v>1</v>
      </c>
      <c r="BD259" s="239" t="str" cm="1">
        <f t="array" aca="1" ref="BD259" ca="1">INDIRECT("'"&amp;$C259&amp;"'!"&amp;"$"&amp;$D259&amp;$BD$1&amp;"")</f>
        <v>CMS</v>
      </c>
      <c r="BE259" s="238"/>
      <c r="BF259" s="239" t="s">
        <v>1</v>
      </c>
      <c r="BG259" s="237" t="s">
        <v>1</v>
      </c>
      <c r="BH259" s="241">
        <v>14.09</v>
      </c>
      <c r="BI259" s="237">
        <v>71.819999999999993</v>
      </c>
      <c r="BJ259" s="241" cm="1">
        <f t="array" aca="1" ref="BJ259" ca="1">INDIRECT("'"&amp;$C259&amp;"'!"&amp;"$"&amp;$D259&amp;$BJ$1&amp;"")</f>
        <v>13.76</v>
      </c>
      <c r="BK259" s="239">
        <v>1</v>
      </c>
      <c r="BL259" s="237">
        <v>1.3</v>
      </c>
      <c r="BM259" s="415">
        <v>69.2</v>
      </c>
      <c r="BN259" s="236" cm="1">
        <f t="array" aca="1" ref="BN259" ca="1">INDIRECT("'"&amp;$C259&amp;"'!"&amp;"$"&amp;$D259&amp;$BN$1&amp;"")</f>
        <v>0</v>
      </c>
      <c r="BO259" s="238" t="s">
        <v>1</v>
      </c>
      <c r="BP259" s="237" t="s">
        <v>1</v>
      </c>
      <c r="BQ259" s="241" cm="1">
        <f t="array" aca="1" ref="BQ259" ca="1">INDIRECT("'"&amp;$C259&amp;"'!"&amp;"$"&amp;$D259&amp;$BQ$1&amp;"")</f>
        <v>0.79</v>
      </c>
      <c r="BR259" s="239"/>
      <c r="BS259" s="239">
        <v>1</v>
      </c>
      <c r="BT259" s="237">
        <v>7.0000000000000007E-2</v>
      </c>
      <c r="BU259" s="241" cm="1">
        <f t="array" aca="1" ref="BU259" ca="1">INDIRECT("'"&amp;$C259&amp;"'!"&amp;"$"&amp;$D259&amp;$BU$1&amp;"")</f>
        <v>0.69</v>
      </c>
      <c r="BV259" s="239"/>
      <c r="BW259" s="239">
        <v>0.97</v>
      </c>
      <c r="BX259" s="237">
        <v>0.16</v>
      </c>
      <c r="BY259" s="242"/>
      <c r="BZ259" s="239"/>
      <c r="CA259" s="239"/>
      <c r="CB259" s="237"/>
    </row>
    <row r="260" spans="1:80" ht="15" x14ac:dyDescent="0.2">
      <c r="A260" s="351">
        <f t="shared" si="19"/>
        <v>45972</v>
      </c>
      <c r="B260" s="268">
        <v>0.20833333333333301</v>
      </c>
      <c r="C260" s="254">
        <f t="shared" ref="C260:C278" si="20">DAY(A260)</f>
        <v>11</v>
      </c>
      <c r="D260" s="255" t="s">
        <v>158</v>
      </c>
      <c r="E260" s="229">
        <v>14.1</v>
      </c>
      <c r="F260" s="230">
        <v>69.989999999999995</v>
      </c>
      <c r="G260" s="231" t="str" cm="1">
        <f t="array" aca="1" ref="G260" ca="1">INDIRECT("'"&amp;$C260&amp;"'!"&amp;"$"&amp;$D260&amp;$G$1&amp;"")</f>
        <v>CMS</v>
      </c>
      <c r="H260" s="232" t="s">
        <v>1</v>
      </c>
      <c r="I260" s="230" t="s">
        <v>1</v>
      </c>
      <c r="J260" s="231" cm="1">
        <f t="array" aca="1" ref="J260" ca="1">INDIRECT("'"&amp;$C260&amp;"'!"&amp;"$"&amp;$D260&amp;$J$1&amp;"")</f>
        <v>6.7</v>
      </c>
      <c r="K260" s="232"/>
      <c r="L260" s="232">
        <v>0.99</v>
      </c>
      <c r="M260" s="233">
        <v>1.03</v>
      </c>
      <c r="N260" s="229" cm="1">
        <f t="array" aca="1" ref="N260" ca="1">INDIRECT("'"&amp;$C260&amp;"'!"&amp;"$"&amp;$D260&amp;$N$1&amp;"")</f>
        <v>6.6</v>
      </c>
      <c r="O260" s="232"/>
      <c r="P260" s="232">
        <v>0.99</v>
      </c>
      <c r="Q260" s="230">
        <v>1.38</v>
      </c>
      <c r="R260" s="359" cm="1">
        <f t="array" aca="1" ref="R260" ca="1">INDIRECT("'"&amp;$C260&amp;"'!"&amp;"$"&amp;$D260&amp;$R$1&amp;"")</f>
        <v>0</v>
      </c>
      <c r="S260" s="232"/>
      <c r="T260" s="232" t="s">
        <v>1</v>
      </c>
      <c r="U260" s="233" t="s">
        <v>1</v>
      </c>
      <c r="V260" s="229" t="s">
        <v>1</v>
      </c>
      <c r="W260" s="234" cm="1">
        <f t="array" aca="1" ref="W260" ca="1">INDIRECT("'"&amp;$C260&amp;"'!"&amp;"$"&amp;$D260&amp;$W$1&amp;"")</f>
        <v>0</v>
      </c>
      <c r="X260" s="232" t="s">
        <v>1</v>
      </c>
      <c r="Y260" s="230" t="s">
        <v>1</v>
      </c>
      <c r="Z260" s="231"/>
      <c r="AA260" s="232"/>
      <c r="AB260" s="232"/>
      <c r="AC260" s="233"/>
      <c r="AD260" s="229"/>
      <c r="AE260" s="232"/>
      <c r="AF260" s="232"/>
      <c r="AG260" s="230"/>
      <c r="AH260" s="231"/>
      <c r="AI260" s="232"/>
      <c r="AJ260" s="232"/>
      <c r="AK260" s="233"/>
      <c r="AL260" s="229"/>
      <c r="AM260" s="232"/>
      <c r="AN260" s="232"/>
      <c r="AO260" s="230"/>
      <c r="AP260" s="229">
        <v>11.6</v>
      </c>
      <c r="AQ260" s="233">
        <v>70.7</v>
      </c>
      <c r="AR260" s="229" cm="1">
        <f t="array" aca="1" ref="AR260" ca="1">INDIRECT("'"&amp;$C260&amp;"'!"&amp;"$"&amp;$D260&amp;$AR$1&amp;"")</f>
        <v>2.5</v>
      </c>
      <c r="AS260" s="232">
        <v>0.96</v>
      </c>
      <c r="AT260" s="230">
        <v>0.63</v>
      </c>
      <c r="AU260" s="231" cm="1">
        <f t="array" aca="1" ref="AU260" ca="1">INDIRECT("'"&amp;$C260&amp;"'!"&amp;"$"&amp;$D260&amp;$AU$1&amp;"")</f>
        <v>2.5</v>
      </c>
      <c r="AV260" s="232">
        <v>0.96</v>
      </c>
      <c r="AW260" s="230">
        <v>0.69</v>
      </c>
      <c r="AX260" s="229">
        <v>0</v>
      </c>
      <c r="AY260" s="233">
        <v>70.900000000000006</v>
      </c>
      <c r="AZ260" s="232" cm="1">
        <f t="array" aca="1" ref="AZ260" ca="1">INDIRECT("'"&amp;$C260&amp;"'!"&amp;"$"&amp;$D260&amp;$AZ$1&amp;"")</f>
        <v>0</v>
      </c>
      <c r="BA260" s="231"/>
      <c r="BB260" s="232" t="s">
        <v>1</v>
      </c>
      <c r="BC260" s="230" t="s">
        <v>1</v>
      </c>
      <c r="BD260" s="232" t="str" cm="1">
        <f t="array" aca="1" ref="BD260" ca="1">INDIRECT("'"&amp;$C260&amp;"'!"&amp;"$"&amp;$D260&amp;$BD$1&amp;"")</f>
        <v>CMS</v>
      </c>
      <c r="BE260" s="231"/>
      <c r="BF260" s="232" t="s">
        <v>1</v>
      </c>
      <c r="BG260" s="230" t="s">
        <v>1</v>
      </c>
      <c r="BH260" s="234">
        <v>14.08</v>
      </c>
      <c r="BI260" s="230">
        <v>71.8</v>
      </c>
      <c r="BJ260" s="234" cm="1">
        <f t="array" aca="1" ref="BJ260" ca="1">INDIRECT("'"&amp;$C260&amp;"'!"&amp;"$"&amp;$D260&amp;$BJ$1&amp;"")</f>
        <v>14.27</v>
      </c>
      <c r="BK260" s="232">
        <v>1</v>
      </c>
      <c r="BL260" s="230">
        <v>1.3</v>
      </c>
      <c r="BM260" s="414">
        <v>69.2</v>
      </c>
      <c r="BN260" s="229" cm="1">
        <f t="array" aca="1" ref="BN260" ca="1">INDIRECT("'"&amp;$C260&amp;"'!"&amp;"$"&amp;$D260&amp;$BN$1&amp;"")</f>
        <v>0</v>
      </c>
      <c r="BO260" s="231" t="s">
        <v>1</v>
      </c>
      <c r="BP260" s="230" t="s">
        <v>1</v>
      </c>
      <c r="BQ260" s="234" cm="1">
        <f t="array" aca="1" ref="BQ260" ca="1">INDIRECT("'"&amp;$C260&amp;"'!"&amp;"$"&amp;$D260&amp;$BQ$1&amp;"")</f>
        <v>0.8</v>
      </c>
      <c r="BR260" s="232"/>
      <c r="BS260" s="232">
        <v>1</v>
      </c>
      <c r="BT260" s="230">
        <v>7.0000000000000007E-2</v>
      </c>
      <c r="BU260" s="234" cm="1">
        <f t="array" aca="1" ref="BU260" ca="1">INDIRECT("'"&amp;$C260&amp;"'!"&amp;"$"&amp;$D260&amp;$BU$1&amp;"")</f>
        <v>0.7</v>
      </c>
      <c r="BV260" s="232"/>
      <c r="BW260" s="232">
        <v>0.97</v>
      </c>
      <c r="BX260" s="230">
        <v>0.17</v>
      </c>
      <c r="BY260" s="235"/>
      <c r="BZ260" s="232"/>
      <c r="CA260" s="232"/>
      <c r="CB260" s="230"/>
    </row>
    <row r="261" spans="1:80" ht="15" x14ac:dyDescent="0.2">
      <c r="A261" s="351">
        <f t="shared" si="19"/>
        <v>45972</v>
      </c>
      <c r="B261" s="268">
        <v>0.25</v>
      </c>
      <c r="C261" s="254">
        <f t="shared" si="20"/>
        <v>11</v>
      </c>
      <c r="D261" s="255" t="s">
        <v>159</v>
      </c>
      <c r="E261" s="236">
        <v>14.1</v>
      </c>
      <c r="F261" s="237">
        <v>69.77</v>
      </c>
      <c r="G261" s="238" t="str" cm="1">
        <f t="array" aca="1" ref="G261" ca="1">INDIRECT("'"&amp;$C261&amp;"'!"&amp;"$"&amp;$D261&amp;$G$1&amp;"")</f>
        <v>CMS</v>
      </c>
      <c r="H261" s="239" t="s">
        <v>1</v>
      </c>
      <c r="I261" s="237" t="s">
        <v>1</v>
      </c>
      <c r="J261" s="238" cm="1">
        <f t="array" aca="1" ref="J261" ca="1">INDIRECT("'"&amp;$C261&amp;"'!"&amp;"$"&amp;$D261&amp;$J$1&amp;"")</f>
        <v>6.8</v>
      </c>
      <c r="K261" s="239"/>
      <c r="L261" s="239">
        <v>0.99</v>
      </c>
      <c r="M261" s="240">
        <v>1.1299999999999999</v>
      </c>
      <c r="N261" s="236" cm="1">
        <f t="array" aca="1" ref="N261" ca="1">INDIRECT("'"&amp;$C261&amp;"'!"&amp;"$"&amp;$D261&amp;$N$1&amp;"")</f>
        <v>6.7</v>
      </c>
      <c r="O261" s="239"/>
      <c r="P261" s="239">
        <v>0.97</v>
      </c>
      <c r="Q261" s="237">
        <v>1.77</v>
      </c>
      <c r="R261" s="236" cm="1">
        <f t="array" aca="1" ref="R261" ca="1">INDIRECT("'"&amp;$C261&amp;"'!"&amp;"$"&amp;$D261&amp;$R$1&amp;"")</f>
        <v>0</v>
      </c>
      <c r="S261" s="239"/>
      <c r="T261" s="239" t="s">
        <v>1</v>
      </c>
      <c r="U261" s="240" t="s">
        <v>1</v>
      </c>
      <c r="V261" s="236" t="s">
        <v>1</v>
      </c>
      <c r="W261" s="241" cm="1">
        <f t="array" aca="1" ref="W261" ca="1">INDIRECT("'"&amp;$C261&amp;"'!"&amp;"$"&amp;$D261&amp;$W$1&amp;"")</f>
        <v>0</v>
      </c>
      <c r="X261" s="239" t="s">
        <v>1</v>
      </c>
      <c r="Y261" s="237" t="s">
        <v>1</v>
      </c>
      <c r="Z261" s="238"/>
      <c r="AA261" s="239"/>
      <c r="AB261" s="239"/>
      <c r="AC261" s="240"/>
      <c r="AD261" s="236"/>
      <c r="AE261" s="239"/>
      <c r="AF261" s="239"/>
      <c r="AG261" s="237"/>
      <c r="AH261" s="238"/>
      <c r="AI261" s="239"/>
      <c r="AJ261" s="239"/>
      <c r="AK261" s="240"/>
      <c r="AL261" s="236"/>
      <c r="AM261" s="239"/>
      <c r="AN261" s="239"/>
      <c r="AO261" s="237"/>
      <c r="AP261" s="236">
        <v>11.6</v>
      </c>
      <c r="AQ261" s="240">
        <v>70.400000000000006</v>
      </c>
      <c r="AR261" s="236" cm="1">
        <f t="array" aca="1" ref="AR261" ca="1">INDIRECT("'"&amp;$C261&amp;"'!"&amp;"$"&amp;$D261&amp;$AR$1&amp;"")</f>
        <v>4</v>
      </c>
      <c r="AS261" s="239">
        <v>0.98</v>
      </c>
      <c r="AT261" s="237">
        <v>0.77</v>
      </c>
      <c r="AU261" s="238" cm="1">
        <f t="array" aca="1" ref="AU261" ca="1">INDIRECT("'"&amp;$C261&amp;"'!"&amp;"$"&amp;$D261&amp;$AU$1&amp;"")</f>
        <v>3.5</v>
      </c>
      <c r="AV261" s="239">
        <v>0.97</v>
      </c>
      <c r="AW261" s="237">
        <v>0.84</v>
      </c>
      <c r="AX261" s="236">
        <v>13.7</v>
      </c>
      <c r="AY261" s="240">
        <v>70.7</v>
      </c>
      <c r="AZ261" s="239" cm="1">
        <f t="array" aca="1" ref="AZ261" ca="1">INDIRECT("'"&amp;$C261&amp;"'!"&amp;"$"&amp;$D261&amp;$AZ$1&amp;"")</f>
        <v>0</v>
      </c>
      <c r="BA261" s="238"/>
      <c r="BB261" s="239" t="s">
        <v>1</v>
      </c>
      <c r="BC261" s="237" t="s">
        <v>1</v>
      </c>
      <c r="BD261" s="239" t="str" cm="1">
        <f t="array" aca="1" ref="BD261" ca="1">INDIRECT("'"&amp;$C261&amp;"'!"&amp;"$"&amp;$D261&amp;$BD$1&amp;"")</f>
        <v>CMS</v>
      </c>
      <c r="BE261" s="238"/>
      <c r="BF261" s="239" t="s">
        <v>1</v>
      </c>
      <c r="BG261" s="237" t="s">
        <v>1</v>
      </c>
      <c r="BH261" s="241">
        <v>13.97</v>
      </c>
      <c r="BI261" s="237">
        <v>71.3</v>
      </c>
      <c r="BJ261" s="241" cm="1">
        <f t="array" aca="1" ref="BJ261" ca="1">INDIRECT("'"&amp;$C261&amp;"'!"&amp;"$"&amp;$D261&amp;$BJ$1&amp;"")</f>
        <v>14.21</v>
      </c>
      <c r="BK261" s="239">
        <v>1</v>
      </c>
      <c r="BL261" s="237">
        <v>1.3</v>
      </c>
      <c r="BM261" s="415">
        <v>68.7</v>
      </c>
      <c r="BN261" s="236" cm="1">
        <f t="array" aca="1" ref="BN261" ca="1">INDIRECT("'"&amp;$C261&amp;"'!"&amp;"$"&amp;$D261&amp;$BN$1&amp;"")</f>
        <v>0</v>
      </c>
      <c r="BO261" s="238" t="s">
        <v>1</v>
      </c>
      <c r="BP261" s="237" t="s">
        <v>1</v>
      </c>
      <c r="BQ261" s="241" cm="1">
        <f t="array" aca="1" ref="BQ261" ca="1">INDIRECT("'"&amp;$C261&amp;"'!"&amp;"$"&amp;$D261&amp;$BQ$1&amp;"")</f>
        <v>0.91</v>
      </c>
      <c r="BR261" s="239"/>
      <c r="BS261" s="239">
        <v>0.99</v>
      </c>
      <c r="BT261" s="237">
        <v>0.08</v>
      </c>
      <c r="BU261" s="241" cm="1">
        <f t="array" aca="1" ref="BU261" ca="1">INDIRECT("'"&amp;$C261&amp;"'!"&amp;"$"&amp;$D261&amp;$BU$1&amp;"")</f>
        <v>0.7</v>
      </c>
      <c r="BV261" s="239"/>
      <c r="BW261" s="239">
        <v>0.97</v>
      </c>
      <c r="BX261" s="237">
        <v>0.15</v>
      </c>
      <c r="BY261" s="242"/>
      <c r="BZ261" s="239"/>
      <c r="CA261" s="239"/>
      <c r="CB261" s="237"/>
    </row>
    <row r="262" spans="1:80" ht="15" x14ac:dyDescent="0.2">
      <c r="A262" s="351">
        <f t="shared" si="19"/>
        <v>45972</v>
      </c>
      <c r="B262" s="268">
        <v>0.29166666666666702</v>
      </c>
      <c r="C262" s="254">
        <f t="shared" si="20"/>
        <v>11</v>
      </c>
      <c r="D262" s="255" t="s">
        <v>160</v>
      </c>
      <c r="E262" s="229">
        <v>14.1</v>
      </c>
      <c r="F262" s="230">
        <v>69.709999999999994</v>
      </c>
      <c r="G262" s="231" t="str" cm="1">
        <f t="array" aca="1" ref="G262" ca="1">INDIRECT("'"&amp;$C262&amp;"'!"&amp;"$"&amp;$D262&amp;$G$1&amp;"")</f>
        <v>CMS</v>
      </c>
      <c r="H262" s="232" t="s">
        <v>1</v>
      </c>
      <c r="I262" s="230" t="s">
        <v>1</v>
      </c>
      <c r="J262" s="231" cm="1">
        <f t="array" aca="1" ref="J262" ca="1">INDIRECT("'"&amp;$C262&amp;"'!"&amp;"$"&amp;$D262&amp;$J$1&amp;"")</f>
        <v>6.7</v>
      </c>
      <c r="K262" s="232"/>
      <c r="L262" s="232">
        <v>0.98</v>
      </c>
      <c r="M262" s="233">
        <v>1.56</v>
      </c>
      <c r="N262" s="229" cm="1">
        <f t="array" aca="1" ref="N262" ca="1">INDIRECT("'"&amp;$C262&amp;"'!"&amp;"$"&amp;$D262&amp;$N$1&amp;"")</f>
        <v>6.8</v>
      </c>
      <c r="O262" s="232"/>
      <c r="P262" s="232">
        <v>0.95</v>
      </c>
      <c r="Q262" s="230">
        <v>2.11</v>
      </c>
      <c r="R262" s="359" cm="1">
        <f t="array" aca="1" ref="R262" ca="1">INDIRECT("'"&amp;$C262&amp;"'!"&amp;"$"&amp;$D262&amp;$R$1&amp;"")</f>
        <v>0</v>
      </c>
      <c r="S262" s="232"/>
      <c r="T262" s="232" t="s">
        <v>1</v>
      </c>
      <c r="U262" s="233" t="s">
        <v>1</v>
      </c>
      <c r="V262" s="229" t="s">
        <v>1</v>
      </c>
      <c r="W262" s="234" cm="1">
        <f t="array" aca="1" ref="W262" ca="1">INDIRECT("'"&amp;$C262&amp;"'!"&amp;"$"&amp;$D262&amp;$W$1&amp;"")</f>
        <v>0</v>
      </c>
      <c r="X262" s="232" t="s">
        <v>1</v>
      </c>
      <c r="Y262" s="230" t="s">
        <v>1</v>
      </c>
      <c r="Z262" s="231" cm="1">
        <f t="array" aca="1" ref="Z262" ca="1">INDIRECT("'"&amp;$C262&amp;"'!"&amp;"$"&amp;$D262&amp;$Z$1&amp;"")</f>
        <v>0</v>
      </c>
      <c r="AA262" s="232" t="s">
        <v>1</v>
      </c>
      <c r="AB262" s="232" t="s">
        <v>1</v>
      </c>
      <c r="AC262" s="233" t="s">
        <v>1</v>
      </c>
      <c r="AD262" s="229" cm="1">
        <f t="array" aca="1" ref="AD262" ca="1">INDIRECT("'"&amp;$C262&amp;"'!"&amp;"$"&amp;$D262&amp;$AD$1&amp;"")</f>
        <v>0</v>
      </c>
      <c r="AE262" s="232" t="s">
        <v>1</v>
      </c>
      <c r="AF262" s="232" t="s">
        <v>1</v>
      </c>
      <c r="AG262" s="230" t="s">
        <v>1</v>
      </c>
      <c r="AH262" s="231" cm="1">
        <f t="array" aca="1" ref="AH262" ca="1">INDIRECT("'"&amp;$C262&amp;"'!"&amp;"$"&amp;$D262&amp;$AH$1&amp;"")</f>
        <v>0</v>
      </c>
      <c r="AI262" s="232" t="s">
        <v>1</v>
      </c>
      <c r="AJ262" s="232" t="s">
        <v>1</v>
      </c>
      <c r="AK262" s="233" t="s">
        <v>1</v>
      </c>
      <c r="AL262" s="229" cm="1">
        <f t="array" aca="1" ref="AL262" ca="1">INDIRECT("'"&amp;$C262&amp;"'!"&amp;"$"&amp;$D262&amp;$AL$1&amp;"")</f>
        <v>0</v>
      </c>
      <c r="AM262" s="232" t="s">
        <v>1</v>
      </c>
      <c r="AN262" s="232" t="s">
        <v>1</v>
      </c>
      <c r="AO262" s="230" t="s">
        <v>1</v>
      </c>
      <c r="AP262" s="229">
        <v>11.6</v>
      </c>
      <c r="AQ262" s="233">
        <v>70.3</v>
      </c>
      <c r="AR262" s="229" cm="1">
        <f t="array" aca="1" ref="AR262" ca="1">INDIRECT("'"&amp;$C262&amp;"'!"&amp;"$"&amp;$D262&amp;$AR$1&amp;"")</f>
        <v>4</v>
      </c>
      <c r="AS262" s="232">
        <v>0.97</v>
      </c>
      <c r="AT262" s="230">
        <v>0.89</v>
      </c>
      <c r="AU262" s="231" cm="1">
        <f t="array" aca="1" ref="AU262" ca="1">INDIRECT("'"&amp;$C262&amp;"'!"&amp;"$"&amp;$D262&amp;$AU$1&amp;"")</f>
        <v>3.5</v>
      </c>
      <c r="AV262" s="232">
        <v>0.97</v>
      </c>
      <c r="AW262" s="230">
        <v>1</v>
      </c>
      <c r="AX262" s="229">
        <v>13.6</v>
      </c>
      <c r="AY262" s="233">
        <v>70.400000000000006</v>
      </c>
      <c r="AZ262" s="232" cm="1">
        <f t="array" aca="1" ref="AZ262" ca="1">INDIRECT("'"&amp;$C262&amp;"'!"&amp;"$"&amp;$D262&amp;$AZ$1&amp;"")</f>
        <v>0</v>
      </c>
      <c r="BA262" s="231"/>
      <c r="BB262" s="232" t="s">
        <v>1</v>
      </c>
      <c r="BC262" s="230" t="s">
        <v>1</v>
      </c>
      <c r="BD262" s="232" t="str" cm="1">
        <f t="array" aca="1" ref="BD262" ca="1">INDIRECT("'"&amp;$C262&amp;"'!"&amp;"$"&amp;$D262&amp;$BD$1&amp;"")</f>
        <v>CMS</v>
      </c>
      <c r="BE262" s="231"/>
      <c r="BF262" s="232" t="s">
        <v>1</v>
      </c>
      <c r="BG262" s="230" t="s">
        <v>1</v>
      </c>
      <c r="BH262" s="234">
        <v>13.99</v>
      </c>
      <c r="BI262" s="230">
        <v>71.25</v>
      </c>
      <c r="BJ262" s="234" cm="1">
        <f t="array" aca="1" ref="BJ262" ca="1">INDIRECT("'"&amp;$C262&amp;"'!"&amp;"$"&amp;$D262&amp;$BJ$1&amp;"")</f>
        <v>14.21</v>
      </c>
      <c r="BK262" s="232">
        <v>1</v>
      </c>
      <c r="BL262" s="230">
        <v>1.3</v>
      </c>
      <c r="BM262" s="414">
        <v>68.599999999999994</v>
      </c>
      <c r="BN262" s="229" cm="1">
        <f t="array" aca="1" ref="BN262" ca="1">INDIRECT("'"&amp;$C262&amp;"'!"&amp;"$"&amp;$D262&amp;$BN$1&amp;"")</f>
        <v>0.7</v>
      </c>
      <c r="BO262" s="231">
        <v>0.97</v>
      </c>
      <c r="BP262" s="230">
        <v>0.2</v>
      </c>
      <c r="BQ262" s="234" cm="1">
        <f t="array" aca="1" ref="BQ262" ca="1">INDIRECT("'"&amp;$C262&amp;"'!"&amp;"$"&amp;$D262&amp;$BQ$1&amp;"")</f>
        <v>1</v>
      </c>
      <c r="BR262" s="232"/>
      <c r="BS262" s="232">
        <v>0.99</v>
      </c>
      <c r="BT262" s="230">
        <v>0.1</v>
      </c>
      <c r="BU262" s="235" cm="1">
        <f t="array" aca="1" ref="BU262" ca="1">INDIRECT("'"&amp;$C262&amp;"'!"&amp;"$"&amp;$D262&amp;$BU$1&amp;"")</f>
        <v>0.71</v>
      </c>
      <c r="BV262" s="232"/>
      <c r="BW262" s="232">
        <v>0.97</v>
      </c>
      <c r="BX262" s="230">
        <v>0.17</v>
      </c>
      <c r="BY262" s="235"/>
      <c r="BZ262" s="232"/>
      <c r="CA262" s="232"/>
      <c r="CB262" s="230"/>
    </row>
    <row r="263" spans="1:80" ht="15" x14ac:dyDescent="0.2">
      <c r="A263" s="351">
        <f t="shared" si="19"/>
        <v>45972</v>
      </c>
      <c r="B263" s="268">
        <v>0.33333333333333398</v>
      </c>
      <c r="C263" s="254">
        <f t="shared" si="20"/>
        <v>11</v>
      </c>
      <c r="D263" s="255" t="s">
        <v>161</v>
      </c>
      <c r="E263" s="236">
        <v>13.9</v>
      </c>
      <c r="F263" s="237">
        <v>69.23</v>
      </c>
      <c r="G263" s="238" t="str" cm="1">
        <f t="array" aca="1" ref="G263" ca="1">INDIRECT("'"&amp;$C263&amp;"'!"&amp;"$"&amp;$D263&amp;$G$1&amp;"")</f>
        <v>CMS</v>
      </c>
      <c r="H263" s="239" t="s">
        <v>1</v>
      </c>
      <c r="I263" s="237" t="s">
        <v>1</v>
      </c>
      <c r="J263" s="238" cm="1">
        <f t="array" aca="1" ref="J263" ca="1">INDIRECT("'"&amp;$C263&amp;"'!"&amp;"$"&amp;$D263&amp;$J$1&amp;"")</f>
        <v>6.8</v>
      </c>
      <c r="K263" s="239"/>
      <c r="L263" s="239">
        <v>0.97</v>
      </c>
      <c r="M263" s="240">
        <v>1.75</v>
      </c>
      <c r="N263" s="236" cm="1">
        <f t="array" aca="1" ref="N263" ca="1">INDIRECT("'"&amp;$C263&amp;"'!"&amp;"$"&amp;$D263&amp;$N$1&amp;"")</f>
        <v>6.8</v>
      </c>
      <c r="O263" s="239"/>
      <c r="P263" s="239">
        <v>0.97</v>
      </c>
      <c r="Q263" s="237">
        <v>1.75</v>
      </c>
      <c r="R263" s="236" cm="1">
        <f t="array" aca="1" ref="R263" ca="1">INDIRECT("'"&amp;$C263&amp;"'!"&amp;"$"&amp;$D263&amp;$R$1&amp;"")</f>
        <v>1.5</v>
      </c>
      <c r="S263" s="239"/>
      <c r="T263" s="239">
        <v>0.98</v>
      </c>
      <c r="U263" s="240">
        <v>0.28000000000000003</v>
      </c>
      <c r="V263" s="236" t="s">
        <v>1</v>
      </c>
      <c r="W263" s="241" cm="1">
        <f t="array" aca="1" ref="W263" ca="1">INDIRECT("'"&amp;$C263&amp;"'!"&amp;"$"&amp;$D263&amp;$W$1&amp;"")</f>
        <v>0</v>
      </c>
      <c r="X263" s="239" t="s">
        <v>1</v>
      </c>
      <c r="Y263" s="237" t="s">
        <v>1</v>
      </c>
      <c r="Z263" s="238" cm="1">
        <f t="array" aca="1" ref="Z263" ca="1">INDIRECT("'"&amp;$C263&amp;"'!"&amp;"$"&amp;$D263&amp;$Z$1&amp;"")</f>
        <v>0</v>
      </c>
      <c r="AA263" s="239" t="s">
        <v>1</v>
      </c>
      <c r="AB263" s="239" t="s">
        <v>1</v>
      </c>
      <c r="AC263" s="240" t="s">
        <v>1</v>
      </c>
      <c r="AD263" s="236" cm="1">
        <f t="array" aca="1" ref="AD263" ca="1">INDIRECT("'"&amp;$C263&amp;"'!"&amp;"$"&amp;$D263&amp;$AD$1&amp;"")</f>
        <v>0</v>
      </c>
      <c r="AE263" s="239" t="s">
        <v>1</v>
      </c>
      <c r="AF263" s="239" t="s">
        <v>1</v>
      </c>
      <c r="AG263" s="237" t="s">
        <v>1</v>
      </c>
      <c r="AH263" s="238" cm="1">
        <f t="array" aca="1" ref="AH263" ca="1">INDIRECT("'"&amp;$C263&amp;"'!"&amp;"$"&amp;$D263&amp;$AH$1&amp;"")</f>
        <v>0</v>
      </c>
      <c r="AI263" s="239" t="s">
        <v>1</v>
      </c>
      <c r="AJ263" s="239" t="s">
        <v>1</v>
      </c>
      <c r="AK263" s="240" t="s">
        <v>1</v>
      </c>
      <c r="AL263" s="236" cm="1">
        <f t="array" aca="1" ref="AL263" ca="1">INDIRECT("'"&amp;$C263&amp;"'!"&amp;"$"&amp;$D263&amp;$AL$1&amp;"")</f>
        <v>0</v>
      </c>
      <c r="AM263" s="239" t="s">
        <v>1</v>
      </c>
      <c r="AN263" s="239" t="s">
        <v>1</v>
      </c>
      <c r="AO263" s="237" t="s">
        <v>1</v>
      </c>
      <c r="AP263" s="236">
        <v>11.6</v>
      </c>
      <c r="AQ263" s="240">
        <v>70.2</v>
      </c>
      <c r="AR263" s="236" cm="1">
        <f t="array" aca="1" ref="AR263" ca="1">INDIRECT("'"&amp;$C263&amp;"'!"&amp;"$"&amp;$D263&amp;$AR$1&amp;"")</f>
        <v>4</v>
      </c>
      <c r="AS263" s="239">
        <v>0.96</v>
      </c>
      <c r="AT263" s="237">
        <v>1</v>
      </c>
      <c r="AU263" s="238" cm="1">
        <f t="array" aca="1" ref="AU263" ca="1">INDIRECT("'"&amp;$C263&amp;"'!"&amp;"$"&amp;$D263&amp;$AU$1&amp;"")</f>
        <v>3.5</v>
      </c>
      <c r="AV263" s="239">
        <v>0.96</v>
      </c>
      <c r="AW263" s="237">
        <v>1</v>
      </c>
      <c r="AX263" s="236">
        <v>13.6</v>
      </c>
      <c r="AY263" s="240">
        <v>70.400000000000006</v>
      </c>
      <c r="AZ263" s="239" cm="1">
        <f t="array" aca="1" ref="AZ263" ca="1">INDIRECT("'"&amp;$C263&amp;"'!"&amp;"$"&amp;$D263&amp;$AZ$1&amp;"")</f>
        <v>0</v>
      </c>
      <c r="BA263" s="238"/>
      <c r="BB263" s="239" t="s">
        <v>1</v>
      </c>
      <c r="BC263" s="237" t="s">
        <v>1</v>
      </c>
      <c r="BD263" s="239" t="str" cm="1">
        <f t="array" aca="1" ref="BD263" ca="1">INDIRECT("'"&amp;$C263&amp;"'!"&amp;"$"&amp;$D263&amp;$BD$1&amp;"")</f>
        <v>CMS</v>
      </c>
      <c r="BE263" s="238"/>
      <c r="BF263" s="239" t="s">
        <v>1</v>
      </c>
      <c r="BG263" s="237" t="s">
        <v>1</v>
      </c>
      <c r="BH263" s="241">
        <v>14.08</v>
      </c>
      <c r="BI263" s="237">
        <v>71.260000000000005</v>
      </c>
      <c r="BJ263" s="241" cm="1">
        <f t="array" aca="1" ref="BJ263" ca="1">INDIRECT("'"&amp;$C263&amp;"'!"&amp;"$"&amp;$D263&amp;$BJ$1&amp;"")</f>
        <v>14.24</v>
      </c>
      <c r="BK263" s="239">
        <v>0.99</v>
      </c>
      <c r="BL263" s="237">
        <v>2.2999999999999998</v>
      </c>
      <c r="BM263" s="415">
        <v>68.400000000000006</v>
      </c>
      <c r="BN263" s="236" cm="1">
        <f t="array" aca="1" ref="BN263" ca="1">INDIRECT("'"&amp;$C263&amp;"'!"&amp;"$"&amp;$D263&amp;$BN$1&amp;"")</f>
        <v>5.8999999999999995</v>
      </c>
      <c r="BO263" s="238">
        <v>0.97</v>
      </c>
      <c r="BP263" s="237">
        <v>1.4</v>
      </c>
      <c r="BQ263" s="241" cm="1">
        <f t="array" aca="1" ref="BQ263" ca="1">INDIRECT("'"&amp;$C263&amp;"'!"&amp;"$"&amp;$D263&amp;$BQ$1&amp;"")</f>
        <v>1.1399999999999999</v>
      </c>
      <c r="BR263" s="239"/>
      <c r="BS263" s="239">
        <v>0.99</v>
      </c>
      <c r="BT263" s="237">
        <v>0.18</v>
      </c>
      <c r="BU263" s="242" cm="1">
        <f t="array" aca="1" ref="BU263" ca="1">INDIRECT("'"&amp;$C263&amp;"'!"&amp;"$"&amp;$D263&amp;$BU$1&amp;"")</f>
        <v>0.73</v>
      </c>
      <c r="BV263" s="239"/>
      <c r="BW263" s="239">
        <v>0.97</v>
      </c>
      <c r="BX263" s="237">
        <v>0.18</v>
      </c>
      <c r="BY263" s="242"/>
      <c r="BZ263" s="239"/>
      <c r="CA263" s="239"/>
      <c r="CB263" s="237"/>
    </row>
    <row r="264" spans="1:80" ht="15" x14ac:dyDescent="0.2">
      <c r="A264" s="351">
        <f t="shared" si="19"/>
        <v>45972</v>
      </c>
      <c r="B264" s="268">
        <v>0.375</v>
      </c>
      <c r="C264" s="254">
        <f t="shared" si="20"/>
        <v>11</v>
      </c>
      <c r="D264" s="255" t="s">
        <v>162</v>
      </c>
      <c r="E264" s="229">
        <v>14.1</v>
      </c>
      <c r="F264" s="230">
        <v>69.34</v>
      </c>
      <c r="G264" s="231" t="str" cm="1">
        <f t="array" aca="1" ref="G264" ca="1">INDIRECT("'"&amp;$C264&amp;"'!"&amp;"$"&amp;$D264&amp;$G$1&amp;"")</f>
        <v>CMS</v>
      </c>
      <c r="H264" s="232" t="s">
        <v>1</v>
      </c>
      <c r="I264" s="230" t="s">
        <v>1</v>
      </c>
      <c r="J264" s="231" cm="1">
        <f t="array" aca="1" ref="J264" ca="1">INDIRECT("'"&amp;$C264&amp;"'!"&amp;"$"&amp;$D264&amp;$J$1&amp;"")</f>
        <v>6.7</v>
      </c>
      <c r="K264" s="232"/>
      <c r="L264" s="232">
        <v>0.93</v>
      </c>
      <c r="M264" s="233">
        <v>2.5299999999999998</v>
      </c>
      <c r="N264" s="229" cm="1">
        <f t="array" aca="1" ref="N264" ca="1">INDIRECT("'"&amp;$C264&amp;"'!"&amp;"$"&amp;$D264&amp;$N$1&amp;"")</f>
        <v>6.7</v>
      </c>
      <c r="O264" s="232"/>
      <c r="P264" s="232">
        <v>0.93</v>
      </c>
      <c r="Q264" s="230">
        <v>5.53</v>
      </c>
      <c r="R264" s="359" cm="1">
        <f t="array" aca="1" ref="R264" ca="1">INDIRECT("'"&amp;$C264&amp;"'!"&amp;"$"&amp;$D264&amp;$R$1&amp;"")</f>
        <v>6.7</v>
      </c>
      <c r="S264" s="232"/>
      <c r="T264" s="232">
        <v>0.93</v>
      </c>
      <c r="U264" s="233">
        <v>2.5299999999999998</v>
      </c>
      <c r="V264" s="229" t="s">
        <v>1</v>
      </c>
      <c r="W264" s="234" cm="1">
        <f t="array" aca="1" ref="W264" ca="1">INDIRECT("'"&amp;$C264&amp;"'!"&amp;"$"&amp;$D264&amp;$W$1&amp;"")</f>
        <v>0</v>
      </c>
      <c r="X264" s="232" t="s">
        <v>1</v>
      </c>
      <c r="Y264" s="230" t="s">
        <v>1</v>
      </c>
      <c r="Z264" s="231" cm="1">
        <f t="array" aca="1" ref="Z264" ca="1">INDIRECT("'"&amp;$C264&amp;"'!"&amp;"$"&amp;$D264&amp;$Z$1&amp;"")</f>
        <v>0</v>
      </c>
      <c r="AA264" s="232" t="s">
        <v>1</v>
      </c>
      <c r="AB264" s="232" t="s">
        <v>1</v>
      </c>
      <c r="AC264" s="233" t="s">
        <v>1</v>
      </c>
      <c r="AD264" s="229" cm="1">
        <f t="array" aca="1" ref="AD264" ca="1">INDIRECT("'"&amp;$C264&amp;"'!"&amp;"$"&amp;$D264&amp;$AD$1&amp;"")</f>
        <v>0</v>
      </c>
      <c r="AE264" s="232" t="s">
        <v>1</v>
      </c>
      <c r="AF264" s="232" t="s">
        <v>1</v>
      </c>
      <c r="AG264" s="230" t="s">
        <v>1</v>
      </c>
      <c r="AH264" s="231" cm="1">
        <f t="array" aca="1" ref="AH264" ca="1">INDIRECT("'"&amp;$C264&amp;"'!"&amp;"$"&amp;$D264&amp;$AH$1&amp;"")</f>
        <v>0</v>
      </c>
      <c r="AI264" s="232" t="s">
        <v>1</v>
      </c>
      <c r="AJ264" s="232" t="s">
        <v>1</v>
      </c>
      <c r="AK264" s="233" t="s">
        <v>1</v>
      </c>
      <c r="AL264" s="229" cm="1">
        <f t="array" aca="1" ref="AL264" ca="1">INDIRECT("'"&amp;$C264&amp;"'!"&amp;"$"&amp;$D264&amp;$AL$1&amp;"")</f>
        <v>0</v>
      </c>
      <c r="AM264" s="232" t="s">
        <v>1</v>
      </c>
      <c r="AN264" s="232" t="s">
        <v>1</v>
      </c>
      <c r="AO264" s="230" t="s">
        <v>1</v>
      </c>
      <c r="AP264" s="229">
        <v>11.6</v>
      </c>
      <c r="AQ264" s="233">
        <v>70.599999999999994</v>
      </c>
      <c r="AR264" s="229" cm="1">
        <f t="array" aca="1" ref="AR264" ca="1">INDIRECT("'"&amp;$C264&amp;"'!"&amp;"$"&amp;$D264&amp;$AR$1&amp;"")</f>
        <v>4</v>
      </c>
      <c r="AS264" s="232">
        <v>0.96</v>
      </c>
      <c r="AT264" s="230">
        <v>0.89</v>
      </c>
      <c r="AU264" s="231" cm="1">
        <f t="array" aca="1" ref="AU264" ca="1">INDIRECT("'"&amp;$C264&amp;"'!"&amp;"$"&amp;$D264&amp;$AU$1&amp;"")</f>
        <v>3.5</v>
      </c>
      <c r="AV264" s="232">
        <v>0.96</v>
      </c>
      <c r="AW264" s="230">
        <v>0.84</v>
      </c>
      <c r="AX264" s="229">
        <v>13.86</v>
      </c>
      <c r="AY264" s="233">
        <v>70.400000000000006</v>
      </c>
      <c r="AZ264" s="232" cm="1">
        <f t="array" aca="1" ref="AZ264" ca="1">INDIRECT("'"&amp;$C264&amp;"'!"&amp;"$"&amp;$D264&amp;$AZ$1&amp;"")</f>
        <v>4.0999999999999996</v>
      </c>
      <c r="BA264" s="231"/>
      <c r="BB264" s="232">
        <v>0.96</v>
      </c>
      <c r="BC264" s="230">
        <v>1.22</v>
      </c>
      <c r="BD264" s="232" t="str" cm="1">
        <f t="array" aca="1" ref="BD264" ca="1">INDIRECT("'"&amp;$C264&amp;"'!"&amp;"$"&amp;$D264&amp;$BD$1&amp;"")</f>
        <v>CMS</v>
      </c>
      <c r="BE264" s="231"/>
      <c r="BF264" s="232" t="s">
        <v>1</v>
      </c>
      <c r="BG264" s="230" t="s">
        <v>1</v>
      </c>
      <c r="BH264" s="234">
        <v>14.22</v>
      </c>
      <c r="BI264" s="230">
        <v>71.489999999999995</v>
      </c>
      <c r="BJ264" s="234" cm="1">
        <f t="array" aca="1" ref="BJ264" ca="1">INDIRECT("'"&amp;$C264&amp;"'!"&amp;"$"&amp;$D264&amp;$BJ$1&amp;"")</f>
        <v>14.25</v>
      </c>
      <c r="BK264" s="232">
        <v>0.98</v>
      </c>
      <c r="BL264" s="230">
        <v>3.5</v>
      </c>
      <c r="BM264" s="414">
        <v>68.099999999999994</v>
      </c>
      <c r="BN264" s="229" cm="1">
        <f t="array" aca="1" ref="BN264" ca="1">INDIRECT("'"&amp;$C264&amp;"'!"&amp;"$"&amp;$D264&amp;$BN$1&amp;"")</f>
        <v>2.15</v>
      </c>
      <c r="BO264" s="231">
        <v>0.96</v>
      </c>
      <c r="BP264" s="230">
        <v>0.62</v>
      </c>
      <c r="BQ264" s="234" cm="1">
        <f t="array" aca="1" ref="BQ264" ca="1">INDIRECT("'"&amp;$C264&amp;"'!"&amp;"$"&amp;$D264&amp;$BQ$1&amp;"")</f>
        <v>1.38</v>
      </c>
      <c r="BR264" s="232"/>
      <c r="BS264" s="232">
        <v>0.99</v>
      </c>
      <c r="BT264" s="230">
        <v>0.18</v>
      </c>
      <c r="BU264" s="235" cm="1">
        <f t="array" aca="1" ref="BU264" ca="1">INDIRECT("'"&amp;$C264&amp;"'!"&amp;"$"&amp;$D264&amp;$BU$1&amp;"")</f>
        <v>0.79</v>
      </c>
      <c r="BV264" s="232"/>
      <c r="BW264" s="232">
        <v>0.96</v>
      </c>
      <c r="BX264" s="230">
        <v>0.21</v>
      </c>
      <c r="BY264" s="235"/>
      <c r="BZ264" s="232"/>
      <c r="CA264" s="232"/>
      <c r="CB264" s="230"/>
    </row>
    <row r="265" spans="1:80" ht="15" x14ac:dyDescent="0.2">
      <c r="A265" s="351">
        <f t="shared" si="19"/>
        <v>45972</v>
      </c>
      <c r="B265" s="268">
        <v>0.41666666666666702</v>
      </c>
      <c r="C265" s="254">
        <f t="shared" si="20"/>
        <v>11</v>
      </c>
      <c r="D265" s="255" t="s">
        <v>163</v>
      </c>
      <c r="E265" s="236">
        <v>14.1</v>
      </c>
      <c r="F265" s="237">
        <v>69.3</v>
      </c>
      <c r="G265" s="238" t="str" cm="1">
        <f t="array" aca="1" ref="G265" ca="1">INDIRECT("'"&amp;$C265&amp;"'!"&amp;"$"&amp;$D265&amp;$G$1&amp;"")</f>
        <v>CMS</v>
      </c>
      <c r="H265" s="239" t="s">
        <v>1</v>
      </c>
      <c r="I265" s="237" t="s">
        <v>1</v>
      </c>
      <c r="J265" s="238" cm="1">
        <f t="array" aca="1" ref="J265" ca="1">INDIRECT("'"&amp;$C265&amp;"'!"&amp;"$"&amp;$D265&amp;$J$1&amp;"")</f>
        <v>6.7</v>
      </c>
      <c r="K265" s="239"/>
      <c r="L265" s="239">
        <v>0.92</v>
      </c>
      <c r="M265" s="240">
        <v>2.75</v>
      </c>
      <c r="N265" s="236" cm="1">
        <f t="array" aca="1" ref="N265" ca="1">INDIRECT("'"&amp;$C265&amp;"'!"&amp;"$"&amp;$D265&amp;$N$1&amp;"")</f>
        <v>6.7</v>
      </c>
      <c r="O265" s="239"/>
      <c r="P265" s="239">
        <v>0.92</v>
      </c>
      <c r="Q265" s="237">
        <v>2.75</v>
      </c>
      <c r="R265" s="236" cm="1">
        <f t="array" aca="1" ref="R265" ca="1">INDIRECT("'"&amp;$C265&amp;"'!"&amp;"$"&amp;$D265&amp;$R$1&amp;"")</f>
        <v>6.7</v>
      </c>
      <c r="S265" s="239"/>
      <c r="T265" s="239">
        <v>0.92</v>
      </c>
      <c r="U265" s="240">
        <v>2.75</v>
      </c>
      <c r="V265" s="236" t="s">
        <v>1</v>
      </c>
      <c r="W265" s="241" cm="1">
        <f t="array" aca="1" ref="W265" ca="1">INDIRECT("'"&amp;$C265&amp;"'!"&amp;"$"&amp;$D265&amp;$W$1&amp;"")</f>
        <v>0</v>
      </c>
      <c r="X265" s="239" t="s">
        <v>1</v>
      </c>
      <c r="Y265" s="237" t="s">
        <v>1</v>
      </c>
      <c r="Z265" s="238" cm="1">
        <f t="array" aca="1" ref="Z265" ca="1">INDIRECT("'"&amp;$C265&amp;"'!"&amp;"$"&amp;$D265&amp;$Z$1&amp;"")</f>
        <v>0</v>
      </c>
      <c r="AA265" s="239" t="s">
        <v>1</v>
      </c>
      <c r="AB265" s="239" t="s">
        <v>1</v>
      </c>
      <c r="AC265" s="240" t="s">
        <v>1</v>
      </c>
      <c r="AD265" s="236" cm="1">
        <f t="array" aca="1" ref="AD265" ca="1">INDIRECT("'"&amp;$C265&amp;"'!"&amp;"$"&amp;$D265&amp;$AD$1&amp;"")</f>
        <v>0</v>
      </c>
      <c r="AE265" s="239" t="s">
        <v>1</v>
      </c>
      <c r="AF265" s="239" t="s">
        <v>1</v>
      </c>
      <c r="AG265" s="237" t="s">
        <v>1</v>
      </c>
      <c r="AH265" s="238" cm="1">
        <f t="array" aca="1" ref="AH265" ca="1">INDIRECT("'"&amp;$C265&amp;"'!"&amp;"$"&amp;$D265&amp;$AH$1&amp;"")</f>
        <v>0</v>
      </c>
      <c r="AI265" s="239" t="s">
        <v>1</v>
      </c>
      <c r="AJ265" s="239" t="s">
        <v>1</v>
      </c>
      <c r="AK265" s="240" t="s">
        <v>1</v>
      </c>
      <c r="AL265" s="236" cm="1">
        <f t="array" aca="1" ref="AL265" ca="1">INDIRECT("'"&amp;$C265&amp;"'!"&amp;"$"&amp;$D265&amp;$AL$1&amp;"")</f>
        <v>0</v>
      </c>
      <c r="AM265" s="239" t="s">
        <v>1</v>
      </c>
      <c r="AN265" s="239" t="s">
        <v>1</v>
      </c>
      <c r="AO265" s="237" t="s">
        <v>1</v>
      </c>
      <c r="AP265" s="236">
        <v>11.7</v>
      </c>
      <c r="AQ265" s="240">
        <v>70.7</v>
      </c>
      <c r="AR265" s="236" cm="1">
        <f t="array" aca="1" ref="AR265" ca="1">INDIRECT("'"&amp;$C265&amp;"'!"&amp;"$"&amp;$D265&amp;$AR$1&amp;"")</f>
        <v>4</v>
      </c>
      <c r="AS265" s="239">
        <v>0.96</v>
      </c>
      <c r="AT265" s="237">
        <v>0.91</v>
      </c>
      <c r="AU265" s="238" cm="1">
        <f t="array" aca="1" ref="AU265" ca="1">INDIRECT("'"&amp;$C265&amp;"'!"&amp;"$"&amp;$D265&amp;$AU$1&amp;"")</f>
        <v>3.5</v>
      </c>
      <c r="AV265" s="239">
        <v>0.96</v>
      </c>
      <c r="AW265" s="237">
        <v>1</v>
      </c>
      <c r="AX265" s="236">
        <v>13.91</v>
      </c>
      <c r="AY265" s="240">
        <v>70.7</v>
      </c>
      <c r="AZ265" s="239" cm="1">
        <f t="array" aca="1" ref="AZ265" ca="1">INDIRECT("'"&amp;$C265&amp;"'!"&amp;"$"&amp;$D265&amp;$AZ$1&amp;"")</f>
        <v>6.7</v>
      </c>
      <c r="BA265" s="238"/>
      <c r="BB265" s="239">
        <v>0.97</v>
      </c>
      <c r="BC265" s="237">
        <v>1.8</v>
      </c>
      <c r="BD265" s="239" t="str" cm="1">
        <f t="array" aca="1" ref="BD265" ca="1">INDIRECT("'"&amp;$C265&amp;"'!"&amp;"$"&amp;$D265&amp;$BD$1&amp;"")</f>
        <v>CMS</v>
      </c>
      <c r="BE265" s="238"/>
      <c r="BF265" s="239" t="s">
        <v>1</v>
      </c>
      <c r="BG265" s="237" t="s">
        <v>1</v>
      </c>
      <c r="BH265" s="241">
        <v>14.17</v>
      </c>
      <c r="BI265" s="237">
        <v>71.27</v>
      </c>
      <c r="BJ265" s="241" cm="1">
        <f t="array" aca="1" ref="BJ265" ca="1">INDIRECT("'"&amp;$C265&amp;"'!"&amp;"$"&amp;$D265&amp;$BJ$1&amp;"")</f>
        <v>14.22</v>
      </c>
      <c r="BK265" s="239">
        <v>0.98</v>
      </c>
      <c r="BL265" s="237">
        <v>3.4</v>
      </c>
      <c r="BM265" s="415">
        <v>68</v>
      </c>
      <c r="BN265" s="236" cm="1">
        <f t="array" aca="1" ref="BN265" ca="1">INDIRECT("'"&amp;$C265&amp;"'!"&amp;"$"&amp;$D265&amp;$BN$1&amp;"")</f>
        <v>5</v>
      </c>
      <c r="BO265" s="238">
        <v>0.96</v>
      </c>
      <c r="BP265" s="237">
        <v>1.45</v>
      </c>
      <c r="BQ265" s="241" cm="1">
        <f t="array" aca="1" ref="BQ265" ca="1">INDIRECT("'"&amp;$C265&amp;"'!"&amp;"$"&amp;$D265&amp;$BQ$1&amp;"")</f>
        <v>1.43</v>
      </c>
      <c r="BR265" s="239"/>
      <c r="BS265" s="239">
        <v>0.99</v>
      </c>
      <c r="BT265" s="237">
        <v>0.2</v>
      </c>
      <c r="BU265" s="242" cm="1">
        <f t="array" aca="1" ref="BU265" ca="1">INDIRECT("'"&amp;$C265&amp;"'!"&amp;"$"&amp;$D265&amp;$BU$1&amp;"")</f>
        <v>0.8</v>
      </c>
      <c r="BV265" s="239"/>
      <c r="BW265" s="239">
        <v>0.96</v>
      </c>
      <c r="BX265" s="237">
        <v>0.21</v>
      </c>
      <c r="BY265" s="242"/>
      <c r="BZ265" s="239"/>
      <c r="CA265" s="239"/>
      <c r="CB265" s="237"/>
    </row>
    <row r="266" spans="1:80" ht="15" x14ac:dyDescent="0.2">
      <c r="A266" s="351">
        <f t="shared" si="19"/>
        <v>45972</v>
      </c>
      <c r="B266" s="268">
        <v>0.45833333333333398</v>
      </c>
      <c r="C266" s="254">
        <f t="shared" si="20"/>
        <v>11</v>
      </c>
      <c r="D266" s="255" t="s">
        <v>164</v>
      </c>
      <c r="E266" s="229">
        <v>14.1</v>
      </c>
      <c r="F266" s="230">
        <v>69.31</v>
      </c>
      <c r="G266" s="231" t="str" cm="1">
        <f t="array" aca="1" ref="G266" ca="1">INDIRECT("'"&amp;$C266&amp;"'!"&amp;"$"&amp;$D266&amp;$G$1&amp;"")</f>
        <v>CMS</v>
      </c>
      <c r="H266" s="232" t="s">
        <v>1</v>
      </c>
      <c r="I266" s="230" t="s">
        <v>1</v>
      </c>
      <c r="J266" s="231" cm="1">
        <f t="array" aca="1" ref="J266" ca="1">INDIRECT("'"&amp;$C266&amp;"'!"&amp;"$"&amp;$D266&amp;$J$1&amp;"")</f>
        <v>6.7</v>
      </c>
      <c r="K266" s="232"/>
      <c r="L266" s="232">
        <v>0.92</v>
      </c>
      <c r="M266" s="233">
        <v>2.54</v>
      </c>
      <c r="N266" s="229" cm="1">
        <f t="array" aca="1" ref="N266" ca="1">INDIRECT("'"&amp;$C266&amp;"'!"&amp;"$"&amp;$D266&amp;$N$1&amp;"")</f>
        <v>6.7</v>
      </c>
      <c r="O266" s="232"/>
      <c r="P266" s="232">
        <v>0.92</v>
      </c>
      <c r="Q266" s="230">
        <v>2.54</v>
      </c>
      <c r="R266" s="359" cm="1">
        <f t="array" aca="1" ref="R266" ca="1">INDIRECT("'"&amp;$C266&amp;"'!"&amp;"$"&amp;$D266&amp;$R$1&amp;"")</f>
        <v>6.7</v>
      </c>
      <c r="S266" s="232"/>
      <c r="T266" s="232">
        <v>0.92</v>
      </c>
      <c r="U266" s="233">
        <v>2.54</v>
      </c>
      <c r="V266" s="229" t="s">
        <v>1</v>
      </c>
      <c r="W266" s="234" cm="1">
        <f t="array" aca="1" ref="W266" ca="1">INDIRECT("'"&amp;$C266&amp;"'!"&amp;"$"&amp;$D266&amp;$W$1&amp;"")</f>
        <v>0</v>
      </c>
      <c r="X266" s="232" t="s">
        <v>1</v>
      </c>
      <c r="Y266" s="230" t="s">
        <v>1</v>
      </c>
      <c r="Z266" s="231" cm="1">
        <f t="array" aca="1" ref="Z266" ca="1">INDIRECT("'"&amp;$C266&amp;"'!"&amp;"$"&amp;$D266&amp;$Z$1&amp;"")</f>
        <v>0</v>
      </c>
      <c r="AA266" s="232" t="s">
        <v>1</v>
      </c>
      <c r="AB266" s="232" t="s">
        <v>1</v>
      </c>
      <c r="AC266" s="233" t="s">
        <v>1</v>
      </c>
      <c r="AD266" s="229" cm="1">
        <f t="array" aca="1" ref="AD266" ca="1">INDIRECT("'"&amp;$C266&amp;"'!"&amp;"$"&amp;$D266&amp;$AD$1&amp;"")</f>
        <v>0</v>
      </c>
      <c r="AE266" s="232" t="s">
        <v>1</v>
      </c>
      <c r="AF266" s="232" t="s">
        <v>1</v>
      </c>
      <c r="AG266" s="230" t="s">
        <v>1</v>
      </c>
      <c r="AH266" s="231" cm="1">
        <f t="array" aca="1" ref="AH266" ca="1">INDIRECT("'"&amp;$C266&amp;"'!"&amp;"$"&amp;$D266&amp;$AH$1&amp;"")</f>
        <v>0</v>
      </c>
      <c r="AI266" s="232" t="s">
        <v>1</v>
      </c>
      <c r="AJ266" s="232" t="s">
        <v>1</v>
      </c>
      <c r="AK266" s="233" t="s">
        <v>1</v>
      </c>
      <c r="AL266" s="229" cm="1">
        <f t="array" aca="1" ref="AL266" ca="1">INDIRECT("'"&amp;$C266&amp;"'!"&amp;"$"&amp;$D266&amp;$AL$1&amp;"")</f>
        <v>0</v>
      </c>
      <c r="AM266" s="232" t="s">
        <v>1</v>
      </c>
      <c r="AN266" s="232" t="s">
        <v>1</v>
      </c>
      <c r="AO266" s="230" t="s">
        <v>1</v>
      </c>
      <c r="AP266" s="229">
        <v>11.7</v>
      </c>
      <c r="AQ266" s="233">
        <v>70.7</v>
      </c>
      <c r="AR266" s="229" cm="1">
        <f t="array" aca="1" ref="AR266" ca="1">INDIRECT("'"&amp;$C266&amp;"'!"&amp;"$"&amp;$D266&amp;$AR$1&amp;"")</f>
        <v>4</v>
      </c>
      <c r="AS266" s="232">
        <v>0.96</v>
      </c>
      <c r="AT266" s="230">
        <v>1.1000000000000001</v>
      </c>
      <c r="AU266" s="231" cm="1">
        <f t="array" aca="1" ref="AU266" ca="1">INDIRECT("'"&amp;$C266&amp;"'!"&amp;"$"&amp;$D266&amp;$AU$1&amp;"")</f>
        <v>3.5</v>
      </c>
      <c r="AV266" s="232">
        <v>0.96</v>
      </c>
      <c r="AW266" s="230">
        <v>0.92</v>
      </c>
      <c r="AX266" s="229">
        <v>13.94</v>
      </c>
      <c r="AY266" s="233">
        <v>70.7</v>
      </c>
      <c r="AZ266" s="232" cm="1">
        <f t="array" aca="1" ref="AZ266" ca="1">INDIRECT("'"&amp;$C266&amp;"'!"&amp;"$"&amp;$D266&amp;$AZ$1&amp;"")</f>
        <v>7.2</v>
      </c>
      <c r="BA266" s="231"/>
      <c r="BB266" s="232">
        <v>0.96</v>
      </c>
      <c r="BC266" s="230">
        <v>2.02</v>
      </c>
      <c r="BD266" s="232" t="str" cm="1">
        <f t="array" aca="1" ref="BD266" ca="1">INDIRECT("'"&amp;$C266&amp;"'!"&amp;"$"&amp;$D266&amp;$BD$1&amp;"")</f>
        <v>CMS</v>
      </c>
      <c r="BE266" s="231"/>
      <c r="BF266" s="232" t="s">
        <v>1</v>
      </c>
      <c r="BG266" s="230" t="s">
        <v>1</v>
      </c>
      <c r="BH266" s="234">
        <v>14.14</v>
      </c>
      <c r="BI266" s="230">
        <v>71.22</v>
      </c>
      <c r="BJ266" s="234" cm="1">
        <f t="array" aca="1" ref="BJ266" ca="1">INDIRECT("'"&amp;$C266&amp;"'!"&amp;"$"&amp;$D266&amp;$BJ$1&amp;"")</f>
        <v>14.2</v>
      </c>
      <c r="BK266" s="232">
        <v>0.98</v>
      </c>
      <c r="BL266" s="230">
        <v>3.4</v>
      </c>
      <c r="BM266" s="414">
        <v>68.099999999999994</v>
      </c>
      <c r="BN266" s="229" cm="1">
        <f t="array" aca="1" ref="BN266" ca="1">INDIRECT("'"&amp;$C266&amp;"'!"&amp;"$"&amp;$D266&amp;$BN$1&amp;"")</f>
        <v>6.5</v>
      </c>
      <c r="BO266" s="231">
        <v>0.96</v>
      </c>
      <c r="BP266" s="230">
        <v>1.89</v>
      </c>
      <c r="BQ266" s="234" cm="1">
        <f t="array" aca="1" ref="BQ266" ca="1">INDIRECT("'"&amp;$C266&amp;"'!"&amp;"$"&amp;$D266&amp;$BQ$1&amp;"")</f>
        <v>1.43</v>
      </c>
      <c r="BR266" s="232"/>
      <c r="BS266" s="232">
        <v>0.99</v>
      </c>
      <c r="BT266" s="230">
        <v>0.2</v>
      </c>
      <c r="BU266" s="235" cm="1">
        <f t="array" aca="1" ref="BU266" ca="1">INDIRECT("'"&amp;$C266&amp;"'!"&amp;"$"&amp;$D266&amp;$BU$1&amp;"")</f>
        <v>0.81</v>
      </c>
      <c r="BV266" s="232"/>
      <c r="BW266" s="232">
        <v>0.96</v>
      </c>
      <c r="BX266" s="230">
        <v>0.21</v>
      </c>
      <c r="BY266" s="235"/>
      <c r="BZ266" s="232"/>
      <c r="CA266" s="232"/>
      <c r="CB266" s="230"/>
    </row>
    <row r="267" spans="1:80" ht="15" x14ac:dyDescent="0.2">
      <c r="A267" s="351">
        <f t="shared" si="19"/>
        <v>45972</v>
      </c>
      <c r="B267" s="268">
        <v>0.5</v>
      </c>
      <c r="C267" s="254">
        <f t="shared" si="20"/>
        <v>11</v>
      </c>
      <c r="D267" s="255" t="s">
        <v>165</v>
      </c>
      <c r="E267" s="236">
        <v>14</v>
      </c>
      <c r="F267" s="237">
        <v>69.06</v>
      </c>
      <c r="G267" s="238" t="str" cm="1">
        <f t="array" aca="1" ref="G267" ca="1">INDIRECT("'"&amp;$C267&amp;"'!"&amp;"$"&amp;$D267&amp;$G$1&amp;"")</f>
        <v>CMS</v>
      </c>
      <c r="H267" s="239" t="s">
        <v>1</v>
      </c>
      <c r="I267" s="237" t="s">
        <v>1</v>
      </c>
      <c r="J267" s="238" cm="1">
        <f t="array" aca="1" ref="J267" ca="1">INDIRECT("'"&amp;$C267&amp;"'!"&amp;"$"&amp;$D267&amp;$J$1&amp;"")</f>
        <v>6.2</v>
      </c>
      <c r="K267" s="239"/>
      <c r="L267" s="239">
        <v>0.93</v>
      </c>
      <c r="M267" s="240">
        <v>2.4</v>
      </c>
      <c r="N267" s="236" cm="1">
        <f t="array" aca="1" ref="N267" ca="1">INDIRECT("'"&amp;$C267&amp;"'!"&amp;"$"&amp;$D267&amp;$N$1&amp;"")</f>
        <v>6.2</v>
      </c>
      <c r="O267" s="239"/>
      <c r="P267" s="239">
        <v>0.93</v>
      </c>
      <c r="Q267" s="237">
        <v>2.4</v>
      </c>
      <c r="R267" s="236" cm="1">
        <f t="array" aca="1" ref="R267" ca="1">INDIRECT("'"&amp;$C267&amp;"'!"&amp;"$"&amp;$D267&amp;$R$1&amp;"")</f>
        <v>6.2</v>
      </c>
      <c r="S267" s="239"/>
      <c r="T267" s="239">
        <v>0.93</v>
      </c>
      <c r="U267" s="240">
        <v>2.4</v>
      </c>
      <c r="V267" s="236">
        <v>14.023</v>
      </c>
      <c r="W267" s="241" cm="1">
        <f t="array" aca="1" ref="W267" ca="1">INDIRECT("'"&amp;$C267&amp;"'!"&amp;"$"&amp;$D267&amp;$W$1&amp;"")</f>
        <v>1.923</v>
      </c>
      <c r="X267" s="239">
        <v>1</v>
      </c>
      <c r="Y267" s="237">
        <v>0.82</v>
      </c>
      <c r="Z267" s="238" cm="1">
        <f t="array" aca="1" ref="Z267" ca="1">INDIRECT("'"&amp;$C267&amp;"'!"&amp;"$"&amp;$D267&amp;$Z$1&amp;"")</f>
        <v>0</v>
      </c>
      <c r="AA267" s="239" t="s">
        <v>1</v>
      </c>
      <c r="AB267" s="239" t="s">
        <v>1</v>
      </c>
      <c r="AC267" s="240" t="s">
        <v>1</v>
      </c>
      <c r="AD267" s="236" cm="1">
        <f t="array" aca="1" ref="AD267" ca="1">INDIRECT("'"&amp;$C267&amp;"'!"&amp;"$"&amp;$D267&amp;$AD$1&amp;"")</f>
        <v>0</v>
      </c>
      <c r="AE267" s="239" t="s">
        <v>1</v>
      </c>
      <c r="AF267" s="239" t="s">
        <v>1</v>
      </c>
      <c r="AG267" s="237" t="s">
        <v>1</v>
      </c>
      <c r="AH267" s="238" cm="1">
        <f t="array" aca="1" ref="AH267" ca="1">INDIRECT("'"&amp;$C267&amp;"'!"&amp;"$"&amp;$D267&amp;$AH$1&amp;"")</f>
        <v>0</v>
      </c>
      <c r="AI267" s="239" t="s">
        <v>1</v>
      </c>
      <c r="AJ267" s="239" t="s">
        <v>1</v>
      </c>
      <c r="AK267" s="240" t="s">
        <v>1</v>
      </c>
      <c r="AL267" s="236" cm="1">
        <f t="array" aca="1" ref="AL267" ca="1">INDIRECT("'"&amp;$C267&amp;"'!"&amp;"$"&amp;$D267&amp;$AL$1&amp;"")</f>
        <v>0</v>
      </c>
      <c r="AM267" s="239" t="s">
        <v>1</v>
      </c>
      <c r="AN267" s="239" t="s">
        <v>1</v>
      </c>
      <c r="AO267" s="237" t="s">
        <v>1</v>
      </c>
      <c r="AP267" s="236">
        <v>11.6</v>
      </c>
      <c r="AQ267" s="240">
        <v>70.7</v>
      </c>
      <c r="AR267" s="236" cm="1">
        <f t="array" aca="1" ref="AR267" ca="1">INDIRECT("'"&amp;$C267&amp;"'!"&amp;"$"&amp;$D267&amp;$AR$1&amp;"")</f>
        <v>4</v>
      </c>
      <c r="AS267" s="239">
        <v>0.96</v>
      </c>
      <c r="AT267" s="237">
        <v>1.1399999999999999</v>
      </c>
      <c r="AU267" s="238" cm="1">
        <f t="array" aca="1" ref="AU267" ca="1">INDIRECT("'"&amp;$C267&amp;"'!"&amp;"$"&amp;$D267&amp;$AU$1&amp;"")</f>
        <v>3.5</v>
      </c>
      <c r="AV267" s="239">
        <v>0.96</v>
      </c>
      <c r="AW267" s="237">
        <v>1.04</v>
      </c>
      <c r="AX267" s="236">
        <v>13.91</v>
      </c>
      <c r="AY267" s="240">
        <v>70.7</v>
      </c>
      <c r="AZ267" s="239" cm="1">
        <f t="array" aca="1" ref="AZ267" ca="1">INDIRECT("'"&amp;$C267&amp;"'!"&amp;"$"&amp;$D267&amp;$AZ$1&amp;"")</f>
        <v>6.5</v>
      </c>
      <c r="BA267" s="238"/>
      <c r="BB267" s="239">
        <v>0.96</v>
      </c>
      <c r="BC267" s="237">
        <v>1.83</v>
      </c>
      <c r="BD267" s="239" t="str" cm="1">
        <f t="array" aca="1" ref="BD267" ca="1">INDIRECT("'"&amp;$C267&amp;"'!"&amp;"$"&amp;$D267&amp;$BD$1&amp;"")</f>
        <v>CMS</v>
      </c>
      <c r="BE267" s="238"/>
      <c r="BF267" s="239" t="s">
        <v>1</v>
      </c>
      <c r="BG267" s="237" t="s">
        <v>1</v>
      </c>
      <c r="BH267" s="241">
        <v>14.18</v>
      </c>
      <c r="BI267" s="237">
        <v>71.34</v>
      </c>
      <c r="BJ267" s="241" cm="1">
        <f t="array" aca="1" ref="BJ267" ca="1">INDIRECT("'"&amp;$C267&amp;"'!"&amp;"$"&amp;$D267&amp;$BJ$1&amp;"")</f>
        <v>14.24</v>
      </c>
      <c r="BK267" s="239">
        <v>0.98</v>
      </c>
      <c r="BL267" s="237">
        <v>3.5</v>
      </c>
      <c r="BM267" s="415">
        <v>67.7</v>
      </c>
      <c r="BN267" s="236" cm="1">
        <f t="array" aca="1" ref="BN267" ca="1">INDIRECT("'"&amp;$C267&amp;"'!"&amp;"$"&amp;$D267&amp;$BN$1&amp;"")</f>
        <v>6.8</v>
      </c>
      <c r="BO267" s="238">
        <v>0.96</v>
      </c>
      <c r="BP267" s="237">
        <v>1.98</v>
      </c>
      <c r="BQ267" s="241" cm="1">
        <f t="array" aca="1" ref="BQ267" ca="1">INDIRECT("'"&amp;$C267&amp;"'!"&amp;"$"&amp;$D267&amp;$BQ$1&amp;"")</f>
        <v>1.46</v>
      </c>
      <c r="BR267" s="239"/>
      <c r="BS267" s="239">
        <v>0.99</v>
      </c>
      <c r="BT267" s="237">
        <v>0.2</v>
      </c>
      <c r="BU267" s="242" cm="1">
        <f t="array" aca="1" ref="BU267" ca="1">INDIRECT("'"&amp;$C267&amp;"'!"&amp;"$"&amp;$D267&amp;$BU$1&amp;"")</f>
        <v>0.85</v>
      </c>
      <c r="BV267" s="239"/>
      <c r="BW267" s="239">
        <v>0.96</v>
      </c>
      <c r="BX267" s="237">
        <v>0.21</v>
      </c>
      <c r="BY267" s="242"/>
      <c r="BZ267" s="239"/>
      <c r="CA267" s="239"/>
      <c r="CB267" s="237"/>
    </row>
    <row r="268" spans="1:80" ht="15" x14ac:dyDescent="0.2">
      <c r="A268" s="351">
        <f t="shared" si="19"/>
        <v>45972</v>
      </c>
      <c r="B268" s="268">
        <v>0.54166666666666696</v>
      </c>
      <c r="C268" s="254">
        <f t="shared" si="20"/>
        <v>11</v>
      </c>
      <c r="D268" s="255" t="s">
        <v>166</v>
      </c>
      <c r="E268" s="229">
        <v>14</v>
      </c>
      <c r="F268" s="230">
        <v>68.88</v>
      </c>
      <c r="G268" s="231" t="str" cm="1">
        <f t="array" aca="1" ref="G268" ca="1">INDIRECT("'"&amp;$C268&amp;"'!"&amp;"$"&amp;$D268&amp;$G$1&amp;"")</f>
        <v>CMS</v>
      </c>
      <c r="H268" s="232" t="s">
        <v>1</v>
      </c>
      <c r="I268" s="230" t="s">
        <v>1</v>
      </c>
      <c r="J268" s="231" cm="1">
        <f t="array" aca="1" ref="J268" ca="1">INDIRECT("'"&amp;$C268&amp;"'!"&amp;"$"&amp;$D268&amp;$J$1&amp;"")</f>
        <v>6.4</v>
      </c>
      <c r="K268" s="232"/>
      <c r="L268" s="232">
        <v>0.93</v>
      </c>
      <c r="M268" s="230">
        <v>2.64</v>
      </c>
      <c r="N268" s="229" cm="1">
        <f t="array" aca="1" ref="N268" ca="1">INDIRECT("'"&amp;$C268&amp;"'!"&amp;"$"&amp;$D268&amp;$N$1&amp;"")</f>
        <v>6.4</v>
      </c>
      <c r="O268" s="232"/>
      <c r="P268" s="232">
        <v>0.93</v>
      </c>
      <c r="Q268" s="230">
        <v>2.64</v>
      </c>
      <c r="R268" s="359" cm="1">
        <f t="array" aca="1" ref="R268" ca="1">INDIRECT("'"&amp;$C268&amp;"'!"&amp;"$"&amp;$D268&amp;$R$1&amp;"")</f>
        <v>6.4</v>
      </c>
      <c r="S268" s="232"/>
      <c r="T268" s="232">
        <v>0.93</v>
      </c>
      <c r="U268" s="233">
        <v>2.64</v>
      </c>
      <c r="V268" s="229">
        <v>14.023</v>
      </c>
      <c r="W268" s="234" cm="1">
        <f t="array" aca="1" ref="W268" ca="1">INDIRECT("'"&amp;$C268&amp;"'!"&amp;"$"&amp;$D268&amp;$W$1&amp;"")</f>
        <v>0.92500000000000004</v>
      </c>
      <c r="X268" s="232">
        <v>1</v>
      </c>
      <c r="Y268" s="230">
        <v>0.12</v>
      </c>
      <c r="Z268" s="231" cm="1">
        <f t="array" aca="1" ref="Z268" ca="1">INDIRECT("'"&amp;$C268&amp;"'!"&amp;"$"&amp;$D268&amp;$Z$1&amp;"")</f>
        <v>0</v>
      </c>
      <c r="AA268" s="232" t="s">
        <v>1</v>
      </c>
      <c r="AB268" s="232" t="s">
        <v>1</v>
      </c>
      <c r="AC268" s="233" t="s">
        <v>1</v>
      </c>
      <c r="AD268" s="229" cm="1">
        <f t="array" aca="1" ref="AD268" ca="1">INDIRECT("'"&amp;$C268&amp;"'!"&amp;"$"&amp;$D268&amp;$AD$1&amp;"")</f>
        <v>0</v>
      </c>
      <c r="AE268" s="232" t="s">
        <v>1</v>
      </c>
      <c r="AF268" s="232" t="s">
        <v>1</v>
      </c>
      <c r="AG268" s="230" t="s">
        <v>1</v>
      </c>
      <c r="AH268" s="231" cm="1">
        <f t="array" aca="1" ref="AH268" ca="1">INDIRECT("'"&amp;$C268&amp;"'!"&amp;"$"&amp;$D268&amp;$AH$1&amp;"")</f>
        <v>0</v>
      </c>
      <c r="AI268" s="232" t="s">
        <v>1</v>
      </c>
      <c r="AJ268" s="232" t="s">
        <v>1</v>
      </c>
      <c r="AK268" s="233" t="s">
        <v>1</v>
      </c>
      <c r="AL268" s="229" cm="1">
        <f t="array" aca="1" ref="AL268" ca="1">INDIRECT("'"&amp;$C268&amp;"'!"&amp;"$"&amp;$D268&amp;$AL$1&amp;"")</f>
        <v>0</v>
      </c>
      <c r="AM268" s="232" t="s">
        <v>1</v>
      </c>
      <c r="AN268" s="232" t="s">
        <v>1</v>
      </c>
      <c r="AO268" s="230" t="s">
        <v>1</v>
      </c>
      <c r="AP268" s="229">
        <v>11.6</v>
      </c>
      <c r="AQ268" s="233">
        <v>70.599999999999994</v>
      </c>
      <c r="AR268" s="229" cm="1">
        <f t="array" aca="1" ref="AR268" ca="1">INDIRECT("'"&amp;$C268&amp;"'!"&amp;"$"&amp;$D268&amp;$AR$1&amp;"")</f>
        <v>4</v>
      </c>
      <c r="AS268" s="232">
        <v>0.96</v>
      </c>
      <c r="AT268" s="230">
        <v>1.29</v>
      </c>
      <c r="AU268" s="231" cm="1">
        <f t="array" aca="1" ref="AU268" ca="1">INDIRECT("'"&amp;$C268&amp;"'!"&amp;"$"&amp;$D268&amp;$AU$1&amp;"")</f>
        <v>3.5</v>
      </c>
      <c r="AV268" s="232">
        <v>0.96</v>
      </c>
      <c r="AW268" s="230">
        <v>0.88</v>
      </c>
      <c r="AX268" s="229">
        <v>13.91</v>
      </c>
      <c r="AY268" s="233">
        <v>70.7</v>
      </c>
      <c r="AZ268" s="232" cm="1">
        <f t="array" aca="1" ref="AZ268" ca="1">INDIRECT("'"&amp;$C268&amp;"'!"&amp;"$"&amp;$D268&amp;$AZ$1&amp;"")</f>
        <v>7.5</v>
      </c>
      <c r="BA268" s="231"/>
      <c r="BB268" s="232">
        <v>0.96</v>
      </c>
      <c r="BC268" s="230">
        <v>2.0299999999999998</v>
      </c>
      <c r="BD268" s="232" t="str" cm="1">
        <f t="array" aca="1" ref="BD268" ca="1">INDIRECT("'"&amp;$C268&amp;"'!"&amp;"$"&amp;$D268&amp;$BD$1&amp;"")</f>
        <v>CMS</v>
      </c>
      <c r="BE268" s="231"/>
      <c r="BF268" s="232" t="s">
        <v>1</v>
      </c>
      <c r="BG268" s="230" t="s">
        <v>1</v>
      </c>
      <c r="BH268" s="234">
        <v>14.14</v>
      </c>
      <c r="BI268" s="230">
        <v>71.150000000000006</v>
      </c>
      <c r="BJ268" s="234" cm="1">
        <f t="array" aca="1" ref="BJ268" ca="1">INDIRECT("'"&amp;$C268&amp;"'!"&amp;"$"&amp;$D268&amp;$BJ$1&amp;"")</f>
        <v>14.23</v>
      </c>
      <c r="BK268" s="232">
        <v>0.98</v>
      </c>
      <c r="BL268" s="230">
        <v>3.4</v>
      </c>
      <c r="BM268" s="414">
        <v>67.599999999999994</v>
      </c>
      <c r="BN268" s="229" cm="1">
        <f t="array" aca="1" ref="BN268" ca="1">INDIRECT("'"&amp;$C268&amp;"'!"&amp;"$"&amp;$D268&amp;$BN$1&amp;"")</f>
        <v>6.7</v>
      </c>
      <c r="BO268" s="231">
        <v>0.96</v>
      </c>
      <c r="BP268" s="230">
        <v>1.95</v>
      </c>
      <c r="BQ268" s="234" cm="1">
        <f t="array" aca="1" ref="BQ268" ca="1">INDIRECT("'"&amp;$C268&amp;"'!"&amp;"$"&amp;$D268&amp;$BQ$1&amp;"")</f>
        <v>1.45</v>
      </c>
      <c r="BR268" s="232"/>
      <c r="BS268" s="232">
        <v>0.99</v>
      </c>
      <c r="BT268" s="230">
        <v>0.2</v>
      </c>
      <c r="BU268" s="235" cm="1">
        <f t="array" aca="1" ref="BU268" ca="1">INDIRECT("'"&amp;$C268&amp;"'!"&amp;"$"&amp;$D268&amp;$BU$1&amp;"")</f>
        <v>0.86</v>
      </c>
      <c r="BV268" s="232"/>
      <c r="BW268" s="232">
        <v>0.97</v>
      </c>
      <c r="BX268" s="230">
        <v>0.23</v>
      </c>
      <c r="BY268" s="235"/>
      <c r="BZ268" s="232"/>
      <c r="CA268" s="232"/>
      <c r="CB268" s="230"/>
    </row>
    <row r="269" spans="1:80" ht="15" x14ac:dyDescent="0.2">
      <c r="A269" s="351">
        <f t="shared" si="19"/>
        <v>45972</v>
      </c>
      <c r="B269" s="268">
        <v>0.58333333333333404</v>
      </c>
      <c r="C269" s="254">
        <f t="shared" si="20"/>
        <v>11</v>
      </c>
      <c r="D269" s="255" t="s">
        <v>167</v>
      </c>
      <c r="E269" s="236">
        <v>14</v>
      </c>
      <c r="F269" s="237">
        <v>68.599999999999994</v>
      </c>
      <c r="G269" s="238" t="str" cm="1">
        <f t="array" aca="1" ref="G269" ca="1">INDIRECT("'"&amp;$C269&amp;"'!"&amp;"$"&amp;$D269&amp;$G$1&amp;"")</f>
        <v>CMS</v>
      </c>
      <c r="H269" s="239" t="s">
        <v>1</v>
      </c>
      <c r="I269" s="237" t="s">
        <v>1</v>
      </c>
      <c r="J269" s="238" cm="1">
        <f t="array" aca="1" ref="J269" ca="1">INDIRECT("'"&amp;$C269&amp;"'!"&amp;"$"&amp;$D269&amp;$J$1&amp;"")</f>
        <v>6.5</v>
      </c>
      <c r="K269" s="239"/>
      <c r="L269" s="239">
        <v>0.93</v>
      </c>
      <c r="M269" s="240">
        <v>2.4700000000000002</v>
      </c>
      <c r="N269" s="236" cm="1">
        <f t="array" aca="1" ref="N269" ca="1">INDIRECT("'"&amp;$C269&amp;"'!"&amp;"$"&amp;$D269&amp;$N$1&amp;"")</f>
        <v>6.5</v>
      </c>
      <c r="O269" s="239"/>
      <c r="P269" s="239">
        <v>0.93</v>
      </c>
      <c r="Q269" s="237">
        <v>2.4700000000000002</v>
      </c>
      <c r="R269" s="236" cm="1">
        <f t="array" aca="1" ref="R269" ca="1">INDIRECT("'"&amp;$C269&amp;"'!"&amp;"$"&amp;$D269&amp;$R$1&amp;"")</f>
        <v>6.5</v>
      </c>
      <c r="S269" s="239"/>
      <c r="T269" s="239">
        <v>0.93</v>
      </c>
      <c r="U269" s="240">
        <v>2.4700000000000002</v>
      </c>
      <c r="V269" s="236">
        <v>14.02</v>
      </c>
      <c r="W269" s="241" cm="1">
        <f t="array" aca="1" ref="W269" ca="1">INDIRECT("'"&amp;$C269&amp;"'!"&amp;"$"&amp;$D269&amp;$W$1&amp;"")</f>
        <v>1.923</v>
      </c>
      <c r="X269" s="239">
        <v>1</v>
      </c>
      <c r="Y269" s="237">
        <v>0.85</v>
      </c>
      <c r="Z269" s="238" cm="1">
        <f t="array" aca="1" ref="Z269" ca="1">INDIRECT("'"&amp;$C269&amp;"'!"&amp;"$"&amp;$D269&amp;$Z$1&amp;"")</f>
        <v>0</v>
      </c>
      <c r="AA269" s="239" t="s">
        <v>1</v>
      </c>
      <c r="AB269" s="239" t="s">
        <v>1</v>
      </c>
      <c r="AC269" s="240" t="s">
        <v>1</v>
      </c>
      <c r="AD269" s="236" cm="1">
        <f t="array" aca="1" ref="AD269" ca="1">INDIRECT("'"&amp;$C269&amp;"'!"&amp;"$"&amp;$D269&amp;$AD$1&amp;"")</f>
        <v>0</v>
      </c>
      <c r="AE269" s="239" t="s">
        <v>1</v>
      </c>
      <c r="AF269" s="239" t="s">
        <v>1</v>
      </c>
      <c r="AG269" s="237" t="s">
        <v>1</v>
      </c>
      <c r="AH269" s="238" cm="1">
        <f t="array" aca="1" ref="AH269" ca="1">INDIRECT("'"&amp;$C269&amp;"'!"&amp;"$"&amp;$D269&amp;$AH$1&amp;"")</f>
        <v>0</v>
      </c>
      <c r="AI269" s="239" t="s">
        <v>1</v>
      </c>
      <c r="AJ269" s="239" t="s">
        <v>1</v>
      </c>
      <c r="AK269" s="240" t="s">
        <v>1</v>
      </c>
      <c r="AL269" s="236" cm="1">
        <f t="array" aca="1" ref="AL269" ca="1">INDIRECT("'"&amp;$C269&amp;"'!"&amp;"$"&amp;$D269&amp;$AL$1&amp;"")</f>
        <v>0</v>
      </c>
      <c r="AM269" s="239" t="s">
        <v>1</v>
      </c>
      <c r="AN269" s="239" t="s">
        <v>1</v>
      </c>
      <c r="AO269" s="237" t="s">
        <v>1</v>
      </c>
      <c r="AP269" s="236">
        <v>11.6</v>
      </c>
      <c r="AQ269" s="240">
        <v>70.5</v>
      </c>
      <c r="AR269" s="236" cm="1">
        <f t="array" aca="1" ref="AR269" ca="1">INDIRECT("'"&amp;$C269&amp;"'!"&amp;"$"&amp;$D269&amp;$AR$1&amp;"")</f>
        <v>4</v>
      </c>
      <c r="AS269" s="239">
        <v>0.95</v>
      </c>
      <c r="AT269" s="237">
        <v>1.34</v>
      </c>
      <c r="AU269" s="238" cm="1">
        <f t="array" aca="1" ref="AU269" ca="1">INDIRECT("'"&amp;$C269&amp;"'!"&amp;"$"&amp;$D269&amp;$AU$1&amp;"")</f>
        <v>3.5</v>
      </c>
      <c r="AV269" s="239">
        <v>0.95</v>
      </c>
      <c r="AW269" s="237">
        <v>0.91</v>
      </c>
      <c r="AX269" s="236">
        <v>13.89</v>
      </c>
      <c r="AY269" s="240">
        <v>70.7</v>
      </c>
      <c r="AZ269" s="239" cm="1">
        <f t="array" aca="1" ref="AZ269" ca="1">INDIRECT("'"&amp;$C269&amp;"'!"&amp;"$"&amp;$D269&amp;$AZ$1&amp;"")</f>
        <v>7.5</v>
      </c>
      <c r="BA269" s="238"/>
      <c r="BB269" s="239">
        <v>0.96</v>
      </c>
      <c r="BC269" s="237">
        <v>2.15</v>
      </c>
      <c r="BD269" s="239" t="str" cm="1">
        <f t="array" aca="1" ref="BD269" ca="1">INDIRECT("'"&amp;$C269&amp;"'!"&amp;"$"&amp;$D269&amp;$BD$1&amp;"")</f>
        <v>CMS</v>
      </c>
      <c r="BE269" s="238"/>
      <c r="BF269" s="239" t="s">
        <v>1</v>
      </c>
      <c r="BG269" s="237" t="s">
        <v>1</v>
      </c>
      <c r="BH269" s="241">
        <v>14.11</v>
      </c>
      <c r="BI269" s="237">
        <v>71.03</v>
      </c>
      <c r="BJ269" s="241" cm="1">
        <f t="array" aca="1" ref="BJ269" ca="1">INDIRECT("'"&amp;$C269&amp;"'!"&amp;"$"&amp;$D269&amp;$BJ$1&amp;"")</f>
        <v>14.27</v>
      </c>
      <c r="BK269" s="239">
        <v>0.98</v>
      </c>
      <c r="BL269" s="237">
        <v>3.4</v>
      </c>
      <c r="BM269" s="415">
        <v>67.3</v>
      </c>
      <c r="BN269" s="236" cm="1">
        <f t="array" aca="1" ref="BN269" ca="1">INDIRECT("'"&amp;$C269&amp;"'!"&amp;"$"&amp;$D269&amp;$BN$1&amp;"")</f>
        <v>6.6</v>
      </c>
      <c r="BO269" s="238">
        <v>0.96</v>
      </c>
      <c r="BP269" s="237">
        <v>1.92</v>
      </c>
      <c r="BQ269" s="241" cm="1">
        <f t="array" aca="1" ref="BQ269" ca="1">INDIRECT("'"&amp;$C269&amp;"'!"&amp;"$"&amp;$D269&amp;$BQ$1&amp;"")</f>
        <v>1.48</v>
      </c>
      <c r="BR269" s="239"/>
      <c r="BS269" s="239">
        <v>0.99</v>
      </c>
      <c r="BT269" s="237">
        <v>0.34</v>
      </c>
      <c r="BU269" s="242" cm="1">
        <f t="array" aca="1" ref="BU269" ca="1">INDIRECT("'"&amp;$C269&amp;"'!"&amp;"$"&amp;$D269&amp;$BU$1&amp;"")</f>
        <v>0.86</v>
      </c>
      <c r="BV269" s="239"/>
      <c r="BW269" s="239">
        <v>0.97</v>
      </c>
      <c r="BX269" s="237">
        <v>0.22</v>
      </c>
      <c r="BY269" s="242"/>
      <c r="BZ269" s="239"/>
      <c r="CA269" s="239"/>
      <c r="CB269" s="237"/>
    </row>
    <row r="270" spans="1:80" ht="15" x14ac:dyDescent="0.2">
      <c r="A270" s="351">
        <f t="shared" si="19"/>
        <v>45972</v>
      </c>
      <c r="B270" s="268">
        <v>0.625</v>
      </c>
      <c r="C270" s="254">
        <f t="shared" si="20"/>
        <v>11</v>
      </c>
      <c r="D270" s="255" t="s">
        <v>168</v>
      </c>
      <c r="E270" s="229">
        <v>14</v>
      </c>
      <c r="F270" s="230">
        <v>69.47</v>
      </c>
      <c r="G270" s="231" t="str" cm="1">
        <f t="array" aca="1" ref="G270" ca="1">INDIRECT("'"&amp;$C270&amp;"'!"&amp;"$"&amp;$D270&amp;$G$1&amp;"")</f>
        <v>CMS</v>
      </c>
      <c r="H270" s="232" t="s">
        <v>1</v>
      </c>
      <c r="I270" s="230" t="s">
        <v>1</v>
      </c>
      <c r="J270" s="231" cm="1">
        <f t="array" aca="1" ref="J270" ca="1">INDIRECT("'"&amp;$C270&amp;"'!"&amp;"$"&amp;$D270&amp;$J$1&amp;"")</f>
        <v>6.1</v>
      </c>
      <c r="K270" s="232"/>
      <c r="L270" s="232">
        <v>0.95</v>
      </c>
      <c r="M270" s="233">
        <v>2.02</v>
      </c>
      <c r="N270" s="229" cm="1">
        <f t="array" aca="1" ref="N270" ca="1">INDIRECT("'"&amp;$C270&amp;"'!"&amp;"$"&amp;$D270&amp;$N$1&amp;"")</f>
        <v>6.1</v>
      </c>
      <c r="O270" s="232"/>
      <c r="P270" s="232">
        <v>0.95</v>
      </c>
      <c r="Q270" s="230">
        <v>2.02</v>
      </c>
      <c r="R270" s="359" cm="1">
        <f t="array" aca="1" ref="R270" ca="1">INDIRECT("'"&amp;$C270&amp;"'!"&amp;"$"&amp;$D270&amp;$R$1&amp;"")</f>
        <v>6.1</v>
      </c>
      <c r="S270" s="232"/>
      <c r="T270" s="232">
        <v>0.95</v>
      </c>
      <c r="U270" s="233">
        <v>2.02</v>
      </c>
      <c r="V270" s="229" t="s">
        <v>1</v>
      </c>
      <c r="W270" s="234" cm="1">
        <f t="array" aca="1" ref="W270" ca="1">INDIRECT("'"&amp;$C270&amp;"'!"&amp;"$"&amp;$D270&amp;$W$1&amp;"")</f>
        <v>0</v>
      </c>
      <c r="X270" s="232" t="s">
        <v>1</v>
      </c>
      <c r="Y270" s="230" t="s">
        <v>1</v>
      </c>
      <c r="Z270" s="231" cm="1">
        <f t="array" aca="1" ref="Z270" ca="1">INDIRECT("'"&amp;$C270&amp;"'!"&amp;"$"&amp;$D270&amp;$Z$1&amp;"")</f>
        <v>0</v>
      </c>
      <c r="AA270" s="232" t="s">
        <v>1</v>
      </c>
      <c r="AB270" s="232" t="s">
        <v>1</v>
      </c>
      <c r="AC270" s="233" t="s">
        <v>1</v>
      </c>
      <c r="AD270" s="229" cm="1">
        <f t="array" aca="1" ref="AD270" ca="1">INDIRECT("'"&amp;$C270&amp;"'!"&amp;"$"&amp;$D270&amp;$AD$1&amp;"")</f>
        <v>0</v>
      </c>
      <c r="AE270" s="232" t="s">
        <v>1</v>
      </c>
      <c r="AF270" s="232" t="s">
        <v>1</v>
      </c>
      <c r="AG270" s="230" t="s">
        <v>1</v>
      </c>
      <c r="AH270" s="231" cm="1">
        <f t="array" aca="1" ref="AH270" ca="1">INDIRECT("'"&amp;$C270&amp;"'!"&amp;"$"&amp;$D270&amp;$AH$1&amp;"")</f>
        <v>0</v>
      </c>
      <c r="AI270" s="232" t="s">
        <v>1</v>
      </c>
      <c r="AJ270" s="232" t="s">
        <v>1</v>
      </c>
      <c r="AK270" s="233" t="s">
        <v>1</v>
      </c>
      <c r="AL270" s="229" cm="1">
        <f t="array" aca="1" ref="AL270" ca="1">INDIRECT("'"&amp;$C270&amp;"'!"&amp;"$"&amp;$D270&amp;$AL$1&amp;"")</f>
        <v>0</v>
      </c>
      <c r="AM270" s="232" t="s">
        <v>1</v>
      </c>
      <c r="AN270" s="232" t="s">
        <v>1</v>
      </c>
      <c r="AO270" s="230" t="s">
        <v>1</v>
      </c>
      <c r="AP270" s="229">
        <v>11.7</v>
      </c>
      <c r="AQ270" s="233">
        <v>70.599999999999994</v>
      </c>
      <c r="AR270" s="229" cm="1">
        <f t="array" aca="1" ref="AR270" ca="1">INDIRECT("'"&amp;$C270&amp;"'!"&amp;"$"&amp;$D270&amp;$AR$1&amp;"")</f>
        <v>3.8</v>
      </c>
      <c r="AS270" s="232">
        <v>0.96</v>
      </c>
      <c r="AT270" s="230">
        <v>1.18</v>
      </c>
      <c r="AU270" s="231" cm="1">
        <f t="array" aca="1" ref="AU270" ca="1">INDIRECT("'"&amp;$C270&amp;"'!"&amp;"$"&amp;$D270&amp;$AU$1&amp;"")</f>
        <v>2.9</v>
      </c>
      <c r="AV270" s="232">
        <v>0.96</v>
      </c>
      <c r="AW270" s="230">
        <v>0.73</v>
      </c>
      <c r="AX270" s="229">
        <v>13.89</v>
      </c>
      <c r="AY270" s="233">
        <v>70.5</v>
      </c>
      <c r="AZ270" s="232" cm="1">
        <f t="array" aca="1" ref="AZ270" ca="1">INDIRECT("'"&amp;$C270&amp;"'!"&amp;"$"&amp;$D270&amp;$AZ$1&amp;"")</f>
        <v>5.9</v>
      </c>
      <c r="BA270" s="231"/>
      <c r="BB270" s="232">
        <v>0.96</v>
      </c>
      <c r="BC270" s="230">
        <v>1.77</v>
      </c>
      <c r="BD270" s="232" t="str" cm="1">
        <f t="array" aca="1" ref="BD270" ca="1">INDIRECT("'"&amp;$C270&amp;"'!"&amp;"$"&amp;$D270&amp;$BD$1&amp;"")</f>
        <v>CMS</v>
      </c>
      <c r="BE270" s="231"/>
      <c r="BF270" s="232" t="s">
        <v>1</v>
      </c>
      <c r="BG270" s="230" t="s">
        <v>1</v>
      </c>
      <c r="BH270" s="234">
        <v>14.25</v>
      </c>
      <c r="BI270" s="230">
        <v>71.66</v>
      </c>
      <c r="BJ270" s="234" cm="1">
        <f t="array" aca="1" ref="BJ270" ca="1">INDIRECT("'"&amp;$C270&amp;"'!"&amp;"$"&amp;$D270&amp;$BJ$1&amp;"")</f>
        <v>14.25</v>
      </c>
      <c r="BK270" s="232">
        <v>0.98</v>
      </c>
      <c r="BL270" s="230">
        <v>3.4</v>
      </c>
      <c r="BM270" s="414">
        <v>68.3</v>
      </c>
      <c r="BN270" s="229" cm="1">
        <f t="array" aca="1" ref="BN270" ca="1">INDIRECT("'"&amp;$C270&amp;"'!"&amp;"$"&amp;$D270&amp;$BN$1&amp;"")</f>
        <v>5.0000000000000009</v>
      </c>
      <c r="BO270" s="231">
        <v>0.96</v>
      </c>
      <c r="BP270" s="230">
        <v>1.45</v>
      </c>
      <c r="BQ270" s="234" cm="1">
        <f t="array" aca="1" ref="BQ270" ca="1">INDIRECT("'"&amp;$C270&amp;"'!"&amp;"$"&amp;$D270&amp;$BQ$1&amp;"")</f>
        <v>1.47</v>
      </c>
      <c r="BR270" s="232"/>
      <c r="BS270" s="232">
        <v>0.99</v>
      </c>
      <c r="BT270" s="230">
        <v>0.24</v>
      </c>
      <c r="BU270" s="235" cm="1">
        <f t="array" aca="1" ref="BU270" ca="1">INDIRECT("'"&amp;$C270&amp;"'!"&amp;"$"&amp;$D270&amp;$BU$1&amp;"")</f>
        <v>0.86</v>
      </c>
      <c r="BV270" s="232"/>
      <c r="BW270" s="232">
        <v>0.97</v>
      </c>
      <c r="BX270" s="230">
        <v>0.22</v>
      </c>
      <c r="BY270" s="235"/>
      <c r="BZ270" s="232"/>
      <c r="CA270" s="232"/>
      <c r="CB270" s="230"/>
    </row>
    <row r="271" spans="1:80" ht="15" x14ac:dyDescent="0.2">
      <c r="A271" s="351">
        <f t="shared" si="19"/>
        <v>45972</v>
      </c>
      <c r="B271" s="268">
        <v>0.66666666666666696</v>
      </c>
      <c r="C271" s="254">
        <f t="shared" si="20"/>
        <v>11</v>
      </c>
      <c r="D271" s="255" t="s">
        <v>169</v>
      </c>
      <c r="E271" s="236">
        <v>14</v>
      </c>
      <c r="F271" s="237">
        <v>69.11</v>
      </c>
      <c r="G271" s="238" t="str" cm="1">
        <f t="array" aca="1" ref="G271" ca="1">INDIRECT("'"&amp;$C271&amp;"'!"&amp;"$"&amp;$D271&amp;$G$1&amp;"")</f>
        <v>CMS</v>
      </c>
      <c r="H271" s="239" t="s">
        <v>1</v>
      </c>
      <c r="I271" s="237" t="s">
        <v>1</v>
      </c>
      <c r="J271" s="238" cm="1">
        <f t="array" aca="1" ref="J271" ca="1">INDIRECT("'"&amp;$C271&amp;"'!"&amp;"$"&amp;$D271&amp;$J$1&amp;"")</f>
        <v>6.6</v>
      </c>
      <c r="K271" s="239"/>
      <c r="L271" s="239">
        <v>0.93</v>
      </c>
      <c r="M271" s="240">
        <v>2.69</v>
      </c>
      <c r="N271" s="236" cm="1">
        <f t="array" aca="1" ref="N271" ca="1">INDIRECT("'"&amp;$C271&amp;"'!"&amp;"$"&amp;$D271&amp;$N$1&amp;"")</f>
        <v>6.6</v>
      </c>
      <c r="O271" s="239"/>
      <c r="P271" s="239">
        <v>0.93</v>
      </c>
      <c r="Q271" s="237">
        <v>2.69</v>
      </c>
      <c r="R271" s="360" cm="1">
        <f t="array" aca="1" ref="R271" ca="1">INDIRECT("'"&amp;$C271&amp;"'!"&amp;"$"&amp;$D271&amp;$R$1&amp;"")</f>
        <v>6.6</v>
      </c>
      <c r="S271" s="239"/>
      <c r="T271" s="239">
        <v>0.93</v>
      </c>
      <c r="U271" s="240">
        <v>2.69</v>
      </c>
      <c r="V271" s="236" t="s">
        <v>1</v>
      </c>
      <c r="W271" s="241" cm="1">
        <f t="array" aca="1" ref="W271" ca="1">INDIRECT("'"&amp;$C271&amp;"'!"&amp;"$"&amp;$D271&amp;$W$1&amp;"")</f>
        <v>0</v>
      </c>
      <c r="X271" s="239" t="s">
        <v>1</v>
      </c>
      <c r="Y271" s="237" t="s">
        <v>1</v>
      </c>
      <c r="Z271" s="238" cm="1">
        <f t="array" aca="1" ref="Z271" ca="1">INDIRECT("'"&amp;$C271&amp;"'!"&amp;"$"&amp;$D271&amp;$Z$1&amp;"")</f>
        <v>0</v>
      </c>
      <c r="AA271" s="239" t="s">
        <v>1</v>
      </c>
      <c r="AB271" s="239" t="s">
        <v>1</v>
      </c>
      <c r="AC271" s="240" t="s">
        <v>1</v>
      </c>
      <c r="AD271" s="236" cm="1">
        <f t="array" aca="1" ref="AD271" ca="1">INDIRECT("'"&amp;$C271&amp;"'!"&amp;"$"&amp;$D271&amp;$AD$1&amp;"")</f>
        <v>0</v>
      </c>
      <c r="AE271" s="239" t="s">
        <v>1</v>
      </c>
      <c r="AF271" s="239" t="s">
        <v>1</v>
      </c>
      <c r="AG271" s="237" t="s">
        <v>1</v>
      </c>
      <c r="AH271" s="238" cm="1">
        <f t="array" aca="1" ref="AH271" ca="1">INDIRECT("'"&amp;$C271&amp;"'!"&amp;"$"&amp;$D271&amp;$AH$1&amp;"")</f>
        <v>0</v>
      </c>
      <c r="AI271" s="239" t="s">
        <v>1</v>
      </c>
      <c r="AJ271" s="239" t="s">
        <v>1</v>
      </c>
      <c r="AK271" s="240" t="s">
        <v>1</v>
      </c>
      <c r="AL271" s="236" cm="1">
        <f t="array" aca="1" ref="AL271" ca="1">INDIRECT("'"&amp;$C271&amp;"'!"&amp;"$"&amp;$D271&amp;$AL$1&amp;"")</f>
        <v>0</v>
      </c>
      <c r="AM271" s="239" t="s">
        <v>1</v>
      </c>
      <c r="AN271" s="239" t="s">
        <v>1</v>
      </c>
      <c r="AO271" s="237" t="s">
        <v>1</v>
      </c>
      <c r="AP271" s="236">
        <v>11.6</v>
      </c>
      <c r="AQ271" s="240">
        <v>70.599999999999994</v>
      </c>
      <c r="AR271" s="236" cm="1">
        <f t="array" aca="1" ref="AR271" ca="1">INDIRECT("'"&amp;$C271&amp;"'!"&amp;"$"&amp;$D271&amp;$AR$1&amp;"")</f>
        <v>4</v>
      </c>
      <c r="AS271" s="239">
        <v>0.95</v>
      </c>
      <c r="AT271" s="237">
        <v>1.1499999999999999</v>
      </c>
      <c r="AU271" s="238" cm="1">
        <f t="array" aca="1" ref="AU271" ca="1">INDIRECT("'"&amp;$C271&amp;"'!"&amp;"$"&amp;$D271&amp;$AU$1&amp;"")</f>
        <v>3.5</v>
      </c>
      <c r="AV271" s="239">
        <v>0.95</v>
      </c>
      <c r="AW271" s="237">
        <v>0.88</v>
      </c>
      <c r="AX271" s="236">
        <v>13.9</v>
      </c>
      <c r="AY271" s="240">
        <v>70.5</v>
      </c>
      <c r="AZ271" s="239" cm="1">
        <f t="array" aca="1" ref="AZ271" ca="1">INDIRECT("'"&amp;$C271&amp;"'!"&amp;"$"&amp;$D271&amp;$AZ$1&amp;"")</f>
        <v>6.2</v>
      </c>
      <c r="BA271" s="238"/>
      <c r="BB271" s="239">
        <v>0.96</v>
      </c>
      <c r="BC271" s="237">
        <v>1.86</v>
      </c>
      <c r="BD271" s="239" t="str" cm="1">
        <f t="array" aca="1" ref="BD271" ca="1">INDIRECT("'"&amp;$C271&amp;"'!"&amp;"$"&amp;$D271&amp;$BD$1&amp;"")</f>
        <v>CMS</v>
      </c>
      <c r="BE271" s="238"/>
      <c r="BF271" s="239" t="s">
        <v>1</v>
      </c>
      <c r="BG271" s="237" t="s">
        <v>1</v>
      </c>
      <c r="BH271" s="241">
        <v>14.15</v>
      </c>
      <c r="BI271" s="237">
        <v>71.16</v>
      </c>
      <c r="BJ271" s="241" cm="1">
        <f t="array" aca="1" ref="BJ271" ca="1">INDIRECT("'"&amp;$C271&amp;"'!"&amp;"$"&amp;$D271&amp;$BJ$1&amp;"")</f>
        <v>14.24</v>
      </c>
      <c r="BK271" s="239">
        <v>0.98</v>
      </c>
      <c r="BL271" s="237">
        <v>3.4</v>
      </c>
      <c r="BM271" s="415">
        <v>67.900000000000006</v>
      </c>
      <c r="BN271" s="236" cm="1">
        <f t="array" aca="1" ref="BN271" ca="1">INDIRECT("'"&amp;$C271&amp;"'!"&amp;"$"&amp;$D271&amp;$BN$1&amp;"")</f>
        <v>3.6000000000000005</v>
      </c>
      <c r="BO271" s="238">
        <v>0.96</v>
      </c>
      <c r="BP271" s="237">
        <v>1.05</v>
      </c>
      <c r="BQ271" s="241" cm="1">
        <f t="array" aca="1" ref="BQ271" ca="1">INDIRECT("'"&amp;$C271&amp;"'!"&amp;"$"&amp;$D271&amp;$BQ$1&amp;"")</f>
        <v>1.38</v>
      </c>
      <c r="BR271" s="239"/>
      <c r="BS271" s="239">
        <v>0.99</v>
      </c>
      <c r="BT271" s="237">
        <v>0.21</v>
      </c>
      <c r="BU271" s="242" cm="1">
        <f t="array" aca="1" ref="BU271" ca="1">INDIRECT("'"&amp;$C271&amp;"'!"&amp;"$"&amp;$D271&amp;$BU$1&amp;"")</f>
        <v>0.85</v>
      </c>
      <c r="BV271" s="239"/>
      <c r="BW271" s="239">
        <v>0.97</v>
      </c>
      <c r="BX271" s="237">
        <v>0.22</v>
      </c>
      <c r="BY271" s="242"/>
      <c r="BZ271" s="239"/>
      <c r="CA271" s="239"/>
      <c r="CB271" s="237"/>
    </row>
    <row r="272" spans="1:80" ht="15" x14ac:dyDescent="0.2">
      <c r="A272" s="351">
        <f t="shared" si="19"/>
        <v>45972</v>
      </c>
      <c r="B272" s="268">
        <v>0.70833333333333404</v>
      </c>
      <c r="C272" s="254">
        <f t="shared" si="20"/>
        <v>11</v>
      </c>
      <c r="D272" s="255" t="s">
        <v>170</v>
      </c>
      <c r="E272" s="229">
        <v>14</v>
      </c>
      <c r="F272" s="230">
        <v>68.84</v>
      </c>
      <c r="G272" s="231" t="str" cm="1">
        <f t="array" aca="1" ref="G272" ca="1">INDIRECT("'"&amp;$C272&amp;"'!"&amp;"$"&amp;$D272&amp;$G$1&amp;"")</f>
        <v>CMS</v>
      </c>
      <c r="H272" s="232" t="s">
        <v>1</v>
      </c>
      <c r="I272" s="230" t="s">
        <v>1</v>
      </c>
      <c r="J272" s="231" cm="1">
        <f t="array" aca="1" ref="J272" ca="1">INDIRECT("'"&amp;$C272&amp;"'!"&amp;"$"&amp;$D272&amp;$J$1&amp;"")</f>
        <v>6.5</v>
      </c>
      <c r="K272" s="232"/>
      <c r="L272" s="232">
        <v>0.92</v>
      </c>
      <c r="M272" s="233">
        <v>2.9</v>
      </c>
      <c r="N272" s="229" cm="1">
        <f t="array" aca="1" ref="N272" ca="1">INDIRECT("'"&amp;$C272&amp;"'!"&amp;"$"&amp;$D272&amp;$N$1&amp;"")</f>
        <v>6.5</v>
      </c>
      <c r="O272" s="232"/>
      <c r="P272" s="232">
        <v>0.92</v>
      </c>
      <c r="Q272" s="233">
        <v>2.9</v>
      </c>
      <c r="R272" s="359" cm="1">
        <f t="array" aca="1" ref="R272" ca="1">INDIRECT("'"&amp;$C272&amp;"'!"&amp;"$"&amp;$D272&amp;$R$1&amp;"")</f>
        <v>6.5</v>
      </c>
      <c r="S272" s="232"/>
      <c r="T272" s="232">
        <v>0.92</v>
      </c>
      <c r="U272" s="233">
        <v>2.9</v>
      </c>
      <c r="V272" s="229" t="s">
        <v>1</v>
      </c>
      <c r="W272" s="234" cm="1">
        <f t="array" aca="1" ref="W272" ca="1">INDIRECT("'"&amp;$C272&amp;"'!"&amp;"$"&amp;$D272&amp;$W$1&amp;"")</f>
        <v>0</v>
      </c>
      <c r="X272" s="232" t="s">
        <v>1</v>
      </c>
      <c r="Y272" s="230" t="s">
        <v>1</v>
      </c>
      <c r="Z272" s="231" cm="1">
        <f t="array" aca="1" ref="Z272" ca="1">INDIRECT("'"&amp;$C272&amp;"'!"&amp;"$"&amp;$D272&amp;$Z$1&amp;"")</f>
        <v>0</v>
      </c>
      <c r="AA272" s="232" t="s">
        <v>1</v>
      </c>
      <c r="AB272" s="232" t="s">
        <v>1</v>
      </c>
      <c r="AC272" s="233" t="s">
        <v>1</v>
      </c>
      <c r="AD272" s="229" cm="1">
        <f t="array" aca="1" ref="AD272" ca="1">INDIRECT("'"&amp;$C272&amp;"'!"&amp;"$"&amp;$D272&amp;$AD$1&amp;"")</f>
        <v>0</v>
      </c>
      <c r="AE272" s="232" t="s">
        <v>1</v>
      </c>
      <c r="AF272" s="232" t="s">
        <v>1</v>
      </c>
      <c r="AG272" s="230" t="s">
        <v>1</v>
      </c>
      <c r="AH272" s="231" cm="1">
        <f t="array" aca="1" ref="AH272" ca="1">INDIRECT("'"&amp;$C272&amp;"'!"&amp;"$"&amp;$D272&amp;$AH$1&amp;"")</f>
        <v>0</v>
      </c>
      <c r="AI272" s="232" t="s">
        <v>1</v>
      </c>
      <c r="AJ272" s="232" t="s">
        <v>1</v>
      </c>
      <c r="AK272" s="233" t="s">
        <v>1</v>
      </c>
      <c r="AL272" s="229" cm="1">
        <f t="array" aca="1" ref="AL272" ca="1">INDIRECT("'"&amp;$C272&amp;"'!"&amp;"$"&amp;$D272&amp;$AL$1&amp;"")</f>
        <v>0</v>
      </c>
      <c r="AM272" s="232" t="s">
        <v>1</v>
      </c>
      <c r="AN272" s="232" t="s">
        <v>1</v>
      </c>
      <c r="AO272" s="230" t="s">
        <v>1</v>
      </c>
      <c r="AP272" s="229">
        <v>11.6</v>
      </c>
      <c r="AQ272" s="233">
        <v>70.7</v>
      </c>
      <c r="AR272" s="229" cm="1">
        <f t="array" aca="1" ref="AR272" ca="1">INDIRECT("'"&amp;$C272&amp;"'!"&amp;"$"&amp;$D272&amp;$AR$1&amp;"")</f>
        <v>3.9</v>
      </c>
      <c r="AS272" s="232">
        <v>0.96</v>
      </c>
      <c r="AT272" s="230">
        <v>1.1000000000000001</v>
      </c>
      <c r="AU272" s="231" cm="1">
        <f t="array" aca="1" ref="AU272" ca="1">INDIRECT("'"&amp;$C272&amp;"'!"&amp;"$"&amp;$D272&amp;$AU$1&amp;"")</f>
        <v>3.4</v>
      </c>
      <c r="AV272" s="232">
        <v>0.96</v>
      </c>
      <c r="AW272" s="230">
        <v>0.79</v>
      </c>
      <c r="AX272" s="229">
        <v>13.9</v>
      </c>
      <c r="AY272" s="233">
        <v>70.5</v>
      </c>
      <c r="AZ272" s="232" cm="1">
        <f t="array" aca="1" ref="AZ272" ca="1">INDIRECT("'"&amp;$C272&amp;"'!"&amp;"$"&amp;$D272&amp;$AZ$1&amp;"")</f>
        <v>7</v>
      </c>
      <c r="BA272" s="231"/>
      <c r="BB272" s="232">
        <v>0.97</v>
      </c>
      <c r="BC272" s="230">
        <v>1.69</v>
      </c>
      <c r="BD272" s="232" t="str" cm="1">
        <f t="array" aca="1" ref="BD272" ca="1">INDIRECT("'"&amp;$C272&amp;"'!"&amp;"$"&amp;$D272&amp;$BD$1&amp;"")</f>
        <v>CMS</v>
      </c>
      <c r="BE272" s="231"/>
      <c r="BF272" s="232" t="s">
        <v>1</v>
      </c>
      <c r="BG272" s="230" t="s">
        <v>1</v>
      </c>
      <c r="BH272" s="234">
        <v>14.18</v>
      </c>
      <c r="BI272" s="230">
        <v>71.33</v>
      </c>
      <c r="BJ272" s="234" cm="1">
        <f t="array" aca="1" ref="BJ272" ca="1">INDIRECT("'"&amp;$C272&amp;"'!"&amp;"$"&amp;$D272&amp;$BJ$1&amp;"")</f>
        <v>14.28</v>
      </c>
      <c r="BK272" s="232">
        <v>0.98</v>
      </c>
      <c r="BL272" s="230">
        <v>3.4</v>
      </c>
      <c r="BM272" s="414">
        <v>67.5</v>
      </c>
      <c r="BN272" s="229" cm="1">
        <f t="array" aca="1" ref="BN272" ca="1">INDIRECT("'"&amp;$C272&amp;"'!"&amp;"$"&amp;$D272&amp;$BN$1&amp;"")</f>
        <v>6.6000000000000005</v>
      </c>
      <c r="BO272" s="231">
        <v>0.97</v>
      </c>
      <c r="BP272" s="230">
        <v>1.65</v>
      </c>
      <c r="BQ272" s="234" cm="1">
        <f t="array" aca="1" ref="BQ272" ca="1">INDIRECT("'"&amp;$C272&amp;"'!"&amp;"$"&amp;$D272&amp;$BQ$1&amp;"")</f>
        <v>1.42</v>
      </c>
      <c r="BR272" s="232"/>
      <c r="BS272" s="232">
        <v>0.99</v>
      </c>
      <c r="BT272" s="230">
        <v>0.2</v>
      </c>
      <c r="BU272" s="235" cm="1">
        <f t="array" aca="1" ref="BU272" ca="1">INDIRECT("'"&amp;$C272&amp;"'!"&amp;"$"&amp;$D272&amp;$BU$1&amp;"")</f>
        <v>0.88</v>
      </c>
      <c r="BV272" s="232"/>
      <c r="BW272" s="232">
        <v>0.97</v>
      </c>
      <c r="BX272" s="230">
        <v>0.22</v>
      </c>
      <c r="BY272" s="235"/>
      <c r="BZ272" s="232"/>
      <c r="CA272" s="232"/>
      <c r="CB272" s="230"/>
    </row>
    <row r="273" spans="1:80" ht="15" x14ac:dyDescent="0.2">
      <c r="A273" s="351">
        <f t="shared" si="19"/>
        <v>45972</v>
      </c>
      <c r="B273" s="268">
        <v>0.750000000000001</v>
      </c>
      <c r="C273" s="254">
        <f t="shared" si="20"/>
        <v>11</v>
      </c>
      <c r="D273" s="255" t="s">
        <v>171</v>
      </c>
      <c r="E273" s="236">
        <v>14</v>
      </c>
      <c r="F273" s="237">
        <v>68.959999999999994</v>
      </c>
      <c r="G273" s="238" t="str" cm="1">
        <f t="array" aca="1" ref="G273" ca="1">INDIRECT("'"&amp;$C273&amp;"'!"&amp;"$"&amp;$D273&amp;$G$1&amp;"")</f>
        <v>CMS</v>
      </c>
      <c r="H273" s="239" t="s">
        <v>1</v>
      </c>
      <c r="I273" s="237" t="s">
        <v>1</v>
      </c>
      <c r="J273" s="238" cm="1">
        <f t="array" aca="1" ref="J273" ca="1">INDIRECT("'"&amp;$C273&amp;"'!"&amp;"$"&amp;$D273&amp;$J$1&amp;"")</f>
        <v>6.8</v>
      </c>
      <c r="K273" s="239"/>
      <c r="L273" s="239">
        <v>0.94</v>
      </c>
      <c r="M273" s="240">
        <v>2.39</v>
      </c>
      <c r="N273" s="236" cm="1">
        <f t="array" aca="1" ref="N273" ca="1">INDIRECT("'"&amp;$C273&amp;"'!"&amp;"$"&amp;$D273&amp;$N$1&amp;"")</f>
        <v>6.8</v>
      </c>
      <c r="O273" s="239"/>
      <c r="P273" s="239">
        <v>0.94</v>
      </c>
      <c r="Q273" s="237">
        <v>2.39</v>
      </c>
      <c r="R273" s="236" cm="1">
        <f t="array" aca="1" ref="R273" ca="1">INDIRECT("'"&amp;$C273&amp;"'!"&amp;"$"&amp;$D273&amp;$R$1&amp;"")</f>
        <v>6.8</v>
      </c>
      <c r="S273" s="239"/>
      <c r="T273" s="239">
        <v>0.94</v>
      </c>
      <c r="U273" s="240">
        <v>2.39</v>
      </c>
      <c r="V273" s="236">
        <v>14.031000000000001</v>
      </c>
      <c r="W273" s="241" cm="1">
        <f t="array" aca="1" ref="W273" ca="1">INDIRECT("'"&amp;$C273&amp;"'!"&amp;"$"&amp;$D273&amp;$W$1&amp;"")</f>
        <v>2</v>
      </c>
      <c r="X273" s="239">
        <v>1</v>
      </c>
      <c r="Y273" s="237">
        <v>0.125</v>
      </c>
      <c r="Z273" s="238" cm="1">
        <f t="array" aca="1" ref="Z273" ca="1">INDIRECT("'"&amp;$C273&amp;"'!"&amp;"$"&amp;$D273&amp;$Z$1&amp;"")</f>
        <v>0</v>
      </c>
      <c r="AA273" s="239" t="s">
        <v>1</v>
      </c>
      <c r="AB273" s="239" t="s">
        <v>1</v>
      </c>
      <c r="AC273" s="240" t="s">
        <v>1</v>
      </c>
      <c r="AD273" s="236" cm="1">
        <f t="array" aca="1" ref="AD273" ca="1">INDIRECT("'"&amp;$C273&amp;"'!"&amp;"$"&amp;$D273&amp;$AD$1&amp;"")</f>
        <v>0</v>
      </c>
      <c r="AE273" s="239" t="s">
        <v>1</v>
      </c>
      <c r="AF273" s="239" t="s">
        <v>1</v>
      </c>
      <c r="AG273" s="237" t="s">
        <v>1</v>
      </c>
      <c r="AH273" s="238" cm="1">
        <f t="array" aca="1" ref="AH273" ca="1">INDIRECT("'"&amp;$C273&amp;"'!"&amp;"$"&amp;$D273&amp;$AH$1&amp;"")</f>
        <v>0</v>
      </c>
      <c r="AI273" s="239" t="s">
        <v>1</v>
      </c>
      <c r="AJ273" s="239" t="s">
        <v>1</v>
      </c>
      <c r="AK273" s="240" t="s">
        <v>1</v>
      </c>
      <c r="AL273" s="236" cm="1">
        <f t="array" aca="1" ref="AL273" ca="1">INDIRECT("'"&amp;$C273&amp;"'!"&amp;"$"&amp;$D273&amp;$AL$1&amp;"")</f>
        <v>0</v>
      </c>
      <c r="AM273" s="239" t="s">
        <v>1</v>
      </c>
      <c r="AN273" s="239" t="s">
        <v>1</v>
      </c>
      <c r="AO273" s="237" t="s">
        <v>1</v>
      </c>
      <c r="AP273" s="236">
        <v>11.6</v>
      </c>
      <c r="AQ273" s="240">
        <v>70.7</v>
      </c>
      <c r="AR273" s="236" cm="1">
        <f t="array" aca="1" ref="AR273" ca="1">INDIRECT("'"&amp;$C273&amp;"'!"&amp;"$"&amp;$D273&amp;$AR$1&amp;"")</f>
        <v>4.0999999999999996</v>
      </c>
      <c r="AS273" s="239">
        <v>0.96</v>
      </c>
      <c r="AT273" s="237">
        <v>1.08</v>
      </c>
      <c r="AU273" s="238" cm="1">
        <f t="array" aca="1" ref="AU273" ca="1">INDIRECT("'"&amp;$C273&amp;"'!"&amp;"$"&amp;$D273&amp;$AU$1&amp;"")</f>
        <v>3.5</v>
      </c>
      <c r="AV273" s="239">
        <v>0.96</v>
      </c>
      <c r="AW273" s="237">
        <v>0.86</v>
      </c>
      <c r="AX273" s="236">
        <v>13.9</v>
      </c>
      <c r="AY273" s="240">
        <v>70.5</v>
      </c>
      <c r="AZ273" s="239" cm="1">
        <f t="array" aca="1" ref="AZ273" ca="1">INDIRECT("'"&amp;$C273&amp;"'!"&amp;"$"&amp;$D273&amp;$AZ$1&amp;"")</f>
        <v>7.5</v>
      </c>
      <c r="BA273" s="238"/>
      <c r="BB273" s="239">
        <v>0.97</v>
      </c>
      <c r="BC273" s="237">
        <v>1.66</v>
      </c>
      <c r="BD273" s="239" t="str" cm="1">
        <f t="array" aca="1" ref="BD273" ca="1">INDIRECT("'"&amp;$C273&amp;"'!"&amp;"$"&amp;$D273&amp;$BD$1&amp;"")</f>
        <v>CMS</v>
      </c>
      <c r="BE273" s="238"/>
      <c r="BF273" s="239" t="s">
        <v>1</v>
      </c>
      <c r="BG273" s="237" t="s">
        <v>1</v>
      </c>
      <c r="BH273" s="241">
        <v>14.2</v>
      </c>
      <c r="BI273" s="237">
        <v>71.47</v>
      </c>
      <c r="BJ273" s="241" cm="1">
        <f t="array" aca="1" ref="BJ273" ca="1">INDIRECT("'"&amp;$C273&amp;"'!"&amp;"$"&amp;$D273&amp;$BJ$1&amp;"")</f>
        <v>14.22</v>
      </c>
      <c r="BK273" s="239">
        <v>0.98</v>
      </c>
      <c r="BL273" s="237">
        <v>3.4</v>
      </c>
      <c r="BM273" s="415">
        <v>67.8</v>
      </c>
      <c r="BN273" s="236" cm="1">
        <f t="array" aca="1" ref="BN273" ca="1">INDIRECT("'"&amp;$C273&amp;"'!"&amp;"$"&amp;$D273&amp;$BN$1&amp;"")</f>
        <v>6.5</v>
      </c>
      <c r="BO273" s="238">
        <v>0.97</v>
      </c>
      <c r="BP273" s="237">
        <v>1.6</v>
      </c>
      <c r="BQ273" s="241" cm="1">
        <f t="array" aca="1" ref="BQ273" ca="1">INDIRECT("'"&amp;$C273&amp;"'!"&amp;"$"&amp;$D273&amp;$BQ$1&amp;"")</f>
        <v>1.42</v>
      </c>
      <c r="BR273" s="239"/>
      <c r="BS273" s="239">
        <v>0.99</v>
      </c>
      <c r="BT273" s="237">
        <v>0.2</v>
      </c>
      <c r="BU273" s="242" cm="1">
        <f t="array" aca="1" ref="BU273" ca="1">INDIRECT("'"&amp;$C273&amp;"'!"&amp;"$"&amp;$D273&amp;$BU$1&amp;"")</f>
        <v>0.88</v>
      </c>
      <c r="BV273" s="239"/>
      <c r="BW273" s="239">
        <v>0.97</v>
      </c>
      <c r="BX273" s="237">
        <v>0.22</v>
      </c>
      <c r="BY273" s="242"/>
      <c r="BZ273" s="239"/>
      <c r="CA273" s="239"/>
      <c r="CB273" s="237"/>
    </row>
    <row r="274" spans="1:80" ht="15" x14ac:dyDescent="0.2">
      <c r="A274" s="351">
        <f t="shared" si="19"/>
        <v>45972</v>
      </c>
      <c r="B274" s="268">
        <v>0.79166666666666696</v>
      </c>
      <c r="C274" s="254">
        <f t="shared" si="20"/>
        <v>11</v>
      </c>
      <c r="D274" s="255" t="s">
        <v>172</v>
      </c>
      <c r="E274" s="229">
        <v>14</v>
      </c>
      <c r="F274" s="230">
        <v>69.239999999999995</v>
      </c>
      <c r="G274" s="231" t="str" cm="1">
        <f t="array" aca="1" ref="G274" ca="1">INDIRECT("'"&amp;$C274&amp;"'!"&amp;"$"&amp;$D274&amp;$G$1&amp;"")</f>
        <v>CMS</v>
      </c>
      <c r="H274" s="232" t="s">
        <v>1</v>
      </c>
      <c r="I274" s="230" t="s">
        <v>1</v>
      </c>
      <c r="J274" s="231" cm="1">
        <f t="array" aca="1" ref="J274" ca="1">INDIRECT("'"&amp;$C274&amp;"'!"&amp;"$"&amp;$D274&amp;$J$1&amp;"")</f>
        <v>6.4</v>
      </c>
      <c r="K274" s="501"/>
      <c r="L274" s="232">
        <v>0.94</v>
      </c>
      <c r="M274" s="233">
        <v>1.26</v>
      </c>
      <c r="N274" s="229" cm="1">
        <f t="array" aca="1" ref="N274" ca="1">INDIRECT("'"&amp;$C274&amp;"'!"&amp;"$"&amp;$D274&amp;$N$1&amp;"")</f>
        <v>6.4</v>
      </c>
      <c r="O274" s="232"/>
      <c r="P274" s="232">
        <v>0.94</v>
      </c>
      <c r="Q274" s="230">
        <v>1.26</v>
      </c>
      <c r="R274" s="359" cm="1">
        <f t="array" aca="1" ref="R274" ca="1">INDIRECT("'"&amp;$C274&amp;"'!"&amp;"$"&amp;$D274&amp;$R$1&amp;"")</f>
        <v>6.4</v>
      </c>
      <c r="S274" s="232"/>
      <c r="T274" s="232">
        <v>0.94</v>
      </c>
      <c r="U274" s="233">
        <v>1.26</v>
      </c>
      <c r="V274" s="229">
        <v>14.05</v>
      </c>
      <c r="W274" s="234" cm="1">
        <f t="array" aca="1" ref="W274" ca="1">INDIRECT("'"&amp;$C274&amp;"'!"&amp;"$"&amp;$D274&amp;$W$1&amp;"")</f>
        <v>2</v>
      </c>
      <c r="X274" s="232">
        <v>1</v>
      </c>
      <c r="Y274" s="230">
        <v>0.159</v>
      </c>
      <c r="Z274" s="231" cm="1">
        <f t="array" aca="1" ref="Z274" ca="1">INDIRECT("'"&amp;$C274&amp;"'!"&amp;"$"&amp;$D274&amp;$Z$1&amp;"")</f>
        <v>0</v>
      </c>
      <c r="AA274" s="232" t="s">
        <v>1</v>
      </c>
      <c r="AB274" s="232" t="s">
        <v>1</v>
      </c>
      <c r="AC274" s="233" t="s">
        <v>1</v>
      </c>
      <c r="AD274" s="229" cm="1">
        <f t="array" aca="1" ref="AD274" ca="1">INDIRECT("'"&amp;$C274&amp;"'!"&amp;"$"&amp;$D274&amp;$AD$1&amp;"")</f>
        <v>0</v>
      </c>
      <c r="AE274" s="232" t="s">
        <v>1</v>
      </c>
      <c r="AF274" s="232" t="s">
        <v>1</v>
      </c>
      <c r="AG274" s="230" t="s">
        <v>1</v>
      </c>
      <c r="AH274" s="231" cm="1">
        <f t="array" aca="1" ref="AH274" ca="1">INDIRECT("'"&amp;$C274&amp;"'!"&amp;"$"&amp;$D274&amp;$AH$1&amp;"")</f>
        <v>0</v>
      </c>
      <c r="AI274" s="232" t="s">
        <v>1</v>
      </c>
      <c r="AJ274" s="232" t="s">
        <v>1</v>
      </c>
      <c r="AK274" s="233" t="s">
        <v>1</v>
      </c>
      <c r="AL274" s="229" cm="1">
        <f t="array" aca="1" ref="AL274" ca="1">INDIRECT("'"&amp;$C274&amp;"'!"&amp;"$"&amp;$D274&amp;$AL$1&amp;"")</f>
        <v>0</v>
      </c>
      <c r="AM274" s="232" t="s">
        <v>1</v>
      </c>
      <c r="AN274" s="232" t="s">
        <v>1</v>
      </c>
      <c r="AO274" s="230" t="s">
        <v>1</v>
      </c>
      <c r="AP274" s="229">
        <v>11.6</v>
      </c>
      <c r="AQ274" s="233">
        <v>70.8</v>
      </c>
      <c r="AR274" s="229" cm="1">
        <f t="array" aca="1" ref="AR274" ca="1">INDIRECT("'"&amp;$C274&amp;"'!"&amp;"$"&amp;$D274&amp;$AR$1&amp;"")</f>
        <v>4</v>
      </c>
      <c r="AS274" s="232">
        <v>0.97</v>
      </c>
      <c r="AT274" s="230">
        <v>0.98</v>
      </c>
      <c r="AU274" s="231" cm="1">
        <f t="array" aca="1" ref="AU274" ca="1">INDIRECT("'"&amp;$C274&amp;"'!"&amp;"$"&amp;$D274&amp;$AU$1&amp;"")</f>
        <v>3.5</v>
      </c>
      <c r="AV274" s="232">
        <v>0.97</v>
      </c>
      <c r="AW274" s="230">
        <v>0.72</v>
      </c>
      <c r="AX274" s="229">
        <v>13.9</v>
      </c>
      <c r="AY274" s="233">
        <v>70.5</v>
      </c>
      <c r="AZ274" s="232" cm="1">
        <f t="array" aca="1" ref="AZ274" ca="1">INDIRECT("'"&amp;$C274&amp;"'!"&amp;"$"&amp;$D274&amp;$AZ$1&amp;"")</f>
        <v>6.8</v>
      </c>
      <c r="BA274" s="231"/>
      <c r="BB274" s="232">
        <v>0.98</v>
      </c>
      <c r="BC274" s="230">
        <v>1.4</v>
      </c>
      <c r="BD274" s="232" t="str" cm="1">
        <f t="array" aca="1" ref="BD274" ca="1">INDIRECT("'"&amp;$C274&amp;"'!"&amp;"$"&amp;$D274&amp;$BD$1&amp;"")</f>
        <v>CMS</v>
      </c>
      <c r="BE274" s="231"/>
      <c r="BF274" s="232" t="s">
        <v>1</v>
      </c>
      <c r="BG274" s="230" t="s">
        <v>1</v>
      </c>
      <c r="BH274" s="234">
        <v>14.23</v>
      </c>
      <c r="BI274" s="230">
        <v>71.569999999999993</v>
      </c>
      <c r="BJ274" s="234" cm="1">
        <f t="array" aca="1" ref="BJ274" ca="1">INDIRECT("'"&amp;$C274&amp;"'!"&amp;"$"&amp;$D274&amp;$BJ$1&amp;"")</f>
        <v>14.27</v>
      </c>
      <c r="BK274" s="232">
        <v>0.98</v>
      </c>
      <c r="BL274" s="230">
        <v>3.5</v>
      </c>
      <c r="BM274" s="414">
        <v>68.2</v>
      </c>
      <c r="BN274" s="229" cm="1">
        <f t="array" aca="1" ref="BN274" ca="1">INDIRECT("'"&amp;$C274&amp;"'!"&amp;"$"&amp;$D274&amp;$BN$1&amp;"")</f>
        <v>6.8000000000000007</v>
      </c>
      <c r="BO274" s="231">
        <v>0.98</v>
      </c>
      <c r="BP274" s="230">
        <v>1.36</v>
      </c>
      <c r="BQ274" s="234" cm="1">
        <f t="array" aca="1" ref="BQ274" ca="1">INDIRECT("'"&amp;$C274&amp;"'!"&amp;"$"&amp;$D274&amp;$BQ$1&amp;"")</f>
        <v>1.6600000000000001</v>
      </c>
      <c r="BR274" s="232"/>
      <c r="BS274" s="232">
        <v>0.99</v>
      </c>
      <c r="BT274" s="230">
        <v>0.21</v>
      </c>
      <c r="BU274" s="235" cm="1">
        <f t="array" aca="1" ref="BU274" ca="1">INDIRECT("'"&amp;$C274&amp;"'!"&amp;"$"&amp;$D274&amp;$BU$1&amp;"")</f>
        <v>0.97</v>
      </c>
      <c r="BV274" s="232"/>
      <c r="BW274" s="232">
        <v>0.97</v>
      </c>
      <c r="BX274" s="230">
        <v>0.22</v>
      </c>
      <c r="BY274" s="235"/>
      <c r="BZ274" s="232"/>
      <c r="CA274" s="232"/>
      <c r="CB274" s="230"/>
    </row>
    <row r="275" spans="1:80" ht="15" x14ac:dyDescent="0.2">
      <c r="A275" s="351">
        <f t="shared" si="19"/>
        <v>45972</v>
      </c>
      <c r="B275" s="268">
        <v>0.83333333333333337</v>
      </c>
      <c r="C275" s="254">
        <f t="shared" si="20"/>
        <v>11</v>
      </c>
      <c r="D275" s="255" t="s">
        <v>173</v>
      </c>
      <c r="E275" s="236">
        <v>14.2</v>
      </c>
      <c r="F275" s="237">
        <v>69.430000000000007</v>
      </c>
      <c r="G275" s="238" t="str" cm="1">
        <f t="array" aca="1" ref="G275" ca="1">INDIRECT("'"&amp;$C275&amp;"'!"&amp;"$"&amp;$D275&amp;$G$1&amp;"")</f>
        <v>CMS</v>
      </c>
      <c r="H275" s="239" t="s">
        <v>1</v>
      </c>
      <c r="I275" s="237" t="s">
        <v>1</v>
      </c>
      <c r="J275" s="238" cm="1">
        <f t="array" aca="1" ref="J275" ca="1">INDIRECT("'"&amp;$C275&amp;"'!"&amp;"$"&amp;$D275&amp;$J$1&amp;"")</f>
        <v>6.5</v>
      </c>
      <c r="K275" s="239"/>
      <c r="L275" s="239">
        <v>0.95</v>
      </c>
      <c r="M275" s="240">
        <v>2.23</v>
      </c>
      <c r="N275" s="236" cm="1">
        <f t="array" aca="1" ref="N275" ca="1">INDIRECT("'"&amp;$C275&amp;"'!"&amp;"$"&amp;$D275&amp;$N$1&amp;"")</f>
        <v>6.5</v>
      </c>
      <c r="O275" s="239"/>
      <c r="P275" s="239">
        <v>0.95</v>
      </c>
      <c r="Q275" s="237">
        <v>2.23</v>
      </c>
      <c r="R275" s="236" cm="1">
        <f t="array" aca="1" ref="R275" ca="1">INDIRECT("'"&amp;$C275&amp;"'!"&amp;"$"&amp;$D275&amp;$R$1&amp;"")</f>
        <v>6.5</v>
      </c>
      <c r="S275" s="239"/>
      <c r="T275" s="239">
        <v>0.95</v>
      </c>
      <c r="U275" s="240">
        <v>2.23</v>
      </c>
      <c r="V275" s="236" t="s">
        <v>1</v>
      </c>
      <c r="W275" s="241" cm="1">
        <f t="array" aca="1" ref="W275" ca="1">INDIRECT("'"&amp;$C275&amp;"'!"&amp;"$"&amp;$D275&amp;$W$1&amp;"")</f>
        <v>0</v>
      </c>
      <c r="X275" s="239" t="s">
        <v>1</v>
      </c>
      <c r="Y275" s="237" t="s">
        <v>1</v>
      </c>
      <c r="Z275" s="238" cm="1">
        <f t="array" aca="1" ref="Z275" ca="1">INDIRECT("'"&amp;$C275&amp;"'!"&amp;"$"&amp;$D275&amp;$Z$1&amp;"")</f>
        <v>0</v>
      </c>
      <c r="AA275" s="239" t="s">
        <v>1</v>
      </c>
      <c r="AB275" s="239" t="s">
        <v>1</v>
      </c>
      <c r="AC275" s="240" t="s">
        <v>1</v>
      </c>
      <c r="AD275" s="236" cm="1">
        <f t="array" aca="1" ref="AD275" ca="1">INDIRECT("'"&amp;$C275&amp;"'!"&amp;"$"&amp;$D275&amp;$AD$1&amp;"")</f>
        <v>0</v>
      </c>
      <c r="AE275" s="239" t="s">
        <v>1</v>
      </c>
      <c r="AF275" s="239" t="s">
        <v>1</v>
      </c>
      <c r="AG275" s="237" t="s">
        <v>1</v>
      </c>
      <c r="AH275" s="238" cm="1">
        <f t="array" aca="1" ref="AH275" ca="1">INDIRECT("'"&amp;$C275&amp;"'!"&amp;"$"&amp;$D275&amp;$AH$1&amp;"")</f>
        <v>0</v>
      </c>
      <c r="AI275" s="239" t="s">
        <v>1</v>
      </c>
      <c r="AJ275" s="239" t="s">
        <v>1</v>
      </c>
      <c r="AK275" s="240" t="s">
        <v>1</v>
      </c>
      <c r="AL275" s="236" cm="1">
        <f t="array" aca="1" ref="AL275" ca="1">INDIRECT("'"&amp;$C275&amp;"'!"&amp;"$"&amp;$D275&amp;$AL$1&amp;"")</f>
        <v>0</v>
      </c>
      <c r="AM275" s="239" t="s">
        <v>1</v>
      </c>
      <c r="AN275" s="239" t="s">
        <v>1</v>
      </c>
      <c r="AO275" s="237" t="s">
        <v>1</v>
      </c>
      <c r="AP275" s="236">
        <v>11.7</v>
      </c>
      <c r="AQ275" s="240">
        <v>70.900000000000006</v>
      </c>
      <c r="AR275" s="236" cm="1">
        <f t="array" aca="1" ref="AR275" ca="1">INDIRECT("'"&amp;$C275&amp;"'!"&amp;"$"&amp;$D275&amp;$AR$1&amp;"")</f>
        <v>4</v>
      </c>
      <c r="AS275" s="239">
        <v>0.97</v>
      </c>
      <c r="AT275" s="237">
        <v>0.9</v>
      </c>
      <c r="AU275" s="238" cm="1">
        <f t="array" aca="1" ref="AU275" ca="1">INDIRECT("'"&amp;$C275&amp;"'!"&amp;"$"&amp;$D275&amp;$AU$1&amp;"")</f>
        <v>3.5</v>
      </c>
      <c r="AV275" s="239">
        <v>0.97</v>
      </c>
      <c r="AW275" s="237">
        <v>0.67</v>
      </c>
      <c r="AX275" s="236">
        <v>13.93</v>
      </c>
      <c r="AY275" s="240">
        <v>70.5</v>
      </c>
      <c r="AZ275" s="239" cm="1">
        <f t="array" aca="1" ref="AZ275" ca="1">INDIRECT("'"&amp;$C275&amp;"'!"&amp;"$"&amp;$D275&amp;$AZ$1&amp;"")</f>
        <v>7</v>
      </c>
      <c r="BA275" s="238"/>
      <c r="BB275" s="239">
        <v>0.98</v>
      </c>
      <c r="BC275" s="237">
        <v>1.29</v>
      </c>
      <c r="BD275" s="239" t="str" cm="1">
        <f t="array" aca="1" ref="BD275" ca="1">INDIRECT("'"&amp;$C275&amp;"'!"&amp;"$"&amp;$D275&amp;$BD$1&amp;"")</f>
        <v>CMS</v>
      </c>
      <c r="BE275" s="238"/>
      <c r="BF275" s="239" t="s">
        <v>1</v>
      </c>
      <c r="BG275" s="237" t="s">
        <v>1</v>
      </c>
      <c r="BH275" s="241">
        <v>14.25</v>
      </c>
      <c r="BI275" s="237">
        <v>71.69</v>
      </c>
      <c r="BJ275" s="241" cm="1">
        <f t="array" aca="1" ref="BJ275" ca="1">INDIRECT("'"&amp;$C275&amp;"'!"&amp;"$"&amp;$D275&amp;$BJ$1&amp;"")</f>
        <v>14.27</v>
      </c>
      <c r="BK275" s="239">
        <v>0.98</v>
      </c>
      <c r="BL275" s="237">
        <v>3.4</v>
      </c>
      <c r="BM275" s="415">
        <v>68.3</v>
      </c>
      <c r="BN275" s="236" cm="1">
        <f t="array" aca="1" ref="BN275" ca="1">INDIRECT("'"&amp;$C275&amp;"'!"&amp;"$"&amp;$D275&amp;$BN$1&amp;"")</f>
        <v>5.9000000000000012</v>
      </c>
      <c r="BO275" s="238">
        <v>0.98</v>
      </c>
      <c r="BP275" s="237">
        <v>1.1000000000000001</v>
      </c>
      <c r="BQ275" s="241" cm="1">
        <f t="array" aca="1" ref="BQ275" ca="1">INDIRECT("'"&amp;$C275&amp;"'!"&amp;"$"&amp;$D275&amp;$BQ$1&amp;"")</f>
        <v>1.53</v>
      </c>
      <c r="BR275" s="239"/>
      <c r="BS275" s="239">
        <v>0.99</v>
      </c>
      <c r="BT275" s="237">
        <v>0.2</v>
      </c>
      <c r="BU275" s="242" cm="1">
        <f t="array" aca="1" ref="BU275" ca="1">INDIRECT("'"&amp;$C275&amp;"'!"&amp;"$"&amp;$D275&amp;$BU$1&amp;"")</f>
        <v>0.89</v>
      </c>
      <c r="BV275" s="239"/>
      <c r="BW275" s="239">
        <v>0.97</v>
      </c>
      <c r="BX275" s="237">
        <v>0.21</v>
      </c>
      <c r="BY275" s="242"/>
      <c r="BZ275" s="239"/>
      <c r="CA275" s="239"/>
      <c r="CB275" s="237"/>
    </row>
    <row r="276" spans="1:80" ht="15" x14ac:dyDescent="0.2">
      <c r="A276" s="351">
        <f t="shared" si="19"/>
        <v>45972</v>
      </c>
      <c r="B276" s="268">
        <v>0.875000000000001</v>
      </c>
      <c r="C276" s="254">
        <f t="shared" si="20"/>
        <v>11</v>
      </c>
      <c r="D276" s="255" t="s">
        <v>174</v>
      </c>
      <c r="E276" s="229">
        <v>14.2</v>
      </c>
      <c r="F276" s="230">
        <v>69.66</v>
      </c>
      <c r="G276" s="231" t="str" cm="1">
        <f t="array" aca="1" ref="G276" ca="1">INDIRECT("'"&amp;$C276&amp;"'!"&amp;"$"&amp;$D276&amp;$G$1&amp;"")</f>
        <v>CMS</v>
      </c>
      <c r="H276" s="232" t="s">
        <v>1</v>
      </c>
      <c r="I276" s="230" t="s">
        <v>1</v>
      </c>
      <c r="J276" s="231" cm="1">
        <f t="array" aca="1" ref="J276" ca="1">INDIRECT("'"&amp;$C276&amp;"'!"&amp;"$"&amp;$D276&amp;$J$1&amp;"")</f>
        <v>6.4</v>
      </c>
      <c r="K276" s="232"/>
      <c r="L276" s="232">
        <v>0.96</v>
      </c>
      <c r="M276" s="233">
        <v>1.8</v>
      </c>
      <c r="N276" s="229" cm="1">
        <f t="array" aca="1" ref="N276" ca="1">INDIRECT("'"&amp;$C276&amp;"'!"&amp;"$"&amp;$D276&amp;$N$1&amp;"")</f>
        <v>6.4</v>
      </c>
      <c r="O276" s="232"/>
      <c r="P276" s="232">
        <v>0.96</v>
      </c>
      <c r="Q276" s="230">
        <v>1.8</v>
      </c>
      <c r="R276" s="359" cm="1">
        <f t="array" aca="1" ref="R276" ca="1">INDIRECT("'"&amp;$C276&amp;"'!"&amp;"$"&amp;$D276&amp;$R$1&amp;"")</f>
        <v>6.4</v>
      </c>
      <c r="S276" s="232"/>
      <c r="T276" s="232">
        <v>0.96</v>
      </c>
      <c r="U276" s="233">
        <v>1.8</v>
      </c>
      <c r="V276" s="229" t="s">
        <v>1</v>
      </c>
      <c r="W276" s="234" cm="1">
        <f t="array" aca="1" ref="W276" ca="1">INDIRECT("'"&amp;$C276&amp;"'!"&amp;"$"&amp;$D276&amp;$W$1&amp;"")</f>
        <v>0</v>
      </c>
      <c r="X276" s="232" t="s">
        <v>1</v>
      </c>
      <c r="Y276" s="230" t="s">
        <v>1</v>
      </c>
      <c r="Z276" s="231" cm="1">
        <f t="array" aca="1" ref="Z276" ca="1">INDIRECT("'"&amp;$C276&amp;"'!"&amp;"$"&amp;$D276&amp;$Z$1&amp;"")</f>
        <v>0</v>
      </c>
      <c r="AA276" s="232" t="s">
        <v>1</v>
      </c>
      <c r="AB276" s="232" t="s">
        <v>1</v>
      </c>
      <c r="AC276" s="233" t="s">
        <v>1</v>
      </c>
      <c r="AD276" s="229" cm="1">
        <f t="array" aca="1" ref="AD276" ca="1">INDIRECT("'"&amp;$C276&amp;"'!"&amp;"$"&amp;$D276&amp;$AD$1&amp;"")</f>
        <v>0</v>
      </c>
      <c r="AE276" s="232" t="s">
        <v>1</v>
      </c>
      <c r="AF276" s="232" t="s">
        <v>1</v>
      </c>
      <c r="AG276" s="230" t="s">
        <v>1</v>
      </c>
      <c r="AH276" s="231" cm="1">
        <f t="array" aca="1" ref="AH276" ca="1">INDIRECT("'"&amp;$C276&amp;"'!"&amp;"$"&amp;$D276&amp;$AH$1&amp;"")</f>
        <v>0</v>
      </c>
      <c r="AI276" s="232" t="s">
        <v>1</v>
      </c>
      <c r="AJ276" s="232" t="s">
        <v>1</v>
      </c>
      <c r="AK276" s="233" t="s">
        <v>1</v>
      </c>
      <c r="AL276" s="229" cm="1">
        <f t="array" aca="1" ref="AL276" ca="1">INDIRECT("'"&amp;$C276&amp;"'!"&amp;"$"&amp;$D276&amp;$AL$1&amp;"")</f>
        <v>0</v>
      </c>
      <c r="AM276" s="232" t="s">
        <v>1</v>
      </c>
      <c r="AN276" s="232" t="s">
        <v>1</v>
      </c>
      <c r="AO276" s="230" t="s">
        <v>1</v>
      </c>
      <c r="AP276" s="229">
        <v>11.7</v>
      </c>
      <c r="AQ276" s="233">
        <v>71</v>
      </c>
      <c r="AR276" s="229" cm="1">
        <f t="array" aca="1" ref="AR276" ca="1">INDIRECT("'"&amp;$C276&amp;"'!"&amp;"$"&amp;$D276&amp;$AR$1&amp;"")</f>
        <v>4</v>
      </c>
      <c r="AS276" s="232">
        <v>0.98</v>
      </c>
      <c r="AT276" s="230">
        <v>0.81</v>
      </c>
      <c r="AU276" s="231" cm="1">
        <f t="array" aca="1" ref="AU276" ca="1">INDIRECT("'"&amp;$C276&amp;"'!"&amp;"$"&amp;$D276&amp;$AU$1&amp;"")</f>
        <v>3.5</v>
      </c>
      <c r="AV276" s="232">
        <v>0.98</v>
      </c>
      <c r="AW276" s="230">
        <v>0.56000000000000005</v>
      </c>
      <c r="AX276" s="229">
        <v>13.93</v>
      </c>
      <c r="AY276" s="233">
        <v>70.5</v>
      </c>
      <c r="AZ276" s="232" cm="1">
        <f t="array" aca="1" ref="AZ276" ca="1">INDIRECT("'"&amp;$C276&amp;"'!"&amp;"$"&amp;$D276&amp;$AZ$1&amp;"")</f>
        <v>6.5</v>
      </c>
      <c r="BA276" s="231"/>
      <c r="BB276" s="232">
        <v>0.98</v>
      </c>
      <c r="BC276" s="230">
        <v>1.02</v>
      </c>
      <c r="BD276" s="232" t="str" cm="1">
        <f t="array" aca="1" ref="BD276" ca="1">INDIRECT("'"&amp;$C276&amp;"'!"&amp;"$"&amp;$D276&amp;$BD$1&amp;"")</f>
        <v>CMS</v>
      </c>
      <c r="BE276" s="231"/>
      <c r="BF276" s="232" t="s">
        <v>1</v>
      </c>
      <c r="BG276" s="230" t="s">
        <v>1</v>
      </c>
      <c r="BH276" s="234">
        <v>14.26</v>
      </c>
      <c r="BI276" s="230">
        <v>71.97</v>
      </c>
      <c r="BJ276" s="234" cm="1">
        <f t="array" aca="1" ref="BJ276" ca="1">INDIRECT("'"&amp;$C276&amp;"'!"&amp;"$"&amp;$D276&amp;$BJ$1&amp;"")</f>
        <v>14.22</v>
      </c>
      <c r="BK276" s="232">
        <v>0.98</v>
      </c>
      <c r="BL276" s="230">
        <v>3.5</v>
      </c>
      <c r="BM276" s="414">
        <v>68.599999999999994</v>
      </c>
      <c r="BN276" s="229" cm="1">
        <f t="array" aca="1" ref="BN276" ca="1">INDIRECT("'"&amp;$C276&amp;"'!"&amp;"$"&amp;$D276&amp;$BN$1&amp;"")</f>
        <v>2.8</v>
      </c>
      <c r="BO276" s="231">
        <v>0.96</v>
      </c>
      <c r="BP276" s="230">
        <v>0.56000000000000005</v>
      </c>
      <c r="BQ276" s="234" cm="1">
        <f t="array" aca="1" ref="BQ276" ca="1">INDIRECT("'"&amp;$C276&amp;"'!"&amp;"$"&amp;$D276&amp;$BQ$1&amp;"")</f>
        <v>1.4</v>
      </c>
      <c r="BR276" s="232"/>
      <c r="BS276" s="232">
        <v>0.99</v>
      </c>
      <c r="BT276" s="230">
        <v>0.17</v>
      </c>
      <c r="BU276" s="235" cm="1">
        <f t="array" aca="1" ref="BU276" ca="1">INDIRECT("'"&amp;$C276&amp;"'!"&amp;"$"&amp;$D276&amp;$BU$1&amp;"")</f>
        <v>0.91</v>
      </c>
      <c r="BV276" s="232"/>
      <c r="BW276" s="232">
        <v>0.97</v>
      </c>
      <c r="BX276" s="230">
        <v>0.21</v>
      </c>
      <c r="BY276" s="235"/>
      <c r="BZ276" s="232"/>
      <c r="CA276" s="232"/>
      <c r="CB276" s="230"/>
    </row>
    <row r="277" spans="1:80" ht="15" x14ac:dyDescent="0.2">
      <c r="A277" s="351">
        <f t="shared" si="19"/>
        <v>45972</v>
      </c>
      <c r="B277" s="268">
        <v>0.91666666666666696</v>
      </c>
      <c r="C277" s="254">
        <f t="shared" si="20"/>
        <v>11</v>
      </c>
      <c r="D277" s="255" t="s">
        <v>175</v>
      </c>
      <c r="E277" s="236">
        <v>14.1</v>
      </c>
      <c r="F277" s="237">
        <v>69.67</v>
      </c>
      <c r="G277" s="238" t="str" cm="1">
        <f t="array" aca="1" ref="G277" ca="1">INDIRECT("'"&amp;$C277&amp;"'!"&amp;"$"&amp;$D277&amp;$G$1&amp;"")</f>
        <v>CMS</v>
      </c>
      <c r="H277" s="239" t="s">
        <v>1</v>
      </c>
      <c r="I277" s="237" t="s">
        <v>1</v>
      </c>
      <c r="J277" s="238" cm="1">
        <f t="array" aca="1" ref="J277" ca="1">INDIRECT("'"&amp;$C277&amp;"'!"&amp;"$"&amp;$D277&amp;$J$1&amp;"")</f>
        <v>6.6</v>
      </c>
      <c r="K277" s="239"/>
      <c r="L277" s="239">
        <v>0.97</v>
      </c>
      <c r="M277" s="240">
        <v>1.58</v>
      </c>
      <c r="N277" s="236" cm="1">
        <f t="array" aca="1" ref="N277" ca="1">INDIRECT("'"&amp;$C277&amp;"'!"&amp;"$"&amp;$D277&amp;$N$1&amp;"")</f>
        <v>6.6</v>
      </c>
      <c r="O277" s="239"/>
      <c r="P277" s="239">
        <v>0.97</v>
      </c>
      <c r="Q277" s="237">
        <v>1.58</v>
      </c>
      <c r="R277" s="236" cm="1">
        <f t="array" aca="1" ref="R277" ca="1">INDIRECT("'"&amp;$C277&amp;"'!"&amp;"$"&amp;$D277&amp;$R$1&amp;"")</f>
        <v>6.6</v>
      </c>
      <c r="S277" s="239"/>
      <c r="T277" s="239">
        <v>0.97</v>
      </c>
      <c r="U277" s="240">
        <v>1.58</v>
      </c>
      <c r="V277" s="236" t="s">
        <v>1</v>
      </c>
      <c r="W277" s="241" cm="1">
        <f t="array" aca="1" ref="W277" ca="1">INDIRECT("'"&amp;$C277&amp;"'!"&amp;"$"&amp;$D277&amp;$W$1&amp;"")</f>
        <v>0</v>
      </c>
      <c r="X277" s="239" t="s">
        <v>1</v>
      </c>
      <c r="Y277" s="237" t="s">
        <v>1</v>
      </c>
      <c r="Z277" s="238" cm="1">
        <f t="array" aca="1" ref="Z277" ca="1">INDIRECT("'"&amp;$C277&amp;"'!"&amp;"$"&amp;$D277&amp;$Z$1&amp;"")</f>
        <v>0</v>
      </c>
      <c r="AA277" s="239" t="s">
        <v>1</v>
      </c>
      <c r="AB277" s="239" t="s">
        <v>1</v>
      </c>
      <c r="AC277" s="240" t="s">
        <v>1</v>
      </c>
      <c r="AD277" s="236" cm="1">
        <f t="array" aca="1" ref="AD277" ca="1">INDIRECT("'"&amp;$C277&amp;"'!"&amp;"$"&amp;$D277&amp;$AD$1&amp;"")</f>
        <v>0</v>
      </c>
      <c r="AE277" s="239" t="s">
        <v>1</v>
      </c>
      <c r="AF277" s="239" t="s">
        <v>1</v>
      </c>
      <c r="AG277" s="237" t="s">
        <v>1</v>
      </c>
      <c r="AH277" s="238" cm="1">
        <f t="array" aca="1" ref="AH277" ca="1">INDIRECT("'"&amp;$C277&amp;"'!"&amp;"$"&amp;$D277&amp;$AH$1&amp;"")</f>
        <v>0</v>
      </c>
      <c r="AI277" s="239" t="s">
        <v>1</v>
      </c>
      <c r="AJ277" s="239" t="s">
        <v>1</v>
      </c>
      <c r="AK277" s="240" t="s">
        <v>1</v>
      </c>
      <c r="AL277" s="236" cm="1">
        <f t="array" aca="1" ref="AL277" ca="1">INDIRECT("'"&amp;$C277&amp;"'!"&amp;"$"&amp;$D277&amp;$AL$1&amp;"")</f>
        <v>0</v>
      </c>
      <c r="AM277" s="239" t="s">
        <v>1</v>
      </c>
      <c r="AN277" s="239" t="s">
        <v>1</v>
      </c>
      <c r="AO277" s="237" t="s">
        <v>1</v>
      </c>
      <c r="AP277" s="236">
        <v>11.7</v>
      </c>
      <c r="AQ277" s="240">
        <v>70.900000000000006</v>
      </c>
      <c r="AR277" s="236" cm="1">
        <f t="array" aca="1" ref="AR277" ca="1">INDIRECT("'"&amp;$C277&amp;"'!"&amp;"$"&amp;$D277&amp;$AR$1&amp;"")</f>
        <v>4</v>
      </c>
      <c r="AS277" s="239">
        <v>0.98</v>
      </c>
      <c r="AT277" s="237">
        <v>0.81</v>
      </c>
      <c r="AU277" s="238" cm="1">
        <f t="array" aca="1" ref="AU277" ca="1">INDIRECT("'"&amp;$C277&amp;"'!"&amp;"$"&amp;$D277&amp;$AU$1&amp;"")</f>
        <v>3.5</v>
      </c>
      <c r="AV277" s="239">
        <v>0.98</v>
      </c>
      <c r="AW277" s="237">
        <v>0.71</v>
      </c>
      <c r="AX277" s="236">
        <v>13.93</v>
      </c>
      <c r="AY277" s="240">
        <v>70.5</v>
      </c>
      <c r="AZ277" s="239" cm="1">
        <f t="array" aca="1" ref="AZ277" ca="1">INDIRECT("'"&amp;$C277&amp;"'!"&amp;"$"&amp;$D277&amp;$AZ$1&amp;"")</f>
        <v>4.5</v>
      </c>
      <c r="BA277" s="238"/>
      <c r="BB277" s="239">
        <v>0.96</v>
      </c>
      <c r="BC277" s="237">
        <v>1.32</v>
      </c>
      <c r="BD277" s="239" t="str" cm="1">
        <f t="array" aca="1" ref="BD277" ca="1">INDIRECT("'"&amp;$C277&amp;"'!"&amp;"$"&amp;$D277&amp;$BD$1&amp;"")</f>
        <v>CMS</v>
      </c>
      <c r="BE277" s="238"/>
      <c r="BF277" s="239" t="s">
        <v>1</v>
      </c>
      <c r="BG277" s="237" t="s">
        <v>1</v>
      </c>
      <c r="BH277" s="241">
        <v>14.14</v>
      </c>
      <c r="BI277" s="237">
        <v>71.69</v>
      </c>
      <c r="BJ277" s="241" cm="1">
        <f t="array" aca="1" ref="BJ277" ca="1">INDIRECT("'"&amp;$C277&amp;"'!"&amp;"$"&amp;$D277&amp;$BJ$1&amp;"")</f>
        <v>14.25</v>
      </c>
      <c r="BK277" s="239">
        <v>0.99</v>
      </c>
      <c r="BL277" s="237">
        <v>2.4</v>
      </c>
      <c r="BM277" s="415">
        <v>68.5</v>
      </c>
      <c r="BN277" s="236" cm="1">
        <f t="array" aca="1" ref="BN277" ca="1">INDIRECT("'"&amp;$C277&amp;"'!"&amp;"$"&amp;$D277&amp;$BN$1&amp;"")</f>
        <v>0</v>
      </c>
      <c r="BO277" s="238" t="s">
        <v>1</v>
      </c>
      <c r="BP277" s="237" t="s">
        <v>1</v>
      </c>
      <c r="BQ277" s="241" cm="1">
        <f t="array" aca="1" ref="BQ277" ca="1">INDIRECT("'"&amp;$C277&amp;"'!"&amp;"$"&amp;$D277&amp;$BQ$1&amp;"")</f>
        <v>1.23</v>
      </c>
      <c r="BR277" s="239"/>
      <c r="BS277" s="239">
        <v>0.99</v>
      </c>
      <c r="BT277" s="237">
        <v>0.16</v>
      </c>
      <c r="BU277" s="242" cm="1">
        <f t="array" aca="1" ref="BU277" ca="1">INDIRECT("'"&amp;$C277&amp;"'!"&amp;"$"&amp;$D277&amp;$BU$1&amp;"")</f>
        <v>0.88</v>
      </c>
      <c r="BV277" s="239"/>
      <c r="BW277" s="239">
        <v>0.97</v>
      </c>
      <c r="BX277" s="237">
        <v>0.2</v>
      </c>
      <c r="BY277" s="242"/>
      <c r="BZ277" s="239"/>
      <c r="CA277" s="239"/>
      <c r="CB277" s="237"/>
    </row>
    <row r="278" spans="1:80" ht="15.75" thickBot="1" x14ac:dyDescent="0.25">
      <c r="A278" s="352">
        <f t="shared" si="19"/>
        <v>45972</v>
      </c>
      <c r="B278" s="269">
        <v>0.95833333333333404</v>
      </c>
      <c r="C278" s="256">
        <f t="shared" si="20"/>
        <v>11</v>
      </c>
      <c r="D278" s="257" t="s">
        <v>176</v>
      </c>
      <c r="E278" s="243">
        <v>14.2</v>
      </c>
      <c r="F278" s="244">
        <v>69.87</v>
      </c>
      <c r="G278" s="245" t="str" cm="1">
        <f t="array" aca="1" ref="G278" ca="1">INDIRECT("'"&amp;$C278&amp;"'!"&amp;"$"&amp;$D278&amp;$G$1&amp;"")</f>
        <v>CMS</v>
      </c>
      <c r="H278" s="246" t="s">
        <v>1</v>
      </c>
      <c r="I278" s="244" t="s">
        <v>1</v>
      </c>
      <c r="J278" s="245" cm="1">
        <f t="array" aca="1" ref="J278" ca="1">INDIRECT("'"&amp;$C278&amp;"'!"&amp;"$"&amp;$D278&amp;$J$1&amp;"")</f>
        <v>6.7</v>
      </c>
      <c r="K278" s="246"/>
      <c r="L278" s="246">
        <v>0.98</v>
      </c>
      <c r="M278" s="247">
        <v>1.44</v>
      </c>
      <c r="N278" s="243" cm="1">
        <f t="array" aca="1" ref="N278" ca="1">INDIRECT("'"&amp;$C278&amp;"'!"&amp;"$"&amp;$D278&amp;$N$1&amp;"")</f>
        <v>6.7</v>
      </c>
      <c r="O278" s="246"/>
      <c r="P278" s="246">
        <v>0.98</v>
      </c>
      <c r="Q278" s="244">
        <v>1.44</v>
      </c>
      <c r="R278" s="361" cm="1">
        <f t="array" aca="1" ref="R278" ca="1">INDIRECT("'"&amp;$C278&amp;"'!"&amp;"$"&amp;$D278&amp;$R$1&amp;"")</f>
        <v>6.7</v>
      </c>
      <c r="S278" s="246"/>
      <c r="T278" s="246">
        <v>0.98</v>
      </c>
      <c r="U278" s="247">
        <v>1.44</v>
      </c>
      <c r="V278" s="243" t="s">
        <v>1</v>
      </c>
      <c r="W278" s="248" cm="1">
        <f t="array" aca="1" ref="W278" ca="1">INDIRECT("'"&amp;$C278&amp;"'!"&amp;"$"&amp;$D278&amp;$W$1&amp;"")</f>
        <v>0</v>
      </c>
      <c r="X278" s="246" t="s">
        <v>1</v>
      </c>
      <c r="Y278" s="244" t="s">
        <v>1</v>
      </c>
      <c r="Z278" s="245" cm="1">
        <f t="array" aca="1" ref="Z278" ca="1">INDIRECT("'"&amp;$C278&amp;"'!"&amp;"$"&amp;$D278&amp;$Z$1&amp;"")</f>
        <v>0</v>
      </c>
      <c r="AA278" s="246" t="s">
        <v>1</v>
      </c>
      <c r="AB278" s="246" t="s">
        <v>1</v>
      </c>
      <c r="AC278" s="247" t="s">
        <v>1</v>
      </c>
      <c r="AD278" s="243" cm="1">
        <f t="array" aca="1" ref="AD278" ca="1">INDIRECT("'"&amp;$C278&amp;"'!"&amp;"$"&amp;$D278&amp;$AD$1&amp;"")</f>
        <v>0</v>
      </c>
      <c r="AE278" s="246" t="s">
        <v>1</v>
      </c>
      <c r="AF278" s="246" t="s">
        <v>1</v>
      </c>
      <c r="AG278" s="244" t="s">
        <v>1</v>
      </c>
      <c r="AH278" s="245" cm="1">
        <f t="array" aca="1" ref="AH278" ca="1">INDIRECT("'"&amp;$C278&amp;"'!"&amp;"$"&amp;$D278&amp;$AH$1&amp;"")</f>
        <v>0</v>
      </c>
      <c r="AI278" s="246" t="s">
        <v>1</v>
      </c>
      <c r="AJ278" s="246" t="s">
        <v>1</v>
      </c>
      <c r="AK278" s="247" t="s">
        <v>1</v>
      </c>
      <c r="AL278" s="243" cm="1">
        <f t="array" aca="1" ref="AL278" ca="1">INDIRECT("'"&amp;$C278&amp;"'!"&amp;"$"&amp;$D278&amp;$AL$1&amp;"")</f>
        <v>0</v>
      </c>
      <c r="AM278" s="246" t="s">
        <v>1</v>
      </c>
      <c r="AN278" s="246" t="s">
        <v>1</v>
      </c>
      <c r="AO278" s="244" t="s">
        <v>1</v>
      </c>
      <c r="AP278" s="243">
        <v>11.7</v>
      </c>
      <c r="AQ278" s="247">
        <v>71.099999999999994</v>
      </c>
      <c r="AR278" s="243" cm="1">
        <f t="array" aca="1" ref="AR278" ca="1">INDIRECT("'"&amp;$C278&amp;"'!"&amp;"$"&amp;$D278&amp;$AR$1&amp;"")</f>
        <v>4</v>
      </c>
      <c r="AS278" s="246">
        <v>0.98</v>
      </c>
      <c r="AT278" s="244">
        <v>0.71</v>
      </c>
      <c r="AU278" s="245" cm="1">
        <f t="array" aca="1" ref="AU278" ca="1">INDIRECT("'"&amp;$C278&amp;"'!"&amp;"$"&amp;$D278&amp;$AU$1&amp;"")</f>
        <v>3.5</v>
      </c>
      <c r="AV278" s="246">
        <v>0.98</v>
      </c>
      <c r="AW278" s="244">
        <v>0.61</v>
      </c>
      <c r="AX278" s="243">
        <v>13.93</v>
      </c>
      <c r="AY278" s="247">
        <v>70.5</v>
      </c>
      <c r="AZ278" s="246" cm="1">
        <f t="array" aca="1" ref="AZ278" ca="1">INDIRECT("'"&amp;$C278&amp;"'!"&amp;"$"&amp;$D278&amp;$AZ$1&amp;"")</f>
        <v>1</v>
      </c>
      <c r="BA278" s="245"/>
      <c r="BB278" s="246">
        <v>0.7</v>
      </c>
      <c r="BC278" s="244">
        <v>0.13</v>
      </c>
      <c r="BD278" s="246" t="str" cm="1">
        <f t="array" aca="1" ref="BD278" ca="1">INDIRECT("'"&amp;$C278&amp;"'!"&amp;"$"&amp;$D278&amp;$BD$1&amp;"")</f>
        <v>CMS</v>
      </c>
      <c r="BE278" s="245"/>
      <c r="BF278" s="246" t="s">
        <v>1</v>
      </c>
      <c r="BG278" s="244" t="s">
        <v>1</v>
      </c>
      <c r="BH278" s="248">
        <v>14.21</v>
      </c>
      <c r="BI278" s="244">
        <v>72.05</v>
      </c>
      <c r="BJ278" s="248" cm="1">
        <f t="array" aca="1" ref="BJ278" ca="1">INDIRECT("'"&amp;$C278&amp;"'!"&amp;"$"&amp;$D278&amp;$BJ$1&amp;"")</f>
        <v>14.23</v>
      </c>
      <c r="BK278" s="246">
        <v>0.99</v>
      </c>
      <c r="BL278" s="244">
        <v>2.4</v>
      </c>
      <c r="BM278" s="416">
        <v>69</v>
      </c>
      <c r="BN278" s="243" cm="1">
        <f t="array" aca="1" ref="BN278" ca="1">INDIRECT("'"&amp;$C278&amp;"'!"&amp;"$"&amp;$D278&amp;$BN$1&amp;"")</f>
        <v>1.4</v>
      </c>
      <c r="BO278" s="245" t="s">
        <v>1</v>
      </c>
      <c r="BP278" s="244" t="s">
        <v>1</v>
      </c>
      <c r="BQ278" s="248" cm="1">
        <f t="array" aca="1" ref="BQ278" ca="1">INDIRECT("'"&amp;$C278&amp;"'!"&amp;"$"&amp;$D278&amp;$BQ$1&amp;"")</f>
        <v>1.08</v>
      </c>
      <c r="BR278" s="246"/>
      <c r="BS278" s="246">
        <v>0.99</v>
      </c>
      <c r="BT278" s="244">
        <v>0.14000000000000001</v>
      </c>
      <c r="BU278" s="249" cm="1">
        <f t="array" aca="1" ref="BU278" ca="1">INDIRECT("'"&amp;$C278&amp;"'!"&amp;"$"&amp;$D278&amp;$BU$1&amp;"")</f>
        <v>0.82</v>
      </c>
      <c r="BV278" s="246"/>
      <c r="BW278" s="246">
        <v>0.97</v>
      </c>
      <c r="BX278" s="244">
        <v>0.19</v>
      </c>
      <c r="BY278" s="249"/>
      <c r="BZ278" s="246"/>
      <c r="CA278" s="246"/>
      <c r="CB278" s="244"/>
    </row>
    <row r="279" spans="1:80" ht="15" thickBot="1" x14ac:dyDescent="0.25">
      <c r="BI279" s="250"/>
    </row>
    <row r="280" spans="1:80" ht="15" x14ac:dyDescent="0.2">
      <c r="A280" s="270">
        <f>A255+1</f>
        <v>45973</v>
      </c>
      <c r="B280" s="267">
        <v>0</v>
      </c>
      <c r="C280" s="252">
        <f>DAY(A280)</f>
        <v>12</v>
      </c>
      <c r="D280" s="253" t="s">
        <v>153</v>
      </c>
      <c r="E280" s="223">
        <v>14.2</v>
      </c>
      <c r="F280" s="224">
        <v>70.209999999999994</v>
      </c>
      <c r="G280" s="225" t="str" cm="1">
        <f t="array" aca="1" ref="G280" ca="1">INDIRECT("'"&amp;$C280&amp;"'!"&amp;"$"&amp;$D280&amp;$G$1&amp;"")</f>
        <v>CMS</v>
      </c>
      <c r="H280" s="226" t="s">
        <v>1</v>
      </c>
      <c r="I280" s="224" t="s">
        <v>1</v>
      </c>
      <c r="J280" s="225" cm="1">
        <f t="array" aca="1" ref="J280" ca="1">INDIRECT("'"&amp;$C280&amp;"'!"&amp;"$"&amp;$D280&amp;$J$1&amp;"")</f>
        <v>7</v>
      </c>
      <c r="K280" s="226"/>
      <c r="L280" s="226">
        <v>0.98</v>
      </c>
      <c r="M280" s="227">
        <v>1.29</v>
      </c>
      <c r="N280" s="223" cm="1">
        <f t="array" aca="1" ref="N280" ca="1">INDIRECT("'"&amp;$C280&amp;"'!"&amp;"$"&amp;$D280&amp;$N$1&amp;"")</f>
        <v>6.5</v>
      </c>
      <c r="O280" s="226"/>
      <c r="P280" s="226">
        <v>0.98</v>
      </c>
      <c r="Q280" s="224">
        <v>1.19</v>
      </c>
      <c r="R280" s="358" cm="1">
        <f t="array" aca="1" ref="R280" ca="1">INDIRECT("'"&amp;$C280&amp;"'!"&amp;"$"&amp;$D280&amp;$R$1&amp;"")</f>
        <v>6.5</v>
      </c>
      <c r="S280" s="226"/>
      <c r="T280" s="226">
        <v>0.98</v>
      </c>
      <c r="U280" s="227">
        <v>1.19</v>
      </c>
      <c r="V280" s="223" t="s">
        <v>1</v>
      </c>
      <c r="W280" s="228" cm="1">
        <f t="array" aca="1" ref="W280" ca="1">INDIRECT("'"&amp;$C280&amp;"'!"&amp;"$"&amp;$D280&amp;$W$1&amp;"")</f>
        <v>0</v>
      </c>
      <c r="X280" s="226" t="s">
        <v>1</v>
      </c>
      <c r="Y280" s="224" t="s">
        <v>1</v>
      </c>
      <c r="Z280" s="225"/>
      <c r="AA280" s="226"/>
      <c r="AB280" s="226"/>
      <c r="AC280" s="227"/>
      <c r="AD280" s="223"/>
      <c r="AE280" s="226"/>
      <c r="AF280" s="226"/>
      <c r="AG280" s="224"/>
      <c r="AH280" s="225"/>
      <c r="AI280" s="226"/>
      <c r="AJ280" s="226"/>
      <c r="AK280" s="224"/>
      <c r="AL280" s="223"/>
      <c r="AM280" s="226"/>
      <c r="AN280" s="226"/>
      <c r="AO280" s="224"/>
      <c r="AP280" s="223">
        <v>11.7</v>
      </c>
      <c r="AQ280" s="227">
        <v>70.900000000000006</v>
      </c>
      <c r="AR280" s="223" cm="1">
        <f t="array" aca="1" ref="AR280" ca="1">INDIRECT("'"&amp;$C280&amp;"'!"&amp;"$"&amp;$D280&amp;$AR$1&amp;"")</f>
        <v>2.5</v>
      </c>
      <c r="AS280" s="226">
        <v>0.95</v>
      </c>
      <c r="AT280" s="224">
        <v>0.92</v>
      </c>
      <c r="AU280" s="225" cm="1">
        <f t="array" aca="1" ref="AU280" ca="1">INDIRECT("'"&amp;$C280&amp;"'!"&amp;"$"&amp;$D280&amp;$AU$1&amp;"")</f>
        <v>2.5</v>
      </c>
      <c r="AV280" s="226">
        <v>0.95</v>
      </c>
      <c r="AW280" s="224">
        <v>0.82</v>
      </c>
      <c r="AX280" s="223">
        <v>0</v>
      </c>
      <c r="AY280" s="227">
        <v>70.5</v>
      </c>
      <c r="AZ280" s="226" cm="1">
        <f t="array" aca="1" ref="AZ280" ca="1">INDIRECT("'"&amp;$C280&amp;"'!"&amp;"$"&amp;$D280&amp;$AZ$1&amp;"")</f>
        <v>0</v>
      </c>
      <c r="BA280" s="225"/>
      <c r="BB280" s="226" t="s">
        <v>1</v>
      </c>
      <c r="BC280" s="224" t="s">
        <v>1</v>
      </c>
      <c r="BD280" s="226" t="str" cm="1">
        <f t="array" aca="1" ref="BD280" ca="1">INDIRECT("'"&amp;$C280&amp;"'!"&amp;"$"&amp;$D280&amp;$BD$1&amp;"")</f>
        <v>CMS</v>
      </c>
      <c r="BE280" s="225"/>
      <c r="BF280" s="226" t="s">
        <v>1</v>
      </c>
      <c r="BG280" s="224" t="s">
        <v>1</v>
      </c>
      <c r="BH280" s="228">
        <v>14.12</v>
      </c>
      <c r="BI280" s="224">
        <v>71.78</v>
      </c>
      <c r="BJ280" s="228" cm="1">
        <f t="array" aca="1" ref="BJ280" ca="1">INDIRECT("'"&amp;$C280&amp;"'!"&amp;"$"&amp;$D280&amp;$BJ$1&amp;"")</f>
        <v>13.72</v>
      </c>
      <c r="BK280" s="226">
        <v>0.99</v>
      </c>
      <c r="BL280" s="224">
        <v>2.2999999999999998</v>
      </c>
      <c r="BM280" s="413">
        <v>69.099999999999994</v>
      </c>
      <c r="BN280" s="223" cm="1">
        <f t="array" aca="1" ref="BN280" ca="1">INDIRECT("'"&amp;$C280&amp;"'!"&amp;"$"&amp;$D280&amp;$BN$1&amp;"")</f>
        <v>0</v>
      </c>
      <c r="BO280" s="225" t="s">
        <v>1</v>
      </c>
      <c r="BP280" s="224" t="s">
        <v>1</v>
      </c>
      <c r="BQ280" s="228" cm="1">
        <f t="array" aca="1" ref="BQ280" ca="1">INDIRECT("'"&amp;$C280&amp;"'!"&amp;"$"&amp;$D280&amp;$BQ$1&amp;"")</f>
        <v>0.98</v>
      </c>
      <c r="BR280" s="226"/>
      <c r="BS280" s="226">
        <v>0.99</v>
      </c>
      <c r="BT280" s="224">
        <v>0.14000000000000001</v>
      </c>
      <c r="BU280" s="228" cm="1">
        <f t="array" aca="1" ref="BU280" ca="1">INDIRECT("'"&amp;$C280&amp;"'!"&amp;"$"&amp;$D280&amp;$BU$1&amp;"")</f>
        <v>0.76</v>
      </c>
      <c r="BV280" s="226"/>
      <c r="BW280" s="226">
        <v>0.97</v>
      </c>
      <c r="BX280" s="224">
        <v>0.18</v>
      </c>
      <c r="BY280" s="281"/>
      <c r="BZ280" s="226"/>
      <c r="CA280" s="226"/>
      <c r="CB280" s="224"/>
    </row>
    <row r="281" spans="1:80" ht="15" x14ac:dyDescent="0.2">
      <c r="A281" s="351">
        <f t="shared" ref="A281:A303" si="21">A256+1</f>
        <v>45973</v>
      </c>
      <c r="B281" s="268">
        <v>4.1666666666666699E-2</v>
      </c>
      <c r="C281" s="254">
        <f>DAY(A281)</f>
        <v>12</v>
      </c>
      <c r="D281" s="255" t="s">
        <v>154</v>
      </c>
      <c r="E281" s="229">
        <v>14.1</v>
      </c>
      <c r="F281" s="230">
        <v>70.06</v>
      </c>
      <c r="G281" s="231" t="str" cm="1">
        <f t="array" aca="1" ref="G281" ca="1">INDIRECT("'"&amp;$C281&amp;"'!"&amp;"$"&amp;$D281&amp;$G$1&amp;"")</f>
        <v>CMS</v>
      </c>
      <c r="H281" s="232" t="s">
        <v>1</v>
      </c>
      <c r="I281" s="230" t="s">
        <v>1</v>
      </c>
      <c r="J281" s="231" cm="1">
        <f t="array" aca="1" ref="J281" ca="1">INDIRECT("'"&amp;$C281&amp;"'!"&amp;"$"&amp;$D281&amp;$J$1&amp;"")</f>
        <v>0</v>
      </c>
      <c r="K281" s="232"/>
      <c r="L281" s="232" t="s">
        <v>1</v>
      </c>
      <c r="M281" s="233" t="s">
        <v>1</v>
      </c>
      <c r="N281" s="229" cm="1">
        <f t="array" aca="1" ref="N281" ca="1">INDIRECT("'"&amp;$C281&amp;"'!"&amp;"$"&amp;$D281&amp;$N$1&amp;"")</f>
        <v>6.6</v>
      </c>
      <c r="O281" s="232"/>
      <c r="P281" s="232">
        <v>0.98</v>
      </c>
      <c r="Q281" s="230">
        <v>1.22</v>
      </c>
      <c r="R281" s="359" cm="1">
        <f t="array" aca="1" ref="R281" ca="1">INDIRECT("'"&amp;$C281&amp;"'!"&amp;"$"&amp;$D281&amp;$R$1&amp;"")</f>
        <v>6.6</v>
      </c>
      <c r="S281" s="232"/>
      <c r="T281" s="232">
        <v>0.98</v>
      </c>
      <c r="U281" s="233">
        <v>1.22</v>
      </c>
      <c r="V281" s="229" t="s">
        <v>1</v>
      </c>
      <c r="W281" s="234" cm="1">
        <f t="array" aca="1" ref="W281" ca="1">INDIRECT("'"&amp;$C281&amp;"'!"&amp;"$"&amp;$D281&amp;$W$1&amp;"")</f>
        <v>0</v>
      </c>
      <c r="X281" s="232" t="s">
        <v>1</v>
      </c>
      <c r="Y281" s="230" t="s">
        <v>1</v>
      </c>
      <c r="Z281" s="231"/>
      <c r="AA281" s="232"/>
      <c r="AB281" s="232"/>
      <c r="AC281" s="233"/>
      <c r="AD281" s="229"/>
      <c r="AE281" s="232"/>
      <c r="AF281" s="232"/>
      <c r="AG281" s="230"/>
      <c r="AH281" s="231"/>
      <c r="AI281" s="232"/>
      <c r="AJ281" s="232"/>
      <c r="AK281" s="233"/>
      <c r="AL281" s="229"/>
      <c r="AM281" s="232"/>
      <c r="AN281" s="232"/>
      <c r="AO281" s="230"/>
      <c r="AP281" s="229">
        <v>11.7</v>
      </c>
      <c r="AQ281" s="233">
        <v>70.8</v>
      </c>
      <c r="AR281" s="229" cm="1">
        <f t="array" aca="1" ref="AR281" ca="1">INDIRECT("'"&amp;$C281&amp;"'!"&amp;"$"&amp;$D281&amp;$AR$1&amp;"")</f>
        <v>4</v>
      </c>
      <c r="AS281" s="232">
        <v>0.98</v>
      </c>
      <c r="AT281" s="230">
        <v>0.8</v>
      </c>
      <c r="AU281" s="231" cm="1">
        <f t="array" aca="1" ref="AU281" ca="1">INDIRECT("'"&amp;$C281&amp;"'!"&amp;"$"&amp;$D281&amp;$AU$1&amp;"")</f>
        <v>3.5</v>
      </c>
      <c r="AV281" s="232">
        <v>0.97</v>
      </c>
      <c r="AW281" s="230">
        <v>0.77</v>
      </c>
      <c r="AX281" s="229">
        <v>0</v>
      </c>
      <c r="AY281" s="233">
        <v>70.5</v>
      </c>
      <c r="AZ281" s="232" cm="1">
        <f t="array" aca="1" ref="AZ281" ca="1">INDIRECT("'"&amp;$C281&amp;"'!"&amp;"$"&amp;$D281&amp;$AZ$1&amp;"")</f>
        <v>0</v>
      </c>
      <c r="BA281" s="231"/>
      <c r="BB281" s="232" t="s">
        <v>1</v>
      </c>
      <c r="BC281" s="230" t="s">
        <v>1</v>
      </c>
      <c r="BD281" s="232" t="str" cm="1">
        <f t="array" aca="1" ref="BD281" ca="1">INDIRECT("'"&amp;$C281&amp;"'!"&amp;"$"&amp;$D281&amp;$BD$1&amp;"")</f>
        <v>CMS</v>
      </c>
      <c r="BE281" s="231"/>
      <c r="BF281" s="232" t="s">
        <v>1</v>
      </c>
      <c r="BG281" s="230" t="s">
        <v>1</v>
      </c>
      <c r="BH281" s="234">
        <v>14.03</v>
      </c>
      <c r="BI281" s="230">
        <v>71.489999999999995</v>
      </c>
      <c r="BJ281" s="234" cm="1">
        <f t="array" aca="1" ref="BJ281" ca="1">INDIRECT("'"&amp;$C281&amp;"'!"&amp;"$"&amp;$D281&amp;$BJ$1&amp;"")</f>
        <v>14.28</v>
      </c>
      <c r="BK281" s="232">
        <v>1</v>
      </c>
      <c r="BL281" s="230">
        <v>1.3</v>
      </c>
      <c r="BM281" s="414">
        <v>69.099999999999994</v>
      </c>
      <c r="BN281" s="229" cm="1">
        <f t="array" aca="1" ref="BN281" ca="1">INDIRECT("'"&amp;$C281&amp;"'!"&amp;"$"&amp;$D281&amp;$BN$1&amp;"")</f>
        <v>0.7</v>
      </c>
      <c r="BO281" s="231">
        <v>0.98</v>
      </c>
      <c r="BP281" s="230">
        <v>0.17</v>
      </c>
      <c r="BQ281" s="234" cm="1">
        <f t="array" aca="1" ref="BQ281" ca="1">INDIRECT("'"&amp;$C281&amp;"'!"&amp;"$"&amp;$D281&amp;$BQ$1&amp;"")</f>
        <v>0.75</v>
      </c>
      <c r="BR281" s="232"/>
      <c r="BS281" s="232">
        <v>0.99</v>
      </c>
      <c r="BT281" s="230">
        <v>0.11</v>
      </c>
      <c r="BU281" s="234" cm="1">
        <f t="array" aca="1" ref="BU281" ca="1">INDIRECT("'"&amp;$C281&amp;"'!"&amp;"$"&amp;$D281&amp;$BU$1&amp;"")</f>
        <v>0.73</v>
      </c>
      <c r="BV281" s="232"/>
      <c r="BW281" s="232">
        <v>0.97</v>
      </c>
      <c r="BX281" s="230">
        <v>0.18</v>
      </c>
      <c r="BY281" s="235"/>
      <c r="BZ281" s="232"/>
      <c r="CA281" s="232"/>
      <c r="CB281" s="230"/>
    </row>
    <row r="282" spans="1:80" ht="15" x14ac:dyDescent="0.2">
      <c r="A282" s="351">
        <f t="shared" si="21"/>
        <v>45973</v>
      </c>
      <c r="B282" s="268">
        <v>8.3333333333333301E-2</v>
      </c>
      <c r="C282" s="254">
        <f>DAY(A282)</f>
        <v>12</v>
      </c>
      <c r="D282" s="255" t="s">
        <v>155</v>
      </c>
      <c r="E282" s="236">
        <v>14.1</v>
      </c>
      <c r="F282" s="237">
        <v>70.099999999999994</v>
      </c>
      <c r="G282" s="238" t="str" cm="1">
        <f t="array" aca="1" ref="G282" ca="1">INDIRECT("'"&amp;$C282&amp;"'!"&amp;"$"&amp;$D282&amp;$G$1&amp;"")</f>
        <v>CMS</v>
      </c>
      <c r="H282" s="239" t="s">
        <v>1</v>
      </c>
      <c r="I282" s="237" t="s">
        <v>1</v>
      </c>
      <c r="J282" s="238" cm="1">
        <f t="array" aca="1" ref="J282" ca="1">INDIRECT("'"&amp;$C282&amp;"'!"&amp;"$"&amp;$D282&amp;$J$1&amp;"")</f>
        <v>0</v>
      </c>
      <c r="K282" s="239"/>
      <c r="L282" s="239" t="s">
        <v>1</v>
      </c>
      <c r="M282" s="240" t="s">
        <v>1</v>
      </c>
      <c r="N282" s="236" cm="1">
        <f t="array" aca="1" ref="N282" ca="1">INDIRECT("'"&amp;$C282&amp;"'!"&amp;"$"&amp;$D282&amp;$N$1&amp;"")</f>
        <v>6.7</v>
      </c>
      <c r="O282" s="239"/>
      <c r="P282" s="239">
        <v>0.98</v>
      </c>
      <c r="Q282" s="237">
        <v>1.22</v>
      </c>
      <c r="R282" s="236" cm="1">
        <f t="array" aca="1" ref="R282" ca="1">INDIRECT("'"&amp;$C282&amp;"'!"&amp;"$"&amp;$D282&amp;$R$1&amp;"")</f>
        <v>6.7</v>
      </c>
      <c r="S282" s="239"/>
      <c r="T282" s="239">
        <v>0.98</v>
      </c>
      <c r="U282" s="240">
        <v>1.22</v>
      </c>
      <c r="V282" s="236" t="s">
        <v>1</v>
      </c>
      <c r="W282" s="241" cm="1">
        <f t="array" aca="1" ref="W282" ca="1">INDIRECT("'"&amp;$C282&amp;"'!"&amp;"$"&amp;$D282&amp;$W$1&amp;"")</f>
        <v>0</v>
      </c>
      <c r="X282" s="239" t="s">
        <v>1</v>
      </c>
      <c r="Y282" s="237" t="s">
        <v>1</v>
      </c>
      <c r="Z282" s="238"/>
      <c r="AA282" s="239"/>
      <c r="AB282" s="239"/>
      <c r="AC282" s="240"/>
      <c r="AD282" s="236"/>
      <c r="AE282" s="239"/>
      <c r="AF282" s="239"/>
      <c r="AG282" s="237"/>
      <c r="AH282" s="238"/>
      <c r="AI282" s="239"/>
      <c r="AJ282" s="239"/>
      <c r="AK282" s="240"/>
      <c r="AL282" s="236"/>
      <c r="AM282" s="239"/>
      <c r="AN282" s="239"/>
      <c r="AO282" s="240"/>
      <c r="AP282" s="236">
        <v>11.7</v>
      </c>
      <c r="AQ282" s="240">
        <v>70.8</v>
      </c>
      <c r="AR282" s="236" cm="1">
        <f t="array" aca="1" ref="AR282" ca="1">INDIRECT("'"&amp;$C282&amp;"'!"&amp;"$"&amp;$D282&amp;$AR$1&amp;"")</f>
        <v>3</v>
      </c>
      <c r="AS282" s="239">
        <v>0.96</v>
      </c>
      <c r="AT282" s="237">
        <v>0.92</v>
      </c>
      <c r="AU282" s="238" cm="1">
        <f t="array" aca="1" ref="AU282" ca="1">INDIRECT("'"&amp;$C282&amp;"'!"&amp;"$"&amp;$D282&amp;$AU$1&amp;"")</f>
        <v>3</v>
      </c>
      <c r="AV282" s="239">
        <v>0.96</v>
      </c>
      <c r="AW282" s="237">
        <v>0.71</v>
      </c>
      <c r="AX282" s="236">
        <v>0</v>
      </c>
      <c r="AY282" s="240">
        <v>70.5</v>
      </c>
      <c r="AZ282" s="239" cm="1">
        <f t="array" aca="1" ref="AZ282" ca="1">INDIRECT("'"&amp;$C282&amp;"'!"&amp;"$"&amp;$D282&amp;$AZ$1&amp;"")</f>
        <v>0</v>
      </c>
      <c r="BA282" s="238"/>
      <c r="BB282" s="239" t="s">
        <v>1</v>
      </c>
      <c r="BC282" s="237" t="s">
        <v>1</v>
      </c>
      <c r="BD282" s="239" t="str" cm="1">
        <f t="array" aca="1" ref="BD282" ca="1">INDIRECT("'"&amp;$C282&amp;"'!"&amp;"$"&amp;$D282&amp;$BD$1&amp;"")</f>
        <v>CMS</v>
      </c>
      <c r="BE282" s="238"/>
      <c r="BF282" s="239" t="s">
        <v>1</v>
      </c>
      <c r="BG282" s="237" t="s">
        <v>1</v>
      </c>
      <c r="BH282" s="241">
        <v>14.04</v>
      </c>
      <c r="BI282" s="237">
        <v>71.569999999999993</v>
      </c>
      <c r="BJ282" s="241" cm="1">
        <f t="array" aca="1" ref="BJ282" ca="1">INDIRECT("'"&amp;$C282&amp;"'!"&amp;"$"&amp;$D282&amp;$BJ$1&amp;"")</f>
        <v>14.25</v>
      </c>
      <c r="BK282" s="239">
        <v>1</v>
      </c>
      <c r="BL282" s="237">
        <v>1.3</v>
      </c>
      <c r="BM282" s="415">
        <v>69.099999999999994</v>
      </c>
      <c r="BN282" s="236" cm="1">
        <f t="array" aca="1" ref="BN282" ca="1">INDIRECT("'"&amp;$C282&amp;"'!"&amp;"$"&amp;$D282&amp;$BN$1&amp;"")</f>
        <v>0</v>
      </c>
      <c r="BO282" s="238" t="s">
        <v>1</v>
      </c>
      <c r="BP282" s="237" t="s">
        <v>1</v>
      </c>
      <c r="BQ282" s="241" cm="1">
        <f t="array" aca="1" ref="BQ282" ca="1">INDIRECT("'"&amp;$C282&amp;"'!"&amp;"$"&amp;$D282&amp;$BQ$1&amp;"")</f>
        <v>0.72</v>
      </c>
      <c r="BR282" s="239"/>
      <c r="BS282" s="239">
        <v>0.99</v>
      </c>
      <c r="BT282" s="237">
        <v>0.1</v>
      </c>
      <c r="BU282" s="241" cm="1">
        <f t="array" aca="1" ref="BU282" ca="1">INDIRECT("'"&amp;$C282&amp;"'!"&amp;"$"&amp;$D282&amp;$BU$1&amp;"")</f>
        <v>0.7</v>
      </c>
      <c r="BV282" s="239"/>
      <c r="BW282" s="239">
        <v>0.97</v>
      </c>
      <c r="BX282" s="237">
        <v>0.16</v>
      </c>
      <c r="BY282" s="242"/>
      <c r="BZ282" s="239"/>
      <c r="CA282" s="239"/>
      <c r="CB282" s="237"/>
    </row>
    <row r="283" spans="1:80" ht="15" x14ac:dyDescent="0.2">
      <c r="A283" s="351">
        <f t="shared" si="21"/>
        <v>45973</v>
      </c>
      <c r="B283" s="268">
        <v>0.125</v>
      </c>
      <c r="C283" s="254">
        <f>DAY(A283)</f>
        <v>12</v>
      </c>
      <c r="D283" s="255" t="s">
        <v>156</v>
      </c>
      <c r="E283" s="229">
        <v>14.1</v>
      </c>
      <c r="F283" s="230">
        <v>70.17</v>
      </c>
      <c r="G283" s="231" t="str" cm="1">
        <f t="array" aca="1" ref="G283" ca="1">INDIRECT("'"&amp;$C283&amp;"'!"&amp;"$"&amp;$D283&amp;$G$1&amp;"")</f>
        <v>CMS</v>
      </c>
      <c r="H283" s="232" t="s">
        <v>1</v>
      </c>
      <c r="I283" s="230" t="s">
        <v>1</v>
      </c>
      <c r="J283" s="231" cm="1">
        <f t="array" aca="1" ref="J283" ca="1">INDIRECT("'"&amp;$C283&amp;"'!"&amp;"$"&amp;$D283&amp;$J$1&amp;"")</f>
        <v>0</v>
      </c>
      <c r="K283" s="232"/>
      <c r="L283" s="232" t="s">
        <v>1</v>
      </c>
      <c r="M283" s="233" t="s">
        <v>1</v>
      </c>
      <c r="N283" s="229" cm="1">
        <f t="array" aca="1" ref="N283" ca="1">INDIRECT("'"&amp;$C283&amp;"'!"&amp;"$"&amp;$D283&amp;$N$1&amp;"")</f>
        <v>6.7</v>
      </c>
      <c r="O283" s="232"/>
      <c r="P283" s="232">
        <v>0.99</v>
      </c>
      <c r="Q283" s="230">
        <v>1.0900000000000001</v>
      </c>
      <c r="R283" s="359" cm="1">
        <f t="array" aca="1" ref="R283" ca="1">INDIRECT("'"&amp;$C283&amp;"'!"&amp;"$"&amp;$D283&amp;$R$1&amp;"")</f>
        <v>6.7</v>
      </c>
      <c r="S283" s="232"/>
      <c r="T283" s="232">
        <v>0.99</v>
      </c>
      <c r="U283" s="233">
        <v>1.0900000000000001</v>
      </c>
      <c r="V283" s="229" t="s">
        <v>1</v>
      </c>
      <c r="W283" s="234" cm="1">
        <f t="array" aca="1" ref="W283" ca="1">INDIRECT("'"&amp;$C283&amp;"'!"&amp;"$"&amp;$D283&amp;$W$1&amp;"")</f>
        <v>0</v>
      </c>
      <c r="X283" s="232" t="s">
        <v>1</v>
      </c>
      <c r="Y283" s="230" t="s">
        <v>1</v>
      </c>
      <c r="Z283" s="231"/>
      <c r="AA283" s="232"/>
      <c r="AB283" s="232"/>
      <c r="AC283" s="233"/>
      <c r="AD283" s="229"/>
      <c r="AE283" s="232"/>
      <c r="AF283" s="232"/>
      <c r="AG283" s="230"/>
      <c r="AH283" s="231"/>
      <c r="AI283" s="232"/>
      <c r="AJ283" s="232"/>
      <c r="AK283" s="233"/>
      <c r="AL283" s="229"/>
      <c r="AM283" s="232"/>
      <c r="AN283" s="232"/>
      <c r="AO283" s="230"/>
      <c r="AP283" s="229">
        <v>11.7</v>
      </c>
      <c r="AQ283" s="233">
        <v>70.900000000000006</v>
      </c>
      <c r="AR283" s="229" cm="1">
        <f t="array" aca="1" ref="AR283" ca="1">INDIRECT("'"&amp;$C283&amp;"'!"&amp;"$"&amp;$D283&amp;$AR$1&amp;"")</f>
        <v>2.8</v>
      </c>
      <c r="AS283" s="232">
        <v>0.96</v>
      </c>
      <c r="AT283" s="230">
        <v>0.8</v>
      </c>
      <c r="AU283" s="231" cm="1">
        <f t="array" aca="1" ref="AU283" ca="1">INDIRECT("'"&amp;$C283&amp;"'!"&amp;"$"&amp;$D283&amp;$AU$1&amp;"")</f>
        <v>2.5</v>
      </c>
      <c r="AV283" s="232">
        <v>0.96</v>
      </c>
      <c r="AW283" s="230">
        <v>0.68</v>
      </c>
      <c r="AX283" s="229">
        <v>0</v>
      </c>
      <c r="AY283" s="233">
        <v>70.5</v>
      </c>
      <c r="AZ283" s="232" cm="1">
        <f t="array" aca="1" ref="AZ283" ca="1">INDIRECT("'"&amp;$C283&amp;"'!"&amp;"$"&amp;$D283&amp;$AZ$1&amp;"")</f>
        <v>0</v>
      </c>
      <c r="BA283" s="231"/>
      <c r="BB283" s="232" t="s">
        <v>1</v>
      </c>
      <c r="BC283" s="230" t="s">
        <v>1</v>
      </c>
      <c r="BD283" s="232" t="str" cm="1">
        <f t="array" aca="1" ref="BD283" ca="1">INDIRECT("'"&amp;$C283&amp;"'!"&amp;"$"&amp;$D283&amp;$BD$1&amp;"")</f>
        <v>CMS</v>
      </c>
      <c r="BE283" s="231"/>
      <c r="BF283" s="232" t="s">
        <v>1</v>
      </c>
      <c r="BG283" s="230" t="s">
        <v>1</v>
      </c>
      <c r="BH283" s="234">
        <v>14.07</v>
      </c>
      <c r="BI283" s="230">
        <v>71.569999999999993</v>
      </c>
      <c r="BJ283" s="234" cm="1">
        <f t="array" aca="1" ref="BJ283" ca="1">INDIRECT("'"&amp;$C283&amp;"'!"&amp;"$"&amp;$D283&amp;$BJ$1&amp;"")</f>
        <v>14.29</v>
      </c>
      <c r="BK283" s="232">
        <v>1</v>
      </c>
      <c r="BL283" s="230">
        <v>1.3</v>
      </c>
      <c r="BM283" s="414">
        <v>69.3</v>
      </c>
      <c r="BN283" s="229" cm="1">
        <f t="array" aca="1" ref="BN283" ca="1">INDIRECT("'"&amp;$C283&amp;"'!"&amp;"$"&amp;$D283&amp;$BN$1&amp;"")</f>
        <v>0</v>
      </c>
      <c r="BO283" s="231" t="s">
        <v>1</v>
      </c>
      <c r="BP283" s="230" t="s">
        <v>1</v>
      </c>
      <c r="BQ283" s="234" cm="1">
        <f t="array" aca="1" ref="BQ283" ca="1">INDIRECT("'"&amp;$C283&amp;"'!"&amp;"$"&amp;$D283&amp;$BQ$1&amp;"")</f>
        <v>0.84</v>
      </c>
      <c r="BR283" s="232"/>
      <c r="BS283" s="232">
        <v>0.99</v>
      </c>
      <c r="BT283" s="230">
        <v>0.11</v>
      </c>
      <c r="BU283" s="234" cm="1">
        <f t="array" aca="1" ref="BU283" ca="1">INDIRECT("'"&amp;$C283&amp;"'!"&amp;"$"&amp;$D283&amp;$BU$1&amp;"")</f>
        <v>0.69</v>
      </c>
      <c r="BV283" s="232"/>
      <c r="BW283" s="232">
        <v>0.97</v>
      </c>
      <c r="BX283" s="230">
        <v>0.16</v>
      </c>
      <c r="BY283" s="235"/>
      <c r="BZ283" s="232"/>
      <c r="CA283" s="232"/>
      <c r="CB283" s="230"/>
    </row>
    <row r="284" spans="1:80" ht="15" x14ac:dyDescent="0.2">
      <c r="A284" s="351">
        <f t="shared" si="21"/>
        <v>45973</v>
      </c>
      <c r="B284" s="268">
        <v>0.16666666666666699</v>
      </c>
      <c r="C284" s="254">
        <f>DAY(A284)</f>
        <v>12</v>
      </c>
      <c r="D284" s="255" t="s">
        <v>157</v>
      </c>
      <c r="E284" s="236">
        <v>14.1</v>
      </c>
      <c r="F284" s="237">
        <v>70.19</v>
      </c>
      <c r="G284" s="238" t="str" cm="1">
        <f t="array" aca="1" ref="G284" ca="1">INDIRECT("'"&amp;$C284&amp;"'!"&amp;"$"&amp;$D284&amp;$G$1&amp;"")</f>
        <v>CMS</v>
      </c>
      <c r="H284" s="239" t="s">
        <v>1</v>
      </c>
      <c r="I284" s="237" t="s">
        <v>1</v>
      </c>
      <c r="J284" s="238" cm="1">
        <f t="array" aca="1" ref="J284" ca="1">INDIRECT("'"&amp;$C284&amp;"'!"&amp;"$"&amp;$D284&amp;$J$1&amp;"")</f>
        <v>0</v>
      </c>
      <c r="K284" s="239"/>
      <c r="L284" s="239" t="s">
        <v>1</v>
      </c>
      <c r="M284" s="240" t="s">
        <v>1</v>
      </c>
      <c r="N284" s="236" cm="1">
        <f t="array" aca="1" ref="N284" ca="1">INDIRECT("'"&amp;$C284&amp;"'!"&amp;"$"&amp;$D284&amp;$N$1&amp;"")</f>
        <v>6.7</v>
      </c>
      <c r="O284" s="239"/>
      <c r="P284" s="239">
        <v>0.99</v>
      </c>
      <c r="Q284" s="237">
        <v>1.0900000000000001</v>
      </c>
      <c r="R284" s="236" cm="1">
        <f t="array" aca="1" ref="R284" ca="1">INDIRECT("'"&amp;$C284&amp;"'!"&amp;"$"&amp;$D284&amp;$R$1&amp;"")</f>
        <v>6.7</v>
      </c>
      <c r="S284" s="239"/>
      <c r="T284" s="239">
        <v>0.99</v>
      </c>
      <c r="U284" s="240">
        <v>1.0900000000000001</v>
      </c>
      <c r="V284" s="236" t="s">
        <v>1</v>
      </c>
      <c r="W284" s="241" cm="1">
        <f t="array" aca="1" ref="W284" ca="1">INDIRECT("'"&amp;$C284&amp;"'!"&amp;"$"&amp;$D284&amp;$W$1&amp;"")</f>
        <v>0</v>
      </c>
      <c r="X284" s="239" t="s">
        <v>1</v>
      </c>
      <c r="Y284" s="237" t="s">
        <v>1</v>
      </c>
      <c r="Z284" s="238"/>
      <c r="AA284" s="239"/>
      <c r="AB284" s="239"/>
      <c r="AC284" s="240"/>
      <c r="AD284" s="236"/>
      <c r="AE284" s="239"/>
      <c r="AF284" s="239"/>
      <c r="AG284" s="237"/>
      <c r="AH284" s="238"/>
      <c r="AI284" s="239"/>
      <c r="AJ284" s="239"/>
      <c r="AK284" s="240"/>
      <c r="AL284" s="236"/>
      <c r="AM284" s="239"/>
      <c r="AN284" s="239"/>
      <c r="AO284" s="237"/>
      <c r="AP284" s="236">
        <v>11.7</v>
      </c>
      <c r="AQ284" s="240">
        <v>70.900000000000006</v>
      </c>
      <c r="AR284" s="236" cm="1">
        <f t="array" aca="1" ref="AR284" ca="1">INDIRECT("'"&amp;$C284&amp;"'!"&amp;"$"&amp;$D284&amp;$AR$1&amp;"")</f>
        <v>2.5</v>
      </c>
      <c r="AS284" s="239">
        <v>0.95</v>
      </c>
      <c r="AT284" s="237">
        <v>0.84</v>
      </c>
      <c r="AU284" s="238" cm="1">
        <f t="array" aca="1" ref="AU284" ca="1">INDIRECT("'"&amp;$C284&amp;"'!"&amp;"$"&amp;$D284&amp;$AU$1&amp;"")</f>
        <v>2.5</v>
      </c>
      <c r="AV284" s="239">
        <v>0.96</v>
      </c>
      <c r="AW284" s="237">
        <v>0.73</v>
      </c>
      <c r="AX284" s="236">
        <v>0</v>
      </c>
      <c r="AY284" s="240">
        <v>70.5</v>
      </c>
      <c r="AZ284" s="239" cm="1">
        <f t="array" aca="1" ref="AZ284" ca="1">INDIRECT("'"&amp;$C284&amp;"'!"&amp;"$"&amp;$D284&amp;$AZ$1&amp;"")</f>
        <v>0</v>
      </c>
      <c r="BA284" s="238"/>
      <c r="BB284" s="239" t="s">
        <v>1</v>
      </c>
      <c r="BC284" s="237" t="s">
        <v>1</v>
      </c>
      <c r="BD284" s="239" t="str" cm="1">
        <f t="array" aca="1" ref="BD284" ca="1">INDIRECT("'"&amp;$C284&amp;"'!"&amp;"$"&amp;$D284&amp;$BD$1&amp;"")</f>
        <v>CMS</v>
      </c>
      <c r="BE284" s="238"/>
      <c r="BF284" s="239" t="s">
        <v>1</v>
      </c>
      <c r="BG284" s="237" t="s">
        <v>1</v>
      </c>
      <c r="BH284" s="241">
        <v>14.07</v>
      </c>
      <c r="BI284" s="237">
        <v>71.790000000000006</v>
      </c>
      <c r="BJ284" s="241" cm="1">
        <f t="array" aca="1" ref="BJ284" ca="1">INDIRECT("'"&amp;$C284&amp;"'!"&amp;"$"&amp;$D284&amp;$BJ$1&amp;"")</f>
        <v>14.27</v>
      </c>
      <c r="BK284" s="239">
        <v>1</v>
      </c>
      <c r="BL284" s="237">
        <v>1.3</v>
      </c>
      <c r="BM284" s="415">
        <v>69.3</v>
      </c>
      <c r="BN284" s="236" cm="1">
        <f t="array" aca="1" ref="BN284" ca="1">INDIRECT("'"&amp;$C284&amp;"'!"&amp;"$"&amp;$D284&amp;$BN$1&amp;"")</f>
        <v>0</v>
      </c>
      <c r="BO284" s="238" t="s">
        <v>1</v>
      </c>
      <c r="BP284" s="237" t="s">
        <v>1</v>
      </c>
      <c r="BQ284" s="241" cm="1">
        <f t="array" aca="1" ref="BQ284" ca="1">INDIRECT("'"&amp;$C284&amp;"'!"&amp;"$"&amp;$D284&amp;$BQ$1&amp;"")</f>
        <v>0.79</v>
      </c>
      <c r="BR284" s="239"/>
      <c r="BS284" s="239">
        <v>0.99</v>
      </c>
      <c r="BT284" s="237">
        <v>0.09</v>
      </c>
      <c r="BU284" s="241" cm="1">
        <f t="array" aca="1" ref="BU284" ca="1">INDIRECT("'"&amp;$C284&amp;"'!"&amp;"$"&amp;$D284&amp;$BU$1&amp;"")</f>
        <v>0.67</v>
      </c>
      <c r="BV284" s="239"/>
      <c r="BW284" s="239">
        <v>0.97</v>
      </c>
      <c r="BX284" s="237">
        <v>0.16</v>
      </c>
      <c r="BY284" s="242"/>
      <c r="BZ284" s="239"/>
      <c r="CA284" s="239"/>
      <c r="CB284" s="237"/>
    </row>
    <row r="285" spans="1:80" ht="15" x14ac:dyDescent="0.2">
      <c r="A285" s="351">
        <f t="shared" si="21"/>
        <v>45973</v>
      </c>
      <c r="B285" s="268">
        <v>0.20833333333333301</v>
      </c>
      <c r="C285" s="254">
        <f t="shared" ref="C285:C303" si="22">DAY(A285)</f>
        <v>12</v>
      </c>
      <c r="D285" s="255" t="s">
        <v>158</v>
      </c>
      <c r="E285" s="229">
        <v>14.1</v>
      </c>
      <c r="F285" s="230">
        <v>69.31</v>
      </c>
      <c r="G285" s="231" t="str" cm="1">
        <f t="array" aca="1" ref="G285" ca="1">INDIRECT("'"&amp;$C285&amp;"'!"&amp;"$"&amp;$D285&amp;$G$1&amp;"")</f>
        <v>CMS</v>
      </c>
      <c r="H285" s="232" t="s">
        <v>1</v>
      </c>
      <c r="I285" s="230" t="s">
        <v>1</v>
      </c>
      <c r="J285" s="231" cm="1">
        <f t="array" aca="1" ref="J285" ca="1">INDIRECT("'"&amp;$C285&amp;"'!"&amp;"$"&amp;$D285&amp;$J$1&amp;"")</f>
        <v>0</v>
      </c>
      <c r="K285" s="232"/>
      <c r="L285" s="232" t="s">
        <v>1</v>
      </c>
      <c r="M285" s="233" t="s">
        <v>1</v>
      </c>
      <c r="N285" s="229" cm="1">
        <f t="array" aca="1" ref="N285" ca="1">INDIRECT("'"&amp;$C285&amp;"'!"&amp;"$"&amp;$D285&amp;$N$1&amp;"")</f>
        <v>6.7</v>
      </c>
      <c r="O285" s="232"/>
      <c r="P285" s="232">
        <v>0.99</v>
      </c>
      <c r="Q285" s="230">
        <v>1.1100000000000001</v>
      </c>
      <c r="R285" s="359" cm="1">
        <f t="array" aca="1" ref="R285" ca="1">INDIRECT("'"&amp;$C285&amp;"'!"&amp;"$"&amp;$D285&amp;$R$1&amp;"")</f>
        <v>6.7</v>
      </c>
      <c r="S285" s="232"/>
      <c r="T285" s="232">
        <v>0.99</v>
      </c>
      <c r="U285" s="233">
        <v>1.1100000000000001</v>
      </c>
      <c r="V285" s="229" t="s">
        <v>1</v>
      </c>
      <c r="W285" s="234" cm="1">
        <f t="array" aca="1" ref="W285" ca="1">INDIRECT("'"&amp;$C285&amp;"'!"&amp;"$"&amp;$D285&amp;$W$1&amp;"")</f>
        <v>0</v>
      </c>
      <c r="X285" s="232" t="s">
        <v>1</v>
      </c>
      <c r="Y285" s="230" t="s">
        <v>1</v>
      </c>
      <c r="Z285" s="231"/>
      <c r="AA285" s="232"/>
      <c r="AB285" s="232"/>
      <c r="AC285" s="233"/>
      <c r="AD285" s="229"/>
      <c r="AE285" s="232"/>
      <c r="AF285" s="232"/>
      <c r="AG285" s="230"/>
      <c r="AH285" s="231"/>
      <c r="AI285" s="232"/>
      <c r="AJ285" s="232"/>
      <c r="AK285" s="233"/>
      <c r="AL285" s="229"/>
      <c r="AM285" s="232"/>
      <c r="AN285" s="232"/>
      <c r="AO285" s="230"/>
      <c r="AP285" s="229">
        <v>11.7</v>
      </c>
      <c r="AQ285" s="233">
        <v>70.8</v>
      </c>
      <c r="AR285" s="229" cm="1">
        <f t="array" aca="1" ref="AR285" ca="1">INDIRECT("'"&amp;$C285&amp;"'!"&amp;"$"&amp;$D285&amp;$AR$1&amp;"")</f>
        <v>4</v>
      </c>
      <c r="AS285" s="232">
        <v>0.97</v>
      </c>
      <c r="AT285" s="230">
        <v>0.9</v>
      </c>
      <c r="AU285" s="231" cm="1">
        <f t="array" aca="1" ref="AU285" ca="1">INDIRECT("'"&amp;$C285&amp;"'!"&amp;"$"&amp;$D285&amp;$AU$1&amp;"")</f>
        <v>3.2</v>
      </c>
      <c r="AV285" s="232">
        <v>0.97</v>
      </c>
      <c r="AW285" s="230">
        <v>0.78</v>
      </c>
      <c r="AX285" s="229">
        <v>0</v>
      </c>
      <c r="AY285" s="233">
        <v>70.5</v>
      </c>
      <c r="AZ285" s="232" cm="1">
        <f t="array" aca="1" ref="AZ285" ca="1">INDIRECT("'"&amp;$C285&amp;"'!"&amp;"$"&amp;$D285&amp;$AZ$1&amp;"")</f>
        <v>0</v>
      </c>
      <c r="BA285" s="231"/>
      <c r="BB285" s="232" t="s">
        <v>1</v>
      </c>
      <c r="BC285" s="230" t="s">
        <v>1</v>
      </c>
      <c r="BD285" s="232" t="str" cm="1">
        <f t="array" aca="1" ref="BD285" ca="1">INDIRECT("'"&amp;$C285&amp;"'!"&amp;"$"&amp;$D285&amp;$BD$1&amp;"")</f>
        <v>CMS</v>
      </c>
      <c r="BE285" s="231"/>
      <c r="BF285" s="232" t="s">
        <v>1</v>
      </c>
      <c r="BG285" s="230" t="s">
        <v>1</v>
      </c>
      <c r="BH285" s="234">
        <v>14.05</v>
      </c>
      <c r="BI285" s="230">
        <v>71.63</v>
      </c>
      <c r="BJ285" s="234" cm="1">
        <f t="array" aca="1" ref="BJ285" ca="1">INDIRECT("'"&amp;$C285&amp;"'!"&amp;"$"&amp;$D285&amp;$BJ$1&amp;"")</f>
        <v>14.28</v>
      </c>
      <c r="BK285" s="232">
        <v>1</v>
      </c>
      <c r="BL285" s="230">
        <v>1.3</v>
      </c>
      <c r="BM285" s="414">
        <v>69</v>
      </c>
      <c r="BN285" s="229" cm="1">
        <f t="array" aca="1" ref="BN285" ca="1">INDIRECT("'"&amp;$C285&amp;"'!"&amp;"$"&amp;$D285&amp;$BN$1&amp;"")</f>
        <v>0</v>
      </c>
      <c r="BO285" s="231" t="s">
        <v>1</v>
      </c>
      <c r="BP285" s="230" t="s">
        <v>1</v>
      </c>
      <c r="BQ285" s="234" cm="1">
        <f t="array" aca="1" ref="BQ285" ca="1">INDIRECT("'"&amp;$C285&amp;"'!"&amp;"$"&amp;$D285&amp;$BQ$1&amp;"")</f>
        <v>0.9</v>
      </c>
      <c r="BR285" s="232"/>
      <c r="BS285" s="232">
        <v>0.99</v>
      </c>
      <c r="BT285" s="230">
        <v>0.09</v>
      </c>
      <c r="BU285" s="234" cm="1">
        <f t="array" aca="1" ref="BU285" ca="1">INDIRECT("'"&amp;$C285&amp;"'!"&amp;"$"&amp;$D285&amp;$BU$1&amp;"")</f>
        <v>0.66</v>
      </c>
      <c r="BV285" s="232"/>
      <c r="BW285" s="232">
        <v>0.97</v>
      </c>
      <c r="BX285" s="230">
        <v>0.16</v>
      </c>
      <c r="BY285" s="235"/>
      <c r="BZ285" s="232"/>
      <c r="CA285" s="232"/>
      <c r="CB285" s="230"/>
    </row>
    <row r="286" spans="1:80" ht="15" x14ac:dyDescent="0.2">
      <c r="A286" s="351">
        <f t="shared" si="21"/>
        <v>45973</v>
      </c>
      <c r="B286" s="268">
        <v>0.25</v>
      </c>
      <c r="C286" s="254">
        <f t="shared" si="22"/>
        <v>12</v>
      </c>
      <c r="D286" s="255" t="s">
        <v>159</v>
      </c>
      <c r="E286" s="236">
        <v>14.1</v>
      </c>
      <c r="F286" s="237">
        <v>69.900000000000006</v>
      </c>
      <c r="G286" s="238" t="str" cm="1">
        <f t="array" aca="1" ref="G286" ca="1">INDIRECT("'"&amp;$C286&amp;"'!"&amp;"$"&amp;$D286&amp;$G$1&amp;"")</f>
        <v>CMS</v>
      </c>
      <c r="H286" s="239" t="s">
        <v>1</v>
      </c>
      <c r="I286" s="237" t="s">
        <v>1</v>
      </c>
      <c r="J286" s="238" cm="1">
        <f t="array" aca="1" ref="J286" ca="1">INDIRECT("'"&amp;$C286&amp;"'!"&amp;"$"&amp;$D286&amp;$J$1&amp;"")</f>
        <v>0</v>
      </c>
      <c r="K286" s="239"/>
      <c r="L286" s="239" t="s">
        <v>1</v>
      </c>
      <c r="M286" s="240" t="s">
        <v>1</v>
      </c>
      <c r="N286" s="236" cm="1">
        <f t="array" aca="1" ref="N286" ca="1">INDIRECT("'"&amp;$C286&amp;"'!"&amp;"$"&amp;$D286&amp;$N$1&amp;"")</f>
        <v>6.9</v>
      </c>
      <c r="O286" s="239"/>
      <c r="P286" s="239">
        <v>0.99</v>
      </c>
      <c r="Q286" s="237">
        <v>1.1599999999999999</v>
      </c>
      <c r="R286" s="236" cm="1">
        <f t="array" aca="1" ref="R286" ca="1">INDIRECT("'"&amp;$C286&amp;"'!"&amp;"$"&amp;$D286&amp;$R$1&amp;"")</f>
        <v>6.9</v>
      </c>
      <c r="S286" s="239"/>
      <c r="T286" s="239">
        <v>0.99</v>
      </c>
      <c r="U286" s="240">
        <v>1.1599999999999999</v>
      </c>
      <c r="V286" s="236" t="s">
        <v>1</v>
      </c>
      <c r="W286" s="241" cm="1">
        <f t="array" aca="1" ref="W286" ca="1">INDIRECT("'"&amp;$C286&amp;"'!"&amp;"$"&amp;$D286&amp;$W$1&amp;"")</f>
        <v>0</v>
      </c>
      <c r="X286" s="239" t="s">
        <v>1</v>
      </c>
      <c r="Y286" s="237" t="s">
        <v>1</v>
      </c>
      <c r="Z286" s="238"/>
      <c r="AA286" s="239"/>
      <c r="AB286" s="239"/>
      <c r="AC286" s="240"/>
      <c r="AD286" s="236"/>
      <c r="AE286" s="239"/>
      <c r="AF286" s="239"/>
      <c r="AG286" s="237"/>
      <c r="AH286" s="238"/>
      <c r="AI286" s="239"/>
      <c r="AJ286" s="239"/>
      <c r="AK286" s="240"/>
      <c r="AL286" s="236"/>
      <c r="AM286" s="239"/>
      <c r="AN286" s="239"/>
      <c r="AO286" s="237"/>
      <c r="AP286" s="236">
        <v>11.7</v>
      </c>
      <c r="AQ286" s="240">
        <v>70.599999999999994</v>
      </c>
      <c r="AR286" s="236" cm="1">
        <f t="array" aca="1" ref="AR286" ca="1">INDIRECT("'"&amp;$C286&amp;"'!"&amp;"$"&amp;$D286&amp;$AR$1&amp;"")</f>
        <v>4</v>
      </c>
      <c r="AS286" s="239">
        <v>0.97</v>
      </c>
      <c r="AT286" s="237">
        <v>1.02</v>
      </c>
      <c r="AU286" s="238" cm="1">
        <f t="array" aca="1" ref="AU286" ca="1">INDIRECT("'"&amp;$C286&amp;"'!"&amp;"$"&amp;$D286&amp;$AU$1&amp;"")</f>
        <v>3.5</v>
      </c>
      <c r="AV286" s="239">
        <v>0.97</v>
      </c>
      <c r="AW286" s="237">
        <v>0.93</v>
      </c>
      <c r="AX286" s="236">
        <v>0</v>
      </c>
      <c r="AY286" s="240">
        <v>70.7</v>
      </c>
      <c r="AZ286" s="239" cm="1">
        <f t="array" aca="1" ref="AZ286" ca="1">INDIRECT("'"&amp;$C286&amp;"'!"&amp;"$"&amp;$D286&amp;$AZ$1&amp;"")</f>
        <v>0</v>
      </c>
      <c r="BA286" s="238"/>
      <c r="BB286" s="239" t="s">
        <v>1</v>
      </c>
      <c r="BC286" s="237" t="s">
        <v>1</v>
      </c>
      <c r="BD286" s="239" t="str" cm="1">
        <f t="array" aca="1" ref="BD286" ca="1">INDIRECT("'"&amp;$C286&amp;"'!"&amp;"$"&amp;$D286&amp;$BD$1&amp;"")</f>
        <v>CMS</v>
      </c>
      <c r="BE286" s="238"/>
      <c r="BF286" s="239" t="s">
        <v>1</v>
      </c>
      <c r="BG286" s="237" t="s">
        <v>1</v>
      </c>
      <c r="BH286" s="241">
        <v>13.98</v>
      </c>
      <c r="BI286" s="237">
        <v>71.319999999999993</v>
      </c>
      <c r="BJ286" s="241" cm="1">
        <f t="array" aca="1" ref="BJ286" ca="1">INDIRECT("'"&amp;$C286&amp;"'!"&amp;"$"&amp;$D286&amp;$BJ$1&amp;"")</f>
        <v>14.22</v>
      </c>
      <c r="BK286" s="239">
        <v>1</v>
      </c>
      <c r="BL286" s="237">
        <v>1.3</v>
      </c>
      <c r="BM286" s="415">
        <v>69.2</v>
      </c>
      <c r="BN286" s="236" cm="1">
        <f t="array" aca="1" ref="BN286" ca="1">INDIRECT("'"&amp;$C286&amp;"'!"&amp;"$"&amp;$D286&amp;$BN$1&amp;"")</f>
        <v>5.0999999999999996</v>
      </c>
      <c r="BO286" s="238">
        <v>0.98</v>
      </c>
      <c r="BP286" s="237">
        <v>1</v>
      </c>
      <c r="BQ286" s="241" cm="1">
        <f t="array" aca="1" ref="BQ286" ca="1">INDIRECT("'"&amp;$C286&amp;"'!"&amp;"$"&amp;$D286&amp;$BQ$1&amp;"")</f>
        <v>1.1000000000000001</v>
      </c>
      <c r="BR286" s="239"/>
      <c r="BS286" s="239">
        <v>0.99</v>
      </c>
      <c r="BT286" s="237">
        <v>0.11</v>
      </c>
      <c r="BU286" s="241" cm="1">
        <f t="array" aca="1" ref="BU286" ca="1">INDIRECT("'"&amp;$C286&amp;"'!"&amp;"$"&amp;$D286&amp;$BU$1&amp;"")</f>
        <v>0.78</v>
      </c>
      <c r="BV286" s="239"/>
      <c r="BW286" s="239">
        <v>0.97</v>
      </c>
      <c r="BX286" s="237">
        <v>0.16</v>
      </c>
      <c r="BY286" s="242"/>
      <c r="BZ286" s="239"/>
      <c r="CA286" s="239"/>
      <c r="CB286" s="237"/>
    </row>
    <row r="287" spans="1:80" ht="15" x14ac:dyDescent="0.2">
      <c r="A287" s="351">
        <f t="shared" si="21"/>
        <v>45973</v>
      </c>
      <c r="B287" s="268">
        <v>0.29166666666666702</v>
      </c>
      <c r="C287" s="254">
        <f t="shared" si="22"/>
        <v>12</v>
      </c>
      <c r="D287" s="255" t="s">
        <v>160</v>
      </c>
      <c r="E287" s="229">
        <v>14.1</v>
      </c>
      <c r="F287" s="230">
        <v>69.75</v>
      </c>
      <c r="G287" s="231" t="str" cm="1">
        <f t="array" aca="1" ref="G287" ca="1">INDIRECT("'"&amp;$C287&amp;"'!"&amp;"$"&amp;$D287&amp;$G$1&amp;"")</f>
        <v>CMS</v>
      </c>
      <c r="H287" s="232" t="s">
        <v>1</v>
      </c>
      <c r="I287" s="230" t="s">
        <v>1</v>
      </c>
      <c r="J287" s="231" cm="1">
        <f t="array" aca="1" ref="J287" ca="1">INDIRECT("'"&amp;$C287&amp;"'!"&amp;"$"&amp;$D287&amp;$J$1&amp;"")</f>
        <v>0</v>
      </c>
      <c r="K287" s="232"/>
      <c r="L287" s="232" t="s">
        <v>1</v>
      </c>
      <c r="M287" s="233" t="s">
        <v>1</v>
      </c>
      <c r="N287" s="229" cm="1">
        <f t="array" aca="1" ref="N287" ca="1">INDIRECT("'"&amp;$C287&amp;"'!"&amp;"$"&amp;$D287&amp;$N$1&amp;"")</f>
        <v>6.5</v>
      </c>
      <c r="O287" s="232"/>
      <c r="P287" s="232">
        <v>0.96</v>
      </c>
      <c r="Q287" s="230">
        <v>0.96</v>
      </c>
      <c r="R287" s="359" cm="1">
        <f t="array" aca="1" ref="R287" ca="1">INDIRECT("'"&amp;$C287&amp;"'!"&amp;"$"&amp;$D287&amp;$R$1&amp;"")</f>
        <v>6.5</v>
      </c>
      <c r="S287" s="232"/>
      <c r="T287" s="232">
        <v>0.96</v>
      </c>
      <c r="U287" s="233">
        <v>1.96</v>
      </c>
      <c r="V287" s="229" t="s">
        <v>1</v>
      </c>
      <c r="W287" s="234" cm="1">
        <f t="array" aca="1" ref="W287" ca="1">INDIRECT("'"&amp;$C287&amp;"'!"&amp;"$"&amp;$D287&amp;$W$1&amp;"")</f>
        <v>0</v>
      </c>
      <c r="X287" s="232" t="s">
        <v>1</v>
      </c>
      <c r="Y287" s="230" t="s">
        <v>1</v>
      </c>
      <c r="Z287" s="231" cm="1">
        <f t="array" aca="1" ref="Z287" ca="1">INDIRECT("'"&amp;$C287&amp;"'!"&amp;"$"&amp;$D287&amp;$Z$1&amp;"")</f>
        <v>0</v>
      </c>
      <c r="AA287" s="232" t="s">
        <v>1</v>
      </c>
      <c r="AB287" s="232" t="s">
        <v>1</v>
      </c>
      <c r="AC287" s="233" t="s">
        <v>1</v>
      </c>
      <c r="AD287" s="229" cm="1">
        <f t="array" aca="1" ref="AD287" ca="1">INDIRECT("'"&amp;$C287&amp;"'!"&amp;"$"&amp;$D287&amp;$AD$1&amp;"")</f>
        <v>0</v>
      </c>
      <c r="AE287" s="232" t="s">
        <v>1</v>
      </c>
      <c r="AF287" s="232" t="s">
        <v>1</v>
      </c>
      <c r="AG287" s="230" t="s">
        <v>1</v>
      </c>
      <c r="AH287" s="231" cm="1">
        <f t="array" aca="1" ref="AH287" ca="1">INDIRECT("'"&amp;$C287&amp;"'!"&amp;"$"&amp;$D287&amp;$AH$1&amp;"")</f>
        <v>0</v>
      </c>
      <c r="AI287" s="232" t="s">
        <v>1</v>
      </c>
      <c r="AJ287" s="232" t="s">
        <v>1</v>
      </c>
      <c r="AK287" s="233" t="s">
        <v>1</v>
      </c>
      <c r="AL287" s="229" cm="1">
        <f t="array" aca="1" ref="AL287" ca="1">INDIRECT("'"&amp;$C287&amp;"'!"&amp;"$"&amp;$D287&amp;$AL$1&amp;"")</f>
        <v>0</v>
      </c>
      <c r="AM287" s="232" t="s">
        <v>1</v>
      </c>
      <c r="AN287" s="232" t="s">
        <v>1</v>
      </c>
      <c r="AO287" s="230" t="s">
        <v>1</v>
      </c>
      <c r="AP287" s="229">
        <v>11.7</v>
      </c>
      <c r="AQ287" s="233">
        <v>70.5</v>
      </c>
      <c r="AR287" s="229" cm="1">
        <f t="array" aca="1" ref="AR287" ca="1">INDIRECT("'"&amp;$C287&amp;"'!"&amp;"$"&amp;$D287&amp;$AR$1&amp;"")</f>
        <v>4</v>
      </c>
      <c r="AS287" s="232">
        <v>0.97</v>
      </c>
      <c r="AT287" s="230">
        <v>1.08</v>
      </c>
      <c r="AU287" s="231" cm="1">
        <f t="array" aca="1" ref="AU287" ca="1">INDIRECT("'"&amp;$C287&amp;"'!"&amp;"$"&amp;$D287&amp;$AU$1&amp;"")</f>
        <v>3.2</v>
      </c>
      <c r="AV287" s="232">
        <v>0.97</v>
      </c>
      <c r="AW287" s="230">
        <v>0.97</v>
      </c>
      <c r="AX287" s="229">
        <v>0</v>
      </c>
      <c r="AY287" s="233">
        <v>70.5</v>
      </c>
      <c r="AZ287" s="232" t="str" cm="1">
        <f t="array" aca="1" ref="AZ287" ca="1">INDIRECT("'"&amp;$C287&amp;"'!"&amp;"$"&amp;$D287&amp;$AZ$1&amp;"")</f>
        <v>CMS</v>
      </c>
      <c r="BA287" s="231"/>
      <c r="BB287" s="232" t="s">
        <v>1</v>
      </c>
      <c r="BC287" s="230" t="s">
        <v>1</v>
      </c>
      <c r="BD287" s="232" t="str" cm="1">
        <f t="array" aca="1" ref="BD287" ca="1">INDIRECT("'"&amp;$C287&amp;"'!"&amp;"$"&amp;$D287&amp;$BD$1&amp;"")</f>
        <v>CMS</v>
      </c>
      <c r="BE287" s="231"/>
      <c r="BF287" s="232" t="s">
        <v>1</v>
      </c>
      <c r="BG287" s="230" t="s">
        <v>1</v>
      </c>
      <c r="BH287" s="234">
        <v>13.97</v>
      </c>
      <c r="BI287" s="230">
        <v>71.23</v>
      </c>
      <c r="BJ287" s="234" cm="1">
        <f t="array" aca="1" ref="BJ287" ca="1">INDIRECT("'"&amp;$C287&amp;"'!"&amp;"$"&amp;$D287&amp;$BJ$1&amp;"")</f>
        <v>14.21</v>
      </c>
      <c r="BK287" s="232">
        <v>1</v>
      </c>
      <c r="BL287" s="230">
        <v>1.3</v>
      </c>
      <c r="BM287" s="414">
        <v>68.900000000000006</v>
      </c>
      <c r="BN287" s="229" cm="1">
        <f t="array" aca="1" ref="BN287" ca="1">INDIRECT("'"&amp;$C287&amp;"'!"&amp;"$"&amp;$D287&amp;$BN$1&amp;"")</f>
        <v>2.8</v>
      </c>
      <c r="BO287" s="231">
        <v>0.97</v>
      </c>
      <c r="BP287" s="230">
        <v>0.7</v>
      </c>
      <c r="BQ287" s="234" cm="1">
        <f t="array" aca="1" ref="BQ287" ca="1">INDIRECT("'"&amp;$C287&amp;"'!"&amp;"$"&amp;$D287&amp;$BQ$1&amp;"")</f>
        <v>1.08</v>
      </c>
      <c r="BR287" s="232"/>
      <c r="BS287" s="232">
        <v>0.99</v>
      </c>
      <c r="BT287" s="230">
        <v>0.14000000000000001</v>
      </c>
      <c r="BU287" s="235" cm="1">
        <f t="array" aca="1" ref="BU287" ca="1">INDIRECT("'"&amp;$C287&amp;"'!"&amp;"$"&amp;$D287&amp;$BU$1&amp;"")</f>
        <v>0.71</v>
      </c>
      <c r="BV287" s="232"/>
      <c r="BW287" s="232">
        <v>0.97</v>
      </c>
      <c r="BX287" s="230">
        <v>0.16</v>
      </c>
      <c r="BY287" s="235"/>
      <c r="BZ287" s="232"/>
      <c r="CA287" s="232"/>
      <c r="CB287" s="230"/>
    </row>
    <row r="288" spans="1:80" ht="15" x14ac:dyDescent="0.2">
      <c r="A288" s="351">
        <f t="shared" si="21"/>
        <v>45973</v>
      </c>
      <c r="B288" s="268">
        <v>0.33333333333333398</v>
      </c>
      <c r="C288" s="254">
        <f t="shared" si="22"/>
        <v>12</v>
      </c>
      <c r="D288" s="255" t="s">
        <v>161</v>
      </c>
      <c r="E288" s="236">
        <v>14.2</v>
      </c>
      <c r="F288" s="237">
        <v>69.930000000000007</v>
      </c>
      <c r="G288" s="238" t="str" cm="1">
        <f t="array" aca="1" ref="G288" ca="1">INDIRECT("'"&amp;$C288&amp;"'!"&amp;"$"&amp;$D288&amp;$G$1&amp;"")</f>
        <v>CMS</v>
      </c>
      <c r="H288" s="239" t="s">
        <v>1</v>
      </c>
      <c r="I288" s="237" t="s">
        <v>1</v>
      </c>
      <c r="J288" s="238" cm="1">
        <f t="array" aca="1" ref="J288" ca="1">INDIRECT("'"&amp;$C288&amp;"'!"&amp;"$"&amp;$D288&amp;$J$1&amp;"")</f>
        <v>2.2999999999999998</v>
      </c>
      <c r="K288" s="239"/>
      <c r="L288" s="239">
        <v>0.95</v>
      </c>
      <c r="M288" s="240">
        <v>0.78</v>
      </c>
      <c r="N288" s="236" cm="1">
        <f t="array" aca="1" ref="N288" ca="1">INDIRECT("'"&amp;$C288&amp;"'!"&amp;"$"&amp;$D288&amp;$N$1&amp;"")</f>
        <v>6.1</v>
      </c>
      <c r="O288" s="239"/>
      <c r="P288" s="239">
        <v>0.95</v>
      </c>
      <c r="Q288" s="237">
        <v>1.9750000000000001</v>
      </c>
      <c r="R288" s="236" cm="1">
        <f t="array" aca="1" ref="R288" ca="1">INDIRECT("'"&amp;$C288&amp;"'!"&amp;"$"&amp;$D288&amp;$R$1&amp;"")</f>
        <v>6.1</v>
      </c>
      <c r="S288" s="239"/>
      <c r="T288" s="239">
        <v>0.95</v>
      </c>
      <c r="U288" s="240">
        <v>1.9710000000000001</v>
      </c>
      <c r="V288" s="236" t="s">
        <v>1</v>
      </c>
      <c r="W288" s="241" cm="1">
        <f t="array" aca="1" ref="W288" ca="1">INDIRECT("'"&amp;$C288&amp;"'!"&amp;"$"&amp;$D288&amp;$W$1&amp;"")</f>
        <v>0</v>
      </c>
      <c r="X288" s="239" t="s">
        <v>1</v>
      </c>
      <c r="Y288" s="237" t="s">
        <v>1</v>
      </c>
      <c r="Z288" s="238" cm="1">
        <f t="array" aca="1" ref="Z288" ca="1">INDIRECT("'"&amp;$C288&amp;"'!"&amp;"$"&amp;$D288&amp;$Z$1&amp;"")</f>
        <v>0</v>
      </c>
      <c r="AA288" s="239" t="s">
        <v>1</v>
      </c>
      <c r="AB288" s="239" t="s">
        <v>1</v>
      </c>
      <c r="AC288" s="240" t="s">
        <v>1</v>
      </c>
      <c r="AD288" s="236" cm="1">
        <f t="array" aca="1" ref="AD288" ca="1">INDIRECT("'"&amp;$C288&amp;"'!"&amp;"$"&amp;$D288&amp;$AD$1&amp;"")</f>
        <v>0</v>
      </c>
      <c r="AE288" s="239" t="s">
        <v>1</v>
      </c>
      <c r="AF288" s="239" t="s">
        <v>1</v>
      </c>
      <c r="AG288" s="237" t="s">
        <v>1</v>
      </c>
      <c r="AH288" s="238" cm="1">
        <f t="array" aca="1" ref="AH288" ca="1">INDIRECT("'"&amp;$C288&amp;"'!"&amp;"$"&amp;$D288&amp;$AH$1&amp;"")</f>
        <v>0</v>
      </c>
      <c r="AI288" s="239" t="s">
        <v>1</v>
      </c>
      <c r="AJ288" s="239" t="s">
        <v>1</v>
      </c>
      <c r="AK288" s="240" t="s">
        <v>1</v>
      </c>
      <c r="AL288" s="236" cm="1">
        <f t="array" aca="1" ref="AL288" ca="1">INDIRECT("'"&amp;$C288&amp;"'!"&amp;"$"&amp;$D288&amp;$AL$1&amp;"")</f>
        <v>0</v>
      </c>
      <c r="AM288" s="239" t="s">
        <v>1</v>
      </c>
      <c r="AN288" s="239" t="s">
        <v>1</v>
      </c>
      <c r="AO288" s="237" t="s">
        <v>1</v>
      </c>
      <c r="AP288" s="236">
        <v>11.7</v>
      </c>
      <c r="AQ288" s="240">
        <v>70.5</v>
      </c>
      <c r="AR288" s="236" cm="1">
        <f t="array" aca="1" ref="AR288" ca="1">INDIRECT("'"&amp;$C288&amp;"'!"&amp;"$"&amp;$D288&amp;$AR$1&amp;"")</f>
        <v>4</v>
      </c>
      <c r="AS288" s="239">
        <v>0.97</v>
      </c>
      <c r="AT288" s="237">
        <v>1.01</v>
      </c>
      <c r="AU288" s="238" cm="1">
        <f t="array" aca="1" ref="AU288" ca="1">INDIRECT("'"&amp;$C288&amp;"'!"&amp;"$"&amp;$D288&amp;$AU$1&amp;"")</f>
        <v>3.5</v>
      </c>
      <c r="AV288" s="239">
        <v>0.97</v>
      </c>
      <c r="AW288" s="237">
        <v>0.96</v>
      </c>
      <c r="AX288" s="236">
        <v>13.8</v>
      </c>
      <c r="AY288" s="240">
        <v>70.5</v>
      </c>
      <c r="AZ288" s="239" cm="1">
        <f t="array" aca="1" ref="AZ288" ca="1">INDIRECT("'"&amp;$C288&amp;"'!"&amp;"$"&amp;$D288&amp;$AZ$1&amp;"")</f>
        <v>3</v>
      </c>
      <c r="BA288" s="238"/>
      <c r="BB288" s="239">
        <v>0.97</v>
      </c>
      <c r="BC288" s="237">
        <v>0.7</v>
      </c>
      <c r="BD288" s="239" t="str" cm="1">
        <f t="array" aca="1" ref="BD288" ca="1">INDIRECT("'"&amp;$C288&amp;"'!"&amp;"$"&amp;$D288&amp;$BD$1&amp;"")</f>
        <v>CMS</v>
      </c>
      <c r="BE288" s="238"/>
      <c r="BF288" s="239" t="s">
        <v>1</v>
      </c>
      <c r="BG288" s="237" t="s">
        <v>1</v>
      </c>
      <c r="BH288" s="241">
        <v>14.14</v>
      </c>
      <c r="BI288" s="237">
        <v>71.55</v>
      </c>
      <c r="BJ288" s="241" cm="1">
        <f t="array" aca="1" ref="BJ288" ca="1">INDIRECT("'"&amp;$C288&amp;"'!"&amp;"$"&amp;$D288&amp;$BJ$1&amp;"")</f>
        <v>14.27</v>
      </c>
      <c r="BK288" s="239">
        <v>0.99</v>
      </c>
      <c r="BL288" s="237">
        <v>2.4</v>
      </c>
      <c r="BM288" s="415">
        <v>68.400000000000006</v>
      </c>
      <c r="BN288" s="236" cm="1">
        <f t="array" aca="1" ref="BN288" ca="1">INDIRECT("'"&amp;$C288&amp;"'!"&amp;"$"&amp;$D288&amp;$BN$1&amp;"")</f>
        <v>2.8</v>
      </c>
      <c r="BO288" s="238">
        <v>0.97</v>
      </c>
      <c r="BP288" s="237">
        <v>0.72</v>
      </c>
      <c r="BQ288" s="241" cm="1">
        <f t="array" aca="1" ref="BQ288" ca="1">INDIRECT("'"&amp;$C288&amp;"'!"&amp;"$"&amp;$D288&amp;$BQ$1&amp;"")</f>
        <v>1.1200000000000001</v>
      </c>
      <c r="BR288" s="239"/>
      <c r="BS288" s="239">
        <v>0.99</v>
      </c>
      <c r="BT288" s="237">
        <v>0.16</v>
      </c>
      <c r="BU288" s="242" cm="1">
        <f t="array" aca="1" ref="BU288" ca="1">INDIRECT("'"&amp;$C288&amp;"'!"&amp;"$"&amp;$D288&amp;$BU$1&amp;"")</f>
        <v>0.69</v>
      </c>
      <c r="BV288" s="239"/>
      <c r="BW288" s="239">
        <v>0.97</v>
      </c>
      <c r="BX288" s="237">
        <v>0.17</v>
      </c>
      <c r="BY288" s="242"/>
      <c r="BZ288" s="239"/>
      <c r="CA288" s="239"/>
      <c r="CB288" s="237"/>
    </row>
    <row r="289" spans="1:80" ht="15" x14ac:dyDescent="0.2">
      <c r="A289" s="351">
        <f t="shared" si="21"/>
        <v>45973</v>
      </c>
      <c r="B289" s="268">
        <v>0.375</v>
      </c>
      <c r="C289" s="254">
        <f t="shared" si="22"/>
        <v>12</v>
      </c>
      <c r="D289" s="255" t="s">
        <v>162</v>
      </c>
      <c r="E289" s="229">
        <v>14.1</v>
      </c>
      <c r="F289" s="230">
        <v>69.42</v>
      </c>
      <c r="G289" s="231" t="str" cm="1">
        <f t="array" aca="1" ref="G289" ca="1">INDIRECT("'"&amp;$C289&amp;"'!"&amp;"$"&amp;$D289&amp;$G$1&amp;"")</f>
        <v>CMS</v>
      </c>
      <c r="H289" s="232" t="s">
        <v>1</v>
      </c>
      <c r="I289" s="230" t="s">
        <v>1</v>
      </c>
      <c r="J289" s="231" cm="1">
        <f t="array" aca="1" ref="J289" ca="1">INDIRECT("'"&amp;$C289&amp;"'!"&amp;"$"&amp;$D289&amp;$J$1&amp;"")</f>
        <v>6.6</v>
      </c>
      <c r="K289" s="232"/>
      <c r="L289" s="232">
        <v>0.93</v>
      </c>
      <c r="M289" s="233">
        <v>2.6</v>
      </c>
      <c r="N289" s="229" cm="1">
        <f t="array" aca="1" ref="N289" ca="1">INDIRECT("'"&amp;$C289&amp;"'!"&amp;"$"&amp;$D289&amp;$N$1&amp;"")</f>
        <v>6.6</v>
      </c>
      <c r="O289" s="232"/>
      <c r="P289" s="232">
        <v>0.94</v>
      </c>
      <c r="Q289" s="230">
        <v>2.6</v>
      </c>
      <c r="R289" s="359" cm="1">
        <f t="array" aca="1" ref="R289" ca="1">INDIRECT("'"&amp;$C289&amp;"'!"&amp;"$"&amp;$D289&amp;$R$1&amp;"")</f>
        <v>6.6</v>
      </c>
      <c r="S289" s="232"/>
      <c r="T289" s="232">
        <v>0.91</v>
      </c>
      <c r="U289" s="233">
        <v>2.6</v>
      </c>
      <c r="V289" s="229" t="s">
        <v>1</v>
      </c>
      <c r="W289" s="234" cm="1">
        <f t="array" aca="1" ref="W289" ca="1">INDIRECT("'"&amp;$C289&amp;"'!"&amp;"$"&amp;$D289&amp;$W$1&amp;"")</f>
        <v>0</v>
      </c>
      <c r="X289" s="232" t="s">
        <v>1</v>
      </c>
      <c r="Y289" s="230" t="s">
        <v>1</v>
      </c>
      <c r="Z289" s="231" cm="1">
        <f t="array" aca="1" ref="Z289" ca="1">INDIRECT("'"&amp;$C289&amp;"'!"&amp;"$"&amp;$D289&amp;$Z$1&amp;"")</f>
        <v>0</v>
      </c>
      <c r="AA289" s="232" t="s">
        <v>1</v>
      </c>
      <c r="AB289" s="232" t="s">
        <v>1</v>
      </c>
      <c r="AC289" s="233" t="s">
        <v>1</v>
      </c>
      <c r="AD289" s="229" cm="1">
        <f t="array" aca="1" ref="AD289" ca="1">INDIRECT("'"&amp;$C289&amp;"'!"&amp;"$"&amp;$D289&amp;$AD$1&amp;"")</f>
        <v>0</v>
      </c>
      <c r="AE289" s="232" t="s">
        <v>1</v>
      </c>
      <c r="AF289" s="232" t="s">
        <v>1</v>
      </c>
      <c r="AG289" s="230" t="s">
        <v>1</v>
      </c>
      <c r="AH289" s="231" cm="1">
        <f t="array" aca="1" ref="AH289" ca="1">INDIRECT("'"&amp;$C289&amp;"'!"&amp;"$"&amp;$D289&amp;$AH$1&amp;"")</f>
        <v>0</v>
      </c>
      <c r="AI289" s="232" t="s">
        <v>1</v>
      </c>
      <c r="AJ289" s="232" t="s">
        <v>1</v>
      </c>
      <c r="AK289" s="233" t="s">
        <v>1</v>
      </c>
      <c r="AL289" s="229" cm="1">
        <f t="array" aca="1" ref="AL289" ca="1">INDIRECT("'"&amp;$C289&amp;"'!"&amp;"$"&amp;$D289&amp;$AL$1&amp;"")</f>
        <v>0</v>
      </c>
      <c r="AM289" s="232" t="s">
        <v>1</v>
      </c>
      <c r="AN289" s="232" t="s">
        <v>1</v>
      </c>
      <c r="AO289" s="230" t="s">
        <v>1</v>
      </c>
      <c r="AP289" s="229">
        <v>11.7</v>
      </c>
      <c r="AQ289" s="233">
        <v>70.8</v>
      </c>
      <c r="AR289" s="229" cm="1">
        <f t="array" aca="1" ref="AR289" ca="1">INDIRECT("'"&amp;$C289&amp;"'!"&amp;"$"&amp;$D289&amp;$AR$1&amp;"")</f>
        <v>4</v>
      </c>
      <c r="AS289" s="232">
        <v>0.96</v>
      </c>
      <c r="AT289" s="230">
        <v>0.97</v>
      </c>
      <c r="AU289" s="231" cm="1">
        <f t="array" aca="1" ref="AU289" ca="1">INDIRECT("'"&amp;$C289&amp;"'!"&amp;"$"&amp;$D289&amp;$AU$1&amp;"")</f>
        <v>3.5</v>
      </c>
      <c r="AV289" s="232">
        <v>0.96</v>
      </c>
      <c r="AW289" s="230">
        <v>0.83</v>
      </c>
      <c r="AX289" s="229">
        <v>13.96</v>
      </c>
      <c r="AY289" s="233">
        <v>70.7</v>
      </c>
      <c r="AZ289" s="232" cm="1">
        <f t="array" aca="1" ref="AZ289" ca="1">INDIRECT("'"&amp;$C289&amp;"'!"&amp;"$"&amp;$D289&amp;$AZ$1&amp;"")</f>
        <v>6</v>
      </c>
      <c r="BA289" s="231"/>
      <c r="BB289" s="232">
        <v>0.95</v>
      </c>
      <c r="BC289" s="230">
        <v>1.8</v>
      </c>
      <c r="BD289" s="232" t="str" cm="1">
        <f t="array" aca="1" ref="BD289" ca="1">INDIRECT("'"&amp;$C289&amp;"'!"&amp;"$"&amp;$D289&amp;$BD$1&amp;"")</f>
        <v>CMS</v>
      </c>
      <c r="BE289" s="231"/>
      <c r="BF289" s="232" t="s">
        <v>1</v>
      </c>
      <c r="BG289" s="230" t="s">
        <v>1</v>
      </c>
      <c r="BH289" s="234">
        <v>14.03</v>
      </c>
      <c r="BI289" s="230">
        <v>70.930000000000007</v>
      </c>
      <c r="BJ289" s="234" cm="1">
        <f t="array" aca="1" ref="BJ289" ca="1">INDIRECT("'"&amp;$C289&amp;"'!"&amp;"$"&amp;$D289&amp;$BJ$1&amp;"")</f>
        <v>14.24</v>
      </c>
      <c r="BK289" s="232">
        <v>0.99</v>
      </c>
      <c r="BL289" s="230">
        <v>2.2999999999999998</v>
      </c>
      <c r="BM289" s="414">
        <v>67.7</v>
      </c>
      <c r="BN289" s="229" cm="1">
        <f t="array" aca="1" ref="BN289" ca="1">INDIRECT("'"&amp;$C289&amp;"'!"&amp;"$"&amp;$D289&amp;$BN$1&amp;"")</f>
        <v>3.66</v>
      </c>
      <c r="BO289" s="231">
        <v>0.95</v>
      </c>
      <c r="BP289" s="230">
        <v>1.2</v>
      </c>
      <c r="BQ289" s="234" cm="1">
        <f t="array" aca="1" ref="BQ289" ca="1">INDIRECT("'"&amp;$C289&amp;"'!"&amp;"$"&amp;$D289&amp;$BQ$1&amp;"")</f>
        <v>1.27</v>
      </c>
      <c r="BR289" s="232"/>
      <c r="BS289" s="232">
        <v>0.99</v>
      </c>
      <c r="BT289" s="230">
        <v>0.17</v>
      </c>
      <c r="BU289" s="235" cm="1">
        <f t="array" aca="1" ref="BU289" ca="1">INDIRECT("'"&amp;$C289&amp;"'!"&amp;"$"&amp;$D289&amp;$BU$1&amp;"")</f>
        <v>0.77</v>
      </c>
      <c r="BV289" s="232"/>
      <c r="BW289" s="232">
        <v>0.97</v>
      </c>
      <c r="BX289" s="230">
        <v>0.2</v>
      </c>
      <c r="BY289" s="235"/>
      <c r="BZ289" s="232"/>
      <c r="CA289" s="232"/>
      <c r="CB289" s="230"/>
    </row>
    <row r="290" spans="1:80" ht="15" x14ac:dyDescent="0.2">
      <c r="A290" s="351">
        <f t="shared" si="21"/>
        <v>45973</v>
      </c>
      <c r="B290" s="268">
        <v>0.41666666666666702</v>
      </c>
      <c r="C290" s="254">
        <f t="shared" si="22"/>
        <v>12</v>
      </c>
      <c r="D290" s="255" t="s">
        <v>163</v>
      </c>
      <c r="E290" s="236">
        <v>14</v>
      </c>
      <c r="F290" s="237">
        <v>69.05</v>
      </c>
      <c r="G290" s="238" t="str" cm="1">
        <f t="array" aca="1" ref="G290" ca="1">INDIRECT("'"&amp;$C290&amp;"'!"&amp;"$"&amp;$D290&amp;$G$1&amp;"")</f>
        <v>CMS</v>
      </c>
      <c r="H290" s="239" t="s">
        <v>1</v>
      </c>
      <c r="I290" s="237" t="s">
        <v>1</v>
      </c>
      <c r="J290" s="238" cm="1">
        <f t="array" aca="1" ref="J290" ca="1">INDIRECT("'"&amp;$C290&amp;"'!"&amp;"$"&amp;$D290&amp;$J$1&amp;"")</f>
        <v>7.149</v>
      </c>
      <c r="K290" s="239"/>
      <c r="L290" s="239">
        <v>0.95</v>
      </c>
      <c r="M290" s="240">
        <v>2.5539999999999998</v>
      </c>
      <c r="N290" s="236" cm="1">
        <f t="array" aca="1" ref="N290" ca="1">INDIRECT("'"&amp;$C290&amp;"'!"&amp;"$"&amp;$D290&amp;$N$1&amp;"")</f>
        <v>7.1849999999999996</v>
      </c>
      <c r="O290" s="239"/>
      <c r="P290" s="239">
        <v>0.95</v>
      </c>
      <c r="Q290" s="237">
        <v>2.484</v>
      </c>
      <c r="R290" s="236" cm="1">
        <f t="array" aca="1" ref="R290" ca="1">INDIRECT("'"&amp;$C290&amp;"'!"&amp;"$"&amp;$D290&amp;$R$1&amp;"")</f>
        <v>6.9</v>
      </c>
      <c r="S290" s="239"/>
      <c r="T290" s="239">
        <v>0.95</v>
      </c>
      <c r="U290" s="240">
        <v>2.3250000000000002</v>
      </c>
      <c r="V290" s="236">
        <v>13.93</v>
      </c>
      <c r="W290" s="241" cm="1">
        <f t="array" aca="1" ref="W290" ca="1">INDIRECT("'"&amp;$C290&amp;"'!"&amp;"$"&amp;$D290&amp;$W$1&amp;"")</f>
        <v>0.94299999999999995</v>
      </c>
      <c r="X290" s="239" t="s">
        <v>1</v>
      </c>
      <c r="Y290" s="237" t="s">
        <v>1</v>
      </c>
      <c r="Z290" s="238" cm="1">
        <f t="array" aca="1" ref="Z290" ca="1">INDIRECT("'"&amp;$C290&amp;"'!"&amp;"$"&amp;$D290&amp;$Z$1&amp;"")</f>
        <v>0</v>
      </c>
      <c r="AA290" s="239" t="s">
        <v>1</v>
      </c>
      <c r="AB290" s="239" t="s">
        <v>1</v>
      </c>
      <c r="AC290" s="240" t="s">
        <v>1</v>
      </c>
      <c r="AD290" s="236" cm="1">
        <f t="array" aca="1" ref="AD290" ca="1">INDIRECT("'"&amp;$C290&amp;"'!"&amp;"$"&amp;$D290&amp;$AD$1&amp;"")</f>
        <v>0</v>
      </c>
      <c r="AE290" s="239" t="s">
        <v>1</v>
      </c>
      <c r="AF290" s="239" t="s">
        <v>1</v>
      </c>
      <c r="AG290" s="237" t="s">
        <v>1</v>
      </c>
      <c r="AH290" s="238" cm="1">
        <f t="array" aca="1" ref="AH290" ca="1">INDIRECT("'"&amp;$C290&amp;"'!"&amp;"$"&amp;$D290&amp;$AH$1&amp;"")</f>
        <v>0</v>
      </c>
      <c r="AI290" s="239" t="s">
        <v>1</v>
      </c>
      <c r="AJ290" s="239" t="s">
        <v>1</v>
      </c>
      <c r="AK290" s="240" t="s">
        <v>1</v>
      </c>
      <c r="AL290" s="236" cm="1">
        <f t="array" aca="1" ref="AL290" ca="1">INDIRECT("'"&amp;$C290&amp;"'!"&amp;"$"&amp;$D290&amp;$AL$1&amp;"")</f>
        <v>0</v>
      </c>
      <c r="AM290" s="239" t="s">
        <v>1</v>
      </c>
      <c r="AN290" s="239" t="s">
        <v>1</v>
      </c>
      <c r="AO290" s="237" t="s">
        <v>1</v>
      </c>
      <c r="AP290" s="236">
        <v>11.7</v>
      </c>
      <c r="AQ290" s="240">
        <v>70.8</v>
      </c>
      <c r="AR290" s="236" cm="1">
        <f t="array" aca="1" ref="AR290" ca="1">INDIRECT("'"&amp;$C290&amp;"'!"&amp;"$"&amp;$D290&amp;$AR$1&amp;"")</f>
        <v>4.5999999999999996</v>
      </c>
      <c r="AS290" s="239">
        <v>0.96</v>
      </c>
      <c r="AT290" s="237">
        <v>1</v>
      </c>
      <c r="AU290" s="238" cm="1">
        <f t="array" aca="1" ref="AU290" ca="1">INDIRECT("'"&amp;$C290&amp;"'!"&amp;"$"&amp;$D290&amp;$AU$1&amp;"")</f>
        <v>3.8</v>
      </c>
      <c r="AV290" s="239">
        <v>0.96</v>
      </c>
      <c r="AW290" s="237">
        <v>0.83</v>
      </c>
      <c r="AX290" s="236">
        <v>13.83</v>
      </c>
      <c r="AY290" s="240">
        <v>70.7</v>
      </c>
      <c r="AZ290" s="239" cm="1">
        <f t="array" aca="1" ref="AZ290" ca="1">INDIRECT("'"&amp;$C290&amp;"'!"&amp;"$"&amp;$D290&amp;$AZ$1&amp;"")</f>
        <v>0.8</v>
      </c>
      <c r="BA290" s="238"/>
      <c r="BB290" s="239">
        <v>0.88</v>
      </c>
      <c r="BC290" s="237">
        <v>1.1000000000000001</v>
      </c>
      <c r="BD290" s="239" t="str" cm="1">
        <f t="array" aca="1" ref="BD290" ca="1">INDIRECT("'"&amp;$C290&amp;"'!"&amp;"$"&amp;$D290&amp;$BD$1&amp;"")</f>
        <v>CMS</v>
      </c>
      <c r="BE290" s="238"/>
      <c r="BF290" s="239" t="s">
        <v>1</v>
      </c>
      <c r="BG290" s="237" t="s">
        <v>1</v>
      </c>
      <c r="BH290" s="241">
        <v>14.1</v>
      </c>
      <c r="BI290" s="237">
        <v>70.7</v>
      </c>
      <c r="BJ290" s="241" cm="1">
        <f t="array" aca="1" ref="BJ290" ca="1">INDIRECT("'"&amp;$C290&amp;"'!"&amp;"$"&amp;$D290&amp;$BJ$1&amp;"")</f>
        <v>14.05</v>
      </c>
      <c r="BK290" s="239">
        <v>0.98</v>
      </c>
      <c r="BL290" s="237">
        <v>3.4</v>
      </c>
      <c r="BM290" s="415">
        <v>67.400000000000006</v>
      </c>
      <c r="BN290" s="236" cm="1">
        <f t="array" aca="1" ref="BN290" ca="1">INDIRECT("'"&amp;$C290&amp;"'!"&amp;"$"&amp;$D290&amp;$BN$1&amp;"")</f>
        <v>6.6</v>
      </c>
      <c r="BO290" s="238">
        <v>0.95</v>
      </c>
      <c r="BP290" s="237">
        <v>2.1</v>
      </c>
      <c r="BQ290" s="241" cm="1">
        <f t="array" aca="1" ref="BQ290" ca="1">INDIRECT("'"&amp;$C290&amp;"'!"&amp;"$"&amp;$D290&amp;$BQ$1&amp;"")</f>
        <v>1.37</v>
      </c>
      <c r="BR290" s="239"/>
      <c r="BS290" s="239">
        <v>0.99</v>
      </c>
      <c r="BT290" s="237">
        <v>0.19</v>
      </c>
      <c r="BU290" s="242" cm="1">
        <f t="array" aca="1" ref="BU290" ca="1">INDIRECT("'"&amp;$C290&amp;"'!"&amp;"$"&amp;$D290&amp;$BU$1&amp;"")</f>
        <v>0.79</v>
      </c>
      <c r="BV290" s="239"/>
      <c r="BW290" s="239">
        <v>0.97</v>
      </c>
      <c r="BX290" s="237">
        <v>0.2</v>
      </c>
      <c r="BY290" s="242"/>
      <c r="BZ290" s="239"/>
      <c r="CA290" s="239"/>
      <c r="CB290" s="237"/>
    </row>
    <row r="291" spans="1:80" ht="15" x14ac:dyDescent="0.2">
      <c r="A291" s="351">
        <f t="shared" si="21"/>
        <v>45973</v>
      </c>
      <c r="B291" s="268">
        <v>0.45833333333333398</v>
      </c>
      <c r="C291" s="254">
        <f t="shared" si="22"/>
        <v>12</v>
      </c>
      <c r="D291" s="255" t="s">
        <v>164</v>
      </c>
      <c r="E291" s="229">
        <v>14</v>
      </c>
      <c r="F291" s="230">
        <v>68.77</v>
      </c>
      <c r="G291" s="231" t="str" cm="1">
        <f t="array" aca="1" ref="G291" ca="1">INDIRECT("'"&amp;$C291&amp;"'!"&amp;"$"&amp;$D291&amp;$G$1&amp;"")</f>
        <v>CMS</v>
      </c>
      <c r="H291" s="232" t="s">
        <v>1</v>
      </c>
      <c r="I291" s="230" t="s">
        <v>1</v>
      </c>
      <c r="J291" s="231" cm="1">
        <f t="array" aca="1" ref="J291" ca="1">INDIRECT("'"&amp;$C291&amp;"'!"&amp;"$"&amp;$D291&amp;$J$1&amp;"")</f>
        <v>6.7</v>
      </c>
      <c r="K291" s="232"/>
      <c r="L291" s="232">
        <v>0.92</v>
      </c>
      <c r="M291" s="233">
        <v>2.73</v>
      </c>
      <c r="N291" s="229" cm="1">
        <f t="array" aca="1" ref="N291" ca="1">INDIRECT("'"&amp;$C291&amp;"'!"&amp;"$"&amp;$D291&amp;$N$1&amp;"")</f>
        <v>6.7</v>
      </c>
      <c r="O291" s="232"/>
      <c r="P291" s="232">
        <v>0.92</v>
      </c>
      <c r="Q291" s="230">
        <v>2.78</v>
      </c>
      <c r="R291" s="359" cm="1">
        <f t="array" aca="1" ref="R291" ca="1">INDIRECT("'"&amp;$C291&amp;"'!"&amp;"$"&amp;$D291&amp;$R$1&amp;"")</f>
        <v>6.7</v>
      </c>
      <c r="S291" s="232"/>
      <c r="T291" s="232">
        <v>0.92</v>
      </c>
      <c r="U291" s="233">
        <v>2.75</v>
      </c>
      <c r="V291" s="229">
        <v>13.93</v>
      </c>
      <c r="W291" s="234" cm="1">
        <f t="array" aca="1" ref="W291" ca="1">INDIRECT("'"&amp;$C291&amp;"'!"&amp;"$"&amp;$D291&amp;$W$1&amp;"")</f>
        <v>9.8390000000000004</v>
      </c>
      <c r="X291" s="232">
        <v>1</v>
      </c>
      <c r="Y291" s="230">
        <v>0.84</v>
      </c>
      <c r="Z291" s="231" cm="1">
        <f t="array" aca="1" ref="Z291" ca="1">INDIRECT("'"&amp;$C291&amp;"'!"&amp;"$"&amp;$D291&amp;$Z$1&amp;"")</f>
        <v>0</v>
      </c>
      <c r="AA291" s="232" t="s">
        <v>1</v>
      </c>
      <c r="AB291" s="232" t="s">
        <v>1</v>
      </c>
      <c r="AC291" s="233" t="s">
        <v>1</v>
      </c>
      <c r="AD291" s="229" cm="1">
        <f t="array" aca="1" ref="AD291" ca="1">INDIRECT("'"&amp;$C291&amp;"'!"&amp;"$"&amp;$D291&amp;$AD$1&amp;"")</f>
        <v>0</v>
      </c>
      <c r="AE291" s="232" t="s">
        <v>1</v>
      </c>
      <c r="AF291" s="232" t="s">
        <v>1</v>
      </c>
      <c r="AG291" s="230" t="s">
        <v>1</v>
      </c>
      <c r="AH291" s="231" cm="1">
        <f t="array" aca="1" ref="AH291" ca="1">INDIRECT("'"&amp;$C291&amp;"'!"&amp;"$"&amp;$D291&amp;$AH$1&amp;"")</f>
        <v>0</v>
      </c>
      <c r="AI291" s="232" t="s">
        <v>1</v>
      </c>
      <c r="AJ291" s="232" t="s">
        <v>1</v>
      </c>
      <c r="AK291" s="233" t="s">
        <v>1</v>
      </c>
      <c r="AL291" s="229" cm="1">
        <f t="array" aca="1" ref="AL291" ca="1">INDIRECT("'"&amp;$C291&amp;"'!"&amp;"$"&amp;$D291&amp;$AL$1&amp;"")</f>
        <v>0</v>
      </c>
      <c r="AM291" s="232" t="s">
        <v>1</v>
      </c>
      <c r="AN291" s="232" t="s">
        <v>1</v>
      </c>
      <c r="AO291" s="230" t="s">
        <v>1</v>
      </c>
      <c r="AP291" s="229">
        <v>11.5</v>
      </c>
      <c r="AQ291" s="233">
        <v>68.900000000000006</v>
      </c>
      <c r="AR291" s="229" cm="1">
        <f t="array" aca="1" ref="AR291" ca="1">INDIRECT("'"&amp;$C291&amp;"'!"&amp;"$"&amp;$D291&amp;$AR$1&amp;"")</f>
        <v>4</v>
      </c>
      <c r="AS291" s="232">
        <v>0.88</v>
      </c>
      <c r="AT291" s="230">
        <v>2.1</v>
      </c>
      <c r="AU291" s="231" cm="1">
        <f t="array" aca="1" ref="AU291" ca="1">INDIRECT("'"&amp;$C291&amp;"'!"&amp;"$"&amp;$D291&amp;$AU$1&amp;"")</f>
        <v>3.5</v>
      </c>
      <c r="AV291" s="232">
        <v>0.88</v>
      </c>
      <c r="AW291" s="230">
        <v>1.83</v>
      </c>
      <c r="AX291" s="229">
        <v>0</v>
      </c>
      <c r="AY291" s="233">
        <v>68.900000000000006</v>
      </c>
      <c r="AZ291" s="232" t="str" cm="1">
        <f t="array" aca="1" ref="AZ291" ca="1">INDIRECT("'"&amp;$C291&amp;"'!"&amp;"$"&amp;$D291&amp;$AZ$1&amp;"")</f>
        <v>CMS</v>
      </c>
      <c r="BA291" s="231"/>
      <c r="BB291" s="232" t="s">
        <v>1</v>
      </c>
      <c r="BC291" s="230" t="s">
        <v>1</v>
      </c>
      <c r="BD291" s="232" t="str" cm="1">
        <f t="array" aca="1" ref="BD291" ca="1">INDIRECT("'"&amp;$C291&amp;"'!"&amp;"$"&amp;$D291&amp;$BD$1&amp;"")</f>
        <v>CMS</v>
      </c>
      <c r="BE291" s="231"/>
      <c r="BF291" s="232" t="s">
        <v>1</v>
      </c>
      <c r="BG291" s="230" t="s">
        <v>1</v>
      </c>
      <c r="BH291" s="234">
        <v>13.97</v>
      </c>
      <c r="BI291" s="230">
        <v>70</v>
      </c>
      <c r="BJ291" s="234" cm="1">
        <f t="array" aca="1" ref="BJ291" ca="1">INDIRECT("'"&amp;$C291&amp;"'!"&amp;"$"&amp;$D291&amp;$BJ$1&amp;"")</f>
        <v>14.02</v>
      </c>
      <c r="BK291" s="232">
        <v>0.96</v>
      </c>
      <c r="BL291" s="230">
        <v>4.5</v>
      </c>
      <c r="BM291" s="414">
        <v>66.7</v>
      </c>
      <c r="BN291" s="229" cm="1">
        <f t="array" aca="1" ref="BN291" ca="1">INDIRECT("'"&amp;$C291&amp;"'!"&amp;"$"&amp;$D291&amp;$BN$1&amp;"")</f>
        <v>6.6</v>
      </c>
      <c r="BO291" s="231">
        <v>0.95</v>
      </c>
      <c r="BP291" s="230">
        <v>2.1</v>
      </c>
      <c r="BQ291" s="234" cm="1">
        <f t="array" aca="1" ref="BQ291" ca="1">INDIRECT("'"&amp;$C291&amp;"'!"&amp;"$"&amp;$D291&amp;$BQ$1&amp;"")</f>
        <v>1.4</v>
      </c>
      <c r="BR291" s="232"/>
      <c r="BS291" s="232">
        <v>0.99</v>
      </c>
      <c r="BT291" s="230">
        <v>0.2</v>
      </c>
      <c r="BU291" s="235" cm="1">
        <f t="array" aca="1" ref="BU291" ca="1">INDIRECT("'"&amp;$C291&amp;"'!"&amp;"$"&amp;$D291&amp;$BU$1&amp;"")</f>
        <v>0.84</v>
      </c>
      <c r="BV291" s="232"/>
      <c r="BW291" s="232">
        <v>0.97</v>
      </c>
      <c r="BX291" s="230">
        <v>0.21</v>
      </c>
      <c r="BY291" s="235"/>
      <c r="BZ291" s="232"/>
      <c r="CA291" s="232"/>
      <c r="CB291" s="230"/>
    </row>
    <row r="292" spans="1:80" ht="15" x14ac:dyDescent="0.2">
      <c r="A292" s="351">
        <f t="shared" si="21"/>
        <v>45973</v>
      </c>
      <c r="B292" s="268">
        <v>0.5</v>
      </c>
      <c r="C292" s="254">
        <f t="shared" si="22"/>
        <v>12</v>
      </c>
      <c r="D292" s="255" t="s">
        <v>165</v>
      </c>
      <c r="E292" s="236">
        <v>14.1</v>
      </c>
      <c r="F292" s="237">
        <v>69.010000000000005</v>
      </c>
      <c r="G292" s="238" t="str" cm="1">
        <f t="array" aca="1" ref="G292" ca="1">INDIRECT("'"&amp;$C292&amp;"'!"&amp;"$"&amp;$D292&amp;$G$1&amp;"")</f>
        <v>CMS</v>
      </c>
      <c r="H292" s="239" t="s">
        <v>1</v>
      </c>
      <c r="I292" s="237" t="s">
        <v>1</v>
      </c>
      <c r="J292" s="238" cm="1">
        <f t="array" aca="1" ref="J292" ca="1">INDIRECT("'"&amp;$C292&amp;"'!"&amp;"$"&amp;$D292&amp;$J$1&amp;"")</f>
        <v>6.4</v>
      </c>
      <c r="K292" s="239"/>
      <c r="L292" s="239">
        <v>0.91</v>
      </c>
      <c r="M292" s="240">
        <v>2.85</v>
      </c>
      <c r="N292" s="236" cm="1">
        <f t="array" aca="1" ref="N292" ca="1">INDIRECT("'"&amp;$C292&amp;"'!"&amp;"$"&amp;$D292&amp;$N$1&amp;"")</f>
        <v>6.4</v>
      </c>
      <c r="O292" s="239"/>
      <c r="P292" s="239">
        <v>0.91</v>
      </c>
      <c r="Q292" s="237">
        <v>2.83</v>
      </c>
      <c r="R292" s="236" cm="1">
        <f t="array" aca="1" ref="R292" ca="1">INDIRECT("'"&amp;$C292&amp;"'!"&amp;"$"&amp;$D292&amp;$R$1&amp;"")</f>
        <v>6.4</v>
      </c>
      <c r="S292" s="239"/>
      <c r="T292" s="239">
        <v>0.92</v>
      </c>
      <c r="U292" s="240">
        <v>2.83</v>
      </c>
      <c r="V292" s="236">
        <v>13.99</v>
      </c>
      <c r="W292" s="241" cm="1">
        <f t="array" aca="1" ref="W292" ca="1">INDIRECT("'"&amp;$C292&amp;"'!"&amp;"$"&amp;$D292&amp;$W$1&amp;"")</f>
        <v>10.840000000000002</v>
      </c>
      <c r="X292" s="239">
        <v>1</v>
      </c>
      <c r="Y292" s="237">
        <v>0.88200000000000001</v>
      </c>
      <c r="Z292" s="238" cm="1">
        <f t="array" aca="1" ref="Z292" ca="1">INDIRECT("'"&amp;$C292&amp;"'!"&amp;"$"&amp;$D292&amp;$Z$1&amp;"")</f>
        <v>0</v>
      </c>
      <c r="AA292" s="239" t="s">
        <v>1</v>
      </c>
      <c r="AB292" s="239" t="s">
        <v>1</v>
      </c>
      <c r="AC292" s="240" t="s">
        <v>1</v>
      </c>
      <c r="AD292" s="236" cm="1">
        <f t="array" aca="1" ref="AD292" ca="1">INDIRECT("'"&amp;$C292&amp;"'!"&amp;"$"&amp;$D292&amp;$AD$1&amp;"")</f>
        <v>0</v>
      </c>
      <c r="AE292" s="239" t="s">
        <v>1</v>
      </c>
      <c r="AF292" s="239" t="s">
        <v>1</v>
      </c>
      <c r="AG292" s="237" t="s">
        <v>1</v>
      </c>
      <c r="AH292" s="238" cm="1">
        <f t="array" aca="1" ref="AH292" ca="1">INDIRECT("'"&amp;$C292&amp;"'!"&amp;"$"&amp;$D292&amp;$AH$1&amp;"")</f>
        <v>0</v>
      </c>
      <c r="AI292" s="239" t="s">
        <v>1</v>
      </c>
      <c r="AJ292" s="239" t="s">
        <v>1</v>
      </c>
      <c r="AK292" s="240" t="s">
        <v>1</v>
      </c>
      <c r="AL292" s="236" cm="1">
        <f t="array" aca="1" ref="AL292" ca="1">INDIRECT("'"&amp;$C292&amp;"'!"&amp;"$"&amp;$D292&amp;$AL$1&amp;"")</f>
        <v>0</v>
      </c>
      <c r="AM292" s="239" t="s">
        <v>1</v>
      </c>
      <c r="AN292" s="239" t="s">
        <v>1</v>
      </c>
      <c r="AO292" s="237" t="s">
        <v>1</v>
      </c>
      <c r="AP292" s="236">
        <v>11.5</v>
      </c>
      <c r="AQ292" s="240">
        <v>69.400000000000006</v>
      </c>
      <c r="AR292" s="236" cm="1">
        <f t="array" aca="1" ref="AR292" ca="1">INDIRECT("'"&amp;$C292&amp;"'!"&amp;"$"&amp;$D292&amp;$AR$1&amp;"")</f>
        <v>4</v>
      </c>
      <c r="AS292" s="239">
        <v>0.9</v>
      </c>
      <c r="AT292" s="237">
        <v>1.68</v>
      </c>
      <c r="AU292" s="238" cm="1">
        <f t="array" aca="1" ref="AU292" ca="1">INDIRECT("'"&amp;$C292&amp;"'!"&amp;"$"&amp;$D292&amp;$AU$1&amp;"")</f>
        <v>3.5</v>
      </c>
      <c r="AV292" s="239">
        <v>0.9</v>
      </c>
      <c r="AW292" s="237">
        <v>1.68</v>
      </c>
      <c r="AX292" s="236">
        <v>0</v>
      </c>
      <c r="AY292" s="240">
        <v>69.400000000000006</v>
      </c>
      <c r="AZ292" s="239" t="str" cm="1">
        <f t="array" aca="1" ref="AZ292" ca="1">INDIRECT("'"&amp;$C292&amp;"'!"&amp;"$"&amp;$D292&amp;$AZ$1&amp;"")</f>
        <v>CMS</v>
      </c>
      <c r="BA292" s="238"/>
      <c r="BB292" s="239" t="s">
        <v>1</v>
      </c>
      <c r="BC292" s="237" t="s">
        <v>1</v>
      </c>
      <c r="BD292" s="239" t="str" cm="1">
        <f t="array" aca="1" ref="BD292" ca="1">INDIRECT("'"&amp;$C292&amp;"'!"&amp;"$"&amp;$D292&amp;$BD$1&amp;"")</f>
        <v>CMS</v>
      </c>
      <c r="BE292" s="238"/>
      <c r="BF292" s="239" t="s">
        <v>1</v>
      </c>
      <c r="BG292" s="237" t="s">
        <v>1</v>
      </c>
      <c r="BH292" s="241">
        <v>14.01</v>
      </c>
      <c r="BI292" s="237">
        <v>70.11</v>
      </c>
      <c r="BJ292" s="241" cm="1">
        <f t="array" aca="1" ref="BJ292" ca="1">INDIRECT("'"&amp;$C292&amp;"'!"&amp;"$"&amp;$D292&amp;$BJ$1&amp;"")</f>
        <v>14.09</v>
      </c>
      <c r="BK292" s="239">
        <v>0.96</v>
      </c>
      <c r="BL292" s="237">
        <v>4.5</v>
      </c>
      <c r="BM292" s="415">
        <v>67.2</v>
      </c>
      <c r="BN292" s="236" cm="1">
        <f t="array" aca="1" ref="BN292" ca="1">INDIRECT("'"&amp;$C292&amp;"'!"&amp;"$"&amp;$D292&amp;$BN$1&amp;"")</f>
        <v>6.5</v>
      </c>
      <c r="BO292" s="238">
        <v>0.95</v>
      </c>
      <c r="BP292" s="237">
        <v>2</v>
      </c>
      <c r="BQ292" s="241" cm="1">
        <f t="array" aca="1" ref="BQ292" ca="1">INDIRECT("'"&amp;$C292&amp;"'!"&amp;"$"&amp;$D292&amp;$BQ$1&amp;"")</f>
        <v>1.46</v>
      </c>
      <c r="BR292" s="239"/>
      <c r="BS292" s="239">
        <v>0.99</v>
      </c>
      <c r="BT292" s="237">
        <v>0.21</v>
      </c>
      <c r="BU292" s="242" cm="1">
        <f t="array" aca="1" ref="BU292" ca="1">INDIRECT("'"&amp;$C292&amp;"'!"&amp;"$"&amp;$D292&amp;$BU$1&amp;"")</f>
        <v>0.86</v>
      </c>
      <c r="BV292" s="239"/>
      <c r="BW292" s="239">
        <v>0.97</v>
      </c>
      <c r="BX292" s="237">
        <v>0.22</v>
      </c>
      <c r="BY292" s="242"/>
      <c r="BZ292" s="239"/>
      <c r="CA292" s="239"/>
      <c r="CB292" s="237"/>
    </row>
    <row r="293" spans="1:80" ht="15" x14ac:dyDescent="0.2">
      <c r="A293" s="351">
        <f t="shared" si="21"/>
        <v>45973</v>
      </c>
      <c r="B293" s="268">
        <v>0.54166666666666696</v>
      </c>
      <c r="C293" s="254">
        <f t="shared" si="22"/>
        <v>12</v>
      </c>
      <c r="D293" s="255" t="s">
        <v>166</v>
      </c>
      <c r="E293" s="229">
        <v>14.1</v>
      </c>
      <c r="F293" s="230">
        <v>68.86</v>
      </c>
      <c r="G293" s="231" t="str" cm="1">
        <f t="array" aca="1" ref="G293" ca="1">INDIRECT("'"&amp;$C293&amp;"'!"&amp;"$"&amp;$D293&amp;$G$1&amp;"")</f>
        <v>CMS</v>
      </c>
      <c r="H293" s="232" t="s">
        <v>1</v>
      </c>
      <c r="I293" s="230" t="s">
        <v>1</v>
      </c>
      <c r="J293" s="231" cm="1">
        <f t="array" aca="1" ref="J293" ca="1">INDIRECT("'"&amp;$C293&amp;"'!"&amp;"$"&amp;$D293&amp;$J$1&amp;"")</f>
        <v>6.3</v>
      </c>
      <c r="K293" s="232"/>
      <c r="L293" s="232">
        <v>0.92</v>
      </c>
      <c r="M293" s="230">
        <v>2.74</v>
      </c>
      <c r="N293" s="229" cm="1">
        <f t="array" aca="1" ref="N293" ca="1">INDIRECT("'"&amp;$C293&amp;"'!"&amp;"$"&amp;$D293&amp;$N$1&amp;"")</f>
        <v>6.3</v>
      </c>
      <c r="O293" s="232"/>
      <c r="P293" s="232">
        <v>0.92</v>
      </c>
      <c r="Q293" s="230">
        <v>2.75</v>
      </c>
      <c r="R293" s="359" cm="1">
        <f t="array" aca="1" ref="R293" ca="1">INDIRECT("'"&amp;$C293&amp;"'!"&amp;"$"&amp;$D293&amp;$R$1&amp;"")</f>
        <v>6.3</v>
      </c>
      <c r="S293" s="232"/>
      <c r="T293" s="232">
        <v>0.92</v>
      </c>
      <c r="U293" s="233">
        <v>2.71</v>
      </c>
      <c r="V293" s="229">
        <v>13.98</v>
      </c>
      <c r="W293" s="234" cm="1">
        <f t="array" aca="1" ref="W293" ca="1">INDIRECT("'"&amp;$C293&amp;"'!"&amp;"$"&amp;$D293&amp;$W$1&amp;"")</f>
        <v>10.837</v>
      </c>
      <c r="X293" s="232">
        <v>1</v>
      </c>
      <c r="Y293" s="230">
        <v>0.89100000000000001</v>
      </c>
      <c r="Z293" s="231" cm="1">
        <f t="array" aca="1" ref="Z293" ca="1">INDIRECT("'"&amp;$C293&amp;"'!"&amp;"$"&amp;$D293&amp;$Z$1&amp;"")</f>
        <v>0</v>
      </c>
      <c r="AA293" s="232" t="s">
        <v>1</v>
      </c>
      <c r="AB293" s="232" t="s">
        <v>1</v>
      </c>
      <c r="AC293" s="233" t="s">
        <v>1</v>
      </c>
      <c r="AD293" s="229" cm="1">
        <f t="array" aca="1" ref="AD293" ca="1">INDIRECT("'"&amp;$C293&amp;"'!"&amp;"$"&amp;$D293&amp;$AD$1&amp;"")</f>
        <v>0</v>
      </c>
      <c r="AE293" s="232" t="s">
        <v>1</v>
      </c>
      <c r="AF293" s="232" t="s">
        <v>1</v>
      </c>
      <c r="AG293" s="230" t="s">
        <v>1</v>
      </c>
      <c r="AH293" s="231" cm="1">
        <f t="array" aca="1" ref="AH293" ca="1">INDIRECT("'"&amp;$C293&amp;"'!"&amp;"$"&amp;$D293&amp;$AH$1&amp;"")</f>
        <v>0</v>
      </c>
      <c r="AI293" s="232" t="s">
        <v>1</v>
      </c>
      <c r="AJ293" s="232" t="s">
        <v>1</v>
      </c>
      <c r="AK293" s="233" t="s">
        <v>1</v>
      </c>
      <c r="AL293" s="229" cm="1">
        <f t="array" aca="1" ref="AL293" ca="1">INDIRECT("'"&amp;$C293&amp;"'!"&amp;"$"&amp;$D293&amp;$AL$1&amp;"")</f>
        <v>0</v>
      </c>
      <c r="AM293" s="232" t="s">
        <v>1</v>
      </c>
      <c r="AN293" s="232" t="s">
        <v>1</v>
      </c>
      <c r="AO293" s="230" t="s">
        <v>1</v>
      </c>
      <c r="AP293" s="229">
        <v>11.6</v>
      </c>
      <c r="AQ293" s="233">
        <v>69.900000000000006</v>
      </c>
      <c r="AR293" s="229" cm="1">
        <f t="array" aca="1" ref="AR293" ca="1">INDIRECT("'"&amp;$C293&amp;"'!"&amp;"$"&amp;$D293&amp;$AR$1&amp;"")</f>
        <v>4</v>
      </c>
      <c r="AS293" s="232">
        <v>0.94</v>
      </c>
      <c r="AT293" s="230">
        <v>1.28</v>
      </c>
      <c r="AU293" s="231" cm="1">
        <f t="array" aca="1" ref="AU293" ca="1">INDIRECT("'"&amp;$C293&amp;"'!"&amp;"$"&amp;$D293&amp;$AU$1&amp;"")</f>
        <v>3.5</v>
      </c>
      <c r="AV293" s="232">
        <v>0.94</v>
      </c>
      <c r="AW293" s="230">
        <v>1.1200000000000001</v>
      </c>
      <c r="AX293" s="229">
        <v>13.76</v>
      </c>
      <c r="AY293" s="233">
        <v>69.900000000000006</v>
      </c>
      <c r="AZ293" s="232" cm="1">
        <f t="array" aca="1" ref="AZ293" ca="1">INDIRECT("'"&amp;$C293&amp;"'!"&amp;"$"&amp;$D293&amp;$AZ$1&amp;"")</f>
        <v>4.5</v>
      </c>
      <c r="BA293" s="231"/>
      <c r="BB293" s="232">
        <v>0.94</v>
      </c>
      <c r="BC293" s="230">
        <v>1.6</v>
      </c>
      <c r="BD293" s="232" t="str" cm="1">
        <f t="array" aca="1" ref="BD293" ca="1">INDIRECT("'"&amp;$C293&amp;"'!"&amp;"$"&amp;$D293&amp;$BD$1&amp;"")</f>
        <v>CMS</v>
      </c>
      <c r="BE293" s="231"/>
      <c r="BF293" s="232" t="s">
        <v>1</v>
      </c>
      <c r="BG293" s="230" t="s">
        <v>1</v>
      </c>
      <c r="BH293" s="234">
        <v>14.13</v>
      </c>
      <c r="BI293" s="230">
        <v>70.67</v>
      </c>
      <c r="BJ293" s="234" cm="1">
        <f t="array" aca="1" ref="BJ293" ca="1">INDIRECT("'"&amp;$C293&amp;"'!"&amp;"$"&amp;$D293&amp;$BJ$1&amp;"")</f>
        <v>14.21</v>
      </c>
      <c r="BK293" s="232">
        <v>0.96</v>
      </c>
      <c r="BL293" s="230">
        <v>4.5999999999999996</v>
      </c>
      <c r="BM293" s="414">
        <v>67.2</v>
      </c>
      <c r="BN293" s="229" cm="1">
        <f t="array" aca="1" ref="BN293" ca="1">INDIRECT("'"&amp;$C293&amp;"'!"&amp;"$"&amp;$D293&amp;$BN$1&amp;"")</f>
        <v>6.4</v>
      </c>
      <c r="BO293" s="231">
        <v>0.95</v>
      </c>
      <c r="BP293" s="230">
        <v>2.1</v>
      </c>
      <c r="BQ293" s="234" cm="1">
        <f t="array" aca="1" ref="BQ293" ca="1">INDIRECT("'"&amp;$C293&amp;"'!"&amp;"$"&amp;$D293&amp;$BQ$1&amp;"")</f>
        <v>1.47</v>
      </c>
      <c r="BR293" s="232"/>
      <c r="BS293" s="232">
        <v>0.99</v>
      </c>
      <c r="BT293" s="230">
        <v>0.22</v>
      </c>
      <c r="BU293" s="235" cm="1">
        <f t="array" aca="1" ref="BU293" ca="1">INDIRECT("'"&amp;$C293&amp;"'!"&amp;"$"&amp;$D293&amp;$BU$1&amp;"")</f>
        <v>0.87</v>
      </c>
      <c r="BV293" s="232"/>
      <c r="BW293" s="232">
        <v>0.97</v>
      </c>
      <c r="BX293" s="230">
        <v>0.22</v>
      </c>
      <c r="BY293" s="235"/>
      <c r="BZ293" s="232"/>
      <c r="CA293" s="232"/>
      <c r="CB293" s="230"/>
    </row>
    <row r="294" spans="1:80" ht="15" x14ac:dyDescent="0.2">
      <c r="A294" s="351">
        <f t="shared" si="21"/>
        <v>45973</v>
      </c>
      <c r="B294" s="268">
        <v>0.58333333333333404</v>
      </c>
      <c r="C294" s="254">
        <f t="shared" si="22"/>
        <v>12</v>
      </c>
      <c r="D294" s="255" t="s">
        <v>167</v>
      </c>
      <c r="E294" s="236">
        <v>14</v>
      </c>
      <c r="F294" s="237">
        <v>69.540000000000006</v>
      </c>
      <c r="G294" s="238" t="str" cm="1">
        <f t="array" aca="1" ref="G294" ca="1">INDIRECT("'"&amp;$C294&amp;"'!"&amp;"$"&amp;$D294&amp;$G$1&amp;"")</f>
        <v>CMS</v>
      </c>
      <c r="H294" s="239" t="s">
        <v>1</v>
      </c>
      <c r="I294" s="237" t="s">
        <v>1</v>
      </c>
      <c r="J294" s="238" cm="1">
        <f t="array" aca="1" ref="J294" ca="1">INDIRECT("'"&amp;$C294&amp;"'!"&amp;"$"&amp;$D294&amp;$J$1&amp;"")</f>
        <v>6.7</v>
      </c>
      <c r="K294" s="239"/>
      <c r="L294" s="239">
        <v>0.92</v>
      </c>
      <c r="M294" s="240">
        <v>2.78</v>
      </c>
      <c r="N294" s="236" cm="1">
        <f t="array" aca="1" ref="N294" ca="1">INDIRECT("'"&amp;$C294&amp;"'!"&amp;"$"&amp;$D294&amp;$N$1&amp;"")</f>
        <v>6.7</v>
      </c>
      <c r="O294" s="239"/>
      <c r="P294" s="239">
        <v>0.92</v>
      </c>
      <c r="Q294" s="237">
        <v>2.78</v>
      </c>
      <c r="R294" s="236" cm="1">
        <f t="array" aca="1" ref="R294" ca="1">INDIRECT("'"&amp;$C294&amp;"'!"&amp;"$"&amp;$D294&amp;$R$1&amp;"")</f>
        <v>6.7</v>
      </c>
      <c r="S294" s="239"/>
      <c r="T294" s="239">
        <v>0.92</v>
      </c>
      <c r="U294" s="240">
        <v>2.78</v>
      </c>
      <c r="V294" s="236" t="s">
        <v>1</v>
      </c>
      <c r="W294" s="241" cm="1">
        <f t="array" aca="1" ref="W294" ca="1">INDIRECT("'"&amp;$C294&amp;"'!"&amp;"$"&amp;$D294&amp;$W$1&amp;"")</f>
        <v>0</v>
      </c>
      <c r="X294" s="239" t="s">
        <v>1</v>
      </c>
      <c r="Y294" s="237" t="s">
        <v>1</v>
      </c>
      <c r="Z294" s="238" cm="1">
        <f t="array" aca="1" ref="Z294" ca="1">INDIRECT("'"&amp;$C294&amp;"'!"&amp;"$"&amp;$D294&amp;$Z$1&amp;"")</f>
        <v>0</v>
      </c>
      <c r="AA294" s="239" t="s">
        <v>1</v>
      </c>
      <c r="AB294" s="239" t="s">
        <v>1</v>
      </c>
      <c r="AC294" s="240" t="s">
        <v>1</v>
      </c>
      <c r="AD294" s="236" cm="1">
        <f t="array" aca="1" ref="AD294" ca="1">INDIRECT("'"&amp;$C294&amp;"'!"&amp;"$"&amp;$D294&amp;$AD$1&amp;"")</f>
        <v>0</v>
      </c>
      <c r="AE294" s="239" t="s">
        <v>1</v>
      </c>
      <c r="AF294" s="239" t="s">
        <v>1</v>
      </c>
      <c r="AG294" s="237" t="s">
        <v>1</v>
      </c>
      <c r="AH294" s="238" cm="1">
        <f t="array" aca="1" ref="AH294" ca="1">INDIRECT("'"&amp;$C294&amp;"'!"&amp;"$"&amp;$D294&amp;$AH$1&amp;"")</f>
        <v>0</v>
      </c>
      <c r="AI294" s="239" t="s">
        <v>1</v>
      </c>
      <c r="AJ294" s="239" t="s">
        <v>1</v>
      </c>
      <c r="AK294" s="240" t="s">
        <v>1</v>
      </c>
      <c r="AL294" s="236" cm="1">
        <f t="array" aca="1" ref="AL294" ca="1">INDIRECT("'"&amp;$C294&amp;"'!"&amp;"$"&amp;$D294&amp;$AL$1&amp;"")</f>
        <v>0</v>
      </c>
      <c r="AM294" s="239" t="s">
        <v>1</v>
      </c>
      <c r="AN294" s="239" t="s">
        <v>1</v>
      </c>
      <c r="AO294" s="237" t="s">
        <v>1</v>
      </c>
      <c r="AP294" s="236">
        <v>11.6</v>
      </c>
      <c r="AQ294" s="240">
        <v>70.900000000000006</v>
      </c>
      <c r="AR294" s="236" cm="1">
        <f t="array" aca="1" ref="AR294" ca="1">INDIRECT("'"&amp;$C294&amp;"'!"&amp;"$"&amp;$D294&amp;$AR$1&amp;"")</f>
        <v>4</v>
      </c>
      <c r="AS294" s="239">
        <v>0.97</v>
      </c>
      <c r="AT294" s="237">
        <v>0.69</v>
      </c>
      <c r="AU294" s="238" cm="1">
        <f t="array" aca="1" ref="AU294" ca="1">INDIRECT("'"&amp;$C294&amp;"'!"&amp;"$"&amp;$D294&amp;$AU$1&amp;"")</f>
        <v>3.5</v>
      </c>
      <c r="AV294" s="239">
        <v>0.97</v>
      </c>
      <c r="AW294" s="237">
        <v>0.74</v>
      </c>
      <c r="AX294" s="236">
        <v>13.96</v>
      </c>
      <c r="AY294" s="240">
        <v>70.8</v>
      </c>
      <c r="AZ294" s="239" cm="1">
        <f t="array" aca="1" ref="AZ294" ca="1">INDIRECT("'"&amp;$C294&amp;"'!"&amp;"$"&amp;$D294&amp;$AZ$1&amp;"")</f>
        <v>7.2</v>
      </c>
      <c r="BA294" s="238"/>
      <c r="BB294" s="239">
        <v>0.95</v>
      </c>
      <c r="BC294" s="237">
        <v>2.2000000000000002</v>
      </c>
      <c r="BD294" s="239" t="str" cm="1">
        <f t="array" aca="1" ref="BD294" ca="1">INDIRECT("'"&amp;$C294&amp;"'!"&amp;"$"&amp;$D294&amp;$BD$1&amp;"")</f>
        <v>CMS</v>
      </c>
      <c r="BE294" s="238"/>
      <c r="BF294" s="239" t="s">
        <v>1</v>
      </c>
      <c r="BG294" s="237" t="s">
        <v>1</v>
      </c>
      <c r="BH294" s="241">
        <v>14.26</v>
      </c>
      <c r="BI294" s="237">
        <v>71.34</v>
      </c>
      <c r="BJ294" s="241" cm="1">
        <f t="array" aca="1" ref="BJ294" ca="1">INDIRECT("'"&amp;$C294&amp;"'!"&amp;"$"&amp;$D294&amp;$BJ$1&amp;"")</f>
        <v>14.11</v>
      </c>
      <c r="BK294" s="239">
        <v>0.96</v>
      </c>
      <c r="BL294" s="237">
        <v>4.5999999999999996</v>
      </c>
      <c r="BM294" s="415">
        <v>67.900000000000006</v>
      </c>
      <c r="BN294" s="236" cm="1">
        <f t="array" aca="1" ref="BN294" ca="1">INDIRECT("'"&amp;$C294&amp;"'!"&amp;"$"&amp;$D294&amp;$BN$1&amp;"")</f>
        <v>6.3988888888888891</v>
      </c>
      <c r="BO294" s="238">
        <v>0.95</v>
      </c>
      <c r="BP294" s="237">
        <v>2.1</v>
      </c>
      <c r="BQ294" s="241" cm="1">
        <f t="array" aca="1" ref="BQ294" ca="1">INDIRECT("'"&amp;$C294&amp;"'!"&amp;"$"&amp;$D294&amp;$BQ$1&amp;"")</f>
        <v>1.47</v>
      </c>
      <c r="BR294" s="239"/>
      <c r="BS294" s="239">
        <v>0.99</v>
      </c>
      <c r="BT294" s="237">
        <v>0.21</v>
      </c>
      <c r="BU294" s="242" cm="1">
        <f t="array" aca="1" ref="BU294" ca="1">INDIRECT("'"&amp;$C294&amp;"'!"&amp;"$"&amp;$D294&amp;$BU$1&amp;"")</f>
        <v>0.87</v>
      </c>
      <c r="BV294" s="239"/>
      <c r="BW294" s="239">
        <v>0.97</v>
      </c>
      <c r="BX294" s="237">
        <v>0.23</v>
      </c>
      <c r="BY294" s="242"/>
      <c r="BZ294" s="239"/>
      <c r="CA294" s="239"/>
      <c r="CB294" s="237"/>
    </row>
    <row r="295" spans="1:80" ht="15" x14ac:dyDescent="0.2">
      <c r="A295" s="351">
        <f t="shared" si="21"/>
        <v>45973</v>
      </c>
      <c r="B295" s="268">
        <v>0.625</v>
      </c>
      <c r="C295" s="254">
        <f t="shared" si="22"/>
        <v>12</v>
      </c>
      <c r="D295" s="255" t="s">
        <v>168</v>
      </c>
      <c r="E295" s="229">
        <v>14</v>
      </c>
      <c r="F295" s="230">
        <v>68.67</v>
      </c>
      <c r="G295" s="231" t="str" cm="1">
        <f t="array" aca="1" ref="G295" ca="1">INDIRECT("'"&amp;$C295&amp;"'!"&amp;"$"&amp;$D295&amp;$G$1&amp;"")</f>
        <v>CMS</v>
      </c>
      <c r="H295" s="232" t="s">
        <v>1</v>
      </c>
      <c r="I295" s="230" t="s">
        <v>1</v>
      </c>
      <c r="J295" s="231" cm="1">
        <f t="array" aca="1" ref="J295" ca="1">INDIRECT("'"&amp;$C295&amp;"'!"&amp;"$"&amp;$D295&amp;$J$1&amp;"")</f>
        <v>6.5</v>
      </c>
      <c r="K295" s="232"/>
      <c r="L295" s="232">
        <v>0.93</v>
      </c>
      <c r="M295" s="233">
        <v>2.62</v>
      </c>
      <c r="N295" s="229" cm="1">
        <f t="array" aca="1" ref="N295" ca="1">INDIRECT("'"&amp;$C295&amp;"'!"&amp;"$"&amp;$D295&amp;$N$1&amp;"")</f>
        <v>6.5</v>
      </c>
      <c r="O295" s="232"/>
      <c r="P295" s="232">
        <v>0.94</v>
      </c>
      <c r="Q295" s="230">
        <v>2.44</v>
      </c>
      <c r="R295" s="359" cm="1">
        <f t="array" aca="1" ref="R295" ca="1">INDIRECT("'"&amp;$C295&amp;"'!"&amp;"$"&amp;$D295&amp;$R$1&amp;"")</f>
        <v>6.3</v>
      </c>
      <c r="S295" s="232"/>
      <c r="T295" s="232">
        <v>0.91</v>
      </c>
      <c r="U295" s="233">
        <v>2.94</v>
      </c>
      <c r="V295" s="229">
        <v>13.926</v>
      </c>
      <c r="W295" s="234" cm="1">
        <f t="array" aca="1" ref="W295" ca="1">INDIRECT("'"&amp;$C295&amp;"'!"&amp;"$"&amp;$D295&amp;$W$1&amp;"")</f>
        <v>6.9979999999999984</v>
      </c>
      <c r="X295" s="232">
        <v>1</v>
      </c>
      <c r="Y295" s="230">
        <v>0.54</v>
      </c>
      <c r="Z295" s="231" cm="1">
        <f t="array" aca="1" ref="Z295" ca="1">INDIRECT("'"&amp;$C295&amp;"'!"&amp;"$"&amp;$D295&amp;$Z$1&amp;"")</f>
        <v>0</v>
      </c>
      <c r="AA295" s="232" t="s">
        <v>1</v>
      </c>
      <c r="AB295" s="232" t="s">
        <v>1</v>
      </c>
      <c r="AC295" s="233" t="s">
        <v>1</v>
      </c>
      <c r="AD295" s="229" cm="1">
        <f t="array" aca="1" ref="AD295" ca="1">INDIRECT("'"&amp;$C295&amp;"'!"&amp;"$"&amp;$D295&amp;$AD$1&amp;"")</f>
        <v>0</v>
      </c>
      <c r="AE295" s="232" t="s">
        <v>1</v>
      </c>
      <c r="AF295" s="232" t="s">
        <v>1</v>
      </c>
      <c r="AG295" s="230" t="s">
        <v>1</v>
      </c>
      <c r="AH295" s="231" cm="1">
        <f t="array" aca="1" ref="AH295" ca="1">INDIRECT("'"&amp;$C295&amp;"'!"&amp;"$"&amp;$D295&amp;$AH$1&amp;"")</f>
        <v>0</v>
      </c>
      <c r="AI295" s="232" t="s">
        <v>1</v>
      </c>
      <c r="AJ295" s="232" t="s">
        <v>1</v>
      </c>
      <c r="AK295" s="233" t="s">
        <v>1</v>
      </c>
      <c r="AL295" s="229" cm="1">
        <f t="array" aca="1" ref="AL295" ca="1">INDIRECT("'"&amp;$C295&amp;"'!"&amp;"$"&amp;$D295&amp;$AL$1&amp;"")</f>
        <v>0</v>
      </c>
      <c r="AM295" s="232" t="s">
        <v>1</v>
      </c>
      <c r="AN295" s="232" t="s">
        <v>1</v>
      </c>
      <c r="AO295" s="230" t="s">
        <v>1</v>
      </c>
      <c r="AP295" s="229">
        <v>11.6</v>
      </c>
      <c r="AQ295" s="233">
        <v>70.3</v>
      </c>
      <c r="AR295" s="229" cm="1">
        <f t="array" aca="1" ref="AR295" ca="1">INDIRECT("'"&amp;$C295&amp;"'!"&amp;"$"&amp;$D295&amp;$AR$1&amp;"")</f>
        <v>4</v>
      </c>
      <c r="AS295" s="232">
        <v>0.96</v>
      </c>
      <c r="AT295" s="230">
        <v>1</v>
      </c>
      <c r="AU295" s="231" cm="1">
        <f t="array" aca="1" ref="AU295" ca="1">INDIRECT("'"&amp;$C295&amp;"'!"&amp;"$"&amp;$D295&amp;$AU$1&amp;"")</f>
        <v>3.5</v>
      </c>
      <c r="AV295" s="232">
        <v>0.96</v>
      </c>
      <c r="AW295" s="230">
        <v>1</v>
      </c>
      <c r="AX295" s="229">
        <v>13.88</v>
      </c>
      <c r="AY295" s="233">
        <v>70.3</v>
      </c>
      <c r="AZ295" s="232" cm="1">
        <f t="array" aca="1" ref="AZ295" ca="1">INDIRECT("'"&amp;$C295&amp;"'!"&amp;"$"&amp;$D295&amp;$AZ$1&amp;"")</f>
        <v>7</v>
      </c>
      <c r="BA295" s="231"/>
      <c r="BB295" s="232">
        <v>0.94</v>
      </c>
      <c r="BC295" s="230">
        <v>2.6</v>
      </c>
      <c r="BD295" s="232" t="str" cm="1">
        <f t="array" aca="1" ref="BD295" ca="1">INDIRECT("'"&amp;$C295&amp;"'!"&amp;"$"&amp;$D295&amp;$BD$1&amp;"")</f>
        <v>CMS</v>
      </c>
      <c r="BE295" s="231"/>
      <c r="BF295" s="232" t="s">
        <v>1</v>
      </c>
      <c r="BG295" s="230" t="s">
        <v>1</v>
      </c>
      <c r="BH295" s="234">
        <v>14.19</v>
      </c>
      <c r="BI295" s="230">
        <v>71.11</v>
      </c>
      <c r="BJ295" s="234" cm="1">
        <f t="array" aca="1" ref="BJ295" ca="1">INDIRECT("'"&amp;$C295&amp;"'!"&amp;"$"&amp;$D295&amp;$BJ$1&amp;"")</f>
        <v>14.05</v>
      </c>
      <c r="BK295" s="232">
        <v>0.96</v>
      </c>
      <c r="BL295" s="230">
        <v>4.5</v>
      </c>
      <c r="BM295" s="414">
        <v>66.900000000000006</v>
      </c>
      <c r="BN295" s="229" cm="1">
        <f t="array" aca="1" ref="BN295" ca="1">INDIRECT("'"&amp;$C295&amp;"'!"&amp;"$"&amp;$D295&amp;$BN$1&amp;"")</f>
        <v>6.3988888888888891</v>
      </c>
      <c r="BO295" s="231">
        <v>0.95</v>
      </c>
      <c r="BP295" s="230">
        <v>2.1</v>
      </c>
      <c r="BQ295" s="234" cm="1">
        <f t="array" aca="1" ref="BQ295" ca="1">INDIRECT("'"&amp;$C295&amp;"'!"&amp;"$"&amp;$D295&amp;$BQ$1&amp;"")</f>
        <v>1.48</v>
      </c>
      <c r="BR295" s="232"/>
      <c r="BS295" s="232">
        <v>0.99</v>
      </c>
      <c r="BT295" s="230">
        <v>0.2</v>
      </c>
      <c r="BU295" s="235" cm="1">
        <f t="array" aca="1" ref="BU295" ca="1">INDIRECT("'"&amp;$C295&amp;"'!"&amp;"$"&amp;$D295&amp;$BU$1&amp;"")</f>
        <v>0.88</v>
      </c>
      <c r="BV295" s="232"/>
      <c r="BW295" s="232">
        <v>0.97</v>
      </c>
      <c r="BX295" s="230">
        <v>0.23</v>
      </c>
      <c r="BY295" s="235"/>
      <c r="BZ295" s="232"/>
      <c r="CA295" s="232"/>
      <c r="CB295" s="230"/>
    </row>
    <row r="296" spans="1:80" ht="15" x14ac:dyDescent="0.2">
      <c r="A296" s="351">
        <f t="shared" si="21"/>
        <v>45973</v>
      </c>
      <c r="B296" s="268">
        <v>0.66666666666666696</v>
      </c>
      <c r="C296" s="254">
        <f t="shared" si="22"/>
        <v>12</v>
      </c>
      <c r="D296" s="255" t="s">
        <v>169</v>
      </c>
      <c r="E296" s="236">
        <v>14</v>
      </c>
      <c r="F296" s="237">
        <v>69</v>
      </c>
      <c r="G296" s="238" t="str" cm="1">
        <f t="array" aca="1" ref="G296" ca="1">INDIRECT("'"&amp;$C296&amp;"'!"&amp;"$"&amp;$D296&amp;$G$1&amp;"")</f>
        <v>CMS</v>
      </c>
      <c r="H296" s="239" t="s">
        <v>1</v>
      </c>
      <c r="I296" s="237" t="s">
        <v>1</v>
      </c>
      <c r="J296" s="238" cm="1">
        <f t="array" aca="1" ref="J296" ca="1">INDIRECT("'"&amp;$C296&amp;"'!"&amp;"$"&amp;$D296&amp;$J$1&amp;"")</f>
        <v>6.6</v>
      </c>
      <c r="K296" s="239"/>
      <c r="L296" s="239">
        <v>0.92</v>
      </c>
      <c r="M296" s="240">
        <v>2.85</v>
      </c>
      <c r="N296" s="236" cm="1">
        <f t="array" aca="1" ref="N296" ca="1">INDIRECT("'"&amp;$C296&amp;"'!"&amp;"$"&amp;$D296&amp;$N$1&amp;"")</f>
        <v>6.6</v>
      </c>
      <c r="O296" s="239"/>
      <c r="P296" s="239">
        <v>0.92</v>
      </c>
      <c r="Q296" s="237">
        <v>2.84</v>
      </c>
      <c r="R296" s="360" cm="1">
        <f t="array" aca="1" ref="R296" ca="1">INDIRECT("'"&amp;$C296&amp;"'!"&amp;"$"&amp;$D296&amp;$R$1&amp;"")</f>
        <v>6.6</v>
      </c>
      <c r="S296" s="239"/>
      <c r="T296" s="239">
        <v>0.92</v>
      </c>
      <c r="U296" s="240">
        <v>2.85</v>
      </c>
      <c r="V296" s="236">
        <v>13.989000000000001</v>
      </c>
      <c r="W296" s="241" cm="1">
        <f t="array" aca="1" ref="W296" ca="1">INDIRECT("'"&amp;$C296&amp;"'!"&amp;"$"&amp;$D296&amp;$W$1&amp;"")</f>
        <v>4.9769999999999994</v>
      </c>
      <c r="X296" s="239">
        <v>1</v>
      </c>
      <c r="Y296" s="237">
        <v>0.37</v>
      </c>
      <c r="Z296" s="238" cm="1">
        <f t="array" aca="1" ref="Z296" ca="1">INDIRECT("'"&amp;$C296&amp;"'!"&amp;"$"&amp;$D296&amp;$Z$1&amp;"")</f>
        <v>0</v>
      </c>
      <c r="AA296" s="239" t="s">
        <v>1</v>
      </c>
      <c r="AB296" s="239" t="s">
        <v>1</v>
      </c>
      <c r="AC296" s="240" t="s">
        <v>1</v>
      </c>
      <c r="AD296" s="236" cm="1">
        <f t="array" aca="1" ref="AD296" ca="1">INDIRECT("'"&amp;$C296&amp;"'!"&amp;"$"&amp;$D296&amp;$AD$1&amp;"")</f>
        <v>0</v>
      </c>
      <c r="AE296" s="239" t="s">
        <v>1</v>
      </c>
      <c r="AF296" s="239" t="s">
        <v>1</v>
      </c>
      <c r="AG296" s="237" t="s">
        <v>1</v>
      </c>
      <c r="AH296" s="238" cm="1">
        <f t="array" aca="1" ref="AH296" ca="1">INDIRECT("'"&amp;$C296&amp;"'!"&amp;"$"&amp;$D296&amp;$AH$1&amp;"")</f>
        <v>0</v>
      </c>
      <c r="AI296" s="239" t="s">
        <v>1</v>
      </c>
      <c r="AJ296" s="239" t="s">
        <v>1</v>
      </c>
      <c r="AK296" s="240" t="s">
        <v>1</v>
      </c>
      <c r="AL296" s="236" cm="1">
        <f t="array" aca="1" ref="AL296" ca="1">INDIRECT("'"&amp;$C296&amp;"'!"&amp;"$"&amp;$D296&amp;$AL$1&amp;"")</f>
        <v>0</v>
      </c>
      <c r="AM296" s="239" t="s">
        <v>1</v>
      </c>
      <c r="AN296" s="239" t="s">
        <v>1</v>
      </c>
      <c r="AO296" s="237" t="s">
        <v>1</v>
      </c>
      <c r="AP296" s="236">
        <v>11.6</v>
      </c>
      <c r="AQ296" s="240">
        <v>70.400000000000006</v>
      </c>
      <c r="AR296" s="236" cm="1">
        <f t="array" aca="1" ref="AR296" ca="1">INDIRECT("'"&amp;$C296&amp;"'!"&amp;"$"&amp;$D296&amp;$AR$1&amp;"")</f>
        <v>4</v>
      </c>
      <c r="AS296" s="239">
        <v>0.95</v>
      </c>
      <c r="AT296" s="237">
        <v>1.25</v>
      </c>
      <c r="AU296" s="238" cm="1">
        <f t="array" aca="1" ref="AU296" ca="1">INDIRECT("'"&amp;$C296&amp;"'!"&amp;"$"&amp;$D296&amp;$AU$1&amp;"")</f>
        <v>3.5</v>
      </c>
      <c r="AV296" s="239">
        <v>0.95</v>
      </c>
      <c r="AW296" s="237">
        <v>0.93</v>
      </c>
      <c r="AX296" s="236">
        <v>13.93</v>
      </c>
      <c r="AY296" s="240">
        <v>70.3</v>
      </c>
      <c r="AZ296" s="239" cm="1">
        <f t="array" aca="1" ref="AZ296" ca="1">INDIRECT("'"&amp;$C296&amp;"'!"&amp;"$"&amp;$D296&amp;$AZ$1&amp;"")</f>
        <v>7</v>
      </c>
      <c r="BA296" s="238"/>
      <c r="BB296" s="239">
        <v>0.91</v>
      </c>
      <c r="BC296" s="237">
        <v>3</v>
      </c>
      <c r="BD296" s="239" t="str" cm="1">
        <f t="array" aca="1" ref="BD296" ca="1">INDIRECT("'"&amp;$C296&amp;"'!"&amp;"$"&amp;$D296&amp;$BD$1&amp;"")</f>
        <v>CMS</v>
      </c>
      <c r="BE296" s="238"/>
      <c r="BF296" s="239" t="s">
        <v>1</v>
      </c>
      <c r="BG296" s="237" t="s">
        <v>1</v>
      </c>
      <c r="BH296" s="241">
        <v>14.09</v>
      </c>
      <c r="BI296" s="237">
        <v>70.88</v>
      </c>
      <c r="BJ296" s="241" cm="1">
        <f t="array" aca="1" ref="BJ296" ca="1">INDIRECT("'"&amp;$C296&amp;"'!"&amp;"$"&amp;$D296&amp;$BJ$1&amp;"")</f>
        <v>14.21</v>
      </c>
      <c r="BK296" s="239">
        <v>0.98</v>
      </c>
      <c r="BL296" s="237">
        <v>3.4</v>
      </c>
      <c r="BM296" s="415">
        <v>67</v>
      </c>
      <c r="BN296" s="236" cm="1">
        <f t="array" aca="1" ref="BN296" ca="1">INDIRECT("'"&amp;$C296&amp;"'!"&amp;"$"&amp;$D296&amp;$BN$1&amp;"")</f>
        <v>6.3988888888888891</v>
      </c>
      <c r="BO296" s="238">
        <v>0.95</v>
      </c>
      <c r="BP296" s="237">
        <v>2.1</v>
      </c>
      <c r="BQ296" s="241" cm="1">
        <f t="array" aca="1" ref="BQ296" ca="1">INDIRECT("'"&amp;$C296&amp;"'!"&amp;"$"&amp;$D296&amp;$BQ$1&amp;"")</f>
        <v>1.41</v>
      </c>
      <c r="BR296" s="239"/>
      <c r="BS296" s="239">
        <v>0.99</v>
      </c>
      <c r="BT296" s="237">
        <v>0.19</v>
      </c>
      <c r="BU296" s="242" cm="1">
        <f t="array" aca="1" ref="BU296" ca="1">INDIRECT("'"&amp;$C296&amp;"'!"&amp;"$"&amp;$D296&amp;$BU$1&amp;"")</f>
        <v>0.88</v>
      </c>
      <c r="BV296" s="239"/>
      <c r="BW296" s="239">
        <v>0.97</v>
      </c>
      <c r="BX296" s="237">
        <v>0.23</v>
      </c>
      <c r="BY296" s="242"/>
      <c r="BZ296" s="239"/>
      <c r="CA296" s="239"/>
      <c r="CB296" s="237"/>
    </row>
    <row r="297" spans="1:80" ht="15" x14ac:dyDescent="0.2">
      <c r="A297" s="351">
        <f t="shared" si="21"/>
        <v>45973</v>
      </c>
      <c r="B297" s="268">
        <v>0.70833333333333404</v>
      </c>
      <c r="C297" s="254">
        <f t="shared" si="22"/>
        <v>12</v>
      </c>
      <c r="D297" s="255" t="s">
        <v>170</v>
      </c>
      <c r="E297" s="229">
        <v>14</v>
      </c>
      <c r="F297" s="230">
        <v>69.319999999999993</v>
      </c>
      <c r="G297" s="231" t="str" cm="1">
        <f t="array" aca="1" ref="G297" ca="1">INDIRECT("'"&amp;$C297&amp;"'!"&amp;"$"&amp;$D297&amp;$G$1&amp;"")</f>
        <v>CMS</v>
      </c>
      <c r="H297" s="232" t="s">
        <v>1</v>
      </c>
      <c r="I297" s="230" t="s">
        <v>1</v>
      </c>
      <c r="J297" s="231" cm="1">
        <f t="array" aca="1" ref="J297" ca="1">INDIRECT("'"&amp;$C297&amp;"'!"&amp;"$"&amp;$D297&amp;$J$1&amp;"")</f>
        <v>6.6</v>
      </c>
      <c r="K297" s="232"/>
      <c r="L297" s="232">
        <v>0.92</v>
      </c>
      <c r="M297" s="233">
        <v>2.73</v>
      </c>
      <c r="N297" s="229" cm="1">
        <f t="array" aca="1" ref="N297" ca="1">INDIRECT("'"&amp;$C297&amp;"'!"&amp;"$"&amp;$D297&amp;$N$1&amp;"")</f>
        <v>6.6</v>
      </c>
      <c r="O297" s="232"/>
      <c r="P297" s="232">
        <v>0.92</v>
      </c>
      <c r="Q297" s="233">
        <v>2.73</v>
      </c>
      <c r="R297" s="359" cm="1">
        <f t="array" aca="1" ref="R297" ca="1">INDIRECT("'"&amp;$C297&amp;"'!"&amp;"$"&amp;$D297&amp;$R$1&amp;"")</f>
        <v>6.6</v>
      </c>
      <c r="S297" s="232"/>
      <c r="T297" s="232">
        <v>0.92</v>
      </c>
      <c r="U297" s="233">
        <v>2.74</v>
      </c>
      <c r="V297" s="229">
        <v>13.9</v>
      </c>
      <c r="W297" s="234" cm="1">
        <f t="array" aca="1" ref="W297" ca="1">INDIRECT("'"&amp;$C297&amp;"'!"&amp;"$"&amp;$D297&amp;$W$1&amp;"")</f>
        <v>1.9809999999999999</v>
      </c>
      <c r="X297" s="232">
        <v>1</v>
      </c>
      <c r="Y297" s="230">
        <v>0.12</v>
      </c>
      <c r="Z297" s="231" cm="1">
        <f t="array" aca="1" ref="Z297" ca="1">INDIRECT("'"&amp;$C297&amp;"'!"&amp;"$"&amp;$D297&amp;$Z$1&amp;"")</f>
        <v>0</v>
      </c>
      <c r="AA297" s="232" t="s">
        <v>1</v>
      </c>
      <c r="AB297" s="232" t="s">
        <v>1</v>
      </c>
      <c r="AC297" s="233" t="s">
        <v>1</v>
      </c>
      <c r="AD297" s="229" cm="1">
        <f t="array" aca="1" ref="AD297" ca="1">INDIRECT("'"&amp;$C297&amp;"'!"&amp;"$"&amp;$D297&amp;$AD$1&amp;"")</f>
        <v>0</v>
      </c>
      <c r="AE297" s="232" t="s">
        <v>1</v>
      </c>
      <c r="AF297" s="232" t="s">
        <v>1</v>
      </c>
      <c r="AG297" s="230" t="s">
        <v>1</v>
      </c>
      <c r="AH297" s="231" cm="1">
        <f t="array" aca="1" ref="AH297" ca="1">INDIRECT("'"&amp;$C297&amp;"'!"&amp;"$"&amp;$D297&amp;$AH$1&amp;"")</f>
        <v>0</v>
      </c>
      <c r="AI297" s="232" t="s">
        <v>1</v>
      </c>
      <c r="AJ297" s="232" t="s">
        <v>1</v>
      </c>
      <c r="AK297" s="233" t="s">
        <v>1</v>
      </c>
      <c r="AL297" s="229" cm="1">
        <f t="array" aca="1" ref="AL297" ca="1">INDIRECT("'"&amp;$C297&amp;"'!"&amp;"$"&amp;$D297&amp;$AL$1&amp;"")</f>
        <v>0</v>
      </c>
      <c r="AM297" s="232" t="s">
        <v>1</v>
      </c>
      <c r="AN297" s="232" t="s">
        <v>1</v>
      </c>
      <c r="AO297" s="230" t="s">
        <v>1</v>
      </c>
      <c r="AP297" s="229">
        <v>11.6</v>
      </c>
      <c r="AQ297" s="233">
        <v>70.7</v>
      </c>
      <c r="AR297" s="229" cm="1">
        <f t="array" aca="1" ref="AR297" ca="1">INDIRECT("'"&amp;$C297&amp;"'!"&amp;"$"&amp;$D297&amp;$AR$1&amp;"")</f>
        <v>4</v>
      </c>
      <c r="AS297" s="232">
        <v>0.96</v>
      </c>
      <c r="AT297" s="230">
        <v>1</v>
      </c>
      <c r="AU297" s="231" cm="1">
        <f t="array" aca="1" ref="AU297" ca="1">INDIRECT("'"&amp;$C297&amp;"'!"&amp;"$"&amp;$D297&amp;$AU$1&amp;"")</f>
        <v>3.5</v>
      </c>
      <c r="AV297" s="232">
        <v>0.96</v>
      </c>
      <c r="AW297" s="230">
        <v>0.69</v>
      </c>
      <c r="AX297" s="229">
        <v>13.97</v>
      </c>
      <c r="AY297" s="233">
        <v>70.400000000000006</v>
      </c>
      <c r="AZ297" s="232" cm="1">
        <f t="array" aca="1" ref="AZ297" ca="1">INDIRECT("'"&amp;$C297&amp;"'!"&amp;"$"&amp;$D297&amp;$AZ$1&amp;"")</f>
        <v>7</v>
      </c>
      <c r="BA297" s="231"/>
      <c r="BB297" s="232">
        <v>0.94</v>
      </c>
      <c r="BC297" s="230">
        <v>2.5</v>
      </c>
      <c r="BD297" s="232" t="str" cm="1">
        <f t="array" aca="1" ref="BD297" ca="1">INDIRECT("'"&amp;$C297&amp;"'!"&amp;"$"&amp;$D297&amp;$BD$1&amp;"")</f>
        <v>CMS</v>
      </c>
      <c r="BE297" s="231"/>
      <c r="BF297" s="232" t="s">
        <v>1</v>
      </c>
      <c r="BG297" s="230" t="s">
        <v>1</v>
      </c>
      <c r="BH297" s="234">
        <v>14.24</v>
      </c>
      <c r="BI297" s="230">
        <v>71.61</v>
      </c>
      <c r="BJ297" s="234" cm="1">
        <f t="array" aca="1" ref="BJ297" ca="1">INDIRECT("'"&amp;$C297&amp;"'!"&amp;"$"&amp;$D297&amp;$BJ$1&amp;"")</f>
        <v>14.27</v>
      </c>
      <c r="BK297" s="232">
        <v>0.98</v>
      </c>
      <c r="BL297" s="230">
        <v>3.5</v>
      </c>
      <c r="BM297" s="414">
        <v>67.599999999999994</v>
      </c>
      <c r="BN297" s="229" cm="1">
        <f t="array" aca="1" ref="BN297" ca="1">INDIRECT("'"&amp;$C297&amp;"'!"&amp;"$"&amp;$D297&amp;$BN$1&amp;"")</f>
        <v>6.3988888888888891</v>
      </c>
      <c r="BO297" s="231">
        <v>0.95</v>
      </c>
      <c r="BP297" s="230">
        <v>2.1</v>
      </c>
      <c r="BQ297" s="234" cm="1">
        <f t="array" aca="1" ref="BQ297" ca="1">INDIRECT("'"&amp;$C297&amp;"'!"&amp;"$"&amp;$D297&amp;$BQ$1&amp;"")</f>
        <v>1.41</v>
      </c>
      <c r="BR297" s="232"/>
      <c r="BS297" s="232">
        <v>0.99</v>
      </c>
      <c r="BT297" s="230">
        <v>0.19</v>
      </c>
      <c r="BU297" s="235" cm="1">
        <f t="array" aca="1" ref="BU297" ca="1">INDIRECT("'"&amp;$C297&amp;"'!"&amp;"$"&amp;$D297&amp;$BU$1&amp;"")</f>
        <v>0.89</v>
      </c>
      <c r="BV297" s="232"/>
      <c r="BW297" s="232">
        <v>0.97</v>
      </c>
      <c r="BX297" s="230">
        <v>0.23</v>
      </c>
      <c r="BY297" s="235"/>
      <c r="BZ297" s="232"/>
      <c r="CA297" s="232"/>
      <c r="CB297" s="230"/>
    </row>
    <row r="298" spans="1:80" ht="15" x14ac:dyDescent="0.2">
      <c r="A298" s="351">
        <f t="shared" si="21"/>
        <v>45973</v>
      </c>
      <c r="B298" s="268">
        <v>0.750000000000001</v>
      </c>
      <c r="C298" s="254">
        <f t="shared" si="22"/>
        <v>12</v>
      </c>
      <c r="D298" s="255" t="s">
        <v>171</v>
      </c>
      <c r="E298" s="236">
        <v>14</v>
      </c>
      <c r="F298" s="237">
        <v>69.319999999999993</v>
      </c>
      <c r="G298" s="238" t="str" cm="1">
        <f t="array" aca="1" ref="G298" ca="1">INDIRECT("'"&amp;$C298&amp;"'!"&amp;"$"&amp;$D298&amp;$G$1&amp;"")</f>
        <v>CMS</v>
      </c>
      <c r="H298" s="239" t="s">
        <v>1</v>
      </c>
      <c r="I298" s="237" t="s">
        <v>1</v>
      </c>
      <c r="J298" s="238" cm="1">
        <f t="array" aca="1" ref="J298" ca="1">INDIRECT("'"&amp;$C298&amp;"'!"&amp;"$"&amp;$D298&amp;$J$1&amp;"")</f>
        <v>6.7</v>
      </c>
      <c r="K298" s="239"/>
      <c r="L298" s="239">
        <v>0.92</v>
      </c>
      <c r="M298" s="240">
        <v>2.78</v>
      </c>
      <c r="N298" s="236" cm="1">
        <f t="array" aca="1" ref="N298" ca="1">INDIRECT("'"&amp;$C298&amp;"'!"&amp;"$"&amp;$D298&amp;$N$1&amp;"")</f>
        <v>6.7</v>
      </c>
      <c r="O298" s="239"/>
      <c r="P298" s="239">
        <v>0.92</v>
      </c>
      <c r="Q298" s="237">
        <v>2.75</v>
      </c>
      <c r="R298" s="236" cm="1">
        <f t="array" aca="1" ref="R298" ca="1">INDIRECT("'"&amp;$C298&amp;"'!"&amp;"$"&amp;$D298&amp;$R$1&amp;"")</f>
        <v>6.7</v>
      </c>
      <c r="S298" s="239"/>
      <c r="T298" s="239">
        <v>0.92</v>
      </c>
      <c r="U298" s="240">
        <v>2.77</v>
      </c>
      <c r="V298" s="236">
        <v>13.99</v>
      </c>
      <c r="W298" s="241" cm="1">
        <f t="array" aca="1" ref="W298" ca="1">INDIRECT("'"&amp;$C298&amp;"'!"&amp;"$"&amp;$D298&amp;$W$1&amp;"")</f>
        <v>3.0259999999999998</v>
      </c>
      <c r="X298" s="239">
        <v>1</v>
      </c>
      <c r="Y298" s="237">
        <v>0.23799999999999999</v>
      </c>
      <c r="Z298" s="238" cm="1">
        <f t="array" aca="1" ref="Z298" ca="1">INDIRECT("'"&amp;$C298&amp;"'!"&amp;"$"&amp;$D298&amp;$Z$1&amp;"")</f>
        <v>0</v>
      </c>
      <c r="AA298" s="239" t="s">
        <v>1</v>
      </c>
      <c r="AB298" s="239" t="s">
        <v>1</v>
      </c>
      <c r="AC298" s="240" t="s">
        <v>1</v>
      </c>
      <c r="AD298" s="236" cm="1">
        <f t="array" aca="1" ref="AD298" ca="1">INDIRECT("'"&amp;$C298&amp;"'!"&amp;"$"&amp;$D298&amp;$AD$1&amp;"")</f>
        <v>0</v>
      </c>
      <c r="AE298" s="239" t="s">
        <v>1</v>
      </c>
      <c r="AF298" s="239" t="s">
        <v>1</v>
      </c>
      <c r="AG298" s="237" t="s">
        <v>1</v>
      </c>
      <c r="AH298" s="238" cm="1">
        <f t="array" aca="1" ref="AH298" ca="1">INDIRECT("'"&amp;$C298&amp;"'!"&amp;"$"&amp;$D298&amp;$AH$1&amp;"")</f>
        <v>0</v>
      </c>
      <c r="AI298" s="239" t="s">
        <v>1</v>
      </c>
      <c r="AJ298" s="239" t="s">
        <v>1</v>
      </c>
      <c r="AK298" s="240" t="s">
        <v>1</v>
      </c>
      <c r="AL298" s="236" cm="1">
        <f t="array" aca="1" ref="AL298" ca="1">INDIRECT("'"&amp;$C298&amp;"'!"&amp;"$"&amp;$D298&amp;$AL$1&amp;"")</f>
        <v>0</v>
      </c>
      <c r="AM298" s="239" t="s">
        <v>1</v>
      </c>
      <c r="AN298" s="239" t="s">
        <v>1</v>
      </c>
      <c r="AO298" s="237" t="s">
        <v>1</v>
      </c>
      <c r="AP298" s="236">
        <v>11.6</v>
      </c>
      <c r="AQ298" s="240">
        <v>70.7</v>
      </c>
      <c r="AR298" s="236" cm="1">
        <f t="array" aca="1" ref="AR298" ca="1">INDIRECT("'"&amp;$C298&amp;"'!"&amp;"$"&amp;$D298&amp;$AR$1&amp;"")</f>
        <v>4</v>
      </c>
      <c r="AS298" s="239">
        <v>0.97</v>
      </c>
      <c r="AT298" s="237">
        <v>1.05</v>
      </c>
      <c r="AU298" s="238" cm="1">
        <f t="array" aca="1" ref="AU298" ca="1">INDIRECT("'"&amp;$C298&amp;"'!"&amp;"$"&amp;$D298&amp;$AU$1&amp;"")</f>
        <v>3.5</v>
      </c>
      <c r="AV298" s="239">
        <v>0.97</v>
      </c>
      <c r="AW298" s="237">
        <v>0.72</v>
      </c>
      <c r="AX298" s="236">
        <v>13.96</v>
      </c>
      <c r="AY298" s="240">
        <v>70.7</v>
      </c>
      <c r="AZ298" s="239" cm="1">
        <f t="array" aca="1" ref="AZ298" ca="1">INDIRECT("'"&amp;$C298&amp;"'!"&amp;"$"&amp;$D298&amp;$AZ$1&amp;"")</f>
        <v>7.1</v>
      </c>
      <c r="BA298" s="238"/>
      <c r="BB298" s="239">
        <v>0.93</v>
      </c>
      <c r="BC298" s="237">
        <v>2.6</v>
      </c>
      <c r="BD298" s="239" t="str" cm="1">
        <f t="array" aca="1" ref="BD298" ca="1">INDIRECT("'"&amp;$C298&amp;"'!"&amp;"$"&amp;$D298&amp;$BD$1&amp;"")</f>
        <v>CMS</v>
      </c>
      <c r="BE298" s="238"/>
      <c r="BF298" s="239" t="s">
        <v>1</v>
      </c>
      <c r="BG298" s="237" t="s">
        <v>1</v>
      </c>
      <c r="BH298" s="241">
        <v>14.19</v>
      </c>
      <c r="BI298" s="237">
        <v>71.52</v>
      </c>
      <c r="BJ298" s="241" cm="1">
        <f t="array" aca="1" ref="BJ298" ca="1">INDIRECT("'"&amp;$C298&amp;"'!"&amp;"$"&amp;$D298&amp;$BJ$1&amp;"")</f>
        <v>14.13</v>
      </c>
      <c r="BK298" s="239">
        <v>0.98</v>
      </c>
      <c r="BL298" s="237">
        <v>3.5</v>
      </c>
      <c r="BM298" s="415">
        <v>67.5</v>
      </c>
      <c r="BN298" s="236" cm="1">
        <f t="array" aca="1" ref="BN298" ca="1">INDIRECT("'"&amp;$C298&amp;"'!"&amp;"$"&amp;$D298&amp;$BN$1&amp;"")</f>
        <v>6.3988888888888891</v>
      </c>
      <c r="BO298" s="238">
        <v>0.97</v>
      </c>
      <c r="BP298" s="237">
        <v>1.6</v>
      </c>
      <c r="BQ298" s="241" cm="1">
        <f t="array" aca="1" ref="BQ298" ca="1">INDIRECT("'"&amp;$C298&amp;"'!"&amp;"$"&amp;$D298&amp;$BQ$1&amp;"")</f>
        <v>1.47</v>
      </c>
      <c r="BR298" s="239"/>
      <c r="BS298" s="239">
        <v>0.99</v>
      </c>
      <c r="BT298" s="237">
        <v>0.17</v>
      </c>
      <c r="BU298" s="242" cm="1">
        <f t="array" aca="1" ref="BU298" ca="1">INDIRECT("'"&amp;$C298&amp;"'!"&amp;"$"&amp;$D298&amp;$BU$1&amp;"")</f>
        <v>0.92</v>
      </c>
      <c r="BV298" s="239"/>
      <c r="BW298" s="239">
        <v>0.97</v>
      </c>
      <c r="BX298" s="237">
        <v>0.23</v>
      </c>
      <c r="BY298" s="242"/>
      <c r="BZ298" s="239"/>
      <c r="CA298" s="239"/>
      <c r="CB298" s="237"/>
    </row>
    <row r="299" spans="1:80" ht="15" x14ac:dyDescent="0.2">
      <c r="A299" s="351">
        <f t="shared" si="21"/>
        <v>45973</v>
      </c>
      <c r="B299" s="268">
        <v>0.79166666666666696</v>
      </c>
      <c r="C299" s="254">
        <f t="shared" si="22"/>
        <v>12</v>
      </c>
      <c r="D299" s="255" t="s">
        <v>172</v>
      </c>
      <c r="E299" s="229">
        <v>14</v>
      </c>
      <c r="F299" s="230">
        <v>69.14</v>
      </c>
      <c r="G299" s="231" t="str" cm="1">
        <f t="array" aca="1" ref="G299" ca="1">INDIRECT("'"&amp;$C299&amp;"'!"&amp;"$"&amp;$D299&amp;$G$1&amp;"")</f>
        <v>CMS</v>
      </c>
      <c r="H299" s="232" t="s">
        <v>1</v>
      </c>
      <c r="I299" s="230" t="s">
        <v>1</v>
      </c>
      <c r="J299" s="231" cm="1">
        <f t="array" aca="1" ref="J299" ca="1">INDIRECT("'"&amp;$C299&amp;"'!"&amp;"$"&amp;$D299&amp;$J$1&amp;"")</f>
        <v>6.9</v>
      </c>
      <c r="K299" s="501"/>
      <c r="L299" s="232">
        <v>0.95</v>
      </c>
      <c r="M299" s="233">
        <v>2.25</v>
      </c>
      <c r="N299" s="229" cm="1">
        <f t="array" aca="1" ref="N299" ca="1">INDIRECT("'"&amp;$C299&amp;"'!"&amp;"$"&amp;$D299&amp;$N$1&amp;"")</f>
        <v>6.9</v>
      </c>
      <c r="O299" s="232"/>
      <c r="P299" s="232">
        <v>0.95</v>
      </c>
      <c r="Q299" s="230">
        <v>2.19</v>
      </c>
      <c r="R299" s="359" cm="1">
        <f t="array" aca="1" ref="R299" ca="1">INDIRECT("'"&amp;$C299&amp;"'!"&amp;"$"&amp;$D299&amp;$R$1&amp;"")</f>
        <v>6.9</v>
      </c>
      <c r="S299" s="232"/>
      <c r="T299" s="232">
        <v>0.95</v>
      </c>
      <c r="U299" s="233">
        <v>2.2440000000000002</v>
      </c>
      <c r="V299" s="229">
        <v>13.95</v>
      </c>
      <c r="W299" s="234" cm="1">
        <f t="array" aca="1" ref="W299" ca="1">INDIRECT("'"&amp;$C299&amp;"'!"&amp;"$"&amp;$D299&amp;$W$1&amp;"")</f>
        <v>2.0149999999999997</v>
      </c>
      <c r="X299" s="232">
        <v>1</v>
      </c>
      <c r="Y299" s="230">
        <v>0.125</v>
      </c>
      <c r="Z299" s="231" cm="1">
        <f t="array" aca="1" ref="Z299" ca="1">INDIRECT("'"&amp;$C299&amp;"'!"&amp;"$"&amp;$D299&amp;$Z$1&amp;"")</f>
        <v>0</v>
      </c>
      <c r="AA299" s="232" t="s">
        <v>1</v>
      </c>
      <c r="AB299" s="232" t="s">
        <v>1</v>
      </c>
      <c r="AC299" s="233" t="s">
        <v>1</v>
      </c>
      <c r="AD299" s="229" cm="1">
        <f t="array" aca="1" ref="AD299" ca="1">INDIRECT("'"&amp;$C299&amp;"'!"&amp;"$"&amp;$D299&amp;$AD$1&amp;"")</f>
        <v>0</v>
      </c>
      <c r="AE299" s="232" t="s">
        <v>1</v>
      </c>
      <c r="AF299" s="232" t="s">
        <v>1</v>
      </c>
      <c r="AG299" s="230" t="s">
        <v>1</v>
      </c>
      <c r="AH299" s="231" cm="1">
        <f t="array" aca="1" ref="AH299" ca="1">INDIRECT("'"&amp;$C299&amp;"'!"&amp;"$"&amp;$D299&amp;$AH$1&amp;"")</f>
        <v>0</v>
      </c>
      <c r="AI299" s="232" t="s">
        <v>1</v>
      </c>
      <c r="AJ299" s="232" t="s">
        <v>1</v>
      </c>
      <c r="AK299" s="233" t="s">
        <v>1</v>
      </c>
      <c r="AL299" s="229" cm="1">
        <f t="array" aca="1" ref="AL299" ca="1">INDIRECT("'"&amp;$C299&amp;"'!"&amp;"$"&amp;$D299&amp;$AL$1&amp;"")</f>
        <v>0</v>
      </c>
      <c r="AM299" s="232" t="s">
        <v>1</v>
      </c>
      <c r="AN299" s="232" t="s">
        <v>1</v>
      </c>
      <c r="AO299" s="230" t="s">
        <v>1</v>
      </c>
      <c r="AP299" s="229">
        <v>11.6</v>
      </c>
      <c r="AQ299" s="233">
        <v>70.8</v>
      </c>
      <c r="AR299" s="229" cm="1">
        <f t="array" aca="1" ref="AR299" ca="1">INDIRECT("'"&amp;$C299&amp;"'!"&amp;"$"&amp;$D299&amp;$AR$1&amp;"")</f>
        <v>4</v>
      </c>
      <c r="AS299" s="232">
        <v>0.97</v>
      </c>
      <c r="AT299" s="230">
        <v>1.02</v>
      </c>
      <c r="AU299" s="231" cm="1">
        <f t="array" aca="1" ref="AU299" ca="1">INDIRECT("'"&amp;$C299&amp;"'!"&amp;"$"&amp;$D299&amp;$AU$1&amp;"")</f>
        <v>3.5</v>
      </c>
      <c r="AV299" s="232">
        <v>0.97</v>
      </c>
      <c r="AW299" s="230">
        <v>0.72</v>
      </c>
      <c r="AX299" s="229">
        <v>13.97</v>
      </c>
      <c r="AY299" s="233">
        <v>70.7</v>
      </c>
      <c r="AZ299" s="232" cm="1">
        <f t="array" aca="1" ref="AZ299" ca="1">INDIRECT("'"&amp;$C299&amp;"'!"&amp;"$"&amp;$D299&amp;$AZ$1&amp;"")</f>
        <v>7</v>
      </c>
      <c r="BA299" s="231"/>
      <c r="BB299" s="232">
        <v>0.94</v>
      </c>
      <c r="BC299" s="230">
        <v>2.4</v>
      </c>
      <c r="BD299" s="232" t="str" cm="1">
        <f t="array" aca="1" ref="BD299" ca="1">INDIRECT("'"&amp;$C299&amp;"'!"&amp;"$"&amp;$D299&amp;$BD$1&amp;"")</f>
        <v>CMS</v>
      </c>
      <c r="BE299" s="231"/>
      <c r="BF299" s="232" t="s">
        <v>1</v>
      </c>
      <c r="BG299" s="230" t="s">
        <v>1</v>
      </c>
      <c r="BH299" s="234">
        <v>14.21</v>
      </c>
      <c r="BI299" s="230">
        <v>71.59</v>
      </c>
      <c r="BJ299" s="234" cm="1">
        <f t="array" aca="1" ref="BJ299" ca="1">INDIRECT("'"&amp;$C299&amp;"'!"&amp;"$"&amp;$D299&amp;$BJ$1&amp;"")</f>
        <v>14.2</v>
      </c>
      <c r="BK299" s="232">
        <v>0.98</v>
      </c>
      <c r="BL299" s="230">
        <v>3.4</v>
      </c>
      <c r="BM299" s="414">
        <v>67.7</v>
      </c>
      <c r="BN299" s="229" cm="1">
        <f t="array" aca="1" ref="BN299" ca="1">INDIRECT("'"&amp;$C299&amp;"'!"&amp;"$"&amp;$D299&amp;$BN$1&amp;"")</f>
        <v>6.5988888888888892</v>
      </c>
      <c r="BO299" s="231">
        <v>0.97</v>
      </c>
      <c r="BP299" s="230">
        <v>1.6</v>
      </c>
      <c r="BQ299" s="234" cm="1">
        <f t="array" aca="1" ref="BQ299" ca="1">INDIRECT("'"&amp;$C299&amp;"'!"&amp;"$"&amp;$D299&amp;$BQ$1&amp;"")</f>
        <v>1.7</v>
      </c>
      <c r="BR299" s="232"/>
      <c r="BS299" s="232">
        <v>0.99</v>
      </c>
      <c r="BT299" s="230">
        <v>0.2</v>
      </c>
      <c r="BU299" s="235" cm="1">
        <f t="array" aca="1" ref="BU299" ca="1">INDIRECT("'"&amp;$C299&amp;"'!"&amp;"$"&amp;$D299&amp;$BU$1&amp;"")</f>
        <v>1</v>
      </c>
      <c r="BV299" s="232"/>
      <c r="BW299" s="232">
        <v>0.97</v>
      </c>
      <c r="BX299" s="230">
        <v>0.24</v>
      </c>
      <c r="BY299" s="235"/>
      <c r="BZ299" s="232"/>
      <c r="CA299" s="232"/>
      <c r="CB299" s="230"/>
    </row>
    <row r="300" spans="1:80" ht="15" x14ac:dyDescent="0.2">
      <c r="A300" s="351">
        <f t="shared" si="21"/>
        <v>45973</v>
      </c>
      <c r="B300" s="268">
        <v>0.83333333333333337</v>
      </c>
      <c r="C300" s="254">
        <f t="shared" si="22"/>
        <v>12</v>
      </c>
      <c r="D300" s="255" t="s">
        <v>173</v>
      </c>
      <c r="E300" s="236">
        <v>13.9</v>
      </c>
      <c r="F300" s="237">
        <v>68.88</v>
      </c>
      <c r="G300" s="238" t="str" cm="1">
        <f t="array" aca="1" ref="G300" ca="1">INDIRECT("'"&amp;$C300&amp;"'!"&amp;"$"&amp;$D300&amp;$G$1&amp;"")</f>
        <v>CMS</v>
      </c>
      <c r="H300" s="239" t="s">
        <v>1</v>
      </c>
      <c r="I300" s="237" t="s">
        <v>1</v>
      </c>
      <c r="J300" s="238" cm="1">
        <f t="array" aca="1" ref="J300" ca="1">INDIRECT("'"&amp;$C300&amp;"'!"&amp;"$"&amp;$D300&amp;$J$1&amp;"")</f>
        <v>6.5</v>
      </c>
      <c r="K300" s="239"/>
      <c r="L300" s="239">
        <v>0.96</v>
      </c>
      <c r="M300" s="240">
        <v>1.7</v>
      </c>
      <c r="N300" s="236" cm="1">
        <f t="array" aca="1" ref="N300" ca="1">INDIRECT("'"&amp;$C300&amp;"'!"&amp;"$"&amp;$D300&amp;$N$1&amp;"")</f>
        <v>6.5</v>
      </c>
      <c r="O300" s="239"/>
      <c r="P300" s="239">
        <v>0.96</v>
      </c>
      <c r="Q300" s="237">
        <v>1.7</v>
      </c>
      <c r="R300" s="236" cm="1">
        <f t="array" aca="1" ref="R300" ca="1">INDIRECT("'"&amp;$C300&amp;"'!"&amp;"$"&amp;$D300&amp;$R$1&amp;"")</f>
        <v>6.5</v>
      </c>
      <c r="S300" s="239"/>
      <c r="T300" s="239">
        <v>0.96</v>
      </c>
      <c r="U300" s="240">
        <v>1.7</v>
      </c>
      <c r="V300" s="236" t="s">
        <v>1</v>
      </c>
      <c r="W300" s="241" cm="1">
        <f t="array" aca="1" ref="W300" ca="1">INDIRECT("'"&amp;$C300&amp;"'!"&amp;"$"&amp;$D300&amp;$W$1&amp;"")</f>
        <v>0</v>
      </c>
      <c r="X300" s="239" t="s">
        <v>1</v>
      </c>
      <c r="Y300" s="237" t="s">
        <v>1</v>
      </c>
      <c r="Z300" s="238" cm="1">
        <f t="array" aca="1" ref="Z300" ca="1">INDIRECT("'"&amp;$C300&amp;"'!"&amp;"$"&amp;$D300&amp;$Z$1&amp;"")</f>
        <v>0</v>
      </c>
      <c r="AA300" s="239" t="s">
        <v>1</v>
      </c>
      <c r="AB300" s="239" t="s">
        <v>1</v>
      </c>
      <c r="AC300" s="240" t="s">
        <v>1</v>
      </c>
      <c r="AD300" s="236" cm="1">
        <f t="array" aca="1" ref="AD300" ca="1">INDIRECT("'"&amp;$C300&amp;"'!"&amp;"$"&amp;$D300&amp;$AD$1&amp;"")</f>
        <v>0</v>
      </c>
      <c r="AE300" s="239" t="s">
        <v>1</v>
      </c>
      <c r="AF300" s="239" t="s">
        <v>1</v>
      </c>
      <c r="AG300" s="237" t="s">
        <v>1</v>
      </c>
      <c r="AH300" s="238" cm="1">
        <f t="array" aca="1" ref="AH300" ca="1">INDIRECT("'"&amp;$C300&amp;"'!"&amp;"$"&amp;$D300&amp;$AH$1&amp;"")</f>
        <v>0</v>
      </c>
      <c r="AI300" s="239" t="s">
        <v>1</v>
      </c>
      <c r="AJ300" s="239" t="s">
        <v>1</v>
      </c>
      <c r="AK300" s="240" t="s">
        <v>1</v>
      </c>
      <c r="AL300" s="236" cm="1">
        <f t="array" aca="1" ref="AL300" ca="1">INDIRECT("'"&amp;$C300&amp;"'!"&amp;"$"&amp;$D300&amp;$AL$1&amp;"")</f>
        <v>0</v>
      </c>
      <c r="AM300" s="239" t="s">
        <v>1</v>
      </c>
      <c r="AN300" s="239" t="s">
        <v>1</v>
      </c>
      <c r="AO300" s="237" t="s">
        <v>1</v>
      </c>
      <c r="AP300" s="236">
        <v>11.6</v>
      </c>
      <c r="AQ300" s="240">
        <v>70.900000000000006</v>
      </c>
      <c r="AR300" s="236" cm="1">
        <f t="array" aca="1" ref="AR300" ca="1">INDIRECT("'"&amp;$C300&amp;"'!"&amp;"$"&amp;$D300&amp;$AR$1&amp;"")</f>
        <v>4</v>
      </c>
      <c r="AS300" s="239">
        <v>0.98</v>
      </c>
      <c r="AT300" s="237">
        <v>0.78</v>
      </c>
      <c r="AU300" s="238" cm="1">
        <f t="array" aca="1" ref="AU300" ca="1">INDIRECT("'"&amp;$C300&amp;"'!"&amp;"$"&amp;$D300&amp;$AU$1&amp;"")</f>
        <v>3.5</v>
      </c>
      <c r="AV300" s="239">
        <v>0.98</v>
      </c>
      <c r="AW300" s="237">
        <v>0.57999999999999996</v>
      </c>
      <c r="AX300" s="236">
        <v>13.97</v>
      </c>
      <c r="AY300" s="240">
        <v>70.900000000000006</v>
      </c>
      <c r="AZ300" s="239" cm="1">
        <f t="array" aca="1" ref="AZ300" ca="1">INDIRECT("'"&amp;$C300&amp;"'!"&amp;"$"&amp;$D300&amp;$AZ$1&amp;"")</f>
        <v>7</v>
      </c>
      <c r="BA300" s="238"/>
      <c r="BB300" s="239">
        <v>0.95</v>
      </c>
      <c r="BC300" s="237">
        <v>2.2999999999999998</v>
      </c>
      <c r="BD300" s="239" t="str" cm="1">
        <f t="array" aca="1" ref="BD300" ca="1">INDIRECT("'"&amp;$C300&amp;"'!"&amp;"$"&amp;$D300&amp;$BD$1&amp;"")</f>
        <v>CMS</v>
      </c>
      <c r="BE300" s="238"/>
      <c r="BF300" s="239" t="s">
        <v>1</v>
      </c>
      <c r="BG300" s="237" t="s">
        <v>1</v>
      </c>
      <c r="BH300" s="241">
        <v>14.28</v>
      </c>
      <c r="BI300" s="237">
        <v>71.8</v>
      </c>
      <c r="BJ300" s="241" cm="1">
        <f t="array" aca="1" ref="BJ300" ca="1">INDIRECT("'"&amp;$C300&amp;"'!"&amp;"$"&amp;$D300&amp;$BJ$1&amp;"")</f>
        <v>14.19</v>
      </c>
      <c r="BK300" s="239">
        <v>0.98</v>
      </c>
      <c r="BL300" s="237">
        <v>3.4</v>
      </c>
      <c r="BM300" s="415">
        <v>67.8</v>
      </c>
      <c r="BN300" s="236" cm="1">
        <f t="array" aca="1" ref="BN300" ca="1">INDIRECT("'"&amp;$C300&amp;"'!"&amp;"$"&amp;$D300&amp;$BN$1&amp;"")</f>
        <v>5.0988888888888892</v>
      </c>
      <c r="BO300" s="238">
        <v>0.97</v>
      </c>
      <c r="BP300" s="237">
        <v>1.2</v>
      </c>
      <c r="BQ300" s="241" cm="1">
        <f t="array" aca="1" ref="BQ300" ca="1">INDIRECT("'"&amp;$C300&amp;"'!"&amp;"$"&amp;$D300&amp;$BQ$1&amp;"")</f>
        <v>1.6</v>
      </c>
      <c r="BR300" s="239"/>
      <c r="BS300" s="239">
        <v>0.99</v>
      </c>
      <c r="BT300" s="237">
        <v>0.18</v>
      </c>
      <c r="BU300" s="242" cm="1">
        <f t="array" aca="1" ref="BU300" ca="1">INDIRECT("'"&amp;$C300&amp;"'!"&amp;"$"&amp;$D300&amp;$BU$1&amp;"")</f>
        <v>1</v>
      </c>
      <c r="BV300" s="239"/>
      <c r="BW300" s="239">
        <v>0.97</v>
      </c>
      <c r="BX300" s="237">
        <v>0.23</v>
      </c>
      <c r="BY300" s="242"/>
      <c r="BZ300" s="239"/>
      <c r="CA300" s="239"/>
      <c r="CB300" s="237"/>
    </row>
    <row r="301" spans="1:80" ht="15" x14ac:dyDescent="0.2">
      <c r="A301" s="351">
        <f t="shared" si="21"/>
        <v>45973</v>
      </c>
      <c r="B301" s="268">
        <v>0.875000000000001</v>
      </c>
      <c r="C301" s="254">
        <f t="shared" si="22"/>
        <v>12</v>
      </c>
      <c r="D301" s="255" t="s">
        <v>174</v>
      </c>
      <c r="E301" s="229">
        <v>14</v>
      </c>
      <c r="F301" s="230">
        <v>69.17</v>
      </c>
      <c r="G301" s="231" t="str" cm="1">
        <f t="array" aca="1" ref="G301" ca="1">INDIRECT("'"&amp;$C301&amp;"'!"&amp;"$"&amp;$D301&amp;$G$1&amp;"")</f>
        <v>CMS</v>
      </c>
      <c r="H301" s="232" t="s">
        <v>1</v>
      </c>
      <c r="I301" s="230" t="s">
        <v>1</v>
      </c>
      <c r="J301" s="231" cm="1">
        <f t="array" aca="1" ref="J301" ca="1">INDIRECT("'"&amp;$C301&amp;"'!"&amp;"$"&amp;$D301&amp;$J$1&amp;"")</f>
        <v>6.4</v>
      </c>
      <c r="K301" s="232"/>
      <c r="L301" s="232">
        <v>0.95</v>
      </c>
      <c r="M301" s="233">
        <v>2</v>
      </c>
      <c r="N301" s="229" cm="1">
        <f t="array" aca="1" ref="N301" ca="1">INDIRECT("'"&amp;$C301&amp;"'!"&amp;"$"&amp;$D301&amp;$N$1&amp;"")</f>
        <v>6.4</v>
      </c>
      <c r="O301" s="232"/>
      <c r="P301" s="232">
        <v>0.95</v>
      </c>
      <c r="Q301" s="230">
        <v>2</v>
      </c>
      <c r="R301" s="359" cm="1">
        <f t="array" aca="1" ref="R301" ca="1">INDIRECT("'"&amp;$C301&amp;"'!"&amp;"$"&amp;$D301&amp;$R$1&amp;"")</f>
        <v>6.4</v>
      </c>
      <c r="S301" s="232"/>
      <c r="T301" s="232">
        <v>0.95</v>
      </c>
      <c r="U301" s="233">
        <v>2</v>
      </c>
      <c r="V301" s="229" t="s">
        <v>1</v>
      </c>
      <c r="W301" s="234" cm="1">
        <f t="array" aca="1" ref="W301" ca="1">INDIRECT("'"&amp;$C301&amp;"'!"&amp;"$"&amp;$D301&amp;$W$1&amp;"")</f>
        <v>0</v>
      </c>
      <c r="X301" s="232" t="s">
        <v>1</v>
      </c>
      <c r="Y301" s="230" t="s">
        <v>1</v>
      </c>
      <c r="Z301" s="231" cm="1">
        <f t="array" aca="1" ref="Z301" ca="1">INDIRECT("'"&amp;$C301&amp;"'!"&amp;"$"&amp;$D301&amp;$Z$1&amp;"")</f>
        <v>0</v>
      </c>
      <c r="AA301" s="232" t="s">
        <v>1</v>
      </c>
      <c r="AB301" s="232" t="s">
        <v>1</v>
      </c>
      <c r="AC301" s="233" t="s">
        <v>1</v>
      </c>
      <c r="AD301" s="229" cm="1">
        <f t="array" aca="1" ref="AD301" ca="1">INDIRECT("'"&amp;$C301&amp;"'!"&amp;"$"&amp;$D301&amp;$AD$1&amp;"")</f>
        <v>0</v>
      </c>
      <c r="AE301" s="232" t="s">
        <v>1</v>
      </c>
      <c r="AF301" s="232" t="s">
        <v>1</v>
      </c>
      <c r="AG301" s="230" t="s">
        <v>1</v>
      </c>
      <c r="AH301" s="231" cm="1">
        <f t="array" aca="1" ref="AH301" ca="1">INDIRECT("'"&amp;$C301&amp;"'!"&amp;"$"&amp;$D301&amp;$AH$1&amp;"")</f>
        <v>0</v>
      </c>
      <c r="AI301" s="232" t="s">
        <v>1</v>
      </c>
      <c r="AJ301" s="232" t="s">
        <v>1</v>
      </c>
      <c r="AK301" s="233" t="s">
        <v>1</v>
      </c>
      <c r="AL301" s="229" cm="1">
        <f t="array" aca="1" ref="AL301" ca="1">INDIRECT("'"&amp;$C301&amp;"'!"&amp;"$"&amp;$D301&amp;$AL$1&amp;"")</f>
        <v>0</v>
      </c>
      <c r="AM301" s="232" t="s">
        <v>1</v>
      </c>
      <c r="AN301" s="232" t="s">
        <v>1</v>
      </c>
      <c r="AO301" s="230" t="s">
        <v>1</v>
      </c>
      <c r="AP301" s="229">
        <v>11.6</v>
      </c>
      <c r="AQ301" s="233">
        <v>71</v>
      </c>
      <c r="AR301" s="229" cm="1">
        <f t="array" aca="1" ref="AR301" ca="1">INDIRECT("'"&amp;$C301&amp;"'!"&amp;"$"&amp;$D301&amp;$AR$1&amp;"")</f>
        <v>4</v>
      </c>
      <c r="AS301" s="232">
        <v>0.99</v>
      </c>
      <c r="AT301" s="230">
        <v>0.65</v>
      </c>
      <c r="AU301" s="231" cm="1">
        <f t="array" aca="1" ref="AU301" ca="1">INDIRECT("'"&amp;$C301&amp;"'!"&amp;"$"&amp;$D301&amp;$AU$1&amp;"")</f>
        <v>3.5</v>
      </c>
      <c r="AV301" s="232">
        <v>0.99</v>
      </c>
      <c r="AW301" s="230">
        <v>0.45</v>
      </c>
      <c r="AX301" s="229">
        <v>13.97</v>
      </c>
      <c r="AY301" s="233">
        <v>70.900000000000006</v>
      </c>
      <c r="AZ301" s="232" cm="1">
        <f t="array" aca="1" ref="AZ301" ca="1">INDIRECT("'"&amp;$C301&amp;"'!"&amp;"$"&amp;$D301&amp;$AZ$1&amp;"")</f>
        <v>7</v>
      </c>
      <c r="BA301" s="231"/>
      <c r="BB301" s="232">
        <v>0.96</v>
      </c>
      <c r="BC301" s="230">
        <v>2.0099999999999998</v>
      </c>
      <c r="BD301" s="232" t="str" cm="1">
        <f t="array" aca="1" ref="BD301" ca="1">INDIRECT("'"&amp;$C301&amp;"'!"&amp;"$"&amp;$D301&amp;$BD$1&amp;"")</f>
        <v>CMS</v>
      </c>
      <c r="BE301" s="231"/>
      <c r="BF301" s="232" t="s">
        <v>1</v>
      </c>
      <c r="BG301" s="230" t="s">
        <v>1</v>
      </c>
      <c r="BH301" s="234">
        <v>14.1</v>
      </c>
      <c r="BI301" s="230">
        <v>71.540000000000006</v>
      </c>
      <c r="BJ301" s="234" cm="1">
        <f t="array" aca="1" ref="BJ301" ca="1">INDIRECT("'"&amp;$C301&amp;"'!"&amp;"$"&amp;$D301&amp;$BJ$1&amp;"")</f>
        <v>14.29</v>
      </c>
      <c r="BK301" s="232">
        <v>0.99</v>
      </c>
      <c r="BL301" s="230">
        <v>2.4</v>
      </c>
      <c r="BM301" s="414">
        <v>68.599999999999994</v>
      </c>
      <c r="BN301" s="229" cm="1">
        <f t="array" aca="1" ref="BN301" ca="1">INDIRECT("'"&amp;$C301&amp;"'!"&amp;"$"&amp;$D301&amp;$BN$1&amp;"")</f>
        <v>2.0999999999999996</v>
      </c>
      <c r="BO301" s="231">
        <v>0.97</v>
      </c>
      <c r="BP301" s="230">
        <v>0.54</v>
      </c>
      <c r="BQ301" s="234" cm="1">
        <f t="array" aca="1" ref="BQ301" ca="1">INDIRECT("'"&amp;$C301&amp;"'!"&amp;"$"&amp;$D301&amp;$BQ$1&amp;"")</f>
        <v>1.43</v>
      </c>
      <c r="BR301" s="232"/>
      <c r="BS301" s="232">
        <v>0.99</v>
      </c>
      <c r="BT301" s="230">
        <v>0.15</v>
      </c>
      <c r="BU301" s="235" cm="1">
        <f t="array" aca="1" ref="BU301" ca="1">INDIRECT("'"&amp;$C301&amp;"'!"&amp;"$"&amp;$D301&amp;$BU$1&amp;"")</f>
        <v>0.94</v>
      </c>
      <c r="BV301" s="232"/>
      <c r="BW301" s="232">
        <v>0.97</v>
      </c>
      <c r="BX301" s="230">
        <v>0.22</v>
      </c>
      <c r="BY301" s="235"/>
      <c r="BZ301" s="232"/>
      <c r="CA301" s="232"/>
      <c r="CB301" s="230"/>
    </row>
    <row r="302" spans="1:80" ht="15" x14ac:dyDescent="0.2">
      <c r="A302" s="351">
        <f t="shared" si="21"/>
        <v>45973</v>
      </c>
      <c r="B302" s="268">
        <v>0.91666666666666696</v>
      </c>
      <c r="C302" s="254">
        <f t="shared" si="22"/>
        <v>12</v>
      </c>
      <c r="D302" s="255" t="s">
        <v>175</v>
      </c>
      <c r="E302" s="236">
        <v>14.1</v>
      </c>
      <c r="F302" s="237">
        <v>69.7</v>
      </c>
      <c r="G302" s="238" t="str" cm="1">
        <f t="array" aca="1" ref="G302" ca="1">INDIRECT("'"&amp;$C302&amp;"'!"&amp;"$"&amp;$D302&amp;$G$1&amp;"")</f>
        <v>CMS</v>
      </c>
      <c r="H302" s="239" t="s">
        <v>1</v>
      </c>
      <c r="I302" s="237" t="s">
        <v>1</v>
      </c>
      <c r="J302" s="238" cm="1">
        <f t="array" aca="1" ref="J302" ca="1">INDIRECT("'"&amp;$C302&amp;"'!"&amp;"$"&amp;$D302&amp;$J$1&amp;"")</f>
        <v>6.6</v>
      </c>
      <c r="K302" s="239"/>
      <c r="L302" s="239">
        <v>0.96</v>
      </c>
      <c r="M302" s="240">
        <v>2.04</v>
      </c>
      <c r="N302" s="236" cm="1">
        <f t="array" aca="1" ref="N302" ca="1">INDIRECT("'"&amp;$C302&amp;"'!"&amp;"$"&amp;$D302&amp;$N$1&amp;"")</f>
        <v>6.6</v>
      </c>
      <c r="O302" s="239"/>
      <c r="P302" s="239">
        <v>0.96</v>
      </c>
      <c r="Q302" s="237">
        <v>2.04</v>
      </c>
      <c r="R302" s="236" cm="1">
        <f t="array" aca="1" ref="R302" ca="1">INDIRECT("'"&amp;$C302&amp;"'!"&amp;"$"&amp;$D302&amp;$R$1&amp;"")</f>
        <v>6.6</v>
      </c>
      <c r="S302" s="239"/>
      <c r="T302" s="239">
        <v>0.96</v>
      </c>
      <c r="U302" s="240">
        <v>2.04</v>
      </c>
      <c r="V302" s="236" t="s">
        <v>1</v>
      </c>
      <c r="W302" s="241" cm="1">
        <f t="array" aca="1" ref="W302" ca="1">INDIRECT("'"&amp;$C302&amp;"'!"&amp;"$"&amp;$D302&amp;$W$1&amp;"")</f>
        <v>0</v>
      </c>
      <c r="X302" s="239" t="s">
        <v>1</v>
      </c>
      <c r="Y302" s="237" t="s">
        <v>1</v>
      </c>
      <c r="Z302" s="238" cm="1">
        <f t="array" aca="1" ref="Z302" ca="1">INDIRECT("'"&amp;$C302&amp;"'!"&amp;"$"&amp;$D302&amp;$Z$1&amp;"")</f>
        <v>0</v>
      </c>
      <c r="AA302" s="239" t="s">
        <v>1</v>
      </c>
      <c r="AB302" s="239" t="s">
        <v>1</v>
      </c>
      <c r="AC302" s="240" t="s">
        <v>1</v>
      </c>
      <c r="AD302" s="236" cm="1">
        <f t="array" aca="1" ref="AD302" ca="1">INDIRECT("'"&amp;$C302&amp;"'!"&amp;"$"&amp;$D302&amp;$AD$1&amp;"")</f>
        <v>0</v>
      </c>
      <c r="AE302" s="239" t="s">
        <v>1</v>
      </c>
      <c r="AF302" s="239" t="s">
        <v>1</v>
      </c>
      <c r="AG302" s="237" t="s">
        <v>1</v>
      </c>
      <c r="AH302" s="238" cm="1">
        <f t="array" aca="1" ref="AH302" ca="1">INDIRECT("'"&amp;$C302&amp;"'!"&amp;"$"&amp;$D302&amp;$AH$1&amp;"")</f>
        <v>0</v>
      </c>
      <c r="AI302" s="239" t="s">
        <v>1</v>
      </c>
      <c r="AJ302" s="239" t="s">
        <v>1</v>
      </c>
      <c r="AK302" s="240" t="s">
        <v>1</v>
      </c>
      <c r="AL302" s="236" cm="1">
        <f t="array" aca="1" ref="AL302" ca="1">INDIRECT("'"&amp;$C302&amp;"'!"&amp;"$"&amp;$D302&amp;$AL$1&amp;"")</f>
        <v>0</v>
      </c>
      <c r="AM302" s="239" t="s">
        <v>1</v>
      </c>
      <c r="AN302" s="239" t="s">
        <v>1</v>
      </c>
      <c r="AO302" s="237" t="s">
        <v>1</v>
      </c>
      <c r="AP302" s="236">
        <v>11.6</v>
      </c>
      <c r="AQ302" s="240">
        <v>70.8</v>
      </c>
      <c r="AR302" s="236" cm="1">
        <f t="array" aca="1" ref="AR302" ca="1">INDIRECT("'"&amp;$C302&amp;"'!"&amp;"$"&amp;$D302&amp;$AR$1&amp;"")</f>
        <v>4</v>
      </c>
      <c r="AS302" s="239">
        <v>0.98</v>
      </c>
      <c r="AT302" s="237">
        <v>0.77</v>
      </c>
      <c r="AU302" s="238" cm="1">
        <f t="array" aca="1" ref="AU302" ca="1">INDIRECT("'"&amp;$C302&amp;"'!"&amp;"$"&amp;$D302&amp;$AU$1&amp;"")</f>
        <v>3.5</v>
      </c>
      <c r="AV302" s="239">
        <v>0.98</v>
      </c>
      <c r="AW302" s="237">
        <v>0.6</v>
      </c>
      <c r="AX302" s="236">
        <v>13.8</v>
      </c>
      <c r="AY302" s="240">
        <v>70.7</v>
      </c>
      <c r="AZ302" s="239" cm="1">
        <f t="array" aca="1" ref="AZ302" ca="1">INDIRECT("'"&amp;$C302&amp;"'!"&amp;"$"&amp;$D302&amp;$AZ$1&amp;"")</f>
        <v>3.5</v>
      </c>
      <c r="BA302" s="238"/>
      <c r="BB302" s="239">
        <v>0.96</v>
      </c>
      <c r="BC302" s="237">
        <v>1.06</v>
      </c>
      <c r="BD302" s="239" t="str" cm="1">
        <f t="array" aca="1" ref="BD302" ca="1">INDIRECT("'"&amp;$C302&amp;"'!"&amp;"$"&amp;$D302&amp;$BD$1&amp;"")</f>
        <v>CMS</v>
      </c>
      <c r="BE302" s="238"/>
      <c r="BF302" s="239" t="s">
        <v>1</v>
      </c>
      <c r="BG302" s="237" t="s">
        <v>1</v>
      </c>
      <c r="BH302" s="241">
        <v>14.12</v>
      </c>
      <c r="BI302" s="237">
        <v>71.61</v>
      </c>
      <c r="BJ302" s="241" cm="1">
        <f t="array" aca="1" ref="BJ302" ca="1">INDIRECT("'"&amp;$C302&amp;"'!"&amp;"$"&amp;$D302&amp;$BJ$1&amp;"")</f>
        <v>14.27</v>
      </c>
      <c r="BK302" s="239">
        <v>0.99</v>
      </c>
      <c r="BL302" s="237">
        <v>2.2999999999999998</v>
      </c>
      <c r="BM302" s="415">
        <v>68.599999999999994</v>
      </c>
      <c r="BN302" s="236" cm="1">
        <f t="array" aca="1" ref="BN302" ca="1">INDIRECT("'"&amp;$C302&amp;"'!"&amp;"$"&amp;$D302&amp;$BN$1&amp;"")</f>
        <v>0</v>
      </c>
      <c r="BO302" s="238" t="s">
        <v>1</v>
      </c>
      <c r="BP302" s="237" t="s">
        <v>1</v>
      </c>
      <c r="BQ302" s="241" cm="1">
        <f t="array" aca="1" ref="BQ302" ca="1">INDIRECT("'"&amp;$C302&amp;"'!"&amp;"$"&amp;$D302&amp;$BQ$1&amp;"")</f>
        <v>1.22</v>
      </c>
      <c r="BR302" s="239"/>
      <c r="BS302" s="239">
        <v>0.99</v>
      </c>
      <c r="BT302" s="237">
        <v>0.13</v>
      </c>
      <c r="BU302" s="242" cm="1">
        <f t="array" aca="1" ref="BU302" ca="1">INDIRECT("'"&amp;$C302&amp;"'!"&amp;"$"&amp;$D302&amp;$BU$1&amp;"")</f>
        <v>0.89</v>
      </c>
      <c r="BV302" s="239"/>
      <c r="BW302" s="239">
        <v>0.97</v>
      </c>
      <c r="BX302" s="237">
        <v>0.21</v>
      </c>
      <c r="BY302" s="242"/>
      <c r="BZ302" s="239"/>
      <c r="CA302" s="239"/>
      <c r="CB302" s="237"/>
    </row>
    <row r="303" spans="1:80" ht="15.75" thickBot="1" x14ac:dyDescent="0.25">
      <c r="A303" s="352">
        <f t="shared" si="21"/>
        <v>45973</v>
      </c>
      <c r="B303" s="269">
        <v>0.95833333333333404</v>
      </c>
      <c r="C303" s="256">
        <f t="shared" si="22"/>
        <v>12</v>
      </c>
      <c r="D303" s="257" t="s">
        <v>176</v>
      </c>
      <c r="E303" s="243">
        <v>14.1</v>
      </c>
      <c r="F303" s="244">
        <v>70.040000000000006</v>
      </c>
      <c r="G303" s="245" t="str" cm="1">
        <f t="array" aca="1" ref="G303" ca="1">INDIRECT("'"&amp;$C303&amp;"'!"&amp;"$"&amp;$D303&amp;$G$1&amp;"")</f>
        <v>CMS</v>
      </c>
      <c r="H303" s="246" t="s">
        <v>1</v>
      </c>
      <c r="I303" s="244" t="s">
        <v>1</v>
      </c>
      <c r="J303" s="245" cm="1">
        <f t="array" aca="1" ref="J303" ca="1">INDIRECT("'"&amp;$C303&amp;"'!"&amp;"$"&amp;$D303&amp;$J$1&amp;"")</f>
        <v>6.7</v>
      </c>
      <c r="K303" s="246"/>
      <c r="L303" s="246">
        <v>0.97</v>
      </c>
      <c r="M303" s="247">
        <v>1.66</v>
      </c>
      <c r="N303" s="243" cm="1">
        <f t="array" aca="1" ref="N303" ca="1">INDIRECT("'"&amp;$C303&amp;"'!"&amp;"$"&amp;$D303&amp;$N$1&amp;"")</f>
        <v>6.7</v>
      </c>
      <c r="O303" s="246"/>
      <c r="P303" s="246">
        <v>0.97</v>
      </c>
      <c r="Q303" s="244">
        <v>1.66</v>
      </c>
      <c r="R303" s="361" cm="1">
        <f t="array" aca="1" ref="R303" ca="1">INDIRECT("'"&amp;$C303&amp;"'!"&amp;"$"&amp;$D303&amp;$R$1&amp;"")</f>
        <v>6.7</v>
      </c>
      <c r="S303" s="246"/>
      <c r="T303" s="246">
        <v>0.97</v>
      </c>
      <c r="U303" s="247">
        <v>1.66</v>
      </c>
      <c r="V303" s="243" t="s">
        <v>1</v>
      </c>
      <c r="W303" s="248" cm="1">
        <f t="array" aca="1" ref="W303" ca="1">INDIRECT("'"&amp;$C303&amp;"'!"&amp;"$"&amp;$D303&amp;$W$1&amp;"")</f>
        <v>0</v>
      </c>
      <c r="X303" s="246" t="s">
        <v>1</v>
      </c>
      <c r="Y303" s="244" t="s">
        <v>1</v>
      </c>
      <c r="Z303" s="245" cm="1">
        <f t="array" aca="1" ref="Z303" ca="1">INDIRECT("'"&amp;$C303&amp;"'!"&amp;"$"&amp;$D303&amp;$Z$1&amp;"")</f>
        <v>0</v>
      </c>
      <c r="AA303" s="246" t="s">
        <v>1</v>
      </c>
      <c r="AB303" s="246" t="s">
        <v>1</v>
      </c>
      <c r="AC303" s="247" t="s">
        <v>1</v>
      </c>
      <c r="AD303" s="243" cm="1">
        <f t="array" aca="1" ref="AD303" ca="1">INDIRECT("'"&amp;$C303&amp;"'!"&amp;"$"&amp;$D303&amp;$AD$1&amp;"")</f>
        <v>0</v>
      </c>
      <c r="AE303" s="246" t="s">
        <v>1</v>
      </c>
      <c r="AF303" s="246" t="s">
        <v>1</v>
      </c>
      <c r="AG303" s="244" t="s">
        <v>1</v>
      </c>
      <c r="AH303" s="245" cm="1">
        <f t="array" aca="1" ref="AH303" ca="1">INDIRECT("'"&amp;$C303&amp;"'!"&amp;"$"&amp;$D303&amp;$AH$1&amp;"")</f>
        <v>0</v>
      </c>
      <c r="AI303" s="246" t="s">
        <v>1</v>
      </c>
      <c r="AJ303" s="246" t="s">
        <v>1</v>
      </c>
      <c r="AK303" s="247" t="s">
        <v>1</v>
      </c>
      <c r="AL303" s="243" cm="1">
        <f t="array" aca="1" ref="AL303" ca="1">INDIRECT("'"&amp;$C303&amp;"'!"&amp;"$"&amp;$D303&amp;$AL$1&amp;"")</f>
        <v>0</v>
      </c>
      <c r="AM303" s="246" t="s">
        <v>1</v>
      </c>
      <c r="AN303" s="246" t="s">
        <v>1</v>
      </c>
      <c r="AO303" s="244" t="s">
        <v>1</v>
      </c>
      <c r="AP303" s="243">
        <v>11.6</v>
      </c>
      <c r="AQ303" s="247">
        <v>70.7</v>
      </c>
      <c r="AR303" s="243" cm="1">
        <f t="array" aca="1" ref="AR303" ca="1">INDIRECT("'"&amp;$C303&amp;"'!"&amp;"$"&amp;$D303&amp;$AR$1&amp;"")</f>
        <v>4</v>
      </c>
      <c r="AS303" s="246">
        <v>0.97</v>
      </c>
      <c r="AT303" s="244">
        <v>0.89</v>
      </c>
      <c r="AU303" s="245" cm="1">
        <f t="array" aca="1" ref="AU303" ca="1">INDIRECT("'"&amp;$C303&amp;"'!"&amp;"$"&amp;$D303&amp;$AU$1&amp;"")</f>
        <v>3.5</v>
      </c>
      <c r="AV303" s="246">
        <v>0.97</v>
      </c>
      <c r="AW303" s="244">
        <v>0.66</v>
      </c>
      <c r="AX303" s="243">
        <v>0</v>
      </c>
      <c r="AY303" s="247">
        <v>70.8</v>
      </c>
      <c r="AZ303" s="246" cm="1">
        <f t="array" aca="1" ref="AZ303" ca="1">INDIRECT("'"&amp;$C303&amp;"'!"&amp;"$"&amp;$D303&amp;$AZ$1&amp;"")</f>
        <v>0</v>
      </c>
      <c r="BA303" s="245"/>
      <c r="BB303" s="246" t="s">
        <v>1</v>
      </c>
      <c r="BC303" s="244" t="s">
        <v>1</v>
      </c>
      <c r="BD303" s="246" t="str" cm="1">
        <f t="array" aca="1" ref="BD303" ca="1">INDIRECT("'"&amp;$C303&amp;"'!"&amp;"$"&amp;$D303&amp;$BD$1&amp;"")</f>
        <v>CMS</v>
      </c>
      <c r="BE303" s="245"/>
      <c r="BF303" s="246" t="s">
        <v>1</v>
      </c>
      <c r="BG303" s="244" t="s">
        <v>1</v>
      </c>
      <c r="BH303" s="248">
        <v>14.07</v>
      </c>
      <c r="BI303" s="244">
        <v>71.64</v>
      </c>
      <c r="BJ303" s="248" cm="1">
        <f t="array" aca="1" ref="BJ303" ca="1">INDIRECT("'"&amp;$C303&amp;"'!"&amp;"$"&amp;$D303&amp;$BJ$1&amp;"")</f>
        <v>14.26</v>
      </c>
      <c r="BK303" s="246">
        <v>0.99</v>
      </c>
      <c r="BL303" s="244">
        <v>2.4</v>
      </c>
      <c r="BM303" s="416">
        <v>68.900000000000006</v>
      </c>
      <c r="BN303" s="243" cm="1">
        <f t="array" aca="1" ref="BN303" ca="1">INDIRECT("'"&amp;$C303&amp;"'!"&amp;"$"&amp;$D303&amp;$BN$1&amp;"")</f>
        <v>0</v>
      </c>
      <c r="BO303" s="245" t="s">
        <v>1</v>
      </c>
      <c r="BP303" s="244" t="s">
        <v>1</v>
      </c>
      <c r="BQ303" s="248" cm="1">
        <f t="array" aca="1" ref="BQ303" ca="1">INDIRECT("'"&amp;$C303&amp;"'!"&amp;"$"&amp;$D303&amp;$BQ$1&amp;"")</f>
        <v>1.0900000000000001</v>
      </c>
      <c r="BR303" s="246"/>
      <c r="BS303" s="246">
        <v>0.99</v>
      </c>
      <c r="BT303" s="244">
        <v>0.13</v>
      </c>
      <c r="BU303" s="249" cm="1">
        <f t="array" aca="1" ref="BU303" ca="1">INDIRECT("'"&amp;$C303&amp;"'!"&amp;"$"&amp;$D303&amp;$BU$1&amp;"")</f>
        <v>0.86</v>
      </c>
      <c r="BV303" s="246"/>
      <c r="BW303" s="246">
        <v>0.97</v>
      </c>
      <c r="BX303" s="244">
        <v>0.2</v>
      </c>
      <c r="BY303" s="249"/>
      <c r="BZ303" s="246"/>
      <c r="CA303" s="246"/>
      <c r="CB303" s="244"/>
    </row>
    <row r="304" spans="1:80" ht="15" thickBot="1" x14ac:dyDescent="0.25">
      <c r="BI304" s="250"/>
    </row>
    <row r="305" spans="1:80" ht="15" x14ac:dyDescent="0.2">
      <c r="A305" s="270">
        <f>A280+1</f>
        <v>45974</v>
      </c>
      <c r="B305" s="267">
        <v>0</v>
      </c>
      <c r="C305" s="252">
        <f>DAY(A305)</f>
        <v>13</v>
      </c>
      <c r="D305" s="253" t="s">
        <v>153</v>
      </c>
      <c r="E305" s="223">
        <v>14</v>
      </c>
      <c r="F305" s="224">
        <v>70.14</v>
      </c>
      <c r="G305" s="225" t="str" cm="1">
        <f t="array" aca="1" ref="G305" ca="1">INDIRECT("'"&amp;$C305&amp;"'!"&amp;"$"&amp;$D305&amp;$G$1&amp;"")</f>
        <v>CMS</v>
      </c>
      <c r="H305" s="226" t="s">
        <v>1</v>
      </c>
      <c r="I305" s="224" t="s">
        <v>1</v>
      </c>
      <c r="J305" s="225" cm="1">
        <f t="array" aca="1" ref="J305" ca="1">INDIRECT("'"&amp;$C305&amp;"'!"&amp;"$"&amp;$D305&amp;$J$1&amp;"")</f>
        <v>6.9</v>
      </c>
      <c r="K305" s="226"/>
      <c r="L305" s="226">
        <v>0.98</v>
      </c>
      <c r="M305" s="227">
        <v>1</v>
      </c>
      <c r="N305" s="223" cm="1">
        <f t="array" aca="1" ref="N305" ca="1">INDIRECT("'"&amp;$C305&amp;"'!"&amp;"$"&amp;$D305&amp;$N$1&amp;"")</f>
        <v>6.6</v>
      </c>
      <c r="O305" s="226"/>
      <c r="P305" s="226">
        <v>0.98</v>
      </c>
      <c r="Q305" s="224">
        <v>1.25</v>
      </c>
      <c r="R305" s="358" cm="1">
        <f t="array" aca="1" ref="R305" ca="1">INDIRECT("'"&amp;$C305&amp;"'!"&amp;"$"&amp;$D305&amp;$R$1&amp;"")</f>
        <v>6.6</v>
      </c>
      <c r="S305" s="226"/>
      <c r="T305" s="226">
        <v>0.98</v>
      </c>
      <c r="U305" s="227">
        <v>1.25</v>
      </c>
      <c r="V305" s="223" t="s">
        <v>1</v>
      </c>
      <c r="W305" s="228" cm="1">
        <f t="array" aca="1" ref="W305" ca="1">INDIRECT("'"&amp;$C305&amp;"'!"&amp;"$"&amp;$D305&amp;$W$1&amp;"")</f>
        <v>0</v>
      </c>
      <c r="X305" s="226" t="s">
        <v>1</v>
      </c>
      <c r="Y305" s="224" t="s">
        <v>1</v>
      </c>
      <c r="Z305" s="225"/>
      <c r="AA305" s="226"/>
      <c r="AB305" s="226"/>
      <c r="AC305" s="227"/>
      <c r="AD305" s="223"/>
      <c r="AE305" s="226"/>
      <c r="AF305" s="226"/>
      <c r="AG305" s="224"/>
      <c r="AH305" s="225"/>
      <c r="AI305" s="226"/>
      <c r="AJ305" s="226"/>
      <c r="AK305" s="224"/>
      <c r="AL305" s="223"/>
      <c r="AM305" s="226"/>
      <c r="AN305" s="226"/>
      <c r="AO305" s="224"/>
      <c r="AP305" s="223">
        <v>11.6</v>
      </c>
      <c r="AQ305" s="227">
        <v>70.7</v>
      </c>
      <c r="AR305" s="223" cm="1">
        <f t="array" aca="1" ref="AR305" ca="1">INDIRECT("'"&amp;$C305&amp;"'!"&amp;"$"&amp;$D305&amp;$AR$1&amp;"")</f>
        <v>2.5</v>
      </c>
      <c r="AS305" s="226">
        <v>0.97</v>
      </c>
      <c r="AT305" s="224">
        <v>0.92</v>
      </c>
      <c r="AU305" s="225" cm="1">
        <f t="array" aca="1" ref="AU305" ca="1">INDIRECT("'"&amp;$C305&amp;"'!"&amp;"$"&amp;$D305&amp;$AU$1&amp;"")</f>
        <v>2.5</v>
      </c>
      <c r="AV305" s="226">
        <v>0.97</v>
      </c>
      <c r="AW305" s="224">
        <v>0.79</v>
      </c>
      <c r="AX305" s="223">
        <v>0</v>
      </c>
      <c r="AY305" s="227">
        <v>70.900000000000006</v>
      </c>
      <c r="AZ305" s="226" cm="1">
        <f t="array" aca="1" ref="AZ305" ca="1">INDIRECT("'"&amp;$C305&amp;"'!"&amp;"$"&amp;$D305&amp;$AZ$1&amp;"")</f>
        <v>0</v>
      </c>
      <c r="BA305" s="225"/>
      <c r="BB305" s="226" t="s">
        <v>1</v>
      </c>
      <c r="BC305" s="224" t="s">
        <v>1</v>
      </c>
      <c r="BD305" s="226" t="str" cm="1">
        <f t="array" aca="1" ref="BD305" ca="1">INDIRECT("'"&amp;$C305&amp;"'!"&amp;"$"&amp;$D305&amp;$BD$1&amp;"")</f>
        <v>CMS</v>
      </c>
      <c r="BE305" s="225"/>
      <c r="BF305" s="226" t="s">
        <v>1</v>
      </c>
      <c r="BG305" s="224" t="s">
        <v>1</v>
      </c>
      <c r="BH305" s="228">
        <v>14.05</v>
      </c>
      <c r="BI305" s="224">
        <v>71.44</v>
      </c>
      <c r="BJ305" s="228" cm="1">
        <f t="array" aca="1" ref="BJ305" ca="1">INDIRECT("'"&amp;$C305&amp;"'!"&amp;"$"&amp;$D305&amp;$BJ$1&amp;"")</f>
        <v>14.24</v>
      </c>
      <c r="BK305" s="226">
        <v>0.99</v>
      </c>
      <c r="BL305" s="224">
        <v>2.2999999999999998</v>
      </c>
      <c r="BM305" s="413">
        <v>69.2</v>
      </c>
      <c r="BN305" s="223" cm="1">
        <f t="array" aca="1" ref="BN305" ca="1">INDIRECT("'"&amp;$C305&amp;"'!"&amp;"$"&amp;$D305&amp;$BN$1&amp;"")</f>
        <v>0</v>
      </c>
      <c r="BO305" s="225" t="s">
        <v>1</v>
      </c>
      <c r="BP305" s="224" t="s">
        <v>1</v>
      </c>
      <c r="BQ305" s="228" cm="1">
        <f t="array" aca="1" ref="BQ305" ca="1">INDIRECT("'"&amp;$C305&amp;"'!"&amp;"$"&amp;$D305&amp;$BQ$1&amp;"")</f>
        <v>1.01</v>
      </c>
      <c r="BR305" s="226"/>
      <c r="BS305" s="226">
        <v>0.99</v>
      </c>
      <c r="BT305" s="224">
        <v>0.13</v>
      </c>
      <c r="BU305" s="228" cm="1">
        <f t="array" aca="1" ref="BU305" ca="1">INDIRECT("'"&amp;$C305&amp;"'!"&amp;"$"&amp;$D305&amp;$BU$1&amp;"")</f>
        <v>0.79</v>
      </c>
      <c r="BV305" s="226"/>
      <c r="BW305" s="226">
        <v>0.97</v>
      </c>
      <c r="BX305" s="224">
        <v>0.19</v>
      </c>
      <c r="BY305" s="281"/>
      <c r="BZ305" s="226"/>
      <c r="CA305" s="226"/>
      <c r="CB305" s="224"/>
    </row>
    <row r="306" spans="1:80" ht="15" x14ac:dyDescent="0.2">
      <c r="A306" s="351">
        <f t="shared" ref="A306:A328" si="23">A281+1</f>
        <v>45974</v>
      </c>
      <c r="B306" s="268">
        <v>4.1666666666666699E-2</v>
      </c>
      <c r="C306" s="254">
        <f>DAY(A306)</f>
        <v>13</v>
      </c>
      <c r="D306" s="255" t="s">
        <v>154</v>
      </c>
      <c r="E306" s="229">
        <v>14.1</v>
      </c>
      <c r="F306" s="230">
        <v>70.3</v>
      </c>
      <c r="G306" s="231" t="str" cm="1">
        <f t="array" aca="1" ref="G306" ca="1">INDIRECT("'"&amp;$C306&amp;"'!"&amp;"$"&amp;$D306&amp;$G$1&amp;"")</f>
        <v>CMS</v>
      </c>
      <c r="H306" s="232" t="s">
        <v>1</v>
      </c>
      <c r="I306" s="230" t="s">
        <v>1</v>
      </c>
      <c r="J306" s="231" cm="1">
        <f t="array" aca="1" ref="J306" ca="1">INDIRECT("'"&amp;$C306&amp;"'!"&amp;"$"&amp;$D306&amp;$J$1&amp;"")</f>
        <v>0</v>
      </c>
      <c r="K306" s="232"/>
      <c r="L306" s="232" t="s">
        <v>1</v>
      </c>
      <c r="M306" s="233" t="s">
        <v>1</v>
      </c>
      <c r="N306" s="229" cm="1">
        <f t="array" aca="1" ref="N306" ca="1">INDIRECT("'"&amp;$C306&amp;"'!"&amp;"$"&amp;$D306&amp;$N$1&amp;"")</f>
        <v>6.6</v>
      </c>
      <c r="O306" s="232"/>
      <c r="P306" s="232">
        <v>0.98</v>
      </c>
      <c r="Q306" s="230">
        <v>1.22</v>
      </c>
      <c r="R306" s="359" cm="1">
        <f t="array" aca="1" ref="R306" ca="1">INDIRECT("'"&amp;$C306&amp;"'!"&amp;"$"&amp;$D306&amp;$R$1&amp;"")</f>
        <v>6.6</v>
      </c>
      <c r="S306" s="232"/>
      <c r="T306" s="232">
        <v>0.98</v>
      </c>
      <c r="U306" s="233">
        <v>1.22</v>
      </c>
      <c r="V306" s="229" t="s">
        <v>1</v>
      </c>
      <c r="W306" s="234" cm="1">
        <f t="array" aca="1" ref="W306" ca="1">INDIRECT("'"&amp;$C306&amp;"'!"&amp;"$"&amp;$D306&amp;$W$1&amp;"")</f>
        <v>0</v>
      </c>
      <c r="X306" s="232" t="s">
        <v>1</v>
      </c>
      <c r="Y306" s="230" t="s">
        <v>1</v>
      </c>
      <c r="Z306" s="231"/>
      <c r="AA306" s="232"/>
      <c r="AB306" s="232"/>
      <c r="AC306" s="233"/>
      <c r="AD306" s="229"/>
      <c r="AE306" s="232"/>
      <c r="AF306" s="232"/>
      <c r="AG306" s="230"/>
      <c r="AH306" s="231"/>
      <c r="AI306" s="232"/>
      <c r="AJ306" s="232"/>
      <c r="AK306" s="233"/>
      <c r="AL306" s="229"/>
      <c r="AM306" s="232"/>
      <c r="AN306" s="232"/>
      <c r="AO306" s="230"/>
      <c r="AP306" s="229">
        <v>11.6</v>
      </c>
      <c r="AQ306" s="233">
        <v>70.7</v>
      </c>
      <c r="AR306" s="229" cm="1">
        <f t="array" aca="1" ref="AR306" ca="1">INDIRECT("'"&amp;$C306&amp;"'!"&amp;"$"&amp;$D306&amp;$AR$1&amp;"")</f>
        <v>4</v>
      </c>
      <c r="AS306" s="232">
        <v>0.95</v>
      </c>
      <c r="AT306" s="230">
        <v>0.75</v>
      </c>
      <c r="AU306" s="231" cm="1">
        <f t="array" aca="1" ref="AU306" ca="1">INDIRECT("'"&amp;$C306&amp;"'!"&amp;"$"&amp;$D306&amp;$AU$1&amp;"")</f>
        <v>3.5</v>
      </c>
      <c r="AV306" s="232">
        <v>0.95</v>
      </c>
      <c r="AW306" s="230">
        <v>0.75</v>
      </c>
      <c r="AX306" s="229">
        <v>0</v>
      </c>
      <c r="AY306" s="233">
        <v>70.900000000000006</v>
      </c>
      <c r="AZ306" s="232" cm="1">
        <f t="array" aca="1" ref="AZ306" ca="1">INDIRECT("'"&amp;$C306&amp;"'!"&amp;"$"&amp;$D306&amp;$AZ$1&amp;"")</f>
        <v>0</v>
      </c>
      <c r="BA306" s="231"/>
      <c r="BB306" s="232" t="s">
        <v>1</v>
      </c>
      <c r="BC306" s="230" t="s">
        <v>1</v>
      </c>
      <c r="BD306" s="232" t="str" cm="1">
        <f t="array" aca="1" ref="BD306" ca="1">INDIRECT("'"&amp;$C306&amp;"'!"&amp;"$"&amp;$D306&amp;$BD$1&amp;"")</f>
        <v>CMS</v>
      </c>
      <c r="BE306" s="231"/>
      <c r="BF306" s="232" t="s">
        <v>1</v>
      </c>
      <c r="BG306" s="230" t="s">
        <v>1</v>
      </c>
      <c r="BH306" s="234">
        <v>14.02</v>
      </c>
      <c r="BI306" s="230">
        <v>71.489999999999995</v>
      </c>
      <c r="BJ306" s="234" cm="1">
        <f t="array" aca="1" ref="BJ306" ca="1">INDIRECT("'"&amp;$C306&amp;"'!"&amp;"$"&amp;$D306&amp;$BJ$1&amp;"")</f>
        <v>14.29</v>
      </c>
      <c r="BK306" s="232">
        <v>1</v>
      </c>
      <c r="BL306" s="230">
        <v>1.3</v>
      </c>
      <c r="BM306" s="414">
        <v>69.2</v>
      </c>
      <c r="BN306" s="229" cm="1">
        <f t="array" aca="1" ref="BN306" ca="1">INDIRECT("'"&amp;$C306&amp;"'!"&amp;"$"&amp;$D306&amp;$BN$1&amp;"")</f>
        <v>1.4</v>
      </c>
      <c r="BO306" s="231">
        <v>0.98</v>
      </c>
      <c r="BP306" s="230">
        <v>0.26</v>
      </c>
      <c r="BQ306" s="234" cm="1">
        <f t="array" aca="1" ref="BQ306" ca="1">INDIRECT("'"&amp;$C306&amp;"'!"&amp;"$"&amp;$D306&amp;$BQ$1&amp;"")</f>
        <v>0.95</v>
      </c>
      <c r="BR306" s="232"/>
      <c r="BS306" s="232">
        <v>0.99</v>
      </c>
      <c r="BT306" s="230">
        <v>0.12</v>
      </c>
      <c r="BU306" s="234" cm="1">
        <f t="array" aca="1" ref="BU306" ca="1">INDIRECT("'"&amp;$C306&amp;"'!"&amp;"$"&amp;$D306&amp;$BU$1&amp;"")</f>
        <v>0.76</v>
      </c>
      <c r="BV306" s="232"/>
      <c r="BW306" s="232">
        <v>0.97</v>
      </c>
      <c r="BX306" s="230">
        <v>0.18</v>
      </c>
      <c r="BY306" s="235"/>
      <c r="BZ306" s="232"/>
      <c r="CA306" s="232"/>
      <c r="CB306" s="230"/>
    </row>
    <row r="307" spans="1:80" ht="15" x14ac:dyDescent="0.2">
      <c r="A307" s="351">
        <f t="shared" si="23"/>
        <v>45974</v>
      </c>
      <c r="B307" s="268">
        <v>8.3333333333333301E-2</v>
      </c>
      <c r="C307" s="254">
        <f>DAY(A307)</f>
        <v>13</v>
      </c>
      <c r="D307" s="255" t="s">
        <v>155</v>
      </c>
      <c r="E307" s="236">
        <v>13.9</v>
      </c>
      <c r="F307" s="237">
        <v>69.819999999999993</v>
      </c>
      <c r="G307" s="238" t="str" cm="1">
        <f t="array" aca="1" ref="G307" ca="1">INDIRECT("'"&amp;$C307&amp;"'!"&amp;"$"&amp;$D307&amp;$G$1&amp;"")</f>
        <v>CMS</v>
      </c>
      <c r="H307" s="239" t="s">
        <v>1</v>
      </c>
      <c r="I307" s="237" t="s">
        <v>1</v>
      </c>
      <c r="J307" s="238" cm="1">
        <f t="array" aca="1" ref="J307" ca="1">INDIRECT("'"&amp;$C307&amp;"'!"&amp;"$"&amp;$D307&amp;$J$1&amp;"")</f>
        <v>0</v>
      </c>
      <c r="K307" s="239"/>
      <c r="L307" s="239" t="s">
        <v>1</v>
      </c>
      <c r="M307" s="240" t="s">
        <v>1</v>
      </c>
      <c r="N307" s="236" cm="1">
        <f t="array" aca="1" ref="N307" ca="1">INDIRECT("'"&amp;$C307&amp;"'!"&amp;"$"&amp;$D307&amp;$N$1&amp;"")</f>
        <v>6.7</v>
      </c>
      <c r="O307" s="239"/>
      <c r="P307" s="239">
        <v>0.98</v>
      </c>
      <c r="Q307" s="237">
        <v>1.24</v>
      </c>
      <c r="R307" s="236" cm="1">
        <f t="array" aca="1" ref="R307" ca="1">INDIRECT("'"&amp;$C307&amp;"'!"&amp;"$"&amp;$D307&amp;$R$1&amp;"")</f>
        <v>6.7</v>
      </c>
      <c r="S307" s="239"/>
      <c r="T307" s="239">
        <v>0.98</v>
      </c>
      <c r="U307" s="240">
        <v>1.24</v>
      </c>
      <c r="V307" s="236" t="s">
        <v>1</v>
      </c>
      <c r="W307" s="241" cm="1">
        <f t="array" aca="1" ref="W307" ca="1">INDIRECT("'"&amp;$C307&amp;"'!"&amp;"$"&amp;$D307&amp;$W$1&amp;"")</f>
        <v>0</v>
      </c>
      <c r="X307" s="239" t="s">
        <v>1</v>
      </c>
      <c r="Y307" s="237" t="s">
        <v>1</v>
      </c>
      <c r="Z307" s="238"/>
      <c r="AA307" s="239"/>
      <c r="AB307" s="239"/>
      <c r="AC307" s="240"/>
      <c r="AD307" s="236"/>
      <c r="AE307" s="239"/>
      <c r="AF307" s="239"/>
      <c r="AG307" s="237"/>
      <c r="AH307" s="238"/>
      <c r="AI307" s="239"/>
      <c r="AJ307" s="239"/>
      <c r="AK307" s="240"/>
      <c r="AL307" s="236"/>
      <c r="AM307" s="239"/>
      <c r="AN307" s="239"/>
      <c r="AO307" s="240"/>
      <c r="AP307" s="236">
        <v>11.6</v>
      </c>
      <c r="AQ307" s="240">
        <v>70.599999999999994</v>
      </c>
      <c r="AR307" s="236" cm="1">
        <f t="array" aca="1" ref="AR307" ca="1">INDIRECT("'"&amp;$C307&amp;"'!"&amp;"$"&amp;$D307&amp;$AR$1&amp;"")</f>
        <v>4</v>
      </c>
      <c r="AS307" s="239">
        <v>0.96</v>
      </c>
      <c r="AT307" s="237">
        <v>0.81</v>
      </c>
      <c r="AU307" s="238" cm="1">
        <f t="array" aca="1" ref="AU307" ca="1">INDIRECT("'"&amp;$C307&amp;"'!"&amp;"$"&amp;$D307&amp;$AU$1&amp;"")</f>
        <v>3</v>
      </c>
      <c r="AV307" s="239">
        <v>0.96</v>
      </c>
      <c r="AW307" s="237">
        <v>0.81</v>
      </c>
      <c r="AX307" s="236">
        <v>0</v>
      </c>
      <c r="AY307" s="240">
        <v>70.900000000000006</v>
      </c>
      <c r="AZ307" s="239" cm="1">
        <f t="array" aca="1" ref="AZ307" ca="1">INDIRECT("'"&amp;$C307&amp;"'!"&amp;"$"&amp;$D307&amp;$AZ$1&amp;"")</f>
        <v>0</v>
      </c>
      <c r="BA307" s="238"/>
      <c r="BB307" s="239" t="s">
        <v>1</v>
      </c>
      <c r="BC307" s="237" t="s">
        <v>1</v>
      </c>
      <c r="BD307" s="239" t="str" cm="1">
        <f t="array" aca="1" ref="BD307" ca="1">INDIRECT("'"&amp;$C307&amp;"'!"&amp;"$"&amp;$D307&amp;$BD$1&amp;"")</f>
        <v>CMS</v>
      </c>
      <c r="BE307" s="238"/>
      <c r="BF307" s="239" t="s">
        <v>1</v>
      </c>
      <c r="BG307" s="237" t="s">
        <v>1</v>
      </c>
      <c r="BH307" s="241">
        <v>14</v>
      </c>
      <c r="BI307" s="237">
        <v>71.48</v>
      </c>
      <c r="BJ307" s="241" cm="1">
        <f t="array" aca="1" ref="BJ307" ca="1">INDIRECT("'"&amp;$C307&amp;"'!"&amp;"$"&amp;$D307&amp;$BJ$1&amp;"")</f>
        <v>14.24</v>
      </c>
      <c r="BK307" s="239">
        <v>1</v>
      </c>
      <c r="BL307" s="237">
        <v>1.3</v>
      </c>
      <c r="BM307" s="415">
        <v>68.900000000000006</v>
      </c>
      <c r="BN307" s="236" cm="1">
        <f t="array" aca="1" ref="BN307" ca="1">INDIRECT("'"&amp;$C307&amp;"'!"&amp;"$"&amp;$D307&amp;$BN$1&amp;"")</f>
        <v>0</v>
      </c>
      <c r="BO307" s="238" t="s">
        <v>1</v>
      </c>
      <c r="BP307" s="237" t="s">
        <v>1</v>
      </c>
      <c r="BQ307" s="241" cm="1">
        <f t="array" aca="1" ref="BQ307" ca="1">INDIRECT("'"&amp;$C307&amp;"'!"&amp;"$"&amp;$D307&amp;$BQ$1&amp;"")</f>
        <v>0.9</v>
      </c>
      <c r="BR307" s="239"/>
      <c r="BS307" s="239">
        <v>0.99</v>
      </c>
      <c r="BT307" s="237">
        <v>0.12</v>
      </c>
      <c r="BU307" s="241" cm="1">
        <f t="array" aca="1" ref="BU307" ca="1">INDIRECT("'"&amp;$C307&amp;"'!"&amp;"$"&amp;$D307&amp;$BU$1&amp;"")</f>
        <v>0.74</v>
      </c>
      <c r="BV307" s="239"/>
      <c r="BW307" s="239">
        <v>0.97</v>
      </c>
      <c r="BX307" s="237">
        <v>0.18</v>
      </c>
      <c r="BY307" s="242"/>
      <c r="BZ307" s="239"/>
      <c r="CA307" s="239"/>
      <c r="CB307" s="237"/>
    </row>
    <row r="308" spans="1:80" ht="15" x14ac:dyDescent="0.2">
      <c r="A308" s="351">
        <f t="shared" si="23"/>
        <v>45974</v>
      </c>
      <c r="B308" s="268">
        <v>0.125</v>
      </c>
      <c r="C308" s="254">
        <f>DAY(A308)</f>
        <v>13</v>
      </c>
      <c r="D308" s="255" t="s">
        <v>156</v>
      </c>
      <c r="E308" s="229">
        <v>14</v>
      </c>
      <c r="F308" s="230">
        <v>69.989999999999995</v>
      </c>
      <c r="G308" s="231" t="str" cm="1">
        <f t="array" aca="1" ref="G308" ca="1">INDIRECT("'"&amp;$C308&amp;"'!"&amp;"$"&amp;$D308&amp;$G$1&amp;"")</f>
        <v>CMS</v>
      </c>
      <c r="H308" s="232" t="s">
        <v>1</v>
      </c>
      <c r="I308" s="230" t="s">
        <v>1</v>
      </c>
      <c r="J308" s="231" cm="1">
        <f t="array" aca="1" ref="J308" ca="1">INDIRECT("'"&amp;$C308&amp;"'!"&amp;"$"&amp;$D308&amp;$J$1&amp;"")</f>
        <v>0</v>
      </c>
      <c r="K308" s="232"/>
      <c r="L308" s="232" t="s">
        <v>1</v>
      </c>
      <c r="M308" s="233" t="s">
        <v>1</v>
      </c>
      <c r="N308" s="229" cm="1">
        <f t="array" aca="1" ref="N308" ca="1">INDIRECT("'"&amp;$C308&amp;"'!"&amp;"$"&amp;$D308&amp;$N$1&amp;"")</f>
        <v>6.8</v>
      </c>
      <c r="O308" s="232"/>
      <c r="P308" s="232">
        <v>0.98</v>
      </c>
      <c r="Q308" s="230">
        <v>1.27</v>
      </c>
      <c r="R308" s="359" cm="1">
        <f t="array" aca="1" ref="R308" ca="1">INDIRECT("'"&amp;$C308&amp;"'!"&amp;"$"&amp;$D308&amp;$R$1&amp;"")</f>
        <v>6.8</v>
      </c>
      <c r="S308" s="232"/>
      <c r="T308" s="232">
        <v>0.98</v>
      </c>
      <c r="U308" s="233">
        <v>1.27</v>
      </c>
      <c r="V308" s="229" t="s">
        <v>1</v>
      </c>
      <c r="W308" s="234" cm="1">
        <f t="array" aca="1" ref="W308" ca="1">INDIRECT("'"&amp;$C308&amp;"'!"&amp;"$"&amp;$D308&amp;$W$1&amp;"")</f>
        <v>0</v>
      </c>
      <c r="X308" s="232" t="s">
        <v>1</v>
      </c>
      <c r="Y308" s="230" t="s">
        <v>1</v>
      </c>
      <c r="Z308" s="231"/>
      <c r="AA308" s="232"/>
      <c r="AB308" s="232"/>
      <c r="AC308" s="233"/>
      <c r="AD308" s="229"/>
      <c r="AE308" s="232"/>
      <c r="AF308" s="232"/>
      <c r="AG308" s="230"/>
      <c r="AH308" s="231"/>
      <c r="AI308" s="232"/>
      <c r="AJ308" s="232"/>
      <c r="AK308" s="233"/>
      <c r="AL308" s="229"/>
      <c r="AM308" s="232"/>
      <c r="AN308" s="232"/>
      <c r="AO308" s="230"/>
      <c r="AP308" s="229">
        <v>11.6</v>
      </c>
      <c r="AQ308" s="233">
        <v>70.599999999999994</v>
      </c>
      <c r="AR308" s="229" cm="1">
        <f t="array" aca="1" ref="AR308" ca="1">INDIRECT("'"&amp;$C308&amp;"'!"&amp;"$"&amp;$D308&amp;$AR$1&amp;"")</f>
        <v>3</v>
      </c>
      <c r="AS308" s="232">
        <v>0.96</v>
      </c>
      <c r="AT308" s="230">
        <v>0.82</v>
      </c>
      <c r="AU308" s="231" cm="1">
        <f t="array" aca="1" ref="AU308" ca="1">INDIRECT("'"&amp;$C308&amp;"'!"&amp;"$"&amp;$D308&amp;$AU$1&amp;"")</f>
        <v>2.5</v>
      </c>
      <c r="AV308" s="232">
        <v>0.96</v>
      </c>
      <c r="AW308" s="230">
        <v>0.82</v>
      </c>
      <c r="AX308" s="229">
        <v>0</v>
      </c>
      <c r="AY308" s="233">
        <v>70.8</v>
      </c>
      <c r="AZ308" s="232" cm="1">
        <f t="array" aca="1" ref="AZ308" ca="1">INDIRECT("'"&amp;$C308&amp;"'!"&amp;"$"&amp;$D308&amp;$AZ$1&amp;"")</f>
        <v>0</v>
      </c>
      <c r="BA308" s="231"/>
      <c r="BB308" s="232" t="s">
        <v>1</v>
      </c>
      <c r="BC308" s="230" t="s">
        <v>1</v>
      </c>
      <c r="BD308" s="232" t="str" cm="1">
        <f t="array" aca="1" ref="BD308" ca="1">INDIRECT("'"&amp;$C308&amp;"'!"&amp;"$"&amp;$D308&amp;$BD$1&amp;"")</f>
        <v>CMS</v>
      </c>
      <c r="BE308" s="231"/>
      <c r="BF308" s="232" t="s">
        <v>1</v>
      </c>
      <c r="BG308" s="230" t="s">
        <v>1</v>
      </c>
      <c r="BH308" s="234">
        <v>14.02</v>
      </c>
      <c r="BI308" s="230">
        <v>71.48</v>
      </c>
      <c r="BJ308" s="234" cm="1">
        <f t="array" aca="1" ref="BJ308" ca="1">INDIRECT("'"&amp;$C308&amp;"'!"&amp;"$"&amp;$D308&amp;$BJ$1&amp;"")</f>
        <v>14.27</v>
      </c>
      <c r="BK308" s="232">
        <v>1</v>
      </c>
      <c r="BL308" s="230">
        <v>1.3</v>
      </c>
      <c r="BM308" s="414">
        <v>68.900000000000006</v>
      </c>
      <c r="BN308" s="229" cm="1">
        <f t="array" aca="1" ref="BN308" ca="1">INDIRECT("'"&amp;$C308&amp;"'!"&amp;"$"&amp;$D308&amp;$BN$1&amp;"")</f>
        <v>0</v>
      </c>
      <c r="BO308" s="231" t="s">
        <v>1</v>
      </c>
      <c r="BP308" s="230" t="s">
        <v>1</v>
      </c>
      <c r="BQ308" s="234" cm="1">
        <f t="array" aca="1" ref="BQ308" ca="1">INDIRECT("'"&amp;$C308&amp;"'!"&amp;"$"&amp;$D308&amp;$BQ$1&amp;"")</f>
        <v>0.85</v>
      </c>
      <c r="BR308" s="232"/>
      <c r="BS308" s="232">
        <v>0.99</v>
      </c>
      <c r="BT308" s="230">
        <v>0.11</v>
      </c>
      <c r="BU308" s="234" cm="1">
        <f t="array" aca="1" ref="BU308" ca="1">INDIRECT("'"&amp;$C308&amp;"'!"&amp;"$"&amp;$D308&amp;$BU$1&amp;"")</f>
        <v>0.72</v>
      </c>
      <c r="BV308" s="232"/>
      <c r="BW308" s="232">
        <v>0.97</v>
      </c>
      <c r="BX308" s="230">
        <v>0.17</v>
      </c>
      <c r="BY308" s="235"/>
      <c r="BZ308" s="232"/>
      <c r="CA308" s="232"/>
      <c r="CB308" s="230"/>
    </row>
    <row r="309" spans="1:80" ht="15" x14ac:dyDescent="0.2">
      <c r="A309" s="351">
        <f t="shared" si="23"/>
        <v>45974</v>
      </c>
      <c r="B309" s="268">
        <v>0.16666666666666699</v>
      </c>
      <c r="C309" s="254">
        <f>DAY(A309)</f>
        <v>13</v>
      </c>
      <c r="D309" s="255" t="s">
        <v>157</v>
      </c>
      <c r="E309" s="236">
        <v>14</v>
      </c>
      <c r="F309" s="237">
        <v>69.87</v>
      </c>
      <c r="G309" s="238" t="str" cm="1">
        <f t="array" aca="1" ref="G309" ca="1">INDIRECT("'"&amp;$C309&amp;"'!"&amp;"$"&amp;$D309&amp;$G$1&amp;"")</f>
        <v>CMS</v>
      </c>
      <c r="H309" s="239" t="s">
        <v>1</v>
      </c>
      <c r="I309" s="237" t="s">
        <v>1</v>
      </c>
      <c r="J309" s="238" cm="1">
        <f t="array" aca="1" ref="J309" ca="1">INDIRECT("'"&amp;$C309&amp;"'!"&amp;"$"&amp;$D309&amp;$J$1&amp;"")</f>
        <v>0</v>
      </c>
      <c r="K309" s="239"/>
      <c r="L309" s="239" t="s">
        <v>1</v>
      </c>
      <c r="M309" s="240" t="s">
        <v>1</v>
      </c>
      <c r="N309" s="236" cm="1">
        <f t="array" aca="1" ref="N309" ca="1">INDIRECT("'"&amp;$C309&amp;"'!"&amp;"$"&amp;$D309&amp;$N$1&amp;"")</f>
        <v>6.8</v>
      </c>
      <c r="O309" s="239"/>
      <c r="P309" s="239">
        <v>0.98</v>
      </c>
      <c r="Q309" s="237">
        <v>1.28</v>
      </c>
      <c r="R309" s="236" cm="1">
        <f t="array" aca="1" ref="R309" ca="1">INDIRECT("'"&amp;$C309&amp;"'!"&amp;"$"&amp;$D309&amp;$R$1&amp;"")</f>
        <v>6.8</v>
      </c>
      <c r="S309" s="239"/>
      <c r="T309" s="239">
        <v>0.98</v>
      </c>
      <c r="U309" s="240">
        <v>1.28</v>
      </c>
      <c r="V309" s="236" t="s">
        <v>1</v>
      </c>
      <c r="W309" s="241" cm="1">
        <f t="array" aca="1" ref="W309" ca="1">INDIRECT("'"&amp;$C309&amp;"'!"&amp;"$"&amp;$D309&amp;$W$1&amp;"")</f>
        <v>0</v>
      </c>
      <c r="X309" s="239" t="s">
        <v>1</v>
      </c>
      <c r="Y309" s="237" t="s">
        <v>1</v>
      </c>
      <c r="Z309" s="238"/>
      <c r="AA309" s="239"/>
      <c r="AB309" s="239"/>
      <c r="AC309" s="240"/>
      <c r="AD309" s="236"/>
      <c r="AE309" s="239"/>
      <c r="AF309" s="239"/>
      <c r="AG309" s="237"/>
      <c r="AH309" s="238"/>
      <c r="AI309" s="239"/>
      <c r="AJ309" s="239"/>
      <c r="AK309" s="240"/>
      <c r="AL309" s="236"/>
      <c r="AM309" s="239"/>
      <c r="AN309" s="239"/>
      <c r="AO309" s="237"/>
      <c r="AP309" s="236">
        <v>11.6</v>
      </c>
      <c r="AQ309" s="240">
        <v>70.599999999999994</v>
      </c>
      <c r="AR309" s="236" cm="1">
        <f t="array" aca="1" ref="AR309" ca="1">INDIRECT("'"&amp;$C309&amp;"'!"&amp;"$"&amp;$D309&amp;$AR$1&amp;"")</f>
        <v>3</v>
      </c>
      <c r="AS309" s="239">
        <v>0.96</v>
      </c>
      <c r="AT309" s="237">
        <v>0.82</v>
      </c>
      <c r="AU309" s="238" cm="1">
        <f t="array" aca="1" ref="AU309" ca="1">INDIRECT("'"&amp;$C309&amp;"'!"&amp;"$"&amp;$D309&amp;$AU$1&amp;"")</f>
        <v>2.5</v>
      </c>
      <c r="AV309" s="239">
        <v>0.96</v>
      </c>
      <c r="AW309" s="237">
        <v>0.82</v>
      </c>
      <c r="AX309" s="236">
        <v>0</v>
      </c>
      <c r="AY309" s="240">
        <v>70.8</v>
      </c>
      <c r="AZ309" s="239" cm="1">
        <f t="array" aca="1" ref="AZ309" ca="1">INDIRECT("'"&amp;$C309&amp;"'!"&amp;"$"&amp;$D309&amp;$AZ$1&amp;"")</f>
        <v>0</v>
      </c>
      <c r="BA309" s="238"/>
      <c r="BB309" s="239" t="s">
        <v>1</v>
      </c>
      <c r="BC309" s="237" t="s">
        <v>1</v>
      </c>
      <c r="BD309" s="239" t="str" cm="1">
        <f t="array" aca="1" ref="BD309" ca="1">INDIRECT("'"&amp;$C309&amp;"'!"&amp;"$"&amp;$D309&amp;$BD$1&amp;"")</f>
        <v>CMS</v>
      </c>
      <c r="BE309" s="238"/>
      <c r="BF309" s="239" t="s">
        <v>1</v>
      </c>
      <c r="BG309" s="237" t="s">
        <v>1</v>
      </c>
      <c r="BH309" s="241">
        <v>14.04</v>
      </c>
      <c r="BI309" s="237">
        <v>71.569999999999993</v>
      </c>
      <c r="BJ309" s="241" cm="1">
        <f t="array" aca="1" ref="BJ309" ca="1">INDIRECT("'"&amp;$C309&amp;"'!"&amp;"$"&amp;$D309&amp;$BJ$1&amp;"")</f>
        <v>14.29</v>
      </c>
      <c r="BK309" s="239">
        <v>1</v>
      </c>
      <c r="BL309" s="237">
        <v>1.3</v>
      </c>
      <c r="BM309" s="415">
        <v>69</v>
      </c>
      <c r="BN309" s="236" cm="1">
        <f t="array" aca="1" ref="BN309" ca="1">INDIRECT("'"&amp;$C309&amp;"'!"&amp;"$"&amp;$D309&amp;$BN$1&amp;"")</f>
        <v>0</v>
      </c>
      <c r="BO309" s="238" t="s">
        <v>1</v>
      </c>
      <c r="BP309" s="237" t="s">
        <v>1</v>
      </c>
      <c r="BQ309" s="241" cm="1">
        <f t="array" aca="1" ref="BQ309" ca="1">INDIRECT("'"&amp;$C309&amp;"'!"&amp;"$"&amp;$D309&amp;$BQ$1&amp;"")</f>
        <v>0.85</v>
      </c>
      <c r="BR309" s="239"/>
      <c r="BS309" s="239">
        <v>0.99</v>
      </c>
      <c r="BT309" s="237">
        <v>0.1</v>
      </c>
      <c r="BU309" s="241" cm="1">
        <f t="array" aca="1" ref="BU309" ca="1">INDIRECT("'"&amp;$C309&amp;"'!"&amp;"$"&amp;$D309&amp;$BU$1&amp;"")</f>
        <v>0.71</v>
      </c>
      <c r="BV309" s="239"/>
      <c r="BW309" s="239">
        <v>0.97</v>
      </c>
      <c r="BX309" s="237">
        <v>0.17</v>
      </c>
      <c r="BY309" s="242"/>
      <c r="BZ309" s="239"/>
      <c r="CA309" s="239"/>
      <c r="CB309" s="237"/>
    </row>
    <row r="310" spans="1:80" ht="15" x14ac:dyDescent="0.2">
      <c r="A310" s="351">
        <f t="shared" si="23"/>
        <v>45974</v>
      </c>
      <c r="B310" s="268">
        <v>0.20833333333333301</v>
      </c>
      <c r="C310" s="254">
        <f t="shared" ref="C310:C328" si="24">DAY(A310)</f>
        <v>13</v>
      </c>
      <c r="D310" s="255" t="s">
        <v>158</v>
      </c>
      <c r="E310" s="229">
        <v>13.9</v>
      </c>
      <c r="F310" s="230">
        <v>69.599999999999994</v>
      </c>
      <c r="G310" s="231" t="str" cm="1">
        <f t="array" aca="1" ref="G310" ca="1">INDIRECT("'"&amp;$C310&amp;"'!"&amp;"$"&amp;$D310&amp;$G$1&amp;"")</f>
        <v>CMS</v>
      </c>
      <c r="H310" s="232" t="s">
        <v>1</v>
      </c>
      <c r="I310" s="230" t="s">
        <v>1</v>
      </c>
      <c r="J310" s="231" cm="1">
        <f t="array" aca="1" ref="J310" ca="1">INDIRECT("'"&amp;$C310&amp;"'!"&amp;"$"&amp;$D310&amp;$J$1&amp;"")</f>
        <v>0</v>
      </c>
      <c r="K310" s="232"/>
      <c r="L310" s="232" t="s">
        <v>1</v>
      </c>
      <c r="M310" s="233" t="s">
        <v>1</v>
      </c>
      <c r="N310" s="229" cm="1">
        <f t="array" aca="1" ref="N310" ca="1">INDIRECT("'"&amp;$C310&amp;"'!"&amp;"$"&amp;$D310&amp;$N$1&amp;"")</f>
        <v>6.8</v>
      </c>
      <c r="O310" s="232"/>
      <c r="P310" s="232">
        <v>0.97</v>
      </c>
      <c r="Q310" s="230">
        <v>1.67</v>
      </c>
      <c r="R310" s="359" cm="1">
        <f t="array" aca="1" ref="R310" ca="1">INDIRECT("'"&amp;$C310&amp;"'!"&amp;"$"&amp;$D310&amp;$R$1&amp;"")</f>
        <v>6.8</v>
      </c>
      <c r="S310" s="232"/>
      <c r="T310" s="232">
        <v>0.97</v>
      </c>
      <c r="U310" s="233">
        <v>1.67</v>
      </c>
      <c r="V310" s="229" t="s">
        <v>1</v>
      </c>
      <c r="W310" s="234" cm="1">
        <f t="array" aca="1" ref="W310" ca="1">INDIRECT("'"&amp;$C310&amp;"'!"&amp;"$"&amp;$D310&amp;$W$1&amp;"")</f>
        <v>0</v>
      </c>
      <c r="X310" s="232" t="s">
        <v>1</v>
      </c>
      <c r="Y310" s="230" t="s">
        <v>1</v>
      </c>
      <c r="Z310" s="231"/>
      <c r="AA310" s="232"/>
      <c r="AB310" s="232"/>
      <c r="AC310" s="233"/>
      <c r="AD310" s="229"/>
      <c r="AE310" s="232"/>
      <c r="AF310" s="232"/>
      <c r="AG310" s="230"/>
      <c r="AH310" s="231"/>
      <c r="AI310" s="232"/>
      <c r="AJ310" s="232"/>
      <c r="AK310" s="233"/>
      <c r="AL310" s="229"/>
      <c r="AM310" s="232"/>
      <c r="AN310" s="232"/>
      <c r="AO310" s="230"/>
      <c r="AP310" s="229">
        <v>11.6</v>
      </c>
      <c r="AQ310" s="233">
        <v>70.5</v>
      </c>
      <c r="AR310" s="229" cm="1">
        <f t="array" aca="1" ref="AR310" ca="1">INDIRECT("'"&amp;$C310&amp;"'!"&amp;"$"&amp;$D310&amp;$AR$1&amp;"")</f>
        <v>4</v>
      </c>
      <c r="AS310" s="232">
        <v>0.96</v>
      </c>
      <c r="AT310" s="230">
        <v>0.92</v>
      </c>
      <c r="AU310" s="231" cm="1">
        <f t="array" aca="1" ref="AU310" ca="1">INDIRECT("'"&amp;$C310&amp;"'!"&amp;"$"&amp;$D310&amp;$AU$1&amp;"")</f>
        <v>3.5</v>
      </c>
      <c r="AV310" s="232">
        <v>0.96</v>
      </c>
      <c r="AW310" s="230">
        <v>0.92</v>
      </c>
      <c r="AX310" s="229">
        <v>0</v>
      </c>
      <c r="AY310" s="233">
        <v>70.8</v>
      </c>
      <c r="AZ310" s="232" cm="1">
        <f t="array" aca="1" ref="AZ310" ca="1">INDIRECT("'"&amp;$C310&amp;"'!"&amp;"$"&amp;$D310&amp;$AZ$1&amp;"")</f>
        <v>0</v>
      </c>
      <c r="BA310" s="231"/>
      <c r="BB310" s="232" t="s">
        <v>1</v>
      </c>
      <c r="BC310" s="230" t="s">
        <v>1</v>
      </c>
      <c r="BD310" s="232" t="str" cm="1">
        <f t="array" aca="1" ref="BD310" ca="1">INDIRECT("'"&amp;$C310&amp;"'!"&amp;"$"&amp;$D310&amp;$BD$1&amp;"")</f>
        <v>CMS</v>
      </c>
      <c r="BE310" s="231"/>
      <c r="BF310" s="232" t="s">
        <v>1</v>
      </c>
      <c r="BG310" s="230" t="s">
        <v>1</v>
      </c>
      <c r="BH310" s="234">
        <v>14</v>
      </c>
      <c r="BI310" s="230">
        <v>71.39</v>
      </c>
      <c r="BJ310" s="234" cm="1">
        <f t="array" aca="1" ref="BJ310" ca="1">INDIRECT("'"&amp;$C310&amp;"'!"&amp;"$"&amp;$D310&amp;$BJ$1&amp;"")</f>
        <v>14.29</v>
      </c>
      <c r="BK310" s="232">
        <v>1</v>
      </c>
      <c r="BL310" s="230">
        <v>1.2</v>
      </c>
      <c r="BM310" s="414">
        <v>68.8</v>
      </c>
      <c r="BN310" s="229" cm="1">
        <f t="array" aca="1" ref="BN310" ca="1">INDIRECT("'"&amp;$C310&amp;"'!"&amp;"$"&amp;$D310&amp;$BN$1&amp;"")</f>
        <v>0</v>
      </c>
      <c r="BO310" s="231" t="s">
        <v>1</v>
      </c>
      <c r="BP310" s="230" t="s">
        <v>1</v>
      </c>
      <c r="BQ310" s="234" cm="1">
        <f t="array" aca="1" ref="BQ310" ca="1">INDIRECT("'"&amp;$C310&amp;"'!"&amp;"$"&amp;$D310&amp;$BQ$1&amp;"")</f>
        <v>0.91</v>
      </c>
      <c r="BR310" s="232"/>
      <c r="BS310" s="232">
        <v>0.99</v>
      </c>
      <c r="BT310" s="230">
        <v>0.1</v>
      </c>
      <c r="BU310" s="234" cm="1">
        <f t="array" aca="1" ref="BU310" ca="1">INDIRECT("'"&amp;$C310&amp;"'!"&amp;"$"&amp;$D310&amp;$BU$1&amp;"")</f>
        <v>0.73</v>
      </c>
      <c r="BV310" s="232"/>
      <c r="BW310" s="232">
        <v>0.97</v>
      </c>
      <c r="BX310" s="230">
        <v>0.17</v>
      </c>
      <c r="BY310" s="235"/>
      <c r="BZ310" s="232"/>
      <c r="CA310" s="232"/>
      <c r="CB310" s="230"/>
    </row>
    <row r="311" spans="1:80" ht="15" x14ac:dyDescent="0.2">
      <c r="A311" s="351">
        <f t="shared" si="23"/>
        <v>45974</v>
      </c>
      <c r="B311" s="268">
        <v>0.25</v>
      </c>
      <c r="C311" s="254">
        <f t="shared" si="24"/>
        <v>13</v>
      </c>
      <c r="D311" s="255" t="s">
        <v>159</v>
      </c>
      <c r="E311" s="236">
        <v>13.4</v>
      </c>
      <c r="F311" s="237">
        <v>69.88</v>
      </c>
      <c r="G311" s="238" t="str" cm="1">
        <f t="array" aca="1" ref="G311" ca="1">INDIRECT("'"&amp;$C311&amp;"'!"&amp;"$"&amp;$D311&amp;$G$1&amp;"")</f>
        <v>CMS</v>
      </c>
      <c r="H311" s="239" t="s">
        <v>1</v>
      </c>
      <c r="I311" s="237" t="s">
        <v>1</v>
      </c>
      <c r="J311" s="238" t="str" cm="1">
        <f t="array" aca="1" ref="J311" ca="1">INDIRECT("'"&amp;$C311&amp;"'!"&amp;"$"&amp;$D311&amp;$J$1&amp;"")</f>
        <v>CMS</v>
      </c>
      <c r="K311" s="239"/>
      <c r="L311" s="239" t="s">
        <v>1</v>
      </c>
      <c r="M311" s="240" t="s">
        <v>1</v>
      </c>
      <c r="N311" s="236" cm="1">
        <f t="array" aca="1" ref="N311" ca="1">INDIRECT("'"&amp;$C311&amp;"'!"&amp;"$"&amp;$D311&amp;$N$1&amp;"")</f>
        <v>6.8</v>
      </c>
      <c r="O311" s="239"/>
      <c r="P311" s="239">
        <v>0.96</v>
      </c>
      <c r="Q311" s="237">
        <v>0.69</v>
      </c>
      <c r="R311" s="236" cm="1">
        <f t="array" aca="1" ref="R311" ca="1">INDIRECT("'"&amp;$C311&amp;"'!"&amp;"$"&amp;$D311&amp;$R$1&amp;"")</f>
        <v>6.8</v>
      </c>
      <c r="S311" s="239"/>
      <c r="T311" s="239">
        <v>0.96</v>
      </c>
      <c r="U311" s="240">
        <v>0.69</v>
      </c>
      <c r="V311" s="236" t="s">
        <v>1</v>
      </c>
      <c r="W311" s="241" cm="1">
        <f t="array" aca="1" ref="W311" ca="1">INDIRECT("'"&amp;$C311&amp;"'!"&amp;"$"&amp;$D311&amp;$W$1&amp;"")</f>
        <v>0</v>
      </c>
      <c r="X311" s="239" t="s">
        <v>1</v>
      </c>
      <c r="Y311" s="237" t="s">
        <v>1</v>
      </c>
      <c r="Z311" s="238"/>
      <c r="AA311" s="239"/>
      <c r="AB311" s="239"/>
      <c r="AC311" s="240"/>
      <c r="AD311" s="236"/>
      <c r="AE311" s="239"/>
      <c r="AF311" s="239"/>
      <c r="AG311" s="237"/>
      <c r="AH311" s="238"/>
      <c r="AI311" s="239"/>
      <c r="AJ311" s="239"/>
      <c r="AK311" s="240"/>
      <c r="AL311" s="236"/>
      <c r="AM311" s="239"/>
      <c r="AN311" s="239"/>
      <c r="AO311" s="237"/>
      <c r="AP311" s="236">
        <v>11.6</v>
      </c>
      <c r="AQ311" s="240">
        <v>70.8</v>
      </c>
      <c r="AR311" s="236" cm="1">
        <f t="array" aca="1" ref="AR311" ca="1">INDIRECT("'"&amp;$C311&amp;"'!"&amp;"$"&amp;$D311&amp;$AR$1&amp;"")</f>
        <v>4</v>
      </c>
      <c r="AS311" s="239">
        <v>0.96</v>
      </c>
      <c r="AT311" s="237">
        <v>0.69</v>
      </c>
      <c r="AU311" s="238" cm="1">
        <f t="array" aca="1" ref="AU311" ca="1">INDIRECT("'"&amp;$C311&amp;"'!"&amp;"$"&amp;$D311&amp;$AU$1&amp;"")</f>
        <v>3.5</v>
      </c>
      <c r="AV311" s="239">
        <v>0.96</v>
      </c>
      <c r="AW311" s="237">
        <v>0.69</v>
      </c>
      <c r="AX311" s="236">
        <v>13.8</v>
      </c>
      <c r="AY311" s="240">
        <v>70.8</v>
      </c>
      <c r="AZ311" s="239" cm="1">
        <f t="array" aca="1" ref="AZ311" ca="1">INDIRECT("'"&amp;$C311&amp;"'!"&amp;"$"&amp;$D311&amp;$AZ$1&amp;"")</f>
        <v>0.49</v>
      </c>
      <c r="BA311" s="238"/>
      <c r="BB311" s="239">
        <v>0.89</v>
      </c>
      <c r="BC311" s="237">
        <v>0.12</v>
      </c>
      <c r="BD311" s="239" t="str" cm="1">
        <f t="array" aca="1" ref="BD311" ca="1">INDIRECT("'"&amp;$C311&amp;"'!"&amp;"$"&amp;$D311&amp;$BD$1&amp;"")</f>
        <v>CMS</v>
      </c>
      <c r="BE311" s="238"/>
      <c r="BF311" s="239" t="s">
        <v>1</v>
      </c>
      <c r="BG311" s="237" t="s">
        <v>1</v>
      </c>
      <c r="BH311" s="241">
        <v>14.15</v>
      </c>
      <c r="BI311" s="237">
        <v>71.72</v>
      </c>
      <c r="BJ311" s="241" cm="1">
        <f t="array" aca="1" ref="BJ311" ca="1">INDIRECT("'"&amp;$C311&amp;"'!"&amp;"$"&amp;$D311&amp;$BJ$1&amp;"")</f>
        <v>14.27</v>
      </c>
      <c r="BK311" s="239">
        <v>0.99</v>
      </c>
      <c r="BL311" s="237">
        <v>2.2999999999999998</v>
      </c>
      <c r="BM311" s="415">
        <v>69.099999999999994</v>
      </c>
      <c r="BN311" s="236" cm="1">
        <f t="array" aca="1" ref="BN311" ca="1">INDIRECT("'"&amp;$C311&amp;"'!"&amp;"$"&amp;$D311&amp;$BN$1&amp;"")</f>
        <v>3.5</v>
      </c>
      <c r="BO311" s="238">
        <v>0.97</v>
      </c>
      <c r="BP311" s="237">
        <v>0.85</v>
      </c>
      <c r="BQ311" s="241" cm="1">
        <f t="array" aca="1" ref="BQ311" ca="1">INDIRECT("'"&amp;$C311&amp;"'!"&amp;"$"&amp;$D311&amp;$BQ$1&amp;"")</f>
        <v>1.1200000000000001</v>
      </c>
      <c r="BR311" s="239"/>
      <c r="BS311" s="239">
        <v>0.99</v>
      </c>
      <c r="BT311" s="237">
        <v>0.12</v>
      </c>
      <c r="BU311" s="241" cm="1">
        <f t="array" aca="1" ref="BU311" ca="1">INDIRECT("'"&amp;$C311&amp;"'!"&amp;"$"&amp;$D311&amp;$BU$1&amp;"")</f>
        <v>0.81</v>
      </c>
      <c r="BV311" s="239"/>
      <c r="BW311" s="239">
        <v>0.97</v>
      </c>
      <c r="BX311" s="237">
        <v>0.17</v>
      </c>
      <c r="BY311" s="242"/>
      <c r="BZ311" s="239"/>
      <c r="CA311" s="239"/>
      <c r="CB311" s="237"/>
    </row>
    <row r="312" spans="1:80" ht="15" x14ac:dyDescent="0.2">
      <c r="A312" s="351">
        <f t="shared" si="23"/>
        <v>45974</v>
      </c>
      <c r="B312" s="268">
        <v>0.29166666666666702</v>
      </c>
      <c r="C312" s="254">
        <f t="shared" si="24"/>
        <v>13</v>
      </c>
      <c r="D312" s="255" t="s">
        <v>160</v>
      </c>
      <c r="E312" s="229">
        <v>13.9</v>
      </c>
      <c r="F312" s="230">
        <v>69.11</v>
      </c>
      <c r="G312" s="231" t="str" cm="1">
        <f t="array" aca="1" ref="G312" ca="1">INDIRECT("'"&amp;$C312&amp;"'!"&amp;"$"&amp;$D312&amp;$G$1&amp;"")</f>
        <v>CMS</v>
      </c>
      <c r="H312" s="232" t="s">
        <v>1</v>
      </c>
      <c r="I312" s="230" t="s">
        <v>1</v>
      </c>
      <c r="J312" s="231" cm="1">
        <f t="array" aca="1" ref="J312" ca="1">INDIRECT("'"&amp;$C312&amp;"'!"&amp;"$"&amp;$D312&amp;$J$1&amp;"")</f>
        <v>1.6</v>
      </c>
      <c r="K312" s="232"/>
      <c r="L312" s="232">
        <v>0.85</v>
      </c>
      <c r="M312" s="233">
        <v>1</v>
      </c>
      <c r="N312" s="229" cm="1">
        <f t="array" aca="1" ref="N312" ca="1">INDIRECT("'"&amp;$C312&amp;"'!"&amp;"$"&amp;$D312&amp;$N$1&amp;"")</f>
        <v>6</v>
      </c>
      <c r="O312" s="232"/>
      <c r="P312" s="232">
        <v>0.98</v>
      </c>
      <c r="Q312" s="230">
        <v>1.2</v>
      </c>
      <c r="R312" s="359" cm="1">
        <f t="array" aca="1" ref="R312" ca="1">INDIRECT("'"&amp;$C312&amp;"'!"&amp;"$"&amp;$D312&amp;$R$1&amp;"")</f>
        <v>6</v>
      </c>
      <c r="S312" s="232"/>
      <c r="T312" s="232">
        <v>0.98</v>
      </c>
      <c r="U312" s="233">
        <v>1.2</v>
      </c>
      <c r="V312" s="229" t="s">
        <v>1</v>
      </c>
      <c r="W312" s="234" cm="1">
        <f t="array" aca="1" ref="W312" ca="1">INDIRECT("'"&amp;$C312&amp;"'!"&amp;"$"&amp;$D312&amp;$W$1&amp;"")</f>
        <v>0</v>
      </c>
      <c r="X312" s="232" t="s">
        <v>1</v>
      </c>
      <c r="Y312" s="230" t="s">
        <v>1</v>
      </c>
      <c r="Z312" s="231" cm="1">
        <f t="array" aca="1" ref="Z312" ca="1">INDIRECT("'"&amp;$C312&amp;"'!"&amp;"$"&amp;$D312&amp;$Z$1&amp;"")</f>
        <v>0</v>
      </c>
      <c r="AA312" s="232" t="s">
        <v>1</v>
      </c>
      <c r="AB312" s="232" t="s">
        <v>1</v>
      </c>
      <c r="AC312" s="233" t="s">
        <v>1</v>
      </c>
      <c r="AD312" s="229" cm="1">
        <f t="array" aca="1" ref="AD312" ca="1">INDIRECT("'"&amp;$C312&amp;"'!"&amp;"$"&amp;$D312&amp;$AD$1&amp;"")</f>
        <v>0</v>
      </c>
      <c r="AE312" s="232" t="s">
        <v>1</v>
      </c>
      <c r="AF312" s="232" t="s">
        <v>1</v>
      </c>
      <c r="AG312" s="230" t="s">
        <v>1</v>
      </c>
      <c r="AH312" s="231" cm="1">
        <f t="array" aca="1" ref="AH312" ca="1">INDIRECT("'"&amp;$C312&amp;"'!"&amp;"$"&amp;$D312&amp;$AH$1&amp;"")</f>
        <v>0</v>
      </c>
      <c r="AI312" s="232" t="s">
        <v>1</v>
      </c>
      <c r="AJ312" s="232" t="s">
        <v>1</v>
      </c>
      <c r="AK312" s="233" t="s">
        <v>1</v>
      </c>
      <c r="AL312" s="229" cm="1">
        <f t="array" aca="1" ref="AL312" ca="1">INDIRECT("'"&amp;$C312&amp;"'!"&amp;"$"&amp;$D312&amp;$AL$1&amp;"")</f>
        <v>0</v>
      </c>
      <c r="AM312" s="232" t="s">
        <v>1</v>
      </c>
      <c r="AN312" s="232" t="s">
        <v>1</v>
      </c>
      <c r="AO312" s="230" t="s">
        <v>1</v>
      </c>
      <c r="AP312" s="229">
        <v>11.6</v>
      </c>
      <c r="AQ312" s="233">
        <v>70.599999999999994</v>
      </c>
      <c r="AR312" s="229" cm="1">
        <f t="array" aca="1" ref="AR312" ca="1">INDIRECT("'"&amp;$C312&amp;"'!"&amp;"$"&amp;$D312&amp;$AR$1&amp;"")</f>
        <v>3.8</v>
      </c>
      <c r="AS312" s="232">
        <v>0.98</v>
      </c>
      <c r="AT312" s="230">
        <v>0.73</v>
      </c>
      <c r="AU312" s="231" cm="1">
        <f t="array" aca="1" ref="AU312" ca="1">INDIRECT("'"&amp;$C312&amp;"'!"&amp;"$"&amp;$D312&amp;$AU$1&amp;"")</f>
        <v>3.2</v>
      </c>
      <c r="AV312" s="232">
        <v>0.97</v>
      </c>
      <c r="AW312" s="230">
        <v>0.75</v>
      </c>
      <c r="AX312" s="229">
        <v>13.8</v>
      </c>
      <c r="AY312" s="233">
        <v>70.8</v>
      </c>
      <c r="AZ312" s="232" cm="1">
        <f t="array" aca="1" ref="AZ312" ca="1">INDIRECT("'"&amp;$C312&amp;"'!"&amp;"$"&amp;$D312&amp;$AZ$1&amp;"")</f>
        <v>2.7</v>
      </c>
      <c r="BA312" s="231"/>
      <c r="BB312" s="232">
        <v>0.97</v>
      </c>
      <c r="BC312" s="230">
        <v>0.63</v>
      </c>
      <c r="BD312" s="232" t="str" cm="1">
        <f t="array" aca="1" ref="BD312" ca="1">INDIRECT("'"&amp;$C312&amp;"'!"&amp;"$"&amp;$D312&amp;$BD$1&amp;"")</f>
        <v>CMS</v>
      </c>
      <c r="BE312" s="231"/>
      <c r="BF312" s="232" t="s">
        <v>1</v>
      </c>
      <c r="BG312" s="230" t="s">
        <v>1</v>
      </c>
      <c r="BH312" s="234">
        <v>14.14</v>
      </c>
      <c r="BI312" s="230">
        <v>71.540000000000006</v>
      </c>
      <c r="BJ312" s="234" cm="1">
        <f t="array" aca="1" ref="BJ312" ca="1">INDIRECT("'"&amp;$C312&amp;"'!"&amp;"$"&amp;$D312&amp;$BJ$1&amp;"")</f>
        <v>14.26</v>
      </c>
      <c r="BK312" s="232">
        <v>0.99</v>
      </c>
      <c r="BL312" s="230">
        <v>2.4</v>
      </c>
      <c r="BM312" s="414">
        <v>68.2</v>
      </c>
      <c r="BN312" s="229" cm="1">
        <f t="array" aca="1" ref="BN312" ca="1">INDIRECT("'"&amp;$C312&amp;"'!"&amp;"$"&amp;$D312&amp;$BN$1&amp;"")</f>
        <v>0</v>
      </c>
      <c r="BO312" s="231" t="s">
        <v>1</v>
      </c>
      <c r="BP312" s="230" t="s">
        <v>1</v>
      </c>
      <c r="BQ312" s="234" cm="1">
        <f t="array" aca="1" ref="BQ312" ca="1">INDIRECT("'"&amp;$C312&amp;"'!"&amp;"$"&amp;$D312&amp;$BQ$1&amp;"")</f>
        <v>1.1599999999999999</v>
      </c>
      <c r="BR312" s="232"/>
      <c r="BS312" s="232">
        <v>0.99</v>
      </c>
      <c r="BT312" s="230">
        <v>0.14000000000000001</v>
      </c>
      <c r="BU312" s="235" cm="1">
        <f t="array" aca="1" ref="BU312" ca="1">INDIRECT("'"&amp;$C312&amp;"'!"&amp;"$"&amp;$D312&amp;$BU$1&amp;"")</f>
        <v>0.8</v>
      </c>
      <c r="BV312" s="232"/>
      <c r="BW312" s="232">
        <v>0.97</v>
      </c>
      <c r="BX312" s="230">
        <v>0.19</v>
      </c>
      <c r="BY312" s="235"/>
      <c r="BZ312" s="232"/>
      <c r="CA312" s="232"/>
      <c r="CB312" s="230"/>
    </row>
    <row r="313" spans="1:80" ht="15" x14ac:dyDescent="0.2">
      <c r="A313" s="351">
        <f t="shared" si="23"/>
        <v>45974</v>
      </c>
      <c r="B313" s="268">
        <v>0.33333333333333398</v>
      </c>
      <c r="C313" s="254">
        <f t="shared" si="24"/>
        <v>13</v>
      </c>
      <c r="D313" s="255" t="s">
        <v>161</v>
      </c>
      <c r="E313" s="236">
        <v>14.1</v>
      </c>
      <c r="F313" s="237">
        <v>69.03</v>
      </c>
      <c r="G313" s="238" t="str" cm="1">
        <f t="array" aca="1" ref="G313" ca="1">INDIRECT("'"&amp;$C313&amp;"'!"&amp;"$"&amp;$D313&amp;$G$1&amp;"")</f>
        <v>CMS</v>
      </c>
      <c r="H313" s="239" t="s">
        <v>1</v>
      </c>
      <c r="I313" s="237" t="s">
        <v>1</v>
      </c>
      <c r="J313" s="238" cm="1">
        <f t="array" aca="1" ref="J313" ca="1">INDIRECT("'"&amp;$C313&amp;"'!"&amp;"$"&amp;$D313&amp;$J$1&amp;"")</f>
        <v>1.62</v>
      </c>
      <c r="K313" s="239"/>
      <c r="L313" s="239">
        <v>0.96</v>
      </c>
      <c r="M313" s="240">
        <v>0.44900000000000001</v>
      </c>
      <c r="N313" s="236" cm="1">
        <f t="array" aca="1" ref="N313" ca="1">INDIRECT("'"&amp;$C313&amp;"'!"&amp;"$"&amp;$D313&amp;$N$1&amp;"")</f>
        <v>6.7</v>
      </c>
      <c r="O313" s="239"/>
      <c r="P313" s="239">
        <v>0.91</v>
      </c>
      <c r="Q313" s="237">
        <v>3.0939999999999999</v>
      </c>
      <c r="R313" s="236" cm="1">
        <f t="array" aca="1" ref="R313" ca="1">INDIRECT("'"&amp;$C313&amp;"'!"&amp;"$"&amp;$D313&amp;$R$1&amp;"")</f>
        <v>6.7</v>
      </c>
      <c r="S313" s="239"/>
      <c r="T313" s="239">
        <v>0.91</v>
      </c>
      <c r="U313" s="240">
        <v>3.1</v>
      </c>
      <c r="V313" s="236" t="s">
        <v>1</v>
      </c>
      <c r="W313" s="241" cm="1">
        <f t="array" aca="1" ref="W313" ca="1">INDIRECT("'"&amp;$C313&amp;"'!"&amp;"$"&amp;$D313&amp;$W$1&amp;"")</f>
        <v>0</v>
      </c>
      <c r="X313" s="239" t="s">
        <v>1</v>
      </c>
      <c r="Y313" s="237" t="s">
        <v>1</v>
      </c>
      <c r="Z313" s="238" cm="1">
        <f t="array" aca="1" ref="Z313" ca="1">INDIRECT("'"&amp;$C313&amp;"'!"&amp;"$"&amp;$D313&amp;$Z$1&amp;"")</f>
        <v>0</v>
      </c>
      <c r="AA313" s="239" t="s">
        <v>1</v>
      </c>
      <c r="AB313" s="239" t="s">
        <v>1</v>
      </c>
      <c r="AC313" s="240" t="s">
        <v>1</v>
      </c>
      <c r="AD313" s="236" cm="1">
        <f t="array" aca="1" ref="AD313" ca="1">INDIRECT("'"&amp;$C313&amp;"'!"&amp;"$"&amp;$D313&amp;$AD$1&amp;"")</f>
        <v>0</v>
      </c>
      <c r="AE313" s="239" t="s">
        <v>1</v>
      </c>
      <c r="AF313" s="239" t="s">
        <v>1</v>
      </c>
      <c r="AG313" s="237" t="s">
        <v>1</v>
      </c>
      <c r="AH313" s="238" cm="1">
        <f t="array" aca="1" ref="AH313" ca="1">INDIRECT("'"&amp;$C313&amp;"'!"&amp;"$"&amp;$D313&amp;$AH$1&amp;"")</f>
        <v>0</v>
      </c>
      <c r="AI313" s="239" t="s">
        <v>1</v>
      </c>
      <c r="AJ313" s="239" t="s">
        <v>1</v>
      </c>
      <c r="AK313" s="240" t="s">
        <v>1</v>
      </c>
      <c r="AL313" s="236" cm="1">
        <f t="array" aca="1" ref="AL313" ca="1">INDIRECT("'"&amp;$C313&amp;"'!"&amp;"$"&amp;$D313&amp;$AL$1&amp;"")</f>
        <v>0</v>
      </c>
      <c r="AM313" s="239" t="s">
        <v>1</v>
      </c>
      <c r="AN313" s="239" t="s">
        <v>1</v>
      </c>
      <c r="AO313" s="237" t="s">
        <v>1</v>
      </c>
      <c r="AP313" s="236">
        <v>11.6</v>
      </c>
      <c r="AQ313" s="240">
        <v>70.3</v>
      </c>
      <c r="AR313" s="236" cm="1">
        <f t="array" aca="1" ref="AR313" ca="1">INDIRECT("'"&amp;$C313&amp;"'!"&amp;"$"&amp;$D313&amp;$AR$1&amp;"")</f>
        <v>4</v>
      </c>
      <c r="AS313" s="239">
        <v>0.97</v>
      </c>
      <c r="AT313" s="237">
        <v>0.9</v>
      </c>
      <c r="AU313" s="238" cm="1">
        <f t="array" aca="1" ref="AU313" ca="1">INDIRECT("'"&amp;$C313&amp;"'!"&amp;"$"&amp;$D313&amp;$AU$1&amp;"")</f>
        <v>3.4</v>
      </c>
      <c r="AV313" s="239">
        <v>0.96</v>
      </c>
      <c r="AW313" s="237">
        <v>0.72</v>
      </c>
      <c r="AX313" s="236">
        <v>13.8</v>
      </c>
      <c r="AY313" s="240">
        <v>70.8</v>
      </c>
      <c r="AZ313" s="239" cm="1">
        <f t="array" aca="1" ref="AZ313" ca="1">INDIRECT("'"&amp;$C313&amp;"'!"&amp;"$"&amp;$D313&amp;$AZ$1&amp;"")</f>
        <v>6.3</v>
      </c>
      <c r="BA313" s="238"/>
      <c r="BB313" s="239">
        <v>0.97</v>
      </c>
      <c r="BC313" s="237">
        <v>1.52</v>
      </c>
      <c r="BD313" s="239" t="str" cm="1">
        <f t="array" aca="1" ref="BD313" ca="1">INDIRECT("'"&amp;$C313&amp;"'!"&amp;"$"&amp;$D313&amp;$BD$1&amp;"")</f>
        <v>CMS</v>
      </c>
      <c r="BE313" s="238"/>
      <c r="BF313" s="239" t="s">
        <v>1</v>
      </c>
      <c r="BG313" s="237" t="s">
        <v>1</v>
      </c>
      <c r="BH313" s="241">
        <v>14.11</v>
      </c>
      <c r="BI313" s="237">
        <v>71.349999999999994</v>
      </c>
      <c r="BJ313" s="241" cm="1">
        <f t="array" aca="1" ref="BJ313" ca="1">INDIRECT("'"&amp;$C313&amp;"'!"&amp;"$"&amp;$D313&amp;$BJ$1&amp;"")</f>
        <v>14.28</v>
      </c>
      <c r="BK313" s="239">
        <v>0.99</v>
      </c>
      <c r="BL313" s="237">
        <v>2.2999999999999998</v>
      </c>
      <c r="BM313" s="415">
        <v>67.599999999999994</v>
      </c>
      <c r="BN313" s="236" cm="1">
        <f t="array" aca="1" ref="BN313" ca="1">INDIRECT("'"&amp;$C313&amp;"'!"&amp;"$"&amp;$D313&amp;$BN$1&amp;"")</f>
        <v>0</v>
      </c>
      <c r="BO313" s="238" t="s">
        <v>1</v>
      </c>
      <c r="BP313" s="237" t="s">
        <v>1</v>
      </c>
      <c r="BQ313" s="241" cm="1">
        <f t="array" aca="1" ref="BQ313" ca="1">INDIRECT("'"&amp;$C313&amp;"'!"&amp;"$"&amp;$D313&amp;$BQ$1&amp;"")</f>
        <v>1.1299999999999999</v>
      </c>
      <c r="BR313" s="239"/>
      <c r="BS313" s="239">
        <v>0.99</v>
      </c>
      <c r="BT313" s="237">
        <v>0.16</v>
      </c>
      <c r="BU313" s="242" cm="1">
        <f t="array" aca="1" ref="BU313" ca="1">INDIRECT("'"&amp;$C313&amp;"'!"&amp;"$"&amp;$D313&amp;$BU$1&amp;"")</f>
        <v>0.78</v>
      </c>
      <c r="BV313" s="239"/>
      <c r="BW313" s="239">
        <v>0.97</v>
      </c>
      <c r="BX313" s="237">
        <v>0.19</v>
      </c>
      <c r="BY313" s="242"/>
      <c r="BZ313" s="239"/>
      <c r="CA313" s="239"/>
      <c r="CB313" s="237"/>
    </row>
    <row r="314" spans="1:80" ht="15" x14ac:dyDescent="0.2">
      <c r="A314" s="351">
        <f t="shared" si="23"/>
        <v>45974</v>
      </c>
      <c r="B314" s="268">
        <v>0.375</v>
      </c>
      <c r="C314" s="254">
        <f t="shared" si="24"/>
        <v>13</v>
      </c>
      <c r="D314" s="255" t="s">
        <v>162</v>
      </c>
      <c r="E314" s="229">
        <v>14</v>
      </c>
      <c r="F314" s="230">
        <v>69.3</v>
      </c>
      <c r="G314" s="231" t="str" cm="1">
        <f t="array" aca="1" ref="G314" ca="1">INDIRECT("'"&amp;$C314&amp;"'!"&amp;"$"&amp;$D314&amp;$G$1&amp;"")</f>
        <v>CMS</v>
      </c>
      <c r="H314" s="232" t="s">
        <v>1</v>
      </c>
      <c r="I314" s="230" t="s">
        <v>1</v>
      </c>
      <c r="J314" s="231" cm="1">
        <f t="array" aca="1" ref="J314" ca="1">INDIRECT("'"&amp;$C314&amp;"'!"&amp;"$"&amp;$D314&amp;$J$1&amp;"")</f>
        <v>6.6</v>
      </c>
      <c r="K314" s="232"/>
      <c r="L314" s="232">
        <v>0.91</v>
      </c>
      <c r="M314" s="233">
        <v>3.093</v>
      </c>
      <c r="N314" s="229" cm="1">
        <f t="array" aca="1" ref="N314" ca="1">INDIRECT("'"&amp;$C314&amp;"'!"&amp;"$"&amp;$D314&amp;$N$1&amp;"")</f>
        <v>6.6</v>
      </c>
      <c r="O314" s="232"/>
      <c r="P314" s="232">
        <v>0.91</v>
      </c>
      <c r="Q314" s="230">
        <v>3.0870000000000002</v>
      </c>
      <c r="R314" s="359" cm="1">
        <f t="array" aca="1" ref="R314" ca="1">INDIRECT("'"&amp;$C314&amp;"'!"&amp;"$"&amp;$D314&amp;$R$1&amp;"")</f>
        <v>6.6</v>
      </c>
      <c r="S314" s="232"/>
      <c r="T314" s="232">
        <v>0.91</v>
      </c>
      <c r="U314" s="233">
        <v>3.11</v>
      </c>
      <c r="V314" s="229" t="s">
        <v>1</v>
      </c>
      <c r="W314" s="234" cm="1">
        <f t="array" aca="1" ref="W314" ca="1">INDIRECT("'"&amp;$C314&amp;"'!"&amp;"$"&amp;$D314&amp;$W$1&amp;"")</f>
        <v>0</v>
      </c>
      <c r="X314" s="232" t="s">
        <v>1</v>
      </c>
      <c r="Y314" s="230" t="s">
        <v>1</v>
      </c>
      <c r="Z314" s="231" cm="1">
        <f t="array" aca="1" ref="Z314" ca="1">INDIRECT("'"&amp;$C314&amp;"'!"&amp;"$"&amp;$D314&amp;$Z$1&amp;"")</f>
        <v>0</v>
      </c>
      <c r="AA314" s="232" t="s">
        <v>1</v>
      </c>
      <c r="AB314" s="232" t="s">
        <v>1</v>
      </c>
      <c r="AC314" s="233" t="s">
        <v>1</v>
      </c>
      <c r="AD314" s="229" cm="1">
        <f t="array" aca="1" ref="AD314" ca="1">INDIRECT("'"&amp;$C314&amp;"'!"&amp;"$"&amp;$D314&amp;$AD$1&amp;"")</f>
        <v>0</v>
      </c>
      <c r="AE314" s="232" t="s">
        <v>1</v>
      </c>
      <c r="AF314" s="232" t="s">
        <v>1</v>
      </c>
      <c r="AG314" s="230" t="s">
        <v>1</v>
      </c>
      <c r="AH314" s="231" cm="1">
        <f t="array" aca="1" ref="AH314" ca="1">INDIRECT("'"&amp;$C314&amp;"'!"&amp;"$"&amp;$D314&amp;$AH$1&amp;"")</f>
        <v>0</v>
      </c>
      <c r="AI314" s="232" t="s">
        <v>1</v>
      </c>
      <c r="AJ314" s="232" t="s">
        <v>1</v>
      </c>
      <c r="AK314" s="233" t="s">
        <v>1</v>
      </c>
      <c r="AL314" s="229" cm="1">
        <f t="array" aca="1" ref="AL314" ca="1">INDIRECT("'"&amp;$C314&amp;"'!"&amp;"$"&amp;$D314&amp;$AL$1&amp;"")</f>
        <v>0</v>
      </c>
      <c r="AM314" s="232" t="s">
        <v>1</v>
      </c>
      <c r="AN314" s="232" t="s">
        <v>1</v>
      </c>
      <c r="AO314" s="230" t="s">
        <v>1</v>
      </c>
      <c r="AP314" s="229">
        <v>11.7</v>
      </c>
      <c r="AQ314" s="233">
        <v>70.7</v>
      </c>
      <c r="AR314" s="229" cm="1">
        <f t="array" aca="1" ref="AR314" ca="1">INDIRECT("'"&amp;$C314&amp;"'!"&amp;"$"&amp;$D314&amp;$AR$1&amp;"")</f>
        <v>4</v>
      </c>
      <c r="AS314" s="232">
        <v>0.96</v>
      </c>
      <c r="AT314" s="230">
        <v>1.05</v>
      </c>
      <c r="AU314" s="231" cm="1">
        <f t="array" aca="1" ref="AU314" ca="1">INDIRECT("'"&amp;$C314&amp;"'!"&amp;"$"&amp;$D314&amp;$AU$1&amp;"")</f>
        <v>3.4</v>
      </c>
      <c r="AV314" s="232">
        <v>0.96</v>
      </c>
      <c r="AW314" s="230">
        <v>0.92</v>
      </c>
      <c r="AX314" s="229">
        <v>13.95</v>
      </c>
      <c r="AY314" s="233">
        <v>70.7</v>
      </c>
      <c r="AZ314" s="232" cm="1">
        <f t="array" aca="1" ref="AZ314" ca="1">INDIRECT("'"&amp;$C314&amp;"'!"&amp;"$"&amp;$D314&amp;$AZ$1&amp;"")</f>
        <v>7</v>
      </c>
      <c r="BA314" s="231"/>
      <c r="BB314" s="232">
        <v>0.96</v>
      </c>
      <c r="BC314" s="230">
        <v>2.4</v>
      </c>
      <c r="BD314" s="232" t="str" cm="1">
        <f t="array" aca="1" ref="BD314" ca="1">INDIRECT("'"&amp;$C314&amp;"'!"&amp;"$"&amp;$D314&amp;$BD$1&amp;"")</f>
        <v>CMS</v>
      </c>
      <c r="BE314" s="231"/>
      <c r="BF314" s="232" t="s">
        <v>1</v>
      </c>
      <c r="BG314" s="230" t="s">
        <v>1</v>
      </c>
      <c r="BH314" s="234">
        <v>14.23</v>
      </c>
      <c r="BI314" s="230">
        <v>71.64</v>
      </c>
      <c r="BJ314" s="234" cm="1">
        <f t="array" aca="1" ref="BJ314" ca="1">INDIRECT("'"&amp;$C314&amp;"'!"&amp;"$"&amp;$D314&amp;$BJ$1&amp;"")</f>
        <v>14.11</v>
      </c>
      <c r="BK314" s="232">
        <v>0.98</v>
      </c>
      <c r="BL314" s="230">
        <v>3.4</v>
      </c>
      <c r="BM314" s="414">
        <v>67.8</v>
      </c>
      <c r="BN314" s="229" cm="1">
        <f t="array" aca="1" ref="BN314" ca="1">INDIRECT("'"&amp;$C314&amp;"'!"&amp;"$"&amp;$D314&amp;$BN$1&amp;"")</f>
        <v>3.6799999999999997</v>
      </c>
      <c r="BO314" s="231">
        <v>0.95</v>
      </c>
      <c r="BP314" s="230">
        <v>1.2</v>
      </c>
      <c r="BQ314" s="234" cm="1">
        <f t="array" aca="1" ref="BQ314" ca="1">INDIRECT("'"&amp;$C314&amp;"'!"&amp;"$"&amp;$D314&amp;$BQ$1&amp;"")</f>
        <v>1.2</v>
      </c>
      <c r="BR314" s="232"/>
      <c r="BS314" s="232">
        <v>0.99</v>
      </c>
      <c r="BT314" s="230">
        <v>0.17</v>
      </c>
      <c r="BU314" s="235" cm="1">
        <f t="array" aca="1" ref="BU314" ca="1">INDIRECT("'"&amp;$C314&amp;"'!"&amp;"$"&amp;$D314&amp;$BU$1&amp;"")</f>
        <v>0.82</v>
      </c>
      <c r="BV314" s="232"/>
      <c r="BW314" s="232">
        <v>0.97</v>
      </c>
      <c r="BX314" s="230">
        <v>0.2</v>
      </c>
      <c r="BY314" s="235"/>
      <c r="BZ314" s="232"/>
      <c r="CA314" s="232"/>
      <c r="CB314" s="230"/>
    </row>
    <row r="315" spans="1:80" ht="15" x14ac:dyDescent="0.2">
      <c r="A315" s="351">
        <f t="shared" si="23"/>
        <v>45974</v>
      </c>
      <c r="B315" s="268">
        <v>0.41666666666666702</v>
      </c>
      <c r="C315" s="254">
        <f t="shared" si="24"/>
        <v>13</v>
      </c>
      <c r="D315" s="255" t="s">
        <v>163</v>
      </c>
      <c r="E315" s="236">
        <v>14.2</v>
      </c>
      <c r="F315" s="237">
        <v>69.42</v>
      </c>
      <c r="G315" s="238" t="str" cm="1">
        <f t="array" aca="1" ref="G315" ca="1">INDIRECT("'"&amp;$C315&amp;"'!"&amp;"$"&amp;$D315&amp;$G$1&amp;"")</f>
        <v>CMS</v>
      </c>
      <c r="H315" s="239" t="s">
        <v>1</v>
      </c>
      <c r="I315" s="237" t="s">
        <v>1</v>
      </c>
      <c r="J315" s="238" cm="1">
        <f t="array" aca="1" ref="J315" ca="1">INDIRECT("'"&amp;$C315&amp;"'!"&amp;"$"&amp;$D315&amp;$J$1&amp;"")</f>
        <v>6.6</v>
      </c>
      <c r="K315" s="239"/>
      <c r="L315" s="239">
        <v>0.93</v>
      </c>
      <c r="M315" s="240">
        <v>2.5529999999999999</v>
      </c>
      <c r="N315" s="236" cm="1">
        <f t="array" aca="1" ref="N315" ca="1">INDIRECT("'"&amp;$C315&amp;"'!"&amp;"$"&amp;$D315&amp;$N$1&amp;"")</f>
        <v>6.6</v>
      </c>
      <c r="O315" s="239"/>
      <c r="P315" s="239">
        <v>0.93</v>
      </c>
      <c r="Q315" s="237">
        <v>0.52700000000000002</v>
      </c>
      <c r="R315" s="236" cm="1">
        <f t="array" aca="1" ref="R315" ca="1">INDIRECT("'"&amp;$C315&amp;"'!"&amp;"$"&amp;$D315&amp;$R$1&amp;"")</f>
        <v>6.5</v>
      </c>
      <c r="S315" s="239"/>
      <c r="T315" s="239">
        <v>0.89</v>
      </c>
      <c r="U315" s="240">
        <v>3.2650000000000001</v>
      </c>
      <c r="V315" s="236">
        <v>14.03</v>
      </c>
      <c r="W315" s="241" cm="1">
        <f t="array" aca="1" ref="W315" ca="1">INDIRECT("'"&amp;$C315&amp;"'!"&amp;"$"&amp;$D315&amp;$W$1&amp;"")</f>
        <v>1.907</v>
      </c>
      <c r="X315" s="239">
        <v>1</v>
      </c>
      <c r="Y315" s="237">
        <v>0.13700000000000001</v>
      </c>
      <c r="Z315" s="238" cm="1">
        <f t="array" aca="1" ref="Z315" ca="1">INDIRECT("'"&amp;$C315&amp;"'!"&amp;"$"&amp;$D315&amp;$Z$1&amp;"")</f>
        <v>0</v>
      </c>
      <c r="AA315" s="239" t="s">
        <v>1</v>
      </c>
      <c r="AB315" s="239" t="s">
        <v>1</v>
      </c>
      <c r="AC315" s="240" t="s">
        <v>1</v>
      </c>
      <c r="AD315" s="236" cm="1">
        <f t="array" aca="1" ref="AD315" ca="1">INDIRECT("'"&amp;$C315&amp;"'!"&amp;"$"&amp;$D315&amp;$AD$1&amp;"")</f>
        <v>0</v>
      </c>
      <c r="AE315" s="239" t="s">
        <v>1</v>
      </c>
      <c r="AF315" s="239" t="s">
        <v>1</v>
      </c>
      <c r="AG315" s="237" t="s">
        <v>1</v>
      </c>
      <c r="AH315" s="238" cm="1">
        <f t="array" aca="1" ref="AH315" ca="1">INDIRECT("'"&amp;$C315&amp;"'!"&amp;"$"&amp;$D315&amp;$AH$1&amp;"")</f>
        <v>0</v>
      </c>
      <c r="AI315" s="239" t="s">
        <v>1</v>
      </c>
      <c r="AJ315" s="239" t="s">
        <v>1</v>
      </c>
      <c r="AK315" s="240" t="s">
        <v>1</v>
      </c>
      <c r="AL315" s="236" cm="1">
        <f t="array" aca="1" ref="AL315" ca="1">INDIRECT("'"&amp;$C315&amp;"'!"&amp;"$"&amp;$D315&amp;$AL$1&amp;"")</f>
        <v>0</v>
      </c>
      <c r="AM315" s="239" t="s">
        <v>1</v>
      </c>
      <c r="AN315" s="239" t="s">
        <v>1</v>
      </c>
      <c r="AO315" s="237" t="s">
        <v>1</v>
      </c>
      <c r="AP315" s="236">
        <v>11.7</v>
      </c>
      <c r="AQ315" s="240">
        <v>70.7</v>
      </c>
      <c r="AR315" s="236" cm="1">
        <f t="array" aca="1" ref="AR315" ca="1">INDIRECT("'"&amp;$C315&amp;"'!"&amp;"$"&amp;$D315&amp;$AR$1&amp;"")</f>
        <v>4</v>
      </c>
      <c r="AS315" s="239">
        <v>0.95</v>
      </c>
      <c r="AT315" s="237">
        <v>1.05</v>
      </c>
      <c r="AU315" s="238" cm="1">
        <f t="array" aca="1" ref="AU315" ca="1">INDIRECT("'"&amp;$C315&amp;"'!"&amp;"$"&amp;$D315&amp;$AU$1&amp;"")</f>
        <v>3.4</v>
      </c>
      <c r="AV315" s="239">
        <v>0.95</v>
      </c>
      <c r="AW315" s="237">
        <v>0.96</v>
      </c>
      <c r="AX315" s="236">
        <v>13.99</v>
      </c>
      <c r="AY315" s="240">
        <v>70.7</v>
      </c>
      <c r="AZ315" s="239" cm="1">
        <f t="array" aca="1" ref="AZ315" ca="1">INDIRECT("'"&amp;$C315&amp;"'!"&amp;"$"&amp;$D315&amp;$AZ$1&amp;"")</f>
        <v>7.5</v>
      </c>
      <c r="BA315" s="238"/>
      <c r="BB315" s="239">
        <v>0.94</v>
      </c>
      <c r="BC315" s="237">
        <v>2.7</v>
      </c>
      <c r="BD315" s="239" t="str" cm="1">
        <f t="array" aca="1" ref="BD315" ca="1">INDIRECT("'"&amp;$C315&amp;"'!"&amp;"$"&amp;$D315&amp;$BD$1&amp;"")</f>
        <v>CMS</v>
      </c>
      <c r="BE315" s="238"/>
      <c r="BF315" s="239" t="s">
        <v>1</v>
      </c>
      <c r="BG315" s="237" t="s">
        <v>1</v>
      </c>
      <c r="BH315" s="241">
        <v>14.28</v>
      </c>
      <c r="BI315" s="237">
        <v>71.39</v>
      </c>
      <c r="BJ315" s="241" cm="1">
        <f t="array" aca="1" ref="BJ315" ca="1">INDIRECT("'"&amp;$C315&amp;"'!"&amp;"$"&amp;$D315&amp;$BJ$1&amp;"")</f>
        <v>14.04</v>
      </c>
      <c r="BK315" s="239">
        <v>0.98</v>
      </c>
      <c r="BL315" s="237">
        <v>3.4</v>
      </c>
      <c r="BM315" s="415">
        <v>67.599999999999994</v>
      </c>
      <c r="BN315" s="236" cm="1">
        <f t="array" aca="1" ref="BN315" ca="1">INDIRECT("'"&amp;$C315&amp;"'!"&amp;"$"&amp;$D315&amp;$BN$1&amp;"")</f>
        <v>6.5</v>
      </c>
      <c r="BO315" s="238">
        <v>0.95</v>
      </c>
      <c r="BP315" s="237">
        <v>2.1</v>
      </c>
      <c r="BQ315" s="241" cm="1">
        <f t="array" aca="1" ref="BQ315" ca="1">INDIRECT("'"&amp;$C315&amp;"'!"&amp;"$"&amp;$D315&amp;$BQ$1&amp;"")</f>
        <v>1.37</v>
      </c>
      <c r="BR315" s="239"/>
      <c r="BS315" s="239">
        <v>0.99</v>
      </c>
      <c r="BT315" s="237">
        <v>0.18</v>
      </c>
      <c r="BU315" s="242" cm="1">
        <f t="array" aca="1" ref="BU315" ca="1">INDIRECT("'"&amp;$C315&amp;"'!"&amp;"$"&amp;$D315&amp;$BU$1&amp;"")</f>
        <v>0.85</v>
      </c>
      <c r="BV315" s="239"/>
      <c r="BW315" s="239">
        <v>0.97</v>
      </c>
      <c r="BX315" s="237">
        <v>0.23</v>
      </c>
      <c r="BY315" s="242"/>
      <c r="BZ315" s="239"/>
      <c r="CA315" s="239"/>
      <c r="CB315" s="237"/>
    </row>
    <row r="316" spans="1:80" ht="15" x14ac:dyDescent="0.2">
      <c r="A316" s="351">
        <f t="shared" si="23"/>
        <v>45974</v>
      </c>
      <c r="B316" s="268">
        <v>0.45833333333333398</v>
      </c>
      <c r="C316" s="254">
        <f t="shared" si="24"/>
        <v>13</v>
      </c>
      <c r="D316" s="255" t="s">
        <v>164</v>
      </c>
      <c r="E316" s="229">
        <v>14.1</v>
      </c>
      <c r="F316" s="230">
        <v>69.09</v>
      </c>
      <c r="G316" s="231" t="str" cm="1">
        <f t="array" aca="1" ref="G316" ca="1">INDIRECT("'"&amp;$C316&amp;"'!"&amp;"$"&amp;$D316&amp;$G$1&amp;"")</f>
        <v>CMS</v>
      </c>
      <c r="H316" s="232" t="s">
        <v>1</v>
      </c>
      <c r="I316" s="230" t="s">
        <v>1</v>
      </c>
      <c r="J316" s="231" cm="1">
        <f t="array" aca="1" ref="J316" ca="1">INDIRECT("'"&amp;$C316&amp;"'!"&amp;"$"&amp;$D316&amp;$J$1&amp;"")</f>
        <v>6.7</v>
      </c>
      <c r="K316" s="232"/>
      <c r="L316" s="232">
        <v>0.93</v>
      </c>
      <c r="M316" s="233">
        <v>2.6629999999999998</v>
      </c>
      <c r="N316" s="229" cm="1">
        <f t="array" aca="1" ref="N316" ca="1">INDIRECT("'"&amp;$C316&amp;"'!"&amp;"$"&amp;$D316&amp;$N$1&amp;"")</f>
        <v>6.7</v>
      </c>
      <c r="O316" s="232"/>
      <c r="P316" s="232">
        <v>0.93</v>
      </c>
      <c r="Q316" s="230">
        <v>2.6629999999999998</v>
      </c>
      <c r="R316" s="359" cm="1">
        <f t="array" aca="1" ref="R316" ca="1">INDIRECT("'"&amp;$C316&amp;"'!"&amp;"$"&amp;$D316&amp;$R$1&amp;"")</f>
        <v>6.7</v>
      </c>
      <c r="S316" s="232"/>
      <c r="T316" s="232">
        <v>0.93</v>
      </c>
      <c r="U316" s="233">
        <v>2.661</v>
      </c>
      <c r="V316" s="229">
        <v>13.98</v>
      </c>
      <c r="W316" s="234" cm="1">
        <f t="array" aca="1" ref="W316" ca="1">INDIRECT("'"&amp;$C316&amp;"'!"&amp;"$"&amp;$D316&amp;$W$1&amp;"")</f>
        <v>3.87</v>
      </c>
      <c r="X316" s="232">
        <v>1</v>
      </c>
      <c r="Y316" s="230">
        <v>0.31</v>
      </c>
      <c r="Z316" s="231" cm="1">
        <f t="array" aca="1" ref="Z316" ca="1">INDIRECT("'"&amp;$C316&amp;"'!"&amp;"$"&amp;$D316&amp;$Z$1&amp;"")</f>
        <v>0</v>
      </c>
      <c r="AA316" s="232" t="s">
        <v>1</v>
      </c>
      <c r="AB316" s="232" t="s">
        <v>1</v>
      </c>
      <c r="AC316" s="233" t="s">
        <v>1</v>
      </c>
      <c r="AD316" s="229" cm="1">
        <f t="array" aca="1" ref="AD316" ca="1">INDIRECT("'"&amp;$C316&amp;"'!"&amp;"$"&amp;$D316&amp;$AD$1&amp;"")</f>
        <v>0</v>
      </c>
      <c r="AE316" s="232" t="s">
        <v>1</v>
      </c>
      <c r="AF316" s="232" t="s">
        <v>1</v>
      </c>
      <c r="AG316" s="230" t="s">
        <v>1</v>
      </c>
      <c r="AH316" s="231" cm="1">
        <f t="array" aca="1" ref="AH316" ca="1">INDIRECT("'"&amp;$C316&amp;"'!"&amp;"$"&amp;$D316&amp;$AH$1&amp;"")</f>
        <v>0</v>
      </c>
      <c r="AI316" s="232" t="s">
        <v>1</v>
      </c>
      <c r="AJ316" s="232" t="s">
        <v>1</v>
      </c>
      <c r="AK316" s="233" t="s">
        <v>1</v>
      </c>
      <c r="AL316" s="229" cm="1">
        <f t="array" aca="1" ref="AL316" ca="1">INDIRECT("'"&amp;$C316&amp;"'!"&amp;"$"&amp;$D316&amp;$AL$1&amp;"")</f>
        <v>0</v>
      </c>
      <c r="AM316" s="232" t="s">
        <v>1</v>
      </c>
      <c r="AN316" s="232" t="s">
        <v>1</v>
      </c>
      <c r="AO316" s="230" t="s">
        <v>1</v>
      </c>
      <c r="AP316" s="229">
        <v>11.7</v>
      </c>
      <c r="AQ316" s="233">
        <v>70.7</v>
      </c>
      <c r="AR316" s="229" cm="1">
        <f t="array" aca="1" ref="AR316" ca="1">INDIRECT("'"&amp;$C316&amp;"'!"&amp;"$"&amp;$D316&amp;$AR$1&amp;"")</f>
        <v>4</v>
      </c>
      <c r="AS316" s="232">
        <v>0.93</v>
      </c>
      <c r="AT316" s="230">
        <v>1.7</v>
      </c>
      <c r="AU316" s="231" cm="1">
        <f t="array" aca="1" ref="AU316" ca="1">INDIRECT("'"&amp;$C316&amp;"'!"&amp;"$"&amp;$D316&amp;$AU$1&amp;"")</f>
        <v>3.1</v>
      </c>
      <c r="AV316" s="232">
        <v>0.93</v>
      </c>
      <c r="AW316" s="230">
        <v>1.31</v>
      </c>
      <c r="AX316" s="229">
        <v>13.95</v>
      </c>
      <c r="AY316" s="233">
        <v>70.7</v>
      </c>
      <c r="AZ316" s="232" cm="1">
        <f t="array" aca="1" ref="AZ316" ca="1">INDIRECT("'"&amp;$C316&amp;"'!"&amp;"$"&amp;$D316&amp;$AZ$1&amp;"")</f>
        <v>7.5</v>
      </c>
      <c r="BA316" s="231"/>
      <c r="BB316" s="232">
        <v>0.92</v>
      </c>
      <c r="BC316" s="230">
        <v>3.2</v>
      </c>
      <c r="BD316" s="232" t="str" cm="1">
        <f t="array" aca="1" ref="BD316" ca="1">INDIRECT("'"&amp;$C316&amp;"'!"&amp;"$"&amp;$D316&amp;$BD$1&amp;"")</f>
        <v>CMS</v>
      </c>
      <c r="BE316" s="231"/>
      <c r="BF316" s="232" t="s">
        <v>1</v>
      </c>
      <c r="BG316" s="230" t="s">
        <v>1</v>
      </c>
      <c r="BH316" s="234">
        <v>14.04</v>
      </c>
      <c r="BI316" s="230">
        <v>70.75</v>
      </c>
      <c r="BJ316" s="234" cm="1">
        <f t="array" aca="1" ref="BJ316" ca="1">INDIRECT("'"&amp;$C316&amp;"'!"&amp;"$"&amp;$D316&amp;$BJ$1&amp;"")</f>
        <v>14.02</v>
      </c>
      <c r="BK316" s="232">
        <v>0.98</v>
      </c>
      <c r="BL316" s="230">
        <v>3.4</v>
      </c>
      <c r="BM316" s="414">
        <v>67.400000000000006</v>
      </c>
      <c r="BN316" s="229" cm="1">
        <f t="array" aca="1" ref="BN316" ca="1">INDIRECT("'"&amp;$C316&amp;"'!"&amp;"$"&amp;$D316&amp;$BN$1&amp;"")</f>
        <v>6.4</v>
      </c>
      <c r="BO316" s="231">
        <v>0.95</v>
      </c>
      <c r="BP316" s="230">
        <v>2.1</v>
      </c>
      <c r="BQ316" s="234" cm="1">
        <f t="array" aca="1" ref="BQ316" ca="1">INDIRECT("'"&amp;$C316&amp;"'!"&amp;"$"&amp;$D316&amp;$BQ$1&amp;"")</f>
        <v>1.38</v>
      </c>
      <c r="BR316" s="232"/>
      <c r="BS316" s="232">
        <v>0.99</v>
      </c>
      <c r="BT316" s="230">
        <v>0.19</v>
      </c>
      <c r="BU316" s="235" cm="1">
        <f t="array" aca="1" ref="BU316" ca="1">INDIRECT("'"&amp;$C316&amp;"'!"&amp;"$"&amp;$D316&amp;$BU$1&amp;"")</f>
        <v>0.87</v>
      </c>
      <c r="BV316" s="232"/>
      <c r="BW316" s="232">
        <v>0.97</v>
      </c>
      <c r="BX316" s="230">
        <v>0.23</v>
      </c>
      <c r="BY316" s="235"/>
      <c r="BZ316" s="232"/>
      <c r="CA316" s="232"/>
      <c r="CB316" s="230"/>
    </row>
    <row r="317" spans="1:80" ht="15" x14ac:dyDescent="0.2">
      <c r="A317" s="351">
        <f t="shared" si="23"/>
        <v>45974</v>
      </c>
      <c r="B317" s="268">
        <v>0.5</v>
      </c>
      <c r="C317" s="254">
        <f t="shared" si="24"/>
        <v>13</v>
      </c>
      <c r="D317" s="255" t="s">
        <v>165</v>
      </c>
      <c r="E317" s="236">
        <v>14</v>
      </c>
      <c r="F317" s="237">
        <v>68.72</v>
      </c>
      <c r="G317" s="238" t="str" cm="1">
        <f t="array" aca="1" ref="G317" ca="1">INDIRECT("'"&amp;$C317&amp;"'!"&amp;"$"&amp;$D317&amp;$G$1&amp;"")</f>
        <v>CMS</v>
      </c>
      <c r="H317" s="239" t="s">
        <v>1</v>
      </c>
      <c r="I317" s="237" t="s">
        <v>1</v>
      </c>
      <c r="J317" s="238" cm="1">
        <f t="array" aca="1" ref="J317" ca="1">INDIRECT("'"&amp;$C317&amp;"'!"&amp;"$"&amp;$D317&amp;$J$1&amp;"")</f>
        <v>4.5999999999999996</v>
      </c>
      <c r="K317" s="239"/>
      <c r="L317" s="239">
        <v>0.9</v>
      </c>
      <c r="M317" s="240">
        <v>2.2069999999999999</v>
      </c>
      <c r="N317" s="236" cm="1">
        <f t="array" aca="1" ref="N317" ca="1">INDIRECT("'"&amp;$C317&amp;"'!"&amp;"$"&amp;$D317&amp;$N$1&amp;"")</f>
        <v>4.5999999999999996</v>
      </c>
      <c r="O317" s="239"/>
      <c r="P317" s="239">
        <v>0.9</v>
      </c>
      <c r="Q317" s="237">
        <v>2.2160000000000002</v>
      </c>
      <c r="R317" s="236" cm="1">
        <f t="array" aca="1" ref="R317" ca="1">INDIRECT("'"&amp;$C317&amp;"'!"&amp;"$"&amp;$D317&amp;$R$1&amp;"")</f>
        <v>4.5999999999999996</v>
      </c>
      <c r="S317" s="239"/>
      <c r="T317" s="239">
        <v>0.9</v>
      </c>
      <c r="U317" s="240">
        <v>2.2250000000000001</v>
      </c>
      <c r="V317" s="236">
        <v>13.86</v>
      </c>
      <c r="W317" s="241" cm="1">
        <f t="array" aca="1" ref="W317" ca="1">INDIRECT("'"&amp;$C317&amp;"'!"&amp;"$"&amp;$D317&amp;$W$1&amp;"")</f>
        <v>9.89</v>
      </c>
      <c r="X317" s="239">
        <v>1</v>
      </c>
      <c r="Y317" s="237">
        <v>0.94</v>
      </c>
      <c r="Z317" s="238" cm="1">
        <f t="array" aca="1" ref="Z317" ca="1">INDIRECT("'"&amp;$C317&amp;"'!"&amp;"$"&amp;$D317&amp;$Z$1&amp;"")</f>
        <v>0</v>
      </c>
      <c r="AA317" s="239" t="s">
        <v>1</v>
      </c>
      <c r="AB317" s="239" t="s">
        <v>1</v>
      </c>
      <c r="AC317" s="240" t="s">
        <v>1</v>
      </c>
      <c r="AD317" s="236" cm="1">
        <f t="array" aca="1" ref="AD317" ca="1">INDIRECT("'"&amp;$C317&amp;"'!"&amp;"$"&amp;$D317&amp;$AD$1&amp;"")</f>
        <v>0</v>
      </c>
      <c r="AE317" s="239" t="s">
        <v>1</v>
      </c>
      <c r="AF317" s="239" t="s">
        <v>1</v>
      </c>
      <c r="AG317" s="237" t="s">
        <v>1</v>
      </c>
      <c r="AH317" s="238" cm="1">
        <f t="array" aca="1" ref="AH317" ca="1">INDIRECT("'"&amp;$C317&amp;"'!"&amp;"$"&amp;$D317&amp;$AH$1&amp;"")</f>
        <v>0</v>
      </c>
      <c r="AI317" s="239" t="s">
        <v>1</v>
      </c>
      <c r="AJ317" s="239" t="s">
        <v>1</v>
      </c>
      <c r="AK317" s="240" t="s">
        <v>1</v>
      </c>
      <c r="AL317" s="236" cm="1">
        <f t="array" aca="1" ref="AL317" ca="1">INDIRECT("'"&amp;$C317&amp;"'!"&amp;"$"&amp;$D317&amp;$AL$1&amp;"")</f>
        <v>0</v>
      </c>
      <c r="AM317" s="239" t="s">
        <v>1</v>
      </c>
      <c r="AN317" s="239" t="s">
        <v>1</v>
      </c>
      <c r="AO317" s="237" t="s">
        <v>1</v>
      </c>
      <c r="AP317" s="236">
        <v>11.6</v>
      </c>
      <c r="AQ317" s="240">
        <v>70.3</v>
      </c>
      <c r="AR317" s="236" cm="1">
        <f t="array" aca="1" ref="AR317" ca="1">INDIRECT("'"&amp;$C317&amp;"'!"&amp;"$"&amp;$D317&amp;$AR$1&amp;"")</f>
        <v>4</v>
      </c>
      <c r="AS317" s="239">
        <v>0.92</v>
      </c>
      <c r="AT317" s="237">
        <v>1.69</v>
      </c>
      <c r="AU317" s="238" cm="1">
        <f t="array" aca="1" ref="AU317" ca="1">INDIRECT("'"&amp;$C317&amp;"'!"&amp;"$"&amp;$D317&amp;$AU$1&amp;"")</f>
        <v>3.5</v>
      </c>
      <c r="AV317" s="239">
        <v>0.92</v>
      </c>
      <c r="AW317" s="237">
        <v>1.2</v>
      </c>
      <c r="AX317" s="236">
        <v>13.97</v>
      </c>
      <c r="AY317" s="240">
        <v>70.7</v>
      </c>
      <c r="AZ317" s="239" cm="1">
        <f t="array" aca="1" ref="AZ317" ca="1">INDIRECT("'"&amp;$C317&amp;"'!"&amp;"$"&amp;$D317&amp;$AZ$1&amp;"")</f>
        <v>7.4</v>
      </c>
      <c r="BA317" s="238"/>
      <c r="BB317" s="239">
        <v>0.93</v>
      </c>
      <c r="BC317" s="237">
        <v>2.9</v>
      </c>
      <c r="BD317" s="239" t="str" cm="1">
        <f t="array" aca="1" ref="BD317" ca="1">INDIRECT("'"&amp;$C317&amp;"'!"&amp;"$"&amp;$D317&amp;$BD$1&amp;"")</f>
        <v>CMS</v>
      </c>
      <c r="BE317" s="238"/>
      <c r="BF317" s="239" t="s">
        <v>1</v>
      </c>
      <c r="BG317" s="237" t="s">
        <v>1</v>
      </c>
      <c r="BH317" s="241">
        <v>14.23</v>
      </c>
      <c r="BI317" s="237">
        <v>71.37</v>
      </c>
      <c r="BJ317" s="241" cm="1">
        <f t="array" aca="1" ref="BJ317" ca="1">INDIRECT("'"&amp;$C317&amp;"'!"&amp;"$"&amp;$D317&amp;$BJ$1&amp;"")</f>
        <v>14.09</v>
      </c>
      <c r="BK317" s="239">
        <v>0.96</v>
      </c>
      <c r="BL317" s="237">
        <v>4.5</v>
      </c>
      <c r="BM317" s="415">
        <v>67</v>
      </c>
      <c r="BN317" s="236" cm="1">
        <f t="array" aca="1" ref="BN317" ca="1">INDIRECT("'"&amp;$C317&amp;"'!"&amp;"$"&amp;$D317&amp;$BN$1&amp;"")</f>
        <v>6.4</v>
      </c>
      <c r="BO317" s="238">
        <v>0.95</v>
      </c>
      <c r="BP317" s="237">
        <v>2.1</v>
      </c>
      <c r="BQ317" s="241" cm="1">
        <f t="array" aca="1" ref="BQ317" ca="1">INDIRECT("'"&amp;$C317&amp;"'!"&amp;"$"&amp;$D317&amp;$BQ$1&amp;"")</f>
        <v>1.47</v>
      </c>
      <c r="BR317" s="239"/>
      <c r="BS317" s="239">
        <v>0.99</v>
      </c>
      <c r="BT317" s="237">
        <v>0.17</v>
      </c>
      <c r="BU317" s="242" cm="1">
        <f t="array" aca="1" ref="BU317" ca="1">INDIRECT("'"&amp;$C317&amp;"'!"&amp;"$"&amp;$D317&amp;$BU$1&amp;"")</f>
        <v>0.89</v>
      </c>
      <c r="BV317" s="239"/>
      <c r="BW317" s="239">
        <v>0.97</v>
      </c>
      <c r="BX317" s="237">
        <v>0.23</v>
      </c>
      <c r="BY317" s="242"/>
      <c r="BZ317" s="239"/>
      <c r="CA317" s="239"/>
      <c r="CB317" s="237"/>
    </row>
    <row r="318" spans="1:80" ht="15" x14ac:dyDescent="0.2">
      <c r="A318" s="351">
        <f t="shared" si="23"/>
        <v>45974</v>
      </c>
      <c r="B318" s="268">
        <v>0.54166666666666696</v>
      </c>
      <c r="C318" s="254">
        <f t="shared" si="24"/>
        <v>13</v>
      </c>
      <c r="D318" s="255" t="s">
        <v>166</v>
      </c>
      <c r="E318" s="229">
        <v>14.1</v>
      </c>
      <c r="F318" s="230">
        <v>69.03</v>
      </c>
      <c r="G318" s="231" t="str" cm="1">
        <f t="array" aca="1" ref="G318" ca="1">INDIRECT("'"&amp;$C318&amp;"'!"&amp;"$"&amp;$D318&amp;$G$1&amp;"")</f>
        <v>CMS</v>
      </c>
      <c r="H318" s="232" t="s">
        <v>1</v>
      </c>
      <c r="I318" s="230" t="s">
        <v>1</v>
      </c>
      <c r="J318" s="231" cm="1">
        <f t="array" aca="1" ref="J318" ca="1">INDIRECT("'"&amp;$C318&amp;"'!"&amp;"$"&amp;$D318&amp;$J$1&amp;"")</f>
        <v>6.6</v>
      </c>
      <c r="K318" s="232"/>
      <c r="L318" s="232">
        <v>0.91</v>
      </c>
      <c r="M318" s="230">
        <v>3.1179999999999999</v>
      </c>
      <c r="N318" s="229" cm="1">
        <f t="array" aca="1" ref="N318" ca="1">INDIRECT("'"&amp;$C318&amp;"'!"&amp;"$"&amp;$D318&amp;$N$1&amp;"")</f>
        <v>6.6</v>
      </c>
      <c r="O318" s="232"/>
      <c r="P318" s="232">
        <v>0.91</v>
      </c>
      <c r="Q318" s="230">
        <v>3.1160000000000001</v>
      </c>
      <c r="R318" s="359" cm="1">
        <f t="array" aca="1" ref="R318" ca="1">INDIRECT("'"&amp;$C318&amp;"'!"&amp;"$"&amp;$D318&amp;$R$1&amp;"")</f>
        <v>6.6</v>
      </c>
      <c r="S318" s="232"/>
      <c r="T318" s="232">
        <v>0.91</v>
      </c>
      <c r="U318" s="233">
        <v>3.121</v>
      </c>
      <c r="V318" s="229">
        <v>13.99</v>
      </c>
      <c r="W318" s="234" cm="1">
        <f t="array" aca="1" ref="W318" ca="1">INDIRECT("'"&amp;$C318&amp;"'!"&amp;"$"&amp;$D318&amp;$W$1&amp;"")</f>
        <v>5.8920000000000003</v>
      </c>
      <c r="X318" s="232">
        <v>1</v>
      </c>
      <c r="Y318" s="230">
        <v>0.59199999999999997</v>
      </c>
      <c r="Z318" s="231" cm="1">
        <f t="array" aca="1" ref="Z318" ca="1">INDIRECT("'"&amp;$C318&amp;"'!"&amp;"$"&amp;$D318&amp;$Z$1&amp;"")</f>
        <v>0</v>
      </c>
      <c r="AA318" s="232" t="s">
        <v>1</v>
      </c>
      <c r="AB318" s="232" t="s">
        <v>1</v>
      </c>
      <c r="AC318" s="233" t="s">
        <v>1</v>
      </c>
      <c r="AD318" s="229" cm="1">
        <f t="array" aca="1" ref="AD318" ca="1">INDIRECT("'"&amp;$C318&amp;"'!"&amp;"$"&amp;$D318&amp;$AD$1&amp;"")</f>
        <v>0</v>
      </c>
      <c r="AE318" s="232" t="s">
        <v>1</v>
      </c>
      <c r="AF318" s="232" t="s">
        <v>1</v>
      </c>
      <c r="AG318" s="230" t="s">
        <v>1</v>
      </c>
      <c r="AH318" s="231" cm="1">
        <f t="array" aca="1" ref="AH318" ca="1">INDIRECT("'"&amp;$C318&amp;"'!"&amp;"$"&amp;$D318&amp;$AH$1&amp;"")</f>
        <v>0</v>
      </c>
      <c r="AI318" s="232" t="s">
        <v>1</v>
      </c>
      <c r="AJ318" s="232" t="s">
        <v>1</v>
      </c>
      <c r="AK318" s="233" t="s">
        <v>1</v>
      </c>
      <c r="AL318" s="229" cm="1">
        <f t="array" aca="1" ref="AL318" ca="1">INDIRECT("'"&amp;$C318&amp;"'!"&amp;"$"&amp;$D318&amp;$AL$1&amp;"")</f>
        <v>0</v>
      </c>
      <c r="AM318" s="232" t="s">
        <v>1</v>
      </c>
      <c r="AN318" s="232" t="s">
        <v>1</v>
      </c>
      <c r="AO318" s="230" t="s">
        <v>1</v>
      </c>
      <c r="AP318" s="229">
        <v>11.7</v>
      </c>
      <c r="AQ318" s="233">
        <v>70.5</v>
      </c>
      <c r="AR318" s="229" cm="1">
        <f t="array" aca="1" ref="AR318" ca="1">INDIRECT("'"&amp;$C318&amp;"'!"&amp;"$"&amp;$D318&amp;$AR$1&amp;"")</f>
        <v>4</v>
      </c>
      <c r="AS318" s="232">
        <v>0.94</v>
      </c>
      <c r="AT318" s="230">
        <v>1.39</v>
      </c>
      <c r="AU318" s="231" cm="1">
        <f t="array" aca="1" ref="AU318" ca="1">INDIRECT("'"&amp;$C318&amp;"'!"&amp;"$"&amp;$D318&amp;$AU$1&amp;"")</f>
        <v>3.5</v>
      </c>
      <c r="AV318" s="232">
        <v>0.94</v>
      </c>
      <c r="AW318" s="230">
        <v>1.26</v>
      </c>
      <c r="AX318" s="229">
        <v>13.97</v>
      </c>
      <c r="AY318" s="233">
        <v>70.5</v>
      </c>
      <c r="AZ318" s="232" cm="1">
        <f t="array" aca="1" ref="AZ318" ca="1">INDIRECT("'"&amp;$C318&amp;"'!"&amp;"$"&amp;$D318&amp;$AZ$1&amp;"")</f>
        <v>7.3</v>
      </c>
      <c r="BA318" s="231"/>
      <c r="BB318" s="232">
        <v>0.9</v>
      </c>
      <c r="BC318" s="230">
        <v>3.6</v>
      </c>
      <c r="BD318" s="232" t="str" cm="1">
        <f t="array" aca="1" ref="BD318" ca="1">INDIRECT("'"&amp;$C318&amp;"'!"&amp;"$"&amp;$D318&amp;$BD$1&amp;"")</f>
        <v>CMS</v>
      </c>
      <c r="BE318" s="231"/>
      <c r="BF318" s="232" t="s">
        <v>1</v>
      </c>
      <c r="BG318" s="230" t="s">
        <v>1</v>
      </c>
      <c r="BH318" s="234">
        <v>14.14</v>
      </c>
      <c r="BI318" s="230">
        <v>71.19</v>
      </c>
      <c r="BJ318" s="234" cm="1">
        <f t="array" aca="1" ref="BJ318" ca="1">INDIRECT("'"&amp;$C318&amp;"'!"&amp;"$"&amp;$D318&amp;$BJ$1&amp;"")</f>
        <v>14.13</v>
      </c>
      <c r="BK318" s="232">
        <v>0.98</v>
      </c>
      <c r="BL318" s="230">
        <v>3.4</v>
      </c>
      <c r="BM318" s="414">
        <v>67.3</v>
      </c>
      <c r="BN318" s="229" cm="1">
        <f t="array" aca="1" ref="BN318" ca="1">INDIRECT("'"&amp;$C318&amp;"'!"&amp;"$"&amp;$D318&amp;$BN$1&amp;"")</f>
        <v>6.4</v>
      </c>
      <c r="BO318" s="231">
        <v>0.95</v>
      </c>
      <c r="BP318" s="230">
        <v>2.1</v>
      </c>
      <c r="BQ318" s="234" cm="1">
        <f t="array" aca="1" ref="BQ318" ca="1">INDIRECT("'"&amp;$C318&amp;"'!"&amp;"$"&amp;$D318&amp;$BQ$1&amp;"")</f>
        <v>1.49</v>
      </c>
      <c r="BR318" s="232"/>
      <c r="BS318" s="232">
        <v>0.99</v>
      </c>
      <c r="BT318" s="230">
        <v>0.18</v>
      </c>
      <c r="BU318" s="235" cm="1">
        <f t="array" aca="1" ref="BU318" ca="1">INDIRECT("'"&amp;$C318&amp;"'!"&amp;"$"&amp;$D318&amp;$BU$1&amp;"")</f>
        <v>0.92</v>
      </c>
      <c r="BV318" s="232"/>
      <c r="BW318" s="232">
        <v>0.97</v>
      </c>
      <c r="BX318" s="230">
        <v>0.24</v>
      </c>
      <c r="BY318" s="235"/>
      <c r="BZ318" s="232"/>
      <c r="CA318" s="232"/>
      <c r="CB318" s="230"/>
    </row>
    <row r="319" spans="1:80" ht="15" x14ac:dyDescent="0.2">
      <c r="A319" s="351">
        <f t="shared" si="23"/>
        <v>45974</v>
      </c>
      <c r="B319" s="268">
        <v>0.58333333333333404</v>
      </c>
      <c r="C319" s="254">
        <f t="shared" si="24"/>
        <v>13</v>
      </c>
      <c r="D319" s="255" t="s">
        <v>167</v>
      </c>
      <c r="E319" s="236">
        <v>14.1</v>
      </c>
      <c r="F319" s="237">
        <v>68.78</v>
      </c>
      <c r="G319" s="238" t="str" cm="1">
        <f t="array" aca="1" ref="G319" ca="1">INDIRECT("'"&amp;$C319&amp;"'!"&amp;"$"&amp;$D319&amp;$G$1&amp;"")</f>
        <v>CMS</v>
      </c>
      <c r="H319" s="239" t="s">
        <v>1</v>
      </c>
      <c r="I319" s="237" t="s">
        <v>1</v>
      </c>
      <c r="J319" s="238" cm="1">
        <f t="array" aca="1" ref="J319" ca="1">INDIRECT("'"&amp;$C319&amp;"'!"&amp;"$"&amp;$D319&amp;$J$1&amp;"")</f>
        <v>6.6</v>
      </c>
      <c r="K319" s="239"/>
      <c r="L319" s="239">
        <v>0.89</v>
      </c>
      <c r="M319" s="240">
        <v>3.38</v>
      </c>
      <c r="N319" s="236" cm="1">
        <f t="array" aca="1" ref="N319" ca="1">INDIRECT("'"&amp;$C319&amp;"'!"&amp;"$"&amp;$D319&amp;$N$1&amp;"")</f>
        <v>6.6</v>
      </c>
      <c r="O319" s="239"/>
      <c r="P319" s="239">
        <v>0.89</v>
      </c>
      <c r="Q319" s="237">
        <v>3.38</v>
      </c>
      <c r="R319" s="236" cm="1">
        <f t="array" aca="1" ref="R319" ca="1">INDIRECT("'"&amp;$C319&amp;"'!"&amp;"$"&amp;$D319&amp;$R$1&amp;"")</f>
        <v>6.6</v>
      </c>
      <c r="S319" s="239"/>
      <c r="T319" s="239">
        <v>0.89</v>
      </c>
      <c r="U319" s="240">
        <v>3.38</v>
      </c>
      <c r="V319" s="236">
        <v>13.96</v>
      </c>
      <c r="W319" s="241" cm="1">
        <f t="array" aca="1" ref="W319" ca="1">INDIRECT("'"&amp;$C319&amp;"'!"&amp;"$"&amp;$D319&amp;$W$1&amp;"")</f>
        <v>5.8840000000000003</v>
      </c>
      <c r="X319" s="239">
        <v>1</v>
      </c>
      <c r="Y319" s="237">
        <v>0.56200000000000006</v>
      </c>
      <c r="Z319" s="238" cm="1">
        <f t="array" aca="1" ref="Z319" ca="1">INDIRECT("'"&amp;$C319&amp;"'!"&amp;"$"&amp;$D319&amp;$Z$1&amp;"")</f>
        <v>0</v>
      </c>
      <c r="AA319" s="239" t="s">
        <v>1</v>
      </c>
      <c r="AB319" s="239" t="s">
        <v>1</v>
      </c>
      <c r="AC319" s="240" t="s">
        <v>1</v>
      </c>
      <c r="AD319" s="236" cm="1">
        <f t="array" aca="1" ref="AD319" ca="1">INDIRECT("'"&amp;$C319&amp;"'!"&amp;"$"&amp;$D319&amp;$AD$1&amp;"")</f>
        <v>0</v>
      </c>
      <c r="AE319" s="239" t="s">
        <v>1</v>
      </c>
      <c r="AF319" s="239" t="s">
        <v>1</v>
      </c>
      <c r="AG319" s="237" t="s">
        <v>1</v>
      </c>
      <c r="AH319" s="238" cm="1">
        <f t="array" aca="1" ref="AH319" ca="1">INDIRECT("'"&amp;$C319&amp;"'!"&amp;"$"&amp;$D319&amp;$AH$1&amp;"")</f>
        <v>0</v>
      </c>
      <c r="AI319" s="239" t="s">
        <v>1</v>
      </c>
      <c r="AJ319" s="239" t="s">
        <v>1</v>
      </c>
      <c r="AK319" s="240" t="s">
        <v>1</v>
      </c>
      <c r="AL319" s="236" cm="1">
        <f t="array" aca="1" ref="AL319" ca="1">INDIRECT("'"&amp;$C319&amp;"'!"&amp;"$"&amp;$D319&amp;$AL$1&amp;"")</f>
        <v>0</v>
      </c>
      <c r="AM319" s="239" t="s">
        <v>1</v>
      </c>
      <c r="AN319" s="239" t="s">
        <v>1</v>
      </c>
      <c r="AO319" s="237" t="s">
        <v>1</v>
      </c>
      <c r="AP319" s="236">
        <v>11.6</v>
      </c>
      <c r="AQ319" s="240">
        <v>70.400000000000006</v>
      </c>
      <c r="AR319" s="236" cm="1">
        <f t="array" aca="1" ref="AR319" ca="1">INDIRECT("'"&amp;$C319&amp;"'!"&amp;"$"&amp;$D319&amp;$AR$1&amp;"")</f>
        <v>4</v>
      </c>
      <c r="AS319" s="239">
        <v>0.97</v>
      </c>
      <c r="AT319" s="237">
        <v>0.997</v>
      </c>
      <c r="AU319" s="238" cm="1">
        <f t="array" aca="1" ref="AU319" ca="1">INDIRECT("'"&amp;$C319&amp;"'!"&amp;"$"&amp;$D319&amp;$AU$1&amp;"")</f>
        <v>3.5</v>
      </c>
      <c r="AV319" s="239">
        <v>0.97</v>
      </c>
      <c r="AW319" s="237">
        <v>0.82299999999999995</v>
      </c>
      <c r="AX319" s="236">
        <v>13.9</v>
      </c>
      <c r="AY319" s="240">
        <v>70.5</v>
      </c>
      <c r="AZ319" s="239" cm="1">
        <f t="array" aca="1" ref="AZ319" ca="1">INDIRECT("'"&amp;$C319&amp;"'!"&amp;"$"&amp;$D319&amp;$AZ$1&amp;"")</f>
        <v>5</v>
      </c>
      <c r="BA319" s="238"/>
      <c r="BB319" s="239">
        <v>0.92</v>
      </c>
      <c r="BC319" s="237">
        <v>2.2000000000000002</v>
      </c>
      <c r="BD319" s="239" cm="1">
        <f t="array" aca="1" ref="BD319" ca="1">INDIRECT("'"&amp;$C319&amp;"'!"&amp;"$"&amp;$D319&amp;$BD$1&amp;"")</f>
        <v>2.8</v>
      </c>
      <c r="BE319" s="238"/>
      <c r="BF319" s="239">
        <v>0.97</v>
      </c>
      <c r="BG319" s="237">
        <v>0.67</v>
      </c>
      <c r="BH319" s="241">
        <v>14.19</v>
      </c>
      <c r="BI319" s="237">
        <v>71.099999999999994</v>
      </c>
      <c r="BJ319" s="241" cm="1">
        <f t="array" aca="1" ref="BJ319" ca="1">INDIRECT("'"&amp;$C319&amp;"'!"&amp;"$"&amp;$D319&amp;$BJ$1&amp;"")</f>
        <v>14.2</v>
      </c>
      <c r="BK319" s="239">
        <v>0.96</v>
      </c>
      <c r="BL319" s="237">
        <v>4.5</v>
      </c>
      <c r="BM319" s="415">
        <v>66.900000000000006</v>
      </c>
      <c r="BN319" s="236" cm="1">
        <f t="array" aca="1" ref="BN319" ca="1">INDIRECT("'"&amp;$C319&amp;"'!"&amp;"$"&amp;$D319&amp;$BN$1&amp;"")</f>
        <v>6.4</v>
      </c>
      <c r="BO319" s="238">
        <v>0.95</v>
      </c>
      <c r="BP319" s="237">
        <v>2.1</v>
      </c>
      <c r="BQ319" s="241" cm="1">
        <f t="array" aca="1" ref="BQ319" ca="1">INDIRECT("'"&amp;$C319&amp;"'!"&amp;"$"&amp;$D319&amp;$BQ$1&amp;"")</f>
        <v>1.49</v>
      </c>
      <c r="BR319" s="239"/>
      <c r="BS319" s="239">
        <v>0.99</v>
      </c>
      <c r="BT319" s="237">
        <v>0.2</v>
      </c>
      <c r="BU319" s="242" cm="1">
        <f t="array" aca="1" ref="BU319" ca="1">INDIRECT("'"&amp;$C319&amp;"'!"&amp;"$"&amp;$D319&amp;$BU$1&amp;"")</f>
        <v>0.94</v>
      </c>
      <c r="BV319" s="239"/>
      <c r="BW319" s="239">
        <v>0.9</v>
      </c>
      <c r="BX319" s="237">
        <v>0.24</v>
      </c>
      <c r="BY319" s="242"/>
      <c r="BZ319" s="239"/>
      <c r="CA319" s="239"/>
      <c r="CB319" s="237"/>
    </row>
    <row r="320" spans="1:80" ht="15" x14ac:dyDescent="0.2">
      <c r="A320" s="351">
        <f t="shared" si="23"/>
        <v>45974</v>
      </c>
      <c r="B320" s="268">
        <v>0.625</v>
      </c>
      <c r="C320" s="254">
        <f t="shared" si="24"/>
        <v>13</v>
      </c>
      <c r="D320" s="255" t="s">
        <v>168</v>
      </c>
      <c r="E320" s="229">
        <v>14</v>
      </c>
      <c r="F320" s="230">
        <v>68.790000000000006</v>
      </c>
      <c r="G320" s="231" t="str" cm="1">
        <f t="array" aca="1" ref="G320" ca="1">INDIRECT("'"&amp;$C320&amp;"'!"&amp;"$"&amp;$D320&amp;$G$1&amp;"")</f>
        <v>CMS</v>
      </c>
      <c r="H320" s="232" t="s">
        <v>1</v>
      </c>
      <c r="I320" s="230" t="s">
        <v>1</v>
      </c>
      <c r="J320" s="231" cm="1">
        <f t="array" aca="1" ref="J320" ca="1">INDIRECT("'"&amp;$C320&amp;"'!"&amp;"$"&amp;$D320&amp;$J$1&amp;"")</f>
        <v>6.7</v>
      </c>
      <c r="K320" s="232"/>
      <c r="L320" s="232">
        <v>0.91</v>
      </c>
      <c r="M320" s="233">
        <v>3.04</v>
      </c>
      <c r="N320" s="229" cm="1">
        <f t="array" aca="1" ref="N320" ca="1">INDIRECT("'"&amp;$C320&amp;"'!"&amp;"$"&amp;$D320&amp;$N$1&amp;"")</f>
        <v>6.7</v>
      </c>
      <c r="O320" s="232"/>
      <c r="P320" s="232">
        <v>0.91</v>
      </c>
      <c r="Q320" s="230">
        <v>3.79</v>
      </c>
      <c r="R320" s="359" cm="1">
        <f t="array" aca="1" ref="R320" ca="1">INDIRECT("'"&amp;$C320&amp;"'!"&amp;"$"&amp;$D320&amp;$R$1&amp;"")</f>
        <v>6.7</v>
      </c>
      <c r="S320" s="232"/>
      <c r="T320" s="232">
        <v>0.91</v>
      </c>
      <c r="U320" s="233">
        <v>3.24</v>
      </c>
      <c r="V320" s="229">
        <v>13.96</v>
      </c>
      <c r="W320" s="234" cm="1">
        <f t="array" aca="1" ref="W320" ca="1">INDIRECT("'"&amp;$C320&amp;"'!"&amp;"$"&amp;$D320&amp;$W$1&amp;"")</f>
        <v>3.9</v>
      </c>
      <c r="X320" s="232">
        <v>1</v>
      </c>
      <c r="Y320" s="230">
        <v>0.36099999999999999</v>
      </c>
      <c r="Z320" s="231" cm="1">
        <f t="array" aca="1" ref="Z320" ca="1">INDIRECT("'"&amp;$C320&amp;"'!"&amp;"$"&amp;$D320&amp;$Z$1&amp;"")</f>
        <v>0</v>
      </c>
      <c r="AA320" s="232" t="s">
        <v>1</v>
      </c>
      <c r="AB320" s="232" t="s">
        <v>1</v>
      </c>
      <c r="AC320" s="233" t="s">
        <v>1</v>
      </c>
      <c r="AD320" s="229" cm="1">
        <f t="array" aca="1" ref="AD320" ca="1">INDIRECT("'"&amp;$C320&amp;"'!"&amp;"$"&amp;$D320&amp;$AD$1&amp;"")</f>
        <v>0</v>
      </c>
      <c r="AE320" s="232" t="s">
        <v>1</v>
      </c>
      <c r="AF320" s="232" t="s">
        <v>1</v>
      </c>
      <c r="AG320" s="230" t="s">
        <v>1</v>
      </c>
      <c r="AH320" s="231" cm="1">
        <f t="array" aca="1" ref="AH320" ca="1">INDIRECT("'"&amp;$C320&amp;"'!"&amp;"$"&amp;$D320&amp;$AH$1&amp;"")</f>
        <v>0</v>
      </c>
      <c r="AI320" s="232" t="s">
        <v>1</v>
      </c>
      <c r="AJ320" s="232" t="s">
        <v>1</v>
      </c>
      <c r="AK320" s="233" t="s">
        <v>1</v>
      </c>
      <c r="AL320" s="229" cm="1">
        <f t="array" aca="1" ref="AL320" ca="1">INDIRECT("'"&amp;$C320&amp;"'!"&amp;"$"&amp;$D320&amp;$AL$1&amp;"")</f>
        <v>0</v>
      </c>
      <c r="AM320" s="232" t="s">
        <v>1</v>
      </c>
      <c r="AN320" s="232" t="s">
        <v>1</v>
      </c>
      <c r="AO320" s="230" t="s">
        <v>1</v>
      </c>
      <c r="AP320" s="229">
        <v>11.7</v>
      </c>
      <c r="AQ320" s="233">
        <v>70.5</v>
      </c>
      <c r="AR320" s="229" cm="1">
        <f t="array" aca="1" ref="AR320" ca="1">INDIRECT("'"&amp;$C320&amp;"'!"&amp;"$"&amp;$D320&amp;$AR$1&amp;"")</f>
        <v>4</v>
      </c>
      <c r="AS320" s="232">
        <v>0.95</v>
      </c>
      <c r="AT320" s="230">
        <v>1.24</v>
      </c>
      <c r="AU320" s="231" cm="1">
        <f t="array" aca="1" ref="AU320" ca="1">INDIRECT("'"&amp;$C320&amp;"'!"&amp;"$"&amp;$D320&amp;$AU$1&amp;"")</f>
        <v>3.5</v>
      </c>
      <c r="AV320" s="232">
        <v>0.95</v>
      </c>
      <c r="AW320" s="230">
        <v>1.07</v>
      </c>
      <c r="AX320" s="229">
        <v>13.97</v>
      </c>
      <c r="AY320" s="233">
        <v>70.5</v>
      </c>
      <c r="AZ320" s="232" cm="1">
        <f t="array" aca="1" ref="AZ320" ca="1">INDIRECT("'"&amp;$C320&amp;"'!"&amp;"$"&amp;$D320&amp;$AZ$1&amp;"")</f>
        <v>5.5</v>
      </c>
      <c r="BA320" s="231"/>
      <c r="BB320" s="232">
        <v>0.93</v>
      </c>
      <c r="BC320" s="230">
        <v>2.2000000000000002</v>
      </c>
      <c r="BD320" s="232" cm="1">
        <f t="array" aca="1" ref="BD320" ca="1">INDIRECT("'"&amp;$C320&amp;"'!"&amp;"$"&amp;$D320&amp;$BD$1&amp;"")</f>
        <v>3</v>
      </c>
      <c r="BE320" s="231"/>
      <c r="BF320" s="232">
        <v>0.93</v>
      </c>
      <c r="BG320" s="230">
        <v>1.2</v>
      </c>
      <c r="BH320" s="234">
        <v>14.14</v>
      </c>
      <c r="BI320" s="230">
        <v>71.19</v>
      </c>
      <c r="BJ320" s="234" cm="1">
        <f t="array" aca="1" ref="BJ320" ca="1">INDIRECT("'"&amp;$C320&amp;"'!"&amp;"$"&amp;$D320&amp;$BJ$1&amp;"")</f>
        <v>14.2</v>
      </c>
      <c r="BK320" s="232">
        <v>0.98</v>
      </c>
      <c r="BL320" s="230">
        <v>3.4</v>
      </c>
      <c r="BM320" s="414">
        <v>67</v>
      </c>
      <c r="BN320" s="229" cm="1">
        <f t="array" aca="1" ref="BN320" ca="1">INDIRECT("'"&amp;$C320&amp;"'!"&amp;"$"&amp;$D320&amp;$BN$1&amp;"")</f>
        <v>6.4</v>
      </c>
      <c r="BO320" s="231">
        <v>0.95</v>
      </c>
      <c r="BP320" s="230">
        <v>2.1</v>
      </c>
      <c r="BQ320" s="234" cm="1">
        <f t="array" aca="1" ref="BQ320" ca="1">INDIRECT("'"&amp;$C320&amp;"'!"&amp;"$"&amp;$D320&amp;$BQ$1&amp;"")</f>
        <v>1.43</v>
      </c>
      <c r="BR320" s="232"/>
      <c r="BS320" s="232">
        <v>0.99</v>
      </c>
      <c r="BT320" s="230">
        <v>0.19</v>
      </c>
      <c r="BU320" s="235" cm="1">
        <f t="array" aca="1" ref="BU320" ca="1">INDIRECT("'"&amp;$C320&amp;"'!"&amp;"$"&amp;$D320&amp;$BU$1&amp;"")</f>
        <v>0.9</v>
      </c>
      <c r="BV320" s="232"/>
      <c r="BW320" s="232">
        <v>0.97</v>
      </c>
      <c r="BX320" s="230">
        <v>0.22</v>
      </c>
      <c r="BY320" s="235"/>
      <c r="BZ320" s="232"/>
      <c r="CA320" s="232"/>
      <c r="CB320" s="230"/>
    </row>
    <row r="321" spans="1:80" ht="15" x14ac:dyDescent="0.2">
      <c r="A321" s="351">
        <f t="shared" si="23"/>
        <v>45974</v>
      </c>
      <c r="B321" s="268">
        <v>0.66666666666666696</v>
      </c>
      <c r="C321" s="254">
        <f t="shared" si="24"/>
        <v>13</v>
      </c>
      <c r="D321" s="255" t="s">
        <v>169</v>
      </c>
      <c r="E321" s="236">
        <v>14</v>
      </c>
      <c r="F321" s="237">
        <v>69.08</v>
      </c>
      <c r="G321" s="238" t="str" cm="1">
        <f t="array" aca="1" ref="G321" ca="1">INDIRECT("'"&amp;$C321&amp;"'!"&amp;"$"&amp;$D321&amp;$G$1&amp;"")</f>
        <v>CMS</v>
      </c>
      <c r="H321" s="239" t="s">
        <v>1</v>
      </c>
      <c r="I321" s="237" t="s">
        <v>1</v>
      </c>
      <c r="J321" s="238" cm="1">
        <f t="array" aca="1" ref="J321" ca="1">INDIRECT("'"&amp;$C321&amp;"'!"&amp;"$"&amp;$D321&amp;$J$1&amp;"")</f>
        <v>6.5</v>
      </c>
      <c r="K321" s="239"/>
      <c r="L321" s="239">
        <v>0.92</v>
      </c>
      <c r="M321" s="240">
        <v>2.88</v>
      </c>
      <c r="N321" s="236" cm="1">
        <f t="array" aca="1" ref="N321" ca="1">INDIRECT("'"&amp;$C321&amp;"'!"&amp;"$"&amp;$D321&amp;$N$1&amp;"")</f>
        <v>6.5</v>
      </c>
      <c r="O321" s="239"/>
      <c r="P321" s="239">
        <v>0.92</v>
      </c>
      <c r="Q321" s="237">
        <v>2.81</v>
      </c>
      <c r="R321" s="360" cm="1">
        <f t="array" aca="1" ref="R321" ca="1">INDIRECT("'"&amp;$C321&amp;"'!"&amp;"$"&amp;$D321&amp;$R$1&amp;"")</f>
        <v>6.5</v>
      </c>
      <c r="S321" s="239"/>
      <c r="T321" s="239">
        <v>0.92</v>
      </c>
      <c r="U321" s="240">
        <v>2.79</v>
      </c>
      <c r="V321" s="236">
        <v>13.88</v>
      </c>
      <c r="W321" s="241" cm="1">
        <f t="array" aca="1" ref="W321" ca="1">INDIRECT("'"&amp;$C321&amp;"'!"&amp;"$"&amp;$D321&amp;$W$1&amp;"")</f>
        <v>1.907</v>
      </c>
      <c r="X321" s="239">
        <v>1</v>
      </c>
      <c r="Y321" s="237">
        <v>0.16200000000000001</v>
      </c>
      <c r="Z321" s="238" cm="1">
        <f t="array" aca="1" ref="Z321" ca="1">INDIRECT("'"&amp;$C321&amp;"'!"&amp;"$"&amp;$D321&amp;$Z$1&amp;"")</f>
        <v>0</v>
      </c>
      <c r="AA321" s="239" t="s">
        <v>1</v>
      </c>
      <c r="AB321" s="239" t="s">
        <v>1</v>
      </c>
      <c r="AC321" s="240" t="s">
        <v>1</v>
      </c>
      <c r="AD321" s="236" cm="1">
        <f t="array" aca="1" ref="AD321" ca="1">INDIRECT("'"&amp;$C321&amp;"'!"&amp;"$"&amp;$D321&amp;$AD$1&amp;"")</f>
        <v>0</v>
      </c>
      <c r="AE321" s="239" t="s">
        <v>1</v>
      </c>
      <c r="AF321" s="239" t="s">
        <v>1</v>
      </c>
      <c r="AG321" s="237" t="s">
        <v>1</v>
      </c>
      <c r="AH321" s="238" cm="1">
        <f t="array" aca="1" ref="AH321" ca="1">INDIRECT("'"&amp;$C321&amp;"'!"&amp;"$"&amp;$D321&amp;$AH$1&amp;"")</f>
        <v>0</v>
      </c>
      <c r="AI321" s="239" t="s">
        <v>1</v>
      </c>
      <c r="AJ321" s="239" t="s">
        <v>1</v>
      </c>
      <c r="AK321" s="240" t="s">
        <v>1</v>
      </c>
      <c r="AL321" s="236" cm="1">
        <f t="array" aca="1" ref="AL321" ca="1">INDIRECT("'"&amp;$C321&amp;"'!"&amp;"$"&amp;$D321&amp;$AL$1&amp;"")</f>
        <v>0</v>
      </c>
      <c r="AM321" s="239" t="s">
        <v>1</v>
      </c>
      <c r="AN321" s="239" t="s">
        <v>1</v>
      </c>
      <c r="AO321" s="237" t="s">
        <v>1</v>
      </c>
      <c r="AP321" s="236">
        <v>11.7</v>
      </c>
      <c r="AQ321" s="240">
        <v>70.599999999999994</v>
      </c>
      <c r="AR321" s="236" cm="1">
        <f t="array" aca="1" ref="AR321" ca="1">INDIRECT("'"&amp;$C321&amp;"'!"&amp;"$"&amp;$D321&amp;$AR$1&amp;"")</f>
        <v>3.5</v>
      </c>
      <c r="AS321" s="239">
        <v>0.94</v>
      </c>
      <c r="AT321" s="237">
        <v>1.26</v>
      </c>
      <c r="AU321" s="238" cm="1">
        <f t="array" aca="1" ref="AU321" ca="1">INDIRECT("'"&amp;$C321&amp;"'!"&amp;"$"&amp;$D321&amp;$AU$1&amp;"")</f>
        <v>3.5</v>
      </c>
      <c r="AV321" s="239">
        <v>0.94</v>
      </c>
      <c r="AW321" s="237">
        <v>1.22</v>
      </c>
      <c r="AX321" s="236">
        <v>13.97</v>
      </c>
      <c r="AY321" s="240">
        <v>70.5</v>
      </c>
      <c r="AZ321" s="239" cm="1">
        <f t="array" aca="1" ref="AZ321" ca="1">INDIRECT("'"&amp;$C321&amp;"'!"&amp;"$"&amp;$D321&amp;$AZ$1&amp;"")</f>
        <v>3</v>
      </c>
      <c r="BA321" s="238"/>
      <c r="BB321" s="239">
        <v>0.96</v>
      </c>
      <c r="BC321" s="237">
        <v>0.91</v>
      </c>
      <c r="BD321" s="239" cm="1">
        <f t="array" aca="1" ref="BD321" ca="1">INDIRECT("'"&amp;$C321&amp;"'!"&amp;"$"&amp;$D321&amp;$BD$1&amp;"")</f>
        <v>7</v>
      </c>
      <c r="BE321" s="238"/>
      <c r="BF321" s="239">
        <v>0.96</v>
      </c>
      <c r="BG321" s="237">
        <v>1.9</v>
      </c>
      <c r="BH321" s="241">
        <v>14.2</v>
      </c>
      <c r="BI321" s="237">
        <v>71.41</v>
      </c>
      <c r="BJ321" s="241" cm="1">
        <f t="array" aca="1" ref="BJ321" ca="1">INDIRECT("'"&amp;$C321&amp;"'!"&amp;"$"&amp;$D321&amp;$BJ$1&amp;"")</f>
        <v>14.07</v>
      </c>
      <c r="BK321" s="239">
        <v>0.98</v>
      </c>
      <c r="BL321" s="237">
        <v>3.4</v>
      </c>
      <c r="BM321" s="415">
        <v>67.400000000000006</v>
      </c>
      <c r="BN321" s="236" cm="1">
        <f t="array" aca="1" ref="BN321" ca="1">INDIRECT("'"&amp;$C321&amp;"'!"&amp;"$"&amp;$D321&amp;$BN$1&amp;"")</f>
        <v>6.39888888888889</v>
      </c>
      <c r="BO321" s="238">
        <v>0.95</v>
      </c>
      <c r="BP321" s="237">
        <v>2.1</v>
      </c>
      <c r="BQ321" s="241" cm="1">
        <f t="array" aca="1" ref="BQ321" ca="1">INDIRECT("'"&amp;$C321&amp;"'!"&amp;"$"&amp;$D321&amp;$BQ$1&amp;"")</f>
        <v>0</v>
      </c>
      <c r="BR321" s="239"/>
      <c r="BS321" s="239" t="s">
        <v>1</v>
      </c>
      <c r="BT321" s="237" t="s">
        <v>1</v>
      </c>
      <c r="BU321" s="242" cm="1">
        <f t="array" aca="1" ref="BU321" ca="1">INDIRECT("'"&amp;$C321&amp;"'!"&amp;"$"&amp;$D321&amp;$BU$1&amp;"")</f>
        <v>0.86</v>
      </c>
      <c r="BV321" s="239"/>
      <c r="BW321" s="239">
        <v>0.97</v>
      </c>
      <c r="BX321" s="237">
        <v>0.21</v>
      </c>
      <c r="BY321" s="242"/>
      <c r="BZ321" s="239"/>
      <c r="CA321" s="239"/>
      <c r="CB321" s="237"/>
    </row>
    <row r="322" spans="1:80" ht="15" x14ac:dyDescent="0.2">
      <c r="A322" s="351">
        <f t="shared" si="23"/>
        <v>45974</v>
      </c>
      <c r="B322" s="268">
        <v>0.70833333333333404</v>
      </c>
      <c r="C322" s="254">
        <f t="shared" si="24"/>
        <v>13</v>
      </c>
      <c r="D322" s="255" t="s">
        <v>170</v>
      </c>
      <c r="E322" s="229">
        <v>14</v>
      </c>
      <c r="F322" s="230">
        <v>69.2</v>
      </c>
      <c r="G322" s="231" t="str" cm="1">
        <f t="array" aca="1" ref="G322" ca="1">INDIRECT("'"&amp;$C322&amp;"'!"&amp;"$"&amp;$D322&amp;$G$1&amp;"")</f>
        <v>CMS</v>
      </c>
      <c r="H322" s="232" t="s">
        <v>1</v>
      </c>
      <c r="I322" s="230" t="s">
        <v>1</v>
      </c>
      <c r="J322" s="231" cm="1">
        <f t="array" aca="1" ref="J322" ca="1">INDIRECT("'"&amp;$C322&amp;"'!"&amp;"$"&amp;$D322&amp;$J$1&amp;"")</f>
        <v>6.5</v>
      </c>
      <c r="K322" s="232"/>
      <c r="L322" s="232">
        <v>0.91</v>
      </c>
      <c r="M322" s="233">
        <v>3.01</v>
      </c>
      <c r="N322" s="229" cm="1">
        <f t="array" aca="1" ref="N322" ca="1">INDIRECT("'"&amp;$C322&amp;"'!"&amp;"$"&amp;$D322&amp;$N$1&amp;"")</f>
        <v>6.5</v>
      </c>
      <c r="O322" s="232"/>
      <c r="P322" s="232">
        <v>0.91</v>
      </c>
      <c r="Q322" s="233">
        <v>3.04</v>
      </c>
      <c r="R322" s="359" cm="1">
        <f t="array" aca="1" ref="R322" ca="1">INDIRECT("'"&amp;$C322&amp;"'!"&amp;"$"&amp;$D322&amp;$R$1&amp;"")</f>
        <v>6.5</v>
      </c>
      <c r="S322" s="232"/>
      <c r="T322" s="232">
        <v>0.91</v>
      </c>
      <c r="U322" s="233">
        <v>3.07</v>
      </c>
      <c r="V322" s="229" t="s">
        <v>1</v>
      </c>
      <c r="W322" s="234" cm="1">
        <f t="array" aca="1" ref="W322" ca="1">INDIRECT("'"&amp;$C322&amp;"'!"&amp;"$"&amp;$D322&amp;$W$1&amp;"")</f>
        <v>0</v>
      </c>
      <c r="X322" s="232" t="s">
        <v>1</v>
      </c>
      <c r="Y322" s="230" t="s">
        <v>1</v>
      </c>
      <c r="Z322" s="231" cm="1">
        <f t="array" aca="1" ref="Z322" ca="1">INDIRECT("'"&amp;$C322&amp;"'!"&amp;"$"&amp;$D322&amp;$Z$1&amp;"")</f>
        <v>0</v>
      </c>
      <c r="AA322" s="232" t="s">
        <v>1</v>
      </c>
      <c r="AB322" s="232" t="s">
        <v>1</v>
      </c>
      <c r="AC322" s="233" t="s">
        <v>1</v>
      </c>
      <c r="AD322" s="229" cm="1">
        <f t="array" aca="1" ref="AD322" ca="1">INDIRECT("'"&amp;$C322&amp;"'!"&amp;"$"&amp;$D322&amp;$AD$1&amp;"")</f>
        <v>0</v>
      </c>
      <c r="AE322" s="232" t="s">
        <v>1</v>
      </c>
      <c r="AF322" s="232" t="s">
        <v>1</v>
      </c>
      <c r="AG322" s="230" t="s">
        <v>1</v>
      </c>
      <c r="AH322" s="231" cm="1">
        <f t="array" aca="1" ref="AH322" ca="1">INDIRECT("'"&amp;$C322&amp;"'!"&amp;"$"&amp;$D322&amp;$AH$1&amp;"")</f>
        <v>0</v>
      </c>
      <c r="AI322" s="232" t="s">
        <v>1</v>
      </c>
      <c r="AJ322" s="232" t="s">
        <v>1</v>
      </c>
      <c r="AK322" s="233" t="s">
        <v>1</v>
      </c>
      <c r="AL322" s="229" cm="1">
        <f t="array" aca="1" ref="AL322" ca="1">INDIRECT("'"&amp;$C322&amp;"'!"&amp;"$"&amp;$D322&amp;$AL$1&amp;"")</f>
        <v>0</v>
      </c>
      <c r="AM322" s="232" t="s">
        <v>1</v>
      </c>
      <c r="AN322" s="232" t="s">
        <v>1</v>
      </c>
      <c r="AO322" s="230" t="s">
        <v>1</v>
      </c>
      <c r="AP322" s="229">
        <v>11.7</v>
      </c>
      <c r="AQ322" s="233">
        <v>70.900000000000006</v>
      </c>
      <c r="AR322" s="229" cm="1">
        <f t="array" aca="1" ref="AR322" ca="1">INDIRECT("'"&amp;$C322&amp;"'!"&amp;"$"&amp;$D322&amp;$AR$1&amp;"")</f>
        <v>3.5</v>
      </c>
      <c r="AS322" s="232">
        <v>0.96</v>
      </c>
      <c r="AT322" s="230">
        <v>0.90100000000000002</v>
      </c>
      <c r="AU322" s="231" cm="1">
        <f t="array" aca="1" ref="AU322" ca="1">INDIRECT("'"&amp;$C322&amp;"'!"&amp;"$"&amp;$D322&amp;$AU$1&amp;"")</f>
        <v>3.5</v>
      </c>
      <c r="AV322" s="232">
        <v>0.97</v>
      </c>
      <c r="AW322" s="230">
        <v>0.90500000000000003</v>
      </c>
      <c r="AX322" s="229">
        <v>14</v>
      </c>
      <c r="AY322" s="233">
        <v>70.900000000000006</v>
      </c>
      <c r="AZ322" s="232" cm="1">
        <f t="array" aca="1" ref="AZ322" ca="1">INDIRECT("'"&amp;$C322&amp;"'!"&amp;"$"&amp;$D322&amp;$AZ$1&amp;"")</f>
        <v>7</v>
      </c>
      <c r="BA322" s="231"/>
      <c r="BB322" s="232">
        <v>0.97</v>
      </c>
      <c r="BC322" s="230">
        <v>1.5</v>
      </c>
      <c r="BD322" s="232" cm="1">
        <f t="array" aca="1" ref="BD322" ca="1">INDIRECT("'"&amp;$C322&amp;"'!"&amp;"$"&amp;$D322&amp;$BD$1&amp;"")</f>
        <v>3.5</v>
      </c>
      <c r="BE322" s="231"/>
      <c r="BF322" s="232">
        <v>0.94</v>
      </c>
      <c r="BG322" s="230">
        <v>1.3</v>
      </c>
      <c r="BH322" s="234">
        <v>14.31</v>
      </c>
      <c r="BI322" s="230">
        <v>72.03</v>
      </c>
      <c r="BJ322" s="234" cm="1">
        <f t="array" aca="1" ref="BJ322" ca="1">INDIRECT("'"&amp;$C322&amp;"'!"&amp;"$"&amp;$D322&amp;$BJ$1&amp;"")</f>
        <v>14.04</v>
      </c>
      <c r="BK322" s="232">
        <v>0.98</v>
      </c>
      <c r="BL322" s="230">
        <v>3.4</v>
      </c>
      <c r="BM322" s="414">
        <v>67.5</v>
      </c>
      <c r="BN322" s="229" cm="1">
        <f t="array" aca="1" ref="BN322" ca="1">INDIRECT("'"&amp;$C322&amp;"'!"&amp;"$"&amp;$D322&amp;$BN$1&amp;"")</f>
        <v>5.8000000000000007</v>
      </c>
      <c r="BO322" s="231">
        <v>0.95</v>
      </c>
      <c r="BP322" s="230">
        <v>1.9</v>
      </c>
      <c r="BQ322" s="234" cm="1">
        <f t="array" aca="1" ref="BQ322" ca="1">INDIRECT("'"&amp;$C322&amp;"'!"&amp;"$"&amp;$D322&amp;$BQ$1&amp;"")</f>
        <v>0</v>
      </c>
      <c r="BR322" s="232"/>
      <c r="BS322" s="232" t="s">
        <v>1</v>
      </c>
      <c r="BT322" s="230" t="s">
        <v>1</v>
      </c>
      <c r="BU322" s="235" cm="1">
        <f t="array" aca="1" ref="BU322" ca="1">INDIRECT("'"&amp;$C322&amp;"'!"&amp;"$"&amp;$D322&amp;$BU$1&amp;"")</f>
        <v>0.86</v>
      </c>
      <c r="BV322" s="232"/>
      <c r="BW322" s="232">
        <v>0.97</v>
      </c>
      <c r="BX322" s="230">
        <v>0.22</v>
      </c>
      <c r="BY322" s="235"/>
      <c r="BZ322" s="232"/>
      <c r="CA322" s="232"/>
      <c r="CB322" s="230"/>
    </row>
    <row r="323" spans="1:80" ht="15" x14ac:dyDescent="0.2">
      <c r="A323" s="351">
        <f t="shared" si="23"/>
        <v>45974</v>
      </c>
      <c r="B323" s="268">
        <v>0.750000000000001</v>
      </c>
      <c r="C323" s="254">
        <f t="shared" si="24"/>
        <v>13</v>
      </c>
      <c r="D323" s="255" t="s">
        <v>171</v>
      </c>
      <c r="E323" s="236">
        <v>14</v>
      </c>
      <c r="F323" s="237">
        <v>69.23</v>
      </c>
      <c r="G323" s="238" t="str" cm="1">
        <f t="array" aca="1" ref="G323" ca="1">INDIRECT("'"&amp;$C323&amp;"'!"&amp;"$"&amp;$D323&amp;$G$1&amp;"")</f>
        <v>CMS</v>
      </c>
      <c r="H323" s="239" t="s">
        <v>1</v>
      </c>
      <c r="I323" s="237" t="s">
        <v>1</v>
      </c>
      <c r="J323" s="238" cm="1">
        <f t="array" aca="1" ref="J323" ca="1">INDIRECT("'"&amp;$C323&amp;"'!"&amp;"$"&amp;$D323&amp;$J$1&amp;"")</f>
        <v>6.5</v>
      </c>
      <c r="K323" s="239"/>
      <c r="L323" s="239">
        <v>0.91</v>
      </c>
      <c r="M323" s="240">
        <v>3.08</v>
      </c>
      <c r="N323" s="236" cm="1">
        <f t="array" aca="1" ref="N323" ca="1">INDIRECT("'"&amp;$C323&amp;"'!"&amp;"$"&amp;$D323&amp;$N$1&amp;"")</f>
        <v>6.5</v>
      </c>
      <c r="O323" s="239"/>
      <c r="P323" s="239">
        <v>0.91</v>
      </c>
      <c r="Q323" s="237">
        <v>3.0790000000000002</v>
      </c>
      <c r="R323" s="236" cm="1">
        <f t="array" aca="1" ref="R323" ca="1">INDIRECT("'"&amp;$C323&amp;"'!"&amp;"$"&amp;$D323&amp;$R$1&amp;"")</f>
        <v>6.5</v>
      </c>
      <c r="S323" s="239"/>
      <c r="T323" s="239">
        <v>0.91</v>
      </c>
      <c r="U323" s="240">
        <v>3.0960000000000001</v>
      </c>
      <c r="V323" s="236">
        <v>13.82</v>
      </c>
      <c r="W323" s="241" cm="1">
        <f t="array" aca="1" ref="W323" ca="1">INDIRECT("'"&amp;$C323&amp;"'!"&amp;"$"&amp;$D323&amp;$W$1&amp;"")</f>
        <v>1.88</v>
      </c>
      <c r="X323" s="239">
        <v>1</v>
      </c>
      <c r="Y323" s="237">
        <v>0.14000000000000001</v>
      </c>
      <c r="Z323" s="238" cm="1">
        <f t="array" aca="1" ref="Z323" ca="1">INDIRECT("'"&amp;$C323&amp;"'!"&amp;"$"&amp;$D323&amp;$Z$1&amp;"")</f>
        <v>0</v>
      </c>
      <c r="AA323" s="239" t="s">
        <v>1</v>
      </c>
      <c r="AB323" s="239" t="s">
        <v>1</v>
      </c>
      <c r="AC323" s="240" t="s">
        <v>1</v>
      </c>
      <c r="AD323" s="236" cm="1">
        <f t="array" aca="1" ref="AD323" ca="1">INDIRECT("'"&amp;$C323&amp;"'!"&amp;"$"&amp;$D323&amp;$AD$1&amp;"")</f>
        <v>0</v>
      </c>
      <c r="AE323" s="239" t="s">
        <v>1</v>
      </c>
      <c r="AF323" s="239" t="s">
        <v>1</v>
      </c>
      <c r="AG323" s="237" t="s">
        <v>1</v>
      </c>
      <c r="AH323" s="238" cm="1">
        <f t="array" aca="1" ref="AH323" ca="1">INDIRECT("'"&amp;$C323&amp;"'!"&amp;"$"&amp;$D323&amp;$AH$1&amp;"")</f>
        <v>0</v>
      </c>
      <c r="AI323" s="239" t="s">
        <v>1</v>
      </c>
      <c r="AJ323" s="239" t="s">
        <v>1</v>
      </c>
      <c r="AK323" s="240" t="s">
        <v>1</v>
      </c>
      <c r="AL323" s="236" cm="1">
        <f t="array" aca="1" ref="AL323" ca="1">INDIRECT("'"&amp;$C323&amp;"'!"&amp;"$"&amp;$D323&amp;$AL$1&amp;"")</f>
        <v>0</v>
      </c>
      <c r="AM323" s="239" t="s">
        <v>1</v>
      </c>
      <c r="AN323" s="239" t="s">
        <v>1</v>
      </c>
      <c r="AO323" s="237" t="s">
        <v>1</v>
      </c>
      <c r="AP323" s="236">
        <v>11.7</v>
      </c>
      <c r="AQ323" s="240">
        <v>70.8</v>
      </c>
      <c r="AR323" s="236" cm="1">
        <f t="array" aca="1" ref="AR323" ca="1">INDIRECT("'"&amp;$C323&amp;"'!"&amp;"$"&amp;$D323&amp;$AR$1&amp;"")</f>
        <v>4</v>
      </c>
      <c r="AS323" s="239">
        <v>0.96</v>
      </c>
      <c r="AT323" s="237">
        <v>1.24</v>
      </c>
      <c r="AU323" s="238" cm="1">
        <f t="array" aca="1" ref="AU323" ca="1">INDIRECT("'"&amp;$C323&amp;"'!"&amp;"$"&amp;$D323&amp;$AU$1&amp;"")</f>
        <v>3.5</v>
      </c>
      <c r="AV323" s="239">
        <v>0.96</v>
      </c>
      <c r="AW323" s="237">
        <v>0.97299999999999998</v>
      </c>
      <c r="AX323" s="236">
        <v>13.97</v>
      </c>
      <c r="AY323" s="240">
        <v>70.8</v>
      </c>
      <c r="AZ323" s="239" cm="1">
        <f t="array" aca="1" ref="AZ323" ca="1">INDIRECT("'"&amp;$C323&amp;"'!"&amp;"$"&amp;$D323&amp;$AZ$1&amp;"")</f>
        <v>7.8</v>
      </c>
      <c r="BA323" s="238"/>
      <c r="BB323" s="239">
        <v>0.96</v>
      </c>
      <c r="BC323" s="237">
        <v>2.2999999999999998</v>
      </c>
      <c r="BD323" s="239" t="str" cm="1">
        <f t="array" aca="1" ref="BD323" ca="1">INDIRECT("'"&amp;$C323&amp;"'!"&amp;"$"&amp;$D323&amp;$BD$1&amp;"")</f>
        <v>CMS</v>
      </c>
      <c r="BE323" s="238"/>
      <c r="BF323" s="239" t="s">
        <v>1</v>
      </c>
      <c r="BG323" s="237" t="s">
        <v>1</v>
      </c>
      <c r="BH323" s="241">
        <v>14.09</v>
      </c>
      <c r="BI323" s="237">
        <v>71.34</v>
      </c>
      <c r="BJ323" s="241" cm="1">
        <f t="array" aca="1" ref="BJ323" ca="1">INDIRECT("'"&amp;$C323&amp;"'!"&amp;"$"&amp;$D323&amp;$BJ$1&amp;"")</f>
        <v>14.04</v>
      </c>
      <c r="BK323" s="239">
        <v>0.99</v>
      </c>
      <c r="BL323" s="237">
        <v>2.2999999999999998</v>
      </c>
      <c r="BM323" s="415">
        <v>67.7</v>
      </c>
      <c r="BN323" s="236" cm="1">
        <f t="array" aca="1" ref="BN323" ca="1">INDIRECT("'"&amp;$C323&amp;"'!"&amp;"$"&amp;$D323&amp;$BN$1&amp;"")</f>
        <v>6.6000000000000014</v>
      </c>
      <c r="BO323" s="238">
        <v>0.95</v>
      </c>
      <c r="BP323" s="237">
        <v>2.1</v>
      </c>
      <c r="BQ323" s="241" cm="1">
        <f t="array" aca="1" ref="BQ323" ca="1">INDIRECT("'"&amp;$C323&amp;"'!"&amp;"$"&amp;$D323&amp;$BQ$1&amp;"")</f>
        <v>1.5</v>
      </c>
      <c r="BR323" s="239"/>
      <c r="BS323" s="239">
        <v>0.99</v>
      </c>
      <c r="BT323" s="237">
        <v>0.2</v>
      </c>
      <c r="BU323" s="242" cm="1">
        <f t="array" aca="1" ref="BU323" ca="1">INDIRECT("'"&amp;$C323&amp;"'!"&amp;"$"&amp;$D323&amp;$BU$1&amp;"")</f>
        <v>0.9</v>
      </c>
      <c r="BV323" s="239"/>
      <c r="BW323" s="239">
        <v>0.97</v>
      </c>
      <c r="BX323" s="237">
        <v>0.23</v>
      </c>
      <c r="BY323" s="242"/>
      <c r="BZ323" s="239"/>
      <c r="CA323" s="239"/>
      <c r="CB323" s="237"/>
    </row>
    <row r="324" spans="1:80" ht="15" x14ac:dyDescent="0.2">
      <c r="A324" s="351">
        <f t="shared" si="23"/>
        <v>45974</v>
      </c>
      <c r="B324" s="268">
        <v>0.79166666666666696</v>
      </c>
      <c r="C324" s="254">
        <f t="shared" si="24"/>
        <v>13</v>
      </c>
      <c r="D324" s="255" t="s">
        <v>172</v>
      </c>
      <c r="E324" s="229">
        <v>14</v>
      </c>
      <c r="F324" s="230">
        <v>69.239999999999995</v>
      </c>
      <c r="G324" s="231" t="str" cm="1">
        <f t="array" aca="1" ref="G324" ca="1">INDIRECT("'"&amp;$C324&amp;"'!"&amp;"$"&amp;$D324&amp;$G$1&amp;"")</f>
        <v>CMS</v>
      </c>
      <c r="H324" s="232" t="s">
        <v>1</v>
      </c>
      <c r="I324" s="230" t="s">
        <v>1</v>
      </c>
      <c r="J324" s="231" cm="1">
        <f t="array" aca="1" ref="J324" ca="1">INDIRECT("'"&amp;$C324&amp;"'!"&amp;"$"&amp;$D324&amp;$J$1&amp;"")</f>
        <v>6.7</v>
      </c>
      <c r="K324" s="501"/>
      <c r="L324" s="232">
        <v>0.94</v>
      </c>
      <c r="M324" s="233">
        <v>2.3519999999999999</v>
      </c>
      <c r="N324" s="229" cm="1">
        <f t="array" aca="1" ref="N324" ca="1">INDIRECT("'"&amp;$C324&amp;"'!"&amp;"$"&amp;$D324&amp;$N$1&amp;"")</f>
        <v>6.7</v>
      </c>
      <c r="O324" s="232"/>
      <c r="P324" s="232">
        <v>0.94</v>
      </c>
      <c r="Q324" s="230">
        <v>2.3490000000000002</v>
      </c>
      <c r="R324" s="359" cm="1">
        <f t="array" aca="1" ref="R324" ca="1">INDIRECT("'"&amp;$C324&amp;"'!"&amp;"$"&amp;$D324&amp;$R$1&amp;"")</f>
        <v>6.7</v>
      </c>
      <c r="S324" s="232"/>
      <c r="T324" s="232">
        <v>0.94</v>
      </c>
      <c r="U324" s="233">
        <v>2.37</v>
      </c>
      <c r="V324" s="229">
        <v>13.8</v>
      </c>
      <c r="W324" s="234" cm="1">
        <f t="array" aca="1" ref="W324" ca="1">INDIRECT("'"&amp;$C324&amp;"'!"&amp;"$"&amp;$D324&amp;$W$1&amp;"")</f>
        <v>1.8859999999999999</v>
      </c>
      <c r="X324" s="232">
        <v>1</v>
      </c>
      <c r="Y324" s="230">
        <v>0.13400000000000001</v>
      </c>
      <c r="Z324" s="231" cm="1">
        <f t="array" aca="1" ref="Z324" ca="1">INDIRECT("'"&amp;$C324&amp;"'!"&amp;"$"&amp;$D324&amp;$Z$1&amp;"")</f>
        <v>0</v>
      </c>
      <c r="AA324" s="232" t="s">
        <v>1</v>
      </c>
      <c r="AB324" s="232" t="s">
        <v>1</v>
      </c>
      <c r="AC324" s="233" t="s">
        <v>1</v>
      </c>
      <c r="AD324" s="229" cm="1">
        <f t="array" aca="1" ref="AD324" ca="1">INDIRECT("'"&amp;$C324&amp;"'!"&amp;"$"&amp;$D324&amp;$AD$1&amp;"")</f>
        <v>0</v>
      </c>
      <c r="AE324" s="232" t="s">
        <v>1</v>
      </c>
      <c r="AF324" s="232" t="s">
        <v>1</v>
      </c>
      <c r="AG324" s="230" t="s">
        <v>1</v>
      </c>
      <c r="AH324" s="231" cm="1">
        <f t="array" aca="1" ref="AH324" ca="1">INDIRECT("'"&amp;$C324&amp;"'!"&amp;"$"&amp;$D324&amp;$AH$1&amp;"")</f>
        <v>0</v>
      </c>
      <c r="AI324" s="232" t="s">
        <v>1</v>
      </c>
      <c r="AJ324" s="232" t="s">
        <v>1</v>
      </c>
      <c r="AK324" s="233" t="s">
        <v>1</v>
      </c>
      <c r="AL324" s="229" cm="1">
        <f t="array" aca="1" ref="AL324" ca="1">INDIRECT("'"&amp;$C324&amp;"'!"&amp;"$"&amp;$D324&amp;$AL$1&amp;"")</f>
        <v>0</v>
      </c>
      <c r="AM324" s="232" t="s">
        <v>1</v>
      </c>
      <c r="AN324" s="232" t="s">
        <v>1</v>
      </c>
      <c r="AO324" s="230" t="s">
        <v>1</v>
      </c>
      <c r="AP324" s="229">
        <v>11.7</v>
      </c>
      <c r="AQ324" s="233">
        <v>70.8</v>
      </c>
      <c r="AR324" s="229" cm="1">
        <f t="array" aca="1" ref="AR324" ca="1">INDIRECT("'"&amp;$C324&amp;"'!"&amp;"$"&amp;$D324&amp;$AR$1&amp;"")</f>
        <v>4</v>
      </c>
      <c r="AS324" s="232">
        <v>0.95</v>
      </c>
      <c r="AT324" s="230">
        <v>1.18</v>
      </c>
      <c r="AU324" s="231" cm="1">
        <f t="array" aca="1" ref="AU324" ca="1">INDIRECT("'"&amp;$C324&amp;"'!"&amp;"$"&amp;$D324&amp;$AU$1&amp;"")</f>
        <v>3.5</v>
      </c>
      <c r="AV324" s="232">
        <v>0.95</v>
      </c>
      <c r="AW324" s="230">
        <v>0.97099999999999997</v>
      </c>
      <c r="AX324" s="229">
        <v>13.96</v>
      </c>
      <c r="AY324" s="233">
        <v>70.8</v>
      </c>
      <c r="AZ324" s="232" cm="1">
        <f t="array" aca="1" ref="AZ324" ca="1">INDIRECT("'"&amp;$C324&amp;"'!"&amp;"$"&amp;$D324&amp;$AZ$1&amp;"")</f>
        <v>7</v>
      </c>
      <c r="BA324" s="231"/>
      <c r="BB324" s="232">
        <v>0.94</v>
      </c>
      <c r="BC324" s="230">
        <v>2.2999999999999998</v>
      </c>
      <c r="BD324" s="232" t="str" cm="1">
        <f t="array" aca="1" ref="BD324" ca="1">INDIRECT("'"&amp;$C324&amp;"'!"&amp;"$"&amp;$D324&amp;$BD$1&amp;"")</f>
        <v>CMS</v>
      </c>
      <c r="BE324" s="231"/>
      <c r="BF324" s="232" t="s">
        <v>1</v>
      </c>
      <c r="BG324" s="230" t="s">
        <v>1</v>
      </c>
      <c r="BH324" s="234">
        <v>14.09</v>
      </c>
      <c r="BI324" s="230">
        <v>71.44</v>
      </c>
      <c r="BJ324" s="234" cm="1">
        <f t="array" aca="1" ref="BJ324" ca="1">INDIRECT("'"&amp;$C324&amp;"'!"&amp;"$"&amp;$D324&amp;$BJ$1&amp;"")</f>
        <v>14.15</v>
      </c>
      <c r="BK324" s="232">
        <v>0.99</v>
      </c>
      <c r="BL324" s="230">
        <v>2.2999999999999998</v>
      </c>
      <c r="BM324" s="414">
        <v>67.900000000000006</v>
      </c>
      <c r="BN324" s="229" cm="1">
        <f t="array" aca="1" ref="BN324" ca="1">INDIRECT("'"&amp;$C324&amp;"'!"&amp;"$"&amp;$D324&amp;$BN$1&amp;"")</f>
        <v>6.5000000000000009</v>
      </c>
      <c r="BO324" s="231">
        <v>0.97</v>
      </c>
      <c r="BP324" s="230">
        <v>1.6</v>
      </c>
      <c r="BQ324" s="234" cm="1">
        <f t="array" aca="1" ref="BQ324" ca="1">INDIRECT("'"&amp;$C324&amp;"'!"&amp;"$"&amp;$D324&amp;$BQ$1&amp;"")</f>
        <v>1.5</v>
      </c>
      <c r="BR324" s="232"/>
      <c r="BS324" s="232">
        <v>0.99</v>
      </c>
      <c r="BT324" s="230">
        <v>0.2</v>
      </c>
      <c r="BU324" s="235" cm="1">
        <f t="array" aca="1" ref="BU324" ca="1">INDIRECT("'"&amp;$C324&amp;"'!"&amp;"$"&amp;$D324&amp;$BU$1&amp;"")</f>
        <v>1</v>
      </c>
      <c r="BV324" s="232"/>
      <c r="BW324" s="232">
        <v>0.97</v>
      </c>
      <c r="BX324" s="230">
        <v>0.23</v>
      </c>
      <c r="BY324" s="235"/>
      <c r="BZ324" s="232"/>
      <c r="CA324" s="232"/>
      <c r="CB324" s="230"/>
    </row>
    <row r="325" spans="1:80" ht="15" x14ac:dyDescent="0.2">
      <c r="A325" s="351">
        <f t="shared" si="23"/>
        <v>45974</v>
      </c>
      <c r="B325" s="268">
        <v>0.83333333333333337</v>
      </c>
      <c r="C325" s="254">
        <f t="shared" si="24"/>
        <v>13</v>
      </c>
      <c r="D325" s="255" t="s">
        <v>173</v>
      </c>
      <c r="E325" s="236">
        <v>14</v>
      </c>
      <c r="F325" s="237">
        <v>69.38</v>
      </c>
      <c r="G325" s="238" t="str" cm="1">
        <f t="array" aca="1" ref="G325" ca="1">INDIRECT("'"&amp;$C325&amp;"'!"&amp;"$"&amp;$D325&amp;$G$1&amp;"")</f>
        <v>CMS</v>
      </c>
      <c r="H325" s="239" t="s">
        <v>1</v>
      </c>
      <c r="I325" s="237" t="s">
        <v>1</v>
      </c>
      <c r="J325" s="238" cm="1">
        <f t="array" aca="1" ref="J325" ca="1">INDIRECT("'"&amp;$C325&amp;"'!"&amp;"$"&amp;$D325&amp;$J$1&amp;"")</f>
        <v>6.6</v>
      </c>
      <c r="K325" s="239"/>
      <c r="L325" s="239">
        <v>0.96</v>
      </c>
      <c r="M325" s="240">
        <v>1.96</v>
      </c>
      <c r="N325" s="236" cm="1">
        <f t="array" aca="1" ref="N325" ca="1">INDIRECT("'"&amp;$C325&amp;"'!"&amp;"$"&amp;$D325&amp;$N$1&amp;"")</f>
        <v>6.6</v>
      </c>
      <c r="O325" s="239"/>
      <c r="P325" s="239">
        <v>0.96</v>
      </c>
      <c r="Q325" s="237">
        <v>1.96</v>
      </c>
      <c r="R325" s="236" cm="1">
        <f t="array" aca="1" ref="R325" ca="1">INDIRECT("'"&amp;$C325&amp;"'!"&amp;"$"&amp;$D325&amp;$R$1&amp;"")</f>
        <v>6.6</v>
      </c>
      <c r="S325" s="239"/>
      <c r="T325" s="239">
        <v>0.96</v>
      </c>
      <c r="U325" s="240">
        <v>1.96</v>
      </c>
      <c r="V325" s="236" t="s">
        <v>1</v>
      </c>
      <c r="W325" s="241" cm="1">
        <f t="array" aca="1" ref="W325" ca="1">INDIRECT("'"&amp;$C325&amp;"'!"&amp;"$"&amp;$D325&amp;$W$1&amp;"")</f>
        <v>0</v>
      </c>
      <c r="X325" s="239" t="s">
        <v>1</v>
      </c>
      <c r="Y325" s="237" t="s">
        <v>1</v>
      </c>
      <c r="Z325" s="238" cm="1">
        <f t="array" aca="1" ref="Z325" ca="1">INDIRECT("'"&amp;$C325&amp;"'!"&amp;"$"&amp;$D325&amp;$Z$1&amp;"")</f>
        <v>0</v>
      </c>
      <c r="AA325" s="239" t="s">
        <v>1</v>
      </c>
      <c r="AB325" s="239" t="s">
        <v>1</v>
      </c>
      <c r="AC325" s="240" t="s">
        <v>1</v>
      </c>
      <c r="AD325" s="236" cm="1">
        <f t="array" aca="1" ref="AD325" ca="1">INDIRECT("'"&amp;$C325&amp;"'!"&amp;"$"&amp;$D325&amp;$AD$1&amp;"")</f>
        <v>0</v>
      </c>
      <c r="AE325" s="239" t="s">
        <v>1</v>
      </c>
      <c r="AF325" s="239" t="s">
        <v>1</v>
      </c>
      <c r="AG325" s="237" t="s">
        <v>1</v>
      </c>
      <c r="AH325" s="238" cm="1">
        <f t="array" aca="1" ref="AH325" ca="1">INDIRECT("'"&amp;$C325&amp;"'!"&amp;"$"&amp;$D325&amp;$AH$1&amp;"")</f>
        <v>0</v>
      </c>
      <c r="AI325" s="239" t="s">
        <v>1</v>
      </c>
      <c r="AJ325" s="239" t="s">
        <v>1</v>
      </c>
      <c r="AK325" s="240" t="s">
        <v>1</v>
      </c>
      <c r="AL325" s="236" cm="1">
        <f t="array" aca="1" ref="AL325" ca="1">INDIRECT("'"&amp;$C325&amp;"'!"&amp;"$"&amp;$D325&amp;$AL$1&amp;"")</f>
        <v>0</v>
      </c>
      <c r="AM325" s="239" t="s">
        <v>1</v>
      </c>
      <c r="AN325" s="239" t="s">
        <v>1</v>
      </c>
      <c r="AO325" s="237" t="s">
        <v>1</v>
      </c>
      <c r="AP325" s="236">
        <v>11.7</v>
      </c>
      <c r="AQ325" s="240">
        <v>71</v>
      </c>
      <c r="AR325" s="236" cm="1">
        <f t="array" aca="1" ref="AR325" ca="1">INDIRECT("'"&amp;$C325&amp;"'!"&amp;"$"&amp;$D325&amp;$AR$1&amp;"")</f>
        <v>4</v>
      </c>
      <c r="AS325" s="239">
        <v>0.96</v>
      </c>
      <c r="AT325" s="237">
        <v>1.08</v>
      </c>
      <c r="AU325" s="238" cm="1">
        <f t="array" aca="1" ref="AU325" ca="1">INDIRECT("'"&amp;$C325&amp;"'!"&amp;"$"&amp;$D325&amp;$AU$1&amp;"")</f>
        <v>3.5</v>
      </c>
      <c r="AV325" s="239">
        <v>0.96</v>
      </c>
      <c r="AW325" s="237">
        <v>0.82899999999999996</v>
      </c>
      <c r="AX325" s="236">
        <v>13.98</v>
      </c>
      <c r="AY325" s="240">
        <v>70.900000000000006</v>
      </c>
      <c r="AZ325" s="239" cm="1">
        <f t="array" aca="1" ref="AZ325" ca="1">INDIRECT("'"&amp;$C325&amp;"'!"&amp;"$"&amp;$D325&amp;$AZ$1&amp;"")</f>
        <v>6</v>
      </c>
      <c r="BA325" s="238"/>
      <c r="BB325" s="239">
        <v>0.94</v>
      </c>
      <c r="BC325" s="237">
        <v>2</v>
      </c>
      <c r="BD325" s="239" t="str" cm="1">
        <f t="array" aca="1" ref="BD325" ca="1">INDIRECT("'"&amp;$C325&amp;"'!"&amp;"$"&amp;$D325&amp;$BD$1&amp;"")</f>
        <v>CMS</v>
      </c>
      <c r="BE325" s="238"/>
      <c r="BF325" s="239" t="s">
        <v>1</v>
      </c>
      <c r="BG325" s="237" t="s">
        <v>1</v>
      </c>
      <c r="BH325" s="241">
        <v>14.13</v>
      </c>
      <c r="BI325" s="237">
        <v>71.62</v>
      </c>
      <c r="BJ325" s="241" cm="1">
        <f t="array" aca="1" ref="BJ325" ca="1">INDIRECT("'"&amp;$C325&amp;"'!"&amp;"$"&amp;$D325&amp;$BJ$1&amp;"")</f>
        <v>14.13</v>
      </c>
      <c r="BK325" s="239">
        <v>0.99</v>
      </c>
      <c r="BL325" s="237">
        <v>2.2999999999999998</v>
      </c>
      <c r="BM325" s="415">
        <v>68.2</v>
      </c>
      <c r="BN325" s="236" cm="1">
        <f t="array" aca="1" ref="BN325" ca="1">INDIRECT("'"&amp;$C325&amp;"'!"&amp;"$"&amp;$D325&amp;$BN$1&amp;"")</f>
        <v>6.5000000000000009</v>
      </c>
      <c r="BO325" s="238">
        <v>0.97</v>
      </c>
      <c r="BP325" s="237">
        <v>1.6</v>
      </c>
      <c r="BQ325" s="241" cm="1">
        <f t="array" aca="1" ref="BQ325" ca="1">INDIRECT("'"&amp;$C325&amp;"'!"&amp;"$"&amp;$D325&amp;$BQ$1&amp;"")</f>
        <v>1.31</v>
      </c>
      <c r="BR325" s="239"/>
      <c r="BS325" s="239">
        <v>0.99</v>
      </c>
      <c r="BT325" s="237">
        <v>0.14000000000000001</v>
      </c>
      <c r="BU325" s="242" cm="1">
        <f t="array" aca="1" ref="BU325" ca="1">INDIRECT("'"&amp;$C325&amp;"'!"&amp;"$"&amp;$D325&amp;$BU$1&amp;"")</f>
        <v>0.95</v>
      </c>
      <c r="BV325" s="239"/>
      <c r="BW325" s="239">
        <v>0.97</v>
      </c>
      <c r="BX325" s="237">
        <v>0.21</v>
      </c>
      <c r="BY325" s="242"/>
      <c r="BZ325" s="239"/>
      <c r="CA325" s="239"/>
      <c r="CB325" s="237"/>
    </row>
    <row r="326" spans="1:80" ht="15" x14ac:dyDescent="0.2">
      <c r="A326" s="351">
        <f t="shared" si="23"/>
        <v>45974</v>
      </c>
      <c r="B326" s="268">
        <v>0.875000000000001</v>
      </c>
      <c r="C326" s="254">
        <f t="shared" si="24"/>
        <v>13</v>
      </c>
      <c r="D326" s="255" t="s">
        <v>174</v>
      </c>
      <c r="E326" s="229">
        <v>14</v>
      </c>
      <c r="F326" s="230">
        <v>69.599999999999994</v>
      </c>
      <c r="G326" s="231" t="str" cm="1">
        <f t="array" aca="1" ref="G326" ca="1">INDIRECT("'"&amp;$C326&amp;"'!"&amp;"$"&amp;$D326&amp;$G$1&amp;"")</f>
        <v>CMS</v>
      </c>
      <c r="H326" s="232" t="s">
        <v>1</v>
      </c>
      <c r="I326" s="230" t="s">
        <v>1</v>
      </c>
      <c r="J326" s="231" cm="1">
        <f t="array" aca="1" ref="J326" ca="1">INDIRECT("'"&amp;$C326&amp;"'!"&amp;"$"&amp;$D326&amp;$J$1&amp;"")</f>
        <v>6.6</v>
      </c>
      <c r="K326" s="232"/>
      <c r="L326" s="232">
        <v>0.97</v>
      </c>
      <c r="M326" s="233">
        <v>1.6</v>
      </c>
      <c r="N326" s="229" cm="1">
        <f t="array" aca="1" ref="N326" ca="1">INDIRECT("'"&amp;$C326&amp;"'!"&amp;"$"&amp;$D326&amp;$N$1&amp;"")</f>
        <v>6.6</v>
      </c>
      <c r="O326" s="232"/>
      <c r="P326" s="232">
        <v>0.97</v>
      </c>
      <c r="Q326" s="230">
        <v>1.6</v>
      </c>
      <c r="R326" s="359" cm="1">
        <f t="array" aca="1" ref="R326" ca="1">INDIRECT("'"&amp;$C326&amp;"'!"&amp;"$"&amp;$D326&amp;$R$1&amp;"")</f>
        <v>6.6</v>
      </c>
      <c r="S326" s="232"/>
      <c r="T326" s="232">
        <v>0.97</v>
      </c>
      <c r="U326" s="233">
        <v>1.6</v>
      </c>
      <c r="V326" s="229" t="s">
        <v>1</v>
      </c>
      <c r="W326" s="234" cm="1">
        <f t="array" aca="1" ref="W326" ca="1">INDIRECT("'"&amp;$C326&amp;"'!"&amp;"$"&amp;$D326&amp;$W$1&amp;"")</f>
        <v>0</v>
      </c>
      <c r="X326" s="232" t="s">
        <v>1</v>
      </c>
      <c r="Y326" s="230" t="s">
        <v>1</v>
      </c>
      <c r="Z326" s="231" cm="1">
        <f t="array" aca="1" ref="Z326" ca="1">INDIRECT("'"&amp;$C326&amp;"'!"&amp;"$"&amp;$D326&amp;$Z$1&amp;"")</f>
        <v>0</v>
      </c>
      <c r="AA326" s="232" t="s">
        <v>1</v>
      </c>
      <c r="AB326" s="232" t="s">
        <v>1</v>
      </c>
      <c r="AC326" s="233" t="s">
        <v>1</v>
      </c>
      <c r="AD326" s="229" cm="1">
        <f t="array" aca="1" ref="AD326" ca="1">INDIRECT("'"&amp;$C326&amp;"'!"&amp;"$"&amp;$D326&amp;$AD$1&amp;"")</f>
        <v>0</v>
      </c>
      <c r="AE326" s="232" t="s">
        <v>1</v>
      </c>
      <c r="AF326" s="232" t="s">
        <v>1</v>
      </c>
      <c r="AG326" s="230" t="s">
        <v>1</v>
      </c>
      <c r="AH326" s="231" cm="1">
        <f t="array" aca="1" ref="AH326" ca="1">INDIRECT("'"&amp;$C326&amp;"'!"&amp;"$"&amp;$D326&amp;$AH$1&amp;"")</f>
        <v>0</v>
      </c>
      <c r="AI326" s="232" t="s">
        <v>1</v>
      </c>
      <c r="AJ326" s="232" t="s">
        <v>1</v>
      </c>
      <c r="AK326" s="233" t="s">
        <v>1</v>
      </c>
      <c r="AL326" s="229" cm="1">
        <f t="array" aca="1" ref="AL326" ca="1">INDIRECT("'"&amp;$C326&amp;"'!"&amp;"$"&amp;$D326&amp;$AL$1&amp;"")</f>
        <v>0</v>
      </c>
      <c r="AM326" s="232" t="s">
        <v>1</v>
      </c>
      <c r="AN326" s="232" t="s">
        <v>1</v>
      </c>
      <c r="AO326" s="230" t="s">
        <v>1</v>
      </c>
      <c r="AP326" s="229">
        <v>11.7</v>
      </c>
      <c r="AQ326" s="233">
        <v>71.3</v>
      </c>
      <c r="AR326" s="229" cm="1">
        <f t="array" aca="1" ref="AR326" ca="1">INDIRECT("'"&amp;$C326&amp;"'!"&amp;"$"&amp;$D326&amp;$AR$1&amp;"")</f>
        <v>3.7</v>
      </c>
      <c r="AS326" s="232">
        <v>0.98</v>
      </c>
      <c r="AT326" s="230">
        <v>0.82299999999999995</v>
      </c>
      <c r="AU326" s="231" cm="1">
        <f t="array" aca="1" ref="AU326" ca="1">INDIRECT("'"&amp;$C326&amp;"'!"&amp;"$"&amp;$D326&amp;$AU$1&amp;"")</f>
        <v>3</v>
      </c>
      <c r="AV326" s="232">
        <v>0.98</v>
      </c>
      <c r="AW326" s="230">
        <v>0.54200000000000004</v>
      </c>
      <c r="AX326" s="229">
        <v>13.98</v>
      </c>
      <c r="AY326" s="233">
        <v>70.900000000000006</v>
      </c>
      <c r="AZ326" s="232" cm="1">
        <f t="array" aca="1" ref="AZ326" ca="1">INDIRECT("'"&amp;$C326&amp;"'!"&amp;"$"&amp;$D326&amp;$AZ$1&amp;"")</f>
        <v>3.7</v>
      </c>
      <c r="BA326" s="231"/>
      <c r="BB326" s="232">
        <v>0.93</v>
      </c>
      <c r="BC326" s="230">
        <v>1.41</v>
      </c>
      <c r="BD326" s="232" t="str" cm="1">
        <f t="array" aca="1" ref="BD326" ca="1">INDIRECT("'"&amp;$C326&amp;"'!"&amp;"$"&amp;$D326&amp;$BD$1&amp;"")</f>
        <v>CMS</v>
      </c>
      <c r="BE326" s="231"/>
      <c r="BF326" s="232" t="s">
        <v>1</v>
      </c>
      <c r="BG326" s="230" t="s">
        <v>1</v>
      </c>
      <c r="BH326" s="234">
        <v>14.23</v>
      </c>
      <c r="BI326" s="230">
        <v>72.08</v>
      </c>
      <c r="BJ326" s="234" cm="1">
        <f t="array" aca="1" ref="BJ326" ca="1">INDIRECT("'"&amp;$C326&amp;"'!"&amp;"$"&amp;$D326&amp;$BJ$1&amp;"")</f>
        <v>14.23</v>
      </c>
      <c r="BK326" s="232">
        <v>0.99</v>
      </c>
      <c r="BL326" s="230">
        <v>2.4</v>
      </c>
      <c r="BM326" s="414">
        <v>68.599999999999994</v>
      </c>
      <c r="BN326" s="229" cm="1">
        <f t="array" aca="1" ref="BN326" ca="1">INDIRECT("'"&amp;$C326&amp;"'!"&amp;"$"&amp;$D326&amp;$BN$1&amp;"")</f>
        <v>5.0000000000000009</v>
      </c>
      <c r="BO326" s="231">
        <v>0.97</v>
      </c>
      <c r="BP326" s="230">
        <v>1.1000000000000001</v>
      </c>
      <c r="BQ326" s="234" cm="1">
        <f t="array" aca="1" ref="BQ326" ca="1">INDIRECT("'"&amp;$C326&amp;"'!"&amp;"$"&amp;$D326&amp;$BQ$1&amp;"")</f>
        <v>1.2</v>
      </c>
      <c r="BR326" s="232"/>
      <c r="BS326" s="232">
        <v>0.99</v>
      </c>
      <c r="BT326" s="230">
        <v>0.13</v>
      </c>
      <c r="BU326" s="235" cm="1">
        <f t="array" aca="1" ref="BU326" ca="1">INDIRECT("'"&amp;$C326&amp;"'!"&amp;"$"&amp;$D326&amp;$BU$1&amp;"")</f>
        <v>0.9</v>
      </c>
      <c r="BV326" s="232"/>
      <c r="BW326" s="232">
        <v>0.97</v>
      </c>
      <c r="BX326" s="230">
        <v>0.2</v>
      </c>
      <c r="BY326" s="235"/>
      <c r="BZ326" s="232"/>
      <c r="CA326" s="232"/>
      <c r="CB326" s="230"/>
    </row>
    <row r="327" spans="1:80" ht="15" x14ac:dyDescent="0.2">
      <c r="A327" s="351">
        <f t="shared" si="23"/>
        <v>45974</v>
      </c>
      <c r="B327" s="268">
        <v>0.91666666666666696</v>
      </c>
      <c r="C327" s="254">
        <f t="shared" si="24"/>
        <v>13</v>
      </c>
      <c r="D327" s="255" t="s">
        <v>175</v>
      </c>
      <c r="E327" s="236">
        <v>13.8</v>
      </c>
      <c r="F327" s="237">
        <v>69.069999999999993</v>
      </c>
      <c r="G327" s="238" t="str" cm="1">
        <f t="array" aca="1" ref="G327" ca="1">INDIRECT("'"&amp;$C327&amp;"'!"&amp;"$"&amp;$D327&amp;$G$1&amp;"")</f>
        <v>CMS</v>
      </c>
      <c r="H327" s="239" t="s">
        <v>1</v>
      </c>
      <c r="I327" s="237" t="s">
        <v>1</v>
      </c>
      <c r="J327" s="238" cm="1">
        <f t="array" aca="1" ref="J327" ca="1">INDIRECT("'"&amp;$C327&amp;"'!"&amp;"$"&amp;$D327&amp;$J$1&amp;"")</f>
        <v>6.5</v>
      </c>
      <c r="K327" s="239"/>
      <c r="L327" s="239">
        <v>0.95</v>
      </c>
      <c r="M327" s="240">
        <v>1.7</v>
      </c>
      <c r="N327" s="236" cm="1">
        <f t="array" aca="1" ref="N327" ca="1">INDIRECT("'"&amp;$C327&amp;"'!"&amp;"$"&amp;$D327&amp;$N$1&amp;"")</f>
        <v>0</v>
      </c>
      <c r="O327" s="239"/>
      <c r="P327" s="239" t="s">
        <v>1</v>
      </c>
      <c r="Q327" s="237" t="s">
        <v>1</v>
      </c>
      <c r="R327" s="236" cm="1">
        <f t="array" aca="1" ref="R327" ca="1">INDIRECT("'"&amp;$C327&amp;"'!"&amp;"$"&amp;$D327&amp;$R$1&amp;"")</f>
        <v>6.5</v>
      </c>
      <c r="S327" s="239"/>
      <c r="T327" s="239">
        <v>0.95</v>
      </c>
      <c r="U327" s="240">
        <v>1.7</v>
      </c>
      <c r="V327" s="236" t="s">
        <v>1</v>
      </c>
      <c r="W327" s="241" cm="1">
        <f t="array" aca="1" ref="W327" ca="1">INDIRECT("'"&amp;$C327&amp;"'!"&amp;"$"&amp;$D327&amp;$W$1&amp;"")</f>
        <v>0</v>
      </c>
      <c r="X327" s="239" t="s">
        <v>1</v>
      </c>
      <c r="Y327" s="237" t="s">
        <v>1</v>
      </c>
      <c r="Z327" s="238" cm="1">
        <f t="array" aca="1" ref="Z327" ca="1">INDIRECT("'"&amp;$C327&amp;"'!"&amp;"$"&amp;$D327&amp;$Z$1&amp;"")</f>
        <v>0</v>
      </c>
      <c r="AA327" s="239" t="s">
        <v>1</v>
      </c>
      <c r="AB327" s="239" t="s">
        <v>1</v>
      </c>
      <c r="AC327" s="240" t="s">
        <v>1</v>
      </c>
      <c r="AD327" s="236" cm="1">
        <f t="array" aca="1" ref="AD327" ca="1">INDIRECT("'"&amp;$C327&amp;"'!"&amp;"$"&amp;$D327&amp;$AD$1&amp;"")</f>
        <v>0</v>
      </c>
      <c r="AE327" s="239" t="s">
        <v>1</v>
      </c>
      <c r="AF327" s="239" t="s">
        <v>1</v>
      </c>
      <c r="AG327" s="237" t="s">
        <v>1</v>
      </c>
      <c r="AH327" s="238" cm="1">
        <f t="array" aca="1" ref="AH327" ca="1">INDIRECT("'"&amp;$C327&amp;"'!"&amp;"$"&amp;$D327&amp;$AH$1&amp;"")</f>
        <v>0</v>
      </c>
      <c r="AI327" s="239" t="s">
        <v>1</v>
      </c>
      <c r="AJ327" s="239" t="s">
        <v>1</v>
      </c>
      <c r="AK327" s="240" t="s">
        <v>1</v>
      </c>
      <c r="AL327" s="236" cm="1">
        <f t="array" aca="1" ref="AL327" ca="1">INDIRECT("'"&amp;$C327&amp;"'!"&amp;"$"&amp;$D327&amp;$AL$1&amp;"")</f>
        <v>0</v>
      </c>
      <c r="AM327" s="239" t="s">
        <v>1</v>
      </c>
      <c r="AN327" s="239" t="s">
        <v>1</v>
      </c>
      <c r="AO327" s="237" t="s">
        <v>1</v>
      </c>
      <c r="AP327" s="236">
        <v>11.7</v>
      </c>
      <c r="AQ327" s="240">
        <v>70.8</v>
      </c>
      <c r="AR327" s="236" cm="1">
        <f t="array" aca="1" ref="AR327" ca="1">INDIRECT("'"&amp;$C327&amp;"'!"&amp;"$"&amp;$D327&amp;$AR$1&amp;"")</f>
        <v>4</v>
      </c>
      <c r="AS327" s="239">
        <v>0.95</v>
      </c>
      <c r="AT327" s="237">
        <v>1.2010000000000001</v>
      </c>
      <c r="AU327" s="238" cm="1">
        <f t="array" aca="1" ref="AU327" ca="1">INDIRECT("'"&amp;$C327&amp;"'!"&amp;"$"&amp;$D327&amp;$AU$1&amp;"")</f>
        <v>3</v>
      </c>
      <c r="AV327" s="239">
        <v>0.98</v>
      </c>
      <c r="AW327" s="237">
        <v>0.92100000000000004</v>
      </c>
      <c r="AX327" s="236">
        <v>13.8</v>
      </c>
      <c r="AY327" s="240">
        <v>71</v>
      </c>
      <c r="AZ327" s="239" cm="1">
        <f t="array" aca="1" ref="AZ327" ca="1">INDIRECT("'"&amp;$C327&amp;"'!"&amp;"$"&amp;$D327&amp;$AZ$1&amp;"")</f>
        <v>5</v>
      </c>
      <c r="BA327" s="238"/>
      <c r="BB327" s="239">
        <v>0.98</v>
      </c>
      <c r="BC327" s="237">
        <v>1</v>
      </c>
      <c r="BD327" s="239" cm="1">
        <f t="array" aca="1" ref="BD327" ca="1">INDIRECT("'"&amp;$C327&amp;"'!"&amp;"$"&amp;$D327&amp;$BD$1&amp;"")</f>
        <v>3</v>
      </c>
      <c r="BE327" s="238"/>
      <c r="BF327" s="239">
        <v>0.98</v>
      </c>
      <c r="BG327" s="237">
        <v>1.04</v>
      </c>
      <c r="BH327" s="241">
        <v>13.98</v>
      </c>
      <c r="BI327" s="237">
        <v>71.23</v>
      </c>
      <c r="BJ327" s="241" cm="1">
        <f t="array" aca="1" ref="BJ327" ca="1">INDIRECT("'"&amp;$C327&amp;"'!"&amp;"$"&amp;$D327&amp;$BJ$1&amp;"")</f>
        <v>14.25</v>
      </c>
      <c r="BK327" s="239">
        <v>1</v>
      </c>
      <c r="BL327" s="237">
        <v>1.4</v>
      </c>
      <c r="BM327" s="415">
        <v>68.2</v>
      </c>
      <c r="BN327" s="236" cm="1">
        <f t="array" aca="1" ref="BN327" ca="1">INDIRECT("'"&amp;$C327&amp;"'!"&amp;"$"&amp;$D327&amp;$BN$1&amp;"")</f>
        <v>3.6000000000000005</v>
      </c>
      <c r="BO327" s="238">
        <v>0.97</v>
      </c>
      <c r="BP327" s="237">
        <v>0.88</v>
      </c>
      <c r="BQ327" s="241" cm="1">
        <f t="array" aca="1" ref="BQ327" ca="1">INDIRECT("'"&amp;$C327&amp;"'!"&amp;"$"&amp;$D327&amp;$BQ$1&amp;"")</f>
        <v>1.05</v>
      </c>
      <c r="BR327" s="239"/>
      <c r="BS327" s="239">
        <v>0.99</v>
      </c>
      <c r="BT327" s="237">
        <v>0.11</v>
      </c>
      <c r="BU327" s="242" cm="1">
        <f t="array" aca="1" ref="BU327" ca="1">INDIRECT("'"&amp;$C327&amp;"'!"&amp;"$"&amp;$D327&amp;$BU$1&amp;"")</f>
        <v>0.87</v>
      </c>
      <c r="BV327" s="239"/>
      <c r="BW327" s="239">
        <v>0.97</v>
      </c>
      <c r="BX327" s="237">
        <v>0.2</v>
      </c>
      <c r="BY327" s="242"/>
      <c r="BZ327" s="239"/>
      <c r="CA327" s="239"/>
      <c r="CB327" s="237"/>
    </row>
    <row r="328" spans="1:80" ht="15.75" thickBot="1" x14ac:dyDescent="0.25">
      <c r="A328" s="352">
        <f t="shared" si="23"/>
        <v>45974</v>
      </c>
      <c r="B328" s="269">
        <v>0.95833333333333404</v>
      </c>
      <c r="C328" s="256">
        <f t="shared" si="24"/>
        <v>13</v>
      </c>
      <c r="D328" s="257" t="s">
        <v>176</v>
      </c>
      <c r="E328" s="243">
        <v>13.9</v>
      </c>
      <c r="F328" s="244">
        <v>69.14</v>
      </c>
      <c r="G328" s="245" t="str" cm="1">
        <f t="array" aca="1" ref="G328" ca="1">INDIRECT("'"&amp;$C328&amp;"'!"&amp;"$"&amp;$D328&amp;$G$1&amp;"")</f>
        <v>CMS</v>
      </c>
      <c r="H328" s="246" t="s">
        <v>1</v>
      </c>
      <c r="I328" s="244" t="s">
        <v>1</v>
      </c>
      <c r="J328" s="245" cm="1">
        <f t="array" aca="1" ref="J328" ca="1">INDIRECT("'"&amp;$C328&amp;"'!"&amp;"$"&amp;$D328&amp;$J$1&amp;"")</f>
        <v>6.8</v>
      </c>
      <c r="K328" s="246"/>
      <c r="L328" s="246">
        <v>0.95</v>
      </c>
      <c r="M328" s="247">
        <v>2.2200000000000002</v>
      </c>
      <c r="N328" s="243" cm="1">
        <f t="array" aca="1" ref="N328" ca="1">INDIRECT("'"&amp;$C328&amp;"'!"&amp;"$"&amp;$D328&amp;$N$1&amp;"")</f>
        <v>0</v>
      </c>
      <c r="O328" s="246"/>
      <c r="P328" s="246" t="s">
        <v>1</v>
      </c>
      <c r="Q328" s="244" t="s">
        <v>1</v>
      </c>
      <c r="R328" s="361" cm="1">
        <f t="array" aca="1" ref="R328" ca="1">INDIRECT("'"&amp;$C328&amp;"'!"&amp;"$"&amp;$D328&amp;$R$1&amp;"")</f>
        <v>6.8</v>
      </c>
      <c r="S328" s="246"/>
      <c r="T328" s="246">
        <v>0.92</v>
      </c>
      <c r="U328" s="247">
        <v>2.97</v>
      </c>
      <c r="V328" s="243" t="s">
        <v>1</v>
      </c>
      <c r="W328" s="248" cm="1">
        <f t="array" aca="1" ref="W328" ca="1">INDIRECT("'"&amp;$C328&amp;"'!"&amp;"$"&amp;$D328&amp;$W$1&amp;"")</f>
        <v>0</v>
      </c>
      <c r="X328" s="246" t="s">
        <v>1</v>
      </c>
      <c r="Y328" s="244" t="s">
        <v>1</v>
      </c>
      <c r="Z328" s="245" cm="1">
        <f t="array" aca="1" ref="Z328" ca="1">INDIRECT("'"&amp;$C328&amp;"'!"&amp;"$"&amp;$D328&amp;$Z$1&amp;"")</f>
        <v>0</v>
      </c>
      <c r="AA328" s="246" t="s">
        <v>1</v>
      </c>
      <c r="AB328" s="246" t="s">
        <v>1</v>
      </c>
      <c r="AC328" s="247" t="s">
        <v>1</v>
      </c>
      <c r="AD328" s="243" cm="1">
        <f t="array" aca="1" ref="AD328" ca="1">INDIRECT("'"&amp;$C328&amp;"'!"&amp;"$"&amp;$D328&amp;$AD$1&amp;"")</f>
        <v>0</v>
      </c>
      <c r="AE328" s="246" t="s">
        <v>1</v>
      </c>
      <c r="AF328" s="246" t="s">
        <v>1</v>
      </c>
      <c r="AG328" s="244" t="s">
        <v>1</v>
      </c>
      <c r="AH328" s="245" cm="1">
        <f t="array" aca="1" ref="AH328" ca="1">INDIRECT("'"&amp;$C328&amp;"'!"&amp;"$"&amp;$D328&amp;$AH$1&amp;"")</f>
        <v>0</v>
      </c>
      <c r="AI328" s="246" t="s">
        <v>1</v>
      </c>
      <c r="AJ328" s="246" t="s">
        <v>1</v>
      </c>
      <c r="AK328" s="247" t="s">
        <v>1</v>
      </c>
      <c r="AL328" s="243" cm="1">
        <f t="array" aca="1" ref="AL328" ca="1">INDIRECT("'"&amp;$C328&amp;"'!"&amp;"$"&amp;$D328&amp;$AL$1&amp;"")</f>
        <v>0</v>
      </c>
      <c r="AM328" s="246" t="s">
        <v>1</v>
      </c>
      <c r="AN328" s="246" t="s">
        <v>1</v>
      </c>
      <c r="AO328" s="244" t="s">
        <v>1</v>
      </c>
      <c r="AP328" s="243">
        <v>11.6</v>
      </c>
      <c r="AQ328" s="247">
        <v>70.8</v>
      </c>
      <c r="AR328" s="243" cm="1">
        <f t="array" aca="1" ref="AR328" ca="1">INDIRECT("'"&amp;$C328&amp;"'!"&amp;"$"&amp;$D328&amp;$AR$1&amp;"")</f>
        <v>3.5</v>
      </c>
      <c r="AS328" s="246">
        <v>0.92</v>
      </c>
      <c r="AT328" s="244">
        <v>1.62</v>
      </c>
      <c r="AU328" s="245" cm="1">
        <f t="array" aca="1" ref="AU328" ca="1">INDIRECT("'"&amp;$C328&amp;"'!"&amp;"$"&amp;$D328&amp;$AU$1&amp;"")</f>
        <v>0</v>
      </c>
      <c r="AV328" s="246" t="s">
        <v>1</v>
      </c>
      <c r="AW328" s="244" t="s">
        <v>1</v>
      </c>
      <c r="AX328" s="243">
        <v>13.8</v>
      </c>
      <c r="AY328" s="247">
        <v>70.900000000000006</v>
      </c>
      <c r="AZ328" s="246" cm="1">
        <f t="array" aca="1" ref="AZ328" ca="1">INDIRECT("'"&amp;$C328&amp;"'!"&amp;"$"&amp;$D328&amp;$AZ$1&amp;"")</f>
        <v>4.2</v>
      </c>
      <c r="BA328" s="245"/>
      <c r="BB328" s="246">
        <v>0.99</v>
      </c>
      <c r="BC328" s="244">
        <v>0.6</v>
      </c>
      <c r="BD328" s="246" cm="1">
        <f t="array" aca="1" ref="BD328" ca="1">INDIRECT("'"&amp;$C328&amp;"'!"&amp;"$"&amp;$D328&amp;$BD$1&amp;"")</f>
        <v>7</v>
      </c>
      <c r="BE328" s="245"/>
      <c r="BF328" s="246">
        <v>0.99</v>
      </c>
      <c r="BG328" s="244">
        <v>0.79</v>
      </c>
      <c r="BH328" s="248">
        <v>13.95</v>
      </c>
      <c r="BI328" s="244">
        <v>71.13</v>
      </c>
      <c r="BJ328" s="248" cm="1">
        <f t="array" aca="1" ref="BJ328" ca="1">INDIRECT("'"&amp;$C328&amp;"'!"&amp;"$"&amp;$D328&amp;$BJ$1&amp;"")</f>
        <v>14.24</v>
      </c>
      <c r="BK328" s="246">
        <v>1</v>
      </c>
      <c r="BL328" s="244">
        <v>1.3</v>
      </c>
      <c r="BM328" s="416">
        <v>68.2</v>
      </c>
      <c r="BN328" s="243" cm="1">
        <f t="array" aca="1" ref="BN328" ca="1">INDIRECT("'"&amp;$C328&amp;"'!"&amp;"$"&amp;$D328&amp;$BN$1&amp;"")</f>
        <v>0</v>
      </c>
      <c r="BO328" s="245" t="s">
        <v>1</v>
      </c>
      <c r="BP328" s="244" t="s">
        <v>1</v>
      </c>
      <c r="BQ328" s="248" cm="1">
        <f t="array" aca="1" ref="BQ328" ca="1">INDIRECT("'"&amp;$C328&amp;"'!"&amp;"$"&amp;$D328&amp;$BQ$1&amp;"")</f>
        <v>1</v>
      </c>
      <c r="BR328" s="246"/>
      <c r="BS328" s="246">
        <v>0.99</v>
      </c>
      <c r="BT328" s="244">
        <v>0.1</v>
      </c>
      <c r="BU328" s="249" cm="1">
        <f t="array" aca="1" ref="BU328" ca="1">INDIRECT("'"&amp;$C328&amp;"'!"&amp;"$"&amp;$D328&amp;$BU$1&amp;"")</f>
        <v>0.81</v>
      </c>
      <c r="BV328" s="246"/>
      <c r="BW328" s="246">
        <v>0.97</v>
      </c>
      <c r="BX328" s="244">
        <v>0.19</v>
      </c>
      <c r="BY328" s="249"/>
      <c r="BZ328" s="246"/>
      <c r="CA328" s="246"/>
      <c r="CB328" s="244"/>
    </row>
    <row r="329" spans="1:80" ht="15" thickBot="1" x14ac:dyDescent="0.25">
      <c r="BI329" s="250"/>
    </row>
    <row r="330" spans="1:80" ht="15" x14ac:dyDescent="0.2">
      <c r="A330" s="270">
        <f>A305+1</f>
        <v>45975</v>
      </c>
      <c r="B330" s="267">
        <v>0</v>
      </c>
      <c r="C330" s="252">
        <f>DAY(A330)</f>
        <v>14</v>
      </c>
      <c r="D330" s="253" t="s">
        <v>153</v>
      </c>
      <c r="E330" s="223">
        <v>13.9</v>
      </c>
      <c r="F330" s="224">
        <v>69.31</v>
      </c>
      <c r="G330" s="225" t="str" cm="1">
        <f t="array" aca="1" ref="G330" ca="1">INDIRECT("'"&amp;$C330&amp;"'!"&amp;"$"&amp;$D330&amp;$G$1&amp;"")</f>
        <v>CMS</v>
      </c>
      <c r="H330" s="226" t="s">
        <v>1</v>
      </c>
      <c r="I330" s="224" t="s">
        <v>1</v>
      </c>
      <c r="J330" s="225" cm="1">
        <f t="array" aca="1" ref="J330" ca="1">INDIRECT("'"&amp;$C330&amp;"'!"&amp;"$"&amp;$D330&amp;$J$1&amp;"")</f>
        <v>6.7</v>
      </c>
      <c r="K330" s="226"/>
      <c r="L330" s="226">
        <v>0.97</v>
      </c>
      <c r="M330" s="227">
        <v>1.79</v>
      </c>
      <c r="N330" s="223" cm="1">
        <f t="array" aca="1" ref="N330" ca="1">INDIRECT("'"&amp;$C330&amp;"'!"&amp;"$"&amp;$D330&amp;$N$1&amp;"")</f>
        <v>0</v>
      </c>
      <c r="O330" s="226"/>
      <c r="P330" s="226" t="s">
        <v>1</v>
      </c>
      <c r="Q330" s="224" t="s">
        <v>1</v>
      </c>
      <c r="R330" s="358" cm="1">
        <f t="array" aca="1" ref="R330" ca="1">INDIRECT("'"&amp;$C330&amp;"'!"&amp;"$"&amp;$D330&amp;$R$1&amp;"")</f>
        <v>6.7</v>
      </c>
      <c r="S330" s="226"/>
      <c r="T330" s="226">
        <v>0.97</v>
      </c>
      <c r="U330" s="227">
        <v>1.79</v>
      </c>
      <c r="V330" s="223" t="s">
        <v>1</v>
      </c>
      <c r="W330" s="228" cm="1">
        <f t="array" aca="1" ref="W330" ca="1">INDIRECT("'"&amp;$C330&amp;"'!"&amp;"$"&amp;$D330&amp;$W$1&amp;"")</f>
        <v>0</v>
      </c>
      <c r="X330" s="226" t="s">
        <v>1</v>
      </c>
      <c r="Y330" s="224" t="s">
        <v>1</v>
      </c>
      <c r="Z330" s="225"/>
      <c r="AA330" s="226"/>
      <c r="AB330" s="226"/>
      <c r="AC330" s="227"/>
      <c r="AD330" s="223"/>
      <c r="AE330" s="226"/>
      <c r="AF330" s="226"/>
      <c r="AG330" s="224"/>
      <c r="AH330" s="225"/>
      <c r="AI330" s="226"/>
      <c r="AJ330" s="226"/>
      <c r="AK330" s="224"/>
      <c r="AL330" s="223"/>
      <c r="AM330" s="226"/>
      <c r="AN330" s="226"/>
      <c r="AO330" s="224"/>
      <c r="AP330" s="223">
        <v>11.6</v>
      </c>
      <c r="AQ330" s="227">
        <v>70.7</v>
      </c>
      <c r="AR330" s="223" cm="1">
        <f t="array" aca="1" ref="AR330" ca="1">INDIRECT("'"&amp;$C330&amp;"'!"&amp;"$"&amp;$D330&amp;$AR$1&amp;"")</f>
        <v>2.5</v>
      </c>
      <c r="AS330" s="226">
        <v>0.9</v>
      </c>
      <c r="AT330" s="224">
        <v>0.98599999999999999</v>
      </c>
      <c r="AU330" s="225" cm="1">
        <f t="array" aca="1" ref="AU330" ca="1">INDIRECT("'"&amp;$C330&amp;"'!"&amp;"$"&amp;$D330&amp;$AU$1&amp;"")</f>
        <v>0</v>
      </c>
      <c r="AV330" s="226" t="s">
        <v>1</v>
      </c>
      <c r="AW330" s="224" t="s">
        <v>1</v>
      </c>
      <c r="AX330" s="223">
        <v>13.8</v>
      </c>
      <c r="AY330" s="227">
        <v>71</v>
      </c>
      <c r="AZ330" s="226" cm="1">
        <f t="array" aca="1" ref="AZ330" ca="1">INDIRECT("'"&amp;$C330&amp;"'!"&amp;"$"&amp;$D330&amp;$AZ$1&amp;"")</f>
        <v>2.7</v>
      </c>
      <c r="BA330" s="225"/>
      <c r="BB330" s="226">
        <v>0.98</v>
      </c>
      <c r="BC330" s="224">
        <v>0.56999999999999995</v>
      </c>
      <c r="BD330" s="226" cm="1">
        <f t="array" aca="1" ref="BD330" ca="1">INDIRECT("'"&amp;$C330&amp;"'!"&amp;"$"&amp;$D330&amp;$BD$1&amp;"")</f>
        <v>6.3</v>
      </c>
      <c r="BE330" s="225"/>
      <c r="BF330" s="226">
        <v>0.98</v>
      </c>
      <c r="BG330" s="224">
        <v>0.88</v>
      </c>
      <c r="BH330" s="228">
        <v>14</v>
      </c>
      <c r="BI330" s="224">
        <v>71.38</v>
      </c>
      <c r="BJ330" s="228" cm="1">
        <f t="array" aca="1" ref="BJ330" ca="1">INDIRECT("'"&amp;$C330&amp;"'!"&amp;"$"&amp;$D330&amp;$BJ$1&amp;"")</f>
        <v>14.21</v>
      </c>
      <c r="BK330" s="226">
        <v>1</v>
      </c>
      <c r="BL330" s="224">
        <v>1.3</v>
      </c>
      <c r="BM330" s="413">
        <v>68.400000000000006</v>
      </c>
      <c r="BN330" s="223" cm="1">
        <f t="array" aca="1" ref="BN330" ca="1">INDIRECT("'"&amp;$C330&amp;"'!"&amp;"$"&amp;$D330&amp;$BN$1&amp;"")</f>
        <v>0</v>
      </c>
      <c r="BO330" s="225" t="s">
        <v>1</v>
      </c>
      <c r="BP330" s="224" t="s">
        <v>1</v>
      </c>
      <c r="BQ330" s="228" cm="1">
        <f t="array" aca="1" ref="BQ330" ca="1">INDIRECT("'"&amp;$C330&amp;"'!"&amp;"$"&amp;$D330&amp;$BQ$1&amp;"")</f>
        <v>0.87</v>
      </c>
      <c r="BR330" s="226"/>
      <c r="BS330" s="226">
        <v>0.99</v>
      </c>
      <c r="BT330" s="224">
        <v>0.09</v>
      </c>
      <c r="BU330" s="228" cm="1">
        <f t="array" aca="1" ref="BU330" ca="1">INDIRECT("'"&amp;$C330&amp;"'!"&amp;"$"&amp;$D330&amp;$BU$1&amp;"")</f>
        <v>0.76</v>
      </c>
      <c r="BV330" s="226"/>
      <c r="BW330" s="226">
        <v>0.97</v>
      </c>
      <c r="BX330" s="224">
        <v>0.18</v>
      </c>
      <c r="BY330" s="281"/>
      <c r="BZ330" s="226"/>
      <c r="CA330" s="226"/>
      <c r="CB330" s="224"/>
    </row>
    <row r="331" spans="1:80" ht="15" x14ac:dyDescent="0.2">
      <c r="A331" s="351">
        <f t="shared" ref="A331:A353" si="25">A306+1</f>
        <v>45975</v>
      </c>
      <c r="B331" s="268">
        <v>4.1666666666666699E-2</v>
      </c>
      <c r="C331" s="254">
        <f>DAY(A331)</f>
        <v>14</v>
      </c>
      <c r="D331" s="255" t="s">
        <v>154</v>
      </c>
      <c r="E331" s="229" t="s">
        <v>1</v>
      </c>
      <c r="F331" s="230" t="s">
        <v>1</v>
      </c>
      <c r="G331" s="231" t="str" cm="1">
        <f t="array" aca="1" ref="G331" ca="1">INDIRECT("'"&amp;$C331&amp;"'!"&amp;"$"&amp;$D331&amp;$G$1&amp;"")</f>
        <v>CMS</v>
      </c>
      <c r="H331" s="232" t="s">
        <v>1</v>
      </c>
      <c r="I331" s="230" t="s">
        <v>1</v>
      </c>
      <c r="J331" s="231" cm="1">
        <f t="array" aca="1" ref="J331" ca="1">INDIRECT("'"&amp;$C331&amp;"'!"&amp;"$"&amp;$D331&amp;$J$1&amp;"")</f>
        <v>0</v>
      </c>
      <c r="K331" s="232"/>
      <c r="L331" s="232" t="s">
        <v>1</v>
      </c>
      <c r="M331" s="233" t="s">
        <v>1</v>
      </c>
      <c r="N331" s="229" cm="1">
        <f t="array" aca="1" ref="N331" ca="1">INDIRECT("'"&amp;$C331&amp;"'!"&amp;"$"&amp;$D331&amp;$N$1&amp;"")</f>
        <v>0</v>
      </c>
      <c r="O331" s="232"/>
      <c r="P331" s="232" t="s">
        <v>1</v>
      </c>
      <c r="Q331" s="230" t="s">
        <v>1</v>
      </c>
      <c r="R331" s="359" cm="1">
        <f t="array" aca="1" ref="R331" ca="1">INDIRECT("'"&amp;$C331&amp;"'!"&amp;"$"&amp;$D331&amp;$R$1&amp;"")</f>
        <v>0</v>
      </c>
      <c r="S331" s="232"/>
      <c r="T331" s="232" t="s">
        <v>1</v>
      </c>
      <c r="U331" s="233" t="s">
        <v>1</v>
      </c>
      <c r="V331" s="229" t="s">
        <v>1</v>
      </c>
      <c r="W331" s="234" cm="1">
        <f t="array" aca="1" ref="W331" ca="1">INDIRECT("'"&amp;$C331&amp;"'!"&amp;"$"&amp;$D331&amp;$W$1&amp;"")</f>
        <v>0</v>
      </c>
      <c r="X331" s="232" t="s">
        <v>1</v>
      </c>
      <c r="Y331" s="230" t="s">
        <v>1</v>
      </c>
      <c r="Z331" s="231"/>
      <c r="AA331" s="232"/>
      <c r="AB331" s="232"/>
      <c r="AC331" s="233"/>
      <c r="AD331" s="229"/>
      <c r="AE331" s="232"/>
      <c r="AF331" s="232"/>
      <c r="AG331" s="230"/>
      <c r="AH331" s="231"/>
      <c r="AI331" s="232"/>
      <c r="AJ331" s="232"/>
      <c r="AK331" s="233"/>
      <c r="AL331" s="229"/>
      <c r="AM331" s="232"/>
      <c r="AN331" s="232"/>
      <c r="AO331" s="230"/>
      <c r="AP331" s="229">
        <v>11.6</v>
      </c>
      <c r="AQ331" s="233">
        <v>70.400000000000006</v>
      </c>
      <c r="AR331" s="229" cm="1">
        <f t="array" aca="1" ref="AR331" ca="1">INDIRECT("'"&amp;$C331&amp;"'!"&amp;"$"&amp;$D331&amp;$AR$1&amp;"")</f>
        <v>4</v>
      </c>
      <c r="AS331" s="232">
        <v>0.9</v>
      </c>
      <c r="AT331" s="230">
        <v>1.829</v>
      </c>
      <c r="AU331" s="231" cm="1">
        <f t="array" aca="1" ref="AU331" ca="1">INDIRECT("'"&amp;$C331&amp;"'!"&amp;"$"&amp;$D331&amp;$AU$1&amp;"")</f>
        <v>0</v>
      </c>
      <c r="AV331" s="232" t="s">
        <v>1</v>
      </c>
      <c r="AW331" s="230" t="s">
        <v>1</v>
      </c>
      <c r="AX331" s="229">
        <v>13.9</v>
      </c>
      <c r="AY331" s="233">
        <v>70.900000000000006</v>
      </c>
      <c r="AZ331" s="232" cm="1">
        <f t="array" aca="1" ref="AZ331" ca="1">INDIRECT("'"&amp;$C331&amp;"'!"&amp;"$"&amp;$D331&amp;$AZ$1&amp;"")</f>
        <v>7.4</v>
      </c>
      <c r="BA331" s="231"/>
      <c r="BB331" s="232">
        <v>0.97</v>
      </c>
      <c r="BC331" s="230">
        <v>1.71</v>
      </c>
      <c r="BD331" s="232" cm="1">
        <f t="array" aca="1" ref="BD331" ca="1">INDIRECT("'"&amp;$C331&amp;"'!"&amp;"$"&amp;$D331&amp;$BD$1&amp;"")</f>
        <v>7</v>
      </c>
      <c r="BE331" s="231"/>
      <c r="BF331" s="232">
        <v>0.99</v>
      </c>
      <c r="BG331" s="230">
        <v>1.1499999999999999</v>
      </c>
      <c r="BH331" s="234">
        <v>14.16</v>
      </c>
      <c r="BI331" s="230">
        <v>71.709999999999994</v>
      </c>
      <c r="BJ331" s="234" cm="1">
        <f t="array" aca="1" ref="BJ331" ca="1">INDIRECT("'"&amp;$C331&amp;"'!"&amp;"$"&amp;$D331&amp;$BJ$1&amp;"")</f>
        <v>14.27</v>
      </c>
      <c r="BK331" s="232">
        <v>0.99</v>
      </c>
      <c r="BL331" s="230">
        <v>2.4</v>
      </c>
      <c r="BM331" s="414">
        <v>66.5</v>
      </c>
      <c r="BN331" s="229" cm="1">
        <f t="array" aca="1" ref="BN331" ca="1">INDIRECT("'"&amp;$C331&amp;"'!"&amp;"$"&amp;$D331&amp;$BN$1&amp;"")</f>
        <v>3.6000000000000005</v>
      </c>
      <c r="BO331" s="231">
        <v>0.97</v>
      </c>
      <c r="BP331" s="230">
        <v>0.92</v>
      </c>
      <c r="BQ331" s="234" cm="1">
        <f t="array" aca="1" ref="BQ331" ca="1">INDIRECT("'"&amp;$C331&amp;"'!"&amp;"$"&amp;$D331&amp;$BQ$1&amp;"")</f>
        <v>0.84</v>
      </c>
      <c r="BR331" s="232"/>
      <c r="BS331" s="232">
        <v>0.99</v>
      </c>
      <c r="BT331" s="230">
        <v>0.08</v>
      </c>
      <c r="BU331" s="234" cm="1">
        <f t="array" aca="1" ref="BU331" ca="1">INDIRECT("'"&amp;$C331&amp;"'!"&amp;"$"&amp;$D331&amp;$BU$1&amp;"")</f>
        <v>0.73</v>
      </c>
      <c r="BV331" s="232"/>
      <c r="BW331" s="232">
        <v>0.97</v>
      </c>
      <c r="BX331" s="230">
        <v>0.18</v>
      </c>
      <c r="BY331" s="235"/>
      <c r="BZ331" s="232"/>
      <c r="CA331" s="232"/>
      <c r="CB331" s="230"/>
    </row>
    <row r="332" spans="1:80" ht="15" x14ac:dyDescent="0.2">
      <c r="A332" s="351">
        <f t="shared" si="25"/>
        <v>45975</v>
      </c>
      <c r="B332" s="268">
        <v>8.3333333333333301E-2</v>
      </c>
      <c r="C332" s="254">
        <f>DAY(A332)</f>
        <v>14</v>
      </c>
      <c r="D332" s="255" t="s">
        <v>155</v>
      </c>
      <c r="E332" s="236" t="s">
        <v>1</v>
      </c>
      <c r="F332" s="237" t="s">
        <v>1</v>
      </c>
      <c r="G332" s="238" t="str" cm="1">
        <f t="array" aca="1" ref="G332" ca="1">INDIRECT("'"&amp;$C332&amp;"'!"&amp;"$"&amp;$D332&amp;$G$1&amp;"")</f>
        <v>CMS</v>
      </c>
      <c r="H332" s="239" t="s">
        <v>1</v>
      </c>
      <c r="I332" s="237" t="s">
        <v>1</v>
      </c>
      <c r="J332" s="238" cm="1">
        <f t="array" aca="1" ref="J332" ca="1">INDIRECT("'"&amp;$C332&amp;"'!"&amp;"$"&amp;$D332&amp;$J$1&amp;"")</f>
        <v>0</v>
      </c>
      <c r="K332" s="239"/>
      <c r="L332" s="239" t="s">
        <v>1</v>
      </c>
      <c r="M332" s="240" t="s">
        <v>1</v>
      </c>
      <c r="N332" s="236" cm="1">
        <f t="array" aca="1" ref="N332" ca="1">INDIRECT("'"&amp;$C332&amp;"'!"&amp;"$"&amp;$D332&amp;$N$1&amp;"")</f>
        <v>0</v>
      </c>
      <c r="O332" s="239"/>
      <c r="P332" s="239" t="s">
        <v>1</v>
      </c>
      <c r="Q332" s="237" t="s">
        <v>1</v>
      </c>
      <c r="R332" s="236" cm="1">
        <f t="array" aca="1" ref="R332" ca="1">INDIRECT("'"&amp;$C332&amp;"'!"&amp;"$"&amp;$D332&amp;$R$1&amp;"")</f>
        <v>0</v>
      </c>
      <c r="S332" s="239"/>
      <c r="T332" s="239" t="s">
        <v>1</v>
      </c>
      <c r="U332" s="240" t="s">
        <v>1</v>
      </c>
      <c r="V332" s="236" t="s">
        <v>1</v>
      </c>
      <c r="W332" s="241" cm="1">
        <f t="array" aca="1" ref="W332" ca="1">INDIRECT("'"&amp;$C332&amp;"'!"&amp;"$"&amp;$D332&amp;$W$1&amp;"")</f>
        <v>0</v>
      </c>
      <c r="X332" s="239" t="s">
        <v>1</v>
      </c>
      <c r="Y332" s="237" t="s">
        <v>1</v>
      </c>
      <c r="Z332" s="238"/>
      <c r="AA332" s="239"/>
      <c r="AB332" s="239"/>
      <c r="AC332" s="240"/>
      <c r="AD332" s="236"/>
      <c r="AE332" s="239"/>
      <c r="AF332" s="239"/>
      <c r="AG332" s="237"/>
      <c r="AH332" s="238"/>
      <c r="AI332" s="239"/>
      <c r="AJ332" s="239"/>
      <c r="AK332" s="240"/>
      <c r="AL332" s="236"/>
      <c r="AM332" s="239"/>
      <c r="AN332" s="239"/>
      <c r="AO332" s="240"/>
      <c r="AP332" s="236">
        <v>11.6</v>
      </c>
      <c r="AQ332" s="240">
        <v>70.5</v>
      </c>
      <c r="AR332" s="236" cm="1">
        <f t="array" aca="1" ref="AR332" ca="1">INDIRECT("'"&amp;$C332&amp;"'!"&amp;"$"&amp;$D332&amp;$AR$1&amp;"")</f>
        <v>4.2</v>
      </c>
      <c r="AS332" s="239">
        <v>0.92</v>
      </c>
      <c r="AT332" s="237">
        <v>1.6779999999999999</v>
      </c>
      <c r="AU332" s="238" cm="1">
        <f t="array" aca="1" ref="AU332" ca="1">INDIRECT("'"&amp;$C332&amp;"'!"&amp;"$"&amp;$D332&amp;$AU$1&amp;"")</f>
        <v>0</v>
      </c>
      <c r="AV332" s="239" t="s">
        <v>1</v>
      </c>
      <c r="AW332" s="237" t="s">
        <v>1</v>
      </c>
      <c r="AX332" s="236">
        <v>14</v>
      </c>
      <c r="AY332" s="240">
        <v>70.7</v>
      </c>
      <c r="AZ332" s="239" cm="1">
        <f t="array" aca="1" ref="AZ332" ca="1">INDIRECT("'"&amp;$C332&amp;"'!"&amp;"$"&amp;$D332&amp;$AZ$1&amp;"")</f>
        <v>6.6</v>
      </c>
      <c r="BA332" s="238"/>
      <c r="BB332" s="239">
        <v>0.98</v>
      </c>
      <c r="BC332" s="237">
        <v>1.4</v>
      </c>
      <c r="BD332" s="239" cm="1">
        <f t="array" aca="1" ref="BD332" ca="1">INDIRECT("'"&amp;$C332&amp;"'!"&amp;"$"&amp;$D332&amp;$BD$1&amp;"")</f>
        <v>7</v>
      </c>
      <c r="BE332" s="238"/>
      <c r="BF332" s="239">
        <v>0.98</v>
      </c>
      <c r="BG332" s="237">
        <v>1.43</v>
      </c>
      <c r="BH332" s="241">
        <v>14.2</v>
      </c>
      <c r="BI332" s="237">
        <v>71.989999999999995</v>
      </c>
      <c r="BJ332" s="241" cm="1">
        <f t="array" aca="1" ref="BJ332" ca="1">INDIRECT("'"&amp;$C332&amp;"'!"&amp;"$"&amp;$D332&amp;$BJ$1&amp;"")</f>
        <v>14.27</v>
      </c>
      <c r="BK332" s="239">
        <v>0.99</v>
      </c>
      <c r="BL332" s="237">
        <v>2.4</v>
      </c>
      <c r="BM332" s="415">
        <v>66.900000000000006</v>
      </c>
      <c r="BN332" s="236" cm="1">
        <f t="array" aca="1" ref="BN332" ca="1">INDIRECT("'"&amp;$C332&amp;"'!"&amp;"$"&amp;$D332&amp;$BN$1&amp;"")</f>
        <v>2.9000000000000004</v>
      </c>
      <c r="BO332" s="238">
        <v>0.97</v>
      </c>
      <c r="BP332" s="237">
        <v>0.73</v>
      </c>
      <c r="BQ332" s="241" cm="1">
        <f t="array" aca="1" ref="BQ332" ca="1">INDIRECT("'"&amp;$C332&amp;"'!"&amp;"$"&amp;$D332&amp;$BQ$1&amp;"")</f>
        <v>0.8</v>
      </c>
      <c r="BR332" s="239"/>
      <c r="BS332" s="239">
        <v>0.99</v>
      </c>
      <c r="BT332" s="237">
        <v>7.0000000000000007E-2</v>
      </c>
      <c r="BU332" s="241" cm="1">
        <f t="array" aca="1" ref="BU332" ca="1">INDIRECT("'"&amp;$C332&amp;"'!"&amp;"$"&amp;$D332&amp;$BU$1&amp;"")</f>
        <v>0.7</v>
      </c>
      <c r="BV332" s="239"/>
      <c r="BW332" s="239">
        <v>0.97</v>
      </c>
      <c r="BX332" s="237">
        <v>0.17</v>
      </c>
      <c r="BY332" s="242"/>
      <c r="BZ332" s="239"/>
      <c r="CA332" s="239"/>
      <c r="CB332" s="237"/>
    </row>
    <row r="333" spans="1:80" ht="15" x14ac:dyDescent="0.2">
      <c r="A333" s="351">
        <f t="shared" si="25"/>
        <v>45975</v>
      </c>
      <c r="B333" s="268">
        <v>0.125</v>
      </c>
      <c r="C333" s="254">
        <f>DAY(A333)</f>
        <v>14</v>
      </c>
      <c r="D333" s="255" t="s">
        <v>156</v>
      </c>
      <c r="E333" s="229">
        <v>13.8</v>
      </c>
      <c r="F333" s="230">
        <v>68.959999999999994</v>
      </c>
      <c r="G333" s="231" t="str" cm="1">
        <f t="array" aca="1" ref="G333" ca="1">INDIRECT("'"&amp;$C333&amp;"'!"&amp;"$"&amp;$D333&amp;$G$1&amp;"")</f>
        <v>CMS</v>
      </c>
      <c r="H333" s="232" t="s">
        <v>1</v>
      </c>
      <c r="I333" s="230" t="s">
        <v>1</v>
      </c>
      <c r="J333" s="231" cm="1">
        <f t="array" aca="1" ref="J333" ca="1">INDIRECT("'"&amp;$C333&amp;"'!"&amp;"$"&amp;$D333&amp;$J$1&amp;"")</f>
        <v>2.7</v>
      </c>
      <c r="K333" s="232"/>
      <c r="L333" s="232">
        <v>0.96</v>
      </c>
      <c r="M333" s="233">
        <v>0.9</v>
      </c>
      <c r="N333" s="229" cm="1">
        <f t="array" aca="1" ref="N333" ca="1">INDIRECT("'"&amp;$C333&amp;"'!"&amp;"$"&amp;$D333&amp;$N$1&amp;"")</f>
        <v>0</v>
      </c>
      <c r="O333" s="232"/>
      <c r="P333" s="232" t="s">
        <v>1</v>
      </c>
      <c r="Q333" s="230" t="s">
        <v>1</v>
      </c>
      <c r="R333" s="359" cm="1">
        <f t="array" aca="1" ref="R333" ca="1">INDIRECT("'"&amp;$C333&amp;"'!"&amp;"$"&amp;$D333&amp;$R$1&amp;"")</f>
        <v>2.7</v>
      </c>
      <c r="S333" s="232"/>
      <c r="T333" s="232">
        <v>0.96</v>
      </c>
      <c r="U333" s="233">
        <v>0.9</v>
      </c>
      <c r="V333" s="229" t="s">
        <v>1</v>
      </c>
      <c r="W333" s="234" cm="1">
        <f t="array" aca="1" ref="W333" ca="1">INDIRECT("'"&amp;$C333&amp;"'!"&amp;"$"&amp;$D333&amp;$W$1&amp;"")</f>
        <v>0</v>
      </c>
      <c r="X333" s="232" t="s">
        <v>1</v>
      </c>
      <c r="Y333" s="230" t="s">
        <v>1</v>
      </c>
      <c r="Z333" s="231"/>
      <c r="AA333" s="232"/>
      <c r="AB333" s="232"/>
      <c r="AC333" s="233"/>
      <c r="AD333" s="229"/>
      <c r="AE333" s="232"/>
      <c r="AF333" s="232"/>
      <c r="AG333" s="230"/>
      <c r="AH333" s="231"/>
      <c r="AI333" s="232"/>
      <c r="AJ333" s="232"/>
      <c r="AK333" s="233"/>
      <c r="AL333" s="229"/>
      <c r="AM333" s="232"/>
      <c r="AN333" s="232"/>
      <c r="AO333" s="230"/>
      <c r="AP333" s="229">
        <v>11.6</v>
      </c>
      <c r="AQ333" s="233">
        <v>71.3</v>
      </c>
      <c r="AR333" s="229" cm="1">
        <f t="array" aca="1" ref="AR333" ca="1">INDIRECT("'"&amp;$C333&amp;"'!"&amp;"$"&amp;$D333&amp;$AR$1&amp;"")</f>
        <v>4</v>
      </c>
      <c r="AS333" s="232">
        <v>0.95</v>
      </c>
      <c r="AT333" s="230">
        <v>1.2669999999999999</v>
      </c>
      <c r="AU333" s="231" cm="1">
        <f t="array" aca="1" ref="AU333" ca="1">INDIRECT("'"&amp;$C333&amp;"'!"&amp;"$"&amp;$D333&amp;$AU$1&amp;"")</f>
        <v>0</v>
      </c>
      <c r="AV333" s="232" t="s">
        <v>1</v>
      </c>
      <c r="AW333" s="230" t="s">
        <v>1</v>
      </c>
      <c r="AX333" s="229">
        <v>14</v>
      </c>
      <c r="AY333" s="233">
        <v>70.7</v>
      </c>
      <c r="AZ333" s="232" cm="1">
        <f t="array" aca="1" ref="AZ333" ca="1">INDIRECT("'"&amp;$C333&amp;"'!"&amp;"$"&amp;$D333&amp;$AZ$1&amp;"")</f>
        <v>2.7</v>
      </c>
      <c r="BA333" s="231"/>
      <c r="BB333" s="232">
        <v>0.99</v>
      </c>
      <c r="BC333" s="230">
        <v>0.31</v>
      </c>
      <c r="BD333" s="232" cm="1">
        <f t="array" aca="1" ref="BD333" ca="1">INDIRECT("'"&amp;$C333&amp;"'!"&amp;"$"&amp;$D333&amp;$BD$1&amp;"")</f>
        <v>7</v>
      </c>
      <c r="BE333" s="231"/>
      <c r="BF333" s="232">
        <v>0.99</v>
      </c>
      <c r="BG333" s="230">
        <v>1.32</v>
      </c>
      <c r="BH333" s="234">
        <v>14.26</v>
      </c>
      <c r="BI333" s="230">
        <v>72.239999999999995</v>
      </c>
      <c r="BJ333" s="234" cm="1">
        <f t="array" aca="1" ref="BJ333" ca="1">INDIRECT("'"&amp;$C333&amp;"'!"&amp;"$"&amp;$D333&amp;$BJ$1&amp;"")</f>
        <v>14.29</v>
      </c>
      <c r="BK333" s="232">
        <v>0.99</v>
      </c>
      <c r="BL333" s="230">
        <v>2.4</v>
      </c>
      <c r="BM333" s="414">
        <v>68.3</v>
      </c>
      <c r="BN333" s="229" cm="1">
        <f t="array" aca="1" ref="BN333" ca="1">INDIRECT("'"&amp;$C333&amp;"'!"&amp;"$"&amp;$D333&amp;$BN$1&amp;"")</f>
        <v>0</v>
      </c>
      <c r="BO333" s="231" t="s">
        <v>1</v>
      </c>
      <c r="BP333" s="230" t="s">
        <v>1</v>
      </c>
      <c r="BQ333" s="234" cm="1">
        <f t="array" aca="1" ref="BQ333" ca="1">INDIRECT("'"&amp;$C333&amp;"'!"&amp;"$"&amp;$D333&amp;$BQ$1&amp;"")</f>
        <v>0.79</v>
      </c>
      <c r="BR333" s="232"/>
      <c r="BS333" s="232">
        <v>0.99</v>
      </c>
      <c r="BT333" s="230">
        <v>7.0000000000000007E-2</v>
      </c>
      <c r="BU333" s="234" cm="1">
        <f t="array" aca="1" ref="BU333" ca="1">INDIRECT("'"&amp;$C333&amp;"'!"&amp;"$"&amp;$D333&amp;$BU$1&amp;"")</f>
        <v>0.68</v>
      </c>
      <c r="BV333" s="232"/>
      <c r="BW333" s="232">
        <v>0.97</v>
      </c>
      <c r="BX333" s="230">
        <v>0.17</v>
      </c>
      <c r="BY333" s="235"/>
      <c r="BZ333" s="232"/>
      <c r="CA333" s="232"/>
      <c r="CB333" s="230"/>
    </row>
    <row r="334" spans="1:80" ht="15" x14ac:dyDescent="0.2">
      <c r="A334" s="351">
        <f t="shared" si="25"/>
        <v>45975</v>
      </c>
      <c r="B334" s="268">
        <v>0.16666666666666699</v>
      </c>
      <c r="C334" s="254">
        <f>DAY(A334)</f>
        <v>14</v>
      </c>
      <c r="D334" s="255" t="s">
        <v>157</v>
      </c>
      <c r="E334" s="236">
        <v>14</v>
      </c>
      <c r="F334" s="237">
        <v>70.239999999999995</v>
      </c>
      <c r="G334" s="238" t="str" cm="1">
        <f t="array" aca="1" ref="G334" ca="1">INDIRECT("'"&amp;$C334&amp;"'!"&amp;"$"&amp;$D334&amp;$G$1&amp;"")</f>
        <v>CMS</v>
      </c>
      <c r="H334" s="239" t="s">
        <v>1</v>
      </c>
      <c r="I334" s="237" t="s">
        <v>1</v>
      </c>
      <c r="J334" s="238" cm="1">
        <f t="array" aca="1" ref="J334" ca="1">INDIRECT("'"&amp;$C334&amp;"'!"&amp;"$"&amp;$D334&amp;$J$1&amp;"")</f>
        <v>5.8</v>
      </c>
      <c r="K334" s="239"/>
      <c r="L334" s="239">
        <v>0.99</v>
      </c>
      <c r="M334" s="240">
        <v>0.85</v>
      </c>
      <c r="N334" s="236" cm="1">
        <f t="array" aca="1" ref="N334" ca="1">INDIRECT("'"&amp;$C334&amp;"'!"&amp;"$"&amp;$D334&amp;$N$1&amp;"")</f>
        <v>0</v>
      </c>
      <c r="O334" s="239"/>
      <c r="P334" s="239" t="s">
        <v>1</v>
      </c>
      <c r="Q334" s="237" t="s">
        <v>1</v>
      </c>
      <c r="R334" s="236" cm="1">
        <f t="array" aca="1" ref="R334" ca="1">INDIRECT("'"&amp;$C334&amp;"'!"&amp;"$"&amp;$D334&amp;$R$1&amp;"")</f>
        <v>5.8</v>
      </c>
      <c r="S334" s="239"/>
      <c r="T334" s="239">
        <v>0.99</v>
      </c>
      <c r="U334" s="240">
        <v>0.85</v>
      </c>
      <c r="V334" s="236" t="s">
        <v>1</v>
      </c>
      <c r="W334" s="241" cm="1">
        <f t="array" aca="1" ref="W334" ca="1">INDIRECT("'"&amp;$C334&amp;"'!"&amp;"$"&amp;$D334&amp;$W$1&amp;"")</f>
        <v>0</v>
      </c>
      <c r="X334" s="239" t="s">
        <v>1</v>
      </c>
      <c r="Y334" s="237" t="s">
        <v>1</v>
      </c>
      <c r="Z334" s="238"/>
      <c r="AA334" s="239"/>
      <c r="AB334" s="239"/>
      <c r="AC334" s="240"/>
      <c r="AD334" s="236"/>
      <c r="AE334" s="239"/>
      <c r="AF334" s="239"/>
      <c r="AG334" s="237"/>
      <c r="AH334" s="238"/>
      <c r="AI334" s="239"/>
      <c r="AJ334" s="239"/>
      <c r="AK334" s="240"/>
      <c r="AL334" s="236"/>
      <c r="AM334" s="239"/>
      <c r="AN334" s="239"/>
      <c r="AO334" s="237"/>
      <c r="AP334" s="236">
        <v>11.7</v>
      </c>
      <c r="AQ334" s="240">
        <v>71.8</v>
      </c>
      <c r="AR334" s="236" cm="1">
        <f t="array" aca="1" ref="AR334" ca="1">INDIRECT("'"&amp;$C334&amp;"'!"&amp;"$"&amp;$D334&amp;$AR$1&amp;"")</f>
        <v>2.5</v>
      </c>
      <c r="AS334" s="239">
        <v>1</v>
      </c>
      <c r="AT334" s="237">
        <v>8.4000000000000005E-2</v>
      </c>
      <c r="AU334" s="238" cm="1">
        <f t="array" aca="1" ref="AU334" ca="1">INDIRECT("'"&amp;$C334&amp;"'!"&amp;"$"&amp;$D334&amp;$AU$1&amp;"")</f>
        <v>1.5</v>
      </c>
      <c r="AV334" s="239">
        <v>0.98</v>
      </c>
      <c r="AW334" s="237">
        <v>0.28699999999999998</v>
      </c>
      <c r="AX334" s="236">
        <v>14</v>
      </c>
      <c r="AY334" s="240">
        <v>70.900000000000006</v>
      </c>
      <c r="AZ334" s="239" cm="1">
        <f t="array" aca="1" ref="AZ334" ca="1">INDIRECT("'"&amp;$C334&amp;"'!"&amp;"$"&amp;$D334&amp;$AZ$1&amp;"")</f>
        <v>2.7</v>
      </c>
      <c r="BA334" s="238"/>
      <c r="BB334" s="239">
        <v>0.95</v>
      </c>
      <c r="BC334" s="237">
        <v>0.79</v>
      </c>
      <c r="BD334" s="239" cm="1">
        <f t="array" aca="1" ref="BD334" ca="1">INDIRECT("'"&amp;$C334&amp;"'!"&amp;"$"&amp;$D334&amp;$BD$1&amp;"")</f>
        <v>1.4</v>
      </c>
      <c r="BE334" s="238"/>
      <c r="BF334" s="239">
        <v>0.95</v>
      </c>
      <c r="BG334" s="237">
        <v>0.48</v>
      </c>
      <c r="BH334" s="241">
        <v>14.39</v>
      </c>
      <c r="BI334" s="237">
        <v>72.91</v>
      </c>
      <c r="BJ334" s="241" cm="1">
        <f t="array" aca="1" ref="BJ334" ca="1">INDIRECT("'"&amp;$C334&amp;"'!"&amp;"$"&amp;$D334&amp;$BJ$1&amp;"")</f>
        <v>14.28</v>
      </c>
      <c r="BK334" s="239">
        <v>0.99</v>
      </c>
      <c r="BL334" s="237">
        <v>2.4</v>
      </c>
      <c r="BM334" s="415">
        <v>69.5</v>
      </c>
      <c r="BN334" s="236" cm="1">
        <f t="array" aca="1" ref="BN334" ca="1">INDIRECT("'"&amp;$C334&amp;"'!"&amp;"$"&amp;$D334&amp;$BN$1&amp;"")</f>
        <v>0</v>
      </c>
      <c r="BO334" s="238" t="s">
        <v>1</v>
      </c>
      <c r="BP334" s="237" t="s">
        <v>1</v>
      </c>
      <c r="BQ334" s="241" cm="1">
        <f t="array" aca="1" ref="BQ334" ca="1">INDIRECT("'"&amp;$C334&amp;"'!"&amp;"$"&amp;$D334&amp;$BQ$1&amp;"")</f>
        <v>0.78</v>
      </c>
      <c r="BR334" s="239"/>
      <c r="BS334" s="239">
        <v>0.99</v>
      </c>
      <c r="BT334" s="237">
        <v>7.0000000000000007E-2</v>
      </c>
      <c r="BU334" s="241" cm="1">
        <f t="array" aca="1" ref="BU334" ca="1">INDIRECT("'"&amp;$C334&amp;"'!"&amp;"$"&amp;$D334&amp;$BU$1&amp;"")</f>
        <v>0.68</v>
      </c>
      <c r="BV334" s="239"/>
      <c r="BW334" s="239">
        <v>0.97</v>
      </c>
      <c r="BX334" s="237">
        <v>0.16</v>
      </c>
      <c r="BY334" s="242"/>
      <c r="BZ334" s="239"/>
      <c r="CA334" s="239"/>
      <c r="CB334" s="237"/>
    </row>
    <row r="335" spans="1:80" ht="15" x14ac:dyDescent="0.2">
      <c r="A335" s="351">
        <f t="shared" si="25"/>
        <v>45975</v>
      </c>
      <c r="B335" s="268">
        <v>0.20833333333333301</v>
      </c>
      <c r="C335" s="254">
        <f t="shared" ref="C335:C353" si="26">DAY(A335)</f>
        <v>14</v>
      </c>
      <c r="D335" s="255" t="s">
        <v>158</v>
      </c>
      <c r="E335" s="229">
        <v>14</v>
      </c>
      <c r="F335" s="230">
        <v>70.08</v>
      </c>
      <c r="G335" s="231" t="str" cm="1">
        <f t="array" aca="1" ref="G335" ca="1">INDIRECT("'"&amp;$C335&amp;"'!"&amp;"$"&amp;$D335&amp;$G$1&amp;"")</f>
        <v>CMS</v>
      </c>
      <c r="H335" s="232" t="s">
        <v>1</v>
      </c>
      <c r="I335" s="230" t="s">
        <v>1</v>
      </c>
      <c r="J335" s="231" cm="1">
        <f t="array" aca="1" ref="J335" ca="1">INDIRECT("'"&amp;$C335&amp;"'!"&amp;"$"&amp;$D335&amp;$J$1&amp;"")</f>
        <v>6.5</v>
      </c>
      <c r="K335" s="232"/>
      <c r="L335" s="232">
        <v>0.99</v>
      </c>
      <c r="M335" s="233">
        <v>0.97</v>
      </c>
      <c r="N335" s="229" cm="1">
        <f t="array" aca="1" ref="N335" ca="1">INDIRECT("'"&amp;$C335&amp;"'!"&amp;"$"&amp;$D335&amp;$N$1&amp;"")</f>
        <v>0</v>
      </c>
      <c r="O335" s="232"/>
      <c r="P335" s="232" t="s">
        <v>1</v>
      </c>
      <c r="Q335" s="230" t="s">
        <v>1</v>
      </c>
      <c r="R335" s="359" cm="1">
        <f t="array" aca="1" ref="R335" ca="1">INDIRECT("'"&amp;$C335&amp;"'!"&amp;"$"&amp;$D335&amp;$R$1&amp;"")</f>
        <v>6.5</v>
      </c>
      <c r="S335" s="232"/>
      <c r="T335" s="232">
        <v>0.99</v>
      </c>
      <c r="U335" s="233">
        <v>0.97</v>
      </c>
      <c r="V335" s="229" t="s">
        <v>1</v>
      </c>
      <c r="W335" s="234" cm="1">
        <f t="array" aca="1" ref="W335" ca="1">INDIRECT("'"&amp;$C335&amp;"'!"&amp;"$"&amp;$D335&amp;$W$1&amp;"")</f>
        <v>0</v>
      </c>
      <c r="X335" s="232" t="s">
        <v>1</v>
      </c>
      <c r="Y335" s="230" t="s">
        <v>1</v>
      </c>
      <c r="Z335" s="231"/>
      <c r="AA335" s="232"/>
      <c r="AB335" s="232"/>
      <c r="AC335" s="233"/>
      <c r="AD335" s="229"/>
      <c r="AE335" s="232"/>
      <c r="AF335" s="232"/>
      <c r="AG335" s="230"/>
      <c r="AH335" s="231"/>
      <c r="AI335" s="232"/>
      <c r="AJ335" s="232"/>
      <c r="AK335" s="233"/>
      <c r="AL335" s="229"/>
      <c r="AM335" s="232"/>
      <c r="AN335" s="232"/>
      <c r="AO335" s="230"/>
      <c r="AP335" s="229">
        <v>11.7</v>
      </c>
      <c r="AQ335" s="233">
        <v>71.400000000000006</v>
      </c>
      <c r="AR335" s="229" cm="1">
        <f t="array" aca="1" ref="AR335" ca="1">INDIRECT("'"&amp;$C335&amp;"'!"&amp;"$"&amp;$D335&amp;$AR$1&amp;"")</f>
        <v>2.8</v>
      </c>
      <c r="AS335" s="232">
        <v>0.99</v>
      </c>
      <c r="AT335" s="230">
        <v>0.26100000000000001</v>
      </c>
      <c r="AU335" s="231" cm="1">
        <f t="array" aca="1" ref="AU335" ca="1">INDIRECT("'"&amp;$C335&amp;"'!"&amp;"$"&amp;$D335&amp;$AU$1&amp;"")</f>
        <v>2.8</v>
      </c>
      <c r="AV335" s="232">
        <v>0.99</v>
      </c>
      <c r="AW335" s="230">
        <v>0.45</v>
      </c>
      <c r="AX335" s="229">
        <v>14</v>
      </c>
      <c r="AY335" s="233">
        <v>70.900000000000006</v>
      </c>
      <c r="AZ335" s="232" cm="1">
        <f t="array" aca="1" ref="AZ335" ca="1">INDIRECT("'"&amp;$C335&amp;"'!"&amp;"$"&amp;$D335&amp;$AZ$1&amp;"")</f>
        <v>3.2</v>
      </c>
      <c r="BA335" s="231"/>
      <c r="BB335" s="232">
        <v>0.91</v>
      </c>
      <c r="BC335" s="230">
        <v>1.48</v>
      </c>
      <c r="BD335" s="232" t="str" cm="1">
        <f t="array" aca="1" ref="BD335" ca="1">INDIRECT("'"&amp;$C335&amp;"'!"&amp;"$"&amp;$D335&amp;$BD$1&amp;"")</f>
        <v>CMS</v>
      </c>
      <c r="BE335" s="231"/>
      <c r="BF335" s="232" t="s">
        <v>1</v>
      </c>
      <c r="BG335" s="230" t="s">
        <v>1</v>
      </c>
      <c r="BH335" s="234">
        <v>14.28</v>
      </c>
      <c r="BI335" s="230">
        <v>72.5</v>
      </c>
      <c r="BJ335" s="234" cm="1">
        <f t="array" aca="1" ref="BJ335" ca="1">INDIRECT("'"&amp;$C335&amp;"'!"&amp;"$"&amp;$D335&amp;$BJ$1&amp;"")</f>
        <v>14.26</v>
      </c>
      <c r="BK335" s="232">
        <v>0.99</v>
      </c>
      <c r="BL335" s="230">
        <v>2.4</v>
      </c>
      <c r="BM335" s="414">
        <v>69.3</v>
      </c>
      <c r="BN335" s="229" cm="1">
        <f t="array" aca="1" ref="BN335" ca="1">INDIRECT("'"&amp;$C335&amp;"'!"&amp;"$"&amp;$D335&amp;$BN$1&amp;"")</f>
        <v>0</v>
      </c>
      <c r="BO335" s="231" t="s">
        <v>1</v>
      </c>
      <c r="BP335" s="230" t="s">
        <v>1</v>
      </c>
      <c r="BQ335" s="234" cm="1">
        <f t="array" aca="1" ref="BQ335" ca="1">INDIRECT("'"&amp;$C335&amp;"'!"&amp;"$"&amp;$D335&amp;$BQ$1&amp;"")</f>
        <v>0.87</v>
      </c>
      <c r="BR335" s="232"/>
      <c r="BS335" s="232">
        <v>0.99</v>
      </c>
      <c r="BT335" s="230">
        <v>0.08</v>
      </c>
      <c r="BU335" s="234" cm="1">
        <f t="array" aca="1" ref="BU335" ca="1">INDIRECT("'"&amp;$C335&amp;"'!"&amp;"$"&amp;$D335&amp;$BU$1&amp;"")</f>
        <v>0.7</v>
      </c>
      <c r="BV335" s="232"/>
      <c r="BW335" s="232">
        <v>0.97</v>
      </c>
      <c r="BX335" s="230">
        <v>0.17</v>
      </c>
      <c r="BY335" s="235"/>
      <c r="BZ335" s="232"/>
      <c r="CA335" s="232"/>
      <c r="CB335" s="230"/>
    </row>
    <row r="336" spans="1:80" ht="15" x14ac:dyDescent="0.2">
      <c r="A336" s="351">
        <f t="shared" si="25"/>
        <v>45975</v>
      </c>
      <c r="B336" s="268">
        <v>0.25</v>
      </c>
      <c r="C336" s="254">
        <f t="shared" si="26"/>
        <v>14</v>
      </c>
      <c r="D336" s="255" t="s">
        <v>159</v>
      </c>
      <c r="E336" s="236">
        <v>14</v>
      </c>
      <c r="F336" s="237">
        <v>69.52</v>
      </c>
      <c r="G336" s="238" t="str" cm="1">
        <f t="array" aca="1" ref="G336" ca="1">INDIRECT("'"&amp;$C336&amp;"'!"&amp;"$"&amp;$D336&amp;$G$1&amp;"")</f>
        <v>CMS</v>
      </c>
      <c r="H336" s="239" t="s">
        <v>1</v>
      </c>
      <c r="I336" s="237" t="s">
        <v>1</v>
      </c>
      <c r="J336" s="238" cm="1">
        <f t="array" aca="1" ref="J336" ca="1">INDIRECT("'"&amp;$C336&amp;"'!"&amp;"$"&amp;$D336&amp;$J$1&amp;"")</f>
        <v>6.6</v>
      </c>
      <c r="K336" s="239"/>
      <c r="L336" s="239">
        <v>0.96</v>
      </c>
      <c r="M336" s="240">
        <v>2.4500000000000002</v>
      </c>
      <c r="N336" s="236" cm="1">
        <f t="array" aca="1" ref="N336" ca="1">INDIRECT("'"&amp;$C336&amp;"'!"&amp;"$"&amp;$D336&amp;$N$1&amp;"")</f>
        <v>0</v>
      </c>
      <c r="O336" s="239"/>
      <c r="P336" s="239" t="s">
        <v>1</v>
      </c>
      <c r="Q336" s="237" t="s">
        <v>1</v>
      </c>
      <c r="R336" s="236" cm="1">
        <f t="array" aca="1" ref="R336" ca="1">INDIRECT("'"&amp;$C336&amp;"'!"&amp;"$"&amp;$D336&amp;$R$1&amp;"")</f>
        <v>6.6</v>
      </c>
      <c r="S336" s="239"/>
      <c r="T336" s="239">
        <v>0.96</v>
      </c>
      <c r="U336" s="240">
        <v>2.4500000000000002</v>
      </c>
      <c r="V336" s="236" t="s">
        <v>1</v>
      </c>
      <c r="W336" s="241" cm="1">
        <f t="array" aca="1" ref="W336" ca="1">INDIRECT("'"&amp;$C336&amp;"'!"&amp;"$"&amp;$D336&amp;$W$1&amp;"")</f>
        <v>0</v>
      </c>
      <c r="X336" s="239" t="s">
        <v>1</v>
      </c>
      <c r="Y336" s="237" t="s">
        <v>1</v>
      </c>
      <c r="Z336" s="238"/>
      <c r="AA336" s="239"/>
      <c r="AB336" s="239"/>
      <c r="AC336" s="240"/>
      <c r="AD336" s="236"/>
      <c r="AE336" s="239"/>
      <c r="AF336" s="239"/>
      <c r="AG336" s="237"/>
      <c r="AH336" s="238"/>
      <c r="AI336" s="239"/>
      <c r="AJ336" s="239"/>
      <c r="AK336" s="240"/>
      <c r="AL336" s="236"/>
      <c r="AM336" s="239"/>
      <c r="AN336" s="239"/>
      <c r="AO336" s="237"/>
      <c r="AP336" s="236">
        <v>11.7</v>
      </c>
      <c r="AQ336" s="240">
        <v>71</v>
      </c>
      <c r="AR336" s="236" cm="1">
        <f t="array" aca="1" ref="AR336" ca="1">INDIRECT("'"&amp;$C336&amp;"'!"&amp;"$"&amp;$D336&amp;$AR$1&amp;"")</f>
        <v>4</v>
      </c>
      <c r="AS336" s="239">
        <v>0.98</v>
      </c>
      <c r="AT336" s="237">
        <v>0.56799999999999995</v>
      </c>
      <c r="AU336" s="238" cm="1">
        <f t="array" aca="1" ref="AU336" ca="1">INDIRECT("'"&amp;$C336&amp;"'!"&amp;"$"&amp;$D336&amp;$AU$1&amp;"")</f>
        <v>3.5</v>
      </c>
      <c r="AV336" s="239">
        <v>0.97</v>
      </c>
      <c r="AW336" s="237">
        <v>0.751</v>
      </c>
      <c r="AX336" s="236">
        <v>13.9</v>
      </c>
      <c r="AY336" s="240">
        <v>70.5</v>
      </c>
      <c r="AZ336" s="239" cm="1">
        <f t="array" aca="1" ref="AZ336" ca="1">INDIRECT("'"&amp;$C336&amp;"'!"&amp;"$"&amp;$D336&amp;$AZ$1&amp;"")</f>
        <v>4.5</v>
      </c>
      <c r="BA336" s="238"/>
      <c r="BB336" s="239">
        <v>0.98</v>
      </c>
      <c r="BC336" s="237">
        <v>0.87</v>
      </c>
      <c r="BD336" s="239" t="str" cm="1">
        <f t="array" aca="1" ref="BD336" ca="1">INDIRECT("'"&amp;$C336&amp;"'!"&amp;"$"&amp;$D336&amp;$BD$1&amp;"")</f>
        <v>CMS</v>
      </c>
      <c r="BE336" s="238"/>
      <c r="BF336" s="239" t="s">
        <v>1</v>
      </c>
      <c r="BG336" s="237" t="s">
        <v>1</v>
      </c>
      <c r="BH336" s="241">
        <v>14.27</v>
      </c>
      <c r="BI336" s="237">
        <v>71.91</v>
      </c>
      <c r="BJ336" s="241" cm="1">
        <f t="array" aca="1" ref="BJ336" ca="1">INDIRECT("'"&amp;$C336&amp;"'!"&amp;"$"&amp;$D336&amp;$BJ$1&amp;"")</f>
        <v>14.27</v>
      </c>
      <c r="BK336" s="239">
        <v>0.99</v>
      </c>
      <c r="BL336" s="237">
        <v>2.2999999999999998</v>
      </c>
      <c r="BM336" s="415">
        <v>68.599999999999994</v>
      </c>
      <c r="BN336" s="236" cm="1">
        <f t="array" aca="1" ref="BN336" ca="1">INDIRECT("'"&amp;$C336&amp;"'!"&amp;"$"&amp;$D336&amp;$BN$1&amp;"")</f>
        <v>0</v>
      </c>
      <c r="BO336" s="238" t="s">
        <v>1</v>
      </c>
      <c r="BP336" s="237" t="s">
        <v>1</v>
      </c>
      <c r="BQ336" s="241" cm="1">
        <f t="array" aca="1" ref="BQ336" ca="1">INDIRECT("'"&amp;$C336&amp;"'!"&amp;"$"&amp;$D336&amp;$BQ$1&amp;"")</f>
        <v>1.06</v>
      </c>
      <c r="BR336" s="239"/>
      <c r="BS336" s="239">
        <v>0.99</v>
      </c>
      <c r="BT336" s="237">
        <v>0.09</v>
      </c>
      <c r="BU336" s="241" cm="1">
        <f t="array" aca="1" ref="BU336" ca="1">INDIRECT("'"&amp;$C336&amp;"'!"&amp;"$"&amp;$D336&amp;$BU$1&amp;"")</f>
        <v>0.76</v>
      </c>
      <c r="BV336" s="239"/>
      <c r="BW336" s="239">
        <v>0.97</v>
      </c>
      <c r="BX336" s="237">
        <v>0.17</v>
      </c>
      <c r="BY336" s="242"/>
      <c r="BZ336" s="239"/>
      <c r="CA336" s="239"/>
      <c r="CB336" s="237"/>
    </row>
    <row r="337" spans="1:80" ht="15" x14ac:dyDescent="0.2">
      <c r="A337" s="351">
        <f t="shared" si="25"/>
        <v>45975</v>
      </c>
      <c r="B337" s="268">
        <v>0.29166666666666702</v>
      </c>
      <c r="C337" s="254">
        <f t="shared" si="26"/>
        <v>14</v>
      </c>
      <c r="D337" s="255" t="s">
        <v>160</v>
      </c>
      <c r="E337" s="229">
        <v>14</v>
      </c>
      <c r="F337" s="230">
        <v>69.3</v>
      </c>
      <c r="G337" s="231" t="str" cm="1">
        <f t="array" aca="1" ref="G337" ca="1">INDIRECT("'"&amp;$C337&amp;"'!"&amp;"$"&amp;$D337&amp;$G$1&amp;"")</f>
        <v>CMS</v>
      </c>
      <c r="H337" s="232" t="s">
        <v>1</v>
      </c>
      <c r="I337" s="230" t="s">
        <v>1</v>
      </c>
      <c r="J337" s="231" cm="1">
        <f t="array" aca="1" ref="J337" ca="1">INDIRECT("'"&amp;$C337&amp;"'!"&amp;"$"&amp;$D337&amp;$J$1&amp;"")</f>
        <v>6.6</v>
      </c>
      <c r="K337" s="232"/>
      <c r="L337" s="232">
        <v>0.96</v>
      </c>
      <c r="M337" s="233">
        <v>1.85</v>
      </c>
      <c r="N337" s="229" cm="1">
        <f t="array" aca="1" ref="N337" ca="1">INDIRECT("'"&amp;$C337&amp;"'!"&amp;"$"&amp;$D337&amp;$N$1&amp;"")</f>
        <v>6.6</v>
      </c>
      <c r="O337" s="232"/>
      <c r="P337" s="232">
        <v>0.96</v>
      </c>
      <c r="Q337" s="230">
        <v>1.85</v>
      </c>
      <c r="R337" s="359" t="str" cm="1">
        <f t="array" aca="1" ref="R337" ca="1">INDIRECT("'"&amp;$C337&amp;"'!"&amp;"$"&amp;$D337&amp;$R$1&amp;"")</f>
        <v>CMS</v>
      </c>
      <c r="S337" s="232"/>
      <c r="T337" s="232" t="s">
        <v>1</v>
      </c>
      <c r="U337" s="233" t="s">
        <v>1</v>
      </c>
      <c r="V337" s="229" t="s">
        <v>1</v>
      </c>
      <c r="W337" s="234" cm="1">
        <f t="array" aca="1" ref="W337" ca="1">INDIRECT("'"&amp;$C337&amp;"'!"&amp;"$"&amp;$D337&amp;$W$1&amp;"")</f>
        <v>0</v>
      </c>
      <c r="X337" s="232" t="s">
        <v>1</v>
      </c>
      <c r="Y337" s="230" t="s">
        <v>1</v>
      </c>
      <c r="Z337" s="231" cm="1">
        <f t="array" aca="1" ref="Z337" ca="1">INDIRECT("'"&amp;$C337&amp;"'!"&amp;"$"&amp;$D337&amp;$Z$1&amp;"")</f>
        <v>0</v>
      </c>
      <c r="AA337" s="232" t="s">
        <v>1</v>
      </c>
      <c r="AB337" s="232" t="s">
        <v>1</v>
      </c>
      <c r="AC337" s="233" t="s">
        <v>1</v>
      </c>
      <c r="AD337" s="229" cm="1">
        <f t="array" aca="1" ref="AD337" ca="1">INDIRECT("'"&amp;$C337&amp;"'!"&amp;"$"&amp;$D337&amp;$AD$1&amp;"")</f>
        <v>0</v>
      </c>
      <c r="AE337" s="232" t="s">
        <v>1</v>
      </c>
      <c r="AF337" s="232" t="s">
        <v>1</v>
      </c>
      <c r="AG337" s="230" t="s">
        <v>1</v>
      </c>
      <c r="AH337" s="231" cm="1">
        <f t="array" aca="1" ref="AH337" ca="1">INDIRECT("'"&amp;$C337&amp;"'!"&amp;"$"&amp;$D337&amp;$AH$1&amp;"")</f>
        <v>0</v>
      </c>
      <c r="AI337" s="232" t="s">
        <v>1</v>
      </c>
      <c r="AJ337" s="232" t="s">
        <v>1</v>
      </c>
      <c r="AK337" s="233" t="s">
        <v>1</v>
      </c>
      <c r="AL337" s="229" cm="1">
        <f t="array" aca="1" ref="AL337" ca="1">INDIRECT("'"&amp;$C337&amp;"'!"&amp;"$"&amp;$D337&amp;$AL$1&amp;"")</f>
        <v>0</v>
      </c>
      <c r="AM337" s="232" t="s">
        <v>1</v>
      </c>
      <c r="AN337" s="232" t="s">
        <v>1</v>
      </c>
      <c r="AO337" s="230" t="s">
        <v>1</v>
      </c>
      <c r="AP337" s="229">
        <v>11.7</v>
      </c>
      <c r="AQ337" s="233">
        <v>71.099999999999994</v>
      </c>
      <c r="AR337" s="229" cm="1">
        <f t="array" aca="1" ref="AR337" ca="1">INDIRECT("'"&amp;$C337&amp;"'!"&amp;"$"&amp;$D337&amp;$AR$1&amp;"")</f>
        <v>4</v>
      </c>
      <c r="AS337" s="232">
        <v>0.99</v>
      </c>
      <c r="AT337" s="230">
        <v>0.502</v>
      </c>
      <c r="AU337" s="231" cm="1">
        <f t="array" aca="1" ref="AU337" ca="1">INDIRECT("'"&amp;$C337&amp;"'!"&amp;"$"&amp;$D337&amp;$AU$1&amp;"")</f>
        <v>3.5</v>
      </c>
      <c r="AV337" s="232">
        <v>0.98</v>
      </c>
      <c r="AW337" s="230">
        <v>0.65900000000000003</v>
      </c>
      <c r="AX337" s="229">
        <v>13.9</v>
      </c>
      <c r="AY337" s="233">
        <v>70.5</v>
      </c>
      <c r="AZ337" s="232" cm="1">
        <f t="array" aca="1" ref="AZ337" ca="1">INDIRECT("'"&amp;$C337&amp;"'!"&amp;"$"&amp;$D337&amp;$AZ$1&amp;"")</f>
        <v>4</v>
      </c>
      <c r="BA337" s="231"/>
      <c r="BB337" s="232">
        <v>0.99</v>
      </c>
      <c r="BC337" s="230">
        <v>0.502</v>
      </c>
      <c r="BD337" s="232" t="str" cm="1">
        <f t="array" aca="1" ref="BD337" ca="1">INDIRECT("'"&amp;$C337&amp;"'!"&amp;"$"&amp;$D337&amp;$BD$1&amp;"")</f>
        <v>CMS</v>
      </c>
      <c r="BE337" s="231"/>
      <c r="BF337" s="232" t="s">
        <v>1</v>
      </c>
      <c r="BG337" s="230" t="s">
        <v>1</v>
      </c>
      <c r="BH337" s="234">
        <v>14.19</v>
      </c>
      <c r="BI337" s="230">
        <v>71.91</v>
      </c>
      <c r="BJ337" s="234" cm="1">
        <f t="array" aca="1" ref="BJ337" ca="1">INDIRECT("'"&amp;$C337&amp;"'!"&amp;"$"&amp;$D337&amp;$BJ$1&amp;"")</f>
        <v>14.25</v>
      </c>
      <c r="BK337" s="232">
        <v>0.99</v>
      </c>
      <c r="BL337" s="230">
        <v>2.4</v>
      </c>
      <c r="BM337" s="414">
        <v>68.7</v>
      </c>
      <c r="BN337" s="229" cm="1">
        <f t="array" aca="1" ref="BN337" ca="1">INDIRECT("'"&amp;$C337&amp;"'!"&amp;"$"&amp;$D337&amp;$BN$1&amp;"")</f>
        <v>0</v>
      </c>
      <c r="BO337" s="231" t="s">
        <v>1</v>
      </c>
      <c r="BP337" s="230" t="s">
        <v>1</v>
      </c>
      <c r="BQ337" s="234" cm="1">
        <f t="array" aca="1" ref="BQ337" ca="1">INDIRECT("'"&amp;$C337&amp;"'!"&amp;"$"&amp;$D337&amp;$BQ$1&amp;"")</f>
        <v>1.1000000000000001</v>
      </c>
      <c r="BR337" s="232"/>
      <c r="BS337" s="232">
        <v>0.99</v>
      </c>
      <c r="BT337" s="230">
        <v>0.11</v>
      </c>
      <c r="BU337" s="235" cm="1">
        <f t="array" aca="1" ref="BU337" ca="1">INDIRECT("'"&amp;$C337&amp;"'!"&amp;"$"&amp;$D337&amp;$BU$1&amp;"")</f>
        <v>0.71</v>
      </c>
      <c r="BV337" s="232"/>
      <c r="BW337" s="232">
        <v>0.97</v>
      </c>
      <c r="BX337" s="230">
        <v>0.18</v>
      </c>
      <c r="BY337" s="235"/>
      <c r="BZ337" s="232"/>
      <c r="CA337" s="232"/>
      <c r="CB337" s="230"/>
    </row>
    <row r="338" spans="1:80" ht="15" x14ac:dyDescent="0.2">
      <c r="A338" s="351">
        <f t="shared" si="25"/>
        <v>45975</v>
      </c>
      <c r="B338" s="268">
        <v>0.33333333333333398</v>
      </c>
      <c r="C338" s="254">
        <f t="shared" si="26"/>
        <v>14</v>
      </c>
      <c r="D338" s="255" t="s">
        <v>161</v>
      </c>
      <c r="E338" s="236">
        <v>14</v>
      </c>
      <c r="F338" s="237">
        <v>68.73</v>
      </c>
      <c r="G338" s="238" t="str" cm="1">
        <f t="array" aca="1" ref="G338" ca="1">INDIRECT("'"&amp;$C338&amp;"'!"&amp;"$"&amp;$D338&amp;$G$1&amp;"")</f>
        <v>CMS</v>
      </c>
      <c r="H338" s="239" t="s">
        <v>1</v>
      </c>
      <c r="I338" s="237" t="s">
        <v>1</v>
      </c>
      <c r="J338" s="238" cm="1">
        <f t="array" aca="1" ref="J338" ca="1">INDIRECT("'"&amp;$C338&amp;"'!"&amp;"$"&amp;$D338&amp;$J$1&amp;"")</f>
        <v>6.8</v>
      </c>
      <c r="K338" s="239"/>
      <c r="L338" s="239">
        <v>0.93</v>
      </c>
      <c r="M338" s="240">
        <v>2.63</v>
      </c>
      <c r="N338" s="236" cm="1">
        <f t="array" aca="1" ref="N338" ca="1">INDIRECT("'"&amp;$C338&amp;"'!"&amp;"$"&amp;$D338&amp;$N$1&amp;"")</f>
        <v>6.8</v>
      </c>
      <c r="O338" s="239"/>
      <c r="P338" s="239">
        <v>0.93</v>
      </c>
      <c r="Q338" s="237">
        <v>2.63</v>
      </c>
      <c r="R338" s="236" t="str" cm="1">
        <f t="array" aca="1" ref="R338" ca="1">INDIRECT("'"&amp;$C338&amp;"'!"&amp;"$"&amp;$D338&amp;$R$1&amp;"")</f>
        <v>CMS</v>
      </c>
      <c r="S338" s="239"/>
      <c r="T338" s="239" t="s">
        <v>1</v>
      </c>
      <c r="U338" s="240" t="s">
        <v>1</v>
      </c>
      <c r="V338" s="236" t="s">
        <v>1</v>
      </c>
      <c r="W338" s="241" cm="1">
        <f t="array" aca="1" ref="W338" ca="1">INDIRECT("'"&amp;$C338&amp;"'!"&amp;"$"&amp;$D338&amp;$W$1&amp;"")</f>
        <v>0</v>
      </c>
      <c r="X338" s="239" t="s">
        <v>1</v>
      </c>
      <c r="Y338" s="237" t="s">
        <v>1</v>
      </c>
      <c r="Z338" s="238" cm="1">
        <f t="array" aca="1" ref="Z338" ca="1">INDIRECT("'"&amp;$C338&amp;"'!"&amp;"$"&amp;$D338&amp;$Z$1&amp;"")</f>
        <v>0</v>
      </c>
      <c r="AA338" s="239" t="s">
        <v>1</v>
      </c>
      <c r="AB338" s="239" t="s">
        <v>1</v>
      </c>
      <c r="AC338" s="240" t="s">
        <v>1</v>
      </c>
      <c r="AD338" s="236" cm="1">
        <f t="array" aca="1" ref="AD338" ca="1">INDIRECT("'"&amp;$C338&amp;"'!"&amp;"$"&amp;$D338&amp;$AD$1&amp;"")</f>
        <v>0</v>
      </c>
      <c r="AE338" s="239" t="s">
        <v>1</v>
      </c>
      <c r="AF338" s="239" t="s">
        <v>1</v>
      </c>
      <c r="AG338" s="237" t="s">
        <v>1</v>
      </c>
      <c r="AH338" s="238" cm="1">
        <f t="array" aca="1" ref="AH338" ca="1">INDIRECT("'"&amp;$C338&amp;"'!"&amp;"$"&amp;$D338&amp;$AH$1&amp;"")</f>
        <v>0</v>
      </c>
      <c r="AI338" s="239" t="s">
        <v>1</v>
      </c>
      <c r="AJ338" s="239" t="s">
        <v>1</v>
      </c>
      <c r="AK338" s="240" t="s">
        <v>1</v>
      </c>
      <c r="AL338" s="236" cm="1">
        <f t="array" aca="1" ref="AL338" ca="1">INDIRECT("'"&amp;$C338&amp;"'!"&amp;"$"&amp;$D338&amp;$AL$1&amp;"")</f>
        <v>0</v>
      </c>
      <c r="AM338" s="239" t="s">
        <v>1</v>
      </c>
      <c r="AN338" s="239" t="s">
        <v>1</v>
      </c>
      <c r="AO338" s="237" t="s">
        <v>1</v>
      </c>
      <c r="AP338" s="236">
        <v>11.6</v>
      </c>
      <c r="AQ338" s="240">
        <v>70.599999999999994</v>
      </c>
      <c r="AR338" s="236" cm="1">
        <f t="array" aca="1" ref="AR338" ca="1">INDIRECT("'"&amp;$C338&amp;"'!"&amp;"$"&amp;$D338&amp;$AR$1&amp;"")</f>
        <v>4</v>
      </c>
      <c r="AS338" s="239">
        <v>0.98</v>
      </c>
      <c r="AT338" s="237">
        <v>0.81599999999999995</v>
      </c>
      <c r="AU338" s="238" cm="1">
        <f t="array" aca="1" ref="AU338" ca="1">INDIRECT("'"&amp;$C338&amp;"'!"&amp;"$"&amp;$D338&amp;$AU$1&amp;"")</f>
        <v>3.5</v>
      </c>
      <c r="AV338" s="239">
        <v>0.96</v>
      </c>
      <c r="AW338" s="237">
        <v>1.012</v>
      </c>
      <c r="AX338" s="236">
        <v>13.9</v>
      </c>
      <c r="AY338" s="240">
        <v>70.8</v>
      </c>
      <c r="AZ338" s="239" cm="1">
        <f t="array" aca="1" ref="AZ338" ca="1">INDIRECT("'"&amp;$C338&amp;"'!"&amp;"$"&amp;$D338&amp;$AZ$1&amp;"")</f>
        <v>6</v>
      </c>
      <c r="BA338" s="238"/>
      <c r="BB338" s="239">
        <v>0.98</v>
      </c>
      <c r="BC338" s="237">
        <v>1.3</v>
      </c>
      <c r="BD338" s="239" t="str" cm="1">
        <f t="array" aca="1" ref="BD338" ca="1">INDIRECT("'"&amp;$C338&amp;"'!"&amp;"$"&amp;$D338&amp;$BD$1&amp;"")</f>
        <v>CMS</v>
      </c>
      <c r="BE338" s="238"/>
      <c r="BF338" s="239" t="s">
        <v>1</v>
      </c>
      <c r="BG338" s="237" t="s">
        <v>1</v>
      </c>
      <c r="BH338" s="241">
        <v>14.12</v>
      </c>
      <c r="BI338" s="237">
        <v>71.510000000000005</v>
      </c>
      <c r="BJ338" s="241" cm="1">
        <f t="array" aca="1" ref="BJ338" ca="1">INDIRECT("'"&amp;$C338&amp;"'!"&amp;"$"&amp;$D338&amp;$BJ$1&amp;"")</f>
        <v>14.24</v>
      </c>
      <c r="BK338" s="239">
        <v>0.99</v>
      </c>
      <c r="BL338" s="237">
        <v>2.4</v>
      </c>
      <c r="BM338" s="415">
        <v>67.8</v>
      </c>
      <c r="BN338" s="236" cm="1">
        <f t="array" aca="1" ref="BN338" ca="1">INDIRECT("'"&amp;$C338&amp;"'!"&amp;"$"&amp;$D338&amp;$BN$1&amp;"")</f>
        <v>0.7</v>
      </c>
      <c r="BO338" s="238">
        <v>0.99</v>
      </c>
      <c r="BP338" s="237">
        <v>0.18</v>
      </c>
      <c r="BQ338" s="241" cm="1">
        <f t="array" aca="1" ref="BQ338" ca="1">INDIRECT("'"&amp;$C338&amp;"'!"&amp;"$"&amp;$D338&amp;$BQ$1&amp;"")</f>
        <v>1.04</v>
      </c>
      <c r="BR338" s="239"/>
      <c r="BS338" s="239">
        <v>0.99</v>
      </c>
      <c r="BT338" s="237">
        <v>0.14000000000000001</v>
      </c>
      <c r="BU338" s="242" cm="1">
        <f t="array" aca="1" ref="BU338" ca="1">INDIRECT("'"&amp;$C338&amp;"'!"&amp;"$"&amp;$D338&amp;$BU$1&amp;"")</f>
        <v>0.68</v>
      </c>
      <c r="BV338" s="239"/>
      <c r="BW338" s="239">
        <v>0.97</v>
      </c>
      <c r="BX338" s="237">
        <v>0.18</v>
      </c>
      <c r="BY338" s="242"/>
      <c r="BZ338" s="239"/>
      <c r="CA338" s="239"/>
      <c r="CB338" s="237"/>
    </row>
    <row r="339" spans="1:80" ht="15" x14ac:dyDescent="0.2">
      <c r="A339" s="351">
        <f t="shared" si="25"/>
        <v>45975</v>
      </c>
      <c r="B339" s="268">
        <v>0.375</v>
      </c>
      <c r="C339" s="254">
        <f t="shared" si="26"/>
        <v>14</v>
      </c>
      <c r="D339" s="255" t="s">
        <v>162</v>
      </c>
      <c r="E339" s="229">
        <v>14.1</v>
      </c>
      <c r="F339" s="230">
        <v>69.05</v>
      </c>
      <c r="G339" s="231" t="str" cm="1">
        <f t="array" aca="1" ref="G339" ca="1">INDIRECT("'"&amp;$C339&amp;"'!"&amp;"$"&amp;$D339&amp;$G$1&amp;"")</f>
        <v>CMS</v>
      </c>
      <c r="H339" s="232" t="s">
        <v>1</v>
      </c>
      <c r="I339" s="230" t="s">
        <v>1</v>
      </c>
      <c r="J339" s="231" cm="1">
        <f t="array" aca="1" ref="J339" ca="1">INDIRECT("'"&amp;$C339&amp;"'!"&amp;"$"&amp;$D339&amp;$J$1&amp;"")</f>
        <v>6.7</v>
      </c>
      <c r="K339" s="232"/>
      <c r="L339" s="232">
        <v>0.93</v>
      </c>
      <c r="M339" s="233">
        <v>2.54</v>
      </c>
      <c r="N339" s="229" cm="1">
        <f t="array" aca="1" ref="N339" ca="1">INDIRECT("'"&amp;$C339&amp;"'!"&amp;"$"&amp;$D339&amp;$N$1&amp;"")</f>
        <v>6.4</v>
      </c>
      <c r="O339" s="232"/>
      <c r="P339" s="232">
        <v>0.93</v>
      </c>
      <c r="Q339" s="230">
        <v>2.5099999999999998</v>
      </c>
      <c r="R339" s="359" cm="1">
        <f t="array" aca="1" ref="R339" ca="1">INDIRECT("'"&amp;$C339&amp;"'!"&amp;"$"&amp;$D339&amp;$R$1&amp;"")</f>
        <v>2.4</v>
      </c>
      <c r="S339" s="232"/>
      <c r="T339" s="232">
        <v>0.96</v>
      </c>
      <c r="U339" s="233">
        <v>0.66</v>
      </c>
      <c r="V339" s="229" t="s">
        <v>1</v>
      </c>
      <c r="W339" s="234" cm="1">
        <f t="array" aca="1" ref="W339" ca="1">INDIRECT("'"&amp;$C339&amp;"'!"&amp;"$"&amp;$D339&amp;$W$1&amp;"")</f>
        <v>0</v>
      </c>
      <c r="X339" s="232" t="s">
        <v>1</v>
      </c>
      <c r="Y339" s="230" t="s">
        <v>1</v>
      </c>
      <c r="Z339" s="231" cm="1">
        <f t="array" aca="1" ref="Z339" ca="1">INDIRECT("'"&amp;$C339&amp;"'!"&amp;"$"&amp;$D339&amp;$Z$1&amp;"")</f>
        <v>0</v>
      </c>
      <c r="AA339" s="232" t="s">
        <v>1</v>
      </c>
      <c r="AB339" s="232" t="s">
        <v>1</v>
      </c>
      <c r="AC339" s="233" t="s">
        <v>1</v>
      </c>
      <c r="AD339" s="229" cm="1">
        <f t="array" aca="1" ref="AD339" ca="1">INDIRECT("'"&amp;$C339&amp;"'!"&amp;"$"&amp;$D339&amp;$AD$1&amp;"")</f>
        <v>0</v>
      </c>
      <c r="AE339" s="232" t="s">
        <v>1</v>
      </c>
      <c r="AF339" s="232" t="s">
        <v>1</v>
      </c>
      <c r="AG339" s="230" t="s">
        <v>1</v>
      </c>
      <c r="AH339" s="231" cm="1">
        <f t="array" aca="1" ref="AH339" ca="1">INDIRECT("'"&amp;$C339&amp;"'!"&amp;"$"&amp;$D339&amp;$AH$1&amp;"")</f>
        <v>0</v>
      </c>
      <c r="AI339" s="232" t="s">
        <v>1</v>
      </c>
      <c r="AJ339" s="232" t="s">
        <v>1</v>
      </c>
      <c r="AK339" s="233" t="s">
        <v>1</v>
      </c>
      <c r="AL339" s="229" cm="1">
        <f t="array" aca="1" ref="AL339" ca="1">INDIRECT("'"&amp;$C339&amp;"'!"&amp;"$"&amp;$D339&amp;$AL$1&amp;"")</f>
        <v>0</v>
      </c>
      <c r="AM339" s="232" t="s">
        <v>1</v>
      </c>
      <c r="AN339" s="232" t="s">
        <v>1</v>
      </c>
      <c r="AO339" s="230" t="s">
        <v>1</v>
      </c>
      <c r="AP339" s="229">
        <v>11.7</v>
      </c>
      <c r="AQ339" s="233">
        <v>70.7</v>
      </c>
      <c r="AR339" s="229" cm="1">
        <f t="array" aca="1" ref="AR339" ca="1">INDIRECT("'"&amp;$C339&amp;"'!"&amp;"$"&amp;$D339&amp;$AR$1&amp;"")</f>
        <v>4</v>
      </c>
      <c r="AS339" s="232">
        <v>0.97</v>
      </c>
      <c r="AT339" s="230">
        <v>0.96</v>
      </c>
      <c r="AU339" s="231" cm="1">
        <f t="array" aca="1" ref="AU339" ca="1">INDIRECT("'"&amp;$C339&amp;"'!"&amp;"$"&amp;$D339&amp;$AU$1&amp;"")</f>
        <v>3.5</v>
      </c>
      <c r="AV339" s="232">
        <v>0.97</v>
      </c>
      <c r="AW339" s="230">
        <v>0.879</v>
      </c>
      <c r="AX339" s="229">
        <v>13.9</v>
      </c>
      <c r="AY339" s="233">
        <v>70.7</v>
      </c>
      <c r="AZ339" s="232" cm="1">
        <f t="array" aca="1" ref="AZ339" ca="1">INDIRECT("'"&amp;$C339&amp;"'!"&amp;"$"&amp;$D339&amp;$AZ$1&amp;"")</f>
        <v>7</v>
      </c>
      <c r="BA339" s="231"/>
      <c r="BB339" s="232">
        <v>0.95</v>
      </c>
      <c r="BC339" s="230">
        <v>2.2999999999999998</v>
      </c>
      <c r="BD339" s="232" t="str" cm="1">
        <f t="array" aca="1" ref="BD339" ca="1">INDIRECT("'"&amp;$C339&amp;"'!"&amp;"$"&amp;$D339&amp;$BD$1&amp;"")</f>
        <v>CMS</v>
      </c>
      <c r="BE339" s="231"/>
      <c r="BF339" s="232" t="s">
        <v>1</v>
      </c>
      <c r="BG339" s="230" t="s">
        <v>1</v>
      </c>
      <c r="BH339" s="234">
        <v>14.11</v>
      </c>
      <c r="BI339" s="230">
        <v>71.319999999999993</v>
      </c>
      <c r="BJ339" s="234" cm="1">
        <f t="array" aca="1" ref="BJ339" ca="1">INDIRECT("'"&amp;$C339&amp;"'!"&amp;"$"&amp;$D339&amp;$BJ$1&amp;"")</f>
        <v>14.19</v>
      </c>
      <c r="BK339" s="232">
        <v>0.99</v>
      </c>
      <c r="BL339" s="230">
        <v>2.4</v>
      </c>
      <c r="BM339" s="414">
        <v>68</v>
      </c>
      <c r="BN339" s="229" cm="1">
        <f t="array" aca="1" ref="BN339" ca="1">INDIRECT("'"&amp;$C339&amp;"'!"&amp;"$"&amp;$D339&amp;$BN$1&amp;"")</f>
        <v>5.7999999999999989</v>
      </c>
      <c r="BO339" s="231">
        <v>0.96</v>
      </c>
      <c r="BP339" s="230">
        <v>1.6</v>
      </c>
      <c r="BQ339" s="234" cm="1">
        <f t="array" aca="1" ref="BQ339" ca="1">INDIRECT("'"&amp;$C339&amp;"'!"&amp;"$"&amp;$D339&amp;$BQ$1&amp;"")</f>
        <v>1.31</v>
      </c>
      <c r="BR339" s="232"/>
      <c r="BS339" s="232">
        <v>0.99</v>
      </c>
      <c r="BT339" s="230">
        <v>0.16</v>
      </c>
      <c r="BU339" s="235" cm="1">
        <f t="array" aca="1" ref="BU339" ca="1">INDIRECT("'"&amp;$C339&amp;"'!"&amp;"$"&amp;$D339&amp;$BU$1&amp;"")</f>
        <v>0.72</v>
      </c>
      <c r="BV339" s="232"/>
      <c r="BW339" s="232">
        <v>0.97</v>
      </c>
      <c r="BX339" s="230">
        <v>0.19</v>
      </c>
      <c r="BY339" s="235"/>
      <c r="BZ339" s="232"/>
      <c r="CA339" s="232"/>
      <c r="CB339" s="230"/>
    </row>
    <row r="340" spans="1:80" ht="15" x14ac:dyDescent="0.2">
      <c r="A340" s="351">
        <f t="shared" si="25"/>
        <v>45975</v>
      </c>
      <c r="B340" s="268">
        <v>0.41666666666666702</v>
      </c>
      <c r="C340" s="254">
        <f t="shared" si="26"/>
        <v>14</v>
      </c>
      <c r="D340" s="255" t="s">
        <v>163</v>
      </c>
      <c r="E340" s="236">
        <v>13.9</v>
      </c>
      <c r="F340" s="237">
        <v>68.14</v>
      </c>
      <c r="G340" s="238" t="str" cm="1">
        <f t="array" aca="1" ref="G340" ca="1">INDIRECT("'"&amp;$C340&amp;"'!"&amp;"$"&amp;$D340&amp;$G$1&amp;"")</f>
        <v>CMS</v>
      </c>
      <c r="H340" s="239" t="s">
        <v>1</v>
      </c>
      <c r="I340" s="237" t="s">
        <v>1</v>
      </c>
      <c r="J340" s="238" t="str" cm="1">
        <f t="array" aca="1" ref="J340" ca="1">INDIRECT("'"&amp;$C340&amp;"'!"&amp;"$"&amp;$D340&amp;$J$1&amp;"")</f>
        <v>CMS</v>
      </c>
      <c r="K340" s="239"/>
      <c r="L340" s="239" t="s">
        <v>1</v>
      </c>
      <c r="M340" s="240" t="s">
        <v>1</v>
      </c>
      <c r="N340" s="236" cm="1">
        <f t="array" aca="1" ref="N340" ca="1">INDIRECT("'"&amp;$C340&amp;"'!"&amp;"$"&amp;$D340&amp;$N$1&amp;"")</f>
        <v>4.9000000000000004</v>
      </c>
      <c r="O340" s="239"/>
      <c r="P340" s="239">
        <v>0.9</v>
      </c>
      <c r="Q340" s="237">
        <v>2.61</v>
      </c>
      <c r="R340" s="236" cm="1">
        <f t="array" aca="1" ref="R340" ca="1">INDIRECT("'"&amp;$C340&amp;"'!"&amp;"$"&amp;$D340&amp;$R$1&amp;"")</f>
        <v>7.2</v>
      </c>
      <c r="S340" s="239"/>
      <c r="T340" s="239">
        <v>0.91</v>
      </c>
      <c r="U340" s="240">
        <v>3.15</v>
      </c>
      <c r="V340" s="236">
        <v>13.84</v>
      </c>
      <c r="W340" s="241" cm="1">
        <f t="array" aca="1" ref="W340" ca="1">INDIRECT("'"&amp;$C340&amp;"'!"&amp;"$"&amp;$D340&amp;$W$1&amp;"")</f>
        <v>7.1619999999999999</v>
      </c>
      <c r="X340" s="239">
        <v>1</v>
      </c>
      <c r="Y340" s="237">
        <v>0.69</v>
      </c>
      <c r="Z340" s="238" cm="1">
        <f t="array" aca="1" ref="Z340" ca="1">INDIRECT("'"&amp;$C340&amp;"'!"&amp;"$"&amp;$D340&amp;$Z$1&amp;"")</f>
        <v>0</v>
      </c>
      <c r="AA340" s="239" t="s">
        <v>1</v>
      </c>
      <c r="AB340" s="239" t="s">
        <v>1</v>
      </c>
      <c r="AC340" s="240" t="s">
        <v>1</v>
      </c>
      <c r="AD340" s="236" cm="1">
        <f t="array" aca="1" ref="AD340" ca="1">INDIRECT("'"&amp;$C340&amp;"'!"&amp;"$"&amp;$D340&amp;$AD$1&amp;"")</f>
        <v>0</v>
      </c>
      <c r="AE340" s="239" t="s">
        <v>1</v>
      </c>
      <c r="AF340" s="239" t="s">
        <v>1</v>
      </c>
      <c r="AG340" s="237" t="s">
        <v>1</v>
      </c>
      <c r="AH340" s="238" cm="1">
        <f t="array" aca="1" ref="AH340" ca="1">INDIRECT("'"&amp;$C340&amp;"'!"&amp;"$"&amp;$D340&amp;$AH$1&amp;"")</f>
        <v>0</v>
      </c>
      <c r="AI340" s="239" t="s">
        <v>1</v>
      </c>
      <c r="AJ340" s="239" t="s">
        <v>1</v>
      </c>
      <c r="AK340" s="240" t="s">
        <v>1</v>
      </c>
      <c r="AL340" s="236" cm="1">
        <f t="array" aca="1" ref="AL340" ca="1">INDIRECT("'"&amp;$C340&amp;"'!"&amp;"$"&amp;$D340&amp;$AL$1&amp;"")</f>
        <v>0</v>
      </c>
      <c r="AM340" s="239" t="s">
        <v>1</v>
      </c>
      <c r="AN340" s="239" t="s">
        <v>1</v>
      </c>
      <c r="AO340" s="237" t="s">
        <v>1</v>
      </c>
      <c r="AP340" s="236">
        <v>11.6</v>
      </c>
      <c r="AQ340" s="240">
        <v>70.599999999999994</v>
      </c>
      <c r="AR340" s="236" cm="1">
        <f t="array" aca="1" ref="AR340" ca="1">INDIRECT("'"&amp;$C340&amp;"'!"&amp;"$"&amp;$D340&amp;$AR$1&amp;"")</f>
        <v>4</v>
      </c>
      <c r="AS340" s="239">
        <v>0.95</v>
      </c>
      <c r="AT340" s="237">
        <v>1.19</v>
      </c>
      <c r="AU340" s="238" cm="1">
        <f t="array" aca="1" ref="AU340" ca="1">INDIRECT("'"&amp;$C340&amp;"'!"&amp;"$"&amp;$D340&amp;$AU$1&amp;"")</f>
        <v>3.5</v>
      </c>
      <c r="AV340" s="239">
        <v>0.95</v>
      </c>
      <c r="AW340" s="237">
        <v>1.03</v>
      </c>
      <c r="AX340" s="236">
        <v>13.92</v>
      </c>
      <c r="AY340" s="240">
        <v>70.5</v>
      </c>
      <c r="AZ340" s="239" cm="1">
        <f t="array" aca="1" ref="AZ340" ca="1">INDIRECT("'"&amp;$C340&amp;"'!"&amp;"$"&amp;$D340&amp;$AZ$1&amp;"")</f>
        <v>7.2</v>
      </c>
      <c r="BA340" s="238"/>
      <c r="BB340" s="239">
        <v>0.93</v>
      </c>
      <c r="BC340" s="237">
        <v>2.9</v>
      </c>
      <c r="BD340" s="239" t="str" cm="1">
        <f t="array" aca="1" ref="BD340" ca="1">INDIRECT("'"&amp;$C340&amp;"'!"&amp;"$"&amp;$D340&amp;$BD$1&amp;"")</f>
        <v>CMS</v>
      </c>
      <c r="BE340" s="238"/>
      <c r="BF340" s="239" t="s">
        <v>1</v>
      </c>
      <c r="BG340" s="237" t="s">
        <v>1</v>
      </c>
      <c r="BH340" s="241">
        <v>14.12</v>
      </c>
      <c r="BI340" s="237">
        <v>71.28</v>
      </c>
      <c r="BJ340" s="241" cm="1">
        <f t="array" aca="1" ref="BJ340" ca="1">INDIRECT("'"&amp;$C340&amp;"'!"&amp;"$"&amp;$D340&amp;$BJ$1&amp;"")</f>
        <v>14.08</v>
      </c>
      <c r="BK340" s="239">
        <v>98</v>
      </c>
      <c r="BL340" s="237">
        <v>3.4</v>
      </c>
      <c r="BM340" s="415">
        <v>67</v>
      </c>
      <c r="BN340" s="236" cm="1">
        <f t="array" aca="1" ref="BN340" ca="1">INDIRECT("'"&amp;$C340&amp;"'!"&amp;"$"&amp;$D340&amp;$BN$1&amp;"")</f>
        <v>6.6</v>
      </c>
      <c r="BO340" s="238">
        <v>0.96</v>
      </c>
      <c r="BP340" s="237">
        <v>1.9</v>
      </c>
      <c r="BQ340" s="241" cm="1">
        <f t="array" aca="1" ref="BQ340" ca="1">INDIRECT("'"&amp;$C340&amp;"'!"&amp;"$"&amp;$D340&amp;$BQ$1&amp;"")</f>
        <v>1.32</v>
      </c>
      <c r="BR340" s="239"/>
      <c r="BS340" s="239">
        <v>0.99</v>
      </c>
      <c r="BT340" s="237">
        <v>0.17</v>
      </c>
      <c r="BU340" s="242" cm="1">
        <f t="array" aca="1" ref="BU340" ca="1">INDIRECT("'"&amp;$C340&amp;"'!"&amp;"$"&amp;$D340&amp;$BU$1&amp;"")</f>
        <v>0.72</v>
      </c>
      <c r="BV340" s="239"/>
      <c r="BW340" s="239">
        <v>0.97</v>
      </c>
      <c r="BX340" s="237">
        <v>0.2</v>
      </c>
      <c r="BY340" s="242"/>
      <c r="BZ340" s="239"/>
      <c r="CA340" s="239"/>
      <c r="CB340" s="237"/>
    </row>
    <row r="341" spans="1:80" ht="15" x14ac:dyDescent="0.2">
      <c r="A341" s="351">
        <f t="shared" si="25"/>
        <v>45975</v>
      </c>
      <c r="B341" s="268">
        <v>0.45833333333333398</v>
      </c>
      <c r="C341" s="254">
        <f t="shared" si="26"/>
        <v>14</v>
      </c>
      <c r="D341" s="255" t="s">
        <v>164</v>
      </c>
      <c r="E341" s="229">
        <v>14</v>
      </c>
      <c r="F341" s="230">
        <v>68.37</v>
      </c>
      <c r="G341" s="231" t="str" cm="1">
        <f t="array" aca="1" ref="G341" ca="1">INDIRECT("'"&amp;$C341&amp;"'!"&amp;"$"&amp;$D341&amp;$G$1&amp;"")</f>
        <v>CMS</v>
      </c>
      <c r="H341" s="232" t="s">
        <v>1</v>
      </c>
      <c r="I341" s="230" t="s">
        <v>1</v>
      </c>
      <c r="J341" s="231" t="str" cm="1">
        <f t="array" aca="1" ref="J341" ca="1">INDIRECT("'"&amp;$C341&amp;"'!"&amp;"$"&amp;$D341&amp;$J$1&amp;"")</f>
        <v>CMS</v>
      </c>
      <c r="K341" s="232"/>
      <c r="L341" s="232" t="s">
        <v>1</v>
      </c>
      <c r="M341" s="233" t="s">
        <v>1</v>
      </c>
      <c r="N341" s="229" cm="1">
        <f t="array" aca="1" ref="N341" ca="1">INDIRECT("'"&amp;$C341&amp;"'!"&amp;"$"&amp;$D341&amp;$N$1&amp;"")</f>
        <v>6.3</v>
      </c>
      <c r="O341" s="232"/>
      <c r="P341" s="232">
        <v>0.88</v>
      </c>
      <c r="Q341" s="230">
        <v>3.4</v>
      </c>
      <c r="R341" s="359" cm="1">
        <f t="array" aca="1" ref="R341" ca="1">INDIRECT("'"&amp;$C341&amp;"'!"&amp;"$"&amp;$D341&amp;$R$1&amp;"")</f>
        <v>6.3</v>
      </c>
      <c r="S341" s="232"/>
      <c r="T341" s="232">
        <v>0.88</v>
      </c>
      <c r="U341" s="233">
        <v>3.4</v>
      </c>
      <c r="V341" s="229">
        <v>13.9</v>
      </c>
      <c r="W341" s="234" cm="1">
        <f t="array" aca="1" ref="W341" ca="1">INDIRECT("'"&amp;$C341&amp;"'!"&amp;"$"&amp;$D341&amp;$W$1&amp;"")</f>
        <v>8.5869999999999997</v>
      </c>
      <c r="X341" s="232">
        <v>1</v>
      </c>
      <c r="Y341" s="230">
        <v>0.78700000000000003</v>
      </c>
      <c r="Z341" s="231" cm="1">
        <f t="array" aca="1" ref="Z341" ca="1">INDIRECT("'"&amp;$C341&amp;"'!"&amp;"$"&amp;$D341&amp;$Z$1&amp;"")</f>
        <v>0</v>
      </c>
      <c r="AA341" s="232" t="s">
        <v>1</v>
      </c>
      <c r="AB341" s="232" t="s">
        <v>1</v>
      </c>
      <c r="AC341" s="233" t="s">
        <v>1</v>
      </c>
      <c r="AD341" s="229" cm="1">
        <f t="array" aca="1" ref="AD341" ca="1">INDIRECT("'"&amp;$C341&amp;"'!"&amp;"$"&amp;$D341&amp;$AD$1&amp;"")</f>
        <v>0</v>
      </c>
      <c r="AE341" s="232" t="s">
        <v>1</v>
      </c>
      <c r="AF341" s="232" t="s">
        <v>1</v>
      </c>
      <c r="AG341" s="230" t="s">
        <v>1</v>
      </c>
      <c r="AH341" s="231" cm="1">
        <f t="array" aca="1" ref="AH341" ca="1">INDIRECT("'"&amp;$C341&amp;"'!"&amp;"$"&amp;$D341&amp;$AH$1&amp;"")</f>
        <v>0</v>
      </c>
      <c r="AI341" s="232" t="s">
        <v>1</v>
      </c>
      <c r="AJ341" s="232" t="s">
        <v>1</v>
      </c>
      <c r="AK341" s="233" t="s">
        <v>1</v>
      </c>
      <c r="AL341" s="229" cm="1">
        <f t="array" aca="1" ref="AL341" ca="1">INDIRECT("'"&amp;$C341&amp;"'!"&amp;"$"&amp;$D341&amp;$AL$1&amp;"")</f>
        <v>0</v>
      </c>
      <c r="AM341" s="232" t="s">
        <v>1</v>
      </c>
      <c r="AN341" s="232" t="s">
        <v>1</v>
      </c>
      <c r="AO341" s="230" t="s">
        <v>1</v>
      </c>
      <c r="AP341" s="229">
        <v>11.6</v>
      </c>
      <c r="AQ341" s="233">
        <v>70.599999999999994</v>
      </c>
      <c r="AR341" s="229" cm="1">
        <f t="array" aca="1" ref="AR341" ca="1">INDIRECT("'"&amp;$C341&amp;"'!"&amp;"$"&amp;$D341&amp;$AR$1&amp;"")</f>
        <v>4</v>
      </c>
      <c r="AS341" s="232">
        <v>0.95</v>
      </c>
      <c r="AT341" s="230">
        <v>1.26</v>
      </c>
      <c r="AU341" s="231" cm="1">
        <f t="array" aca="1" ref="AU341" ca="1">INDIRECT("'"&amp;$C341&amp;"'!"&amp;"$"&amp;$D341&amp;$AU$1&amp;"")</f>
        <v>3.5</v>
      </c>
      <c r="AV341" s="232">
        <v>0.95</v>
      </c>
      <c r="AW341" s="230">
        <v>1.1399999999999999</v>
      </c>
      <c r="AX341" s="229">
        <v>13.92</v>
      </c>
      <c r="AY341" s="233">
        <v>70.5</v>
      </c>
      <c r="AZ341" s="232" cm="1">
        <f t="array" aca="1" ref="AZ341" ca="1">INDIRECT("'"&amp;$C341&amp;"'!"&amp;"$"&amp;$D341&amp;$AZ$1&amp;"")</f>
        <v>7</v>
      </c>
      <c r="BA341" s="231"/>
      <c r="BB341" s="232">
        <v>0.92</v>
      </c>
      <c r="BC341" s="230">
        <v>3</v>
      </c>
      <c r="BD341" s="232" t="str" cm="1">
        <f t="array" aca="1" ref="BD341" ca="1">INDIRECT("'"&amp;$C341&amp;"'!"&amp;"$"&amp;$D341&amp;$BD$1&amp;"")</f>
        <v>CMS</v>
      </c>
      <c r="BE341" s="231"/>
      <c r="BF341" s="232" t="s">
        <v>1</v>
      </c>
      <c r="BG341" s="230" t="s">
        <v>1</v>
      </c>
      <c r="BH341" s="234">
        <v>14.06</v>
      </c>
      <c r="BI341" s="230">
        <v>70.7</v>
      </c>
      <c r="BJ341" s="234" cm="1">
        <f t="array" aca="1" ref="BJ341" ca="1">INDIRECT("'"&amp;$C341&amp;"'!"&amp;"$"&amp;$D341&amp;$BJ$1&amp;"")</f>
        <v>14.21</v>
      </c>
      <c r="BK341" s="232">
        <v>0.98</v>
      </c>
      <c r="BL341" s="230">
        <v>3.4</v>
      </c>
      <c r="BM341" s="414">
        <v>67.099999999999994</v>
      </c>
      <c r="BN341" s="229" cm="1">
        <f t="array" aca="1" ref="BN341" ca="1">INDIRECT("'"&amp;$C341&amp;"'!"&amp;"$"&amp;$D341&amp;$BN$1&amp;"")</f>
        <v>6.5</v>
      </c>
      <c r="BO341" s="231">
        <v>0.96</v>
      </c>
      <c r="BP341" s="230">
        <v>1.8</v>
      </c>
      <c r="BQ341" s="234" cm="1">
        <f t="array" aca="1" ref="BQ341" ca="1">INDIRECT("'"&amp;$C341&amp;"'!"&amp;"$"&amp;$D341&amp;$BQ$1&amp;"")</f>
        <v>1.38</v>
      </c>
      <c r="BR341" s="232"/>
      <c r="BS341" s="232">
        <v>0.99</v>
      </c>
      <c r="BT341" s="230">
        <v>0.2</v>
      </c>
      <c r="BU341" s="235" cm="1">
        <f t="array" aca="1" ref="BU341" ca="1">INDIRECT("'"&amp;$C341&amp;"'!"&amp;"$"&amp;$D341&amp;$BU$1&amp;"")</f>
        <v>0.78</v>
      </c>
      <c r="BV341" s="232"/>
      <c r="BW341" s="232">
        <v>0.97</v>
      </c>
      <c r="BX341" s="230">
        <v>0.21</v>
      </c>
      <c r="BY341" s="235"/>
      <c r="BZ341" s="232"/>
      <c r="CA341" s="232"/>
      <c r="CB341" s="230"/>
    </row>
    <row r="342" spans="1:80" ht="15" x14ac:dyDescent="0.2">
      <c r="A342" s="351">
        <f t="shared" si="25"/>
        <v>45975</v>
      </c>
      <c r="B342" s="268">
        <v>0.5</v>
      </c>
      <c r="C342" s="254">
        <f t="shared" si="26"/>
        <v>14</v>
      </c>
      <c r="D342" s="255" t="s">
        <v>165</v>
      </c>
      <c r="E342" s="236">
        <v>14</v>
      </c>
      <c r="F342" s="237">
        <v>68.5</v>
      </c>
      <c r="G342" s="238" t="str" cm="1">
        <f t="array" aca="1" ref="G342" ca="1">INDIRECT("'"&amp;$C342&amp;"'!"&amp;"$"&amp;$D342&amp;$G$1&amp;"")</f>
        <v>CMS</v>
      </c>
      <c r="H342" s="239" t="s">
        <v>1</v>
      </c>
      <c r="I342" s="237" t="s">
        <v>1</v>
      </c>
      <c r="J342" s="238" t="str" cm="1">
        <f t="array" aca="1" ref="J342" ca="1">INDIRECT("'"&amp;$C342&amp;"'!"&amp;"$"&amp;$D342&amp;$J$1&amp;"")</f>
        <v>CMS</v>
      </c>
      <c r="K342" s="239"/>
      <c r="L342" s="239" t="s">
        <v>1</v>
      </c>
      <c r="M342" s="240" t="s">
        <v>1</v>
      </c>
      <c r="N342" s="236" cm="1">
        <f t="array" aca="1" ref="N342" ca="1">INDIRECT("'"&amp;$C342&amp;"'!"&amp;"$"&amp;$D342&amp;$N$1&amp;"")</f>
        <v>6.3</v>
      </c>
      <c r="O342" s="239"/>
      <c r="P342" s="239">
        <v>0.9</v>
      </c>
      <c r="Q342" s="237">
        <v>3.01</v>
      </c>
      <c r="R342" s="236" cm="1">
        <f t="array" aca="1" ref="R342" ca="1">INDIRECT("'"&amp;$C342&amp;"'!"&amp;"$"&amp;$D342&amp;$R$1&amp;"")</f>
        <v>6.3</v>
      </c>
      <c r="S342" s="239"/>
      <c r="T342" s="239">
        <v>0.9</v>
      </c>
      <c r="U342" s="240">
        <v>3.01</v>
      </c>
      <c r="V342" s="236">
        <v>13.917</v>
      </c>
      <c r="W342" s="241" cm="1">
        <f t="array" aca="1" ref="W342" ca="1">INDIRECT("'"&amp;$C342&amp;"'!"&amp;"$"&amp;$D342&amp;$W$1&amp;"")</f>
        <v>10.055</v>
      </c>
      <c r="X342" s="239">
        <v>1</v>
      </c>
      <c r="Y342" s="237">
        <v>0.82699999999999996</v>
      </c>
      <c r="Z342" s="238" cm="1">
        <f t="array" aca="1" ref="Z342" ca="1">INDIRECT("'"&amp;$C342&amp;"'!"&amp;"$"&amp;$D342&amp;$Z$1&amp;"")</f>
        <v>0</v>
      </c>
      <c r="AA342" s="239" t="s">
        <v>1</v>
      </c>
      <c r="AB342" s="239" t="s">
        <v>1</v>
      </c>
      <c r="AC342" s="240" t="s">
        <v>1</v>
      </c>
      <c r="AD342" s="236" cm="1">
        <f t="array" aca="1" ref="AD342" ca="1">INDIRECT("'"&amp;$C342&amp;"'!"&amp;"$"&amp;$D342&amp;$AD$1&amp;"")</f>
        <v>0</v>
      </c>
      <c r="AE342" s="239" t="s">
        <v>1</v>
      </c>
      <c r="AF342" s="239" t="s">
        <v>1</v>
      </c>
      <c r="AG342" s="237" t="s">
        <v>1</v>
      </c>
      <c r="AH342" s="238" cm="1">
        <f t="array" aca="1" ref="AH342" ca="1">INDIRECT("'"&amp;$C342&amp;"'!"&amp;"$"&amp;$D342&amp;$AH$1&amp;"")</f>
        <v>0</v>
      </c>
      <c r="AI342" s="239" t="s">
        <v>1</v>
      </c>
      <c r="AJ342" s="239" t="s">
        <v>1</v>
      </c>
      <c r="AK342" s="240" t="s">
        <v>1</v>
      </c>
      <c r="AL342" s="236" cm="1">
        <f t="array" aca="1" ref="AL342" ca="1">INDIRECT("'"&amp;$C342&amp;"'!"&amp;"$"&amp;$D342&amp;$AL$1&amp;"")</f>
        <v>0</v>
      </c>
      <c r="AM342" s="239" t="s">
        <v>1</v>
      </c>
      <c r="AN342" s="239" t="s">
        <v>1</v>
      </c>
      <c r="AO342" s="237" t="s">
        <v>1</v>
      </c>
      <c r="AP342" s="236">
        <v>11.6</v>
      </c>
      <c r="AQ342" s="240">
        <v>70.099999999999994</v>
      </c>
      <c r="AR342" s="236" cm="1">
        <f t="array" aca="1" ref="AR342" ca="1">INDIRECT("'"&amp;$C342&amp;"'!"&amp;"$"&amp;$D342&amp;$AR$1&amp;"")</f>
        <v>4</v>
      </c>
      <c r="AS342" s="239">
        <v>0.95</v>
      </c>
      <c r="AT342" s="237">
        <v>1.21</v>
      </c>
      <c r="AU342" s="238" cm="1">
        <f t="array" aca="1" ref="AU342" ca="1">INDIRECT("'"&amp;$C342&amp;"'!"&amp;"$"&amp;$D342&amp;$AU$1&amp;"")</f>
        <v>3.5</v>
      </c>
      <c r="AV342" s="239">
        <v>0.95</v>
      </c>
      <c r="AW342" s="237">
        <v>1.1100000000000001</v>
      </c>
      <c r="AX342" s="236">
        <v>13.95</v>
      </c>
      <c r="AY342" s="240">
        <v>70.5</v>
      </c>
      <c r="AZ342" s="239" cm="1">
        <f t="array" aca="1" ref="AZ342" ca="1">INDIRECT("'"&amp;$C342&amp;"'!"&amp;"$"&amp;$D342&amp;$AZ$1&amp;"")</f>
        <v>7</v>
      </c>
      <c r="BA342" s="238"/>
      <c r="BB342" s="239">
        <v>0.92</v>
      </c>
      <c r="BC342" s="237">
        <v>2.9</v>
      </c>
      <c r="BD342" s="239" t="str" cm="1">
        <f t="array" aca="1" ref="BD342" ca="1">INDIRECT("'"&amp;$C342&amp;"'!"&amp;"$"&amp;$D342&amp;$BD$1&amp;"")</f>
        <v>CMS</v>
      </c>
      <c r="BE342" s="238"/>
      <c r="BF342" s="239" t="s">
        <v>1</v>
      </c>
      <c r="BG342" s="237" t="s">
        <v>1</v>
      </c>
      <c r="BH342" s="241">
        <v>14.06</v>
      </c>
      <c r="BI342" s="237">
        <v>70.83</v>
      </c>
      <c r="BJ342" s="241" cm="1">
        <f t="array" aca="1" ref="BJ342" ca="1">INDIRECT("'"&amp;$C342&amp;"'!"&amp;"$"&amp;$D342&amp;$BJ$1&amp;"")</f>
        <v>14.06</v>
      </c>
      <c r="BK342" s="239">
        <v>0.98</v>
      </c>
      <c r="BL342" s="237">
        <v>3.4</v>
      </c>
      <c r="BM342" s="415">
        <v>67.2</v>
      </c>
      <c r="BN342" s="236" cm="1">
        <f t="array" aca="1" ref="BN342" ca="1">INDIRECT("'"&amp;$C342&amp;"'!"&amp;"$"&amp;$D342&amp;$BN$1&amp;"")</f>
        <v>5.7999999999999989</v>
      </c>
      <c r="BO342" s="238">
        <v>0.96</v>
      </c>
      <c r="BP342" s="237">
        <v>1.6</v>
      </c>
      <c r="BQ342" s="241" cm="1">
        <f t="array" aca="1" ref="BQ342" ca="1">INDIRECT("'"&amp;$C342&amp;"'!"&amp;"$"&amp;$D342&amp;$BQ$1&amp;"")</f>
        <v>1.41</v>
      </c>
      <c r="BR342" s="239"/>
      <c r="BS342" s="239">
        <v>0.99</v>
      </c>
      <c r="BT342" s="237">
        <v>0.2</v>
      </c>
      <c r="BU342" s="242" cm="1">
        <f t="array" aca="1" ref="BU342" ca="1">INDIRECT("'"&amp;$C342&amp;"'!"&amp;"$"&amp;$D342&amp;$BU$1&amp;"")</f>
        <v>0.79</v>
      </c>
      <c r="BV342" s="239"/>
      <c r="BW342" s="239">
        <v>0.97</v>
      </c>
      <c r="BX342" s="237">
        <v>0.21</v>
      </c>
      <c r="BY342" s="242"/>
      <c r="BZ342" s="239"/>
      <c r="CA342" s="239"/>
      <c r="CB342" s="237"/>
    </row>
    <row r="343" spans="1:80" ht="15" x14ac:dyDescent="0.2">
      <c r="A343" s="351">
        <f t="shared" si="25"/>
        <v>45975</v>
      </c>
      <c r="B343" s="268">
        <v>0.54166666666666696</v>
      </c>
      <c r="C343" s="254">
        <f t="shared" si="26"/>
        <v>14</v>
      </c>
      <c r="D343" s="255" t="s">
        <v>166</v>
      </c>
      <c r="E343" s="229">
        <v>14</v>
      </c>
      <c r="F343" s="230">
        <v>68.2</v>
      </c>
      <c r="G343" s="231" t="str" cm="1">
        <f t="array" aca="1" ref="G343" ca="1">INDIRECT("'"&amp;$C343&amp;"'!"&amp;"$"&amp;$D343&amp;$G$1&amp;"")</f>
        <v>CMS</v>
      </c>
      <c r="H343" s="232" t="s">
        <v>1</v>
      </c>
      <c r="I343" s="230" t="s">
        <v>1</v>
      </c>
      <c r="J343" s="231" t="str" cm="1">
        <f t="array" aca="1" ref="J343" ca="1">INDIRECT("'"&amp;$C343&amp;"'!"&amp;"$"&amp;$D343&amp;$J$1&amp;"")</f>
        <v>CMS</v>
      </c>
      <c r="K343" s="232"/>
      <c r="L343" s="232" t="s">
        <v>1</v>
      </c>
      <c r="M343" s="230" t="s">
        <v>1</v>
      </c>
      <c r="N343" s="229" cm="1">
        <f t="array" aca="1" ref="N343" ca="1">INDIRECT("'"&amp;$C343&amp;"'!"&amp;"$"&amp;$D343&amp;$N$1&amp;"")</f>
        <v>6.5</v>
      </c>
      <c r="O343" s="232"/>
      <c r="P343" s="232">
        <v>0.9</v>
      </c>
      <c r="Q343" s="230">
        <v>3.1</v>
      </c>
      <c r="R343" s="359" cm="1">
        <f t="array" aca="1" ref="R343" ca="1">INDIRECT("'"&amp;$C343&amp;"'!"&amp;"$"&amp;$D343&amp;$R$1&amp;"")</f>
        <v>6.6</v>
      </c>
      <c r="S343" s="232"/>
      <c r="T343" s="232">
        <v>0.91</v>
      </c>
      <c r="U343" s="233">
        <v>3.1</v>
      </c>
      <c r="V343" s="229">
        <v>13.932</v>
      </c>
      <c r="W343" s="234" cm="1">
        <f t="array" aca="1" ref="W343" ca="1">INDIRECT("'"&amp;$C343&amp;"'!"&amp;"$"&amp;$D343&amp;$W$1&amp;"")</f>
        <v>8.141</v>
      </c>
      <c r="X343" s="232">
        <v>1</v>
      </c>
      <c r="Y343" s="230">
        <v>0.73199999999999998</v>
      </c>
      <c r="Z343" s="231" cm="1">
        <f t="array" aca="1" ref="Z343" ca="1">INDIRECT("'"&amp;$C343&amp;"'!"&amp;"$"&amp;$D343&amp;$Z$1&amp;"")</f>
        <v>0</v>
      </c>
      <c r="AA343" s="232" t="s">
        <v>1</v>
      </c>
      <c r="AB343" s="232" t="s">
        <v>1</v>
      </c>
      <c r="AC343" s="233" t="s">
        <v>1</v>
      </c>
      <c r="AD343" s="229" cm="1">
        <f t="array" aca="1" ref="AD343" ca="1">INDIRECT("'"&amp;$C343&amp;"'!"&amp;"$"&amp;$D343&amp;$AD$1&amp;"")</f>
        <v>0</v>
      </c>
      <c r="AE343" s="232" t="s">
        <v>1</v>
      </c>
      <c r="AF343" s="232" t="s">
        <v>1</v>
      </c>
      <c r="AG343" s="230" t="s">
        <v>1</v>
      </c>
      <c r="AH343" s="231" cm="1">
        <f t="array" aca="1" ref="AH343" ca="1">INDIRECT("'"&amp;$C343&amp;"'!"&amp;"$"&amp;$D343&amp;$AH$1&amp;"")</f>
        <v>0</v>
      </c>
      <c r="AI343" s="232" t="s">
        <v>1</v>
      </c>
      <c r="AJ343" s="232" t="s">
        <v>1</v>
      </c>
      <c r="AK343" s="233" t="s">
        <v>1</v>
      </c>
      <c r="AL343" s="229" cm="1">
        <f t="array" aca="1" ref="AL343" ca="1">INDIRECT("'"&amp;$C343&amp;"'!"&amp;"$"&amp;$D343&amp;$AL$1&amp;"")</f>
        <v>0</v>
      </c>
      <c r="AM343" s="232" t="s">
        <v>1</v>
      </c>
      <c r="AN343" s="232" t="s">
        <v>1</v>
      </c>
      <c r="AO343" s="230" t="s">
        <v>1</v>
      </c>
      <c r="AP343" s="229">
        <v>11.7</v>
      </c>
      <c r="AQ343" s="233">
        <v>70.599999999999994</v>
      </c>
      <c r="AR343" s="229" cm="1">
        <f t="array" aca="1" ref="AR343" ca="1">INDIRECT("'"&amp;$C343&amp;"'!"&amp;"$"&amp;$D343&amp;$AR$1&amp;"")</f>
        <v>4</v>
      </c>
      <c r="AS343" s="232">
        <v>0.95</v>
      </c>
      <c r="AT343" s="230">
        <v>1.1599999999999999</v>
      </c>
      <c r="AU343" s="231" cm="1">
        <f t="array" aca="1" ref="AU343" ca="1">INDIRECT("'"&amp;$C343&amp;"'!"&amp;"$"&amp;$D343&amp;$AU$1&amp;"")</f>
        <v>3.5</v>
      </c>
      <c r="AV343" s="232">
        <v>0.95</v>
      </c>
      <c r="AW343" s="230">
        <v>1.19</v>
      </c>
      <c r="AX343" s="229">
        <v>13.96</v>
      </c>
      <c r="AY343" s="233">
        <v>70.5</v>
      </c>
      <c r="AZ343" s="232" cm="1">
        <f t="array" aca="1" ref="AZ343" ca="1">INDIRECT("'"&amp;$C343&amp;"'!"&amp;"$"&amp;$D343&amp;$AZ$1&amp;"")</f>
        <v>7.3</v>
      </c>
      <c r="BA343" s="231"/>
      <c r="BB343" s="232">
        <v>0.92</v>
      </c>
      <c r="BC343" s="230">
        <v>3</v>
      </c>
      <c r="BD343" s="232" t="str" cm="1">
        <f t="array" aca="1" ref="BD343" ca="1">INDIRECT("'"&amp;$C343&amp;"'!"&amp;"$"&amp;$D343&amp;$BD$1&amp;"")</f>
        <v>CMS</v>
      </c>
      <c r="BE343" s="231"/>
      <c r="BF343" s="232" t="s">
        <v>1</v>
      </c>
      <c r="BG343" s="230" t="s">
        <v>1</v>
      </c>
      <c r="BH343" s="234">
        <v>14.16</v>
      </c>
      <c r="BI343" s="230">
        <v>71.27</v>
      </c>
      <c r="BJ343" s="234" cm="1">
        <f t="array" aca="1" ref="BJ343" ca="1">INDIRECT("'"&amp;$C343&amp;"'!"&amp;"$"&amp;$D343&amp;$BJ$1&amp;"")</f>
        <v>14.24</v>
      </c>
      <c r="BK343" s="232">
        <v>0.98</v>
      </c>
      <c r="BL343" s="230">
        <v>3.4</v>
      </c>
      <c r="BM343" s="414">
        <v>67.400000000000006</v>
      </c>
      <c r="BN343" s="229" cm="1">
        <f t="array" aca="1" ref="BN343" ca="1">INDIRECT("'"&amp;$C343&amp;"'!"&amp;"$"&amp;$D343&amp;$BN$1&amp;"")</f>
        <v>5.7999999999999989</v>
      </c>
      <c r="BO343" s="231">
        <v>0.96</v>
      </c>
      <c r="BP343" s="230">
        <v>1.6</v>
      </c>
      <c r="BQ343" s="234" cm="1">
        <f t="array" aca="1" ref="BQ343" ca="1">INDIRECT("'"&amp;$C343&amp;"'!"&amp;"$"&amp;$D343&amp;$BQ$1&amp;"")</f>
        <v>1.41</v>
      </c>
      <c r="BR343" s="232"/>
      <c r="BS343" s="232">
        <v>0.99</v>
      </c>
      <c r="BT343" s="230">
        <v>0.18</v>
      </c>
      <c r="BU343" s="235" cm="1">
        <f t="array" aca="1" ref="BU343" ca="1">INDIRECT("'"&amp;$C343&amp;"'!"&amp;"$"&amp;$D343&amp;$BU$1&amp;"")</f>
        <v>0.8</v>
      </c>
      <c r="BV343" s="232"/>
      <c r="BW343" s="232">
        <v>0.97</v>
      </c>
      <c r="BX343" s="230">
        <v>0.21</v>
      </c>
      <c r="BY343" s="235"/>
      <c r="BZ343" s="232"/>
      <c r="CA343" s="232"/>
      <c r="CB343" s="230"/>
    </row>
    <row r="344" spans="1:80" ht="15" x14ac:dyDescent="0.2">
      <c r="A344" s="351">
        <f t="shared" si="25"/>
        <v>45975</v>
      </c>
      <c r="B344" s="268">
        <v>0.58333333333333404</v>
      </c>
      <c r="C344" s="254">
        <f t="shared" si="26"/>
        <v>14</v>
      </c>
      <c r="D344" s="255" t="s">
        <v>167</v>
      </c>
      <c r="E344" s="236" t="s">
        <v>1</v>
      </c>
      <c r="F344" s="237" t="s">
        <v>1</v>
      </c>
      <c r="G344" s="238" t="str" cm="1">
        <f t="array" aca="1" ref="G344" ca="1">INDIRECT("'"&amp;$C344&amp;"'!"&amp;"$"&amp;$D344&amp;$G$1&amp;"")</f>
        <v>CMS</v>
      </c>
      <c r="H344" s="239" t="s">
        <v>1</v>
      </c>
      <c r="I344" s="237" t="s">
        <v>1</v>
      </c>
      <c r="J344" s="238" t="str" cm="1">
        <f t="array" aca="1" ref="J344" ca="1">INDIRECT("'"&amp;$C344&amp;"'!"&amp;"$"&amp;$D344&amp;$J$1&amp;"")</f>
        <v>CMS</v>
      </c>
      <c r="K344" s="239"/>
      <c r="L344" s="239" t="s">
        <v>1</v>
      </c>
      <c r="M344" s="240" t="s">
        <v>1</v>
      </c>
      <c r="N344" s="236" cm="1">
        <f t="array" aca="1" ref="N344" ca="1">INDIRECT("'"&amp;$C344&amp;"'!"&amp;"$"&amp;$D344&amp;$N$1&amp;"")</f>
        <v>0</v>
      </c>
      <c r="O344" s="239"/>
      <c r="P344" s="239" t="s">
        <v>1</v>
      </c>
      <c r="Q344" s="237" t="s">
        <v>1</v>
      </c>
      <c r="R344" s="236" cm="1">
        <f t="array" aca="1" ref="R344" ca="1">INDIRECT("'"&amp;$C344&amp;"'!"&amp;"$"&amp;$D344&amp;$R$1&amp;"")</f>
        <v>0.5</v>
      </c>
      <c r="S344" s="239"/>
      <c r="T344" s="239" t="s">
        <v>1</v>
      </c>
      <c r="U344" s="240" t="s">
        <v>1</v>
      </c>
      <c r="V344" s="236" t="s">
        <v>1</v>
      </c>
      <c r="W344" s="241" cm="1">
        <f t="array" aca="1" ref="W344" ca="1">INDIRECT("'"&amp;$C344&amp;"'!"&amp;"$"&amp;$D344&amp;$W$1&amp;"")</f>
        <v>0</v>
      </c>
      <c r="X344" s="239" t="s">
        <v>1</v>
      </c>
      <c r="Y344" s="237" t="s">
        <v>1</v>
      </c>
      <c r="Z344" s="238" cm="1">
        <f t="array" aca="1" ref="Z344" ca="1">INDIRECT("'"&amp;$C344&amp;"'!"&amp;"$"&amp;$D344&amp;$Z$1&amp;"")</f>
        <v>0</v>
      </c>
      <c r="AA344" s="239" t="s">
        <v>1</v>
      </c>
      <c r="AB344" s="239" t="s">
        <v>1</v>
      </c>
      <c r="AC344" s="240" t="s">
        <v>1</v>
      </c>
      <c r="AD344" s="236" cm="1">
        <f t="array" aca="1" ref="AD344" ca="1">INDIRECT("'"&amp;$C344&amp;"'!"&amp;"$"&amp;$D344&amp;$AD$1&amp;"")</f>
        <v>0</v>
      </c>
      <c r="AE344" s="239" t="s">
        <v>1</v>
      </c>
      <c r="AF344" s="239" t="s">
        <v>1</v>
      </c>
      <c r="AG344" s="237" t="s">
        <v>1</v>
      </c>
      <c r="AH344" s="238" cm="1">
        <f t="array" aca="1" ref="AH344" ca="1">INDIRECT("'"&amp;$C344&amp;"'!"&amp;"$"&amp;$D344&amp;$AH$1&amp;"")</f>
        <v>0</v>
      </c>
      <c r="AI344" s="239" t="s">
        <v>1</v>
      </c>
      <c r="AJ344" s="239" t="s">
        <v>1</v>
      </c>
      <c r="AK344" s="240" t="s">
        <v>1</v>
      </c>
      <c r="AL344" s="236" cm="1">
        <f t="array" aca="1" ref="AL344" ca="1">INDIRECT("'"&amp;$C344&amp;"'!"&amp;"$"&amp;$D344&amp;$AL$1&amp;"")</f>
        <v>0</v>
      </c>
      <c r="AM344" s="239" t="s">
        <v>1</v>
      </c>
      <c r="AN344" s="239" t="s">
        <v>1</v>
      </c>
      <c r="AO344" s="237" t="s">
        <v>1</v>
      </c>
      <c r="AP344" s="236" t="s">
        <v>1</v>
      </c>
      <c r="AQ344" s="240" t="s">
        <v>1</v>
      </c>
      <c r="AR344" s="236" cm="1">
        <f t="array" aca="1" ref="AR344" ca="1">INDIRECT("'"&amp;$C344&amp;"'!"&amp;"$"&amp;$D344&amp;$AR$1&amp;"")</f>
        <v>0</v>
      </c>
      <c r="AS344" s="239" t="s">
        <v>1</v>
      </c>
      <c r="AT344" s="237" t="s">
        <v>1</v>
      </c>
      <c r="AU344" s="238" cm="1">
        <f t="array" aca="1" ref="AU344" ca="1">INDIRECT("'"&amp;$C344&amp;"'!"&amp;"$"&amp;$D344&amp;$AU$1&amp;"")</f>
        <v>0</v>
      </c>
      <c r="AV344" s="239" t="s">
        <v>1</v>
      </c>
      <c r="AW344" s="237" t="s">
        <v>1</v>
      </c>
      <c r="AX344" s="236" t="s">
        <v>1</v>
      </c>
      <c r="AY344" s="240" t="s">
        <v>1</v>
      </c>
      <c r="AZ344" s="239" cm="1">
        <f t="array" aca="1" ref="AZ344" ca="1">INDIRECT("'"&amp;$C344&amp;"'!"&amp;"$"&amp;$D344&amp;$AZ$1&amp;"")</f>
        <v>0</v>
      </c>
      <c r="BA344" s="238"/>
      <c r="BB344" s="239" t="s">
        <v>1</v>
      </c>
      <c r="BC344" s="237" t="s">
        <v>1</v>
      </c>
      <c r="BD344" s="239" t="str" cm="1">
        <f t="array" aca="1" ref="BD344" ca="1">INDIRECT("'"&amp;$C344&amp;"'!"&amp;"$"&amp;$D344&amp;$BD$1&amp;"")</f>
        <v>CMS</v>
      </c>
      <c r="BE344" s="238"/>
      <c r="BF344" s="239" t="s">
        <v>1</v>
      </c>
      <c r="BG344" s="237" t="s">
        <v>1</v>
      </c>
      <c r="BH344" s="241" t="s">
        <v>1</v>
      </c>
      <c r="BI344" s="237" t="s">
        <v>1</v>
      </c>
      <c r="BJ344" s="241" cm="1">
        <f t="array" aca="1" ref="BJ344" ca="1">INDIRECT("'"&amp;$C344&amp;"'!"&amp;"$"&amp;$D344&amp;$BJ$1&amp;"")</f>
        <v>0</v>
      </c>
      <c r="BK344" s="239" t="s">
        <v>1</v>
      </c>
      <c r="BL344" s="237" t="s">
        <v>1</v>
      </c>
      <c r="BM344" s="415" t="s">
        <v>1</v>
      </c>
      <c r="BN344" s="236" cm="1">
        <f t="array" aca="1" ref="BN344" ca="1">INDIRECT("'"&amp;$C344&amp;"'!"&amp;"$"&amp;$D344&amp;$BN$1&amp;"")</f>
        <v>0</v>
      </c>
      <c r="BO344" s="238" t="s">
        <v>1</v>
      </c>
      <c r="BP344" s="237" t="s">
        <v>1</v>
      </c>
      <c r="BQ344" s="241" cm="1">
        <f t="array" aca="1" ref="BQ344" ca="1">INDIRECT("'"&amp;$C344&amp;"'!"&amp;"$"&amp;$D344&amp;$BQ$1&amp;"")</f>
        <v>1.27</v>
      </c>
      <c r="BR344" s="239"/>
      <c r="BS344" s="239">
        <v>0.99</v>
      </c>
      <c r="BT344" s="237">
        <v>0.19</v>
      </c>
      <c r="BU344" s="242" cm="1">
        <f t="array" aca="1" ref="BU344" ca="1">INDIRECT("'"&amp;$C344&amp;"'!"&amp;"$"&amp;$D344&amp;$BU$1&amp;"")</f>
        <v>0.81</v>
      </c>
      <c r="BV344" s="239"/>
      <c r="BW344" s="239">
        <v>0.96</v>
      </c>
      <c r="BX344" s="237">
        <v>0.22</v>
      </c>
      <c r="BY344" s="242"/>
      <c r="BZ344" s="239"/>
      <c r="CA344" s="239"/>
      <c r="CB344" s="237"/>
    </row>
    <row r="345" spans="1:80" ht="15" x14ac:dyDescent="0.2">
      <c r="A345" s="351">
        <f t="shared" si="25"/>
        <v>45975</v>
      </c>
      <c r="B345" s="268">
        <v>0.625</v>
      </c>
      <c r="C345" s="254">
        <f t="shared" si="26"/>
        <v>14</v>
      </c>
      <c r="D345" s="255" t="s">
        <v>168</v>
      </c>
      <c r="E345" s="229">
        <v>14.3</v>
      </c>
      <c r="F345" s="230">
        <v>69</v>
      </c>
      <c r="G345" s="231" t="str" cm="1">
        <f t="array" aca="1" ref="G345" ca="1">INDIRECT("'"&amp;$C345&amp;"'!"&amp;"$"&amp;$D345&amp;$G$1&amp;"")</f>
        <v>CMS</v>
      </c>
      <c r="H345" s="232" t="s">
        <v>1</v>
      </c>
      <c r="I345" s="230" t="s">
        <v>1</v>
      </c>
      <c r="J345" s="231" t="str" cm="1">
        <f t="array" aca="1" ref="J345" ca="1">INDIRECT("'"&amp;$C345&amp;"'!"&amp;"$"&amp;$D345&amp;$J$1&amp;"")</f>
        <v>CMS</v>
      </c>
      <c r="K345" s="232"/>
      <c r="L345" s="232" t="s">
        <v>1</v>
      </c>
      <c r="M345" s="233" t="s">
        <v>1</v>
      </c>
      <c r="N345" s="229" cm="1">
        <f t="array" aca="1" ref="N345" ca="1">INDIRECT("'"&amp;$C345&amp;"'!"&amp;"$"&amp;$D345&amp;$N$1&amp;"")</f>
        <v>0</v>
      </c>
      <c r="O345" s="232"/>
      <c r="P345" s="232" t="s">
        <v>1</v>
      </c>
      <c r="Q345" s="230" t="s">
        <v>1</v>
      </c>
      <c r="R345" s="359" cm="1">
        <f t="array" aca="1" ref="R345" ca="1">INDIRECT("'"&amp;$C345&amp;"'!"&amp;"$"&amp;$D345&amp;$R$1&amp;"")</f>
        <v>0.7</v>
      </c>
      <c r="S345" s="232"/>
      <c r="T345" s="232">
        <v>1</v>
      </c>
      <c r="U345" s="233">
        <v>0</v>
      </c>
      <c r="V345" s="229" t="s">
        <v>1</v>
      </c>
      <c r="W345" s="234" cm="1">
        <f t="array" aca="1" ref="W345" ca="1">INDIRECT("'"&amp;$C345&amp;"'!"&amp;"$"&amp;$D345&amp;$W$1&amp;"")</f>
        <v>0</v>
      </c>
      <c r="X345" s="232" t="s">
        <v>1</v>
      </c>
      <c r="Y345" s="230" t="s">
        <v>1</v>
      </c>
      <c r="Z345" s="231" cm="1">
        <f t="array" aca="1" ref="Z345" ca="1">INDIRECT("'"&amp;$C345&amp;"'!"&amp;"$"&amp;$D345&amp;$Z$1&amp;"")</f>
        <v>0</v>
      </c>
      <c r="AA345" s="232" t="s">
        <v>1</v>
      </c>
      <c r="AB345" s="232" t="s">
        <v>1</v>
      </c>
      <c r="AC345" s="233" t="s">
        <v>1</v>
      </c>
      <c r="AD345" s="229" cm="1">
        <f t="array" aca="1" ref="AD345" ca="1">INDIRECT("'"&amp;$C345&amp;"'!"&amp;"$"&amp;$D345&amp;$AD$1&amp;"")</f>
        <v>0</v>
      </c>
      <c r="AE345" s="232" t="s">
        <v>1</v>
      </c>
      <c r="AF345" s="232" t="s">
        <v>1</v>
      </c>
      <c r="AG345" s="230" t="s">
        <v>1</v>
      </c>
      <c r="AH345" s="231" cm="1">
        <f t="array" aca="1" ref="AH345" ca="1">INDIRECT("'"&amp;$C345&amp;"'!"&amp;"$"&amp;$D345&amp;$AH$1&amp;"")</f>
        <v>0</v>
      </c>
      <c r="AI345" s="232" t="s">
        <v>1</v>
      </c>
      <c r="AJ345" s="232" t="s">
        <v>1</v>
      </c>
      <c r="AK345" s="233" t="s">
        <v>1</v>
      </c>
      <c r="AL345" s="229" cm="1">
        <f t="array" aca="1" ref="AL345" ca="1">INDIRECT("'"&amp;$C345&amp;"'!"&amp;"$"&amp;$D345&amp;$AL$1&amp;"")</f>
        <v>0</v>
      </c>
      <c r="AM345" s="232" t="s">
        <v>1</v>
      </c>
      <c r="AN345" s="232" t="s">
        <v>1</v>
      </c>
      <c r="AO345" s="230" t="s">
        <v>1</v>
      </c>
      <c r="AP345" s="229" t="s">
        <v>1</v>
      </c>
      <c r="AQ345" s="233" t="s">
        <v>1</v>
      </c>
      <c r="AR345" s="229" cm="1">
        <f t="array" aca="1" ref="AR345" ca="1">INDIRECT("'"&amp;$C345&amp;"'!"&amp;"$"&amp;$D345&amp;$AR$1&amp;"")</f>
        <v>0</v>
      </c>
      <c r="AS345" s="232" t="s">
        <v>1</v>
      </c>
      <c r="AT345" s="230" t="s">
        <v>1</v>
      </c>
      <c r="AU345" s="231" cm="1">
        <f t="array" aca="1" ref="AU345" ca="1">INDIRECT("'"&amp;$C345&amp;"'!"&amp;"$"&amp;$D345&amp;$AU$1&amp;"")</f>
        <v>0</v>
      </c>
      <c r="AV345" s="232" t="s">
        <v>1</v>
      </c>
      <c r="AW345" s="230" t="s">
        <v>1</v>
      </c>
      <c r="AX345" s="229" t="s">
        <v>1</v>
      </c>
      <c r="AY345" s="233" t="s">
        <v>1</v>
      </c>
      <c r="AZ345" s="232" cm="1">
        <f t="array" aca="1" ref="AZ345" ca="1">INDIRECT("'"&amp;$C345&amp;"'!"&amp;"$"&amp;$D345&amp;$AZ$1&amp;"")</f>
        <v>0</v>
      </c>
      <c r="BA345" s="231"/>
      <c r="BB345" s="232" t="s">
        <v>1</v>
      </c>
      <c r="BC345" s="230" t="s">
        <v>1</v>
      </c>
      <c r="BD345" s="232" t="str" cm="1">
        <f t="array" aca="1" ref="BD345" ca="1">INDIRECT("'"&amp;$C345&amp;"'!"&amp;"$"&amp;$D345&amp;$BD$1&amp;"")</f>
        <v>CMS</v>
      </c>
      <c r="BE345" s="231"/>
      <c r="BF345" s="232" t="s">
        <v>1</v>
      </c>
      <c r="BG345" s="230" t="s">
        <v>1</v>
      </c>
      <c r="BH345" s="234" t="s">
        <v>1</v>
      </c>
      <c r="BI345" s="230" t="s">
        <v>1</v>
      </c>
      <c r="BJ345" s="234" cm="1">
        <f t="array" aca="1" ref="BJ345" ca="1">INDIRECT("'"&amp;$C345&amp;"'!"&amp;"$"&amp;$D345&amp;$BJ$1&amp;"")</f>
        <v>0</v>
      </c>
      <c r="BK345" s="232" t="s">
        <v>1</v>
      </c>
      <c r="BL345" s="230" t="s">
        <v>1</v>
      </c>
      <c r="BM345" s="414" t="s">
        <v>1</v>
      </c>
      <c r="BN345" s="229" cm="1">
        <f t="array" aca="1" ref="BN345" ca="1">INDIRECT("'"&amp;$C345&amp;"'!"&amp;"$"&amp;$D345&amp;$BN$1&amp;"")</f>
        <v>0</v>
      </c>
      <c r="BO345" s="231" t="s">
        <v>1</v>
      </c>
      <c r="BP345" s="230" t="s">
        <v>1</v>
      </c>
      <c r="BQ345" s="234" cm="1">
        <f t="array" aca="1" ref="BQ345" ca="1">INDIRECT("'"&amp;$C345&amp;"'!"&amp;"$"&amp;$D345&amp;$BQ$1&amp;"")</f>
        <v>1.28</v>
      </c>
      <c r="BR345" s="232"/>
      <c r="BS345" s="232">
        <v>0.99</v>
      </c>
      <c r="BT345" s="230">
        <v>0.19</v>
      </c>
      <c r="BU345" s="235" cm="1">
        <f t="array" aca="1" ref="BU345" ca="1">INDIRECT("'"&amp;$C345&amp;"'!"&amp;"$"&amp;$D345&amp;$BU$1&amp;"")</f>
        <v>0.82</v>
      </c>
      <c r="BV345" s="232"/>
      <c r="BW345" s="232">
        <v>0.96</v>
      </c>
      <c r="BX345" s="230">
        <v>0.22</v>
      </c>
      <c r="BY345" s="235"/>
      <c r="BZ345" s="232"/>
      <c r="CA345" s="232"/>
      <c r="CB345" s="230"/>
    </row>
    <row r="346" spans="1:80" ht="15" x14ac:dyDescent="0.2">
      <c r="A346" s="351">
        <f t="shared" si="25"/>
        <v>45975</v>
      </c>
      <c r="B346" s="268">
        <v>0.66666666666666696</v>
      </c>
      <c r="C346" s="254">
        <f t="shared" si="26"/>
        <v>14</v>
      </c>
      <c r="D346" s="255" t="s">
        <v>169</v>
      </c>
      <c r="E346" s="236">
        <v>14.3</v>
      </c>
      <c r="F346" s="237">
        <v>69</v>
      </c>
      <c r="G346" s="238" t="str" cm="1">
        <f t="array" aca="1" ref="G346" ca="1">INDIRECT("'"&amp;$C346&amp;"'!"&amp;"$"&amp;$D346&amp;$G$1&amp;"")</f>
        <v>CMS</v>
      </c>
      <c r="H346" s="239" t="s">
        <v>1</v>
      </c>
      <c r="I346" s="237" t="s">
        <v>1</v>
      </c>
      <c r="J346" s="238" t="str" cm="1">
        <f t="array" aca="1" ref="J346" ca="1">INDIRECT("'"&amp;$C346&amp;"'!"&amp;"$"&amp;$D346&amp;$J$1&amp;"")</f>
        <v>CMS</v>
      </c>
      <c r="K346" s="239"/>
      <c r="L346" s="239" t="s">
        <v>1</v>
      </c>
      <c r="M346" s="240" t="s">
        <v>1</v>
      </c>
      <c r="N346" s="236" cm="1">
        <f t="array" aca="1" ref="N346" ca="1">INDIRECT("'"&amp;$C346&amp;"'!"&amp;"$"&amp;$D346&amp;$N$1&amp;"")</f>
        <v>5.8</v>
      </c>
      <c r="O346" s="239"/>
      <c r="P346" s="239">
        <v>0.96</v>
      </c>
      <c r="Q346" s="237">
        <v>1.7</v>
      </c>
      <c r="R346" s="360" cm="1">
        <f t="array" aca="1" ref="R346" ca="1">INDIRECT("'"&amp;$C346&amp;"'!"&amp;"$"&amp;$D346&amp;$R$1&amp;"")</f>
        <v>5.8</v>
      </c>
      <c r="S346" s="239"/>
      <c r="T346" s="239">
        <v>0.95</v>
      </c>
      <c r="U346" s="240">
        <v>2</v>
      </c>
      <c r="V346" s="236" t="s">
        <v>1</v>
      </c>
      <c r="W346" s="241" cm="1">
        <f t="array" aca="1" ref="W346" ca="1">INDIRECT("'"&amp;$C346&amp;"'!"&amp;"$"&amp;$D346&amp;$W$1&amp;"")</f>
        <v>0</v>
      </c>
      <c r="X346" s="239" t="s">
        <v>1</v>
      </c>
      <c r="Y346" s="237" t="s">
        <v>1</v>
      </c>
      <c r="Z346" s="238" cm="1">
        <f t="array" aca="1" ref="Z346" ca="1">INDIRECT("'"&amp;$C346&amp;"'!"&amp;"$"&amp;$D346&amp;$Z$1&amp;"")</f>
        <v>0</v>
      </c>
      <c r="AA346" s="239" t="s">
        <v>1</v>
      </c>
      <c r="AB346" s="239" t="s">
        <v>1</v>
      </c>
      <c r="AC346" s="240" t="s">
        <v>1</v>
      </c>
      <c r="AD346" s="236" cm="1">
        <f t="array" aca="1" ref="AD346" ca="1">INDIRECT("'"&amp;$C346&amp;"'!"&amp;"$"&amp;$D346&amp;$AD$1&amp;"")</f>
        <v>0</v>
      </c>
      <c r="AE346" s="239" t="s">
        <v>1</v>
      </c>
      <c r="AF346" s="239" t="s">
        <v>1</v>
      </c>
      <c r="AG346" s="237" t="s">
        <v>1</v>
      </c>
      <c r="AH346" s="238" cm="1">
        <f t="array" aca="1" ref="AH346" ca="1">INDIRECT("'"&amp;$C346&amp;"'!"&amp;"$"&amp;$D346&amp;$AH$1&amp;"")</f>
        <v>0</v>
      </c>
      <c r="AI346" s="239" t="s">
        <v>1</v>
      </c>
      <c r="AJ346" s="239" t="s">
        <v>1</v>
      </c>
      <c r="AK346" s="240" t="s">
        <v>1</v>
      </c>
      <c r="AL346" s="236" cm="1">
        <f t="array" aca="1" ref="AL346" ca="1">INDIRECT("'"&amp;$C346&amp;"'!"&amp;"$"&amp;$D346&amp;$AL$1&amp;"")</f>
        <v>0</v>
      </c>
      <c r="AM346" s="239" t="s">
        <v>1</v>
      </c>
      <c r="AN346" s="239" t="s">
        <v>1</v>
      </c>
      <c r="AO346" s="237" t="s">
        <v>1</v>
      </c>
      <c r="AP346" s="236">
        <v>11.5</v>
      </c>
      <c r="AQ346" s="240">
        <v>70.599999999999994</v>
      </c>
      <c r="AR346" s="236" cm="1">
        <f t="array" aca="1" ref="AR346" ca="1">INDIRECT("'"&amp;$C346&amp;"'!"&amp;"$"&amp;$D346&amp;$AR$1&amp;"")</f>
        <v>2</v>
      </c>
      <c r="AS346" s="239">
        <v>0.99</v>
      </c>
      <c r="AT346" s="237">
        <v>0.4</v>
      </c>
      <c r="AU346" s="238" cm="1">
        <f t="array" aca="1" ref="AU346" ca="1">INDIRECT("'"&amp;$C346&amp;"'!"&amp;"$"&amp;$D346&amp;$AU$1&amp;"")</f>
        <v>0</v>
      </c>
      <c r="AV346" s="239" t="s">
        <v>1</v>
      </c>
      <c r="AW346" s="237" t="s">
        <v>1</v>
      </c>
      <c r="AX346" s="236">
        <v>13.88</v>
      </c>
      <c r="AY346" s="240">
        <v>70.599999999999994</v>
      </c>
      <c r="AZ346" s="239" cm="1">
        <f t="array" aca="1" ref="AZ346" ca="1">INDIRECT("'"&amp;$C346&amp;"'!"&amp;"$"&amp;$D346&amp;$AZ$1&amp;"")</f>
        <v>5.7</v>
      </c>
      <c r="BA346" s="238"/>
      <c r="BB346" s="239">
        <v>0.97</v>
      </c>
      <c r="BC346" s="237">
        <v>1.2</v>
      </c>
      <c r="BD346" s="239" t="str" cm="1">
        <f t="array" aca="1" ref="BD346" ca="1">INDIRECT("'"&amp;$C346&amp;"'!"&amp;"$"&amp;$D346&amp;$BD$1&amp;"")</f>
        <v>CMS</v>
      </c>
      <c r="BE346" s="238"/>
      <c r="BF346" s="239" t="s">
        <v>1</v>
      </c>
      <c r="BG346" s="237" t="s">
        <v>1</v>
      </c>
      <c r="BH346" s="241" t="s">
        <v>1</v>
      </c>
      <c r="BI346" s="237" t="s">
        <v>1</v>
      </c>
      <c r="BJ346" s="241" cm="1">
        <f t="array" aca="1" ref="BJ346" ca="1">INDIRECT("'"&amp;$C346&amp;"'!"&amp;"$"&amp;$D346&amp;$BJ$1&amp;"")</f>
        <v>0</v>
      </c>
      <c r="BK346" s="239" t="s">
        <v>1</v>
      </c>
      <c r="BL346" s="237" t="s">
        <v>1</v>
      </c>
      <c r="BM346" s="415" t="s">
        <v>1</v>
      </c>
      <c r="BN346" s="236" cm="1">
        <f t="array" aca="1" ref="BN346" ca="1">INDIRECT("'"&amp;$C346&amp;"'!"&amp;"$"&amp;$D346&amp;$BN$1&amp;"")</f>
        <v>0</v>
      </c>
      <c r="BO346" s="238" t="s">
        <v>1</v>
      </c>
      <c r="BP346" s="237" t="s">
        <v>1</v>
      </c>
      <c r="BQ346" s="241" cm="1">
        <f t="array" aca="1" ref="BQ346" ca="1">INDIRECT("'"&amp;$C346&amp;"'!"&amp;"$"&amp;$D346&amp;$BQ$1&amp;"")</f>
        <v>1.19</v>
      </c>
      <c r="BR346" s="239"/>
      <c r="BS346" s="239">
        <v>0.99</v>
      </c>
      <c r="BT346" s="237">
        <v>0.16</v>
      </c>
      <c r="BU346" s="242" cm="1">
        <f t="array" aca="1" ref="BU346" ca="1">INDIRECT("'"&amp;$C346&amp;"'!"&amp;"$"&amp;$D346&amp;$BU$1&amp;"")</f>
        <v>0.84</v>
      </c>
      <c r="BV346" s="239"/>
      <c r="BW346" s="239">
        <v>0.96</v>
      </c>
      <c r="BX346" s="237">
        <v>0.22</v>
      </c>
      <c r="BY346" s="242"/>
      <c r="BZ346" s="239"/>
      <c r="CA346" s="239"/>
      <c r="CB346" s="237"/>
    </row>
    <row r="347" spans="1:80" ht="15" x14ac:dyDescent="0.2">
      <c r="A347" s="351">
        <f t="shared" si="25"/>
        <v>45975</v>
      </c>
      <c r="B347" s="268">
        <v>0.70833333333333404</v>
      </c>
      <c r="C347" s="254">
        <f t="shared" si="26"/>
        <v>14</v>
      </c>
      <c r="D347" s="255" t="s">
        <v>170</v>
      </c>
      <c r="E347" s="229">
        <v>14.1</v>
      </c>
      <c r="F347" s="230">
        <v>69.5</v>
      </c>
      <c r="G347" s="231" t="str" cm="1">
        <f t="array" aca="1" ref="G347" ca="1">INDIRECT("'"&amp;$C347&amp;"'!"&amp;"$"&amp;$D347&amp;$G$1&amp;"")</f>
        <v>CMS</v>
      </c>
      <c r="H347" s="232" t="s">
        <v>1</v>
      </c>
      <c r="I347" s="230" t="s">
        <v>1</v>
      </c>
      <c r="J347" s="231" cm="1">
        <f t="array" aca="1" ref="J347" ca="1">INDIRECT("'"&amp;$C347&amp;"'!"&amp;"$"&amp;$D347&amp;$J$1&amp;"")</f>
        <v>1.2</v>
      </c>
      <c r="K347" s="232"/>
      <c r="L347" s="232">
        <v>0.92</v>
      </c>
      <c r="M347" s="233">
        <v>0.56000000000000005</v>
      </c>
      <c r="N347" s="229" cm="1">
        <f t="array" aca="1" ref="N347" ca="1">INDIRECT("'"&amp;$C347&amp;"'!"&amp;"$"&amp;$D347&amp;$N$1&amp;"")</f>
        <v>4.7</v>
      </c>
      <c r="O347" s="232"/>
      <c r="P347" s="232">
        <v>0.92</v>
      </c>
      <c r="Q347" s="233">
        <v>1.99</v>
      </c>
      <c r="R347" s="359" cm="1">
        <f t="array" aca="1" ref="R347" ca="1">INDIRECT("'"&amp;$C347&amp;"'!"&amp;"$"&amp;$D347&amp;$R$1&amp;"")</f>
        <v>4.7</v>
      </c>
      <c r="S347" s="232"/>
      <c r="T347" s="232">
        <v>0.92</v>
      </c>
      <c r="U347" s="233">
        <v>1.99</v>
      </c>
      <c r="V347" s="229" t="s">
        <v>1</v>
      </c>
      <c r="W347" s="234" cm="1">
        <f t="array" aca="1" ref="W347" ca="1">INDIRECT("'"&amp;$C347&amp;"'!"&amp;"$"&amp;$D347&amp;$W$1&amp;"")</f>
        <v>0</v>
      </c>
      <c r="X347" s="232" t="s">
        <v>1</v>
      </c>
      <c r="Y347" s="230" t="s">
        <v>1</v>
      </c>
      <c r="Z347" s="231" cm="1">
        <f t="array" aca="1" ref="Z347" ca="1">INDIRECT("'"&amp;$C347&amp;"'!"&amp;"$"&amp;$D347&amp;$Z$1&amp;"")</f>
        <v>0</v>
      </c>
      <c r="AA347" s="232" t="s">
        <v>1</v>
      </c>
      <c r="AB347" s="232" t="s">
        <v>1</v>
      </c>
      <c r="AC347" s="233" t="s">
        <v>1</v>
      </c>
      <c r="AD347" s="229" cm="1">
        <f t="array" aca="1" ref="AD347" ca="1">INDIRECT("'"&amp;$C347&amp;"'!"&amp;"$"&amp;$D347&amp;$AD$1&amp;"")</f>
        <v>0</v>
      </c>
      <c r="AE347" s="232" t="s">
        <v>1</v>
      </c>
      <c r="AF347" s="232" t="s">
        <v>1</v>
      </c>
      <c r="AG347" s="230" t="s">
        <v>1</v>
      </c>
      <c r="AH347" s="231" cm="1">
        <f t="array" aca="1" ref="AH347" ca="1">INDIRECT("'"&amp;$C347&amp;"'!"&amp;"$"&amp;$D347&amp;$AH$1&amp;"")</f>
        <v>0</v>
      </c>
      <c r="AI347" s="232" t="s">
        <v>1</v>
      </c>
      <c r="AJ347" s="232" t="s">
        <v>1</v>
      </c>
      <c r="AK347" s="233" t="s">
        <v>1</v>
      </c>
      <c r="AL347" s="229" cm="1">
        <f t="array" aca="1" ref="AL347" ca="1">INDIRECT("'"&amp;$C347&amp;"'!"&amp;"$"&amp;$D347&amp;$AL$1&amp;"")</f>
        <v>0</v>
      </c>
      <c r="AM347" s="232" t="s">
        <v>1</v>
      </c>
      <c r="AN347" s="232" t="s">
        <v>1</v>
      </c>
      <c r="AO347" s="230" t="s">
        <v>1</v>
      </c>
      <c r="AP347" s="229">
        <v>11.6</v>
      </c>
      <c r="AQ347" s="233">
        <v>71.099999999999994</v>
      </c>
      <c r="AR347" s="229" cm="1">
        <f t="array" aca="1" ref="AR347" ca="1">INDIRECT("'"&amp;$C347&amp;"'!"&amp;"$"&amp;$D347&amp;$AR$1&amp;"")</f>
        <v>2</v>
      </c>
      <c r="AS347" s="232">
        <v>0.96</v>
      </c>
      <c r="AT347" s="230">
        <v>0.6</v>
      </c>
      <c r="AU347" s="231" cm="1">
        <f t="array" aca="1" ref="AU347" ca="1">INDIRECT("'"&amp;$C347&amp;"'!"&amp;"$"&amp;$D347&amp;$AU$1&amp;"")</f>
        <v>0.9</v>
      </c>
      <c r="AV347" s="232">
        <v>0.96</v>
      </c>
      <c r="AW347" s="230">
        <v>0.1</v>
      </c>
      <c r="AX347" s="229">
        <v>13.98</v>
      </c>
      <c r="AY347" s="233">
        <v>71</v>
      </c>
      <c r="AZ347" s="232" cm="1">
        <f t="array" aca="1" ref="AZ347" ca="1">INDIRECT("'"&amp;$C347&amp;"'!"&amp;"$"&amp;$D347&amp;$AZ$1&amp;"")</f>
        <v>5.2</v>
      </c>
      <c r="BA347" s="231"/>
      <c r="BB347" s="232">
        <v>0.93</v>
      </c>
      <c r="BC347" s="230">
        <v>2</v>
      </c>
      <c r="BD347" s="232" t="str" cm="1">
        <f t="array" aca="1" ref="BD347" ca="1">INDIRECT("'"&amp;$C347&amp;"'!"&amp;"$"&amp;$D347&amp;$BD$1&amp;"")</f>
        <v>CMS</v>
      </c>
      <c r="BE347" s="231"/>
      <c r="BF347" s="232" t="s">
        <v>1</v>
      </c>
      <c r="BG347" s="230" t="s">
        <v>1</v>
      </c>
      <c r="BH347" s="234">
        <v>14.05</v>
      </c>
      <c r="BI347" s="230">
        <v>71.77</v>
      </c>
      <c r="BJ347" s="234" cm="1">
        <f t="array" aca="1" ref="BJ347" ca="1">INDIRECT("'"&amp;$C347&amp;"'!"&amp;"$"&amp;$D347&amp;$BJ$1&amp;"")</f>
        <v>3.91</v>
      </c>
      <c r="BK347" s="232">
        <v>1</v>
      </c>
      <c r="BL347" s="230">
        <v>0.4</v>
      </c>
      <c r="BM347" s="414">
        <v>68.5</v>
      </c>
      <c r="BN347" s="229" cm="1">
        <f t="array" aca="1" ref="BN347" ca="1">INDIRECT("'"&amp;$C347&amp;"'!"&amp;"$"&amp;$D347&amp;$BN$1&amp;"")</f>
        <v>3.5</v>
      </c>
      <c r="BO347" s="231">
        <v>0.96</v>
      </c>
      <c r="BP347" s="230">
        <v>1</v>
      </c>
      <c r="BQ347" s="234" cm="1">
        <f t="array" aca="1" ref="BQ347" ca="1">INDIRECT("'"&amp;$C347&amp;"'!"&amp;"$"&amp;$D347&amp;$BQ$1&amp;"")</f>
        <v>1.21</v>
      </c>
      <c r="BR347" s="232"/>
      <c r="BS347" s="232">
        <v>0.99</v>
      </c>
      <c r="BT347" s="230">
        <v>0.17</v>
      </c>
      <c r="BU347" s="235" cm="1">
        <f t="array" aca="1" ref="BU347" ca="1">INDIRECT("'"&amp;$C347&amp;"'!"&amp;"$"&amp;$D347&amp;$BU$1&amp;"")</f>
        <v>0.85</v>
      </c>
      <c r="BV347" s="232"/>
      <c r="BW347" s="232">
        <v>0.96</v>
      </c>
      <c r="BX347" s="230">
        <v>0.21</v>
      </c>
      <c r="BY347" s="235"/>
      <c r="BZ347" s="232"/>
      <c r="CA347" s="232"/>
      <c r="CB347" s="230"/>
    </row>
    <row r="348" spans="1:80" ht="15" x14ac:dyDescent="0.2">
      <c r="A348" s="351">
        <f t="shared" si="25"/>
        <v>45975</v>
      </c>
      <c r="B348" s="268">
        <v>0.750000000000001</v>
      </c>
      <c r="C348" s="254">
        <f t="shared" si="26"/>
        <v>14</v>
      </c>
      <c r="D348" s="255" t="s">
        <v>171</v>
      </c>
      <c r="E348" s="236">
        <v>14.1</v>
      </c>
      <c r="F348" s="237">
        <v>68.599999999999994</v>
      </c>
      <c r="G348" s="238" t="str" cm="1">
        <f t="array" aca="1" ref="G348" ca="1">INDIRECT("'"&amp;$C348&amp;"'!"&amp;"$"&amp;$D348&amp;$G$1&amp;"")</f>
        <v>CMS</v>
      </c>
      <c r="H348" s="239" t="s">
        <v>1</v>
      </c>
      <c r="I348" s="237" t="s">
        <v>1</v>
      </c>
      <c r="J348" s="238" cm="1">
        <f t="array" aca="1" ref="J348" ca="1">INDIRECT("'"&amp;$C348&amp;"'!"&amp;"$"&amp;$D348&amp;$J$1&amp;"")</f>
        <v>6.4</v>
      </c>
      <c r="K348" s="239"/>
      <c r="L348" s="239">
        <v>0.91</v>
      </c>
      <c r="M348" s="240">
        <v>2.9</v>
      </c>
      <c r="N348" s="236" cm="1">
        <f t="array" aca="1" ref="N348" ca="1">INDIRECT("'"&amp;$C348&amp;"'!"&amp;"$"&amp;$D348&amp;$N$1&amp;"")</f>
        <v>5.6</v>
      </c>
      <c r="O348" s="239"/>
      <c r="P348" s="239">
        <v>0.93</v>
      </c>
      <c r="Q348" s="237">
        <v>2.2000000000000002</v>
      </c>
      <c r="R348" s="236" cm="1">
        <f t="array" aca="1" ref="R348" ca="1">INDIRECT("'"&amp;$C348&amp;"'!"&amp;"$"&amp;$D348&amp;$R$1&amp;"")</f>
        <v>5.6</v>
      </c>
      <c r="S348" s="239"/>
      <c r="T348" s="239">
        <v>0.9</v>
      </c>
      <c r="U348" s="240">
        <v>2.82</v>
      </c>
      <c r="V348" s="236" t="s">
        <v>1</v>
      </c>
      <c r="W348" s="241" cm="1">
        <f t="array" aca="1" ref="W348" ca="1">INDIRECT("'"&amp;$C348&amp;"'!"&amp;"$"&amp;$D348&amp;$W$1&amp;"")</f>
        <v>0</v>
      </c>
      <c r="X348" s="239" t="s">
        <v>1</v>
      </c>
      <c r="Y348" s="237" t="s">
        <v>1</v>
      </c>
      <c r="Z348" s="238" cm="1">
        <f t="array" aca="1" ref="Z348" ca="1">INDIRECT("'"&amp;$C348&amp;"'!"&amp;"$"&amp;$D348&amp;$Z$1&amp;"")</f>
        <v>0</v>
      </c>
      <c r="AA348" s="239" t="s">
        <v>1</v>
      </c>
      <c r="AB348" s="239" t="s">
        <v>1</v>
      </c>
      <c r="AC348" s="240" t="s">
        <v>1</v>
      </c>
      <c r="AD348" s="236" cm="1">
        <f t="array" aca="1" ref="AD348" ca="1">INDIRECT("'"&amp;$C348&amp;"'!"&amp;"$"&amp;$D348&amp;$AD$1&amp;"")</f>
        <v>0</v>
      </c>
      <c r="AE348" s="239" t="s">
        <v>1</v>
      </c>
      <c r="AF348" s="239" t="s">
        <v>1</v>
      </c>
      <c r="AG348" s="237" t="s">
        <v>1</v>
      </c>
      <c r="AH348" s="238" cm="1">
        <f t="array" aca="1" ref="AH348" ca="1">INDIRECT("'"&amp;$C348&amp;"'!"&amp;"$"&amp;$D348&amp;$AH$1&amp;"")</f>
        <v>0</v>
      </c>
      <c r="AI348" s="239" t="s">
        <v>1</v>
      </c>
      <c r="AJ348" s="239" t="s">
        <v>1</v>
      </c>
      <c r="AK348" s="240" t="s">
        <v>1</v>
      </c>
      <c r="AL348" s="236" cm="1">
        <f t="array" aca="1" ref="AL348" ca="1">INDIRECT("'"&amp;$C348&amp;"'!"&amp;"$"&amp;$D348&amp;$AL$1&amp;"")</f>
        <v>0</v>
      </c>
      <c r="AM348" s="239" t="s">
        <v>1</v>
      </c>
      <c r="AN348" s="239" t="s">
        <v>1</v>
      </c>
      <c r="AO348" s="237" t="s">
        <v>1</v>
      </c>
      <c r="AP348" s="236">
        <v>11.6</v>
      </c>
      <c r="AQ348" s="240">
        <v>70.599999999999994</v>
      </c>
      <c r="AR348" s="236" cm="1">
        <f t="array" aca="1" ref="AR348" ca="1">INDIRECT("'"&amp;$C348&amp;"'!"&amp;"$"&amp;$D348&amp;$AR$1&amp;"")</f>
        <v>4</v>
      </c>
      <c r="AS348" s="239">
        <v>0.98</v>
      </c>
      <c r="AT348" s="237">
        <v>0.88</v>
      </c>
      <c r="AU348" s="238" cm="1">
        <f t="array" aca="1" ref="AU348" ca="1">INDIRECT("'"&amp;$C348&amp;"'!"&amp;"$"&amp;$D348&amp;$AU$1&amp;"")</f>
        <v>3.2</v>
      </c>
      <c r="AV348" s="239">
        <v>0.98</v>
      </c>
      <c r="AW348" s="237">
        <v>0.37</v>
      </c>
      <c r="AX348" s="236">
        <v>13.94</v>
      </c>
      <c r="AY348" s="240">
        <v>70.599999999999994</v>
      </c>
      <c r="AZ348" s="239" cm="1">
        <f t="array" aca="1" ref="AZ348" ca="1">INDIRECT("'"&amp;$C348&amp;"'!"&amp;"$"&amp;$D348&amp;$AZ$1&amp;"")</f>
        <v>6.1</v>
      </c>
      <c r="BA348" s="238"/>
      <c r="BB348" s="239">
        <v>0.9</v>
      </c>
      <c r="BC348" s="237">
        <v>2.8</v>
      </c>
      <c r="BD348" s="239" t="str" cm="1">
        <f t="array" aca="1" ref="BD348" ca="1">INDIRECT("'"&amp;$C348&amp;"'!"&amp;"$"&amp;$D348&amp;$BD$1&amp;"")</f>
        <v>CMS</v>
      </c>
      <c r="BE348" s="238"/>
      <c r="BF348" s="239" t="s">
        <v>1</v>
      </c>
      <c r="BG348" s="237" t="s">
        <v>1</v>
      </c>
      <c r="BH348" s="241">
        <v>14.02</v>
      </c>
      <c r="BI348" s="237">
        <v>71.510000000000005</v>
      </c>
      <c r="BJ348" s="241" cm="1">
        <f t="array" aca="1" ref="BJ348" ca="1">INDIRECT("'"&amp;$C348&amp;"'!"&amp;"$"&amp;$D348&amp;$BJ$1&amp;"")</f>
        <v>14.18</v>
      </c>
      <c r="BK348" s="239">
        <v>1</v>
      </c>
      <c r="BL348" s="237">
        <v>1.2</v>
      </c>
      <c r="BM348" s="415">
        <v>67.7</v>
      </c>
      <c r="BN348" s="236" cm="1">
        <f t="array" aca="1" ref="BN348" ca="1">INDIRECT("'"&amp;$C348&amp;"'!"&amp;"$"&amp;$D348&amp;$BN$1&amp;"")</f>
        <v>4.3</v>
      </c>
      <c r="BO348" s="238">
        <v>0.96</v>
      </c>
      <c r="BP348" s="237">
        <v>1.2</v>
      </c>
      <c r="BQ348" s="241" cm="1">
        <f t="array" aca="1" ref="BQ348" ca="1">INDIRECT("'"&amp;$C348&amp;"'!"&amp;"$"&amp;$D348&amp;$BQ$1&amp;"")</f>
        <v>1.41</v>
      </c>
      <c r="BR348" s="239"/>
      <c r="BS348" s="239">
        <v>0.99</v>
      </c>
      <c r="BT348" s="237">
        <v>0.21</v>
      </c>
      <c r="BU348" s="242" cm="1">
        <f t="array" aca="1" ref="BU348" ca="1">INDIRECT("'"&amp;$C348&amp;"'!"&amp;"$"&amp;$D348&amp;$BU$1&amp;"")</f>
        <v>0.89</v>
      </c>
      <c r="BV348" s="239"/>
      <c r="BW348" s="239">
        <v>0.97</v>
      </c>
      <c r="BX348" s="237">
        <v>0.22</v>
      </c>
      <c r="BY348" s="242"/>
      <c r="BZ348" s="239"/>
      <c r="CA348" s="239"/>
      <c r="CB348" s="237"/>
    </row>
    <row r="349" spans="1:80" ht="15" x14ac:dyDescent="0.2">
      <c r="A349" s="351">
        <f t="shared" si="25"/>
        <v>45975</v>
      </c>
      <c r="B349" s="268">
        <v>0.79166666666666696</v>
      </c>
      <c r="C349" s="254">
        <f t="shared" si="26"/>
        <v>14</v>
      </c>
      <c r="D349" s="255" t="s">
        <v>172</v>
      </c>
      <c r="E349" s="229">
        <v>14.2</v>
      </c>
      <c r="F349" s="230">
        <v>69.17</v>
      </c>
      <c r="G349" s="231" t="str" cm="1">
        <f t="array" aca="1" ref="G349" ca="1">INDIRECT("'"&amp;$C349&amp;"'!"&amp;"$"&amp;$D349&amp;$G$1&amp;"")</f>
        <v>CMS</v>
      </c>
      <c r="H349" s="232" t="s">
        <v>1</v>
      </c>
      <c r="I349" s="230" t="s">
        <v>1</v>
      </c>
      <c r="J349" s="231" cm="1">
        <f t="array" aca="1" ref="J349" ca="1">INDIRECT("'"&amp;$C349&amp;"'!"&amp;"$"&amp;$D349&amp;$J$1&amp;"")</f>
        <v>6.6</v>
      </c>
      <c r="K349" s="501"/>
      <c r="L349" s="232">
        <v>0.91</v>
      </c>
      <c r="M349" s="233">
        <v>2.89</v>
      </c>
      <c r="N349" s="229" cm="1">
        <f t="array" aca="1" ref="N349" ca="1">INDIRECT("'"&amp;$C349&amp;"'!"&amp;"$"&amp;$D349&amp;$N$1&amp;"")</f>
        <v>6.6</v>
      </c>
      <c r="O349" s="232"/>
      <c r="P349" s="232">
        <v>0.91</v>
      </c>
      <c r="Q349" s="230">
        <v>2.89</v>
      </c>
      <c r="R349" s="359" cm="1">
        <f t="array" aca="1" ref="R349" ca="1">INDIRECT("'"&amp;$C349&amp;"'!"&amp;"$"&amp;$D349&amp;$R$1&amp;"")</f>
        <v>6.6</v>
      </c>
      <c r="S349" s="232"/>
      <c r="T349" s="232">
        <v>0.91</v>
      </c>
      <c r="U349" s="233">
        <v>2.89</v>
      </c>
      <c r="V349" s="229" t="s">
        <v>1</v>
      </c>
      <c r="W349" s="234" cm="1">
        <f t="array" aca="1" ref="W349" ca="1">INDIRECT("'"&amp;$C349&amp;"'!"&amp;"$"&amp;$D349&amp;$W$1&amp;"")</f>
        <v>0</v>
      </c>
      <c r="X349" s="232" t="s">
        <v>1</v>
      </c>
      <c r="Y349" s="230" t="s">
        <v>1</v>
      </c>
      <c r="Z349" s="231" cm="1">
        <f t="array" aca="1" ref="Z349" ca="1">INDIRECT("'"&amp;$C349&amp;"'!"&amp;"$"&amp;$D349&amp;$Z$1&amp;"")</f>
        <v>0</v>
      </c>
      <c r="AA349" s="232" t="s">
        <v>1</v>
      </c>
      <c r="AB349" s="232" t="s">
        <v>1</v>
      </c>
      <c r="AC349" s="233" t="s">
        <v>1</v>
      </c>
      <c r="AD349" s="229" cm="1">
        <f t="array" aca="1" ref="AD349" ca="1">INDIRECT("'"&amp;$C349&amp;"'!"&amp;"$"&amp;$D349&amp;$AD$1&amp;"")</f>
        <v>0</v>
      </c>
      <c r="AE349" s="232" t="s">
        <v>1</v>
      </c>
      <c r="AF349" s="232" t="s">
        <v>1</v>
      </c>
      <c r="AG349" s="230" t="s">
        <v>1</v>
      </c>
      <c r="AH349" s="231" cm="1">
        <f t="array" aca="1" ref="AH349" ca="1">INDIRECT("'"&amp;$C349&amp;"'!"&amp;"$"&amp;$D349&amp;$AH$1&amp;"")</f>
        <v>0</v>
      </c>
      <c r="AI349" s="232" t="s">
        <v>1</v>
      </c>
      <c r="AJ349" s="232" t="s">
        <v>1</v>
      </c>
      <c r="AK349" s="233" t="s">
        <v>1</v>
      </c>
      <c r="AL349" s="229" cm="1">
        <f t="array" aca="1" ref="AL349" ca="1">INDIRECT("'"&amp;$C349&amp;"'!"&amp;"$"&amp;$D349&amp;$AL$1&amp;"")</f>
        <v>0</v>
      </c>
      <c r="AM349" s="232" t="s">
        <v>1</v>
      </c>
      <c r="AN349" s="232" t="s">
        <v>1</v>
      </c>
      <c r="AO349" s="230" t="s">
        <v>1</v>
      </c>
      <c r="AP349" s="229">
        <v>11.6</v>
      </c>
      <c r="AQ349" s="233">
        <v>70.5</v>
      </c>
      <c r="AR349" s="229" cm="1">
        <f t="array" aca="1" ref="AR349" ca="1">INDIRECT("'"&amp;$C349&amp;"'!"&amp;"$"&amp;$D349&amp;$AR$1&amp;"")</f>
        <v>4</v>
      </c>
      <c r="AS349" s="232">
        <v>0.97</v>
      </c>
      <c r="AT349" s="230">
        <v>0.92</v>
      </c>
      <c r="AU349" s="231" cm="1">
        <f t="array" aca="1" ref="AU349" ca="1">INDIRECT("'"&amp;$C349&amp;"'!"&amp;"$"&amp;$D349&amp;$AU$1&amp;"")</f>
        <v>3.1</v>
      </c>
      <c r="AV349" s="232">
        <v>0.97</v>
      </c>
      <c r="AW349" s="230">
        <v>0.52</v>
      </c>
      <c r="AX349" s="229">
        <v>13.87</v>
      </c>
      <c r="AY349" s="233">
        <v>70.5</v>
      </c>
      <c r="AZ349" s="232" cm="1">
        <f t="array" aca="1" ref="AZ349" ca="1">INDIRECT("'"&amp;$C349&amp;"'!"&amp;"$"&amp;$D349&amp;$AZ$1&amp;"")</f>
        <v>4.5</v>
      </c>
      <c r="BA349" s="231"/>
      <c r="BB349" s="232">
        <v>0.92</v>
      </c>
      <c r="BC349" s="230">
        <v>1.8</v>
      </c>
      <c r="BD349" s="232" t="str" cm="1">
        <f t="array" aca="1" ref="BD349" ca="1">INDIRECT("'"&amp;$C349&amp;"'!"&amp;"$"&amp;$D349&amp;$BD$1&amp;"")</f>
        <v>CMS</v>
      </c>
      <c r="BE349" s="231"/>
      <c r="BF349" s="232" t="s">
        <v>1</v>
      </c>
      <c r="BG349" s="230" t="s">
        <v>1</v>
      </c>
      <c r="BH349" s="234">
        <v>14.08</v>
      </c>
      <c r="BI349" s="230">
        <v>71.760000000000005</v>
      </c>
      <c r="BJ349" s="234" cm="1">
        <f t="array" aca="1" ref="BJ349" ca="1">INDIRECT("'"&amp;$C349&amp;"'!"&amp;"$"&amp;$D349&amp;$BJ$1&amp;"")</f>
        <v>14.1</v>
      </c>
      <c r="BK349" s="232">
        <v>1</v>
      </c>
      <c r="BL349" s="230">
        <v>1.2</v>
      </c>
      <c r="BM349" s="414">
        <v>67.900000000000006</v>
      </c>
      <c r="BN349" s="229" cm="1">
        <f t="array" aca="1" ref="BN349" ca="1">INDIRECT("'"&amp;$C349&amp;"'!"&amp;"$"&amp;$D349&amp;$BN$1&amp;"")</f>
        <v>0</v>
      </c>
      <c r="BO349" s="231" t="s">
        <v>1</v>
      </c>
      <c r="BP349" s="230" t="s">
        <v>1</v>
      </c>
      <c r="BQ349" s="234" cm="1">
        <f t="array" aca="1" ref="BQ349" ca="1">INDIRECT("'"&amp;$C349&amp;"'!"&amp;"$"&amp;$D349&amp;$BQ$1&amp;"")</f>
        <v>1.47</v>
      </c>
      <c r="BR349" s="232"/>
      <c r="BS349" s="232">
        <v>0.99</v>
      </c>
      <c r="BT349" s="230">
        <v>0.24</v>
      </c>
      <c r="BU349" s="235" cm="1">
        <f t="array" aca="1" ref="BU349" ca="1">INDIRECT("'"&amp;$C349&amp;"'!"&amp;"$"&amp;$D349&amp;$BU$1&amp;"")</f>
        <v>0.96</v>
      </c>
      <c r="BV349" s="232"/>
      <c r="BW349" s="232">
        <v>0.97</v>
      </c>
      <c r="BX349" s="230">
        <v>0.22</v>
      </c>
      <c r="BY349" s="235"/>
      <c r="BZ349" s="232"/>
      <c r="CA349" s="232"/>
      <c r="CB349" s="230"/>
    </row>
    <row r="350" spans="1:80" ht="15" x14ac:dyDescent="0.2">
      <c r="A350" s="351">
        <f t="shared" si="25"/>
        <v>45975</v>
      </c>
      <c r="B350" s="268">
        <v>0.83333333333333337</v>
      </c>
      <c r="C350" s="254">
        <f t="shared" si="26"/>
        <v>14</v>
      </c>
      <c r="D350" s="255" t="s">
        <v>173</v>
      </c>
      <c r="E350" s="236">
        <v>14.1</v>
      </c>
      <c r="F350" s="237">
        <v>69.31</v>
      </c>
      <c r="G350" s="238" t="str" cm="1">
        <f t="array" aca="1" ref="G350" ca="1">INDIRECT("'"&amp;$C350&amp;"'!"&amp;"$"&amp;$D350&amp;$G$1&amp;"")</f>
        <v>CMS</v>
      </c>
      <c r="H350" s="239" t="s">
        <v>1</v>
      </c>
      <c r="I350" s="237" t="s">
        <v>1</v>
      </c>
      <c r="J350" s="238" cm="1">
        <f t="array" aca="1" ref="J350" ca="1">INDIRECT("'"&amp;$C350&amp;"'!"&amp;"$"&amp;$D350&amp;$J$1&amp;"")</f>
        <v>6.6</v>
      </c>
      <c r="K350" s="239"/>
      <c r="L350" s="239">
        <v>0.91</v>
      </c>
      <c r="M350" s="240">
        <v>2.911</v>
      </c>
      <c r="N350" s="236" cm="1">
        <f t="array" aca="1" ref="N350" ca="1">INDIRECT("'"&amp;$C350&amp;"'!"&amp;"$"&amp;$D350&amp;$N$1&amp;"")</f>
        <v>6.6</v>
      </c>
      <c r="O350" s="239"/>
      <c r="P350" s="239">
        <v>0.91</v>
      </c>
      <c r="Q350" s="237">
        <v>2.9009999999999998</v>
      </c>
      <c r="R350" s="236" cm="1">
        <f t="array" aca="1" ref="R350" ca="1">INDIRECT("'"&amp;$C350&amp;"'!"&amp;"$"&amp;$D350&amp;$R$1&amp;"")</f>
        <v>6.6</v>
      </c>
      <c r="S350" s="239"/>
      <c r="T350" s="239">
        <v>0.91</v>
      </c>
      <c r="U350" s="240">
        <v>2.9430000000000001</v>
      </c>
      <c r="V350" s="236" t="s">
        <v>1</v>
      </c>
      <c r="W350" s="241" cm="1">
        <f t="array" aca="1" ref="W350" ca="1">INDIRECT("'"&amp;$C350&amp;"'!"&amp;"$"&amp;$D350&amp;$W$1&amp;"")</f>
        <v>0</v>
      </c>
      <c r="X350" s="239" t="s">
        <v>1</v>
      </c>
      <c r="Y350" s="237" t="s">
        <v>1</v>
      </c>
      <c r="Z350" s="238" cm="1">
        <f t="array" aca="1" ref="Z350" ca="1">INDIRECT("'"&amp;$C350&amp;"'!"&amp;"$"&amp;$D350&amp;$Z$1&amp;"")</f>
        <v>0</v>
      </c>
      <c r="AA350" s="239" t="s">
        <v>1</v>
      </c>
      <c r="AB350" s="239" t="s">
        <v>1</v>
      </c>
      <c r="AC350" s="240" t="s">
        <v>1</v>
      </c>
      <c r="AD350" s="236" cm="1">
        <f t="array" aca="1" ref="AD350" ca="1">INDIRECT("'"&amp;$C350&amp;"'!"&amp;"$"&amp;$D350&amp;$AD$1&amp;"")</f>
        <v>0</v>
      </c>
      <c r="AE350" s="239" t="s">
        <v>1</v>
      </c>
      <c r="AF350" s="239" t="s">
        <v>1</v>
      </c>
      <c r="AG350" s="237" t="s">
        <v>1</v>
      </c>
      <c r="AH350" s="238" cm="1">
        <f t="array" aca="1" ref="AH350" ca="1">INDIRECT("'"&amp;$C350&amp;"'!"&amp;"$"&amp;$D350&amp;$AH$1&amp;"")</f>
        <v>0</v>
      </c>
      <c r="AI350" s="239" t="s">
        <v>1</v>
      </c>
      <c r="AJ350" s="239" t="s">
        <v>1</v>
      </c>
      <c r="AK350" s="240" t="s">
        <v>1</v>
      </c>
      <c r="AL350" s="236" cm="1">
        <f t="array" aca="1" ref="AL350" ca="1">INDIRECT("'"&amp;$C350&amp;"'!"&amp;"$"&amp;$D350&amp;$AL$1&amp;"")</f>
        <v>0</v>
      </c>
      <c r="AM350" s="239" t="s">
        <v>1</v>
      </c>
      <c r="AN350" s="239" t="s">
        <v>1</v>
      </c>
      <c r="AO350" s="237" t="s">
        <v>1</v>
      </c>
      <c r="AP350" s="236">
        <v>11.6</v>
      </c>
      <c r="AQ350" s="240">
        <v>70.400000000000006</v>
      </c>
      <c r="AR350" s="236" cm="1">
        <f t="array" aca="1" ref="AR350" ca="1">INDIRECT("'"&amp;$C350&amp;"'!"&amp;"$"&amp;$D350&amp;$AR$1&amp;"")</f>
        <v>4</v>
      </c>
      <c r="AS350" s="239">
        <v>0.98</v>
      </c>
      <c r="AT350" s="237">
        <v>0.91</v>
      </c>
      <c r="AU350" s="238" cm="1">
        <f t="array" aca="1" ref="AU350" ca="1">INDIRECT("'"&amp;$C350&amp;"'!"&amp;"$"&amp;$D350&amp;$AU$1&amp;"")</f>
        <v>3.1</v>
      </c>
      <c r="AV350" s="239">
        <v>0.98</v>
      </c>
      <c r="AW350" s="237">
        <v>0.48</v>
      </c>
      <c r="AX350" s="236">
        <v>13.6</v>
      </c>
      <c r="AY350" s="240">
        <v>70.5</v>
      </c>
      <c r="AZ350" s="239" cm="1">
        <f t="array" aca="1" ref="AZ350" ca="1">INDIRECT("'"&amp;$C350&amp;"'!"&amp;"$"&amp;$D350&amp;$AZ$1&amp;"")</f>
        <v>5.5</v>
      </c>
      <c r="BA350" s="238"/>
      <c r="BB350" s="239">
        <v>0.95</v>
      </c>
      <c r="BC350" s="237">
        <v>1.8</v>
      </c>
      <c r="BD350" s="239" t="str" cm="1">
        <f t="array" aca="1" ref="BD350" ca="1">INDIRECT("'"&amp;$C350&amp;"'!"&amp;"$"&amp;$D350&amp;$BD$1&amp;"")</f>
        <v>CMS</v>
      </c>
      <c r="BE350" s="238"/>
      <c r="BF350" s="239" t="s">
        <v>1</v>
      </c>
      <c r="BG350" s="237" t="s">
        <v>1</v>
      </c>
      <c r="BH350" s="241">
        <v>14.02</v>
      </c>
      <c r="BI350" s="237">
        <v>71.400000000000006</v>
      </c>
      <c r="BJ350" s="241" cm="1">
        <f t="array" aca="1" ref="BJ350" ca="1">INDIRECT("'"&amp;$C350&amp;"'!"&amp;"$"&amp;$D350&amp;$BJ$1&amp;"")</f>
        <v>14.13</v>
      </c>
      <c r="BK350" s="239">
        <v>1</v>
      </c>
      <c r="BL350" s="237">
        <v>1.2</v>
      </c>
      <c r="BM350" s="415">
        <v>67.8</v>
      </c>
      <c r="BN350" s="236" cm="1">
        <f t="array" aca="1" ref="BN350" ca="1">INDIRECT("'"&amp;$C350&amp;"'!"&amp;"$"&amp;$D350&amp;$BN$1&amp;"")</f>
        <v>0</v>
      </c>
      <c r="BO350" s="238" t="s">
        <v>1</v>
      </c>
      <c r="BP350" s="237" t="s">
        <v>1</v>
      </c>
      <c r="BQ350" s="241" cm="1">
        <f t="array" aca="1" ref="BQ350" ca="1">INDIRECT("'"&amp;$C350&amp;"'!"&amp;"$"&amp;$D350&amp;$BQ$1&amp;"")</f>
        <v>1.41</v>
      </c>
      <c r="BR350" s="239"/>
      <c r="BS350" s="239">
        <v>0.99</v>
      </c>
      <c r="BT350" s="237">
        <v>0.21</v>
      </c>
      <c r="BU350" s="242" cm="1">
        <f t="array" aca="1" ref="BU350" ca="1">INDIRECT("'"&amp;$C350&amp;"'!"&amp;"$"&amp;$D350&amp;$BU$1&amp;"")</f>
        <v>0.9</v>
      </c>
      <c r="BV350" s="239"/>
      <c r="BW350" s="239">
        <v>0.97</v>
      </c>
      <c r="BX350" s="237">
        <v>0.2</v>
      </c>
      <c r="BY350" s="242"/>
      <c r="BZ350" s="239"/>
      <c r="CA350" s="239"/>
      <c r="CB350" s="237"/>
    </row>
    <row r="351" spans="1:80" ht="15" x14ac:dyDescent="0.2">
      <c r="A351" s="351">
        <f t="shared" si="25"/>
        <v>45975</v>
      </c>
      <c r="B351" s="268">
        <v>0.875000000000001</v>
      </c>
      <c r="C351" s="254">
        <f t="shared" si="26"/>
        <v>14</v>
      </c>
      <c r="D351" s="255" t="s">
        <v>174</v>
      </c>
      <c r="E351" s="229">
        <v>14.1</v>
      </c>
      <c r="F351" s="230">
        <v>69.33</v>
      </c>
      <c r="G351" s="231" t="str" cm="1">
        <f t="array" aca="1" ref="G351" ca="1">INDIRECT("'"&amp;$C351&amp;"'!"&amp;"$"&amp;$D351&amp;$G$1&amp;"")</f>
        <v>CMS</v>
      </c>
      <c r="H351" s="232" t="s">
        <v>1</v>
      </c>
      <c r="I351" s="230" t="s">
        <v>1</v>
      </c>
      <c r="J351" s="231" cm="1">
        <f t="array" aca="1" ref="J351" ca="1">INDIRECT("'"&amp;$C351&amp;"'!"&amp;"$"&amp;$D351&amp;$J$1&amp;"")</f>
        <v>6.6</v>
      </c>
      <c r="K351" s="232"/>
      <c r="L351" s="232">
        <v>0.91</v>
      </c>
      <c r="M351" s="233">
        <v>2.9140000000000001</v>
      </c>
      <c r="N351" s="229" cm="1">
        <f t="array" aca="1" ref="N351" ca="1">INDIRECT("'"&amp;$C351&amp;"'!"&amp;"$"&amp;$D351&amp;$N$1&amp;"")</f>
        <v>6.6</v>
      </c>
      <c r="O351" s="232"/>
      <c r="P351" s="232">
        <v>0.91</v>
      </c>
      <c r="Q351" s="230">
        <v>2.915</v>
      </c>
      <c r="R351" s="359" cm="1">
        <f t="array" aca="1" ref="R351" ca="1">INDIRECT("'"&amp;$C351&amp;"'!"&amp;"$"&amp;$D351&amp;$R$1&amp;"")</f>
        <v>6.6</v>
      </c>
      <c r="S351" s="232"/>
      <c r="T351" s="232">
        <v>0.91</v>
      </c>
      <c r="U351" s="233">
        <v>2.9180000000000001</v>
      </c>
      <c r="V351" s="229" t="s">
        <v>1</v>
      </c>
      <c r="W351" s="234" cm="1">
        <f t="array" aca="1" ref="W351" ca="1">INDIRECT("'"&amp;$C351&amp;"'!"&amp;"$"&amp;$D351&amp;$W$1&amp;"")</f>
        <v>0</v>
      </c>
      <c r="X351" s="232" t="s">
        <v>1</v>
      </c>
      <c r="Y351" s="230" t="s">
        <v>1</v>
      </c>
      <c r="Z351" s="231" cm="1">
        <f t="array" aca="1" ref="Z351" ca="1">INDIRECT("'"&amp;$C351&amp;"'!"&amp;"$"&amp;$D351&amp;$Z$1&amp;"")</f>
        <v>0</v>
      </c>
      <c r="AA351" s="232" t="s">
        <v>1</v>
      </c>
      <c r="AB351" s="232" t="s">
        <v>1</v>
      </c>
      <c r="AC351" s="233" t="s">
        <v>1</v>
      </c>
      <c r="AD351" s="229" cm="1">
        <f t="array" aca="1" ref="AD351" ca="1">INDIRECT("'"&amp;$C351&amp;"'!"&amp;"$"&amp;$D351&amp;$AD$1&amp;"")</f>
        <v>0</v>
      </c>
      <c r="AE351" s="232" t="s">
        <v>1</v>
      </c>
      <c r="AF351" s="232" t="s">
        <v>1</v>
      </c>
      <c r="AG351" s="230" t="s">
        <v>1</v>
      </c>
      <c r="AH351" s="231" cm="1">
        <f t="array" aca="1" ref="AH351" ca="1">INDIRECT("'"&amp;$C351&amp;"'!"&amp;"$"&amp;$D351&amp;$AH$1&amp;"")</f>
        <v>0</v>
      </c>
      <c r="AI351" s="232" t="s">
        <v>1</v>
      </c>
      <c r="AJ351" s="232" t="s">
        <v>1</v>
      </c>
      <c r="AK351" s="233" t="s">
        <v>1</v>
      </c>
      <c r="AL351" s="229" cm="1">
        <f t="array" aca="1" ref="AL351" ca="1">INDIRECT("'"&amp;$C351&amp;"'!"&amp;"$"&amp;$D351&amp;$AL$1&amp;"")</f>
        <v>0</v>
      </c>
      <c r="AM351" s="232" t="s">
        <v>1</v>
      </c>
      <c r="AN351" s="232" t="s">
        <v>1</v>
      </c>
      <c r="AO351" s="230" t="s">
        <v>1</v>
      </c>
      <c r="AP351" s="229">
        <v>11.6</v>
      </c>
      <c r="AQ351" s="233">
        <v>70.3</v>
      </c>
      <c r="AR351" s="229" cm="1">
        <f t="array" aca="1" ref="AR351" ca="1">INDIRECT("'"&amp;$C351&amp;"'!"&amp;"$"&amp;$D351&amp;$AR$1&amp;"")</f>
        <v>4</v>
      </c>
      <c r="AS351" s="232">
        <v>0.98</v>
      </c>
      <c r="AT351" s="230">
        <v>0.96599999999999997</v>
      </c>
      <c r="AU351" s="231" cm="1">
        <f t="array" aca="1" ref="AU351" ca="1">INDIRECT("'"&amp;$C351&amp;"'!"&amp;"$"&amp;$D351&amp;$AU$1&amp;"")</f>
        <v>3.1</v>
      </c>
      <c r="AV351" s="232">
        <v>0.98</v>
      </c>
      <c r="AW351" s="230">
        <v>0.55500000000000005</v>
      </c>
      <c r="AX351" s="229">
        <v>13.82</v>
      </c>
      <c r="AY351" s="233">
        <v>70.400000000000006</v>
      </c>
      <c r="AZ351" s="232" cm="1">
        <f t="array" aca="1" ref="AZ351" ca="1">INDIRECT("'"&amp;$C351&amp;"'!"&amp;"$"&amp;$D351&amp;$AZ$1&amp;"")</f>
        <v>2.7</v>
      </c>
      <c r="BA351" s="231"/>
      <c r="BB351" s="232">
        <v>0.85</v>
      </c>
      <c r="BC351" s="230">
        <v>1.5</v>
      </c>
      <c r="BD351" s="232" t="str" cm="1">
        <f t="array" aca="1" ref="BD351" ca="1">INDIRECT("'"&amp;$C351&amp;"'!"&amp;"$"&amp;$D351&amp;$BD$1&amp;"")</f>
        <v>CMS</v>
      </c>
      <c r="BE351" s="231"/>
      <c r="BF351" s="232" t="s">
        <v>1</v>
      </c>
      <c r="BG351" s="230" t="s">
        <v>1</v>
      </c>
      <c r="BH351" s="234">
        <v>14</v>
      </c>
      <c r="BI351" s="230">
        <v>71.41</v>
      </c>
      <c r="BJ351" s="234" cm="1">
        <f t="array" aca="1" ref="BJ351" ca="1">INDIRECT("'"&amp;$C351&amp;"'!"&amp;"$"&amp;$D351&amp;$BJ$1&amp;"")</f>
        <v>14.18</v>
      </c>
      <c r="BK351" s="232">
        <v>1</v>
      </c>
      <c r="BL351" s="230">
        <v>1.2</v>
      </c>
      <c r="BM351" s="414">
        <v>67.8</v>
      </c>
      <c r="BN351" s="229" cm="1">
        <f t="array" aca="1" ref="BN351" ca="1">INDIRECT("'"&amp;$C351&amp;"'!"&amp;"$"&amp;$D351&amp;$BN$1&amp;"")</f>
        <v>0</v>
      </c>
      <c r="BO351" s="231" t="s">
        <v>1</v>
      </c>
      <c r="BP351" s="230" t="s">
        <v>1</v>
      </c>
      <c r="BQ351" s="234" cm="1">
        <f t="array" aca="1" ref="BQ351" ca="1">INDIRECT("'"&amp;$C351&amp;"'!"&amp;"$"&amp;$D351&amp;$BQ$1&amp;"")</f>
        <v>1.3</v>
      </c>
      <c r="BR351" s="232"/>
      <c r="BS351" s="232">
        <v>0.99</v>
      </c>
      <c r="BT351" s="230">
        <v>0.19</v>
      </c>
      <c r="BU351" s="235" cm="1">
        <f t="array" aca="1" ref="BU351" ca="1">INDIRECT("'"&amp;$C351&amp;"'!"&amp;"$"&amp;$D351&amp;$BU$1&amp;"")</f>
        <v>0.88</v>
      </c>
      <c r="BV351" s="232"/>
      <c r="BW351" s="232">
        <v>0.97</v>
      </c>
      <c r="BX351" s="230">
        <v>0.2</v>
      </c>
      <c r="BY351" s="235"/>
      <c r="BZ351" s="232"/>
      <c r="CA351" s="232"/>
      <c r="CB351" s="230"/>
    </row>
    <row r="352" spans="1:80" ht="15" x14ac:dyDescent="0.2">
      <c r="A352" s="351">
        <f t="shared" si="25"/>
        <v>45975</v>
      </c>
      <c r="B352" s="268">
        <v>0.91666666666666696</v>
      </c>
      <c r="C352" s="254">
        <f t="shared" si="26"/>
        <v>14</v>
      </c>
      <c r="D352" s="255" t="s">
        <v>175</v>
      </c>
      <c r="E352" s="236">
        <v>14.1</v>
      </c>
      <c r="F352" s="237">
        <v>69.86</v>
      </c>
      <c r="G352" s="238" t="str" cm="1">
        <f t="array" aca="1" ref="G352" ca="1">INDIRECT("'"&amp;$C352&amp;"'!"&amp;"$"&amp;$D352&amp;$G$1&amp;"")</f>
        <v>CMS</v>
      </c>
      <c r="H352" s="239" t="s">
        <v>1</v>
      </c>
      <c r="I352" s="237" t="s">
        <v>1</v>
      </c>
      <c r="J352" s="238" cm="1">
        <f t="array" aca="1" ref="J352" ca="1">INDIRECT("'"&amp;$C352&amp;"'!"&amp;"$"&amp;$D352&amp;$J$1&amp;"")</f>
        <v>6.4</v>
      </c>
      <c r="K352" s="239"/>
      <c r="L352" s="239">
        <v>0.96</v>
      </c>
      <c r="M352" s="240">
        <v>1.8089999999999999</v>
      </c>
      <c r="N352" s="236" cm="1">
        <f t="array" aca="1" ref="N352" ca="1">INDIRECT("'"&amp;$C352&amp;"'!"&amp;"$"&amp;$D352&amp;$N$1&amp;"")</f>
        <v>5.8</v>
      </c>
      <c r="O352" s="239"/>
      <c r="P352" s="239">
        <v>0.96</v>
      </c>
      <c r="Q352" s="237">
        <v>1.7509999999999999</v>
      </c>
      <c r="R352" s="236" cm="1">
        <f t="array" aca="1" ref="R352" ca="1">INDIRECT("'"&amp;$C352&amp;"'!"&amp;"$"&amp;$D352&amp;$R$1&amp;"")</f>
        <v>7</v>
      </c>
      <c r="S352" s="239"/>
      <c r="T352" s="239">
        <v>0.95</v>
      </c>
      <c r="U352" s="240">
        <v>2.327</v>
      </c>
      <c r="V352" s="236" t="s">
        <v>1</v>
      </c>
      <c r="W352" s="241" cm="1">
        <f t="array" aca="1" ref="W352" ca="1">INDIRECT("'"&amp;$C352&amp;"'!"&amp;"$"&amp;$D352&amp;$W$1&amp;"")</f>
        <v>0</v>
      </c>
      <c r="X352" s="239" t="s">
        <v>1</v>
      </c>
      <c r="Y352" s="237" t="s">
        <v>1</v>
      </c>
      <c r="Z352" s="238" cm="1">
        <f t="array" aca="1" ref="Z352" ca="1">INDIRECT("'"&amp;$C352&amp;"'!"&amp;"$"&amp;$D352&amp;$Z$1&amp;"")</f>
        <v>0</v>
      </c>
      <c r="AA352" s="239" t="s">
        <v>1</v>
      </c>
      <c r="AB352" s="239" t="s">
        <v>1</v>
      </c>
      <c r="AC352" s="240" t="s">
        <v>1</v>
      </c>
      <c r="AD352" s="236" cm="1">
        <f t="array" aca="1" ref="AD352" ca="1">INDIRECT("'"&amp;$C352&amp;"'!"&amp;"$"&amp;$D352&amp;$AD$1&amp;"")</f>
        <v>0</v>
      </c>
      <c r="AE352" s="239" t="s">
        <v>1</v>
      </c>
      <c r="AF352" s="239" t="s">
        <v>1</v>
      </c>
      <c r="AG352" s="237" t="s">
        <v>1</v>
      </c>
      <c r="AH352" s="238" cm="1">
        <f t="array" aca="1" ref="AH352" ca="1">INDIRECT("'"&amp;$C352&amp;"'!"&amp;"$"&amp;$D352&amp;$AH$1&amp;"")</f>
        <v>0</v>
      </c>
      <c r="AI352" s="239" t="s">
        <v>1</v>
      </c>
      <c r="AJ352" s="239" t="s">
        <v>1</v>
      </c>
      <c r="AK352" s="240" t="s">
        <v>1</v>
      </c>
      <c r="AL352" s="236" cm="1">
        <f t="array" aca="1" ref="AL352" ca="1">INDIRECT("'"&amp;$C352&amp;"'!"&amp;"$"&amp;$D352&amp;$AL$1&amp;"")</f>
        <v>0</v>
      </c>
      <c r="AM352" s="239" t="s">
        <v>1</v>
      </c>
      <c r="AN352" s="239" t="s">
        <v>1</v>
      </c>
      <c r="AO352" s="237" t="s">
        <v>1</v>
      </c>
      <c r="AP352" s="236">
        <v>11.7</v>
      </c>
      <c r="AQ352" s="240">
        <v>70.7</v>
      </c>
      <c r="AR352" s="236" cm="1">
        <f t="array" aca="1" ref="AR352" ca="1">INDIRECT("'"&amp;$C352&amp;"'!"&amp;"$"&amp;$D352&amp;$AR$1&amp;"")</f>
        <v>2.5</v>
      </c>
      <c r="AS352" s="239">
        <v>0.92</v>
      </c>
      <c r="AT352" s="237">
        <v>1.0580000000000001</v>
      </c>
      <c r="AU352" s="238" cm="1">
        <f t="array" aca="1" ref="AU352" ca="1">INDIRECT("'"&amp;$C352&amp;"'!"&amp;"$"&amp;$D352&amp;$AU$1&amp;"")</f>
        <v>2.5</v>
      </c>
      <c r="AV352" s="239">
        <v>0.92</v>
      </c>
      <c r="AW352" s="237">
        <v>0.88100000000000001</v>
      </c>
      <c r="AX352" s="236">
        <v>13.85</v>
      </c>
      <c r="AY352" s="240">
        <v>70.400000000000006</v>
      </c>
      <c r="AZ352" s="239" cm="1">
        <f t="array" aca="1" ref="AZ352" ca="1">INDIRECT("'"&amp;$C352&amp;"'!"&amp;"$"&amp;$D352&amp;$AZ$1&amp;"")</f>
        <v>2.2999999999999998</v>
      </c>
      <c r="BA352" s="238"/>
      <c r="BB352" s="239">
        <v>0.93</v>
      </c>
      <c r="BC352" s="237">
        <v>0.91</v>
      </c>
      <c r="BD352" s="239" t="str" cm="1">
        <f t="array" aca="1" ref="BD352" ca="1">INDIRECT("'"&amp;$C352&amp;"'!"&amp;"$"&amp;$D352&amp;$BD$1&amp;"")</f>
        <v>CMS</v>
      </c>
      <c r="BE352" s="238"/>
      <c r="BF352" s="239" t="s">
        <v>1</v>
      </c>
      <c r="BG352" s="237" t="s">
        <v>1</v>
      </c>
      <c r="BH352" s="241">
        <v>14.11</v>
      </c>
      <c r="BI352" s="237">
        <v>71.47</v>
      </c>
      <c r="BJ352" s="241" cm="1">
        <f t="array" aca="1" ref="BJ352" ca="1">INDIRECT("'"&amp;$C352&amp;"'!"&amp;"$"&amp;$D352&amp;$BJ$1&amp;"")</f>
        <v>14.17</v>
      </c>
      <c r="BK352" s="239">
        <v>1</v>
      </c>
      <c r="BL352" s="237">
        <v>1.3</v>
      </c>
      <c r="BM352" s="415">
        <v>68.3</v>
      </c>
      <c r="BN352" s="236" cm="1">
        <f t="array" aca="1" ref="BN352" ca="1">INDIRECT("'"&amp;$C352&amp;"'!"&amp;"$"&amp;$D352&amp;$BN$1&amp;"")</f>
        <v>0</v>
      </c>
      <c r="BO352" s="238" t="s">
        <v>1</v>
      </c>
      <c r="BP352" s="237" t="s">
        <v>1</v>
      </c>
      <c r="BQ352" s="241" cm="1">
        <f t="array" aca="1" ref="BQ352" ca="1">INDIRECT("'"&amp;$C352&amp;"'!"&amp;"$"&amp;$D352&amp;$BQ$1&amp;"")</f>
        <v>1.0900000000000001</v>
      </c>
      <c r="BR352" s="239"/>
      <c r="BS352" s="239">
        <v>0.99</v>
      </c>
      <c r="BT352" s="237">
        <v>0.16</v>
      </c>
      <c r="BU352" s="242" cm="1">
        <f t="array" aca="1" ref="BU352" ca="1">INDIRECT("'"&amp;$C352&amp;"'!"&amp;"$"&amp;$D352&amp;$BU$1&amp;"")</f>
        <v>0.81</v>
      </c>
      <c r="BV352" s="239"/>
      <c r="BW352" s="239">
        <v>0.97</v>
      </c>
      <c r="BX352" s="237">
        <v>0.19</v>
      </c>
      <c r="BY352" s="242"/>
      <c r="BZ352" s="239"/>
      <c r="CA352" s="239"/>
      <c r="CB352" s="237"/>
    </row>
    <row r="353" spans="1:80" ht="15.75" thickBot="1" x14ac:dyDescent="0.25">
      <c r="A353" s="352">
        <f t="shared" si="25"/>
        <v>45975</v>
      </c>
      <c r="B353" s="269">
        <v>0.95833333333333404</v>
      </c>
      <c r="C353" s="256">
        <f t="shared" si="26"/>
        <v>14</v>
      </c>
      <c r="D353" s="257" t="s">
        <v>176</v>
      </c>
      <c r="E353" s="243">
        <v>14</v>
      </c>
      <c r="F353" s="244">
        <v>69.87</v>
      </c>
      <c r="G353" s="245" t="str" cm="1">
        <f t="array" aca="1" ref="G353" ca="1">INDIRECT("'"&amp;$C353&amp;"'!"&amp;"$"&amp;$D353&amp;$G$1&amp;"")</f>
        <v>CMS</v>
      </c>
      <c r="H353" s="246" t="s">
        <v>1</v>
      </c>
      <c r="I353" s="244" t="s">
        <v>1</v>
      </c>
      <c r="J353" s="245" cm="1">
        <f t="array" aca="1" ref="J353" ca="1">INDIRECT("'"&amp;$C353&amp;"'!"&amp;"$"&amp;$D353&amp;$J$1&amp;"")</f>
        <v>7</v>
      </c>
      <c r="K353" s="246"/>
      <c r="L353" s="246">
        <v>0.97</v>
      </c>
      <c r="M353" s="247">
        <v>1.62</v>
      </c>
      <c r="N353" s="243" cm="1">
        <f t="array" aca="1" ref="N353" ca="1">INDIRECT("'"&amp;$C353&amp;"'!"&amp;"$"&amp;$D353&amp;$N$1&amp;"")</f>
        <v>6.3</v>
      </c>
      <c r="O353" s="246"/>
      <c r="P353" s="246">
        <v>0.97</v>
      </c>
      <c r="Q353" s="244">
        <v>1.44</v>
      </c>
      <c r="R353" s="361" cm="1">
        <f t="array" aca="1" ref="R353" ca="1">INDIRECT("'"&amp;$C353&amp;"'!"&amp;"$"&amp;$D353&amp;$R$1&amp;"")</f>
        <v>6.3</v>
      </c>
      <c r="S353" s="246"/>
      <c r="T353" s="246">
        <v>0.96</v>
      </c>
      <c r="U353" s="247">
        <v>1.85</v>
      </c>
      <c r="V353" s="243" t="s">
        <v>1</v>
      </c>
      <c r="W353" s="248" cm="1">
        <f t="array" aca="1" ref="W353" ca="1">INDIRECT("'"&amp;$C353&amp;"'!"&amp;"$"&amp;$D353&amp;$W$1&amp;"")</f>
        <v>0</v>
      </c>
      <c r="X353" s="246" t="s">
        <v>1</v>
      </c>
      <c r="Y353" s="244" t="s">
        <v>1</v>
      </c>
      <c r="Z353" s="245" cm="1">
        <f t="array" aca="1" ref="Z353" ca="1">INDIRECT("'"&amp;$C353&amp;"'!"&amp;"$"&amp;$D353&amp;$Z$1&amp;"")</f>
        <v>0</v>
      </c>
      <c r="AA353" s="246" t="s">
        <v>1</v>
      </c>
      <c r="AB353" s="246" t="s">
        <v>1</v>
      </c>
      <c r="AC353" s="247" t="s">
        <v>1</v>
      </c>
      <c r="AD353" s="243" cm="1">
        <f t="array" aca="1" ref="AD353" ca="1">INDIRECT("'"&amp;$C353&amp;"'!"&amp;"$"&amp;$D353&amp;$AD$1&amp;"")</f>
        <v>0</v>
      </c>
      <c r="AE353" s="246" t="s">
        <v>1</v>
      </c>
      <c r="AF353" s="246" t="s">
        <v>1</v>
      </c>
      <c r="AG353" s="244" t="s">
        <v>1</v>
      </c>
      <c r="AH353" s="245" cm="1">
        <f t="array" aca="1" ref="AH353" ca="1">INDIRECT("'"&amp;$C353&amp;"'!"&amp;"$"&amp;$D353&amp;$AH$1&amp;"")</f>
        <v>0</v>
      </c>
      <c r="AI353" s="246" t="s">
        <v>1</v>
      </c>
      <c r="AJ353" s="246" t="s">
        <v>1</v>
      </c>
      <c r="AK353" s="247" t="s">
        <v>1</v>
      </c>
      <c r="AL353" s="243" cm="1">
        <f t="array" aca="1" ref="AL353" ca="1">INDIRECT("'"&amp;$C353&amp;"'!"&amp;"$"&amp;$D353&amp;$AL$1&amp;"")</f>
        <v>0</v>
      </c>
      <c r="AM353" s="246" t="s">
        <v>1</v>
      </c>
      <c r="AN353" s="246" t="s">
        <v>1</v>
      </c>
      <c r="AO353" s="244" t="s">
        <v>1</v>
      </c>
      <c r="AP353" s="243">
        <v>11.7</v>
      </c>
      <c r="AQ353" s="247">
        <v>70.400000000000006</v>
      </c>
      <c r="AR353" s="243" cm="1">
        <f t="array" aca="1" ref="AR353" ca="1">INDIRECT("'"&amp;$C353&amp;"'!"&amp;"$"&amp;$D353&amp;$AR$1&amp;"")</f>
        <v>2.5</v>
      </c>
      <c r="AS353" s="246">
        <v>0.9</v>
      </c>
      <c r="AT353" s="244">
        <v>1.2989999999999999</v>
      </c>
      <c r="AU353" s="245" cm="1">
        <f t="array" aca="1" ref="AU353" ca="1">INDIRECT("'"&amp;$C353&amp;"'!"&amp;"$"&amp;$D353&amp;$AU$1&amp;"")</f>
        <v>2.5</v>
      </c>
      <c r="AV353" s="246">
        <v>0.9</v>
      </c>
      <c r="AW353" s="244">
        <v>1.032</v>
      </c>
      <c r="AX353" s="243">
        <v>0</v>
      </c>
      <c r="AY353" s="247">
        <v>70.400000000000006</v>
      </c>
      <c r="AZ353" s="246" cm="1">
        <f t="array" aca="1" ref="AZ353" ca="1">INDIRECT("'"&amp;$C353&amp;"'!"&amp;"$"&amp;$D353&amp;$AZ$1&amp;"")</f>
        <v>0</v>
      </c>
      <c r="BA353" s="245"/>
      <c r="BB353" s="246" t="s">
        <v>1</v>
      </c>
      <c r="BC353" s="244" t="s">
        <v>1</v>
      </c>
      <c r="BD353" s="246" t="str" cm="1">
        <f t="array" aca="1" ref="BD353" ca="1">INDIRECT("'"&amp;$C353&amp;"'!"&amp;"$"&amp;$D353&amp;$BD$1&amp;"")</f>
        <v>CMS</v>
      </c>
      <c r="BE353" s="245"/>
      <c r="BF353" s="246" t="s">
        <v>1</v>
      </c>
      <c r="BG353" s="244" t="s">
        <v>1</v>
      </c>
      <c r="BH353" s="248">
        <v>14.01</v>
      </c>
      <c r="BI353" s="244">
        <v>71.41</v>
      </c>
      <c r="BJ353" s="248" cm="1">
        <f t="array" aca="1" ref="BJ353" ca="1">INDIRECT("'"&amp;$C353&amp;"'!"&amp;"$"&amp;$D353&amp;$BJ$1&amp;"")</f>
        <v>12.71</v>
      </c>
      <c r="BK353" s="246">
        <v>1</v>
      </c>
      <c r="BL353" s="244">
        <v>1.1000000000000001</v>
      </c>
      <c r="BM353" s="416">
        <v>68.5</v>
      </c>
      <c r="BN353" s="243" cm="1">
        <f t="array" aca="1" ref="BN353" ca="1">INDIRECT("'"&amp;$C353&amp;"'!"&amp;"$"&amp;$D353&amp;$BN$1&amp;"")</f>
        <v>0</v>
      </c>
      <c r="BO353" s="245" t="s">
        <v>1</v>
      </c>
      <c r="BP353" s="244" t="s">
        <v>1</v>
      </c>
      <c r="BQ353" s="248" cm="1">
        <f t="array" aca="1" ref="BQ353" ca="1">INDIRECT("'"&amp;$C353&amp;"'!"&amp;"$"&amp;$D353&amp;$BQ$1&amp;"")</f>
        <v>0.96</v>
      </c>
      <c r="BR353" s="246"/>
      <c r="BS353" s="246">
        <v>0.99</v>
      </c>
      <c r="BT353" s="244">
        <v>0.14000000000000001</v>
      </c>
      <c r="BU353" s="249" cm="1">
        <f t="array" aca="1" ref="BU353" ca="1">INDIRECT("'"&amp;$C353&amp;"'!"&amp;"$"&amp;$D353&amp;$BU$1&amp;"")</f>
        <v>0.8</v>
      </c>
      <c r="BV353" s="246"/>
      <c r="BW353" s="246">
        <v>0.97</v>
      </c>
      <c r="BX353" s="244">
        <v>0.18</v>
      </c>
      <c r="BY353" s="249"/>
      <c r="BZ353" s="246"/>
      <c r="CA353" s="246"/>
      <c r="CB353" s="244"/>
    </row>
    <row r="354" spans="1:80" ht="15" thickBot="1" x14ac:dyDescent="0.25">
      <c r="BI354" s="250"/>
    </row>
    <row r="355" spans="1:80" ht="15" x14ac:dyDescent="0.2">
      <c r="A355" s="270">
        <f>A330+1</f>
        <v>45976</v>
      </c>
      <c r="B355" s="267">
        <v>0</v>
      </c>
      <c r="C355" s="252">
        <f>DAY(A355)</f>
        <v>15</v>
      </c>
      <c r="D355" s="253" t="s">
        <v>153</v>
      </c>
      <c r="E355" s="223">
        <v>14</v>
      </c>
      <c r="F355" s="224">
        <v>70.22</v>
      </c>
      <c r="G355" s="225" t="str" cm="1">
        <f t="array" aca="1" ref="G355" ca="1">INDIRECT("'"&amp;$C355&amp;"'!"&amp;"$"&amp;$D355&amp;$G$1&amp;"")</f>
        <v>CMS</v>
      </c>
      <c r="H355" s="226" t="s">
        <v>1</v>
      </c>
      <c r="I355" s="224" t="s">
        <v>1</v>
      </c>
      <c r="J355" s="225" cm="1">
        <f t="array" aca="1" ref="J355" ca="1">INDIRECT("'"&amp;$C355&amp;"'!"&amp;"$"&amp;$D355&amp;$J$1&amp;"")</f>
        <v>6.6</v>
      </c>
      <c r="K355" s="226"/>
      <c r="L355" s="226">
        <v>0.99</v>
      </c>
      <c r="M355" s="227">
        <v>1.08</v>
      </c>
      <c r="N355" s="223" cm="1">
        <f t="array" aca="1" ref="N355" ca="1">INDIRECT("'"&amp;$C355&amp;"'!"&amp;"$"&amp;$D355&amp;$N$1&amp;"")</f>
        <v>0</v>
      </c>
      <c r="O355" s="226"/>
      <c r="P355" s="226" t="s">
        <v>1</v>
      </c>
      <c r="Q355" s="224" t="s">
        <v>1</v>
      </c>
      <c r="R355" s="358" cm="1">
        <f t="array" aca="1" ref="R355" ca="1">INDIRECT("'"&amp;$C355&amp;"'!"&amp;"$"&amp;$D355&amp;$R$1&amp;"")</f>
        <v>6.7</v>
      </c>
      <c r="S355" s="226"/>
      <c r="T355" s="226">
        <v>0.95</v>
      </c>
      <c r="U355" s="227">
        <v>2.16</v>
      </c>
      <c r="V355" s="223" t="s">
        <v>1</v>
      </c>
      <c r="W355" s="228" cm="1">
        <f t="array" aca="1" ref="W355" ca="1">INDIRECT("'"&amp;$C355&amp;"'!"&amp;"$"&amp;$D355&amp;$W$1&amp;"")</f>
        <v>0</v>
      </c>
      <c r="X355" s="226" t="s">
        <v>1</v>
      </c>
      <c r="Y355" s="224" t="s">
        <v>1</v>
      </c>
      <c r="Z355" s="225"/>
      <c r="AA355" s="226"/>
      <c r="AB355" s="226"/>
      <c r="AC355" s="227"/>
      <c r="AD355" s="223"/>
      <c r="AE355" s="226"/>
      <c r="AF355" s="226"/>
      <c r="AG355" s="224"/>
      <c r="AH355" s="225"/>
      <c r="AI355" s="226"/>
      <c r="AJ355" s="226"/>
      <c r="AK355" s="224"/>
      <c r="AL355" s="223"/>
      <c r="AM355" s="226"/>
      <c r="AN355" s="226"/>
      <c r="AO355" s="224"/>
      <c r="AP355" s="223">
        <v>11.7</v>
      </c>
      <c r="AQ355" s="227">
        <v>71</v>
      </c>
      <c r="AR355" s="223" cm="1">
        <f t="array" aca="1" ref="AR355" ca="1">INDIRECT("'"&amp;$C355&amp;"'!"&amp;"$"&amp;$D355&amp;$AR$1&amp;"")</f>
        <v>3</v>
      </c>
      <c r="AS355" s="226">
        <v>0.95</v>
      </c>
      <c r="AT355" s="224">
        <v>1.0640000000000001</v>
      </c>
      <c r="AU355" s="225" cm="1">
        <f t="array" aca="1" ref="AU355" ca="1">INDIRECT("'"&amp;$C355&amp;"'!"&amp;"$"&amp;$D355&amp;$AU$1&amp;"")</f>
        <v>2.5</v>
      </c>
      <c r="AV355" s="226">
        <v>0.95</v>
      </c>
      <c r="AW355" s="224">
        <v>0.29599999999999999</v>
      </c>
      <c r="AX355" s="223">
        <v>0</v>
      </c>
      <c r="AY355" s="227">
        <v>70.400000000000006</v>
      </c>
      <c r="AZ355" s="226" cm="1">
        <f t="array" aca="1" ref="AZ355" ca="1">INDIRECT("'"&amp;$C355&amp;"'!"&amp;"$"&amp;$D355&amp;$AZ$1&amp;"")</f>
        <v>0</v>
      </c>
      <c r="BA355" s="225"/>
      <c r="BB355" s="226" t="s">
        <v>1</v>
      </c>
      <c r="BC355" s="224" t="s">
        <v>1</v>
      </c>
      <c r="BD355" s="226" t="str" cm="1">
        <f t="array" aca="1" ref="BD355" ca="1">INDIRECT("'"&amp;$C355&amp;"'!"&amp;"$"&amp;$D355&amp;$BD$1&amp;"")</f>
        <v>CMS</v>
      </c>
      <c r="BE355" s="225"/>
      <c r="BF355" s="226" t="s">
        <v>1</v>
      </c>
      <c r="BG355" s="224" t="s">
        <v>1</v>
      </c>
      <c r="BH355" s="228">
        <v>14.13</v>
      </c>
      <c r="BI355" s="224">
        <v>71.95</v>
      </c>
      <c r="BJ355" s="228" cm="1">
        <f t="array" aca="1" ref="BJ355" ca="1">INDIRECT("'"&amp;$C355&amp;"'!"&amp;"$"&amp;$D355&amp;$BJ$1&amp;"")</f>
        <v>14.19</v>
      </c>
      <c r="BK355" s="226">
        <v>1</v>
      </c>
      <c r="BL355" s="224">
        <v>1.2</v>
      </c>
      <c r="BM355" s="413">
        <v>69</v>
      </c>
      <c r="BN355" s="223" cm="1">
        <f t="array" aca="1" ref="BN355" ca="1">INDIRECT("'"&amp;$C355&amp;"'!"&amp;"$"&amp;$D355&amp;$BN$1&amp;"")</f>
        <v>0</v>
      </c>
      <c r="BO355" s="225" t="s">
        <v>1</v>
      </c>
      <c r="BP355" s="224" t="s">
        <v>1</v>
      </c>
      <c r="BQ355" s="228" cm="1">
        <f t="array" aca="1" ref="BQ355" ca="1">INDIRECT("'"&amp;$C355&amp;"'!"&amp;"$"&amp;$D355&amp;$BQ$1&amp;"")</f>
        <v>0.88</v>
      </c>
      <c r="BR355" s="226"/>
      <c r="BS355" s="226">
        <v>0.99</v>
      </c>
      <c r="BT355" s="224">
        <v>0.12</v>
      </c>
      <c r="BU355" s="228" cm="1">
        <f t="array" aca="1" ref="BU355" ca="1">INDIRECT("'"&amp;$C355&amp;"'!"&amp;"$"&amp;$D355&amp;$BU$1&amp;"")</f>
        <v>0.75</v>
      </c>
      <c r="BV355" s="226"/>
      <c r="BW355" s="226">
        <v>0.97</v>
      </c>
      <c r="BX355" s="224">
        <v>0.17</v>
      </c>
      <c r="BY355" s="281"/>
      <c r="BZ355" s="226"/>
      <c r="CA355" s="226"/>
      <c r="CB355" s="224"/>
    </row>
    <row r="356" spans="1:80" ht="15" x14ac:dyDescent="0.2">
      <c r="A356" s="351">
        <f t="shared" ref="A356:A378" si="27">A331+1</f>
        <v>45976</v>
      </c>
      <c r="B356" s="268">
        <v>4.1666666666666699E-2</v>
      </c>
      <c r="C356" s="254">
        <f>DAY(A356)</f>
        <v>15</v>
      </c>
      <c r="D356" s="255" t="s">
        <v>154</v>
      </c>
      <c r="E356" s="229">
        <v>14.18</v>
      </c>
      <c r="F356" s="230">
        <v>72.23</v>
      </c>
      <c r="G356" s="231" t="str" cm="1">
        <f t="array" aca="1" ref="G356" ca="1">INDIRECT("'"&amp;$C356&amp;"'!"&amp;"$"&amp;$D356&amp;$G$1&amp;"")</f>
        <v>CMS</v>
      </c>
      <c r="H356" s="232" t="s">
        <v>1</v>
      </c>
      <c r="I356" s="230" t="s">
        <v>1</v>
      </c>
      <c r="J356" s="231" cm="1">
        <f t="array" aca="1" ref="J356" ca="1">INDIRECT("'"&amp;$C356&amp;"'!"&amp;"$"&amp;$D356&amp;$J$1&amp;"")</f>
        <v>6.7</v>
      </c>
      <c r="K356" s="232"/>
      <c r="L356" s="232">
        <v>0.99</v>
      </c>
      <c r="M356" s="233">
        <v>1.1299999999999999</v>
      </c>
      <c r="N356" s="229" cm="1">
        <f t="array" aca="1" ref="N356" ca="1">INDIRECT("'"&amp;$C356&amp;"'!"&amp;"$"&amp;$D356&amp;$N$1&amp;"")</f>
        <v>0</v>
      </c>
      <c r="O356" s="232"/>
      <c r="P356" s="232" t="s">
        <v>1</v>
      </c>
      <c r="Q356" s="230" t="s">
        <v>1</v>
      </c>
      <c r="R356" s="359" cm="1">
        <f t="array" aca="1" ref="R356" ca="1">INDIRECT("'"&amp;$C356&amp;"'!"&amp;"$"&amp;$D356&amp;$R$1&amp;"")</f>
        <v>6.6</v>
      </c>
      <c r="S356" s="232"/>
      <c r="T356" s="232">
        <v>0.97</v>
      </c>
      <c r="U356" s="233">
        <v>1.67</v>
      </c>
      <c r="V356" s="229" t="s">
        <v>1</v>
      </c>
      <c r="W356" s="234" cm="1">
        <f t="array" aca="1" ref="W356" ca="1">INDIRECT("'"&amp;$C356&amp;"'!"&amp;"$"&amp;$D356&amp;$W$1&amp;"")</f>
        <v>0</v>
      </c>
      <c r="X356" s="232" t="s">
        <v>1</v>
      </c>
      <c r="Y356" s="230" t="s">
        <v>1</v>
      </c>
      <c r="Z356" s="231"/>
      <c r="AA356" s="232"/>
      <c r="AB356" s="232"/>
      <c r="AC356" s="233"/>
      <c r="AD356" s="229"/>
      <c r="AE356" s="232"/>
      <c r="AF356" s="232"/>
      <c r="AG356" s="230"/>
      <c r="AH356" s="231"/>
      <c r="AI356" s="232"/>
      <c r="AJ356" s="232"/>
      <c r="AK356" s="233"/>
      <c r="AL356" s="229"/>
      <c r="AM356" s="232"/>
      <c r="AN356" s="232"/>
      <c r="AO356" s="230"/>
      <c r="AP356" s="229">
        <v>11.7</v>
      </c>
      <c r="AQ356" s="233">
        <v>71</v>
      </c>
      <c r="AR356" s="229" cm="1">
        <f t="array" aca="1" ref="AR356" ca="1">INDIRECT("'"&amp;$C356&amp;"'!"&amp;"$"&amp;$D356&amp;$AR$1&amp;"")</f>
        <v>2.4</v>
      </c>
      <c r="AS356" s="232">
        <v>0.92</v>
      </c>
      <c r="AT356" s="230">
        <v>1.038</v>
      </c>
      <c r="AU356" s="231" cm="1">
        <f t="array" aca="1" ref="AU356" ca="1">INDIRECT("'"&amp;$C356&amp;"'!"&amp;"$"&amp;$D356&amp;$AU$1&amp;"")</f>
        <v>2.2999999999999998</v>
      </c>
      <c r="AV356" s="232">
        <v>0.95</v>
      </c>
      <c r="AW356" s="230">
        <v>0.67200000000000004</v>
      </c>
      <c r="AX356" s="229">
        <v>0</v>
      </c>
      <c r="AY356" s="233">
        <v>70.400000000000006</v>
      </c>
      <c r="AZ356" s="232" cm="1">
        <f t="array" aca="1" ref="AZ356" ca="1">INDIRECT("'"&amp;$C356&amp;"'!"&amp;"$"&amp;$D356&amp;$AZ$1&amp;"")</f>
        <v>0</v>
      </c>
      <c r="BA356" s="231"/>
      <c r="BB356" s="232" t="s">
        <v>1</v>
      </c>
      <c r="BC356" s="230" t="s">
        <v>1</v>
      </c>
      <c r="BD356" s="232" t="str" cm="1">
        <f t="array" aca="1" ref="BD356" ca="1">INDIRECT("'"&amp;$C356&amp;"'!"&amp;"$"&amp;$D356&amp;$BD$1&amp;"")</f>
        <v>CMS</v>
      </c>
      <c r="BE356" s="231"/>
      <c r="BF356" s="232" t="s">
        <v>1</v>
      </c>
      <c r="BG356" s="230" t="s">
        <v>1</v>
      </c>
      <c r="BH356" s="234">
        <v>14.18</v>
      </c>
      <c r="BI356" s="230">
        <v>72.23</v>
      </c>
      <c r="BJ356" s="234" cm="1">
        <f t="array" aca="1" ref="BJ356" ca="1">INDIRECT("'"&amp;$C356&amp;"'!"&amp;"$"&amp;$D356&amp;$BJ$1&amp;"")</f>
        <v>13.2</v>
      </c>
      <c r="BK356" s="232">
        <v>1</v>
      </c>
      <c r="BL356" s="230">
        <v>1.1000000000000001</v>
      </c>
      <c r="BM356" s="414">
        <v>69.2</v>
      </c>
      <c r="BN356" s="229" cm="1">
        <f t="array" aca="1" ref="BN356" ca="1">INDIRECT("'"&amp;$C356&amp;"'!"&amp;"$"&amp;$D356&amp;$BN$1&amp;"")</f>
        <v>0</v>
      </c>
      <c r="BO356" s="231" t="s">
        <v>1</v>
      </c>
      <c r="BP356" s="230" t="s">
        <v>1</v>
      </c>
      <c r="BQ356" s="234" cm="1">
        <f t="array" aca="1" ref="BQ356" ca="1">INDIRECT("'"&amp;$C356&amp;"'!"&amp;"$"&amp;$D356&amp;$BQ$1&amp;"")</f>
        <v>0.82</v>
      </c>
      <c r="BR356" s="232"/>
      <c r="BS356" s="232">
        <v>0.99</v>
      </c>
      <c r="BT356" s="230">
        <v>0.11</v>
      </c>
      <c r="BU356" s="234" cm="1">
        <f t="array" aca="1" ref="BU356" ca="1">INDIRECT("'"&amp;$C356&amp;"'!"&amp;"$"&amp;$D356&amp;$BU$1&amp;"")</f>
        <v>0.71</v>
      </c>
      <c r="BV356" s="232"/>
      <c r="BW356" s="232">
        <v>0.97</v>
      </c>
      <c r="BX356" s="230">
        <v>0.17</v>
      </c>
      <c r="BY356" s="235"/>
      <c r="BZ356" s="232"/>
      <c r="CA356" s="232"/>
      <c r="CB356" s="230"/>
    </row>
    <row r="357" spans="1:80" ht="15" x14ac:dyDescent="0.2">
      <c r="A357" s="351">
        <f t="shared" si="27"/>
        <v>45976</v>
      </c>
      <c r="B357" s="268">
        <v>8.3333333333333301E-2</v>
      </c>
      <c r="C357" s="254">
        <f>DAY(A357)</f>
        <v>15</v>
      </c>
      <c r="D357" s="255" t="s">
        <v>155</v>
      </c>
      <c r="E357" s="236">
        <v>14</v>
      </c>
      <c r="F357" s="237">
        <v>70.23</v>
      </c>
      <c r="G357" s="238" t="str" cm="1">
        <f t="array" aca="1" ref="G357" ca="1">INDIRECT("'"&amp;$C357&amp;"'!"&amp;"$"&amp;$D357&amp;$G$1&amp;"")</f>
        <v>CMS</v>
      </c>
      <c r="H357" s="239" t="s">
        <v>1</v>
      </c>
      <c r="I357" s="237" t="s">
        <v>1</v>
      </c>
      <c r="J357" s="238" cm="1">
        <f t="array" aca="1" ref="J357" ca="1">INDIRECT("'"&amp;$C357&amp;"'!"&amp;"$"&amp;$D357&amp;$J$1&amp;"")</f>
        <v>6.6</v>
      </c>
      <c r="K357" s="239"/>
      <c r="L357" s="239">
        <v>0.99</v>
      </c>
      <c r="M357" s="240">
        <v>1.113</v>
      </c>
      <c r="N357" s="236" cm="1">
        <f t="array" aca="1" ref="N357" ca="1">INDIRECT("'"&amp;$C357&amp;"'!"&amp;"$"&amp;$D357&amp;$N$1&amp;"")</f>
        <v>0</v>
      </c>
      <c r="O357" s="239"/>
      <c r="P357" s="239" t="s">
        <v>1</v>
      </c>
      <c r="Q357" s="237" t="s">
        <v>1</v>
      </c>
      <c r="R357" s="236" cm="1">
        <f t="array" aca="1" ref="R357" ca="1">INDIRECT("'"&amp;$C357&amp;"'!"&amp;"$"&amp;$D357&amp;$R$1&amp;"")</f>
        <v>6.5</v>
      </c>
      <c r="S357" s="239"/>
      <c r="T357" s="239">
        <v>0.97</v>
      </c>
      <c r="U357" s="240">
        <v>1.5249999999999999</v>
      </c>
      <c r="V357" s="236" t="s">
        <v>1</v>
      </c>
      <c r="W357" s="241" cm="1">
        <f t="array" aca="1" ref="W357" ca="1">INDIRECT("'"&amp;$C357&amp;"'!"&amp;"$"&amp;$D357&amp;$W$1&amp;"")</f>
        <v>0</v>
      </c>
      <c r="X357" s="239" t="s">
        <v>1</v>
      </c>
      <c r="Y357" s="237" t="s">
        <v>1</v>
      </c>
      <c r="Z357" s="238"/>
      <c r="AA357" s="239"/>
      <c r="AB357" s="239"/>
      <c r="AC357" s="240"/>
      <c r="AD357" s="236"/>
      <c r="AE357" s="239"/>
      <c r="AF357" s="239"/>
      <c r="AG357" s="237"/>
      <c r="AH357" s="238"/>
      <c r="AI357" s="239"/>
      <c r="AJ357" s="239"/>
      <c r="AK357" s="240"/>
      <c r="AL357" s="236"/>
      <c r="AM357" s="239"/>
      <c r="AN357" s="239"/>
      <c r="AO357" s="240"/>
      <c r="AP357" s="236">
        <v>11.5</v>
      </c>
      <c r="AQ357" s="240">
        <v>70.5</v>
      </c>
      <c r="AR357" s="236" cm="1">
        <f t="array" aca="1" ref="AR357" ca="1">INDIRECT("'"&amp;$C357&amp;"'!"&amp;"$"&amp;$D357&amp;$AR$1&amp;"")</f>
        <v>2.8</v>
      </c>
      <c r="AS357" s="239">
        <v>0.9</v>
      </c>
      <c r="AT357" s="237">
        <v>1.339</v>
      </c>
      <c r="AU357" s="238" cm="1">
        <f t="array" aca="1" ref="AU357" ca="1">INDIRECT("'"&amp;$C357&amp;"'!"&amp;"$"&amp;$D357&amp;$AU$1&amp;"")</f>
        <v>0</v>
      </c>
      <c r="AV357" s="239" t="s">
        <v>1</v>
      </c>
      <c r="AW357" s="237" t="s">
        <v>1</v>
      </c>
      <c r="AX357" s="236">
        <v>0</v>
      </c>
      <c r="AY357" s="240">
        <v>70.400000000000006</v>
      </c>
      <c r="AZ357" s="239" cm="1">
        <f t="array" aca="1" ref="AZ357" ca="1">INDIRECT("'"&amp;$C357&amp;"'!"&amp;"$"&amp;$D357&amp;$AZ$1&amp;"")</f>
        <v>0</v>
      </c>
      <c r="BA357" s="238"/>
      <c r="BB357" s="239" t="s">
        <v>1</v>
      </c>
      <c r="BC357" s="237" t="s">
        <v>1</v>
      </c>
      <c r="BD357" s="239" t="str" cm="1">
        <f t="array" aca="1" ref="BD357" ca="1">INDIRECT("'"&amp;$C357&amp;"'!"&amp;"$"&amp;$D357&amp;$BD$1&amp;"")</f>
        <v>CMS</v>
      </c>
      <c r="BE357" s="238"/>
      <c r="BF357" s="239" t="s">
        <v>1</v>
      </c>
      <c r="BG357" s="237" t="s">
        <v>1</v>
      </c>
      <c r="BH357" s="241">
        <v>13.94</v>
      </c>
      <c r="BI357" s="237">
        <v>71.39</v>
      </c>
      <c r="BJ357" s="241" cm="1">
        <f t="array" aca="1" ref="BJ357" ca="1">INDIRECT("'"&amp;$C357&amp;"'!"&amp;"$"&amp;$D357&amp;$BJ$1&amp;"")</f>
        <v>13.71</v>
      </c>
      <c r="BK357" s="239">
        <v>1</v>
      </c>
      <c r="BL357" s="237">
        <v>0.2</v>
      </c>
      <c r="BM357" s="415">
        <v>69</v>
      </c>
      <c r="BN357" s="236" cm="1">
        <f t="array" aca="1" ref="BN357" ca="1">INDIRECT("'"&amp;$C357&amp;"'!"&amp;"$"&amp;$D357&amp;$BN$1&amp;"")</f>
        <v>0</v>
      </c>
      <c r="BO357" s="238" t="s">
        <v>1</v>
      </c>
      <c r="BP357" s="237" t="s">
        <v>1</v>
      </c>
      <c r="BQ357" s="241" cm="1">
        <f t="array" aca="1" ref="BQ357" ca="1">INDIRECT("'"&amp;$C357&amp;"'!"&amp;"$"&amp;$D357&amp;$BQ$1&amp;"")</f>
        <v>0.8</v>
      </c>
      <c r="BR357" s="239"/>
      <c r="BS357" s="239">
        <v>0.99</v>
      </c>
      <c r="BT357" s="237">
        <v>0.1</v>
      </c>
      <c r="BU357" s="241" cm="1">
        <f t="array" aca="1" ref="BU357" ca="1">INDIRECT("'"&amp;$C357&amp;"'!"&amp;"$"&amp;$D357&amp;$BU$1&amp;"")</f>
        <v>0.67</v>
      </c>
      <c r="BV357" s="239"/>
      <c r="BW357" s="239">
        <v>0.97</v>
      </c>
      <c r="BX357" s="237">
        <v>0.16</v>
      </c>
      <c r="BY357" s="242"/>
      <c r="BZ357" s="239"/>
      <c r="CA357" s="239"/>
      <c r="CB357" s="237"/>
    </row>
    <row r="358" spans="1:80" ht="15" x14ac:dyDescent="0.2">
      <c r="A358" s="351">
        <f t="shared" si="27"/>
        <v>45976</v>
      </c>
      <c r="B358" s="268">
        <v>0.125</v>
      </c>
      <c r="C358" s="254">
        <f>DAY(A358)</f>
        <v>15</v>
      </c>
      <c r="D358" s="255" t="s">
        <v>156</v>
      </c>
      <c r="E358" s="229">
        <v>14</v>
      </c>
      <c r="F358" s="230">
        <v>70.150000000000006</v>
      </c>
      <c r="G358" s="231" t="str" cm="1">
        <f t="array" aca="1" ref="G358" ca="1">INDIRECT("'"&amp;$C358&amp;"'!"&amp;"$"&amp;$D358&amp;$G$1&amp;"")</f>
        <v>CMS</v>
      </c>
      <c r="H358" s="232" t="s">
        <v>1</v>
      </c>
      <c r="I358" s="230" t="s">
        <v>1</v>
      </c>
      <c r="J358" s="231" cm="1">
        <f t="array" aca="1" ref="J358" ca="1">INDIRECT("'"&amp;$C358&amp;"'!"&amp;"$"&amp;$D358&amp;$J$1&amp;"")</f>
        <v>6.6</v>
      </c>
      <c r="K358" s="232"/>
      <c r="L358" s="232">
        <v>0.99</v>
      </c>
      <c r="M358" s="233">
        <v>1.1200000000000001</v>
      </c>
      <c r="N358" s="229" cm="1">
        <f t="array" aca="1" ref="N358" ca="1">INDIRECT("'"&amp;$C358&amp;"'!"&amp;"$"&amp;$D358&amp;$N$1&amp;"")</f>
        <v>0</v>
      </c>
      <c r="O358" s="232"/>
      <c r="P358" s="232" t="s">
        <v>1</v>
      </c>
      <c r="Q358" s="230" t="s">
        <v>1</v>
      </c>
      <c r="R358" s="359" cm="1">
        <f t="array" aca="1" ref="R358" ca="1">INDIRECT("'"&amp;$C358&amp;"'!"&amp;"$"&amp;$D358&amp;$R$1&amp;"")</f>
        <v>6.6</v>
      </c>
      <c r="S358" s="232"/>
      <c r="T358" s="232">
        <v>0.97</v>
      </c>
      <c r="U358" s="233">
        <v>1.69</v>
      </c>
      <c r="V358" s="229" t="s">
        <v>1</v>
      </c>
      <c r="W358" s="234" cm="1">
        <f t="array" aca="1" ref="W358" ca="1">INDIRECT("'"&amp;$C358&amp;"'!"&amp;"$"&amp;$D358&amp;$W$1&amp;"")</f>
        <v>0</v>
      </c>
      <c r="X358" s="232" t="s">
        <v>1</v>
      </c>
      <c r="Y358" s="230" t="s">
        <v>1</v>
      </c>
      <c r="Z358" s="231"/>
      <c r="AA358" s="232"/>
      <c r="AB358" s="232"/>
      <c r="AC358" s="233"/>
      <c r="AD358" s="229"/>
      <c r="AE358" s="232"/>
      <c r="AF358" s="232"/>
      <c r="AG358" s="230"/>
      <c r="AH358" s="231"/>
      <c r="AI358" s="232"/>
      <c r="AJ358" s="232"/>
      <c r="AK358" s="233"/>
      <c r="AL358" s="229"/>
      <c r="AM358" s="232"/>
      <c r="AN358" s="232"/>
      <c r="AO358" s="230"/>
      <c r="AP358" s="229">
        <v>11.5</v>
      </c>
      <c r="AQ358" s="233">
        <v>70.099999999999994</v>
      </c>
      <c r="AR358" s="229" cm="1">
        <f t="array" aca="1" ref="AR358" ca="1">INDIRECT("'"&amp;$C358&amp;"'!"&amp;"$"&amp;$D358&amp;$AR$1&amp;"")</f>
        <v>2.6</v>
      </c>
      <c r="AS358" s="232">
        <v>0.91</v>
      </c>
      <c r="AT358" s="230">
        <v>1.2010000000000001</v>
      </c>
      <c r="AU358" s="231" cm="1">
        <f t="array" aca="1" ref="AU358" ca="1">INDIRECT("'"&amp;$C358&amp;"'!"&amp;"$"&amp;$D358&amp;$AU$1&amp;"")</f>
        <v>0</v>
      </c>
      <c r="AV358" s="232" t="s">
        <v>1</v>
      </c>
      <c r="AW358" s="230" t="s">
        <v>1</v>
      </c>
      <c r="AX358" s="229">
        <v>0</v>
      </c>
      <c r="AY358" s="233">
        <v>70.400000000000006</v>
      </c>
      <c r="AZ358" s="232" cm="1">
        <f t="array" aca="1" ref="AZ358" ca="1">INDIRECT("'"&amp;$C358&amp;"'!"&amp;"$"&amp;$D358&amp;$AZ$1&amp;"")</f>
        <v>0</v>
      </c>
      <c r="BA358" s="231"/>
      <c r="BB358" s="232" t="s">
        <v>1</v>
      </c>
      <c r="BC358" s="230" t="s">
        <v>1</v>
      </c>
      <c r="BD358" s="232" t="str" cm="1">
        <f t="array" aca="1" ref="BD358" ca="1">INDIRECT("'"&amp;$C358&amp;"'!"&amp;"$"&amp;$D358&amp;$BD$1&amp;"")</f>
        <v>CMS</v>
      </c>
      <c r="BE358" s="231"/>
      <c r="BF358" s="232" t="s">
        <v>1</v>
      </c>
      <c r="BG358" s="230" t="s">
        <v>1</v>
      </c>
      <c r="BH358" s="234">
        <v>13.87</v>
      </c>
      <c r="BI358" s="230">
        <v>71</v>
      </c>
      <c r="BJ358" s="234" cm="1">
        <f t="array" aca="1" ref="BJ358" ca="1">INDIRECT("'"&amp;$C358&amp;"'!"&amp;"$"&amp;$D358&amp;$BJ$1&amp;"")</f>
        <v>12.73</v>
      </c>
      <c r="BK358" s="232">
        <v>1</v>
      </c>
      <c r="BL358" s="230">
        <v>0.1</v>
      </c>
      <c r="BM358" s="414">
        <v>68.900000000000006</v>
      </c>
      <c r="BN358" s="229" cm="1">
        <f t="array" aca="1" ref="BN358" ca="1">INDIRECT("'"&amp;$C358&amp;"'!"&amp;"$"&amp;$D358&amp;$BN$1&amp;"")</f>
        <v>0</v>
      </c>
      <c r="BO358" s="231" t="s">
        <v>1</v>
      </c>
      <c r="BP358" s="230" t="s">
        <v>1</v>
      </c>
      <c r="BQ358" s="234" cm="1">
        <f t="array" aca="1" ref="BQ358" ca="1">INDIRECT("'"&amp;$C358&amp;"'!"&amp;"$"&amp;$D358&amp;$BQ$1&amp;"")</f>
        <v>0.79</v>
      </c>
      <c r="BR358" s="232"/>
      <c r="BS358" s="232">
        <v>0.99</v>
      </c>
      <c r="BT358" s="230">
        <v>0.1</v>
      </c>
      <c r="BU358" s="234" cm="1">
        <f t="array" aca="1" ref="BU358" ca="1">INDIRECT("'"&amp;$C358&amp;"'!"&amp;"$"&amp;$D358&amp;$BU$1&amp;"")</f>
        <v>0.66</v>
      </c>
      <c r="BV358" s="232"/>
      <c r="BW358" s="232">
        <v>0.97</v>
      </c>
      <c r="BX358" s="230">
        <v>0.16</v>
      </c>
      <c r="BY358" s="235"/>
      <c r="BZ358" s="232"/>
      <c r="CA358" s="232"/>
      <c r="CB358" s="230"/>
    </row>
    <row r="359" spans="1:80" ht="15" x14ac:dyDescent="0.2">
      <c r="A359" s="351">
        <f t="shared" si="27"/>
        <v>45976</v>
      </c>
      <c r="B359" s="268">
        <v>0.16666666666666699</v>
      </c>
      <c r="C359" s="254">
        <f>DAY(A359)</f>
        <v>15</v>
      </c>
      <c r="D359" s="255" t="s">
        <v>157</v>
      </c>
      <c r="E359" s="236">
        <v>14</v>
      </c>
      <c r="F359" s="237">
        <v>70.010000000000005</v>
      </c>
      <c r="G359" s="238" t="str" cm="1">
        <f t="array" aca="1" ref="G359" ca="1">INDIRECT("'"&amp;$C359&amp;"'!"&amp;"$"&amp;$D359&amp;$G$1&amp;"")</f>
        <v>CMS</v>
      </c>
      <c r="H359" s="239" t="s">
        <v>1</v>
      </c>
      <c r="I359" s="237" t="s">
        <v>1</v>
      </c>
      <c r="J359" s="238" cm="1">
        <f t="array" aca="1" ref="J359" ca="1">INDIRECT("'"&amp;$C359&amp;"'!"&amp;"$"&amp;$D359&amp;$J$1&amp;"")</f>
        <v>6.3</v>
      </c>
      <c r="K359" s="239"/>
      <c r="L359" s="239">
        <v>0.98</v>
      </c>
      <c r="M359" s="240">
        <v>1.4710000000000001</v>
      </c>
      <c r="N359" s="236" cm="1">
        <f t="array" aca="1" ref="N359" ca="1">INDIRECT("'"&amp;$C359&amp;"'!"&amp;"$"&amp;$D359&amp;$N$1&amp;"")</f>
        <v>0</v>
      </c>
      <c r="O359" s="239"/>
      <c r="P359" s="239" t="s">
        <v>1</v>
      </c>
      <c r="Q359" s="237" t="s">
        <v>1</v>
      </c>
      <c r="R359" s="236" cm="1">
        <f t="array" aca="1" ref="R359" ca="1">INDIRECT("'"&amp;$C359&amp;"'!"&amp;"$"&amp;$D359&amp;$R$1&amp;"")</f>
        <v>6.3</v>
      </c>
      <c r="S359" s="239"/>
      <c r="T359" s="239">
        <v>0.97</v>
      </c>
      <c r="U359" s="240">
        <v>1.6180000000000001</v>
      </c>
      <c r="V359" s="236" t="s">
        <v>1</v>
      </c>
      <c r="W359" s="241" cm="1">
        <f t="array" aca="1" ref="W359" ca="1">INDIRECT("'"&amp;$C359&amp;"'!"&amp;"$"&amp;$D359&amp;$W$1&amp;"")</f>
        <v>0</v>
      </c>
      <c r="X359" s="239" t="s">
        <v>1</v>
      </c>
      <c r="Y359" s="237" t="s">
        <v>1</v>
      </c>
      <c r="Z359" s="238"/>
      <c r="AA359" s="239"/>
      <c r="AB359" s="239"/>
      <c r="AC359" s="240"/>
      <c r="AD359" s="236"/>
      <c r="AE359" s="239"/>
      <c r="AF359" s="239"/>
      <c r="AG359" s="237"/>
      <c r="AH359" s="238"/>
      <c r="AI359" s="239"/>
      <c r="AJ359" s="239"/>
      <c r="AK359" s="240"/>
      <c r="AL359" s="236"/>
      <c r="AM359" s="239"/>
      <c r="AN359" s="239"/>
      <c r="AO359" s="237"/>
      <c r="AP359" s="236">
        <v>11.5</v>
      </c>
      <c r="AQ359" s="240">
        <v>70.2</v>
      </c>
      <c r="AR359" s="236" cm="1">
        <f t="array" aca="1" ref="AR359" ca="1">INDIRECT("'"&amp;$C359&amp;"'!"&amp;"$"&amp;$D359&amp;$AR$1&amp;"")</f>
        <v>2.6</v>
      </c>
      <c r="AS359" s="239">
        <v>0.9</v>
      </c>
      <c r="AT359" s="237">
        <v>1.1559999999999999</v>
      </c>
      <c r="AU359" s="238" cm="1">
        <f t="array" aca="1" ref="AU359" ca="1">INDIRECT("'"&amp;$C359&amp;"'!"&amp;"$"&amp;$D359&amp;$AU$1&amp;"")</f>
        <v>0</v>
      </c>
      <c r="AV359" s="239" t="s">
        <v>1</v>
      </c>
      <c r="AW359" s="237" t="s">
        <v>1</v>
      </c>
      <c r="AX359" s="236">
        <v>0</v>
      </c>
      <c r="AY359" s="240">
        <v>70.400000000000006</v>
      </c>
      <c r="AZ359" s="239" cm="1">
        <f t="array" aca="1" ref="AZ359" ca="1">INDIRECT("'"&amp;$C359&amp;"'!"&amp;"$"&amp;$D359&amp;$AZ$1&amp;"")</f>
        <v>0</v>
      </c>
      <c r="BA359" s="238"/>
      <c r="BB359" s="239" t="s">
        <v>1</v>
      </c>
      <c r="BC359" s="237" t="s">
        <v>1</v>
      </c>
      <c r="BD359" s="239" t="str" cm="1">
        <f t="array" aca="1" ref="BD359" ca="1">INDIRECT("'"&amp;$C359&amp;"'!"&amp;"$"&amp;$D359&amp;$BD$1&amp;"")</f>
        <v>CMS</v>
      </c>
      <c r="BE359" s="238"/>
      <c r="BF359" s="239" t="s">
        <v>1</v>
      </c>
      <c r="BG359" s="237" t="s">
        <v>1</v>
      </c>
      <c r="BH359" s="241">
        <v>13.9</v>
      </c>
      <c r="BI359" s="237">
        <v>71.17</v>
      </c>
      <c r="BJ359" s="241" cm="1">
        <f t="array" aca="1" ref="BJ359" ca="1">INDIRECT("'"&amp;$C359&amp;"'!"&amp;"$"&amp;$D359&amp;$BJ$1&amp;"")</f>
        <v>12.68</v>
      </c>
      <c r="BK359" s="239">
        <v>1</v>
      </c>
      <c r="BL359" s="237">
        <v>0.1</v>
      </c>
      <c r="BM359" s="415">
        <v>69</v>
      </c>
      <c r="BN359" s="236" cm="1">
        <f t="array" aca="1" ref="BN359" ca="1">INDIRECT("'"&amp;$C359&amp;"'!"&amp;"$"&amp;$D359&amp;$BN$1&amp;"")</f>
        <v>0</v>
      </c>
      <c r="BO359" s="238" t="s">
        <v>1</v>
      </c>
      <c r="BP359" s="237" t="s">
        <v>1</v>
      </c>
      <c r="BQ359" s="241" cm="1">
        <f t="array" aca="1" ref="BQ359" ca="1">INDIRECT("'"&amp;$C359&amp;"'!"&amp;"$"&amp;$D359&amp;$BQ$1&amp;"")</f>
        <v>0.77</v>
      </c>
      <c r="BR359" s="239"/>
      <c r="BS359" s="239">
        <v>0.99</v>
      </c>
      <c r="BT359" s="237">
        <v>0.09</v>
      </c>
      <c r="BU359" s="241" cm="1">
        <f t="array" aca="1" ref="BU359" ca="1">INDIRECT("'"&amp;$C359&amp;"'!"&amp;"$"&amp;$D359&amp;$BU$1&amp;"")</f>
        <v>0.64</v>
      </c>
      <c r="BV359" s="239"/>
      <c r="BW359" s="239">
        <v>0.97</v>
      </c>
      <c r="BX359" s="237">
        <v>0.15</v>
      </c>
      <c r="BY359" s="242"/>
      <c r="BZ359" s="239"/>
      <c r="CA359" s="239"/>
      <c r="CB359" s="237"/>
    </row>
    <row r="360" spans="1:80" ht="15" x14ac:dyDescent="0.2">
      <c r="A360" s="351">
        <f t="shared" si="27"/>
        <v>45976</v>
      </c>
      <c r="B360" s="268">
        <v>0.20833333333333301</v>
      </c>
      <c r="C360" s="254">
        <f t="shared" ref="C360:C378" si="28">DAY(A360)</f>
        <v>15</v>
      </c>
      <c r="D360" s="255" t="s">
        <v>158</v>
      </c>
      <c r="E360" s="229">
        <v>14</v>
      </c>
      <c r="F360" s="230">
        <v>70.180000000000007</v>
      </c>
      <c r="G360" s="231" t="str" cm="1">
        <f t="array" aca="1" ref="G360" ca="1">INDIRECT("'"&amp;$C360&amp;"'!"&amp;"$"&amp;$D360&amp;$G$1&amp;"")</f>
        <v>CMS</v>
      </c>
      <c r="H360" s="232" t="s">
        <v>1</v>
      </c>
      <c r="I360" s="230" t="s">
        <v>1</v>
      </c>
      <c r="J360" s="231" cm="1">
        <f t="array" aca="1" ref="J360" ca="1">INDIRECT("'"&amp;$C360&amp;"'!"&amp;"$"&amp;$D360&amp;$J$1&amp;"")</f>
        <v>6.6</v>
      </c>
      <c r="K360" s="232"/>
      <c r="L360" s="232">
        <v>0.98</v>
      </c>
      <c r="M360" s="233">
        <v>1.1679999999999999</v>
      </c>
      <c r="N360" s="229" cm="1">
        <f t="array" aca="1" ref="N360" ca="1">INDIRECT("'"&amp;$C360&amp;"'!"&amp;"$"&amp;$D360&amp;$N$1&amp;"")</f>
        <v>0</v>
      </c>
      <c r="O360" s="232"/>
      <c r="P360" s="232" t="s">
        <v>1</v>
      </c>
      <c r="Q360" s="230" t="s">
        <v>1</v>
      </c>
      <c r="R360" s="359" cm="1">
        <f t="array" aca="1" ref="R360" ca="1">INDIRECT("'"&amp;$C360&amp;"'!"&amp;"$"&amp;$D360&amp;$R$1&amp;"")</f>
        <v>6.5</v>
      </c>
      <c r="S360" s="232"/>
      <c r="T360" s="232">
        <v>0.97</v>
      </c>
      <c r="U360" s="233">
        <v>1.411</v>
      </c>
      <c r="V360" s="229" t="s">
        <v>1</v>
      </c>
      <c r="W360" s="234" cm="1">
        <f t="array" aca="1" ref="W360" ca="1">INDIRECT("'"&amp;$C360&amp;"'!"&amp;"$"&amp;$D360&amp;$W$1&amp;"")</f>
        <v>0</v>
      </c>
      <c r="X360" s="232" t="s">
        <v>1</v>
      </c>
      <c r="Y360" s="230" t="s">
        <v>1</v>
      </c>
      <c r="Z360" s="231"/>
      <c r="AA360" s="232"/>
      <c r="AB360" s="232"/>
      <c r="AC360" s="233"/>
      <c r="AD360" s="229"/>
      <c r="AE360" s="232"/>
      <c r="AF360" s="232"/>
      <c r="AG360" s="230"/>
      <c r="AH360" s="231"/>
      <c r="AI360" s="232"/>
      <c r="AJ360" s="232"/>
      <c r="AK360" s="233"/>
      <c r="AL360" s="229"/>
      <c r="AM360" s="232"/>
      <c r="AN360" s="232"/>
      <c r="AO360" s="230"/>
      <c r="AP360" s="229">
        <v>11.5</v>
      </c>
      <c r="AQ360" s="233">
        <v>70.400000000000006</v>
      </c>
      <c r="AR360" s="229" cm="1">
        <f t="array" aca="1" ref="AR360" ca="1">INDIRECT("'"&amp;$C360&amp;"'!"&amp;"$"&amp;$D360&amp;$AR$1&amp;"")</f>
        <v>2.6</v>
      </c>
      <c r="AS360" s="232">
        <v>0.94</v>
      </c>
      <c r="AT360" s="230">
        <v>0.92700000000000005</v>
      </c>
      <c r="AU360" s="231" cm="1">
        <f t="array" aca="1" ref="AU360" ca="1">INDIRECT("'"&amp;$C360&amp;"'!"&amp;"$"&amp;$D360&amp;$AU$1&amp;"")</f>
        <v>0</v>
      </c>
      <c r="AV360" s="232" t="s">
        <v>1</v>
      </c>
      <c r="AW360" s="230" t="s">
        <v>1</v>
      </c>
      <c r="AX360" s="229">
        <v>0</v>
      </c>
      <c r="AY360" s="233">
        <v>70.400000000000006</v>
      </c>
      <c r="AZ360" s="232" cm="1">
        <f t="array" aca="1" ref="AZ360" ca="1">INDIRECT("'"&amp;$C360&amp;"'!"&amp;"$"&amp;$D360&amp;$AZ$1&amp;"")</f>
        <v>0</v>
      </c>
      <c r="BA360" s="231"/>
      <c r="BB360" s="232" t="s">
        <v>1</v>
      </c>
      <c r="BC360" s="230" t="s">
        <v>1</v>
      </c>
      <c r="BD360" s="232" t="str" cm="1">
        <f t="array" aca="1" ref="BD360" ca="1">INDIRECT("'"&amp;$C360&amp;"'!"&amp;"$"&amp;$D360&amp;$BD$1&amp;"")</f>
        <v>CMS</v>
      </c>
      <c r="BE360" s="231"/>
      <c r="BF360" s="232" t="s">
        <v>1</v>
      </c>
      <c r="BG360" s="230" t="s">
        <v>1</v>
      </c>
      <c r="BH360" s="234">
        <v>14.04</v>
      </c>
      <c r="BI360" s="230">
        <v>71.650000000000006</v>
      </c>
      <c r="BJ360" s="234" cm="1">
        <f t="array" aca="1" ref="BJ360" ca="1">INDIRECT("'"&amp;$C360&amp;"'!"&amp;"$"&amp;$D360&amp;$BJ$1&amp;"")</f>
        <v>13.71</v>
      </c>
      <c r="BK360" s="232">
        <v>1</v>
      </c>
      <c r="BL360" s="230">
        <v>1.1000000000000001</v>
      </c>
      <c r="BM360" s="414">
        <v>68.900000000000006</v>
      </c>
      <c r="BN360" s="229" cm="1">
        <f t="array" aca="1" ref="BN360" ca="1">INDIRECT("'"&amp;$C360&amp;"'!"&amp;"$"&amp;$D360&amp;$BN$1&amp;"")</f>
        <v>0</v>
      </c>
      <c r="BO360" s="231" t="s">
        <v>1</v>
      </c>
      <c r="BP360" s="230" t="s">
        <v>1</v>
      </c>
      <c r="BQ360" s="234" cm="1">
        <f t="array" aca="1" ref="BQ360" ca="1">INDIRECT("'"&amp;$C360&amp;"'!"&amp;"$"&amp;$D360&amp;$BQ$1&amp;"")</f>
        <v>0.79</v>
      </c>
      <c r="BR360" s="232"/>
      <c r="BS360" s="232">
        <v>0.99</v>
      </c>
      <c r="BT360" s="230">
        <v>0.09</v>
      </c>
      <c r="BU360" s="234" cm="1">
        <f t="array" aca="1" ref="BU360" ca="1">INDIRECT("'"&amp;$C360&amp;"'!"&amp;"$"&amp;$D360&amp;$BU$1&amp;"")</f>
        <v>0.67</v>
      </c>
      <c r="BV360" s="232"/>
      <c r="BW360" s="232">
        <v>0.97</v>
      </c>
      <c r="BX360" s="230">
        <v>0.15</v>
      </c>
      <c r="BY360" s="235"/>
      <c r="BZ360" s="232"/>
      <c r="CA360" s="232"/>
      <c r="CB360" s="230"/>
    </row>
    <row r="361" spans="1:80" ht="15" x14ac:dyDescent="0.2">
      <c r="A361" s="351">
        <f t="shared" si="27"/>
        <v>45976</v>
      </c>
      <c r="B361" s="268">
        <v>0.25</v>
      </c>
      <c r="C361" s="254">
        <f t="shared" si="28"/>
        <v>15</v>
      </c>
      <c r="D361" s="255" t="s">
        <v>159</v>
      </c>
      <c r="E361" s="236">
        <v>14</v>
      </c>
      <c r="F361" s="237">
        <v>70.03</v>
      </c>
      <c r="G361" s="238" t="str" cm="1">
        <f t="array" aca="1" ref="G361" ca="1">INDIRECT("'"&amp;$C361&amp;"'!"&amp;"$"&amp;$D361&amp;$G$1&amp;"")</f>
        <v>CMS</v>
      </c>
      <c r="H361" s="239" t="s">
        <v>1</v>
      </c>
      <c r="I361" s="237" t="s">
        <v>1</v>
      </c>
      <c r="J361" s="238" cm="1">
        <f t="array" aca="1" ref="J361" ca="1">INDIRECT("'"&amp;$C361&amp;"'!"&amp;"$"&amp;$D361&amp;$J$1&amp;"")</f>
        <v>6.5</v>
      </c>
      <c r="K361" s="239"/>
      <c r="L361" s="239">
        <v>0.98</v>
      </c>
      <c r="M361" s="240">
        <v>1.173</v>
      </c>
      <c r="N361" s="236" t="str" cm="1">
        <f t="array" aca="1" ref="N361" ca="1">INDIRECT("'"&amp;$C361&amp;"'!"&amp;"$"&amp;$D361&amp;$N$1&amp;"")</f>
        <v>CMS</v>
      </c>
      <c r="O361" s="239"/>
      <c r="P361" s="239" t="s">
        <v>1</v>
      </c>
      <c r="Q361" s="237" t="s">
        <v>1</v>
      </c>
      <c r="R361" s="236" cm="1">
        <f t="array" aca="1" ref="R361" ca="1">INDIRECT("'"&amp;$C361&amp;"'!"&amp;"$"&amp;$D361&amp;$R$1&amp;"")</f>
        <v>6.5</v>
      </c>
      <c r="S361" s="239"/>
      <c r="T361" s="239">
        <v>0.96</v>
      </c>
      <c r="U361" s="240">
        <v>1.696</v>
      </c>
      <c r="V361" s="236" t="s">
        <v>1</v>
      </c>
      <c r="W361" s="241" cm="1">
        <f t="array" aca="1" ref="W361" ca="1">INDIRECT("'"&amp;$C361&amp;"'!"&amp;"$"&amp;$D361&amp;$W$1&amp;"")</f>
        <v>0</v>
      </c>
      <c r="X361" s="239" t="s">
        <v>1</v>
      </c>
      <c r="Y361" s="237" t="s">
        <v>1</v>
      </c>
      <c r="Z361" s="238"/>
      <c r="AA361" s="239"/>
      <c r="AB361" s="239"/>
      <c r="AC361" s="240"/>
      <c r="AD361" s="236"/>
      <c r="AE361" s="239"/>
      <c r="AF361" s="239"/>
      <c r="AG361" s="237"/>
      <c r="AH361" s="238"/>
      <c r="AI361" s="239"/>
      <c r="AJ361" s="239"/>
      <c r="AK361" s="240"/>
      <c r="AL361" s="236"/>
      <c r="AM361" s="239"/>
      <c r="AN361" s="239"/>
      <c r="AO361" s="237"/>
      <c r="AP361" s="236">
        <v>11.6</v>
      </c>
      <c r="AQ361" s="240">
        <v>70.5</v>
      </c>
      <c r="AR361" s="236" cm="1">
        <f t="array" aca="1" ref="AR361" ca="1">INDIRECT("'"&amp;$C361&amp;"'!"&amp;"$"&amp;$D361&amp;$AR$1&amp;"")</f>
        <v>4</v>
      </c>
      <c r="AS361" s="239">
        <v>0.91</v>
      </c>
      <c r="AT361" s="237">
        <v>1.7889999999999999</v>
      </c>
      <c r="AU361" s="238" cm="1">
        <f t="array" aca="1" ref="AU361" ca="1">INDIRECT("'"&amp;$C361&amp;"'!"&amp;"$"&amp;$D361&amp;$AU$1&amp;"")</f>
        <v>0</v>
      </c>
      <c r="AV361" s="239" t="s">
        <v>1</v>
      </c>
      <c r="AW361" s="237" t="s">
        <v>1</v>
      </c>
      <c r="AX361" s="236">
        <v>13.78</v>
      </c>
      <c r="AY361" s="240">
        <v>70.400000000000006</v>
      </c>
      <c r="AZ361" s="239" cm="1">
        <f t="array" aca="1" ref="AZ361" ca="1">INDIRECT("'"&amp;$C361&amp;"'!"&amp;"$"&amp;$D361&amp;$AZ$1&amp;"")</f>
        <v>0</v>
      </c>
      <c r="BA361" s="238"/>
      <c r="BB361" s="239" t="s">
        <v>1</v>
      </c>
      <c r="BC361" s="237" t="s">
        <v>1</v>
      </c>
      <c r="BD361" s="239" t="str" cm="1">
        <f t="array" aca="1" ref="BD361" ca="1">INDIRECT("'"&amp;$C361&amp;"'!"&amp;"$"&amp;$D361&amp;$BD$1&amp;"")</f>
        <v>CMS</v>
      </c>
      <c r="BE361" s="238"/>
      <c r="BF361" s="239" t="s">
        <v>1</v>
      </c>
      <c r="BG361" s="237" t="s">
        <v>1</v>
      </c>
      <c r="BH361" s="241">
        <v>14.06</v>
      </c>
      <c r="BI361" s="237">
        <v>71.739999999999995</v>
      </c>
      <c r="BJ361" s="241" cm="1">
        <f t="array" aca="1" ref="BJ361" ca="1">INDIRECT("'"&amp;$C361&amp;"'!"&amp;"$"&amp;$D361&amp;$BJ$1&amp;"")</f>
        <v>14.17</v>
      </c>
      <c r="BK361" s="239">
        <v>1</v>
      </c>
      <c r="BL361" s="237">
        <v>1.2</v>
      </c>
      <c r="BM361" s="415">
        <v>68.8</v>
      </c>
      <c r="BN361" s="236" cm="1">
        <f t="array" aca="1" ref="BN361" ca="1">INDIRECT("'"&amp;$C361&amp;"'!"&amp;"$"&amp;$D361&amp;$BN$1&amp;"")</f>
        <v>0</v>
      </c>
      <c r="BO361" s="238" t="s">
        <v>1</v>
      </c>
      <c r="BP361" s="237" t="s">
        <v>1</v>
      </c>
      <c r="BQ361" s="241" cm="1">
        <f t="array" aca="1" ref="BQ361" ca="1">INDIRECT("'"&amp;$C361&amp;"'!"&amp;"$"&amp;$D361&amp;$BQ$1&amp;"")</f>
        <v>0.88</v>
      </c>
      <c r="BR361" s="239"/>
      <c r="BS361" s="239">
        <v>0.99</v>
      </c>
      <c r="BT361" s="237">
        <v>0.11</v>
      </c>
      <c r="BU361" s="241" cm="1">
        <f t="array" aca="1" ref="BU361" ca="1">INDIRECT("'"&amp;$C361&amp;"'!"&amp;"$"&amp;$D361&amp;$BU$1&amp;"")</f>
        <v>0.68</v>
      </c>
      <c r="BV361" s="239"/>
      <c r="BW361" s="239">
        <v>0.97</v>
      </c>
      <c r="BX361" s="237">
        <v>0.16</v>
      </c>
      <c r="BY361" s="242"/>
      <c r="BZ361" s="239"/>
      <c r="CA361" s="239"/>
      <c r="CB361" s="237"/>
    </row>
    <row r="362" spans="1:80" ht="15" x14ac:dyDescent="0.2">
      <c r="A362" s="351">
        <f t="shared" si="27"/>
        <v>45976</v>
      </c>
      <c r="B362" s="268">
        <v>0.29166666666666702</v>
      </c>
      <c r="C362" s="254">
        <f t="shared" si="28"/>
        <v>15</v>
      </c>
      <c r="D362" s="255" t="s">
        <v>160</v>
      </c>
      <c r="E362" s="229">
        <v>14.1</v>
      </c>
      <c r="F362" s="230">
        <v>69.91</v>
      </c>
      <c r="G362" s="231" t="str" cm="1">
        <f t="array" aca="1" ref="G362" ca="1">INDIRECT("'"&amp;$C362&amp;"'!"&amp;"$"&amp;$D362&amp;$G$1&amp;"")</f>
        <v>CMS</v>
      </c>
      <c r="H362" s="232" t="s">
        <v>1</v>
      </c>
      <c r="I362" s="230" t="s">
        <v>1</v>
      </c>
      <c r="J362" s="231" cm="1">
        <f t="array" aca="1" ref="J362" ca="1">INDIRECT("'"&amp;$C362&amp;"'!"&amp;"$"&amp;$D362&amp;$J$1&amp;"")</f>
        <v>0</v>
      </c>
      <c r="K362" s="232"/>
      <c r="L362" s="232" t="s">
        <v>1</v>
      </c>
      <c r="M362" s="233" t="s">
        <v>1</v>
      </c>
      <c r="N362" s="229" cm="1">
        <f t="array" aca="1" ref="N362" ca="1">INDIRECT("'"&amp;$C362&amp;"'!"&amp;"$"&amp;$D362&amp;$N$1&amp;"")</f>
        <v>6.7</v>
      </c>
      <c r="O362" s="232"/>
      <c r="P362" s="232">
        <v>0.97</v>
      </c>
      <c r="Q362" s="230">
        <v>1.6</v>
      </c>
      <c r="R362" s="359" cm="1">
        <f t="array" aca="1" ref="R362" ca="1">INDIRECT("'"&amp;$C362&amp;"'!"&amp;"$"&amp;$D362&amp;$R$1&amp;"")</f>
        <v>6.7</v>
      </c>
      <c r="S362" s="232"/>
      <c r="T362" s="232">
        <v>0.96</v>
      </c>
      <c r="U362" s="233">
        <v>2</v>
      </c>
      <c r="V362" s="229" t="s">
        <v>1</v>
      </c>
      <c r="W362" s="234" cm="1">
        <f t="array" aca="1" ref="W362" ca="1">INDIRECT("'"&amp;$C362&amp;"'!"&amp;"$"&amp;$D362&amp;$W$1&amp;"")</f>
        <v>0</v>
      </c>
      <c r="X362" s="232" t="s">
        <v>1</v>
      </c>
      <c r="Y362" s="230" t="s">
        <v>1</v>
      </c>
      <c r="Z362" s="231" cm="1">
        <f t="array" aca="1" ref="Z362" ca="1">INDIRECT("'"&amp;$C362&amp;"'!"&amp;"$"&amp;$D362&amp;$Z$1&amp;"")</f>
        <v>0</v>
      </c>
      <c r="AA362" s="232" t="s">
        <v>1</v>
      </c>
      <c r="AB362" s="232" t="s">
        <v>1</v>
      </c>
      <c r="AC362" s="233" t="s">
        <v>1</v>
      </c>
      <c r="AD362" s="229" cm="1">
        <f t="array" aca="1" ref="AD362" ca="1">INDIRECT("'"&amp;$C362&amp;"'!"&amp;"$"&amp;$D362&amp;$AD$1&amp;"")</f>
        <v>0</v>
      </c>
      <c r="AE362" s="232" t="s">
        <v>1</v>
      </c>
      <c r="AF362" s="232" t="s">
        <v>1</v>
      </c>
      <c r="AG362" s="230" t="s">
        <v>1</v>
      </c>
      <c r="AH362" s="231" cm="1">
        <f t="array" aca="1" ref="AH362" ca="1">INDIRECT("'"&amp;$C362&amp;"'!"&amp;"$"&amp;$D362&amp;$AH$1&amp;"")</f>
        <v>0</v>
      </c>
      <c r="AI362" s="232" t="s">
        <v>1</v>
      </c>
      <c r="AJ362" s="232" t="s">
        <v>1</v>
      </c>
      <c r="AK362" s="233" t="s">
        <v>1</v>
      </c>
      <c r="AL362" s="229" cm="1">
        <f t="array" aca="1" ref="AL362" ca="1">INDIRECT("'"&amp;$C362&amp;"'!"&amp;"$"&amp;$D362&amp;$AL$1&amp;"")</f>
        <v>0</v>
      </c>
      <c r="AM362" s="232" t="s">
        <v>1</v>
      </c>
      <c r="AN362" s="232" t="s">
        <v>1</v>
      </c>
      <c r="AO362" s="230" t="s">
        <v>1</v>
      </c>
      <c r="AP362" s="229">
        <v>11.6</v>
      </c>
      <c r="AQ362" s="233">
        <v>70.400000000000006</v>
      </c>
      <c r="AR362" s="229" cm="1">
        <f t="array" aca="1" ref="AR362" ca="1">INDIRECT("'"&amp;$C362&amp;"'!"&amp;"$"&amp;$D362&amp;$AR$1&amp;"")</f>
        <v>3</v>
      </c>
      <c r="AS362" s="232">
        <v>0.93</v>
      </c>
      <c r="AT362" s="230">
        <v>1.1359999999999999</v>
      </c>
      <c r="AU362" s="231" cm="1">
        <f t="array" aca="1" ref="AU362" ca="1">INDIRECT("'"&amp;$C362&amp;"'!"&amp;"$"&amp;$D362&amp;$AU$1&amp;"")</f>
        <v>2.5</v>
      </c>
      <c r="AV362" s="232">
        <v>0.93</v>
      </c>
      <c r="AW362" s="230">
        <v>0.95299999999999996</v>
      </c>
      <c r="AX362" s="229">
        <v>13.78</v>
      </c>
      <c r="AY362" s="233">
        <v>70.400000000000006</v>
      </c>
      <c r="AZ362" s="232" cm="1">
        <f t="array" aca="1" ref="AZ362" ca="1">INDIRECT("'"&amp;$C362&amp;"'!"&amp;"$"&amp;$D362&amp;$AZ$1&amp;"")</f>
        <v>0</v>
      </c>
      <c r="BA362" s="231"/>
      <c r="BB362" s="232" t="s">
        <v>1</v>
      </c>
      <c r="BC362" s="230" t="s">
        <v>1</v>
      </c>
      <c r="BD362" s="232" t="str" cm="1">
        <f t="array" aca="1" ref="BD362" ca="1">INDIRECT("'"&amp;$C362&amp;"'!"&amp;"$"&amp;$D362&amp;$BD$1&amp;"")</f>
        <v>CMS</v>
      </c>
      <c r="BE362" s="231"/>
      <c r="BF362" s="232" t="s">
        <v>1</v>
      </c>
      <c r="BG362" s="230" t="s">
        <v>1</v>
      </c>
      <c r="BH362" s="234">
        <v>14.06</v>
      </c>
      <c r="BI362" s="230">
        <v>71.680000000000007</v>
      </c>
      <c r="BJ362" s="234" cm="1">
        <f t="array" aca="1" ref="BJ362" ca="1">INDIRECT("'"&amp;$C362&amp;"'!"&amp;"$"&amp;$D362&amp;$BJ$1&amp;"")</f>
        <v>14.19</v>
      </c>
      <c r="BK362" s="232">
        <v>1</v>
      </c>
      <c r="BL362" s="230">
        <v>1.2</v>
      </c>
      <c r="BM362" s="414">
        <v>68.599999999999994</v>
      </c>
      <c r="BN362" s="229" cm="1">
        <f t="array" aca="1" ref="BN362" ca="1">INDIRECT("'"&amp;$C362&amp;"'!"&amp;"$"&amp;$D362&amp;$BN$1&amp;"")</f>
        <v>0</v>
      </c>
      <c r="BO362" s="231" t="s">
        <v>1</v>
      </c>
      <c r="BP362" s="230" t="s">
        <v>1</v>
      </c>
      <c r="BQ362" s="234" cm="1">
        <f t="array" aca="1" ref="BQ362" ca="1">INDIRECT("'"&amp;$C362&amp;"'!"&amp;"$"&amp;$D362&amp;$BQ$1&amp;"")</f>
        <v>0.92</v>
      </c>
      <c r="BR362" s="232"/>
      <c r="BS362" s="232">
        <v>0.99</v>
      </c>
      <c r="BT362" s="230">
        <v>0.12</v>
      </c>
      <c r="BU362" s="235" cm="1">
        <f t="array" aca="1" ref="BU362" ca="1">INDIRECT("'"&amp;$C362&amp;"'!"&amp;"$"&amp;$D362&amp;$BU$1&amp;"")</f>
        <v>0.67</v>
      </c>
      <c r="BV362" s="232"/>
      <c r="BW362" s="232">
        <v>0.97</v>
      </c>
      <c r="BX362" s="230">
        <v>0.16</v>
      </c>
      <c r="BY362" s="235"/>
      <c r="BZ362" s="232"/>
      <c r="CA362" s="232"/>
      <c r="CB362" s="230"/>
    </row>
    <row r="363" spans="1:80" ht="15" x14ac:dyDescent="0.2">
      <c r="A363" s="351">
        <f t="shared" si="27"/>
        <v>45976</v>
      </c>
      <c r="B363" s="268">
        <v>0.33333333333333398</v>
      </c>
      <c r="C363" s="254">
        <f t="shared" si="28"/>
        <v>15</v>
      </c>
      <c r="D363" s="255" t="s">
        <v>161</v>
      </c>
      <c r="E363" s="236">
        <v>14</v>
      </c>
      <c r="F363" s="237">
        <v>69.75</v>
      </c>
      <c r="G363" s="238" t="str" cm="1">
        <f t="array" aca="1" ref="G363" ca="1">INDIRECT("'"&amp;$C363&amp;"'!"&amp;"$"&amp;$D363&amp;$G$1&amp;"")</f>
        <v>CMS</v>
      </c>
      <c r="H363" s="239" t="s">
        <v>1</v>
      </c>
      <c r="I363" s="237" t="s">
        <v>1</v>
      </c>
      <c r="J363" s="238" cm="1">
        <f t="array" aca="1" ref="J363" ca="1">INDIRECT("'"&amp;$C363&amp;"'!"&amp;"$"&amp;$D363&amp;$J$1&amp;"")</f>
        <v>0</v>
      </c>
      <c r="K363" s="239"/>
      <c r="L363" s="239" t="s">
        <v>1</v>
      </c>
      <c r="M363" s="240" t="s">
        <v>1</v>
      </c>
      <c r="N363" s="236" cm="1">
        <f t="array" aca="1" ref="N363" ca="1">INDIRECT("'"&amp;$C363&amp;"'!"&amp;"$"&amp;$D363&amp;$N$1&amp;"")</f>
        <v>6.6</v>
      </c>
      <c r="O363" s="239"/>
      <c r="P363" s="239">
        <v>0.97</v>
      </c>
      <c r="Q363" s="237">
        <v>1.681</v>
      </c>
      <c r="R363" s="236" cm="1">
        <f t="array" aca="1" ref="R363" ca="1">INDIRECT("'"&amp;$C363&amp;"'!"&amp;"$"&amp;$D363&amp;$R$1&amp;"")</f>
        <v>6.6</v>
      </c>
      <c r="S363" s="239"/>
      <c r="T363" s="239">
        <v>0.95</v>
      </c>
      <c r="U363" s="240">
        <v>2.2404000000000002</v>
      </c>
      <c r="V363" s="236" t="s">
        <v>1</v>
      </c>
      <c r="W363" s="241" cm="1">
        <f t="array" aca="1" ref="W363" ca="1">INDIRECT("'"&amp;$C363&amp;"'!"&amp;"$"&amp;$D363&amp;$W$1&amp;"")</f>
        <v>0</v>
      </c>
      <c r="X363" s="239" t="s">
        <v>1</v>
      </c>
      <c r="Y363" s="237" t="s">
        <v>1</v>
      </c>
      <c r="Z363" s="238" cm="1">
        <f t="array" aca="1" ref="Z363" ca="1">INDIRECT("'"&amp;$C363&amp;"'!"&amp;"$"&amp;$D363&amp;$Z$1&amp;"")</f>
        <v>0</v>
      </c>
      <c r="AA363" s="239" t="s">
        <v>1</v>
      </c>
      <c r="AB363" s="239" t="s">
        <v>1</v>
      </c>
      <c r="AC363" s="240" t="s">
        <v>1</v>
      </c>
      <c r="AD363" s="236" cm="1">
        <f t="array" aca="1" ref="AD363" ca="1">INDIRECT("'"&amp;$C363&amp;"'!"&amp;"$"&amp;$D363&amp;$AD$1&amp;"")</f>
        <v>0</v>
      </c>
      <c r="AE363" s="239" t="s">
        <v>1</v>
      </c>
      <c r="AF363" s="239" t="s">
        <v>1</v>
      </c>
      <c r="AG363" s="237" t="s">
        <v>1</v>
      </c>
      <c r="AH363" s="238" cm="1">
        <f t="array" aca="1" ref="AH363" ca="1">INDIRECT("'"&amp;$C363&amp;"'!"&amp;"$"&amp;$D363&amp;$AH$1&amp;"")</f>
        <v>0</v>
      </c>
      <c r="AI363" s="239" t="s">
        <v>1</v>
      </c>
      <c r="AJ363" s="239" t="s">
        <v>1</v>
      </c>
      <c r="AK363" s="240" t="s">
        <v>1</v>
      </c>
      <c r="AL363" s="236" cm="1">
        <f t="array" aca="1" ref="AL363" ca="1">INDIRECT("'"&amp;$C363&amp;"'!"&amp;"$"&amp;$D363&amp;$AL$1&amp;"")</f>
        <v>0</v>
      </c>
      <c r="AM363" s="239" t="s">
        <v>1</v>
      </c>
      <c r="AN363" s="239" t="s">
        <v>1</v>
      </c>
      <c r="AO363" s="237" t="s">
        <v>1</v>
      </c>
      <c r="AP363" s="236">
        <v>11.7</v>
      </c>
      <c r="AQ363" s="240">
        <v>70.7</v>
      </c>
      <c r="AR363" s="236" cm="1">
        <f t="array" aca="1" ref="AR363" ca="1">INDIRECT("'"&amp;$C363&amp;"'!"&amp;"$"&amp;$D363&amp;$AR$1&amp;"")</f>
        <v>4</v>
      </c>
      <c r="AS363" s="239">
        <v>0.97</v>
      </c>
      <c r="AT363" s="237">
        <v>0.96</v>
      </c>
      <c r="AU363" s="238" cm="1">
        <f t="array" aca="1" ref="AU363" ca="1">INDIRECT("'"&amp;$C363&amp;"'!"&amp;"$"&amp;$D363&amp;$AU$1&amp;"")</f>
        <v>3.5</v>
      </c>
      <c r="AV363" s="239">
        <v>0.94</v>
      </c>
      <c r="AW363" s="237">
        <v>1.046</v>
      </c>
      <c r="AX363" s="236" t="s">
        <v>1</v>
      </c>
      <c r="AY363" s="240" t="s">
        <v>1</v>
      </c>
      <c r="AZ363" s="239" cm="1">
        <f t="array" aca="1" ref="AZ363" ca="1">INDIRECT("'"&amp;$C363&amp;"'!"&amp;"$"&amp;$D363&amp;$AZ$1&amp;"")</f>
        <v>0</v>
      </c>
      <c r="BA363" s="238"/>
      <c r="BB363" s="239" t="s">
        <v>1</v>
      </c>
      <c r="BC363" s="237" t="s">
        <v>1</v>
      </c>
      <c r="BD363" s="239" t="str" cm="1">
        <f t="array" aca="1" ref="BD363" ca="1">INDIRECT("'"&amp;$C363&amp;"'!"&amp;"$"&amp;$D363&amp;$BD$1&amp;"")</f>
        <v>CMS</v>
      </c>
      <c r="BE363" s="238"/>
      <c r="BF363" s="239" t="s">
        <v>1</v>
      </c>
      <c r="BG363" s="237" t="s">
        <v>1</v>
      </c>
      <c r="BH363" s="241">
        <v>14.18</v>
      </c>
      <c r="BI363" s="237">
        <v>72.13</v>
      </c>
      <c r="BJ363" s="241" cm="1">
        <f t="array" aca="1" ref="BJ363" ca="1">INDIRECT("'"&amp;$C363&amp;"'!"&amp;"$"&amp;$D363&amp;$BJ$1&amp;"")</f>
        <v>14.21</v>
      </c>
      <c r="BK363" s="239">
        <v>1</v>
      </c>
      <c r="BL363" s="237">
        <v>1.3</v>
      </c>
      <c r="BM363" s="415">
        <v>68.5</v>
      </c>
      <c r="BN363" s="236" cm="1">
        <f t="array" aca="1" ref="BN363" ca="1">INDIRECT("'"&amp;$C363&amp;"'!"&amp;"$"&amp;$D363&amp;$BN$1&amp;"")</f>
        <v>1.4</v>
      </c>
      <c r="BO363" s="238">
        <v>0.96</v>
      </c>
      <c r="BP363" s="237">
        <v>0.41</v>
      </c>
      <c r="BQ363" s="241" cm="1">
        <f t="array" aca="1" ref="BQ363" ca="1">INDIRECT("'"&amp;$C363&amp;"'!"&amp;"$"&amp;$D363&amp;$BQ$1&amp;"")</f>
        <v>0.98</v>
      </c>
      <c r="BR363" s="239"/>
      <c r="BS363" s="239">
        <v>0.99</v>
      </c>
      <c r="BT363" s="237">
        <v>0.12</v>
      </c>
      <c r="BU363" s="242" cm="1">
        <f t="array" aca="1" ref="BU363" ca="1">INDIRECT("'"&amp;$C363&amp;"'!"&amp;"$"&amp;$D363&amp;$BU$1&amp;"")</f>
        <v>0.69</v>
      </c>
      <c r="BV363" s="239"/>
      <c r="BW363" s="239">
        <v>0.97</v>
      </c>
      <c r="BX363" s="237">
        <v>0.17</v>
      </c>
      <c r="BY363" s="242"/>
      <c r="BZ363" s="239"/>
      <c r="CA363" s="239"/>
      <c r="CB363" s="237"/>
    </row>
    <row r="364" spans="1:80" ht="15" x14ac:dyDescent="0.2">
      <c r="A364" s="351">
        <f t="shared" si="27"/>
        <v>45976</v>
      </c>
      <c r="B364" s="268">
        <v>0.375</v>
      </c>
      <c r="C364" s="254">
        <f t="shared" si="28"/>
        <v>15</v>
      </c>
      <c r="D364" s="255" t="s">
        <v>162</v>
      </c>
      <c r="E364" s="229">
        <v>14.2</v>
      </c>
      <c r="F364" s="230">
        <v>69.08</v>
      </c>
      <c r="G364" s="231" t="str" cm="1">
        <f t="array" aca="1" ref="G364" ca="1">INDIRECT("'"&amp;$C364&amp;"'!"&amp;"$"&amp;$D364&amp;$G$1&amp;"")</f>
        <v>CMS</v>
      </c>
      <c r="H364" s="232" t="s">
        <v>1</v>
      </c>
      <c r="I364" s="230" t="s">
        <v>1</v>
      </c>
      <c r="J364" s="231" cm="1">
        <f t="array" aca="1" ref="J364" ca="1">INDIRECT("'"&amp;$C364&amp;"'!"&amp;"$"&amp;$D364&amp;$J$1&amp;"")</f>
        <v>6.2</v>
      </c>
      <c r="K364" s="232"/>
      <c r="L364" s="232">
        <v>0.97</v>
      </c>
      <c r="M364" s="233">
        <v>1.57</v>
      </c>
      <c r="N364" s="229" cm="1">
        <f t="array" aca="1" ref="N364" ca="1">INDIRECT("'"&amp;$C364&amp;"'!"&amp;"$"&amp;$D364&amp;$N$1&amp;"")</f>
        <v>6.2</v>
      </c>
      <c r="O364" s="232"/>
      <c r="P364" s="232">
        <v>0.97</v>
      </c>
      <c r="Q364" s="230">
        <v>1.57</v>
      </c>
      <c r="R364" s="359" cm="1">
        <f t="array" aca="1" ref="R364" ca="1">INDIRECT("'"&amp;$C364&amp;"'!"&amp;"$"&amp;$D364&amp;$R$1&amp;"")</f>
        <v>6.2</v>
      </c>
      <c r="S364" s="232"/>
      <c r="T364" s="232">
        <v>0.97</v>
      </c>
      <c r="U364" s="233">
        <v>1.57</v>
      </c>
      <c r="V364" s="229" t="s">
        <v>1</v>
      </c>
      <c r="W364" s="234" cm="1">
        <f t="array" aca="1" ref="W364" ca="1">INDIRECT("'"&amp;$C364&amp;"'!"&amp;"$"&amp;$D364&amp;$W$1&amp;"")</f>
        <v>0</v>
      </c>
      <c r="X364" s="232" t="s">
        <v>1</v>
      </c>
      <c r="Y364" s="230" t="s">
        <v>1</v>
      </c>
      <c r="Z364" s="231" cm="1">
        <f t="array" aca="1" ref="Z364" ca="1">INDIRECT("'"&amp;$C364&amp;"'!"&amp;"$"&amp;$D364&amp;$Z$1&amp;"")</f>
        <v>0</v>
      </c>
      <c r="AA364" s="232" t="s">
        <v>1</v>
      </c>
      <c r="AB364" s="232" t="s">
        <v>1</v>
      </c>
      <c r="AC364" s="233" t="s">
        <v>1</v>
      </c>
      <c r="AD364" s="229" cm="1">
        <f t="array" aca="1" ref="AD364" ca="1">INDIRECT("'"&amp;$C364&amp;"'!"&amp;"$"&amp;$D364&amp;$AD$1&amp;"")</f>
        <v>0</v>
      </c>
      <c r="AE364" s="232" t="s">
        <v>1</v>
      </c>
      <c r="AF364" s="232" t="s">
        <v>1</v>
      </c>
      <c r="AG364" s="230" t="s">
        <v>1</v>
      </c>
      <c r="AH364" s="231" cm="1">
        <f t="array" aca="1" ref="AH364" ca="1">INDIRECT("'"&amp;$C364&amp;"'!"&amp;"$"&amp;$D364&amp;$AH$1&amp;"")</f>
        <v>0</v>
      </c>
      <c r="AI364" s="232" t="s">
        <v>1</v>
      </c>
      <c r="AJ364" s="232" t="s">
        <v>1</v>
      </c>
      <c r="AK364" s="233" t="s">
        <v>1</v>
      </c>
      <c r="AL364" s="229" cm="1">
        <f t="array" aca="1" ref="AL364" ca="1">INDIRECT("'"&amp;$C364&amp;"'!"&amp;"$"&amp;$D364&amp;$AL$1&amp;"")</f>
        <v>0</v>
      </c>
      <c r="AM364" s="232" t="s">
        <v>1</v>
      </c>
      <c r="AN364" s="232" t="s">
        <v>1</v>
      </c>
      <c r="AO364" s="230" t="s">
        <v>1</v>
      </c>
      <c r="AP364" s="229">
        <v>11.6</v>
      </c>
      <c r="AQ364" s="233">
        <v>70.3</v>
      </c>
      <c r="AR364" s="229" cm="1">
        <f t="array" aca="1" ref="AR364" ca="1">INDIRECT("'"&amp;$C364&amp;"'!"&amp;"$"&amp;$D364&amp;$AR$1&amp;"")</f>
        <v>4</v>
      </c>
      <c r="AS364" s="232">
        <v>0.99</v>
      </c>
      <c r="AT364" s="230">
        <v>1.1599999999999999</v>
      </c>
      <c r="AU364" s="231" cm="1">
        <f t="array" aca="1" ref="AU364" ca="1">INDIRECT("'"&amp;$C364&amp;"'!"&amp;"$"&amp;$D364&amp;$AU$1&amp;"")</f>
        <v>3.3</v>
      </c>
      <c r="AV364" s="232">
        <v>0.99</v>
      </c>
      <c r="AW364" s="230">
        <v>1.1000000000000001</v>
      </c>
      <c r="AX364" s="229" t="s">
        <v>1</v>
      </c>
      <c r="AY364" s="233" t="s">
        <v>1</v>
      </c>
      <c r="AZ364" s="232" t="str" cm="1">
        <f t="array" aca="1" ref="AZ364" ca="1">INDIRECT("'"&amp;$C364&amp;"'!"&amp;"$"&amp;$D364&amp;$AZ$1&amp;"")</f>
        <v>CMS</v>
      </c>
      <c r="BA364" s="231"/>
      <c r="BB364" s="232"/>
      <c r="BC364" s="230"/>
      <c r="BD364" s="232" t="str" cm="1">
        <f t="array" aca="1" ref="BD364" ca="1">INDIRECT("'"&amp;$C364&amp;"'!"&amp;"$"&amp;$D364&amp;$BD$1&amp;"")</f>
        <v>CMS</v>
      </c>
      <c r="BE364" s="231"/>
      <c r="BF364" s="232" t="s">
        <v>1</v>
      </c>
      <c r="BG364" s="230" t="s">
        <v>1</v>
      </c>
      <c r="BH364" s="234">
        <v>14.08</v>
      </c>
      <c r="BI364" s="230">
        <v>70.52</v>
      </c>
      <c r="BJ364" s="234" cm="1">
        <f t="array" aca="1" ref="BJ364" ca="1">INDIRECT("'"&amp;$C364&amp;"'!"&amp;"$"&amp;$D364&amp;$BJ$1&amp;"")</f>
        <v>14.2</v>
      </c>
      <c r="BK364" s="232">
        <v>0.98</v>
      </c>
      <c r="BL364" s="230">
        <v>3.4</v>
      </c>
      <c r="BM364" s="414">
        <v>68.8</v>
      </c>
      <c r="BN364" s="229" cm="1">
        <f t="array" aca="1" ref="BN364" ca="1">INDIRECT("'"&amp;$C364&amp;"'!"&amp;"$"&amp;$D364&amp;$BN$1&amp;"")</f>
        <v>4.3000000000000007</v>
      </c>
      <c r="BO364" s="231">
        <v>0.97</v>
      </c>
      <c r="BP364" s="230">
        <v>1.07</v>
      </c>
      <c r="BQ364" s="234" cm="1">
        <f t="array" aca="1" ref="BQ364" ca="1">INDIRECT("'"&amp;$C364&amp;"'!"&amp;"$"&amp;$D364&amp;$BQ$1&amp;"")</f>
        <v>1.002</v>
      </c>
      <c r="BR364" s="232"/>
      <c r="BS364" s="232">
        <v>0.99</v>
      </c>
      <c r="BT364" s="230">
        <v>0.12</v>
      </c>
      <c r="BU364" s="235" cm="1">
        <f t="array" aca="1" ref="BU364" ca="1">INDIRECT("'"&amp;$C364&amp;"'!"&amp;"$"&amp;$D364&amp;$BU$1&amp;"")</f>
        <v>0.72</v>
      </c>
      <c r="BV364" s="232"/>
      <c r="BW364" s="232">
        <v>0.97</v>
      </c>
      <c r="BX364" s="230">
        <v>0.18</v>
      </c>
      <c r="BY364" s="235"/>
      <c r="BZ364" s="232"/>
      <c r="CA364" s="232"/>
      <c r="CB364" s="230"/>
    </row>
    <row r="365" spans="1:80" ht="15" x14ac:dyDescent="0.2">
      <c r="A365" s="351">
        <f t="shared" si="27"/>
        <v>45976</v>
      </c>
      <c r="B365" s="268">
        <v>0.41666666666666702</v>
      </c>
      <c r="C365" s="254">
        <f t="shared" si="28"/>
        <v>15</v>
      </c>
      <c r="D365" s="255" t="s">
        <v>163</v>
      </c>
      <c r="E365" s="236" t="s">
        <v>1</v>
      </c>
      <c r="F365" s="237" t="s">
        <v>1</v>
      </c>
      <c r="G365" s="238" t="str" cm="1">
        <f t="array" aca="1" ref="G365" ca="1">INDIRECT("'"&amp;$C365&amp;"'!"&amp;"$"&amp;$D365&amp;$G$1&amp;"")</f>
        <v>CMS</v>
      </c>
      <c r="H365" s="239" t="s">
        <v>1</v>
      </c>
      <c r="I365" s="237" t="s">
        <v>1</v>
      </c>
      <c r="J365" s="238" cm="1">
        <f t="array" aca="1" ref="J365" ca="1">INDIRECT("'"&amp;$C365&amp;"'!"&amp;"$"&amp;$D365&amp;$J$1&amp;"")</f>
        <v>0</v>
      </c>
      <c r="K365" s="239"/>
      <c r="L365" s="239" t="s">
        <v>1</v>
      </c>
      <c r="M365" s="240" t="s">
        <v>1</v>
      </c>
      <c r="N365" s="236" cm="1">
        <f t="array" aca="1" ref="N365" ca="1">INDIRECT("'"&amp;$C365&amp;"'!"&amp;"$"&amp;$D365&amp;$N$1&amp;"")</f>
        <v>0</v>
      </c>
      <c r="O365" s="239"/>
      <c r="P365" s="239" t="s">
        <v>1</v>
      </c>
      <c r="Q365" s="237" t="s">
        <v>1</v>
      </c>
      <c r="R365" s="236" cm="1">
        <f t="array" aca="1" ref="R365" ca="1">INDIRECT("'"&amp;$C365&amp;"'!"&amp;"$"&amp;$D365&amp;$R$1&amp;"")</f>
        <v>0</v>
      </c>
      <c r="S365" s="239"/>
      <c r="T365" s="239" t="s">
        <v>1</v>
      </c>
      <c r="U365" s="240" t="s">
        <v>1</v>
      </c>
      <c r="V365" s="236" t="s">
        <v>1</v>
      </c>
      <c r="W365" s="241" cm="1">
        <f t="array" aca="1" ref="W365" ca="1">INDIRECT("'"&amp;$C365&amp;"'!"&amp;"$"&amp;$D365&amp;$W$1&amp;"")</f>
        <v>0</v>
      </c>
      <c r="X365" s="239" t="s">
        <v>1</v>
      </c>
      <c r="Y365" s="237" t="s">
        <v>1</v>
      </c>
      <c r="Z365" s="238" cm="1">
        <f t="array" aca="1" ref="Z365" ca="1">INDIRECT("'"&amp;$C365&amp;"'!"&amp;"$"&amp;$D365&amp;$Z$1&amp;"")</f>
        <v>0</v>
      </c>
      <c r="AA365" s="239" t="s">
        <v>1</v>
      </c>
      <c r="AB365" s="239" t="s">
        <v>1</v>
      </c>
      <c r="AC365" s="240" t="s">
        <v>1</v>
      </c>
      <c r="AD365" s="236" cm="1">
        <f t="array" aca="1" ref="AD365" ca="1">INDIRECT("'"&amp;$C365&amp;"'!"&amp;"$"&amp;$D365&amp;$AD$1&amp;"")</f>
        <v>0</v>
      </c>
      <c r="AE365" s="239" t="s">
        <v>1</v>
      </c>
      <c r="AF365" s="239" t="s">
        <v>1</v>
      </c>
      <c r="AG365" s="237" t="s">
        <v>1</v>
      </c>
      <c r="AH365" s="238" cm="1">
        <f t="array" aca="1" ref="AH365" ca="1">INDIRECT("'"&amp;$C365&amp;"'!"&amp;"$"&amp;$D365&amp;$AH$1&amp;"")</f>
        <v>0</v>
      </c>
      <c r="AI365" s="239" t="s">
        <v>1</v>
      </c>
      <c r="AJ365" s="239" t="s">
        <v>1</v>
      </c>
      <c r="AK365" s="240" t="s">
        <v>1</v>
      </c>
      <c r="AL365" s="236" cm="1">
        <f t="array" aca="1" ref="AL365" ca="1">INDIRECT("'"&amp;$C365&amp;"'!"&amp;"$"&amp;$D365&amp;$AL$1&amp;"")</f>
        <v>0</v>
      </c>
      <c r="AM365" s="239" t="s">
        <v>1</v>
      </c>
      <c r="AN365" s="239" t="s">
        <v>1</v>
      </c>
      <c r="AO365" s="237" t="s">
        <v>1</v>
      </c>
      <c r="AP365" s="236" t="s">
        <v>1</v>
      </c>
      <c r="AQ365" s="240" t="s">
        <v>1</v>
      </c>
      <c r="AR365" s="236" cm="1">
        <f t="array" aca="1" ref="AR365" ca="1">INDIRECT("'"&amp;$C365&amp;"'!"&amp;"$"&amp;$D365&amp;$AR$1&amp;"")</f>
        <v>0</v>
      </c>
      <c r="AS365" s="239" t="s">
        <v>1</v>
      </c>
      <c r="AT365" s="237" t="s">
        <v>1</v>
      </c>
      <c r="AU365" s="238" cm="1">
        <f t="array" aca="1" ref="AU365" ca="1">INDIRECT("'"&amp;$C365&amp;"'!"&amp;"$"&amp;$D365&amp;$AU$1&amp;"")</f>
        <v>0</v>
      </c>
      <c r="AV365" s="239" t="s">
        <v>1</v>
      </c>
      <c r="AW365" s="237" t="s">
        <v>1</v>
      </c>
      <c r="AX365" s="236" t="s">
        <v>1</v>
      </c>
      <c r="AY365" s="240" t="s">
        <v>1</v>
      </c>
      <c r="AZ365" s="239" t="str" cm="1">
        <f t="array" aca="1" ref="AZ365" ca="1">INDIRECT("'"&amp;$C365&amp;"'!"&amp;"$"&amp;$D365&amp;$AZ$1&amp;"")</f>
        <v>CMS</v>
      </c>
      <c r="BA365" s="238"/>
      <c r="BB365" s="239"/>
      <c r="BC365" s="237"/>
      <c r="BD365" s="239" t="str" cm="1">
        <f t="array" aca="1" ref="BD365" ca="1">INDIRECT("'"&amp;$C365&amp;"'!"&amp;"$"&amp;$D365&amp;$BD$1&amp;"")</f>
        <v>CMS</v>
      </c>
      <c r="BE365" s="238"/>
      <c r="BF365" s="239" t="s">
        <v>1</v>
      </c>
      <c r="BG365" s="237" t="s">
        <v>1</v>
      </c>
      <c r="BH365" s="241" t="s">
        <v>1</v>
      </c>
      <c r="BI365" s="237" t="s">
        <v>1</v>
      </c>
      <c r="BJ365" s="241" cm="1">
        <f t="array" aca="1" ref="BJ365" ca="1">INDIRECT("'"&amp;$C365&amp;"'!"&amp;"$"&amp;$D365&amp;$BJ$1&amp;"")</f>
        <v>1E-3</v>
      </c>
      <c r="BK365" s="239" t="s">
        <v>1</v>
      </c>
      <c r="BL365" s="237" t="s">
        <v>1</v>
      </c>
      <c r="BM365" s="415" t="s">
        <v>1</v>
      </c>
      <c r="BN365" s="236" cm="1">
        <f t="array" aca="1" ref="BN365" ca="1">INDIRECT("'"&amp;$C365&amp;"'!"&amp;"$"&amp;$D365&amp;$BN$1&amp;"")</f>
        <v>0</v>
      </c>
      <c r="BO365" s="238" t="s">
        <v>1</v>
      </c>
      <c r="BP365" s="237" t="s">
        <v>1</v>
      </c>
      <c r="BQ365" s="241" cm="1">
        <f t="array" aca="1" ref="BQ365" ca="1">INDIRECT("'"&amp;$C365&amp;"'!"&amp;"$"&amp;$D365&amp;$BQ$1&amp;"")</f>
        <v>1.02</v>
      </c>
      <c r="BR365" s="239"/>
      <c r="BS365" s="239">
        <v>0.99</v>
      </c>
      <c r="BT365" s="237">
        <v>0.13</v>
      </c>
      <c r="BU365" s="242" cm="1">
        <f t="array" aca="1" ref="BU365" ca="1">INDIRECT("'"&amp;$C365&amp;"'!"&amp;"$"&amp;$D365&amp;$BU$1&amp;"")</f>
        <v>0.74</v>
      </c>
      <c r="BV365" s="239"/>
      <c r="BW365" s="239">
        <v>0.97</v>
      </c>
      <c r="BX365" s="237">
        <v>0.2</v>
      </c>
      <c r="BY365" s="242"/>
      <c r="BZ365" s="239"/>
      <c r="CA365" s="239"/>
      <c r="CB365" s="237"/>
    </row>
    <row r="366" spans="1:80" ht="15" x14ac:dyDescent="0.2">
      <c r="A366" s="351">
        <f t="shared" si="27"/>
        <v>45976</v>
      </c>
      <c r="B366" s="268">
        <v>0.45833333333333398</v>
      </c>
      <c r="C366" s="254">
        <f t="shared" si="28"/>
        <v>15</v>
      </c>
      <c r="D366" s="255" t="s">
        <v>164</v>
      </c>
      <c r="E366" s="229" t="s">
        <v>1</v>
      </c>
      <c r="F366" s="230" t="s">
        <v>1</v>
      </c>
      <c r="G366" s="231" t="str" cm="1">
        <f t="array" aca="1" ref="G366" ca="1">INDIRECT("'"&amp;$C366&amp;"'!"&amp;"$"&amp;$D366&amp;$G$1&amp;"")</f>
        <v>CMS</v>
      </c>
      <c r="H366" s="232" t="s">
        <v>1</v>
      </c>
      <c r="I366" s="230" t="s">
        <v>1</v>
      </c>
      <c r="J366" s="231" cm="1">
        <f t="array" aca="1" ref="J366" ca="1">INDIRECT("'"&amp;$C366&amp;"'!"&amp;"$"&amp;$D366&amp;$J$1&amp;"")</f>
        <v>0</v>
      </c>
      <c r="K366" s="232"/>
      <c r="L366" s="232" t="s">
        <v>1</v>
      </c>
      <c r="M366" s="233" t="s">
        <v>1</v>
      </c>
      <c r="N366" s="229" cm="1">
        <f t="array" aca="1" ref="N366" ca="1">INDIRECT("'"&amp;$C366&amp;"'!"&amp;"$"&amp;$D366&amp;$N$1&amp;"")</f>
        <v>0</v>
      </c>
      <c r="O366" s="232"/>
      <c r="P366" s="232" t="s">
        <v>1</v>
      </c>
      <c r="Q366" s="230" t="s">
        <v>1</v>
      </c>
      <c r="R366" s="359" cm="1">
        <f t="array" aca="1" ref="R366" ca="1">INDIRECT("'"&amp;$C366&amp;"'!"&amp;"$"&amp;$D366&amp;$R$1&amp;"")</f>
        <v>0</v>
      </c>
      <c r="S366" s="232"/>
      <c r="T366" s="232" t="s">
        <v>1</v>
      </c>
      <c r="U366" s="233" t="s">
        <v>1</v>
      </c>
      <c r="V366" s="229" t="s">
        <v>1</v>
      </c>
      <c r="W366" s="234" cm="1">
        <f t="array" aca="1" ref="W366" ca="1">INDIRECT("'"&amp;$C366&amp;"'!"&amp;"$"&amp;$D366&amp;$W$1&amp;"")</f>
        <v>0</v>
      </c>
      <c r="X366" s="232" t="s">
        <v>1</v>
      </c>
      <c r="Y366" s="230" t="s">
        <v>1</v>
      </c>
      <c r="Z366" s="231" cm="1">
        <f t="array" aca="1" ref="Z366" ca="1">INDIRECT("'"&amp;$C366&amp;"'!"&amp;"$"&amp;$D366&amp;$Z$1&amp;"")</f>
        <v>0</v>
      </c>
      <c r="AA366" s="232" t="s">
        <v>1</v>
      </c>
      <c r="AB366" s="232" t="s">
        <v>1</v>
      </c>
      <c r="AC366" s="233" t="s">
        <v>1</v>
      </c>
      <c r="AD366" s="229" cm="1">
        <f t="array" aca="1" ref="AD366" ca="1">INDIRECT("'"&amp;$C366&amp;"'!"&amp;"$"&amp;$D366&amp;$AD$1&amp;"")</f>
        <v>0</v>
      </c>
      <c r="AE366" s="232" t="s">
        <v>1</v>
      </c>
      <c r="AF366" s="232" t="s">
        <v>1</v>
      </c>
      <c r="AG366" s="230" t="s">
        <v>1</v>
      </c>
      <c r="AH366" s="231" cm="1">
        <f t="array" aca="1" ref="AH366" ca="1">INDIRECT("'"&amp;$C366&amp;"'!"&amp;"$"&amp;$D366&amp;$AH$1&amp;"")</f>
        <v>0</v>
      </c>
      <c r="AI366" s="232" t="s">
        <v>1</v>
      </c>
      <c r="AJ366" s="232" t="s">
        <v>1</v>
      </c>
      <c r="AK366" s="233" t="s">
        <v>1</v>
      </c>
      <c r="AL366" s="229" cm="1">
        <f t="array" aca="1" ref="AL366" ca="1">INDIRECT("'"&amp;$C366&amp;"'!"&amp;"$"&amp;$D366&amp;$AL$1&amp;"")</f>
        <v>0</v>
      </c>
      <c r="AM366" s="232" t="s">
        <v>1</v>
      </c>
      <c r="AN366" s="232" t="s">
        <v>1</v>
      </c>
      <c r="AO366" s="230" t="s">
        <v>1</v>
      </c>
      <c r="AP366" s="229">
        <v>11.7</v>
      </c>
      <c r="AQ366" s="233">
        <v>71.900000000000006</v>
      </c>
      <c r="AR366" s="229" cm="1">
        <f t="array" aca="1" ref="AR366" ca="1">INDIRECT("'"&amp;$C366&amp;"'!"&amp;"$"&amp;$D366&amp;$AR$1&amp;"")</f>
        <v>2.2999999999999998</v>
      </c>
      <c r="AS366" s="232">
        <v>0.98</v>
      </c>
      <c r="AT366" s="230">
        <v>0.63</v>
      </c>
      <c r="AU366" s="231" cm="1">
        <f t="array" aca="1" ref="AU366" ca="1">INDIRECT("'"&amp;$C366&amp;"'!"&amp;"$"&amp;$D366&amp;$AU$1&amp;"")</f>
        <v>0</v>
      </c>
      <c r="AV366" s="232" t="s">
        <v>1</v>
      </c>
      <c r="AW366" s="230" t="s">
        <v>1</v>
      </c>
      <c r="AX366" s="229" t="s">
        <v>1</v>
      </c>
      <c r="AY366" s="233" t="s">
        <v>1</v>
      </c>
      <c r="AZ366" s="232" t="str" cm="1">
        <f t="array" aca="1" ref="AZ366" ca="1">INDIRECT("'"&amp;$C366&amp;"'!"&amp;"$"&amp;$D366&amp;$AZ$1&amp;"")</f>
        <v>CMS</v>
      </c>
      <c r="BA366" s="231"/>
      <c r="BB366" s="232"/>
      <c r="BC366" s="230"/>
      <c r="BD366" s="232" t="str" cm="1">
        <f t="array" aca="1" ref="BD366" ca="1">INDIRECT("'"&amp;$C366&amp;"'!"&amp;"$"&amp;$D366&amp;$BD$1&amp;"")</f>
        <v>CMS</v>
      </c>
      <c r="BE366" s="231"/>
      <c r="BF366" s="232" t="s">
        <v>1</v>
      </c>
      <c r="BG366" s="230" t="s">
        <v>1</v>
      </c>
      <c r="BH366" s="234">
        <v>14.11</v>
      </c>
      <c r="BI366" s="230">
        <v>71.92</v>
      </c>
      <c r="BJ366" s="234" cm="1">
        <f t="array" aca="1" ref="BJ366" ca="1">INDIRECT("'"&amp;$C366&amp;"'!"&amp;"$"&amp;$D366&amp;$BJ$1&amp;"")</f>
        <v>3.7</v>
      </c>
      <c r="BK366" s="232">
        <v>0.98</v>
      </c>
      <c r="BL366" s="230">
        <v>1.5</v>
      </c>
      <c r="BM366" s="414" t="s">
        <v>1</v>
      </c>
      <c r="BN366" s="229" cm="1">
        <f t="array" aca="1" ref="BN366" ca="1">INDIRECT("'"&amp;$C366&amp;"'!"&amp;"$"&amp;$D366&amp;$BN$1&amp;"")</f>
        <v>0</v>
      </c>
      <c r="BO366" s="231" t="s">
        <v>1</v>
      </c>
      <c r="BP366" s="230" t="s">
        <v>1</v>
      </c>
      <c r="BQ366" s="234" cm="1">
        <f t="array" aca="1" ref="BQ366" ca="1">INDIRECT("'"&amp;$C366&amp;"'!"&amp;"$"&amp;$D366&amp;$BQ$1&amp;"")</f>
        <v>1.02</v>
      </c>
      <c r="BR366" s="232"/>
      <c r="BS366" s="232">
        <v>0.99</v>
      </c>
      <c r="BT366" s="230">
        <v>0.13</v>
      </c>
      <c r="BU366" s="235" cm="1">
        <f t="array" aca="1" ref="BU366" ca="1">INDIRECT("'"&amp;$C366&amp;"'!"&amp;"$"&amp;$D366&amp;$BU$1&amp;"")</f>
        <v>0.77</v>
      </c>
      <c r="BV366" s="232"/>
      <c r="BW366" s="232">
        <v>0.97</v>
      </c>
      <c r="BX366" s="230">
        <v>0.2</v>
      </c>
      <c r="BY366" s="235"/>
      <c r="BZ366" s="232"/>
      <c r="CA366" s="232"/>
      <c r="CB366" s="230"/>
    </row>
    <row r="367" spans="1:80" ht="15" x14ac:dyDescent="0.2">
      <c r="A367" s="351">
        <f t="shared" si="27"/>
        <v>45976</v>
      </c>
      <c r="B367" s="268">
        <v>0.5</v>
      </c>
      <c r="C367" s="254">
        <f t="shared" si="28"/>
        <v>15</v>
      </c>
      <c r="D367" s="255" t="s">
        <v>165</v>
      </c>
      <c r="E367" s="236">
        <v>14.2</v>
      </c>
      <c r="F367" s="237">
        <v>68.77</v>
      </c>
      <c r="G367" s="238" t="str" cm="1">
        <f t="array" aca="1" ref="G367" ca="1">INDIRECT("'"&amp;$C367&amp;"'!"&amp;"$"&amp;$D367&amp;$G$1&amp;"")</f>
        <v>CMS</v>
      </c>
      <c r="H367" s="239" t="s">
        <v>1</v>
      </c>
      <c r="I367" s="237" t="s">
        <v>1</v>
      </c>
      <c r="J367" s="238" cm="1">
        <f t="array" aca="1" ref="J367" ca="1">INDIRECT("'"&amp;$C367&amp;"'!"&amp;"$"&amp;$D367&amp;$J$1&amp;"")</f>
        <v>2.2999999999999998</v>
      </c>
      <c r="K367" s="239"/>
      <c r="L367" s="239">
        <v>0.85</v>
      </c>
      <c r="M367" s="240">
        <v>1.36</v>
      </c>
      <c r="N367" s="236" cm="1">
        <f t="array" aca="1" ref="N367" ca="1">INDIRECT("'"&amp;$C367&amp;"'!"&amp;"$"&amp;$D367&amp;$N$1&amp;"")</f>
        <v>6.2</v>
      </c>
      <c r="O367" s="239"/>
      <c r="P367" s="239">
        <v>0.86</v>
      </c>
      <c r="Q367" s="237">
        <v>2.09</v>
      </c>
      <c r="R367" s="236" cm="1">
        <f t="array" aca="1" ref="R367" ca="1">INDIRECT("'"&amp;$C367&amp;"'!"&amp;"$"&amp;$D367&amp;$R$1&amp;"")</f>
        <v>6.2</v>
      </c>
      <c r="S367" s="239"/>
      <c r="T367" s="239">
        <v>0.86</v>
      </c>
      <c r="U367" s="240">
        <v>2.09</v>
      </c>
      <c r="V367" s="236" t="s">
        <v>1</v>
      </c>
      <c r="W367" s="241" cm="1">
        <f t="array" aca="1" ref="W367" ca="1">INDIRECT("'"&amp;$C367&amp;"'!"&amp;"$"&amp;$D367&amp;$W$1&amp;"")</f>
        <v>0</v>
      </c>
      <c r="X367" s="239" t="s">
        <v>1</v>
      </c>
      <c r="Y367" s="237" t="s">
        <v>1</v>
      </c>
      <c r="Z367" s="238" cm="1">
        <f t="array" aca="1" ref="Z367" ca="1">INDIRECT("'"&amp;$C367&amp;"'!"&amp;"$"&amp;$D367&amp;$Z$1&amp;"")</f>
        <v>0</v>
      </c>
      <c r="AA367" s="239" t="s">
        <v>1</v>
      </c>
      <c r="AB367" s="239" t="s">
        <v>1</v>
      </c>
      <c r="AC367" s="240" t="s">
        <v>1</v>
      </c>
      <c r="AD367" s="236" cm="1">
        <f t="array" aca="1" ref="AD367" ca="1">INDIRECT("'"&amp;$C367&amp;"'!"&amp;"$"&amp;$D367&amp;$AD$1&amp;"")</f>
        <v>0</v>
      </c>
      <c r="AE367" s="239" t="s">
        <v>1</v>
      </c>
      <c r="AF367" s="239" t="s">
        <v>1</v>
      </c>
      <c r="AG367" s="237" t="s">
        <v>1</v>
      </c>
      <c r="AH367" s="238" cm="1">
        <f t="array" aca="1" ref="AH367" ca="1">INDIRECT("'"&amp;$C367&amp;"'!"&amp;"$"&amp;$D367&amp;$AH$1&amp;"")</f>
        <v>0</v>
      </c>
      <c r="AI367" s="239" t="s">
        <v>1</v>
      </c>
      <c r="AJ367" s="239" t="s">
        <v>1</v>
      </c>
      <c r="AK367" s="240" t="s">
        <v>1</v>
      </c>
      <c r="AL367" s="236" cm="1">
        <f t="array" aca="1" ref="AL367" ca="1">INDIRECT("'"&amp;$C367&amp;"'!"&amp;"$"&amp;$D367&amp;$AL$1&amp;"")</f>
        <v>0</v>
      </c>
      <c r="AM367" s="239" t="s">
        <v>1</v>
      </c>
      <c r="AN367" s="239" t="s">
        <v>1</v>
      </c>
      <c r="AO367" s="237" t="s">
        <v>1</v>
      </c>
      <c r="AP367" s="236">
        <v>11.6</v>
      </c>
      <c r="AQ367" s="240">
        <v>70</v>
      </c>
      <c r="AR367" s="236" cm="1">
        <f t="array" aca="1" ref="AR367" ca="1">INDIRECT("'"&amp;$C367&amp;"'!"&amp;"$"&amp;$D367&amp;$AR$1&amp;"")</f>
        <v>4</v>
      </c>
      <c r="AS367" s="239">
        <v>0.93</v>
      </c>
      <c r="AT367" s="237">
        <v>1.59</v>
      </c>
      <c r="AU367" s="238" cm="1">
        <f t="array" aca="1" ref="AU367" ca="1">INDIRECT("'"&amp;$C367&amp;"'!"&amp;"$"&amp;$D367&amp;$AU$1&amp;"")</f>
        <v>3.2</v>
      </c>
      <c r="AV367" s="239">
        <v>0.93</v>
      </c>
      <c r="AW367" s="237">
        <v>1</v>
      </c>
      <c r="AX367" s="236">
        <v>13.75</v>
      </c>
      <c r="AY367" s="240">
        <v>70</v>
      </c>
      <c r="AZ367" s="239" cm="1">
        <f t="array" aca="1" ref="AZ367" ca="1">INDIRECT("'"&amp;$C367&amp;"'!"&amp;"$"&amp;$D367&amp;$AZ$1&amp;"")</f>
        <v>3.2</v>
      </c>
      <c r="BA367" s="238"/>
      <c r="BB367" s="239">
        <v>0.92</v>
      </c>
      <c r="BC367" s="237">
        <v>1.4</v>
      </c>
      <c r="BD367" s="239" t="str" cm="1">
        <f t="array" aca="1" ref="BD367" ca="1">INDIRECT("'"&amp;$C367&amp;"'!"&amp;"$"&amp;$D367&amp;$BD$1&amp;"")</f>
        <v>CMS</v>
      </c>
      <c r="BE367" s="238"/>
      <c r="BF367" s="239" t="s">
        <v>1</v>
      </c>
      <c r="BG367" s="237" t="s">
        <v>1</v>
      </c>
      <c r="BH367" s="241">
        <v>14.07</v>
      </c>
      <c r="BI367" s="237">
        <v>71.099999999999994</v>
      </c>
      <c r="BJ367" s="241" cm="1">
        <f t="array" aca="1" ref="BJ367" ca="1">INDIRECT("'"&amp;$C367&amp;"'!"&amp;"$"&amp;$D367&amp;$BJ$1&amp;"")</f>
        <v>13.99</v>
      </c>
      <c r="BK367" s="239">
        <v>0.99</v>
      </c>
      <c r="BL367" s="237">
        <v>2.9</v>
      </c>
      <c r="BM367" s="415">
        <v>66.7</v>
      </c>
      <c r="BN367" s="236" cm="1">
        <f t="array" aca="1" ref="BN367" ca="1">INDIRECT("'"&amp;$C367&amp;"'!"&amp;"$"&amp;$D367&amp;$BN$1&amp;"")</f>
        <v>1.2999999999999998</v>
      </c>
      <c r="BO367" s="238">
        <v>0.97</v>
      </c>
      <c r="BP367" s="237">
        <v>0.32</v>
      </c>
      <c r="BQ367" s="241" cm="1">
        <f t="array" aca="1" ref="BQ367" ca="1">INDIRECT("'"&amp;$C367&amp;"'!"&amp;"$"&amp;$D367&amp;$BQ$1&amp;"")</f>
        <v>1.0900000000000001</v>
      </c>
      <c r="BR367" s="239"/>
      <c r="BS367" s="239">
        <v>0.98</v>
      </c>
      <c r="BT367" s="237">
        <v>0.19</v>
      </c>
      <c r="BU367" s="242" cm="1">
        <f t="array" aca="1" ref="BU367" ca="1">INDIRECT("'"&amp;$C367&amp;"'!"&amp;"$"&amp;$D367&amp;$BU$1&amp;"")</f>
        <v>0.76</v>
      </c>
      <c r="BV367" s="239"/>
      <c r="BW367" s="239">
        <v>0.97</v>
      </c>
      <c r="BX367" s="237">
        <v>0.2</v>
      </c>
      <c r="BY367" s="242"/>
      <c r="BZ367" s="239"/>
      <c r="CA367" s="239"/>
      <c r="CB367" s="237"/>
    </row>
    <row r="368" spans="1:80" ht="15" x14ac:dyDescent="0.2">
      <c r="A368" s="351">
        <f t="shared" si="27"/>
        <v>45976</v>
      </c>
      <c r="B368" s="268">
        <v>0.54166666666666696</v>
      </c>
      <c r="C368" s="254">
        <f t="shared" si="28"/>
        <v>15</v>
      </c>
      <c r="D368" s="255" t="s">
        <v>166</v>
      </c>
      <c r="E368" s="229">
        <v>14.2</v>
      </c>
      <c r="F368" s="230">
        <v>69.12</v>
      </c>
      <c r="G368" s="231" t="str" cm="1">
        <f t="array" aca="1" ref="G368" ca="1">INDIRECT("'"&amp;$C368&amp;"'!"&amp;"$"&amp;$D368&amp;$G$1&amp;"")</f>
        <v>CMS</v>
      </c>
      <c r="H368" s="232" t="s">
        <v>1</v>
      </c>
      <c r="I368" s="230" t="s">
        <v>1</v>
      </c>
      <c r="J368" s="231" cm="1">
        <f t="array" aca="1" ref="J368" ca="1">INDIRECT("'"&amp;$C368&amp;"'!"&amp;"$"&amp;$D368&amp;$J$1&amp;"")</f>
        <v>6.7</v>
      </c>
      <c r="K368" s="232"/>
      <c r="L368" s="232">
        <v>0.91</v>
      </c>
      <c r="M368" s="230">
        <v>2.82</v>
      </c>
      <c r="N368" s="229" cm="1">
        <f t="array" aca="1" ref="N368" ca="1">INDIRECT("'"&amp;$C368&amp;"'!"&amp;"$"&amp;$D368&amp;$N$1&amp;"")</f>
        <v>6.7</v>
      </c>
      <c r="O368" s="232"/>
      <c r="P368" s="232">
        <v>0.91</v>
      </c>
      <c r="Q368" s="230">
        <v>2.82</v>
      </c>
      <c r="R368" s="359" cm="1">
        <f t="array" aca="1" ref="R368" ca="1">INDIRECT("'"&amp;$C368&amp;"'!"&amp;"$"&amp;$D368&amp;$R$1&amp;"")</f>
        <v>6.7</v>
      </c>
      <c r="S368" s="232"/>
      <c r="T368" s="232">
        <v>0.91</v>
      </c>
      <c r="U368" s="233">
        <v>2.82</v>
      </c>
      <c r="V368" s="229" t="s">
        <v>1</v>
      </c>
      <c r="W368" s="234" cm="1">
        <f t="array" aca="1" ref="W368" ca="1">INDIRECT("'"&amp;$C368&amp;"'!"&amp;"$"&amp;$D368&amp;$W$1&amp;"")</f>
        <v>0</v>
      </c>
      <c r="X368" s="232" t="s">
        <v>1</v>
      </c>
      <c r="Y368" s="230" t="s">
        <v>1</v>
      </c>
      <c r="Z368" s="231" cm="1">
        <f t="array" aca="1" ref="Z368" ca="1">INDIRECT("'"&amp;$C368&amp;"'!"&amp;"$"&amp;$D368&amp;$Z$1&amp;"")</f>
        <v>0</v>
      </c>
      <c r="AA368" s="232" t="s">
        <v>1</v>
      </c>
      <c r="AB368" s="232" t="s">
        <v>1</v>
      </c>
      <c r="AC368" s="233" t="s">
        <v>1</v>
      </c>
      <c r="AD368" s="229" cm="1">
        <f t="array" aca="1" ref="AD368" ca="1">INDIRECT("'"&amp;$C368&amp;"'!"&amp;"$"&amp;$D368&amp;$AD$1&amp;"")</f>
        <v>0</v>
      </c>
      <c r="AE368" s="232" t="s">
        <v>1</v>
      </c>
      <c r="AF368" s="232" t="s">
        <v>1</v>
      </c>
      <c r="AG368" s="230" t="s">
        <v>1</v>
      </c>
      <c r="AH368" s="231" cm="1">
        <f t="array" aca="1" ref="AH368" ca="1">INDIRECT("'"&amp;$C368&amp;"'!"&amp;"$"&amp;$D368&amp;$AH$1&amp;"")</f>
        <v>0</v>
      </c>
      <c r="AI368" s="232" t="s">
        <v>1</v>
      </c>
      <c r="AJ368" s="232" t="s">
        <v>1</v>
      </c>
      <c r="AK368" s="233" t="s">
        <v>1</v>
      </c>
      <c r="AL368" s="229" cm="1">
        <f t="array" aca="1" ref="AL368" ca="1">INDIRECT("'"&amp;$C368&amp;"'!"&amp;"$"&amp;$D368&amp;$AL$1&amp;"")</f>
        <v>0</v>
      </c>
      <c r="AM368" s="232" t="s">
        <v>1</v>
      </c>
      <c r="AN368" s="232" t="s">
        <v>1</v>
      </c>
      <c r="AO368" s="230" t="s">
        <v>1</v>
      </c>
      <c r="AP368" s="229">
        <v>11.6</v>
      </c>
      <c r="AQ368" s="233">
        <v>70.5</v>
      </c>
      <c r="AR368" s="229" cm="1">
        <f t="array" aca="1" ref="AR368" ca="1">INDIRECT("'"&amp;$C368&amp;"'!"&amp;"$"&amp;$D368&amp;$AR$1&amp;"")</f>
        <v>4</v>
      </c>
      <c r="AS368" s="232">
        <v>0.97</v>
      </c>
      <c r="AT368" s="230">
        <v>1.17</v>
      </c>
      <c r="AU368" s="231" cm="1">
        <f t="array" aca="1" ref="AU368" ca="1">INDIRECT("'"&amp;$C368&amp;"'!"&amp;"$"&amp;$D368&amp;$AU$1&amp;"")</f>
        <v>3.3</v>
      </c>
      <c r="AV368" s="232">
        <v>0.97</v>
      </c>
      <c r="AW368" s="230">
        <v>0.67</v>
      </c>
      <c r="AX368" s="229">
        <v>13.88</v>
      </c>
      <c r="AY368" s="233">
        <v>70.5</v>
      </c>
      <c r="AZ368" s="232" cm="1">
        <f t="array" aca="1" ref="AZ368" ca="1">INDIRECT("'"&amp;$C368&amp;"'!"&amp;"$"&amp;$D368&amp;$AZ$1&amp;"")</f>
        <v>7.1</v>
      </c>
      <c r="BA368" s="231"/>
      <c r="BB368" s="232">
        <v>0.97</v>
      </c>
      <c r="BC368" s="230">
        <v>1.7</v>
      </c>
      <c r="BD368" s="232" t="str" cm="1">
        <f t="array" aca="1" ref="BD368" ca="1">INDIRECT("'"&amp;$C368&amp;"'!"&amp;"$"&amp;$D368&amp;$BD$1&amp;"")</f>
        <v>CMS</v>
      </c>
      <c r="BE368" s="231"/>
      <c r="BF368" s="232" t="s">
        <v>1</v>
      </c>
      <c r="BG368" s="230" t="s">
        <v>1</v>
      </c>
      <c r="BH368" s="234">
        <v>14.14</v>
      </c>
      <c r="BI368" s="230">
        <v>71.36</v>
      </c>
      <c r="BJ368" s="234" cm="1">
        <f t="array" aca="1" ref="BJ368" ca="1">INDIRECT("'"&amp;$C368&amp;"'!"&amp;"$"&amp;$D368&amp;$BJ$1&amp;"")</f>
        <v>14.04</v>
      </c>
      <c r="BK368" s="232">
        <v>0.98</v>
      </c>
      <c r="BL368" s="230">
        <v>3.2</v>
      </c>
      <c r="BM368" s="414">
        <v>67.900000000000006</v>
      </c>
      <c r="BN368" s="229" cm="1">
        <f t="array" aca="1" ref="BN368" ca="1">INDIRECT("'"&amp;$C368&amp;"'!"&amp;"$"&amp;$D368&amp;$BN$1&amp;"")</f>
        <v>0.7</v>
      </c>
      <c r="BO368" s="231">
        <v>0.97</v>
      </c>
      <c r="BP368" s="230">
        <v>0.17</v>
      </c>
      <c r="BQ368" s="234" cm="1">
        <f t="array" aca="1" ref="BQ368" ca="1">INDIRECT("'"&amp;$C368&amp;"'!"&amp;"$"&amp;$D368&amp;$BQ$1&amp;"")</f>
        <v>1.1200000000000001</v>
      </c>
      <c r="BR368" s="232"/>
      <c r="BS368" s="232">
        <v>0.98</v>
      </c>
      <c r="BT368" s="230">
        <v>0.16</v>
      </c>
      <c r="BU368" s="235" cm="1">
        <f t="array" aca="1" ref="BU368" ca="1">INDIRECT("'"&amp;$C368&amp;"'!"&amp;"$"&amp;$D368&amp;$BU$1&amp;"")</f>
        <v>0.75</v>
      </c>
      <c r="BV368" s="232"/>
      <c r="BW368" s="232">
        <v>0.97</v>
      </c>
      <c r="BX368" s="230">
        <v>0.2</v>
      </c>
      <c r="BY368" s="235"/>
      <c r="BZ368" s="232"/>
      <c r="CA368" s="232"/>
      <c r="CB368" s="230"/>
    </row>
    <row r="369" spans="1:80" ht="15" x14ac:dyDescent="0.2">
      <c r="A369" s="351">
        <f t="shared" si="27"/>
        <v>45976</v>
      </c>
      <c r="B369" s="268">
        <v>0.58333333333333404</v>
      </c>
      <c r="C369" s="254">
        <f t="shared" si="28"/>
        <v>15</v>
      </c>
      <c r="D369" s="255" t="s">
        <v>167</v>
      </c>
      <c r="E369" s="236">
        <v>14.2</v>
      </c>
      <c r="F369" s="237">
        <v>69.17</v>
      </c>
      <c r="G369" s="238" t="str" cm="1">
        <f t="array" aca="1" ref="G369" ca="1">INDIRECT("'"&amp;$C369&amp;"'!"&amp;"$"&amp;$D369&amp;$G$1&amp;"")</f>
        <v>CMS</v>
      </c>
      <c r="H369" s="239" t="s">
        <v>1</v>
      </c>
      <c r="I369" s="237" t="s">
        <v>1</v>
      </c>
      <c r="J369" s="238" cm="1">
        <f t="array" aca="1" ref="J369" ca="1">INDIRECT("'"&amp;$C369&amp;"'!"&amp;"$"&amp;$D369&amp;$J$1&amp;"")</f>
        <v>6.5</v>
      </c>
      <c r="K369" s="239"/>
      <c r="L369" s="239">
        <v>0.92</v>
      </c>
      <c r="M369" s="240">
        <v>2.85</v>
      </c>
      <c r="N369" s="236" cm="1">
        <f t="array" aca="1" ref="N369" ca="1">INDIRECT("'"&amp;$C369&amp;"'!"&amp;"$"&amp;$D369&amp;$N$1&amp;"")</f>
        <v>6.5</v>
      </c>
      <c r="O369" s="239"/>
      <c r="P369" s="239">
        <v>0.92</v>
      </c>
      <c r="Q369" s="237">
        <v>2.85</v>
      </c>
      <c r="R369" s="236" cm="1">
        <f t="array" aca="1" ref="R369" ca="1">INDIRECT("'"&amp;$C369&amp;"'!"&amp;"$"&amp;$D369&amp;$R$1&amp;"")</f>
        <v>6.5</v>
      </c>
      <c r="S369" s="239"/>
      <c r="T369" s="239">
        <v>0.92</v>
      </c>
      <c r="U369" s="240">
        <v>2.85</v>
      </c>
      <c r="V369" s="236" t="s">
        <v>1</v>
      </c>
      <c r="W369" s="241" cm="1">
        <f t="array" aca="1" ref="W369" ca="1">INDIRECT("'"&amp;$C369&amp;"'!"&amp;"$"&amp;$D369&amp;$W$1&amp;"")</f>
        <v>0</v>
      </c>
      <c r="X369" s="239" t="s">
        <v>1</v>
      </c>
      <c r="Y369" s="237" t="s">
        <v>1</v>
      </c>
      <c r="Z369" s="238" cm="1">
        <f t="array" aca="1" ref="Z369" ca="1">INDIRECT("'"&amp;$C369&amp;"'!"&amp;"$"&amp;$D369&amp;$Z$1&amp;"")</f>
        <v>0</v>
      </c>
      <c r="AA369" s="239" t="s">
        <v>1</v>
      </c>
      <c r="AB369" s="239" t="s">
        <v>1</v>
      </c>
      <c r="AC369" s="240" t="s">
        <v>1</v>
      </c>
      <c r="AD369" s="236" cm="1">
        <f t="array" aca="1" ref="AD369" ca="1">INDIRECT("'"&amp;$C369&amp;"'!"&amp;"$"&amp;$D369&amp;$AD$1&amp;"")</f>
        <v>0</v>
      </c>
      <c r="AE369" s="239" t="s">
        <v>1</v>
      </c>
      <c r="AF369" s="239" t="s">
        <v>1</v>
      </c>
      <c r="AG369" s="237" t="s">
        <v>1</v>
      </c>
      <c r="AH369" s="238" cm="1">
        <f t="array" aca="1" ref="AH369" ca="1">INDIRECT("'"&amp;$C369&amp;"'!"&amp;"$"&amp;$D369&amp;$AH$1&amp;"")</f>
        <v>0</v>
      </c>
      <c r="AI369" s="239" t="s">
        <v>1</v>
      </c>
      <c r="AJ369" s="239" t="s">
        <v>1</v>
      </c>
      <c r="AK369" s="240" t="s">
        <v>1</v>
      </c>
      <c r="AL369" s="236" cm="1">
        <f t="array" aca="1" ref="AL369" ca="1">INDIRECT("'"&amp;$C369&amp;"'!"&amp;"$"&amp;$D369&amp;$AL$1&amp;"")</f>
        <v>0</v>
      </c>
      <c r="AM369" s="239" t="s">
        <v>1</v>
      </c>
      <c r="AN369" s="239" t="s">
        <v>1</v>
      </c>
      <c r="AO369" s="237" t="s">
        <v>1</v>
      </c>
      <c r="AP369" s="236">
        <v>11.6</v>
      </c>
      <c r="AQ369" s="240">
        <v>70.400000000000006</v>
      </c>
      <c r="AR369" s="236" cm="1">
        <f t="array" aca="1" ref="AR369" ca="1">INDIRECT("'"&amp;$C369&amp;"'!"&amp;"$"&amp;$D369&amp;$AR$1&amp;"")</f>
        <v>4</v>
      </c>
      <c r="AS369" s="239">
        <v>0.97</v>
      </c>
      <c r="AT369" s="237">
        <v>1.22</v>
      </c>
      <c r="AU369" s="238" cm="1">
        <f t="array" aca="1" ref="AU369" ca="1">INDIRECT("'"&amp;$C369&amp;"'!"&amp;"$"&amp;$D369&amp;$AU$1&amp;"")</f>
        <v>3.3</v>
      </c>
      <c r="AV369" s="239">
        <v>0.97</v>
      </c>
      <c r="AW369" s="237">
        <v>0.71</v>
      </c>
      <c r="AX369" s="236">
        <v>13.87</v>
      </c>
      <c r="AY369" s="240">
        <v>70.400000000000006</v>
      </c>
      <c r="AZ369" s="239" cm="1">
        <f t="array" aca="1" ref="AZ369" ca="1">INDIRECT("'"&amp;$C369&amp;"'!"&amp;"$"&amp;$D369&amp;$AZ$1&amp;"")</f>
        <v>7.2</v>
      </c>
      <c r="BA369" s="238"/>
      <c r="BB369" s="239">
        <v>0.96</v>
      </c>
      <c r="BC369" s="237">
        <v>1.9</v>
      </c>
      <c r="BD369" s="239" t="str" cm="1">
        <f t="array" aca="1" ref="BD369" ca="1">INDIRECT("'"&amp;$C369&amp;"'!"&amp;"$"&amp;$D369&amp;$BD$1&amp;"")</f>
        <v>CMS</v>
      </c>
      <c r="BE369" s="238"/>
      <c r="BF369" s="239" t="s">
        <v>1</v>
      </c>
      <c r="BG369" s="237" t="s">
        <v>1</v>
      </c>
      <c r="BH369" s="241">
        <v>14.05</v>
      </c>
      <c r="BI369" s="237">
        <v>70.849999999999994</v>
      </c>
      <c r="BJ369" s="241" cm="1">
        <f t="array" aca="1" ref="BJ369" ca="1">INDIRECT("'"&amp;$C369&amp;"'!"&amp;"$"&amp;$D369&amp;$BJ$1&amp;"")</f>
        <v>14.03</v>
      </c>
      <c r="BK369" s="239">
        <v>0.98</v>
      </c>
      <c r="BL369" s="237">
        <v>3.2</v>
      </c>
      <c r="BM369" s="415">
        <v>67.900000000000006</v>
      </c>
      <c r="BN369" s="236" cm="1">
        <f t="array" aca="1" ref="BN369" ca="1">INDIRECT("'"&amp;$C369&amp;"'!"&amp;"$"&amp;$D369&amp;$BN$1&amp;"")</f>
        <v>1.5</v>
      </c>
      <c r="BO369" s="238">
        <v>0.97</v>
      </c>
      <c r="BP369" s="237">
        <v>0.37</v>
      </c>
      <c r="BQ369" s="241" cm="1">
        <f t="array" aca="1" ref="BQ369" ca="1">INDIRECT("'"&amp;$C369&amp;"'!"&amp;"$"&amp;$D369&amp;$BQ$1&amp;"")</f>
        <v>1.1399999999999999</v>
      </c>
      <c r="BR369" s="239"/>
      <c r="BS369" s="239">
        <v>0.99</v>
      </c>
      <c r="BT369" s="237">
        <v>0.17</v>
      </c>
      <c r="BU369" s="242" cm="1">
        <f t="array" aca="1" ref="BU369" ca="1">INDIRECT("'"&amp;$C369&amp;"'!"&amp;"$"&amp;$D369&amp;$BU$1&amp;"")</f>
        <v>0.77</v>
      </c>
      <c r="BV369" s="239"/>
      <c r="BW369" s="239">
        <v>0.97</v>
      </c>
      <c r="BX369" s="237">
        <v>0.2</v>
      </c>
      <c r="BY369" s="242"/>
      <c r="BZ369" s="239"/>
      <c r="CA369" s="239"/>
      <c r="CB369" s="237"/>
    </row>
    <row r="370" spans="1:80" ht="15" x14ac:dyDescent="0.2">
      <c r="A370" s="351">
        <f t="shared" si="27"/>
        <v>45976</v>
      </c>
      <c r="B370" s="268">
        <v>0.625</v>
      </c>
      <c r="C370" s="254">
        <f t="shared" si="28"/>
        <v>15</v>
      </c>
      <c r="D370" s="255" t="s">
        <v>168</v>
      </c>
      <c r="E370" s="229">
        <v>14.2</v>
      </c>
      <c r="F370" s="230">
        <v>69.2</v>
      </c>
      <c r="G370" s="231" t="str" cm="1">
        <f t="array" aca="1" ref="G370" ca="1">INDIRECT("'"&amp;$C370&amp;"'!"&amp;"$"&amp;$D370&amp;$G$1&amp;"")</f>
        <v>CMS</v>
      </c>
      <c r="H370" s="232" t="s">
        <v>1</v>
      </c>
      <c r="I370" s="230" t="s">
        <v>1</v>
      </c>
      <c r="J370" s="231" cm="1">
        <f t="array" aca="1" ref="J370" ca="1">INDIRECT("'"&amp;$C370&amp;"'!"&amp;"$"&amp;$D370&amp;$J$1&amp;"")</f>
        <v>6.6</v>
      </c>
      <c r="K370" s="232"/>
      <c r="L370" s="232">
        <v>0.92</v>
      </c>
      <c r="M370" s="233">
        <v>2.89</v>
      </c>
      <c r="N370" s="229" cm="1">
        <f t="array" aca="1" ref="N370" ca="1">INDIRECT("'"&amp;$C370&amp;"'!"&amp;"$"&amp;$D370&amp;$N$1&amp;"")</f>
        <v>6.6</v>
      </c>
      <c r="O370" s="232"/>
      <c r="P370" s="232">
        <v>0.92</v>
      </c>
      <c r="Q370" s="230">
        <v>2.89</v>
      </c>
      <c r="R370" s="359" cm="1">
        <f t="array" aca="1" ref="R370" ca="1">INDIRECT("'"&amp;$C370&amp;"'!"&amp;"$"&amp;$D370&amp;$R$1&amp;"")</f>
        <v>6.6</v>
      </c>
      <c r="S370" s="232"/>
      <c r="T370" s="232">
        <v>0.92</v>
      </c>
      <c r="U370" s="233">
        <v>2.89</v>
      </c>
      <c r="V370" s="229" t="s">
        <v>1</v>
      </c>
      <c r="W370" s="234" cm="1">
        <f t="array" aca="1" ref="W370" ca="1">INDIRECT("'"&amp;$C370&amp;"'!"&amp;"$"&amp;$D370&amp;$W$1&amp;"")</f>
        <v>0</v>
      </c>
      <c r="X370" s="232" t="s">
        <v>1</v>
      </c>
      <c r="Y370" s="230" t="s">
        <v>1</v>
      </c>
      <c r="Z370" s="231" cm="1">
        <f t="array" aca="1" ref="Z370" ca="1">INDIRECT("'"&amp;$C370&amp;"'!"&amp;"$"&amp;$D370&amp;$Z$1&amp;"")</f>
        <v>0</v>
      </c>
      <c r="AA370" s="232" t="s">
        <v>1</v>
      </c>
      <c r="AB370" s="232" t="s">
        <v>1</v>
      </c>
      <c r="AC370" s="233" t="s">
        <v>1</v>
      </c>
      <c r="AD370" s="229" cm="1">
        <f t="array" aca="1" ref="AD370" ca="1">INDIRECT("'"&amp;$C370&amp;"'!"&amp;"$"&amp;$D370&amp;$AD$1&amp;"")</f>
        <v>0</v>
      </c>
      <c r="AE370" s="232" t="s">
        <v>1</v>
      </c>
      <c r="AF370" s="232" t="s">
        <v>1</v>
      </c>
      <c r="AG370" s="230" t="s">
        <v>1</v>
      </c>
      <c r="AH370" s="231" cm="1">
        <f t="array" aca="1" ref="AH370" ca="1">INDIRECT("'"&amp;$C370&amp;"'!"&amp;"$"&amp;$D370&amp;$AH$1&amp;"")</f>
        <v>0</v>
      </c>
      <c r="AI370" s="232" t="s">
        <v>1</v>
      </c>
      <c r="AJ370" s="232" t="s">
        <v>1</v>
      </c>
      <c r="AK370" s="233" t="s">
        <v>1</v>
      </c>
      <c r="AL370" s="229" cm="1">
        <f t="array" aca="1" ref="AL370" ca="1">INDIRECT("'"&amp;$C370&amp;"'!"&amp;"$"&amp;$D370&amp;$AL$1&amp;"")</f>
        <v>0</v>
      </c>
      <c r="AM370" s="232" t="s">
        <v>1</v>
      </c>
      <c r="AN370" s="232" t="s">
        <v>1</v>
      </c>
      <c r="AO370" s="230" t="s">
        <v>1</v>
      </c>
      <c r="AP370" s="229">
        <v>11.6</v>
      </c>
      <c r="AQ370" s="233">
        <v>70.400000000000006</v>
      </c>
      <c r="AR370" s="229" cm="1">
        <f t="array" aca="1" ref="AR370" ca="1">INDIRECT("'"&amp;$C370&amp;"'!"&amp;"$"&amp;$D370&amp;$AR$1&amp;"")</f>
        <v>4</v>
      </c>
      <c r="AS370" s="232">
        <v>0.97</v>
      </c>
      <c r="AT370" s="230">
        <v>1.2</v>
      </c>
      <c r="AU370" s="231" cm="1">
        <f t="array" aca="1" ref="AU370" ca="1">INDIRECT("'"&amp;$C370&amp;"'!"&amp;"$"&amp;$D370&amp;$AU$1&amp;"")</f>
        <v>3.3</v>
      </c>
      <c r="AV370" s="232">
        <v>0.97</v>
      </c>
      <c r="AW370" s="230">
        <v>0.73</v>
      </c>
      <c r="AX370" s="229">
        <v>13.86</v>
      </c>
      <c r="AY370" s="233">
        <v>70.400000000000006</v>
      </c>
      <c r="AZ370" s="232" cm="1">
        <f t="array" aca="1" ref="AZ370" ca="1">INDIRECT("'"&amp;$C370&amp;"'!"&amp;"$"&amp;$D370&amp;$AZ$1&amp;"")</f>
        <v>7.3</v>
      </c>
      <c r="BA370" s="231"/>
      <c r="BB370" s="232">
        <v>0.96</v>
      </c>
      <c r="BC370" s="230">
        <v>2</v>
      </c>
      <c r="BD370" s="232" t="str" cm="1">
        <f t="array" aca="1" ref="BD370" ca="1">INDIRECT("'"&amp;$C370&amp;"'!"&amp;"$"&amp;$D370&amp;$BD$1&amp;"")</f>
        <v>CMS</v>
      </c>
      <c r="BE370" s="231"/>
      <c r="BF370" s="232" t="s">
        <v>1</v>
      </c>
      <c r="BG370" s="230" t="s">
        <v>1</v>
      </c>
      <c r="BH370" s="234">
        <v>14.04</v>
      </c>
      <c r="BI370" s="230">
        <v>70.790000000000006</v>
      </c>
      <c r="BJ370" s="234" cm="1">
        <f t="array" aca="1" ref="BJ370" ca="1">INDIRECT("'"&amp;$C370&amp;"'!"&amp;"$"&amp;$D370&amp;$BJ$1&amp;"")</f>
        <v>14.04</v>
      </c>
      <c r="BK370" s="232">
        <v>0.98</v>
      </c>
      <c r="BL370" s="230">
        <v>3.2</v>
      </c>
      <c r="BM370" s="414">
        <v>68</v>
      </c>
      <c r="BN370" s="229" cm="1">
        <f t="array" aca="1" ref="BN370" ca="1">INDIRECT("'"&amp;$C370&amp;"'!"&amp;"$"&amp;$D370&amp;$BN$1&amp;"")</f>
        <v>1.5</v>
      </c>
      <c r="BO370" s="231">
        <v>0.97</v>
      </c>
      <c r="BP370" s="230">
        <v>0.36</v>
      </c>
      <c r="BQ370" s="234" cm="1">
        <f t="array" aca="1" ref="BQ370" ca="1">INDIRECT("'"&amp;$C370&amp;"'!"&amp;"$"&amp;$D370&amp;$BQ$1&amp;"")</f>
        <v>1.1499999999999999</v>
      </c>
      <c r="BR370" s="232"/>
      <c r="BS370" s="232">
        <v>0.99</v>
      </c>
      <c r="BT370" s="230">
        <v>0.18</v>
      </c>
      <c r="BU370" s="235" cm="1">
        <f t="array" aca="1" ref="BU370" ca="1">INDIRECT("'"&amp;$C370&amp;"'!"&amp;"$"&amp;$D370&amp;$BU$1&amp;"")</f>
        <v>0.79</v>
      </c>
      <c r="BV370" s="232"/>
      <c r="BW370" s="232">
        <v>0.96</v>
      </c>
      <c r="BX370" s="230">
        <v>0.21</v>
      </c>
      <c r="BY370" s="235"/>
      <c r="BZ370" s="232"/>
      <c r="CA370" s="232"/>
      <c r="CB370" s="230"/>
    </row>
    <row r="371" spans="1:80" ht="15" x14ac:dyDescent="0.2">
      <c r="A371" s="351">
        <f t="shared" si="27"/>
        <v>45976</v>
      </c>
      <c r="B371" s="268">
        <v>0.66666666666666696</v>
      </c>
      <c r="C371" s="254">
        <f t="shared" si="28"/>
        <v>15</v>
      </c>
      <c r="D371" s="255" t="s">
        <v>169</v>
      </c>
      <c r="E371" s="236">
        <v>14.3</v>
      </c>
      <c r="F371" s="237">
        <v>69.430000000000007</v>
      </c>
      <c r="G371" s="238" t="str" cm="1">
        <f t="array" aca="1" ref="G371" ca="1">INDIRECT("'"&amp;$C371&amp;"'!"&amp;"$"&amp;$D371&amp;$G$1&amp;"")</f>
        <v>CMS</v>
      </c>
      <c r="H371" s="239" t="s">
        <v>1</v>
      </c>
      <c r="I371" s="237" t="s">
        <v>1</v>
      </c>
      <c r="J371" s="238" cm="1">
        <f t="array" aca="1" ref="J371" ca="1">INDIRECT("'"&amp;$C371&amp;"'!"&amp;"$"&amp;$D371&amp;$J$1&amp;"")</f>
        <v>6.5</v>
      </c>
      <c r="K371" s="239"/>
      <c r="L371" s="239">
        <v>0.92</v>
      </c>
      <c r="M371" s="240">
        <v>2.87</v>
      </c>
      <c r="N371" s="236" cm="1">
        <f t="array" aca="1" ref="N371" ca="1">INDIRECT("'"&amp;$C371&amp;"'!"&amp;"$"&amp;$D371&amp;$N$1&amp;"")</f>
        <v>6.5</v>
      </c>
      <c r="O371" s="239"/>
      <c r="P371" s="239">
        <v>0.92</v>
      </c>
      <c r="Q371" s="237">
        <v>2.87</v>
      </c>
      <c r="R371" s="360" cm="1">
        <f t="array" aca="1" ref="R371" ca="1">INDIRECT("'"&amp;$C371&amp;"'!"&amp;"$"&amp;$D371&amp;$R$1&amp;"")</f>
        <v>6.5</v>
      </c>
      <c r="S371" s="239"/>
      <c r="T371" s="239">
        <v>0.92</v>
      </c>
      <c r="U371" s="240">
        <v>2.87</v>
      </c>
      <c r="V371" s="236" t="s">
        <v>1</v>
      </c>
      <c r="W371" s="241" cm="1">
        <f t="array" aca="1" ref="W371" ca="1">INDIRECT("'"&amp;$C371&amp;"'!"&amp;"$"&amp;$D371&amp;$W$1&amp;"")</f>
        <v>0</v>
      </c>
      <c r="X371" s="239" t="s">
        <v>1</v>
      </c>
      <c r="Y371" s="237" t="s">
        <v>1</v>
      </c>
      <c r="Z371" s="238" cm="1">
        <f t="array" aca="1" ref="Z371" ca="1">INDIRECT("'"&amp;$C371&amp;"'!"&amp;"$"&amp;$D371&amp;$Z$1&amp;"")</f>
        <v>0</v>
      </c>
      <c r="AA371" s="239" t="s">
        <v>1</v>
      </c>
      <c r="AB371" s="239" t="s">
        <v>1</v>
      </c>
      <c r="AC371" s="240" t="s">
        <v>1</v>
      </c>
      <c r="AD371" s="236" cm="1">
        <f t="array" aca="1" ref="AD371" ca="1">INDIRECT("'"&amp;$C371&amp;"'!"&amp;"$"&amp;$D371&amp;$AD$1&amp;"")</f>
        <v>0</v>
      </c>
      <c r="AE371" s="239" t="s">
        <v>1</v>
      </c>
      <c r="AF371" s="239" t="s">
        <v>1</v>
      </c>
      <c r="AG371" s="237" t="s">
        <v>1</v>
      </c>
      <c r="AH371" s="238" cm="1">
        <f t="array" aca="1" ref="AH371" ca="1">INDIRECT("'"&amp;$C371&amp;"'!"&amp;"$"&amp;$D371&amp;$AH$1&amp;"")</f>
        <v>0</v>
      </c>
      <c r="AI371" s="239" t="s">
        <v>1</v>
      </c>
      <c r="AJ371" s="239" t="s">
        <v>1</v>
      </c>
      <c r="AK371" s="240" t="s">
        <v>1</v>
      </c>
      <c r="AL371" s="236" cm="1">
        <f t="array" aca="1" ref="AL371" ca="1">INDIRECT("'"&amp;$C371&amp;"'!"&amp;"$"&amp;$D371&amp;$AL$1&amp;"")</f>
        <v>0</v>
      </c>
      <c r="AM371" s="239" t="s">
        <v>1</v>
      </c>
      <c r="AN371" s="239" t="s">
        <v>1</v>
      </c>
      <c r="AO371" s="237" t="s">
        <v>1</v>
      </c>
      <c r="AP371" s="236">
        <v>11.6</v>
      </c>
      <c r="AQ371" s="240">
        <v>70.900000000000006</v>
      </c>
      <c r="AR371" s="236" cm="1">
        <f t="array" aca="1" ref="AR371" ca="1">INDIRECT("'"&amp;$C371&amp;"'!"&amp;"$"&amp;$D371&amp;$AR$1&amp;"")</f>
        <v>3.9</v>
      </c>
      <c r="AS371" s="239">
        <v>0.97</v>
      </c>
      <c r="AT371" s="237">
        <v>0.91</v>
      </c>
      <c r="AU371" s="238" cm="1">
        <f t="array" aca="1" ref="AU371" ca="1">INDIRECT("'"&amp;$C371&amp;"'!"&amp;"$"&amp;$D371&amp;$AU$1&amp;"")</f>
        <v>3.2</v>
      </c>
      <c r="AV371" s="239">
        <v>0.97</v>
      </c>
      <c r="AW371" s="237">
        <v>0.67</v>
      </c>
      <c r="AX371" s="236">
        <v>13.97</v>
      </c>
      <c r="AY371" s="240">
        <v>70.5</v>
      </c>
      <c r="AZ371" s="239" cm="1">
        <f t="array" aca="1" ref="AZ371" ca="1">INDIRECT("'"&amp;$C371&amp;"'!"&amp;"$"&amp;$D371&amp;$AZ$1&amp;"")</f>
        <v>7</v>
      </c>
      <c r="BA371" s="238"/>
      <c r="BB371" s="239">
        <v>0.95</v>
      </c>
      <c r="BC371" s="237">
        <v>2.1</v>
      </c>
      <c r="BD371" s="239" t="str" cm="1">
        <f t="array" aca="1" ref="BD371" ca="1">INDIRECT("'"&amp;$C371&amp;"'!"&amp;"$"&amp;$D371&amp;$BD$1&amp;"")</f>
        <v>CMS</v>
      </c>
      <c r="BE371" s="238"/>
      <c r="BF371" s="239" t="s">
        <v>1</v>
      </c>
      <c r="BG371" s="237" t="s">
        <v>1</v>
      </c>
      <c r="BH371" s="241">
        <v>14.16</v>
      </c>
      <c r="BI371" s="237">
        <v>71.5</v>
      </c>
      <c r="BJ371" s="241" cm="1">
        <f t="array" aca="1" ref="BJ371" ca="1">INDIRECT("'"&amp;$C371&amp;"'!"&amp;"$"&amp;$D371&amp;$BJ$1&amp;"")</f>
        <v>14.06</v>
      </c>
      <c r="BK371" s="239">
        <v>0.98</v>
      </c>
      <c r="BL371" s="237">
        <v>3.2</v>
      </c>
      <c r="BM371" s="415">
        <v>68.2</v>
      </c>
      <c r="BN371" s="236" cm="1">
        <f t="array" aca="1" ref="BN371" ca="1">INDIRECT("'"&amp;$C371&amp;"'!"&amp;"$"&amp;$D371&amp;$BN$1&amp;"")</f>
        <v>0.7</v>
      </c>
      <c r="BO371" s="238">
        <v>0.97</v>
      </c>
      <c r="BP371" s="237">
        <v>0.17</v>
      </c>
      <c r="BQ371" s="241" cm="1">
        <f t="array" aca="1" ref="BQ371" ca="1">INDIRECT("'"&amp;$C371&amp;"'!"&amp;"$"&amp;$D371&amp;$BQ$1&amp;"")</f>
        <v>1.19</v>
      </c>
      <c r="BR371" s="239"/>
      <c r="BS371" s="239">
        <v>0.99</v>
      </c>
      <c r="BT371" s="237">
        <v>0.19</v>
      </c>
      <c r="BU371" s="242" cm="1">
        <f t="array" aca="1" ref="BU371" ca="1">INDIRECT("'"&amp;$C371&amp;"'!"&amp;"$"&amp;$D371&amp;$BU$1&amp;"")</f>
        <v>0.8</v>
      </c>
      <c r="BV371" s="239"/>
      <c r="BW371" s="239">
        <v>0.97</v>
      </c>
      <c r="BX371" s="237">
        <v>0.21</v>
      </c>
      <c r="BY371" s="242"/>
      <c r="BZ371" s="239"/>
      <c r="CA371" s="239"/>
      <c r="CB371" s="237"/>
    </row>
    <row r="372" spans="1:80" ht="15" x14ac:dyDescent="0.2">
      <c r="A372" s="351">
        <f t="shared" si="27"/>
        <v>45976</v>
      </c>
      <c r="B372" s="268">
        <v>0.70833333333333404</v>
      </c>
      <c r="C372" s="254">
        <f t="shared" si="28"/>
        <v>15</v>
      </c>
      <c r="D372" s="255" t="s">
        <v>170</v>
      </c>
      <c r="E372" s="229">
        <v>14.2</v>
      </c>
      <c r="F372" s="230">
        <v>69.150000000000006</v>
      </c>
      <c r="G372" s="231" t="str" cm="1">
        <f t="array" aca="1" ref="G372" ca="1">INDIRECT("'"&amp;$C372&amp;"'!"&amp;"$"&amp;$D372&amp;$G$1&amp;"")</f>
        <v>CMS</v>
      </c>
      <c r="H372" s="232" t="s">
        <v>1</v>
      </c>
      <c r="I372" s="230" t="s">
        <v>1</v>
      </c>
      <c r="J372" s="231" cm="1">
        <f t="array" aca="1" ref="J372" ca="1">INDIRECT("'"&amp;$C372&amp;"'!"&amp;"$"&amp;$D372&amp;$J$1&amp;"")</f>
        <v>6.5</v>
      </c>
      <c r="K372" s="232"/>
      <c r="L372" s="232">
        <v>0.93</v>
      </c>
      <c r="M372" s="233">
        <v>2.5099999999999998</v>
      </c>
      <c r="N372" s="229" cm="1">
        <f t="array" aca="1" ref="N372" ca="1">INDIRECT("'"&amp;$C372&amp;"'!"&amp;"$"&amp;$D372&amp;$N$1&amp;"")</f>
        <v>6.5</v>
      </c>
      <c r="O372" s="232"/>
      <c r="P372" s="232">
        <v>0.93</v>
      </c>
      <c r="Q372" s="233">
        <v>2.5099999999999998</v>
      </c>
      <c r="R372" s="359" cm="1">
        <f t="array" aca="1" ref="R372" ca="1">INDIRECT("'"&amp;$C372&amp;"'!"&amp;"$"&amp;$D372&amp;$R$1&amp;"")</f>
        <v>6.5</v>
      </c>
      <c r="S372" s="232"/>
      <c r="T372" s="232">
        <v>0.93</v>
      </c>
      <c r="U372" s="233">
        <v>2.5099999999999998</v>
      </c>
      <c r="V372" s="229" t="s">
        <v>1</v>
      </c>
      <c r="W372" s="234" cm="1">
        <f t="array" aca="1" ref="W372" ca="1">INDIRECT("'"&amp;$C372&amp;"'!"&amp;"$"&amp;$D372&amp;$W$1&amp;"")</f>
        <v>0</v>
      </c>
      <c r="X372" s="232" t="s">
        <v>1</v>
      </c>
      <c r="Y372" s="230" t="s">
        <v>1</v>
      </c>
      <c r="Z372" s="231" cm="1">
        <f t="array" aca="1" ref="Z372" ca="1">INDIRECT("'"&amp;$C372&amp;"'!"&amp;"$"&amp;$D372&amp;$Z$1&amp;"")</f>
        <v>0</v>
      </c>
      <c r="AA372" s="232" t="s">
        <v>1</v>
      </c>
      <c r="AB372" s="232" t="s">
        <v>1</v>
      </c>
      <c r="AC372" s="233" t="s">
        <v>1</v>
      </c>
      <c r="AD372" s="229" cm="1">
        <f t="array" aca="1" ref="AD372" ca="1">INDIRECT("'"&amp;$C372&amp;"'!"&amp;"$"&amp;$D372&amp;$AD$1&amp;"")</f>
        <v>0</v>
      </c>
      <c r="AE372" s="232" t="s">
        <v>1</v>
      </c>
      <c r="AF372" s="232" t="s">
        <v>1</v>
      </c>
      <c r="AG372" s="230" t="s">
        <v>1</v>
      </c>
      <c r="AH372" s="231" cm="1">
        <f t="array" aca="1" ref="AH372" ca="1">INDIRECT("'"&amp;$C372&amp;"'!"&amp;"$"&amp;$D372&amp;$AH$1&amp;"")</f>
        <v>0</v>
      </c>
      <c r="AI372" s="232" t="s">
        <v>1</v>
      </c>
      <c r="AJ372" s="232" t="s">
        <v>1</v>
      </c>
      <c r="AK372" s="233" t="s">
        <v>1</v>
      </c>
      <c r="AL372" s="229" cm="1">
        <f t="array" aca="1" ref="AL372" ca="1">INDIRECT("'"&amp;$C372&amp;"'!"&amp;"$"&amp;$D372&amp;$AL$1&amp;"")</f>
        <v>0</v>
      </c>
      <c r="AM372" s="232" t="s">
        <v>1</v>
      </c>
      <c r="AN372" s="232" t="s">
        <v>1</v>
      </c>
      <c r="AO372" s="230" t="s">
        <v>1</v>
      </c>
      <c r="AP372" s="229">
        <v>11.6</v>
      </c>
      <c r="AQ372" s="233">
        <v>70.8</v>
      </c>
      <c r="AR372" s="229" cm="1">
        <f t="array" aca="1" ref="AR372" ca="1">INDIRECT("'"&amp;$C372&amp;"'!"&amp;"$"&amp;$D372&amp;$AR$1&amp;"")</f>
        <v>4</v>
      </c>
      <c r="AS372" s="232">
        <v>0.98</v>
      </c>
      <c r="AT372" s="230">
        <v>0.95</v>
      </c>
      <c r="AU372" s="231" cm="1">
        <f t="array" aca="1" ref="AU372" ca="1">INDIRECT("'"&amp;$C372&amp;"'!"&amp;"$"&amp;$D372&amp;$AU$1&amp;"")</f>
        <v>3.3</v>
      </c>
      <c r="AV372" s="232">
        <v>0.98</v>
      </c>
      <c r="AW372" s="230">
        <v>0.42</v>
      </c>
      <c r="AX372" s="229">
        <v>13.96</v>
      </c>
      <c r="AY372" s="233">
        <v>70.8</v>
      </c>
      <c r="AZ372" s="232" cm="1">
        <f t="array" aca="1" ref="AZ372" ca="1">INDIRECT("'"&amp;$C372&amp;"'!"&amp;"$"&amp;$D372&amp;$AZ$1&amp;"")</f>
        <v>7</v>
      </c>
      <c r="BA372" s="231"/>
      <c r="BB372" s="232">
        <v>0.95</v>
      </c>
      <c r="BC372" s="230">
        <v>2.2999999999999998</v>
      </c>
      <c r="BD372" s="232" t="str" cm="1">
        <f t="array" aca="1" ref="BD372" ca="1">INDIRECT("'"&amp;$C372&amp;"'!"&amp;"$"&amp;$D372&amp;$BD$1&amp;"")</f>
        <v>CMS</v>
      </c>
      <c r="BE372" s="231"/>
      <c r="BF372" s="232" t="s">
        <v>1</v>
      </c>
      <c r="BG372" s="230" t="s">
        <v>1</v>
      </c>
      <c r="BH372" s="234">
        <v>14.19</v>
      </c>
      <c r="BI372" s="230">
        <v>71.459999999999994</v>
      </c>
      <c r="BJ372" s="234" cm="1">
        <f t="array" aca="1" ref="BJ372" ca="1">INDIRECT("'"&amp;$C372&amp;"'!"&amp;"$"&amp;$D372&amp;$BJ$1&amp;"")</f>
        <v>14.14</v>
      </c>
      <c r="BK372" s="232">
        <v>0.98</v>
      </c>
      <c r="BL372" s="230">
        <v>3.4</v>
      </c>
      <c r="BM372" s="414">
        <v>67.900000000000006</v>
      </c>
      <c r="BN372" s="229" cm="1">
        <f t="array" aca="1" ref="BN372" ca="1">INDIRECT("'"&amp;$C372&amp;"'!"&amp;"$"&amp;$D372&amp;$BN$1&amp;"")</f>
        <v>1.5</v>
      </c>
      <c r="BO372" s="231">
        <v>0.97</v>
      </c>
      <c r="BP372" s="230">
        <v>0.37</v>
      </c>
      <c r="BQ372" s="234" cm="1">
        <f t="array" aca="1" ref="BQ372" ca="1">INDIRECT("'"&amp;$C372&amp;"'!"&amp;"$"&amp;$D372&amp;$BQ$1&amp;"")</f>
        <v>1.17</v>
      </c>
      <c r="BR372" s="232"/>
      <c r="BS372" s="232">
        <v>0.99</v>
      </c>
      <c r="BT372" s="230">
        <v>0.17</v>
      </c>
      <c r="BU372" s="235" cm="1">
        <f t="array" aca="1" ref="BU372" ca="1">INDIRECT("'"&amp;$C372&amp;"'!"&amp;"$"&amp;$D372&amp;$BU$1&amp;"")</f>
        <v>0.82</v>
      </c>
      <c r="BV372" s="232"/>
      <c r="BW372" s="232">
        <v>0.97</v>
      </c>
      <c r="BX372" s="230">
        <v>0.22</v>
      </c>
      <c r="BY372" s="235"/>
      <c r="BZ372" s="232"/>
      <c r="CA372" s="232"/>
      <c r="CB372" s="230"/>
    </row>
    <row r="373" spans="1:80" ht="15" x14ac:dyDescent="0.2">
      <c r="A373" s="351">
        <f t="shared" si="27"/>
        <v>45976</v>
      </c>
      <c r="B373" s="268">
        <v>0.750000000000001</v>
      </c>
      <c r="C373" s="254">
        <f t="shared" si="28"/>
        <v>15</v>
      </c>
      <c r="D373" s="255" t="s">
        <v>171</v>
      </c>
      <c r="E373" s="236">
        <v>14.3</v>
      </c>
      <c r="F373" s="237">
        <v>69.64</v>
      </c>
      <c r="G373" s="238" t="str" cm="1">
        <f t="array" aca="1" ref="G373" ca="1">INDIRECT("'"&amp;$C373&amp;"'!"&amp;"$"&amp;$D373&amp;$G$1&amp;"")</f>
        <v>CMS</v>
      </c>
      <c r="H373" s="239" t="s">
        <v>1</v>
      </c>
      <c r="I373" s="237" t="s">
        <v>1</v>
      </c>
      <c r="J373" s="238" cm="1">
        <f t="array" aca="1" ref="J373" ca="1">INDIRECT("'"&amp;$C373&amp;"'!"&amp;"$"&amp;$D373&amp;$J$1&amp;"")</f>
        <v>6.7</v>
      </c>
      <c r="K373" s="239"/>
      <c r="L373" s="239">
        <v>0.93</v>
      </c>
      <c r="M373" s="240">
        <v>2.57</v>
      </c>
      <c r="N373" s="236" cm="1">
        <f t="array" aca="1" ref="N373" ca="1">INDIRECT("'"&amp;$C373&amp;"'!"&amp;"$"&amp;$D373&amp;$N$1&amp;"")</f>
        <v>6.7</v>
      </c>
      <c r="O373" s="239"/>
      <c r="P373" s="239">
        <v>0.93</v>
      </c>
      <c r="Q373" s="237">
        <v>2.57</v>
      </c>
      <c r="R373" s="236" cm="1">
        <f t="array" aca="1" ref="R373" ca="1">INDIRECT("'"&amp;$C373&amp;"'!"&amp;"$"&amp;$D373&amp;$R$1&amp;"")</f>
        <v>6.7</v>
      </c>
      <c r="S373" s="239"/>
      <c r="T373" s="239">
        <v>0.93</v>
      </c>
      <c r="U373" s="240">
        <v>2.57</v>
      </c>
      <c r="V373" s="236" t="s">
        <v>1</v>
      </c>
      <c r="W373" s="241" cm="1">
        <f t="array" aca="1" ref="W373" ca="1">INDIRECT("'"&amp;$C373&amp;"'!"&amp;"$"&amp;$D373&amp;$W$1&amp;"")</f>
        <v>0</v>
      </c>
      <c r="X373" s="239" t="s">
        <v>1</v>
      </c>
      <c r="Y373" s="237" t="s">
        <v>1</v>
      </c>
      <c r="Z373" s="238" cm="1">
        <f t="array" aca="1" ref="Z373" ca="1">INDIRECT("'"&amp;$C373&amp;"'!"&amp;"$"&amp;$D373&amp;$Z$1&amp;"")</f>
        <v>0</v>
      </c>
      <c r="AA373" s="239" t="s">
        <v>1</v>
      </c>
      <c r="AB373" s="239" t="s">
        <v>1</v>
      </c>
      <c r="AC373" s="240" t="s">
        <v>1</v>
      </c>
      <c r="AD373" s="236" cm="1">
        <f t="array" aca="1" ref="AD373" ca="1">INDIRECT("'"&amp;$C373&amp;"'!"&amp;"$"&amp;$D373&amp;$AD$1&amp;"")</f>
        <v>0</v>
      </c>
      <c r="AE373" s="239" t="s">
        <v>1</v>
      </c>
      <c r="AF373" s="239" t="s">
        <v>1</v>
      </c>
      <c r="AG373" s="237" t="s">
        <v>1</v>
      </c>
      <c r="AH373" s="238" cm="1">
        <f t="array" aca="1" ref="AH373" ca="1">INDIRECT("'"&amp;$C373&amp;"'!"&amp;"$"&amp;$D373&amp;$AH$1&amp;"")</f>
        <v>0</v>
      </c>
      <c r="AI373" s="239" t="s">
        <v>1</v>
      </c>
      <c r="AJ373" s="239" t="s">
        <v>1</v>
      </c>
      <c r="AK373" s="240" t="s">
        <v>1</v>
      </c>
      <c r="AL373" s="236" cm="1">
        <f t="array" aca="1" ref="AL373" ca="1">INDIRECT("'"&amp;$C373&amp;"'!"&amp;"$"&amp;$D373&amp;$AL$1&amp;"")</f>
        <v>0</v>
      </c>
      <c r="AM373" s="239" t="s">
        <v>1</v>
      </c>
      <c r="AN373" s="239" t="s">
        <v>1</v>
      </c>
      <c r="AO373" s="237" t="s">
        <v>1</v>
      </c>
      <c r="AP373" s="236">
        <v>11.6</v>
      </c>
      <c r="AQ373" s="240">
        <v>71.099999999999994</v>
      </c>
      <c r="AR373" s="236" cm="1">
        <f t="array" aca="1" ref="AR373" ca="1">INDIRECT("'"&amp;$C373&amp;"'!"&amp;"$"&amp;$D373&amp;$AR$1&amp;"")</f>
        <v>4</v>
      </c>
      <c r="AS373" s="239">
        <v>0.98</v>
      </c>
      <c r="AT373" s="237">
        <v>0.79</v>
      </c>
      <c r="AU373" s="238" cm="1">
        <f t="array" aca="1" ref="AU373" ca="1">INDIRECT("'"&amp;$C373&amp;"'!"&amp;"$"&amp;$D373&amp;$AU$1&amp;"")</f>
        <v>3.3</v>
      </c>
      <c r="AV373" s="239">
        <v>0.98</v>
      </c>
      <c r="AW373" s="237">
        <v>0.28999999999999998</v>
      </c>
      <c r="AX373" s="236">
        <v>13.98</v>
      </c>
      <c r="AY373" s="240">
        <v>70.8</v>
      </c>
      <c r="AZ373" s="239" cm="1">
        <f t="array" aca="1" ref="AZ373" ca="1">INDIRECT("'"&amp;$C373&amp;"'!"&amp;"$"&amp;$D373&amp;$AZ$1&amp;"")</f>
        <v>7</v>
      </c>
      <c r="BA373" s="238"/>
      <c r="BB373" s="239">
        <v>0.96</v>
      </c>
      <c r="BC373" s="237">
        <v>1.9</v>
      </c>
      <c r="BD373" s="239" t="str" cm="1">
        <f t="array" aca="1" ref="BD373" ca="1">INDIRECT("'"&amp;$C373&amp;"'!"&amp;"$"&amp;$D373&amp;$BD$1&amp;"")</f>
        <v>CMS</v>
      </c>
      <c r="BE373" s="238"/>
      <c r="BF373" s="239" t="s">
        <v>1</v>
      </c>
      <c r="BG373" s="237" t="s">
        <v>1</v>
      </c>
      <c r="BH373" s="241">
        <v>14.26</v>
      </c>
      <c r="BI373" s="237">
        <v>71.849999999999994</v>
      </c>
      <c r="BJ373" s="241" cm="1">
        <f t="array" aca="1" ref="BJ373" ca="1">INDIRECT("'"&amp;$C373&amp;"'!"&amp;"$"&amp;$D373&amp;$BJ$1&amp;"")</f>
        <v>14.22</v>
      </c>
      <c r="BK373" s="239">
        <v>0.98</v>
      </c>
      <c r="BL373" s="237">
        <v>3.4</v>
      </c>
      <c r="BM373" s="415">
        <v>68.3</v>
      </c>
      <c r="BN373" s="236" cm="1">
        <f t="array" aca="1" ref="BN373" ca="1">INDIRECT("'"&amp;$C373&amp;"'!"&amp;"$"&amp;$D373&amp;$BN$1&amp;"")</f>
        <v>5.1000000000000005</v>
      </c>
      <c r="BO373" s="238">
        <v>0.98</v>
      </c>
      <c r="BP373" s="237">
        <v>1.03</v>
      </c>
      <c r="BQ373" s="241" cm="1">
        <f t="array" aca="1" ref="BQ373" ca="1">INDIRECT("'"&amp;$C373&amp;"'!"&amp;"$"&amp;$D373&amp;$BQ$1&amp;"")</f>
        <v>1.36</v>
      </c>
      <c r="BR373" s="239"/>
      <c r="BS373" s="239">
        <v>0.99</v>
      </c>
      <c r="BT373" s="237">
        <v>0.16</v>
      </c>
      <c r="BU373" s="242" cm="1">
        <f t="array" aca="1" ref="BU373" ca="1">INDIRECT("'"&amp;$C373&amp;"'!"&amp;"$"&amp;$D373&amp;$BU$1&amp;"")</f>
        <v>0.87</v>
      </c>
      <c r="BV373" s="239"/>
      <c r="BW373" s="239">
        <v>0.97</v>
      </c>
      <c r="BX373" s="237">
        <v>0.22</v>
      </c>
      <c r="BY373" s="242"/>
      <c r="BZ373" s="239"/>
      <c r="CA373" s="239"/>
      <c r="CB373" s="237"/>
    </row>
    <row r="374" spans="1:80" ht="15" x14ac:dyDescent="0.2">
      <c r="A374" s="351">
        <f t="shared" si="27"/>
        <v>45976</v>
      </c>
      <c r="B374" s="268">
        <v>0.79166666666666696</v>
      </c>
      <c r="C374" s="254">
        <f t="shared" si="28"/>
        <v>15</v>
      </c>
      <c r="D374" s="255" t="s">
        <v>172</v>
      </c>
      <c r="E374" s="229">
        <v>14.2</v>
      </c>
      <c r="F374" s="230">
        <v>69.7</v>
      </c>
      <c r="G374" s="231" t="str" cm="1">
        <f t="array" aca="1" ref="G374" ca="1">INDIRECT("'"&amp;$C374&amp;"'!"&amp;"$"&amp;$D374&amp;$G$1&amp;"")</f>
        <v>CMS</v>
      </c>
      <c r="H374" s="232" t="s">
        <v>1</v>
      </c>
      <c r="I374" s="230" t="s">
        <v>1</v>
      </c>
      <c r="J374" s="231" cm="1">
        <f t="array" aca="1" ref="J374" ca="1">INDIRECT("'"&amp;$C374&amp;"'!"&amp;"$"&amp;$D374&amp;$J$1&amp;"")</f>
        <v>6.4</v>
      </c>
      <c r="K374" s="501"/>
      <c r="L374" s="232">
        <v>0.94</v>
      </c>
      <c r="M374" s="233">
        <v>2.2400000000000002</v>
      </c>
      <c r="N374" s="229" cm="1">
        <f t="array" aca="1" ref="N374" ca="1">INDIRECT("'"&amp;$C374&amp;"'!"&amp;"$"&amp;$D374&amp;$N$1&amp;"")</f>
        <v>6.4</v>
      </c>
      <c r="O374" s="232"/>
      <c r="P374" s="232">
        <v>0.94</v>
      </c>
      <c r="Q374" s="230">
        <v>2.2400000000000002</v>
      </c>
      <c r="R374" s="359" cm="1">
        <f t="array" aca="1" ref="R374" ca="1">INDIRECT("'"&amp;$C374&amp;"'!"&amp;"$"&amp;$D374&amp;$R$1&amp;"")</f>
        <v>6.4</v>
      </c>
      <c r="S374" s="232"/>
      <c r="T374" s="232">
        <v>0.94</v>
      </c>
      <c r="U374" s="233">
        <v>2.2400000000000002</v>
      </c>
      <c r="V374" s="229" t="s">
        <v>1</v>
      </c>
      <c r="W374" s="234" cm="1">
        <f t="array" aca="1" ref="W374" ca="1">INDIRECT("'"&amp;$C374&amp;"'!"&amp;"$"&amp;$D374&amp;$W$1&amp;"")</f>
        <v>0</v>
      </c>
      <c r="X374" s="232" t="s">
        <v>1</v>
      </c>
      <c r="Y374" s="230" t="s">
        <v>1</v>
      </c>
      <c r="Z374" s="231" cm="1">
        <f t="array" aca="1" ref="Z374" ca="1">INDIRECT("'"&amp;$C374&amp;"'!"&amp;"$"&amp;$D374&amp;$Z$1&amp;"")</f>
        <v>0</v>
      </c>
      <c r="AA374" s="232" t="s">
        <v>1</v>
      </c>
      <c r="AB374" s="232" t="s">
        <v>1</v>
      </c>
      <c r="AC374" s="233" t="s">
        <v>1</v>
      </c>
      <c r="AD374" s="229" cm="1">
        <f t="array" aca="1" ref="AD374" ca="1">INDIRECT("'"&amp;$C374&amp;"'!"&amp;"$"&amp;$D374&amp;$AD$1&amp;"")</f>
        <v>0</v>
      </c>
      <c r="AE374" s="232" t="s">
        <v>1</v>
      </c>
      <c r="AF374" s="232" t="s">
        <v>1</v>
      </c>
      <c r="AG374" s="230" t="s">
        <v>1</v>
      </c>
      <c r="AH374" s="231" cm="1">
        <f t="array" aca="1" ref="AH374" ca="1">INDIRECT("'"&amp;$C374&amp;"'!"&amp;"$"&amp;$D374&amp;$AH$1&amp;"")</f>
        <v>0</v>
      </c>
      <c r="AI374" s="232" t="s">
        <v>1</v>
      </c>
      <c r="AJ374" s="232" t="s">
        <v>1</v>
      </c>
      <c r="AK374" s="233" t="s">
        <v>1</v>
      </c>
      <c r="AL374" s="229" cm="1">
        <f t="array" aca="1" ref="AL374" ca="1">INDIRECT("'"&amp;$C374&amp;"'!"&amp;"$"&amp;$D374&amp;$AL$1&amp;"")</f>
        <v>0</v>
      </c>
      <c r="AM374" s="232" t="s">
        <v>1</v>
      </c>
      <c r="AN374" s="232" t="s">
        <v>1</v>
      </c>
      <c r="AO374" s="230" t="s">
        <v>1</v>
      </c>
      <c r="AP374" s="229">
        <v>11.6</v>
      </c>
      <c r="AQ374" s="233">
        <v>71.099999999999994</v>
      </c>
      <c r="AR374" s="229" cm="1">
        <f t="array" aca="1" ref="AR374" ca="1">INDIRECT("'"&amp;$C374&amp;"'!"&amp;"$"&amp;$D374&amp;$AR$1&amp;"")</f>
        <v>4</v>
      </c>
      <c r="AS374" s="232">
        <v>0.98</v>
      </c>
      <c r="AT374" s="230">
        <v>0.78</v>
      </c>
      <c r="AU374" s="231" cm="1">
        <f t="array" aca="1" ref="AU374" ca="1">INDIRECT("'"&amp;$C374&amp;"'!"&amp;"$"&amp;$D374&amp;$AU$1&amp;"")</f>
        <v>3.3</v>
      </c>
      <c r="AV374" s="232">
        <v>0.98</v>
      </c>
      <c r="AW374" s="230">
        <v>0.33</v>
      </c>
      <c r="AX374" s="229">
        <v>13.99</v>
      </c>
      <c r="AY374" s="233">
        <v>71</v>
      </c>
      <c r="AZ374" s="232" cm="1">
        <f t="array" aca="1" ref="AZ374" ca="1">INDIRECT("'"&amp;$C374&amp;"'!"&amp;"$"&amp;$D374&amp;$AZ$1&amp;"")</f>
        <v>7</v>
      </c>
      <c r="BA374" s="231"/>
      <c r="BB374" s="232">
        <v>0.97</v>
      </c>
      <c r="BC374" s="230">
        <v>0.18</v>
      </c>
      <c r="BD374" s="232" t="str" cm="1">
        <f t="array" aca="1" ref="BD374" ca="1">INDIRECT("'"&amp;$C374&amp;"'!"&amp;"$"&amp;$D374&amp;$BD$1&amp;"")</f>
        <v>CMS</v>
      </c>
      <c r="BE374" s="231"/>
      <c r="BF374" s="232" t="s">
        <v>1</v>
      </c>
      <c r="BG374" s="230" t="s">
        <v>1</v>
      </c>
      <c r="BH374" s="234">
        <v>14.24</v>
      </c>
      <c r="BI374" s="230">
        <v>71.92</v>
      </c>
      <c r="BJ374" s="234" cm="1">
        <f t="array" aca="1" ref="BJ374" ca="1">INDIRECT("'"&amp;$C374&amp;"'!"&amp;"$"&amp;$D374&amp;$BJ$1&amp;"")</f>
        <v>14.1</v>
      </c>
      <c r="BK374" s="232">
        <v>0.98</v>
      </c>
      <c r="BL374" s="230">
        <v>3.3</v>
      </c>
      <c r="BM374" s="414">
        <v>68.400000000000006</v>
      </c>
      <c r="BN374" s="229" cm="1">
        <f t="array" aca="1" ref="BN374" ca="1">INDIRECT("'"&amp;$C374&amp;"'!"&amp;"$"&amp;$D374&amp;$BN$1&amp;"")</f>
        <v>5.1000000000000005</v>
      </c>
      <c r="BO374" s="231">
        <v>0.98</v>
      </c>
      <c r="BP374" s="230">
        <v>1</v>
      </c>
      <c r="BQ374" s="234" cm="1">
        <f t="array" aca="1" ref="BQ374" ca="1">INDIRECT("'"&amp;$C374&amp;"'!"&amp;"$"&amp;$D374&amp;$BQ$1&amp;"")</f>
        <v>1.47</v>
      </c>
      <c r="BR374" s="232"/>
      <c r="BS374" s="232">
        <v>0.99</v>
      </c>
      <c r="BT374" s="230">
        <v>0.18</v>
      </c>
      <c r="BU374" s="235" cm="1">
        <f t="array" aca="1" ref="BU374" ca="1">INDIRECT("'"&amp;$C374&amp;"'!"&amp;"$"&amp;$D374&amp;$BU$1&amp;"")</f>
        <v>0.93</v>
      </c>
      <c r="BV374" s="232"/>
      <c r="BW374" s="232">
        <v>0.97</v>
      </c>
      <c r="BX374" s="230">
        <v>0.22</v>
      </c>
      <c r="BY374" s="235"/>
      <c r="BZ374" s="232"/>
      <c r="CA374" s="232"/>
      <c r="CB374" s="230"/>
    </row>
    <row r="375" spans="1:80" ht="15" x14ac:dyDescent="0.2">
      <c r="A375" s="351">
        <f t="shared" si="27"/>
        <v>45976</v>
      </c>
      <c r="B375" s="268">
        <v>0.83333333333333337</v>
      </c>
      <c r="C375" s="254">
        <f t="shared" si="28"/>
        <v>15</v>
      </c>
      <c r="D375" s="255" t="s">
        <v>173</v>
      </c>
      <c r="E375" s="236">
        <v>14.2</v>
      </c>
      <c r="F375" s="237">
        <v>69.72</v>
      </c>
      <c r="G375" s="238" t="str" cm="1">
        <f t="array" aca="1" ref="G375" ca="1">INDIRECT("'"&amp;$C375&amp;"'!"&amp;"$"&amp;$D375&amp;$G$1&amp;"")</f>
        <v>CMS</v>
      </c>
      <c r="H375" s="239" t="s">
        <v>1</v>
      </c>
      <c r="I375" s="237" t="s">
        <v>1</v>
      </c>
      <c r="J375" s="238" cm="1">
        <f t="array" aca="1" ref="J375" ca="1">INDIRECT("'"&amp;$C375&amp;"'!"&amp;"$"&amp;$D375&amp;$J$1&amp;"")</f>
        <v>6.5</v>
      </c>
      <c r="K375" s="239"/>
      <c r="L375" s="239">
        <v>0.95</v>
      </c>
      <c r="M375" s="240">
        <v>2.5</v>
      </c>
      <c r="N375" s="236" cm="1">
        <f t="array" aca="1" ref="N375" ca="1">INDIRECT("'"&amp;$C375&amp;"'!"&amp;"$"&amp;$D375&amp;$N$1&amp;"")</f>
        <v>6.5</v>
      </c>
      <c r="O375" s="239"/>
      <c r="P375" s="239">
        <v>0.95</v>
      </c>
      <c r="Q375" s="237">
        <v>1.8</v>
      </c>
      <c r="R375" s="236" cm="1">
        <f t="array" aca="1" ref="R375" ca="1">INDIRECT("'"&amp;$C375&amp;"'!"&amp;"$"&amp;$D375&amp;$R$1&amp;"")</f>
        <v>6.6</v>
      </c>
      <c r="S375" s="239"/>
      <c r="T375" s="239">
        <v>0.96</v>
      </c>
      <c r="U375" s="240">
        <v>1.93</v>
      </c>
      <c r="V375" s="236" t="s">
        <v>1</v>
      </c>
      <c r="W375" s="241" cm="1">
        <f t="array" aca="1" ref="W375" ca="1">INDIRECT("'"&amp;$C375&amp;"'!"&amp;"$"&amp;$D375&amp;$W$1&amp;"")</f>
        <v>0</v>
      </c>
      <c r="X375" s="239" t="s">
        <v>1</v>
      </c>
      <c r="Y375" s="237" t="s">
        <v>1</v>
      </c>
      <c r="Z375" s="238" cm="1">
        <f t="array" aca="1" ref="Z375" ca="1">INDIRECT("'"&amp;$C375&amp;"'!"&amp;"$"&amp;$D375&amp;$Z$1&amp;"")</f>
        <v>0</v>
      </c>
      <c r="AA375" s="239" t="s">
        <v>1</v>
      </c>
      <c r="AB375" s="239" t="s">
        <v>1</v>
      </c>
      <c r="AC375" s="240" t="s">
        <v>1</v>
      </c>
      <c r="AD375" s="236" cm="1">
        <f t="array" aca="1" ref="AD375" ca="1">INDIRECT("'"&amp;$C375&amp;"'!"&amp;"$"&amp;$D375&amp;$AD$1&amp;"")</f>
        <v>0</v>
      </c>
      <c r="AE375" s="239" t="s">
        <v>1</v>
      </c>
      <c r="AF375" s="239" t="s">
        <v>1</v>
      </c>
      <c r="AG375" s="237" t="s">
        <v>1</v>
      </c>
      <c r="AH375" s="238" cm="1">
        <f t="array" aca="1" ref="AH375" ca="1">INDIRECT("'"&amp;$C375&amp;"'!"&amp;"$"&amp;$D375&amp;$AH$1&amp;"")</f>
        <v>0</v>
      </c>
      <c r="AI375" s="239" t="s">
        <v>1</v>
      </c>
      <c r="AJ375" s="239" t="s">
        <v>1</v>
      </c>
      <c r="AK375" s="240" t="s">
        <v>1</v>
      </c>
      <c r="AL375" s="236" cm="1">
        <f t="array" aca="1" ref="AL375" ca="1">INDIRECT("'"&amp;$C375&amp;"'!"&amp;"$"&amp;$D375&amp;$AL$1&amp;"")</f>
        <v>0</v>
      </c>
      <c r="AM375" s="239" t="s">
        <v>1</v>
      </c>
      <c r="AN375" s="239" t="s">
        <v>1</v>
      </c>
      <c r="AO375" s="237" t="s">
        <v>1</v>
      </c>
      <c r="AP375" s="236">
        <v>11.6</v>
      </c>
      <c r="AQ375" s="240">
        <v>71.099999999999994</v>
      </c>
      <c r="AR375" s="236" cm="1">
        <f t="array" aca="1" ref="AR375" ca="1">INDIRECT("'"&amp;$C375&amp;"'!"&amp;"$"&amp;$D375&amp;$AR$1&amp;"")</f>
        <v>4</v>
      </c>
      <c r="AS375" s="239">
        <v>0.96</v>
      </c>
      <c r="AT375" s="237">
        <v>1</v>
      </c>
      <c r="AU375" s="238" cm="1">
        <f t="array" aca="1" ref="AU375" ca="1">INDIRECT("'"&amp;$C375&amp;"'!"&amp;"$"&amp;$D375&amp;$AU$1&amp;"")</f>
        <v>3.3</v>
      </c>
      <c r="AV375" s="239">
        <v>0.98</v>
      </c>
      <c r="AW375" s="237">
        <v>0.45</v>
      </c>
      <c r="AX375" s="236">
        <v>13.98</v>
      </c>
      <c r="AY375" s="240">
        <v>70.8</v>
      </c>
      <c r="AZ375" s="239" cm="1">
        <f t="array" aca="1" ref="AZ375" ca="1">INDIRECT("'"&amp;$C375&amp;"'!"&amp;"$"&amp;$D375&amp;$AZ$1&amp;"")</f>
        <v>6.5</v>
      </c>
      <c r="BA375" s="238"/>
      <c r="BB375" s="239">
        <v>0.98</v>
      </c>
      <c r="BC375" s="237">
        <v>2</v>
      </c>
      <c r="BD375" s="239" t="str" cm="1">
        <f t="array" aca="1" ref="BD375" ca="1">INDIRECT("'"&amp;$C375&amp;"'!"&amp;"$"&amp;$D375&amp;$BD$1&amp;"")</f>
        <v>CMS</v>
      </c>
      <c r="BE375" s="238"/>
      <c r="BF375" s="239" t="s">
        <v>1</v>
      </c>
      <c r="BG375" s="237" t="s">
        <v>1</v>
      </c>
      <c r="BH375" s="241">
        <v>14.11</v>
      </c>
      <c r="BI375" s="237">
        <v>71.7</v>
      </c>
      <c r="BJ375" s="241" cm="1">
        <f t="array" aca="1" ref="BJ375" ca="1">INDIRECT("'"&amp;$C375&amp;"'!"&amp;"$"&amp;$D375&amp;$BJ$1&amp;"")</f>
        <v>14.16</v>
      </c>
      <c r="BK375" s="239">
        <v>0.99</v>
      </c>
      <c r="BL375" s="237">
        <v>2.2999999999999998</v>
      </c>
      <c r="BM375" s="415">
        <v>68.400000000000006</v>
      </c>
      <c r="BN375" s="236" cm="1">
        <f t="array" aca="1" ref="BN375" ca="1">INDIRECT("'"&amp;$C375&amp;"'!"&amp;"$"&amp;$D375&amp;$BN$1&amp;"")</f>
        <v>1.44</v>
      </c>
      <c r="BO375" s="238">
        <v>0.98</v>
      </c>
      <c r="BP375" s="237">
        <v>0.89</v>
      </c>
      <c r="BQ375" s="241" cm="1">
        <f t="array" aca="1" ref="BQ375" ca="1">INDIRECT("'"&amp;$C375&amp;"'!"&amp;"$"&amp;$D375&amp;$BQ$1&amp;"")</f>
        <v>1.37</v>
      </c>
      <c r="BR375" s="239"/>
      <c r="BS375" s="239">
        <v>0.99</v>
      </c>
      <c r="BT375" s="237">
        <v>0.15</v>
      </c>
      <c r="BU375" s="242" cm="1">
        <f t="array" aca="1" ref="BU375" ca="1">INDIRECT("'"&amp;$C375&amp;"'!"&amp;"$"&amp;$D375&amp;$BU$1&amp;"")</f>
        <v>0.9</v>
      </c>
      <c r="BV375" s="239"/>
      <c r="BW375" s="239">
        <v>0.97</v>
      </c>
      <c r="BX375" s="237">
        <v>0.21</v>
      </c>
      <c r="BY375" s="242"/>
      <c r="BZ375" s="239"/>
      <c r="CA375" s="239"/>
      <c r="CB375" s="237"/>
    </row>
    <row r="376" spans="1:80" ht="15" x14ac:dyDescent="0.2">
      <c r="A376" s="351">
        <f t="shared" si="27"/>
        <v>45976</v>
      </c>
      <c r="B376" s="268">
        <v>0.875000000000001</v>
      </c>
      <c r="C376" s="254">
        <f t="shared" si="28"/>
        <v>15</v>
      </c>
      <c r="D376" s="255" t="s">
        <v>174</v>
      </c>
      <c r="E376" s="229">
        <v>14.2</v>
      </c>
      <c r="F376" s="230">
        <v>69.7</v>
      </c>
      <c r="G376" s="231" t="str" cm="1">
        <f t="array" aca="1" ref="G376" ca="1">INDIRECT("'"&amp;$C376&amp;"'!"&amp;"$"&amp;$D376&amp;$G$1&amp;"")</f>
        <v>CMS</v>
      </c>
      <c r="H376" s="232" t="s">
        <v>1</v>
      </c>
      <c r="I376" s="230" t="s">
        <v>1</v>
      </c>
      <c r="J376" s="231" cm="1">
        <f t="array" aca="1" ref="J376" ca="1">INDIRECT("'"&amp;$C376&amp;"'!"&amp;"$"&amp;$D376&amp;$J$1&amp;"")</f>
        <v>6.5</v>
      </c>
      <c r="K376" s="232"/>
      <c r="L376" s="232">
        <v>0.96</v>
      </c>
      <c r="M376" s="233">
        <v>1.78</v>
      </c>
      <c r="N376" s="229" cm="1">
        <f t="array" aca="1" ref="N376" ca="1">INDIRECT("'"&amp;$C376&amp;"'!"&amp;"$"&amp;$D376&amp;$N$1&amp;"")</f>
        <v>6.5</v>
      </c>
      <c r="O376" s="232"/>
      <c r="P376" s="232">
        <v>0.97</v>
      </c>
      <c r="Q376" s="230">
        <v>1.71</v>
      </c>
      <c r="R376" s="359" cm="1">
        <f t="array" aca="1" ref="R376" ca="1">INDIRECT("'"&amp;$C376&amp;"'!"&amp;"$"&amp;$D376&amp;$R$1&amp;"")</f>
        <v>6.6</v>
      </c>
      <c r="S376" s="232"/>
      <c r="T376" s="232">
        <v>0.95</v>
      </c>
      <c r="U376" s="233">
        <v>2.14</v>
      </c>
      <c r="V376" s="229" t="s">
        <v>1</v>
      </c>
      <c r="W376" s="234" cm="1">
        <f t="array" aca="1" ref="W376" ca="1">INDIRECT("'"&amp;$C376&amp;"'!"&amp;"$"&amp;$D376&amp;$W$1&amp;"")</f>
        <v>0</v>
      </c>
      <c r="X376" s="232" t="s">
        <v>1</v>
      </c>
      <c r="Y376" s="230" t="s">
        <v>1</v>
      </c>
      <c r="Z376" s="231" cm="1">
        <f t="array" aca="1" ref="Z376" ca="1">INDIRECT("'"&amp;$C376&amp;"'!"&amp;"$"&amp;$D376&amp;$Z$1&amp;"")</f>
        <v>0</v>
      </c>
      <c r="AA376" s="232" t="s">
        <v>1</v>
      </c>
      <c r="AB376" s="232" t="s">
        <v>1</v>
      </c>
      <c r="AC376" s="233" t="s">
        <v>1</v>
      </c>
      <c r="AD376" s="229" cm="1">
        <f t="array" aca="1" ref="AD376" ca="1">INDIRECT("'"&amp;$C376&amp;"'!"&amp;"$"&amp;$D376&amp;$AD$1&amp;"")</f>
        <v>0</v>
      </c>
      <c r="AE376" s="232" t="s">
        <v>1</v>
      </c>
      <c r="AF376" s="232" t="s">
        <v>1</v>
      </c>
      <c r="AG376" s="230" t="s">
        <v>1</v>
      </c>
      <c r="AH376" s="231" cm="1">
        <f t="array" aca="1" ref="AH376" ca="1">INDIRECT("'"&amp;$C376&amp;"'!"&amp;"$"&amp;$D376&amp;$AH$1&amp;"")</f>
        <v>0</v>
      </c>
      <c r="AI376" s="232" t="s">
        <v>1</v>
      </c>
      <c r="AJ376" s="232" t="s">
        <v>1</v>
      </c>
      <c r="AK376" s="233" t="s">
        <v>1</v>
      </c>
      <c r="AL376" s="229" cm="1">
        <f t="array" aca="1" ref="AL376" ca="1">INDIRECT("'"&amp;$C376&amp;"'!"&amp;"$"&amp;$D376&amp;$AL$1&amp;"")</f>
        <v>0</v>
      </c>
      <c r="AM376" s="232" t="s">
        <v>1</v>
      </c>
      <c r="AN376" s="232" t="s">
        <v>1</v>
      </c>
      <c r="AO376" s="230" t="s">
        <v>1</v>
      </c>
      <c r="AP376" s="229">
        <v>11.7</v>
      </c>
      <c r="AQ376" s="233">
        <v>71.2</v>
      </c>
      <c r="AR376" s="229" cm="1">
        <f t="array" aca="1" ref="AR376" ca="1">INDIRECT("'"&amp;$C376&amp;"'!"&amp;"$"&amp;$D376&amp;$AR$1&amp;"")</f>
        <v>4</v>
      </c>
      <c r="AS376" s="232">
        <v>0.94</v>
      </c>
      <c r="AT376" s="230">
        <v>1.1359999999999999</v>
      </c>
      <c r="AU376" s="231" cm="1">
        <f t="array" aca="1" ref="AU376" ca="1">INDIRECT("'"&amp;$C376&amp;"'!"&amp;"$"&amp;$D376&amp;$AU$1&amp;"")</f>
        <v>3.3</v>
      </c>
      <c r="AV376" s="232">
        <v>0.98</v>
      </c>
      <c r="AW376" s="230">
        <v>0.52200000000000002</v>
      </c>
      <c r="AX376" s="229">
        <v>14</v>
      </c>
      <c r="AY376" s="233">
        <v>70.8</v>
      </c>
      <c r="AZ376" s="232" cm="1">
        <f t="array" aca="1" ref="AZ376" ca="1">INDIRECT("'"&amp;$C376&amp;"'!"&amp;"$"&amp;$D376&amp;$AZ$1&amp;"")</f>
        <v>5.4</v>
      </c>
      <c r="BA376" s="231"/>
      <c r="BB376" s="232">
        <v>0.95</v>
      </c>
      <c r="BC376" s="230">
        <v>1.67</v>
      </c>
      <c r="BD376" s="232" t="str" cm="1">
        <f t="array" aca="1" ref="BD376" ca="1">INDIRECT("'"&amp;$C376&amp;"'!"&amp;"$"&amp;$D376&amp;$BD$1&amp;"")</f>
        <v>CMS</v>
      </c>
      <c r="BE376" s="231"/>
      <c r="BF376" s="232" t="s">
        <v>1</v>
      </c>
      <c r="BG376" s="230" t="s">
        <v>1</v>
      </c>
      <c r="BH376" s="234">
        <v>14.18</v>
      </c>
      <c r="BI376" s="230">
        <v>71.930000000000007</v>
      </c>
      <c r="BJ376" s="234" cm="1">
        <f t="array" aca="1" ref="BJ376" ca="1">INDIRECT("'"&amp;$C376&amp;"'!"&amp;"$"&amp;$D376&amp;$BJ$1&amp;"")</f>
        <v>14.21</v>
      </c>
      <c r="BK376" s="232">
        <v>0.99</v>
      </c>
      <c r="BL376" s="230">
        <v>2.2999999999999998</v>
      </c>
      <c r="BM376" s="414">
        <v>68.599999999999994</v>
      </c>
      <c r="BN376" s="229" cm="1">
        <f t="array" aca="1" ref="BN376" ca="1">INDIRECT("'"&amp;$C376&amp;"'!"&amp;"$"&amp;$D376&amp;$BN$1&amp;"")</f>
        <v>0</v>
      </c>
      <c r="BO376" s="231" t="s">
        <v>1</v>
      </c>
      <c r="BP376" s="230" t="s">
        <v>1</v>
      </c>
      <c r="BQ376" s="234" cm="1">
        <f t="array" aca="1" ref="BQ376" ca="1">INDIRECT("'"&amp;$C376&amp;"'!"&amp;"$"&amp;$D376&amp;$BQ$1&amp;"")</f>
        <v>1.28</v>
      </c>
      <c r="BR376" s="232"/>
      <c r="BS376" s="232">
        <v>0.99</v>
      </c>
      <c r="BT376" s="230">
        <v>0.13</v>
      </c>
      <c r="BU376" s="235" cm="1">
        <f t="array" aca="1" ref="BU376" ca="1">INDIRECT("'"&amp;$C376&amp;"'!"&amp;"$"&amp;$D376&amp;$BU$1&amp;"")</f>
        <v>0.87</v>
      </c>
      <c r="BV376" s="232"/>
      <c r="BW376" s="232">
        <v>0.97</v>
      </c>
      <c r="BX376" s="230">
        <v>0.2</v>
      </c>
      <c r="BY376" s="235"/>
      <c r="BZ376" s="232"/>
      <c r="CA376" s="232"/>
      <c r="CB376" s="230"/>
    </row>
    <row r="377" spans="1:80" ht="15" x14ac:dyDescent="0.2">
      <c r="A377" s="351">
        <f t="shared" si="27"/>
        <v>45976</v>
      </c>
      <c r="B377" s="268">
        <v>0.91666666666666696</v>
      </c>
      <c r="C377" s="254">
        <f t="shared" si="28"/>
        <v>15</v>
      </c>
      <c r="D377" s="255" t="s">
        <v>175</v>
      </c>
      <c r="E377" s="236">
        <v>14.2</v>
      </c>
      <c r="F377" s="237">
        <v>69.92</v>
      </c>
      <c r="G377" s="238" t="str" cm="1">
        <f t="array" aca="1" ref="G377" ca="1">INDIRECT("'"&amp;$C377&amp;"'!"&amp;"$"&amp;$D377&amp;$G$1&amp;"")</f>
        <v>CMS</v>
      </c>
      <c r="H377" s="239" t="s">
        <v>1</v>
      </c>
      <c r="I377" s="237" t="s">
        <v>1</v>
      </c>
      <c r="J377" s="238" cm="1">
        <f t="array" aca="1" ref="J377" ca="1">INDIRECT("'"&amp;$C377&amp;"'!"&amp;"$"&amp;$D377&amp;$J$1&amp;"")</f>
        <v>6.6</v>
      </c>
      <c r="K377" s="239"/>
      <c r="L377" s="239">
        <v>0.97</v>
      </c>
      <c r="M377" s="240">
        <v>1.56</v>
      </c>
      <c r="N377" s="236" cm="1">
        <f t="array" aca="1" ref="N377" ca="1">INDIRECT("'"&amp;$C377&amp;"'!"&amp;"$"&amp;$D377&amp;$N$1&amp;"")</f>
        <v>6.4</v>
      </c>
      <c r="O377" s="239"/>
      <c r="P377" s="239">
        <v>0.97</v>
      </c>
      <c r="Q377" s="237">
        <v>1.58</v>
      </c>
      <c r="R377" s="236" cm="1">
        <f t="array" aca="1" ref="R377" ca="1">INDIRECT("'"&amp;$C377&amp;"'!"&amp;"$"&amp;$D377&amp;$R$1&amp;"")</f>
        <v>6.5</v>
      </c>
      <c r="S377" s="239"/>
      <c r="T377" s="239">
        <v>0.97</v>
      </c>
      <c r="U377" s="240">
        <v>1.67</v>
      </c>
      <c r="V377" s="236" t="s">
        <v>1</v>
      </c>
      <c r="W377" s="241" cm="1">
        <f t="array" aca="1" ref="W377" ca="1">INDIRECT("'"&amp;$C377&amp;"'!"&amp;"$"&amp;$D377&amp;$W$1&amp;"")</f>
        <v>0</v>
      </c>
      <c r="X377" s="239" t="s">
        <v>1</v>
      </c>
      <c r="Y377" s="237" t="s">
        <v>1</v>
      </c>
      <c r="Z377" s="238" cm="1">
        <f t="array" aca="1" ref="Z377" ca="1">INDIRECT("'"&amp;$C377&amp;"'!"&amp;"$"&amp;$D377&amp;$Z$1&amp;"")</f>
        <v>0</v>
      </c>
      <c r="AA377" s="239" t="s">
        <v>1</v>
      </c>
      <c r="AB377" s="239" t="s">
        <v>1</v>
      </c>
      <c r="AC377" s="240" t="s">
        <v>1</v>
      </c>
      <c r="AD377" s="236" cm="1">
        <f t="array" aca="1" ref="AD377" ca="1">INDIRECT("'"&amp;$C377&amp;"'!"&amp;"$"&amp;$D377&amp;$AD$1&amp;"")</f>
        <v>0</v>
      </c>
      <c r="AE377" s="239" t="s">
        <v>1</v>
      </c>
      <c r="AF377" s="239" t="s">
        <v>1</v>
      </c>
      <c r="AG377" s="237" t="s">
        <v>1</v>
      </c>
      <c r="AH377" s="238" cm="1">
        <f t="array" aca="1" ref="AH377" ca="1">INDIRECT("'"&amp;$C377&amp;"'!"&amp;"$"&amp;$D377&amp;$AH$1&amp;"")</f>
        <v>0</v>
      </c>
      <c r="AI377" s="239" t="s">
        <v>1</v>
      </c>
      <c r="AJ377" s="239" t="s">
        <v>1</v>
      </c>
      <c r="AK377" s="240" t="s">
        <v>1</v>
      </c>
      <c r="AL377" s="236" cm="1">
        <f t="array" aca="1" ref="AL377" ca="1">INDIRECT("'"&amp;$C377&amp;"'!"&amp;"$"&amp;$D377&amp;$AL$1&amp;"")</f>
        <v>0</v>
      </c>
      <c r="AM377" s="239" t="s">
        <v>1</v>
      </c>
      <c r="AN377" s="239" t="s">
        <v>1</v>
      </c>
      <c r="AO377" s="237" t="s">
        <v>1</v>
      </c>
      <c r="AP377" s="236">
        <v>11.7</v>
      </c>
      <c r="AQ377" s="240">
        <v>71</v>
      </c>
      <c r="AR377" s="236" cm="1">
        <f t="array" aca="1" ref="AR377" ca="1">INDIRECT("'"&amp;$C377&amp;"'!"&amp;"$"&amp;$D377&amp;$AR$1&amp;"")</f>
        <v>3.5</v>
      </c>
      <c r="AS377" s="239">
        <v>0.95</v>
      </c>
      <c r="AT377" s="237">
        <v>1.1559999999999999</v>
      </c>
      <c r="AU377" s="238" cm="1">
        <f t="array" aca="1" ref="AU377" ca="1">INDIRECT("'"&amp;$C377&amp;"'!"&amp;"$"&amp;$D377&amp;$AU$1&amp;"")</f>
        <v>3</v>
      </c>
      <c r="AV377" s="239">
        <v>0.94</v>
      </c>
      <c r="AW377" s="237">
        <v>1.123</v>
      </c>
      <c r="AX377" s="236">
        <v>13.92</v>
      </c>
      <c r="AY377" s="240">
        <v>70.7</v>
      </c>
      <c r="AZ377" s="239" cm="1">
        <f t="array" aca="1" ref="AZ377" ca="1">INDIRECT("'"&amp;$C377&amp;"'!"&amp;"$"&amp;$D377&amp;$AZ$1&amp;"")</f>
        <v>2.7</v>
      </c>
      <c r="BA377" s="238"/>
      <c r="BB377" s="239">
        <v>0.9</v>
      </c>
      <c r="BC377" s="237">
        <v>1.17</v>
      </c>
      <c r="BD377" s="239" t="str" cm="1">
        <f t="array" aca="1" ref="BD377" ca="1">INDIRECT("'"&amp;$C377&amp;"'!"&amp;"$"&amp;$D377&amp;$BD$1&amp;"")</f>
        <v>CMS</v>
      </c>
      <c r="BE377" s="238"/>
      <c r="BF377" s="239" t="s">
        <v>1</v>
      </c>
      <c r="BG377" s="237" t="s">
        <v>1</v>
      </c>
      <c r="BH377" s="241">
        <v>14.03</v>
      </c>
      <c r="BI377" s="237">
        <v>71.599999999999994</v>
      </c>
      <c r="BJ377" s="241" cm="1">
        <f t="array" aca="1" ref="BJ377" ca="1">INDIRECT("'"&amp;$C377&amp;"'!"&amp;"$"&amp;$D377&amp;$BJ$1&amp;"")</f>
        <v>14.19</v>
      </c>
      <c r="BK377" s="239">
        <v>1</v>
      </c>
      <c r="BL377" s="237">
        <v>1.2</v>
      </c>
      <c r="BM377" s="415">
        <v>68.8</v>
      </c>
      <c r="BN377" s="236" cm="1">
        <f t="array" aca="1" ref="BN377" ca="1">INDIRECT("'"&amp;$C377&amp;"'!"&amp;"$"&amp;$D377&amp;$BN$1&amp;"")</f>
        <v>0</v>
      </c>
      <c r="BO377" s="238" t="s">
        <v>1</v>
      </c>
      <c r="BP377" s="237" t="s">
        <v>1</v>
      </c>
      <c r="BQ377" s="241" cm="1">
        <f t="array" aca="1" ref="BQ377" ca="1">INDIRECT("'"&amp;$C377&amp;"'!"&amp;"$"&amp;$D377&amp;$BQ$1&amp;"")</f>
        <v>1.1499999999999999</v>
      </c>
      <c r="BR377" s="239"/>
      <c r="BS377" s="239">
        <v>0.99</v>
      </c>
      <c r="BT377" s="237">
        <v>0.11</v>
      </c>
      <c r="BU377" s="242" cm="1">
        <f t="array" aca="1" ref="BU377" ca="1">INDIRECT("'"&amp;$C377&amp;"'!"&amp;"$"&amp;$D377&amp;$BU$1&amp;"")</f>
        <v>0.83</v>
      </c>
      <c r="BV377" s="239"/>
      <c r="BW377" s="239">
        <v>0.97</v>
      </c>
      <c r="BX377" s="237">
        <v>0.2</v>
      </c>
      <c r="BY377" s="242"/>
      <c r="BZ377" s="239"/>
      <c r="CA377" s="239"/>
      <c r="CB377" s="237"/>
    </row>
    <row r="378" spans="1:80" ht="15.75" thickBot="1" x14ac:dyDescent="0.25">
      <c r="A378" s="352">
        <f t="shared" si="27"/>
        <v>45976</v>
      </c>
      <c r="B378" s="269">
        <v>0.95833333333333404</v>
      </c>
      <c r="C378" s="256">
        <f t="shared" si="28"/>
        <v>15</v>
      </c>
      <c r="D378" s="257" t="s">
        <v>176</v>
      </c>
      <c r="E378" s="243">
        <v>14.3</v>
      </c>
      <c r="F378" s="244">
        <v>70.38</v>
      </c>
      <c r="G378" s="245" t="str" cm="1">
        <f t="array" aca="1" ref="G378" ca="1">INDIRECT("'"&amp;$C378&amp;"'!"&amp;"$"&amp;$D378&amp;$G$1&amp;"")</f>
        <v>CMS</v>
      </c>
      <c r="H378" s="246" t="s">
        <v>1</v>
      </c>
      <c r="I378" s="244" t="s">
        <v>1</v>
      </c>
      <c r="J378" s="245" cm="1">
        <f t="array" aca="1" ref="J378" ca="1">INDIRECT("'"&amp;$C378&amp;"'!"&amp;"$"&amp;$D378&amp;$J$1&amp;"")</f>
        <v>6.6</v>
      </c>
      <c r="K378" s="246"/>
      <c r="L378" s="246">
        <v>0.97</v>
      </c>
      <c r="M378" s="247">
        <v>1.58</v>
      </c>
      <c r="N378" s="243" cm="1">
        <f t="array" aca="1" ref="N378" ca="1">INDIRECT("'"&amp;$C378&amp;"'!"&amp;"$"&amp;$D378&amp;$N$1&amp;"")</f>
        <v>6.5</v>
      </c>
      <c r="O378" s="246"/>
      <c r="P378" s="246">
        <v>0.97</v>
      </c>
      <c r="Q378" s="244">
        <v>1.6</v>
      </c>
      <c r="R378" s="361" cm="1">
        <f t="array" aca="1" ref="R378" ca="1">INDIRECT("'"&amp;$C378&amp;"'!"&amp;"$"&amp;$D378&amp;$R$1&amp;"")</f>
        <v>6.6</v>
      </c>
      <c r="S378" s="246"/>
      <c r="T378" s="246">
        <v>0.99</v>
      </c>
      <c r="U378" s="247">
        <v>1.1499999999999999</v>
      </c>
      <c r="V378" s="243" t="s">
        <v>1</v>
      </c>
      <c r="W378" s="248" cm="1">
        <f t="array" aca="1" ref="W378" ca="1">INDIRECT("'"&amp;$C378&amp;"'!"&amp;"$"&amp;$D378&amp;$W$1&amp;"")</f>
        <v>0</v>
      </c>
      <c r="X378" s="246" t="s">
        <v>1</v>
      </c>
      <c r="Y378" s="244" t="s">
        <v>1</v>
      </c>
      <c r="Z378" s="245" cm="1">
        <f t="array" aca="1" ref="Z378" ca="1">INDIRECT("'"&amp;$C378&amp;"'!"&amp;"$"&amp;$D378&amp;$Z$1&amp;"")</f>
        <v>0</v>
      </c>
      <c r="AA378" s="246" t="s">
        <v>1</v>
      </c>
      <c r="AB378" s="246" t="s">
        <v>1</v>
      </c>
      <c r="AC378" s="247" t="s">
        <v>1</v>
      </c>
      <c r="AD378" s="243" cm="1">
        <f t="array" aca="1" ref="AD378" ca="1">INDIRECT("'"&amp;$C378&amp;"'!"&amp;"$"&amp;$D378&amp;$AD$1&amp;"")</f>
        <v>0</v>
      </c>
      <c r="AE378" s="246" t="s">
        <v>1</v>
      </c>
      <c r="AF378" s="246" t="s">
        <v>1</v>
      </c>
      <c r="AG378" s="244" t="s">
        <v>1</v>
      </c>
      <c r="AH378" s="245" cm="1">
        <f t="array" aca="1" ref="AH378" ca="1">INDIRECT("'"&amp;$C378&amp;"'!"&amp;"$"&amp;$D378&amp;$AH$1&amp;"")</f>
        <v>0</v>
      </c>
      <c r="AI378" s="246" t="s">
        <v>1</v>
      </c>
      <c r="AJ378" s="246" t="s">
        <v>1</v>
      </c>
      <c r="AK378" s="247" t="s">
        <v>1</v>
      </c>
      <c r="AL378" s="243" cm="1">
        <f t="array" aca="1" ref="AL378" ca="1">INDIRECT("'"&amp;$C378&amp;"'!"&amp;"$"&amp;$D378&amp;$AL$1&amp;"")</f>
        <v>0</v>
      </c>
      <c r="AM378" s="246" t="s">
        <v>1</v>
      </c>
      <c r="AN378" s="246" t="s">
        <v>1</v>
      </c>
      <c r="AO378" s="244" t="s">
        <v>1</v>
      </c>
      <c r="AP378" s="243">
        <v>11.7</v>
      </c>
      <c r="AQ378" s="247">
        <v>70.900000000000006</v>
      </c>
      <c r="AR378" s="243" cm="1">
        <f t="array" aca="1" ref="AR378" ca="1">INDIRECT("'"&amp;$C378&amp;"'!"&amp;"$"&amp;$D378&amp;$AR$1&amp;"")</f>
        <v>3</v>
      </c>
      <c r="AS378" s="246">
        <v>0.9</v>
      </c>
      <c r="AT378" s="244">
        <v>1.2150000000000001</v>
      </c>
      <c r="AU378" s="245" cm="1">
        <f t="array" aca="1" ref="AU378" ca="1">INDIRECT("'"&amp;$C378&amp;"'!"&amp;"$"&amp;$D378&amp;$AU$1&amp;"")</f>
        <v>2.5</v>
      </c>
      <c r="AV378" s="246">
        <v>0.9</v>
      </c>
      <c r="AW378" s="244">
        <v>1.1619999999999999</v>
      </c>
      <c r="AX378" s="243">
        <v>0</v>
      </c>
      <c r="AY378" s="247">
        <v>70.7</v>
      </c>
      <c r="AZ378" s="246" cm="1">
        <f t="array" aca="1" ref="AZ378" ca="1">INDIRECT("'"&amp;$C378&amp;"'!"&amp;"$"&amp;$D378&amp;$AZ$1&amp;"")</f>
        <v>0</v>
      </c>
      <c r="BA378" s="245"/>
      <c r="BB378" s="246" t="s">
        <v>1</v>
      </c>
      <c r="BC378" s="244" t="s">
        <v>1</v>
      </c>
      <c r="BD378" s="246" t="str" cm="1">
        <f t="array" aca="1" ref="BD378" ca="1">INDIRECT("'"&amp;$C378&amp;"'!"&amp;"$"&amp;$D378&amp;$BD$1&amp;"")</f>
        <v>CMS</v>
      </c>
      <c r="BE378" s="245"/>
      <c r="BF378" s="246" t="s">
        <v>1</v>
      </c>
      <c r="BG378" s="244" t="s">
        <v>1</v>
      </c>
      <c r="BH378" s="248">
        <v>14.01</v>
      </c>
      <c r="BI378" s="244">
        <v>71.650000000000006</v>
      </c>
      <c r="BJ378" s="248" cm="1">
        <f t="array" aca="1" ref="BJ378" ca="1">INDIRECT("'"&amp;$C378&amp;"'!"&amp;"$"&amp;$D378&amp;$BJ$1&amp;"")</f>
        <v>14.23</v>
      </c>
      <c r="BK378" s="246">
        <v>1</v>
      </c>
      <c r="BL378" s="244">
        <v>1.2</v>
      </c>
      <c r="BM378" s="416">
        <v>68.900000000000006</v>
      </c>
      <c r="BN378" s="243" cm="1">
        <f t="array" aca="1" ref="BN378" ca="1">INDIRECT("'"&amp;$C378&amp;"'!"&amp;"$"&amp;$D378&amp;$BN$1&amp;"")</f>
        <v>0</v>
      </c>
      <c r="BO378" s="245" t="s">
        <v>1</v>
      </c>
      <c r="BP378" s="244" t="s">
        <v>1</v>
      </c>
      <c r="BQ378" s="248" cm="1">
        <f t="array" aca="1" ref="BQ378" ca="1">INDIRECT("'"&amp;$C378&amp;"'!"&amp;"$"&amp;$D378&amp;$BQ$1&amp;"")</f>
        <v>1</v>
      </c>
      <c r="BR378" s="246"/>
      <c r="BS378" s="246">
        <v>0.99</v>
      </c>
      <c r="BT378" s="244">
        <v>0.1</v>
      </c>
      <c r="BU378" s="249" cm="1">
        <f t="array" aca="1" ref="BU378" ca="1">INDIRECT("'"&amp;$C378&amp;"'!"&amp;"$"&amp;$D378&amp;$BU$1&amp;"")</f>
        <v>0.79</v>
      </c>
      <c r="BV378" s="246"/>
      <c r="BW378" s="246">
        <v>0.97</v>
      </c>
      <c r="BX378" s="244">
        <v>0.19</v>
      </c>
      <c r="BY378" s="249"/>
      <c r="BZ378" s="246"/>
      <c r="CA378" s="246"/>
      <c r="CB378" s="244"/>
    </row>
    <row r="379" spans="1:80" ht="15" thickBot="1" x14ac:dyDescent="0.25">
      <c r="BI379" s="250"/>
    </row>
    <row r="380" spans="1:80" ht="15" x14ac:dyDescent="0.2">
      <c r="A380" s="270">
        <f>A355+1</f>
        <v>45977</v>
      </c>
      <c r="B380" s="267">
        <v>0</v>
      </c>
      <c r="C380" s="252">
        <f>DAY(A380)</f>
        <v>16</v>
      </c>
      <c r="D380" s="253" t="s">
        <v>153</v>
      </c>
      <c r="E380" s="223">
        <v>14.2</v>
      </c>
      <c r="F380" s="224">
        <v>70.61</v>
      </c>
      <c r="G380" s="225" t="str" cm="1">
        <f t="array" aca="1" ref="G380" ca="1">INDIRECT("'"&amp;$C380&amp;"'!"&amp;"$"&amp;$D380&amp;$G$1&amp;"")</f>
        <v>CMS</v>
      </c>
      <c r="H380" s="226" t="s">
        <v>1</v>
      </c>
      <c r="I380" s="224" t="s">
        <v>1</v>
      </c>
      <c r="J380" s="225" cm="1">
        <f t="array" aca="1" ref="J380" ca="1">INDIRECT("'"&amp;$C380&amp;"'!"&amp;"$"&amp;$D380&amp;$J$1&amp;"")</f>
        <v>0</v>
      </c>
      <c r="K380" s="226"/>
      <c r="L380" s="226" t="s">
        <v>1</v>
      </c>
      <c r="M380" s="227" t="s">
        <v>1</v>
      </c>
      <c r="N380" s="223" cm="1">
        <f t="array" aca="1" ref="N380" ca="1">INDIRECT("'"&amp;$C380&amp;"'!"&amp;"$"&amp;$D380&amp;$N$1&amp;"")</f>
        <v>6.6</v>
      </c>
      <c r="O380" s="226"/>
      <c r="P380" s="226">
        <v>0.99</v>
      </c>
      <c r="Q380" s="224">
        <v>0.84</v>
      </c>
      <c r="R380" s="358" cm="1">
        <f t="array" aca="1" ref="R380" ca="1">INDIRECT("'"&amp;$C380&amp;"'!"&amp;"$"&amp;$D380&amp;$R$1&amp;"")</f>
        <v>6.7</v>
      </c>
      <c r="S380" s="226"/>
      <c r="T380" s="226">
        <v>0.98</v>
      </c>
      <c r="U380" s="227">
        <v>1.51</v>
      </c>
      <c r="V380" s="223" t="s">
        <v>1</v>
      </c>
      <c r="W380" s="228" cm="1">
        <f t="array" aca="1" ref="W380" ca="1">INDIRECT("'"&amp;$C380&amp;"'!"&amp;"$"&amp;$D380&amp;$W$1&amp;"")</f>
        <v>0</v>
      </c>
      <c r="X380" s="226" t="s">
        <v>1</v>
      </c>
      <c r="Y380" s="224" t="s">
        <v>1</v>
      </c>
      <c r="Z380" s="225"/>
      <c r="AA380" s="226"/>
      <c r="AB380" s="226"/>
      <c r="AC380" s="227"/>
      <c r="AD380" s="223"/>
      <c r="AE380" s="226"/>
      <c r="AF380" s="226"/>
      <c r="AG380" s="224"/>
      <c r="AH380" s="225"/>
      <c r="AI380" s="226"/>
      <c r="AJ380" s="226"/>
      <c r="AK380" s="224"/>
      <c r="AL380" s="223"/>
      <c r="AM380" s="226"/>
      <c r="AN380" s="226"/>
      <c r="AO380" s="224"/>
      <c r="AP380" s="223">
        <v>11.7</v>
      </c>
      <c r="AQ380" s="227">
        <v>71.099999999999994</v>
      </c>
      <c r="AR380" s="223" cm="1">
        <f t="array" aca="1" ref="AR380" ca="1">INDIRECT("'"&amp;$C380&amp;"'!"&amp;"$"&amp;$D380&amp;$AR$1&amp;"")</f>
        <v>4</v>
      </c>
      <c r="AS380" s="226">
        <v>0.97</v>
      </c>
      <c r="AT380" s="224">
        <v>0.86</v>
      </c>
      <c r="AU380" s="225" cm="1">
        <f t="array" aca="1" ref="AU380" ca="1">INDIRECT("'"&amp;$C380&amp;"'!"&amp;"$"&amp;$D380&amp;$AU$1&amp;"")</f>
        <v>3.3</v>
      </c>
      <c r="AV380" s="226">
        <v>0.97</v>
      </c>
      <c r="AW380" s="224">
        <v>0.81</v>
      </c>
      <c r="AX380" s="223">
        <v>0</v>
      </c>
      <c r="AY380" s="227">
        <v>70.7</v>
      </c>
      <c r="AZ380" s="226" cm="1">
        <f t="array" aca="1" ref="AZ380" ca="1">INDIRECT("'"&amp;$C380&amp;"'!"&amp;"$"&amp;$D380&amp;$AZ$1&amp;"")</f>
        <v>0</v>
      </c>
      <c r="BA380" s="225"/>
      <c r="BB380" s="226" t="s">
        <v>1</v>
      </c>
      <c r="BC380" s="224" t="s">
        <v>1</v>
      </c>
      <c r="BD380" s="226" t="str" cm="1">
        <f t="array" aca="1" ref="BD380" ca="1">INDIRECT("'"&amp;$C380&amp;"'!"&amp;"$"&amp;$D380&amp;$BD$1&amp;"")</f>
        <v>CMS</v>
      </c>
      <c r="BE380" s="225"/>
      <c r="BF380" s="226" t="s">
        <v>1</v>
      </c>
      <c r="BG380" s="224" t="s">
        <v>1</v>
      </c>
      <c r="BH380" s="228">
        <v>14.12</v>
      </c>
      <c r="BI380" s="224">
        <v>71.959999999999994</v>
      </c>
      <c r="BJ380" s="228" cm="1">
        <f t="array" aca="1" ref="BJ380" ca="1">INDIRECT("'"&amp;$C380&amp;"'!"&amp;"$"&amp;$D380&amp;$BJ$1&amp;"")</f>
        <v>14.19</v>
      </c>
      <c r="BK380" s="226">
        <v>1</v>
      </c>
      <c r="BL380" s="224">
        <v>1.2</v>
      </c>
      <c r="BM380" s="413">
        <v>69.7</v>
      </c>
      <c r="BN380" s="223" cm="1">
        <f t="array" aca="1" ref="BN380" ca="1">INDIRECT("'"&amp;$C380&amp;"'!"&amp;"$"&amp;$D380&amp;$BN$1&amp;"")</f>
        <v>1.5</v>
      </c>
      <c r="BO380" s="225">
        <v>0.97</v>
      </c>
      <c r="BP380" s="224">
        <v>0.37</v>
      </c>
      <c r="BQ380" s="228" cm="1">
        <f t="array" aca="1" ref="BQ380" ca="1">INDIRECT("'"&amp;$C380&amp;"'!"&amp;"$"&amp;$D380&amp;$BQ$1&amp;"")</f>
        <v>0.97</v>
      </c>
      <c r="BR380" s="226"/>
      <c r="BS380" s="226">
        <v>0.99</v>
      </c>
      <c r="BT380" s="224">
        <v>0.16</v>
      </c>
      <c r="BU380" s="228" cm="1">
        <f t="array" aca="1" ref="BU380" ca="1">INDIRECT("'"&amp;$C380&amp;"'!"&amp;"$"&amp;$D380&amp;$BU$1&amp;"")</f>
        <v>0.74</v>
      </c>
      <c r="BV380" s="226"/>
      <c r="BW380" s="226">
        <v>0.97</v>
      </c>
      <c r="BX380" s="224">
        <v>0.18</v>
      </c>
      <c r="BY380" s="281"/>
      <c r="BZ380" s="226"/>
      <c r="CA380" s="226"/>
      <c r="CB380" s="224"/>
    </row>
    <row r="381" spans="1:80" ht="15" x14ac:dyDescent="0.2">
      <c r="A381" s="351">
        <f t="shared" ref="A381:A403" si="29">A356+1</f>
        <v>45977</v>
      </c>
      <c r="B381" s="268">
        <v>4.1666666666666699E-2</v>
      </c>
      <c r="C381" s="254">
        <f>DAY(A381)</f>
        <v>16</v>
      </c>
      <c r="D381" s="255" t="s">
        <v>154</v>
      </c>
      <c r="E381" s="229">
        <v>14.2</v>
      </c>
      <c r="F381" s="230">
        <v>70.55</v>
      </c>
      <c r="G381" s="231" t="str" cm="1">
        <f t="array" aca="1" ref="G381" ca="1">INDIRECT("'"&amp;$C381&amp;"'!"&amp;"$"&amp;$D381&amp;$G$1&amp;"")</f>
        <v>CMS</v>
      </c>
      <c r="H381" s="232" t="s">
        <v>1</v>
      </c>
      <c r="I381" s="230" t="s">
        <v>1</v>
      </c>
      <c r="J381" s="231" cm="1">
        <f t="array" aca="1" ref="J381" ca="1">INDIRECT("'"&amp;$C381&amp;"'!"&amp;"$"&amp;$D381&amp;$J$1&amp;"")</f>
        <v>0</v>
      </c>
      <c r="K381" s="232"/>
      <c r="L381" s="232" t="s">
        <v>1</v>
      </c>
      <c r="M381" s="233" t="s">
        <v>1</v>
      </c>
      <c r="N381" s="229" cm="1">
        <f t="array" aca="1" ref="N381" ca="1">INDIRECT("'"&amp;$C381&amp;"'!"&amp;"$"&amp;$D381&amp;$N$1&amp;"")</f>
        <v>6.6</v>
      </c>
      <c r="O381" s="232"/>
      <c r="P381" s="232">
        <v>0.99</v>
      </c>
      <c r="Q381" s="230">
        <v>0.85</v>
      </c>
      <c r="R381" s="359" cm="1">
        <f t="array" aca="1" ref="R381" ca="1">INDIRECT("'"&amp;$C381&amp;"'!"&amp;"$"&amp;$D381&amp;$R$1&amp;"")</f>
        <v>6.6</v>
      </c>
      <c r="S381" s="232"/>
      <c r="T381" s="232">
        <v>0.97</v>
      </c>
      <c r="U381" s="233">
        <v>1.52</v>
      </c>
      <c r="V381" s="229" t="s">
        <v>1</v>
      </c>
      <c r="W381" s="234" cm="1">
        <f t="array" aca="1" ref="W381" ca="1">INDIRECT("'"&amp;$C381&amp;"'!"&amp;"$"&amp;$D381&amp;$W$1&amp;"")</f>
        <v>0</v>
      </c>
      <c r="X381" s="232" t="s">
        <v>1</v>
      </c>
      <c r="Y381" s="230" t="s">
        <v>1</v>
      </c>
      <c r="Z381" s="231"/>
      <c r="AA381" s="232"/>
      <c r="AB381" s="232"/>
      <c r="AC381" s="233"/>
      <c r="AD381" s="229"/>
      <c r="AE381" s="232"/>
      <c r="AF381" s="232"/>
      <c r="AG381" s="230"/>
      <c r="AH381" s="231"/>
      <c r="AI381" s="232"/>
      <c r="AJ381" s="232"/>
      <c r="AK381" s="233"/>
      <c r="AL381" s="229"/>
      <c r="AM381" s="232"/>
      <c r="AN381" s="232"/>
      <c r="AO381" s="230"/>
      <c r="AP381" s="229">
        <v>11.7</v>
      </c>
      <c r="AQ381" s="233">
        <v>71.099999999999994</v>
      </c>
      <c r="AR381" s="229" cm="1">
        <f t="array" aca="1" ref="AR381" ca="1">INDIRECT("'"&amp;$C381&amp;"'!"&amp;"$"&amp;$D381&amp;$AR$1&amp;"")</f>
        <v>3.5</v>
      </c>
      <c r="AS381" s="232">
        <v>0.97</v>
      </c>
      <c r="AT381" s="230">
        <v>0.86</v>
      </c>
      <c r="AU381" s="231" cm="1">
        <f t="array" aca="1" ref="AU381" ca="1">INDIRECT("'"&amp;$C381&amp;"'!"&amp;"$"&amp;$D381&amp;$AU$1&amp;"")</f>
        <v>3.3</v>
      </c>
      <c r="AV381" s="232">
        <v>0.97</v>
      </c>
      <c r="AW381" s="230">
        <v>0.82</v>
      </c>
      <c r="AX381" s="229">
        <v>0</v>
      </c>
      <c r="AY381" s="233">
        <v>70.5</v>
      </c>
      <c r="AZ381" s="232" cm="1">
        <f t="array" aca="1" ref="AZ381" ca="1">INDIRECT("'"&amp;$C381&amp;"'!"&amp;"$"&amp;$D381&amp;$AZ$1&amp;"")</f>
        <v>0</v>
      </c>
      <c r="BA381" s="231"/>
      <c r="BB381" s="232" t="s">
        <v>1</v>
      </c>
      <c r="BC381" s="230" t="s">
        <v>1</v>
      </c>
      <c r="BD381" s="232" t="str" cm="1">
        <f t="array" aca="1" ref="BD381" ca="1">INDIRECT("'"&amp;$C381&amp;"'!"&amp;"$"&amp;$D381&amp;$BD$1&amp;"")</f>
        <v>CMS</v>
      </c>
      <c r="BE381" s="231"/>
      <c r="BF381" s="232" t="s">
        <v>1</v>
      </c>
      <c r="BG381" s="230" t="s">
        <v>1</v>
      </c>
      <c r="BH381" s="234">
        <v>14.11</v>
      </c>
      <c r="BI381" s="230">
        <v>72.05</v>
      </c>
      <c r="BJ381" s="234" cm="1">
        <f t="array" aca="1" ref="BJ381" ca="1">INDIRECT("'"&amp;$C381&amp;"'!"&amp;"$"&amp;$D381&amp;$BJ$1&amp;"")</f>
        <v>14.21</v>
      </c>
      <c r="BK381" s="232">
        <v>1</v>
      </c>
      <c r="BL381" s="230">
        <v>1.2</v>
      </c>
      <c r="BM381" s="414">
        <v>69.599999999999994</v>
      </c>
      <c r="BN381" s="229" cm="1">
        <f t="array" aca="1" ref="BN381" ca="1">INDIRECT("'"&amp;$C381&amp;"'!"&amp;"$"&amp;$D381&amp;$BN$1&amp;"")</f>
        <v>0</v>
      </c>
      <c r="BO381" s="231" t="s">
        <v>1</v>
      </c>
      <c r="BP381" s="230" t="s">
        <v>1</v>
      </c>
      <c r="BQ381" s="234" cm="1">
        <f t="array" aca="1" ref="BQ381" ca="1">INDIRECT("'"&amp;$C381&amp;"'!"&amp;"$"&amp;$D381&amp;$BQ$1&amp;"")</f>
        <v>0.92</v>
      </c>
      <c r="BR381" s="232"/>
      <c r="BS381" s="232">
        <v>0.99</v>
      </c>
      <c r="BT381" s="230">
        <v>0.09</v>
      </c>
      <c r="BU381" s="234" cm="1">
        <f t="array" aca="1" ref="BU381" ca="1">INDIRECT("'"&amp;$C381&amp;"'!"&amp;"$"&amp;$D381&amp;$BU$1&amp;"")</f>
        <v>0.72</v>
      </c>
      <c r="BV381" s="232"/>
      <c r="BW381" s="232">
        <v>0.97</v>
      </c>
      <c r="BX381" s="230">
        <v>0.17</v>
      </c>
      <c r="BY381" s="235"/>
      <c r="BZ381" s="232"/>
      <c r="CA381" s="232"/>
      <c r="CB381" s="230"/>
    </row>
    <row r="382" spans="1:80" ht="15" x14ac:dyDescent="0.2">
      <c r="A382" s="351">
        <f t="shared" si="29"/>
        <v>45977</v>
      </c>
      <c r="B382" s="268">
        <v>8.3333333333333301E-2</v>
      </c>
      <c r="C382" s="254">
        <f>DAY(A382)</f>
        <v>16</v>
      </c>
      <c r="D382" s="255" t="s">
        <v>155</v>
      </c>
      <c r="E382" s="236">
        <v>14.1</v>
      </c>
      <c r="F382" s="237">
        <v>70.209999999999994</v>
      </c>
      <c r="G382" s="238" t="str" cm="1">
        <f t="array" aca="1" ref="G382" ca="1">INDIRECT("'"&amp;$C382&amp;"'!"&amp;"$"&amp;$D382&amp;$G$1&amp;"")</f>
        <v>CMS</v>
      </c>
      <c r="H382" s="239" t="s">
        <v>1</v>
      </c>
      <c r="I382" s="237" t="s">
        <v>1</v>
      </c>
      <c r="J382" s="238" cm="1">
        <f t="array" aca="1" ref="J382" ca="1">INDIRECT("'"&amp;$C382&amp;"'!"&amp;"$"&amp;$D382&amp;$J$1&amp;"")</f>
        <v>0</v>
      </c>
      <c r="K382" s="239"/>
      <c r="L382" s="239" t="s">
        <v>1</v>
      </c>
      <c r="M382" s="240" t="s">
        <v>1</v>
      </c>
      <c r="N382" s="236" cm="1">
        <f t="array" aca="1" ref="N382" ca="1">INDIRECT("'"&amp;$C382&amp;"'!"&amp;"$"&amp;$D382&amp;$N$1&amp;"")</f>
        <v>6.7</v>
      </c>
      <c r="O382" s="239"/>
      <c r="P382" s="239">
        <v>1</v>
      </c>
      <c r="Q382" s="237">
        <v>0.65</v>
      </c>
      <c r="R382" s="236" cm="1">
        <f t="array" aca="1" ref="R382" ca="1">INDIRECT("'"&amp;$C382&amp;"'!"&amp;"$"&amp;$D382&amp;$R$1&amp;"")</f>
        <v>6.7</v>
      </c>
      <c r="S382" s="239"/>
      <c r="T382" s="239">
        <v>0.98</v>
      </c>
      <c r="U382" s="240">
        <v>1.2</v>
      </c>
      <c r="V382" s="236" t="s">
        <v>1</v>
      </c>
      <c r="W382" s="241" cm="1">
        <f t="array" aca="1" ref="W382" ca="1">INDIRECT("'"&amp;$C382&amp;"'!"&amp;"$"&amp;$D382&amp;$W$1&amp;"")</f>
        <v>0</v>
      </c>
      <c r="X382" s="239" t="s">
        <v>1</v>
      </c>
      <c r="Y382" s="237" t="s">
        <v>1</v>
      </c>
      <c r="Z382" s="238"/>
      <c r="AA382" s="239"/>
      <c r="AB382" s="239"/>
      <c r="AC382" s="240"/>
      <c r="AD382" s="236"/>
      <c r="AE382" s="239"/>
      <c r="AF382" s="239"/>
      <c r="AG382" s="237"/>
      <c r="AH382" s="238"/>
      <c r="AI382" s="239"/>
      <c r="AJ382" s="239"/>
      <c r="AK382" s="240"/>
      <c r="AL382" s="236"/>
      <c r="AM382" s="239"/>
      <c r="AN382" s="239"/>
      <c r="AO382" s="240"/>
      <c r="AP382" s="236">
        <v>11.7</v>
      </c>
      <c r="AQ382" s="240">
        <v>71.099999999999994</v>
      </c>
      <c r="AR382" s="236" cm="1">
        <f t="array" aca="1" ref="AR382" ca="1">INDIRECT("'"&amp;$C382&amp;"'!"&amp;"$"&amp;$D382&amp;$AR$1&amp;"")</f>
        <v>2.5</v>
      </c>
      <c r="AS382" s="239">
        <v>0.97</v>
      </c>
      <c r="AT382" s="237">
        <v>0.65</v>
      </c>
      <c r="AU382" s="238" cm="1">
        <f t="array" aca="1" ref="AU382" ca="1">INDIRECT("'"&amp;$C382&amp;"'!"&amp;"$"&amp;$D382&amp;$AU$1&amp;"")</f>
        <v>2.5</v>
      </c>
      <c r="AV382" s="239">
        <v>0.97</v>
      </c>
      <c r="AW382" s="237">
        <v>0.75</v>
      </c>
      <c r="AX382" s="236">
        <v>0</v>
      </c>
      <c r="AY382" s="240">
        <v>70.5</v>
      </c>
      <c r="AZ382" s="239" cm="1">
        <f t="array" aca="1" ref="AZ382" ca="1">INDIRECT("'"&amp;$C382&amp;"'!"&amp;"$"&amp;$D382&amp;$AZ$1&amp;"")</f>
        <v>0</v>
      </c>
      <c r="BA382" s="238"/>
      <c r="BB382" s="239" t="s">
        <v>1</v>
      </c>
      <c r="BC382" s="237" t="s">
        <v>1</v>
      </c>
      <c r="BD382" s="239" t="str" cm="1">
        <f t="array" aca="1" ref="BD382" ca="1">INDIRECT("'"&amp;$C382&amp;"'!"&amp;"$"&amp;$D382&amp;$BD$1&amp;"")</f>
        <v>CMS</v>
      </c>
      <c r="BE382" s="238"/>
      <c r="BF382" s="239" t="s">
        <v>1</v>
      </c>
      <c r="BG382" s="237" t="s">
        <v>1</v>
      </c>
      <c r="BH382" s="241">
        <v>14.06</v>
      </c>
      <c r="BI382" s="237">
        <v>71.73</v>
      </c>
      <c r="BJ382" s="241" cm="1">
        <f t="array" aca="1" ref="BJ382" ca="1">INDIRECT("'"&amp;$C382&amp;"'!"&amp;"$"&amp;$D382&amp;$BJ$1&amp;"")</f>
        <v>13.73</v>
      </c>
      <c r="BK382" s="239">
        <v>1</v>
      </c>
      <c r="BL382" s="237">
        <v>1.2</v>
      </c>
      <c r="BM382" s="415">
        <v>69.3</v>
      </c>
      <c r="BN382" s="236" cm="1">
        <f t="array" aca="1" ref="BN382" ca="1">INDIRECT("'"&amp;$C382&amp;"'!"&amp;"$"&amp;$D382&amp;$BN$1&amp;"")</f>
        <v>0</v>
      </c>
      <c r="BO382" s="238" t="s">
        <v>1</v>
      </c>
      <c r="BP382" s="237" t="s">
        <v>1</v>
      </c>
      <c r="BQ382" s="241" cm="1">
        <f t="array" aca="1" ref="BQ382" ca="1">INDIRECT("'"&amp;$C382&amp;"'!"&amp;"$"&amp;$D382&amp;$BQ$1&amp;"")</f>
        <v>0.89</v>
      </c>
      <c r="BR382" s="239"/>
      <c r="BS382" s="239">
        <v>0.99</v>
      </c>
      <c r="BT382" s="237">
        <v>0.08</v>
      </c>
      <c r="BU382" s="241" cm="1">
        <f t="array" aca="1" ref="BU382" ca="1">INDIRECT("'"&amp;$C382&amp;"'!"&amp;"$"&amp;$D382&amp;$BU$1&amp;"")</f>
        <v>0.69</v>
      </c>
      <c r="BV382" s="239"/>
      <c r="BW382" s="239">
        <v>0.97</v>
      </c>
      <c r="BX382" s="237">
        <v>0.17</v>
      </c>
      <c r="BY382" s="242"/>
      <c r="BZ382" s="239"/>
      <c r="CA382" s="239"/>
      <c r="CB382" s="237"/>
    </row>
    <row r="383" spans="1:80" ht="15" x14ac:dyDescent="0.2">
      <c r="A383" s="351">
        <f t="shared" si="29"/>
        <v>45977</v>
      </c>
      <c r="B383" s="268">
        <v>0.125</v>
      </c>
      <c r="C383" s="254">
        <f>DAY(A383)</f>
        <v>16</v>
      </c>
      <c r="D383" s="255" t="s">
        <v>156</v>
      </c>
      <c r="E383" s="229">
        <v>14.1</v>
      </c>
      <c r="F383" s="230">
        <v>70.17</v>
      </c>
      <c r="G383" s="231" t="str" cm="1">
        <f t="array" aca="1" ref="G383" ca="1">INDIRECT("'"&amp;$C383&amp;"'!"&amp;"$"&amp;$D383&amp;$G$1&amp;"")</f>
        <v>CMS</v>
      </c>
      <c r="H383" s="232" t="s">
        <v>1</v>
      </c>
      <c r="I383" s="230" t="s">
        <v>1</v>
      </c>
      <c r="J383" s="231" cm="1">
        <f t="array" aca="1" ref="J383" ca="1">INDIRECT("'"&amp;$C383&amp;"'!"&amp;"$"&amp;$D383&amp;$J$1&amp;"")</f>
        <v>0</v>
      </c>
      <c r="K383" s="232"/>
      <c r="L383" s="232" t="s">
        <v>1</v>
      </c>
      <c r="M383" s="233" t="s">
        <v>1</v>
      </c>
      <c r="N383" s="229" cm="1">
        <f t="array" aca="1" ref="N383" ca="1">INDIRECT("'"&amp;$C383&amp;"'!"&amp;"$"&amp;$D383&amp;$N$1&amp;"")</f>
        <v>6.8</v>
      </c>
      <c r="O383" s="232"/>
      <c r="P383" s="232">
        <v>1</v>
      </c>
      <c r="Q383" s="230">
        <v>0.63</v>
      </c>
      <c r="R383" s="359" cm="1">
        <f t="array" aca="1" ref="R383" ca="1">INDIRECT("'"&amp;$C383&amp;"'!"&amp;"$"&amp;$D383&amp;$R$1&amp;"")</f>
        <v>6.8</v>
      </c>
      <c r="S383" s="232"/>
      <c r="T383" s="232">
        <v>0.99</v>
      </c>
      <c r="U383" s="233">
        <v>1.2</v>
      </c>
      <c r="V383" s="229" t="s">
        <v>1</v>
      </c>
      <c r="W383" s="234" cm="1">
        <f t="array" aca="1" ref="W383" ca="1">INDIRECT("'"&amp;$C383&amp;"'!"&amp;"$"&amp;$D383&amp;$W$1&amp;"")</f>
        <v>0</v>
      </c>
      <c r="X383" s="232" t="s">
        <v>1</v>
      </c>
      <c r="Y383" s="230" t="s">
        <v>1</v>
      </c>
      <c r="Z383" s="231"/>
      <c r="AA383" s="232"/>
      <c r="AB383" s="232"/>
      <c r="AC383" s="233"/>
      <c r="AD383" s="229"/>
      <c r="AE383" s="232"/>
      <c r="AF383" s="232"/>
      <c r="AG383" s="230"/>
      <c r="AH383" s="231"/>
      <c r="AI383" s="232"/>
      <c r="AJ383" s="232"/>
      <c r="AK383" s="233"/>
      <c r="AL383" s="229"/>
      <c r="AM383" s="232"/>
      <c r="AN383" s="232"/>
      <c r="AO383" s="230"/>
      <c r="AP383" s="229">
        <v>11.5</v>
      </c>
      <c r="AQ383" s="233">
        <v>70.8</v>
      </c>
      <c r="AR383" s="229" cm="1">
        <f t="array" aca="1" ref="AR383" ca="1">INDIRECT("'"&amp;$C383&amp;"'!"&amp;"$"&amp;$D383&amp;$AR$1&amp;"")</f>
        <v>3.4</v>
      </c>
      <c r="AS383" s="232">
        <v>0.95</v>
      </c>
      <c r="AT383" s="230">
        <v>1.2</v>
      </c>
      <c r="AU383" s="231" cm="1">
        <f t="array" aca="1" ref="AU383" ca="1">INDIRECT("'"&amp;$C383&amp;"'!"&amp;"$"&amp;$D383&amp;$AU$1&amp;"")</f>
        <v>0</v>
      </c>
      <c r="AV383" s="232" t="s">
        <v>1</v>
      </c>
      <c r="AW383" s="230" t="s">
        <v>1</v>
      </c>
      <c r="AX383" s="229">
        <v>0</v>
      </c>
      <c r="AY383" s="233">
        <v>70.5</v>
      </c>
      <c r="AZ383" s="232" cm="1">
        <f t="array" aca="1" ref="AZ383" ca="1">INDIRECT("'"&amp;$C383&amp;"'!"&amp;"$"&amp;$D383&amp;$AZ$1&amp;"")</f>
        <v>0</v>
      </c>
      <c r="BA383" s="231"/>
      <c r="BB383" s="232" t="s">
        <v>1</v>
      </c>
      <c r="BC383" s="230" t="s">
        <v>1</v>
      </c>
      <c r="BD383" s="232" t="str" cm="1">
        <f t="array" aca="1" ref="BD383" ca="1">INDIRECT("'"&amp;$C383&amp;"'!"&amp;"$"&amp;$D383&amp;$BD$1&amp;"")</f>
        <v>CMS</v>
      </c>
      <c r="BE383" s="231"/>
      <c r="BF383" s="232" t="s">
        <v>1</v>
      </c>
      <c r="BG383" s="230" t="s">
        <v>1</v>
      </c>
      <c r="BH383" s="234">
        <v>14.05</v>
      </c>
      <c r="BI383" s="230">
        <v>71.66</v>
      </c>
      <c r="BJ383" s="234" cm="1">
        <f t="array" aca="1" ref="BJ383" ca="1">INDIRECT("'"&amp;$C383&amp;"'!"&amp;"$"&amp;$D383&amp;$BJ$1&amp;"")</f>
        <v>14.19</v>
      </c>
      <c r="BK383" s="232">
        <v>1</v>
      </c>
      <c r="BL383" s="230">
        <v>1.2</v>
      </c>
      <c r="BM383" s="414">
        <v>69.3</v>
      </c>
      <c r="BN383" s="229" cm="1">
        <f t="array" aca="1" ref="BN383" ca="1">INDIRECT("'"&amp;$C383&amp;"'!"&amp;"$"&amp;$D383&amp;$BN$1&amp;"")</f>
        <v>0</v>
      </c>
      <c r="BO383" s="231" t="s">
        <v>1</v>
      </c>
      <c r="BP383" s="230" t="s">
        <v>1</v>
      </c>
      <c r="BQ383" s="234" cm="1">
        <f t="array" aca="1" ref="BQ383" ca="1">INDIRECT("'"&amp;$C383&amp;"'!"&amp;"$"&amp;$D383&amp;$BQ$1&amp;"")</f>
        <v>0.85</v>
      </c>
      <c r="BR383" s="232"/>
      <c r="BS383" s="232">
        <v>0.99</v>
      </c>
      <c r="BT383" s="230">
        <v>0.09</v>
      </c>
      <c r="BU383" s="234" cm="1">
        <f t="array" aca="1" ref="BU383" ca="1">INDIRECT("'"&amp;$C383&amp;"'!"&amp;"$"&amp;$D383&amp;$BU$1&amp;"")</f>
        <v>0.69</v>
      </c>
      <c r="BV383" s="232"/>
      <c r="BW383" s="232">
        <v>0.97</v>
      </c>
      <c r="BX383" s="230">
        <v>0.17</v>
      </c>
      <c r="BY383" s="235"/>
      <c r="BZ383" s="232"/>
      <c r="CA383" s="232"/>
      <c r="CB383" s="230"/>
    </row>
    <row r="384" spans="1:80" ht="15" x14ac:dyDescent="0.2">
      <c r="A384" s="351">
        <f t="shared" si="29"/>
        <v>45977</v>
      </c>
      <c r="B384" s="268">
        <v>0.16666666666666699</v>
      </c>
      <c r="C384" s="254">
        <f>DAY(A384)</f>
        <v>16</v>
      </c>
      <c r="D384" s="255" t="s">
        <v>157</v>
      </c>
      <c r="E384" s="236">
        <v>14.1</v>
      </c>
      <c r="F384" s="237">
        <v>70.3</v>
      </c>
      <c r="G384" s="238" t="str" cm="1">
        <f t="array" aca="1" ref="G384" ca="1">INDIRECT("'"&amp;$C384&amp;"'!"&amp;"$"&amp;$D384&amp;$G$1&amp;"")</f>
        <v>CMS</v>
      </c>
      <c r="H384" s="239" t="s">
        <v>1</v>
      </c>
      <c r="I384" s="237" t="s">
        <v>1</v>
      </c>
      <c r="J384" s="238" cm="1">
        <f t="array" aca="1" ref="J384" ca="1">INDIRECT("'"&amp;$C384&amp;"'!"&amp;"$"&amp;$D384&amp;$J$1&amp;"")</f>
        <v>0</v>
      </c>
      <c r="K384" s="239"/>
      <c r="L384" s="239" t="s">
        <v>1</v>
      </c>
      <c r="M384" s="240" t="s">
        <v>1</v>
      </c>
      <c r="N384" s="236" cm="1">
        <f t="array" aca="1" ref="N384" ca="1">INDIRECT("'"&amp;$C384&amp;"'!"&amp;"$"&amp;$D384&amp;$N$1&amp;"")</f>
        <v>6.8</v>
      </c>
      <c r="O384" s="239"/>
      <c r="P384" s="239">
        <v>1</v>
      </c>
      <c r="Q384" s="237">
        <v>0.61</v>
      </c>
      <c r="R384" s="236" cm="1">
        <f t="array" aca="1" ref="R384" ca="1">INDIRECT("'"&amp;$C384&amp;"'!"&amp;"$"&amp;$D384&amp;$R$1&amp;"")</f>
        <v>6.8</v>
      </c>
      <c r="S384" s="239"/>
      <c r="T384" s="239">
        <v>0.98</v>
      </c>
      <c r="U384" s="240">
        <v>1.24</v>
      </c>
      <c r="V384" s="236" t="s">
        <v>1</v>
      </c>
      <c r="W384" s="241" cm="1">
        <f t="array" aca="1" ref="W384" ca="1">INDIRECT("'"&amp;$C384&amp;"'!"&amp;"$"&amp;$D384&amp;$W$1&amp;"")</f>
        <v>0</v>
      </c>
      <c r="X384" s="239" t="s">
        <v>1</v>
      </c>
      <c r="Y384" s="237" t="s">
        <v>1</v>
      </c>
      <c r="Z384" s="238"/>
      <c r="AA384" s="239"/>
      <c r="AB384" s="239"/>
      <c r="AC384" s="240"/>
      <c r="AD384" s="236"/>
      <c r="AE384" s="239"/>
      <c r="AF384" s="239"/>
      <c r="AG384" s="237"/>
      <c r="AH384" s="238"/>
      <c r="AI384" s="239"/>
      <c r="AJ384" s="239"/>
      <c r="AK384" s="240"/>
      <c r="AL384" s="236"/>
      <c r="AM384" s="239"/>
      <c r="AN384" s="239"/>
      <c r="AO384" s="237"/>
      <c r="AP384" s="236">
        <v>11.5</v>
      </c>
      <c r="AQ384" s="240">
        <v>70.8</v>
      </c>
      <c r="AR384" s="236" cm="1">
        <f t="array" aca="1" ref="AR384" ca="1">INDIRECT("'"&amp;$C384&amp;"'!"&amp;"$"&amp;$D384&amp;$AR$1&amp;"")</f>
        <v>3.4</v>
      </c>
      <c r="AS384" s="239">
        <v>0.95</v>
      </c>
      <c r="AT384" s="237">
        <v>1</v>
      </c>
      <c r="AU384" s="238" cm="1">
        <f t="array" aca="1" ref="AU384" ca="1">INDIRECT("'"&amp;$C384&amp;"'!"&amp;"$"&amp;$D384&amp;$AU$1&amp;"")</f>
        <v>0</v>
      </c>
      <c r="AV384" s="239" t="s">
        <v>1</v>
      </c>
      <c r="AW384" s="237" t="s">
        <v>1</v>
      </c>
      <c r="AX384" s="236">
        <v>0</v>
      </c>
      <c r="AY384" s="240">
        <v>70.400000000000006</v>
      </c>
      <c r="AZ384" s="239" cm="1">
        <f t="array" aca="1" ref="AZ384" ca="1">INDIRECT("'"&amp;$C384&amp;"'!"&amp;"$"&amp;$D384&amp;$AZ$1&amp;"")</f>
        <v>0</v>
      </c>
      <c r="BA384" s="238"/>
      <c r="BB384" s="239" t="s">
        <v>1</v>
      </c>
      <c r="BC384" s="237" t="s">
        <v>1</v>
      </c>
      <c r="BD384" s="239" t="str" cm="1">
        <f t="array" aca="1" ref="BD384" ca="1">INDIRECT("'"&amp;$C384&amp;"'!"&amp;"$"&amp;$D384&amp;$BD$1&amp;"")</f>
        <v>CMS</v>
      </c>
      <c r="BE384" s="238"/>
      <c r="BF384" s="239" t="s">
        <v>1</v>
      </c>
      <c r="BG384" s="237" t="s">
        <v>1</v>
      </c>
      <c r="BH384" s="241">
        <v>14.09</v>
      </c>
      <c r="BI384" s="237">
        <v>71.819999999999993</v>
      </c>
      <c r="BJ384" s="241" cm="1">
        <f t="array" aca="1" ref="BJ384" ca="1">INDIRECT("'"&amp;$C384&amp;"'!"&amp;"$"&amp;$D384&amp;$BJ$1&amp;"")</f>
        <v>14.17</v>
      </c>
      <c r="BK384" s="239">
        <v>1</v>
      </c>
      <c r="BL384" s="237">
        <v>1.2</v>
      </c>
      <c r="BM384" s="415">
        <v>69.099999999999994</v>
      </c>
      <c r="BN384" s="236" cm="1">
        <f t="array" aca="1" ref="BN384" ca="1">INDIRECT("'"&amp;$C384&amp;"'!"&amp;"$"&amp;$D384&amp;$BN$1&amp;"")</f>
        <v>0</v>
      </c>
      <c r="BO384" s="238" t="s">
        <v>1</v>
      </c>
      <c r="BP384" s="237" t="s">
        <v>1</v>
      </c>
      <c r="BQ384" s="241" cm="1">
        <f t="array" aca="1" ref="BQ384" ca="1">INDIRECT("'"&amp;$C384&amp;"'!"&amp;"$"&amp;$D384&amp;$BQ$1&amp;"")</f>
        <v>0.84</v>
      </c>
      <c r="BR384" s="239"/>
      <c r="BS384" s="239">
        <v>0.99</v>
      </c>
      <c r="BT384" s="237">
        <v>0.1</v>
      </c>
      <c r="BU384" s="241" cm="1">
        <f t="array" aca="1" ref="BU384" ca="1">INDIRECT("'"&amp;$C384&amp;"'!"&amp;"$"&amp;$D384&amp;$BU$1&amp;"")</f>
        <v>0.67</v>
      </c>
      <c r="BV384" s="239"/>
      <c r="BW384" s="239">
        <v>0.97</v>
      </c>
      <c r="BX384" s="237">
        <v>0.17</v>
      </c>
      <c r="BY384" s="242"/>
      <c r="BZ384" s="239"/>
      <c r="CA384" s="239"/>
      <c r="CB384" s="237"/>
    </row>
    <row r="385" spans="1:80" ht="15" x14ac:dyDescent="0.2">
      <c r="A385" s="351">
        <f t="shared" si="29"/>
        <v>45977</v>
      </c>
      <c r="B385" s="268">
        <v>0.20833333333333301</v>
      </c>
      <c r="C385" s="254">
        <f t="shared" ref="C385:C403" si="30">DAY(A385)</f>
        <v>16</v>
      </c>
      <c r="D385" s="255" t="s">
        <v>158</v>
      </c>
      <c r="E385" s="229">
        <v>14.1</v>
      </c>
      <c r="F385" s="230">
        <v>70.010000000000005</v>
      </c>
      <c r="G385" s="231" t="str" cm="1">
        <f t="array" aca="1" ref="G385" ca="1">INDIRECT("'"&amp;$C385&amp;"'!"&amp;"$"&amp;$D385&amp;$G$1&amp;"")</f>
        <v>CMS</v>
      </c>
      <c r="H385" s="232" t="s">
        <v>1</v>
      </c>
      <c r="I385" s="230" t="s">
        <v>1</v>
      </c>
      <c r="J385" s="231" cm="1">
        <f t="array" aca="1" ref="J385" ca="1">INDIRECT("'"&amp;$C385&amp;"'!"&amp;"$"&amp;$D385&amp;$J$1&amp;"")</f>
        <v>0</v>
      </c>
      <c r="K385" s="232"/>
      <c r="L385" s="232" t="s">
        <v>1</v>
      </c>
      <c r="M385" s="233" t="s">
        <v>1</v>
      </c>
      <c r="N385" s="229" cm="1">
        <f t="array" aca="1" ref="N385" ca="1">INDIRECT("'"&amp;$C385&amp;"'!"&amp;"$"&amp;$D385&amp;$N$1&amp;"")</f>
        <v>6.8</v>
      </c>
      <c r="O385" s="232"/>
      <c r="P385" s="232">
        <v>0.99</v>
      </c>
      <c r="Q385" s="230">
        <v>0.68</v>
      </c>
      <c r="R385" s="359" cm="1">
        <f t="array" aca="1" ref="R385" ca="1">INDIRECT("'"&amp;$C385&amp;"'!"&amp;"$"&amp;$D385&amp;$R$1&amp;"")</f>
        <v>6.8</v>
      </c>
      <c r="S385" s="232"/>
      <c r="T385" s="232">
        <v>0.98</v>
      </c>
      <c r="U385" s="233">
        <v>1.1399999999999999</v>
      </c>
      <c r="V385" s="229" t="s">
        <v>1</v>
      </c>
      <c r="W385" s="234" cm="1">
        <f t="array" aca="1" ref="W385" ca="1">INDIRECT("'"&amp;$C385&amp;"'!"&amp;"$"&amp;$D385&amp;$W$1&amp;"")</f>
        <v>0</v>
      </c>
      <c r="X385" s="232" t="s">
        <v>1</v>
      </c>
      <c r="Y385" s="230" t="s">
        <v>1</v>
      </c>
      <c r="Z385" s="231"/>
      <c r="AA385" s="232"/>
      <c r="AB385" s="232"/>
      <c r="AC385" s="233"/>
      <c r="AD385" s="229"/>
      <c r="AE385" s="232"/>
      <c r="AF385" s="232"/>
      <c r="AG385" s="230"/>
      <c r="AH385" s="231"/>
      <c r="AI385" s="232"/>
      <c r="AJ385" s="232"/>
      <c r="AK385" s="233"/>
      <c r="AL385" s="229"/>
      <c r="AM385" s="232"/>
      <c r="AN385" s="232"/>
      <c r="AO385" s="230"/>
      <c r="AP385" s="229">
        <v>11.5</v>
      </c>
      <c r="AQ385" s="233">
        <v>70.8</v>
      </c>
      <c r="AR385" s="229" cm="1">
        <f t="array" aca="1" ref="AR385" ca="1">INDIRECT("'"&amp;$C385&amp;"'!"&amp;"$"&amp;$D385&amp;$AR$1&amp;"")</f>
        <v>4</v>
      </c>
      <c r="AS385" s="232">
        <v>0.95</v>
      </c>
      <c r="AT385" s="230">
        <v>1.2</v>
      </c>
      <c r="AU385" s="231" cm="1">
        <f t="array" aca="1" ref="AU385" ca="1">INDIRECT("'"&amp;$C385&amp;"'!"&amp;"$"&amp;$D385&amp;$AU$1&amp;"")</f>
        <v>0</v>
      </c>
      <c r="AV385" s="232" t="s">
        <v>1</v>
      </c>
      <c r="AW385" s="230" t="s">
        <v>1</v>
      </c>
      <c r="AX385" s="229">
        <v>0</v>
      </c>
      <c r="AY385" s="233">
        <v>70.400000000000006</v>
      </c>
      <c r="AZ385" s="232" cm="1">
        <f t="array" aca="1" ref="AZ385" ca="1">INDIRECT("'"&amp;$C385&amp;"'!"&amp;"$"&amp;$D385&amp;$AZ$1&amp;"")</f>
        <v>0</v>
      </c>
      <c r="BA385" s="231"/>
      <c r="BB385" s="232" t="s">
        <v>1</v>
      </c>
      <c r="BC385" s="230" t="s">
        <v>1</v>
      </c>
      <c r="BD385" s="232" t="str" cm="1">
        <f t="array" aca="1" ref="BD385" ca="1">INDIRECT("'"&amp;$C385&amp;"'!"&amp;"$"&amp;$D385&amp;$BD$1&amp;"")</f>
        <v>CMS</v>
      </c>
      <c r="BE385" s="231"/>
      <c r="BF385" s="232" t="s">
        <v>1</v>
      </c>
      <c r="BG385" s="230" t="s">
        <v>1</v>
      </c>
      <c r="BH385" s="234">
        <v>14.09</v>
      </c>
      <c r="BI385" s="230">
        <v>71.849999999999994</v>
      </c>
      <c r="BJ385" s="234" cm="1">
        <f t="array" aca="1" ref="BJ385" ca="1">INDIRECT("'"&amp;$C385&amp;"'!"&amp;"$"&amp;$D385&amp;$BJ$1&amp;"")</f>
        <v>14.19</v>
      </c>
      <c r="BK385" s="232">
        <v>1</v>
      </c>
      <c r="BL385" s="230">
        <v>1.5</v>
      </c>
      <c r="BM385" s="414">
        <v>69.400000000000006</v>
      </c>
      <c r="BN385" s="229" cm="1">
        <f t="array" aca="1" ref="BN385" ca="1">INDIRECT("'"&amp;$C385&amp;"'!"&amp;"$"&amp;$D385&amp;$BN$1&amp;"")</f>
        <v>0</v>
      </c>
      <c r="BO385" s="231" t="s">
        <v>1</v>
      </c>
      <c r="BP385" s="230" t="s">
        <v>1</v>
      </c>
      <c r="BQ385" s="234" cm="1">
        <f t="array" aca="1" ref="BQ385" ca="1">INDIRECT("'"&amp;$C385&amp;"'!"&amp;"$"&amp;$D385&amp;$BQ$1&amp;"")</f>
        <v>0.83</v>
      </c>
      <c r="BR385" s="232"/>
      <c r="BS385" s="232">
        <v>0.99</v>
      </c>
      <c r="BT385" s="230">
        <v>0.1</v>
      </c>
      <c r="BU385" s="234" cm="1">
        <f t="array" aca="1" ref="BU385" ca="1">INDIRECT("'"&amp;$C385&amp;"'!"&amp;"$"&amp;$D385&amp;$BU$1&amp;"")</f>
        <v>0.69</v>
      </c>
      <c r="BV385" s="232"/>
      <c r="BW385" s="232">
        <v>0.97</v>
      </c>
      <c r="BX385" s="230">
        <v>0.17</v>
      </c>
      <c r="BY385" s="235"/>
      <c r="BZ385" s="232"/>
      <c r="CA385" s="232"/>
      <c r="CB385" s="230"/>
    </row>
    <row r="386" spans="1:80" ht="15" x14ac:dyDescent="0.2">
      <c r="A386" s="351">
        <f t="shared" si="29"/>
        <v>45977</v>
      </c>
      <c r="B386" s="268">
        <v>0.25</v>
      </c>
      <c r="C386" s="254">
        <f t="shared" si="30"/>
        <v>16</v>
      </c>
      <c r="D386" s="255" t="s">
        <v>159</v>
      </c>
      <c r="E386" s="236">
        <v>14.1</v>
      </c>
      <c r="F386" s="237">
        <v>70.02</v>
      </c>
      <c r="G386" s="238" t="str" cm="1">
        <f t="array" aca="1" ref="G386" ca="1">INDIRECT("'"&amp;$C386&amp;"'!"&amp;"$"&amp;$D386&amp;$G$1&amp;"")</f>
        <v>CMS</v>
      </c>
      <c r="H386" s="239" t="s">
        <v>1</v>
      </c>
      <c r="I386" s="237" t="s">
        <v>1</v>
      </c>
      <c r="J386" s="238" cm="1">
        <f t="array" aca="1" ref="J386" ca="1">INDIRECT("'"&amp;$C386&amp;"'!"&amp;"$"&amp;$D386&amp;$J$1&amp;"")</f>
        <v>0</v>
      </c>
      <c r="K386" s="239"/>
      <c r="L386" s="239" t="s">
        <v>1</v>
      </c>
      <c r="M386" s="240" t="s">
        <v>1</v>
      </c>
      <c r="N386" s="236" cm="1">
        <f t="array" aca="1" ref="N386" ca="1">INDIRECT("'"&amp;$C386&amp;"'!"&amp;"$"&amp;$D386&amp;$N$1&amp;"")</f>
        <v>6</v>
      </c>
      <c r="O386" s="239"/>
      <c r="P386" s="239">
        <v>0.99</v>
      </c>
      <c r="Q386" s="237">
        <v>0.63</v>
      </c>
      <c r="R386" s="236" cm="1">
        <f t="array" aca="1" ref="R386" ca="1">INDIRECT("'"&amp;$C386&amp;"'!"&amp;"$"&amp;$D386&amp;$R$1&amp;"")</f>
        <v>6</v>
      </c>
      <c r="S386" s="239"/>
      <c r="T386" s="239">
        <v>0.99</v>
      </c>
      <c r="U386" s="240">
        <v>0.67</v>
      </c>
      <c r="V386" s="236" t="s">
        <v>1</v>
      </c>
      <c r="W386" s="241" cm="1">
        <f t="array" aca="1" ref="W386" ca="1">INDIRECT("'"&amp;$C386&amp;"'!"&amp;"$"&amp;$D386&amp;$W$1&amp;"")</f>
        <v>0</v>
      </c>
      <c r="X386" s="239" t="s">
        <v>1</v>
      </c>
      <c r="Y386" s="237" t="s">
        <v>1</v>
      </c>
      <c r="Z386" s="238"/>
      <c r="AA386" s="239"/>
      <c r="AB386" s="239"/>
      <c r="AC386" s="240"/>
      <c r="AD386" s="236"/>
      <c r="AE386" s="239"/>
      <c r="AF386" s="239"/>
      <c r="AG386" s="237"/>
      <c r="AH386" s="238"/>
      <c r="AI386" s="239"/>
      <c r="AJ386" s="239"/>
      <c r="AK386" s="240"/>
      <c r="AL386" s="236"/>
      <c r="AM386" s="239"/>
      <c r="AN386" s="239"/>
      <c r="AO386" s="237"/>
      <c r="AP386" s="236">
        <v>11.5</v>
      </c>
      <c r="AQ386" s="240">
        <v>70.8</v>
      </c>
      <c r="AR386" s="236" cm="1">
        <f t="array" aca="1" ref="AR386" ca="1">INDIRECT("'"&amp;$C386&amp;"'!"&amp;"$"&amp;$D386&amp;$AR$1&amp;"")</f>
        <v>3</v>
      </c>
      <c r="AS386" s="239">
        <v>0.98</v>
      </c>
      <c r="AT386" s="237">
        <v>0.54</v>
      </c>
      <c r="AU386" s="238" cm="1">
        <f t="array" aca="1" ref="AU386" ca="1">INDIRECT("'"&amp;$C386&amp;"'!"&amp;"$"&amp;$D386&amp;$AU$1&amp;"")</f>
        <v>3</v>
      </c>
      <c r="AV386" s="239">
        <v>0.98</v>
      </c>
      <c r="AW386" s="237">
        <v>0.34</v>
      </c>
      <c r="AX386" s="236">
        <v>13.76</v>
      </c>
      <c r="AY386" s="240">
        <v>70.400000000000006</v>
      </c>
      <c r="AZ386" s="239" cm="1">
        <f t="array" aca="1" ref="AZ386" ca="1">INDIRECT("'"&amp;$C386&amp;"'!"&amp;"$"&amp;$D386&amp;$AZ$1&amp;"")</f>
        <v>0</v>
      </c>
      <c r="BA386" s="238"/>
      <c r="BB386" s="239" t="s">
        <v>1</v>
      </c>
      <c r="BC386" s="237" t="s">
        <v>1</v>
      </c>
      <c r="BD386" s="239" t="str" cm="1">
        <f t="array" aca="1" ref="BD386" ca="1">INDIRECT("'"&amp;$C386&amp;"'!"&amp;"$"&amp;$D386&amp;$BD$1&amp;"")</f>
        <v>CMS</v>
      </c>
      <c r="BE386" s="238"/>
      <c r="BF386" s="239" t="s">
        <v>1</v>
      </c>
      <c r="BG386" s="237" t="s">
        <v>1</v>
      </c>
      <c r="BH386" s="241">
        <v>14.02</v>
      </c>
      <c r="BI386" s="237">
        <v>71.63</v>
      </c>
      <c r="BJ386" s="241" cm="1">
        <f t="array" aca="1" ref="BJ386" ca="1">INDIRECT("'"&amp;$C386&amp;"'!"&amp;"$"&amp;$D386&amp;$BJ$1&amp;"")</f>
        <v>13.22</v>
      </c>
      <c r="BK386" s="239">
        <v>1</v>
      </c>
      <c r="BL386" s="237">
        <v>1.2</v>
      </c>
      <c r="BM386" s="415">
        <v>69</v>
      </c>
      <c r="BN386" s="236" cm="1">
        <f t="array" aca="1" ref="BN386" ca="1">INDIRECT("'"&amp;$C386&amp;"'!"&amp;"$"&amp;$D386&amp;$BN$1&amp;"")</f>
        <v>0</v>
      </c>
      <c r="BO386" s="238" t="s">
        <v>1</v>
      </c>
      <c r="BP386" s="237" t="s">
        <v>1</v>
      </c>
      <c r="BQ386" s="241" cm="1">
        <f t="array" aca="1" ref="BQ386" ca="1">INDIRECT("'"&amp;$C386&amp;"'!"&amp;"$"&amp;$D386&amp;$BQ$1&amp;"")</f>
        <v>0.9</v>
      </c>
      <c r="BR386" s="239"/>
      <c r="BS386" s="239">
        <v>0.99</v>
      </c>
      <c r="BT386" s="237">
        <v>0.1</v>
      </c>
      <c r="BU386" s="241" cm="1">
        <f t="array" aca="1" ref="BU386" ca="1">INDIRECT("'"&amp;$C386&amp;"'!"&amp;"$"&amp;$D386&amp;$BU$1&amp;"")</f>
        <v>0.67</v>
      </c>
      <c r="BV386" s="239"/>
      <c r="BW386" s="239">
        <v>0.97</v>
      </c>
      <c r="BX386" s="237">
        <v>0.17</v>
      </c>
      <c r="BY386" s="242"/>
      <c r="BZ386" s="239"/>
      <c r="CA386" s="239"/>
      <c r="CB386" s="237"/>
    </row>
    <row r="387" spans="1:80" ht="15" x14ac:dyDescent="0.2">
      <c r="A387" s="351">
        <f t="shared" si="29"/>
        <v>45977</v>
      </c>
      <c r="B387" s="268">
        <v>0.29166666666666702</v>
      </c>
      <c r="C387" s="254">
        <f t="shared" si="30"/>
        <v>16</v>
      </c>
      <c r="D387" s="255" t="s">
        <v>160</v>
      </c>
      <c r="E387" s="229">
        <v>14</v>
      </c>
      <c r="F387" s="230">
        <v>69.41</v>
      </c>
      <c r="G387" s="231" t="str" cm="1">
        <f t="array" aca="1" ref="G387" ca="1">INDIRECT("'"&amp;$C387&amp;"'!"&amp;"$"&amp;$D387&amp;$G$1&amp;"")</f>
        <v>CMS</v>
      </c>
      <c r="H387" s="232" t="s">
        <v>1</v>
      </c>
      <c r="I387" s="230" t="s">
        <v>1</v>
      </c>
      <c r="J387" s="231" cm="1">
        <f t="array" aca="1" ref="J387" ca="1">INDIRECT("'"&amp;$C387&amp;"'!"&amp;"$"&amp;$D387&amp;$J$1&amp;"")</f>
        <v>0</v>
      </c>
      <c r="K387" s="232"/>
      <c r="L387" s="232" t="s">
        <v>1</v>
      </c>
      <c r="M387" s="233" t="s">
        <v>1</v>
      </c>
      <c r="N387" s="229" cm="1">
        <f t="array" aca="1" ref="N387" ca="1">INDIRECT("'"&amp;$C387&amp;"'!"&amp;"$"&amp;$D387&amp;$N$1&amp;"")</f>
        <v>6.9</v>
      </c>
      <c r="O387" s="232"/>
      <c r="P387" s="232">
        <v>0.99</v>
      </c>
      <c r="Q387" s="230">
        <v>1.01</v>
      </c>
      <c r="R387" s="359" cm="1">
        <f t="array" aca="1" ref="R387" ca="1">INDIRECT("'"&amp;$C387&amp;"'!"&amp;"$"&amp;$D387&amp;$R$1&amp;"")</f>
        <v>6.9</v>
      </c>
      <c r="S387" s="232"/>
      <c r="T387" s="232">
        <v>0.96</v>
      </c>
      <c r="U387" s="233">
        <v>2.04</v>
      </c>
      <c r="V387" s="229" t="s">
        <v>1</v>
      </c>
      <c r="W387" s="234" cm="1">
        <f t="array" aca="1" ref="W387" ca="1">INDIRECT("'"&amp;$C387&amp;"'!"&amp;"$"&amp;$D387&amp;$W$1&amp;"")</f>
        <v>0</v>
      </c>
      <c r="X387" s="232" t="s">
        <v>1</v>
      </c>
      <c r="Y387" s="230" t="s">
        <v>1</v>
      </c>
      <c r="Z387" s="231" cm="1">
        <f t="array" aca="1" ref="Z387" ca="1">INDIRECT("'"&amp;$C387&amp;"'!"&amp;"$"&amp;$D387&amp;$Z$1&amp;"")</f>
        <v>0</v>
      </c>
      <c r="AA387" s="232" t="s">
        <v>1</v>
      </c>
      <c r="AB387" s="232" t="s">
        <v>1</v>
      </c>
      <c r="AC387" s="233" t="s">
        <v>1</v>
      </c>
      <c r="AD387" s="229" cm="1">
        <f t="array" aca="1" ref="AD387" ca="1">INDIRECT("'"&amp;$C387&amp;"'!"&amp;"$"&amp;$D387&amp;$AD$1&amp;"")</f>
        <v>0</v>
      </c>
      <c r="AE387" s="232" t="s">
        <v>1</v>
      </c>
      <c r="AF387" s="232" t="s">
        <v>1</v>
      </c>
      <c r="AG387" s="230" t="s">
        <v>1</v>
      </c>
      <c r="AH387" s="231" cm="1">
        <f t="array" aca="1" ref="AH387" ca="1">INDIRECT("'"&amp;$C387&amp;"'!"&amp;"$"&amp;$D387&amp;$AH$1&amp;"")</f>
        <v>0</v>
      </c>
      <c r="AI387" s="232" t="s">
        <v>1</v>
      </c>
      <c r="AJ387" s="232" t="s">
        <v>1</v>
      </c>
      <c r="AK387" s="233" t="s">
        <v>1</v>
      </c>
      <c r="AL387" s="229" cm="1">
        <f t="array" aca="1" ref="AL387" ca="1">INDIRECT("'"&amp;$C387&amp;"'!"&amp;"$"&amp;$D387&amp;$AL$1&amp;"")</f>
        <v>0</v>
      </c>
      <c r="AM387" s="232" t="s">
        <v>1</v>
      </c>
      <c r="AN387" s="232" t="s">
        <v>1</v>
      </c>
      <c r="AO387" s="230" t="s">
        <v>1</v>
      </c>
      <c r="AP387" s="229">
        <v>11.5</v>
      </c>
      <c r="AQ387" s="233">
        <v>70.400000000000006</v>
      </c>
      <c r="AR387" s="229" cm="1">
        <f t="array" aca="1" ref="AR387" ca="1">INDIRECT("'"&amp;$C387&amp;"'!"&amp;"$"&amp;$D387&amp;$AR$1&amp;"")</f>
        <v>3</v>
      </c>
      <c r="AS387" s="232">
        <v>0.97</v>
      </c>
      <c r="AT387" s="230">
        <v>0.77</v>
      </c>
      <c r="AU387" s="231" cm="1">
        <f t="array" aca="1" ref="AU387" ca="1">INDIRECT("'"&amp;$C387&amp;"'!"&amp;"$"&amp;$D387&amp;$AU$1&amp;"")</f>
        <v>3</v>
      </c>
      <c r="AV387" s="232">
        <v>0.97</v>
      </c>
      <c r="AW387" s="230">
        <v>0.77</v>
      </c>
      <c r="AX387" s="229">
        <v>13.76</v>
      </c>
      <c r="AY387" s="233">
        <v>70.400000000000006</v>
      </c>
      <c r="AZ387" s="232" cm="1">
        <f t="array" aca="1" ref="AZ387" ca="1">INDIRECT("'"&amp;$C387&amp;"'!"&amp;"$"&amp;$D387&amp;$AZ$1&amp;"")</f>
        <v>0</v>
      </c>
      <c r="BA387" s="231"/>
      <c r="BB387" s="232" t="s">
        <v>1</v>
      </c>
      <c r="BC387" s="230" t="s">
        <v>1</v>
      </c>
      <c r="BD387" s="232" t="str" cm="1">
        <f t="array" aca="1" ref="BD387" ca="1">INDIRECT("'"&amp;$C387&amp;"'!"&amp;"$"&amp;$D387&amp;$BD$1&amp;"")</f>
        <v>CMS</v>
      </c>
      <c r="BE387" s="231"/>
      <c r="BF387" s="232" t="s">
        <v>1</v>
      </c>
      <c r="BG387" s="230" t="s">
        <v>1</v>
      </c>
      <c r="BH387" s="234">
        <v>14.02</v>
      </c>
      <c r="BI387" s="230">
        <v>71.48</v>
      </c>
      <c r="BJ387" s="234" cm="1">
        <f t="array" aca="1" ref="BJ387" ca="1">INDIRECT("'"&amp;$C387&amp;"'!"&amp;"$"&amp;$D387&amp;$BJ$1&amp;"")</f>
        <v>14.21</v>
      </c>
      <c r="BK387" s="232">
        <v>1</v>
      </c>
      <c r="BL387" s="230">
        <v>1.2</v>
      </c>
      <c r="BM387" s="414">
        <v>68.599999999999994</v>
      </c>
      <c r="BN387" s="229" cm="1">
        <f t="array" aca="1" ref="BN387" ca="1">INDIRECT("'"&amp;$C387&amp;"'!"&amp;"$"&amp;$D387&amp;$BN$1&amp;"")</f>
        <v>0</v>
      </c>
      <c r="BO387" s="231" t="s">
        <v>1</v>
      </c>
      <c r="BP387" s="230" t="s">
        <v>1</v>
      </c>
      <c r="BQ387" s="234" cm="1">
        <f t="array" aca="1" ref="BQ387" ca="1">INDIRECT("'"&amp;$C387&amp;"'!"&amp;"$"&amp;$D387&amp;$BQ$1&amp;"")</f>
        <v>0.92</v>
      </c>
      <c r="BR387" s="232"/>
      <c r="BS387" s="232">
        <v>0.99</v>
      </c>
      <c r="BT387" s="230">
        <v>0.11</v>
      </c>
      <c r="BU387" s="235" cm="1">
        <f t="array" aca="1" ref="BU387" ca="1">INDIRECT("'"&amp;$C387&amp;"'!"&amp;"$"&amp;$D387&amp;$BU$1&amp;"")</f>
        <v>0.72</v>
      </c>
      <c r="BV387" s="232"/>
      <c r="BW387" s="232">
        <v>0.97</v>
      </c>
      <c r="BX387" s="230">
        <v>0.17</v>
      </c>
      <c r="BY387" s="235"/>
      <c r="BZ387" s="232"/>
      <c r="CA387" s="232"/>
      <c r="CB387" s="230"/>
    </row>
    <row r="388" spans="1:80" ht="15" x14ac:dyDescent="0.2">
      <c r="A388" s="351">
        <f t="shared" si="29"/>
        <v>45977</v>
      </c>
      <c r="B388" s="268">
        <v>0.33333333333333398</v>
      </c>
      <c r="C388" s="254">
        <f t="shared" si="30"/>
        <v>16</v>
      </c>
      <c r="D388" s="255" t="s">
        <v>161</v>
      </c>
      <c r="E388" s="236">
        <v>14</v>
      </c>
      <c r="F388" s="237">
        <v>69.349999999999994</v>
      </c>
      <c r="G388" s="238" t="str" cm="1">
        <f t="array" aca="1" ref="G388" ca="1">INDIRECT("'"&amp;$C388&amp;"'!"&amp;"$"&amp;$D388&amp;$G$1&amp;"")</f>
        <v>CMS</v>
      </c>
      <c r="H388" s="239" t="s">
        <v>1</v>
      </c>
      <c r="I388" s="237" t="s">
        <v>1</v>
      </c>
      <c r="J388" s="238" cm="1">
        <f t="array" aca="1" ref="J388" ca="1">INDIRECT("'"&amp;$C388&amp;"'!"&amp;"$"&amp;$D388&amp;$J$1&amp;"")</f>
        <v>0</v>
      </c>
      <c r="K388" s="239"/>
      <c r="L388" s="239" t="s">
        <v>1</v>
      </c>
      <c r="M388" s="240" t="s">
        <v>1</v>
      </c>
      <c r="N388" s="236" cm="1">
        <f t="array" aca="1" ref="N388" ca="1">INDIRECT("'"&amp;$C388&amp;"'!"&amp;"$"&amp;$D388&amp;$N$1&amp;"")</f>
        <v>6.7</v>
      </c>
      <c r="O388" s="239"/>
      <c r="P388" s="239">
        <v>0.97</v>
      </c>
      <c r="Q388" s="237">
        <v>1.54</v>
      </c>
      <c r="R388" s="236" cm="1">
        <f t="array" aca="1" ref="R388" ca="1">INDIRECT("'"&amp;$C388&amp;"'!"&amp;"$"&amp;$D388&amp;$R$1&amp;"")</f>
        <v>6.9</v>
      </c>
      <c r="S388" s="239"/>
      <c r="T388" s="239">
        <v>0.96</v>
      </c>
      <c r="U388" s="240">
        <v>1.92</v>
      </c>
      <c r="V388" s="236" t="s">
        <v>1</v>
      </c>
      <c r="W388" s="241" cm="1">
        <f t="array" aca="1" ref="W388" ca="1">INDIRECT("'"&amp;$C388&amp;"'!"&amp;"$"&amp;$D388&amp;$W$1&amp;"")</f>
        <v>0</v>
      </c>
      <c r="X388" s="239" t="s">
        <v>1</v>
      </c>
      <c r="Y388" s="237" t="s">
        <v>1</v>
      </c>
      <c r="Z388" s="238" cm="1">
        <f t="array" aca="1" ref="Z388" ca="1">INDIRECT("'"&amp;$C388&amp;"'!"&amp;"$"&amp;$D388&amp;$Z$1&amp;"")</f>
        <v>0</v>
      </c>
      <c r="AA388" s="239" t="s">
        <v>1</v>
      </c>
      <c r="AB388" s="239" t="s">
        <v>1</v>
      </c>
      <c r="AC388" s="240" t="s">
        <v>1</v>
      </c>
      <c r="AD388" s="236" cm="1">
        <f t="array" aca="1" ref="AD388" ca="1">INDIRECT("'"&amp;$C388&amp;"'!"&amp;"$"&amp;$D388&amp;$AD$1&amp;"")</f>
        <v>0</v>
      </c>
      <c r="AE388" s="239" t="s">
        <v>1</v>
      </c>
      <c r="AF388" s="239" t="s">
        <v>1</v>
      </c>
      <c r="AG388" s="237" t="s">
        <v>1</v>
      </c>
      <c r="AH388" s="238" cm="1">
        <f t="array" aca="1" ref="AH388" ca="1">INDIRECT("'"&amp;$C388&amp;"'!"&amp;"$"&amp;$D388&amp;$AH$1&amp;"")</f>
        <v>0</v>
      </c>
      <c r="AI388" s="239" t="s">
        <v>1</v>
      </c>
      <c r="AJ388" s="239" t="s">
        <v>1</v>
      </c>
      <c r="AK388" s="240" t="s">
        <v>1</v>
      </c>
      <c r="AL388" s="236" cm="1">
        <f t="array" aca="1" ref="AL388" ca="1">INDIRECT("'"&amp;$C388&amp;"'!"&amp;"$"&amp;$D388&amp;$AL$1&amp;"")</f>
        <v>0</v>
      </c>
      <c r="AM388" s="239" t="s">
        <v>1</v>
      </c>
      <c r="AN388" s="239" t="s">
        <v>1</v>
      </c>
      <c r="AO388" s="237" t="s">
        <v>1</v>
      </c>
      <c r="AP388" s="236">
        <v>11.5</v>
      </c>
      <c r="AQ388" s="240">
        <v>70.599999999999994</v>
      </c>
      <c r="AR388" s="236" cm="1">
        <f t="array" aca="1" ref="AR388" ca="1">INDIRECT("'"&amp;$C388&amp;"'!"&amp;"$"&amp;$D388&amp;$AR$1&amp;"")</f>
        <v>4</v>
      </c>
      <c r="AS388" s="239">
        <v>0.99</v>
      </c>
      <c r="AT388" s="237">
        <v>0.68</v>
      </c>
      <c r="AU388" s="238" cm="1">
        <f t="array" aca="1" ref="AU388" ca="1">INDIRECT("'"&amp;$C388&amp;"'!"&amp;"$"&amp;$D388&amp;$AU$1&amp;"")</f>
        <v>3.5</v>
      </c>
      <c r="AV388" s="239">
        <v>0.98</v>
      </c>
      <c r="AW388" s="237">
        <v>0.45</v>
      </c>
      <c r="AX388" s="236">
        <v>0</v>
      </c>
      <c r="AY388" s="240">
        <v>70.599999999999994</v>
      </c>
      <c r="AZ388" s="239" cm="1">
        <f t="array" aca="1" ref="AZ388" ca="1">INDIRECT("'"&amp;$C388&amp;"'!"&amp;"$"&amp;$D388&amp;$AZ$1&amp;"")</f>
        <v>0</v>
      </c>
      <c r="BA388" s="238"/>
      <c r="BB388" s="239" t="s">
        <v>1</v>
      </c>
      <c r="BC388" s="237" t="s">
        <v>1</v>
      </c>
      <c r="BD388" s="239" t="str" cm="1">
        <f t="array" aca="1" ref="BD388" ca="1">INDIRECT("'"&amp;$C388&amp;"'!"&amp;"$"&amp;$D388&amp;$BD$1&amp;"")</f>
        <v>CMS</v>
      </c>
      <c r="BE388" s="238"/>
      <c r="BF388" s="239" t="s">
        <v>1</v>
      </c>
      <c r="BG388" s="237" t="s">
        <v>1</v>
      </c>
      <c r="BH388" s="241">
        <v>14.21</v>
      </c>
      <c r="BI388" s="237">
        <v>71.989999999999995</v>
      </c>
      <c r="BJ388" s="241" cm="1">
        <f t="array" aca="1" ref="BJ388" ca="1">INDIRECT("'"&amp;$C388&amp;"'!"&amp;"$"&amp;$D388&amp;$BJ$1&amp;"")</f>
        <v>14.18</v>
      </c>
      <c r="BK388" s="239">
        <v>0.99</v>
      </c>
      <c r="BL388" s="237">
        <v>2.2999999999999998</v>
      </c>
      <c r="BM388" s="415">
        <v>68.400000000000006</v>
      </c>
      <c r="BN388" s="236" cm="1">
        <f t="array" aca="1" ref="BN388" ca="1">INDIRECT("'"&amp;$C388&amp;"'!"&amp;"$"&amp;$D388&amp;$BN$1&amp;"")</f>
        <v>1.4</v>
      </c>
      <c r="BO388" s="238">
        <v>0.95</v>
      </c>
      <c r="BP388" s="237">
        <v>0.46</v>
      </c>
      <c r="BQ388" s="241" cm="1">
        <f t="array" aca="1" ref="BQ388" ca="1">INDIRECT("'"&amp;$C388&amp;"'!"&amp;"$"&amp;$D388&amp;$BQ$1&amp;"")</f>
        <v>1.08</v>
      </c>
      <c r="BR388" s="239"/>
      <c r="BS388" s="239">
        <v>0.99</v>
      </c>
      <c r="BT388" s="237">
        <v>0.15</v>
      </c>
      <c r="BU388" s="242" cm="1">
        <f t="array" aca="1" ref="BU388" ca="1">INDIRECT("'"&amp;$C388&amp;"'!"&amp;"$"&amp;$D388&amp;$BU$1&amp;"")</f>
        <v>0.73</v>
      </c>
      <c r="BV388" s="239"/>
      <c r="BW388" s="239">
        <v>0.97</v>
      </c>
      <c r="BX388" s="237">
        <v>0.18</v>
      </c>
      <c r="BY388" s="242"/>
      <c r="BZ388" s="239"/>
      <c r="CA388" s="239"/>
      <c r="CB388" s="237"/>
    </row>
    <row r="389" spans="1:80" ht="15" x14ac:dyDescent="0.2">
      <c r="A389" s="351">
        <f t="shared" si="29"/>
        <v>45977</v>
      </c>
      <c r="B389" s="268">
        <v>0.375</v>
      </c>
      <c r="C389" s="254">
        <f t="shared" si="30"/>
        <v>16</v>
      </c>
      <c r="D389" s="255" t="s">
        <v>162</v>
      </c>
      <c r="E389" s="229">
        <v>13.9</v>
      </c>
      <c r="F389" s="230">
        <v>69.069999999999993</v>
      </c>
      <c r="G389" s="231" t="str" cm="1">
        <f t="array" aca="1" ref="G389" ca="1">INDIRECT("'"&amp;$C389&amp;"'!"&amp;"$"&amp;$D389&amp;$G$1&amp;"")</f>
        <v>CMS</v>
      </c>
      <c r="H389" s="232" t="s">
        <v>1</v>
      </c>
      <c r="I389" s="230" t="s">
        <v>1</v>
      </c>
      <c r="J389" s="231" cm="1">
        <f t="array" aca="1" ref="J389" ca="1">INDIRECT("'"&amp;$C389&amp;"'!"&amp;"$"&amp;$D389&amp;$J$1&amp;"")</f>
        <v>3.7</v>
      </c>
      <c r="K389" s="232"/>
      <c r="L389" s="232">
        <v>0.94</v>
      </c>
      <c r="M389" s="233">
        <v>1.3</v>
      </c>
      <c r="N389" s="229" cm="1">
        <f t="array" aca="1" ref="N389" ca="1">INDIRECT("'"&amp;$C389&amp;"'!"&amp;"$"&amp;$D389&amp;$N$1&amp;"")</f>
        <v>6.4</v>
      </c>
      <c r="O389" s="232"/>
      <c r="P389" s="232">
        <v>0.96</v>
      </c>
      <c r="Q389" s="230">
        <v>1.99</v>
      </c>
      <c r="R389" s="359" cm="1">
        <f t="array" aca="1" ref="R389" ca="1">INDIRECT("'"&amp;$C389&amp;"'!"&amp;"$"&amp;$D389&amp;$R$1&amp;"")</f>
        <v>6.4</v>
      </c>
      <c r="S389" s="232"/>
      <c r="T389" s="232">
        <v>0.96</v>
      </c>
      <c r="U389" s="233">
        <v>1.99</v>
      </c>
      <c r="V389" s="229" t="s">
        <v>1</v>
      </c>
      <c r="W389" s="234" cm="1">
        <f t="array" aca="1" ref="W389" ca="1">INDIRECT("'"&amp;$C389&amp;"'!"&amp;"$"&amp;$D389&amp;$W$1&amp;"")</f>
        <v>0</v>
      </c>
      <c r="X389" s="232" t="s">
        <v>1</v>
      </c>
      <c r="Y389" s="230" t="s">
        <v>1</v>
      </c>
      <c r="Z389" s="231" cm="1">
        <f t="array" aca="1" ref="Z389" ca="1">INDIRECT("'"&amp;$C389&amp;"'!"&amp;"$"&amp;$D389&amp;$Z$1&amp;"")</f>
        <v>0</v>
      </c>
      <c r="AA389" s="232" t="s">
        <v>1</v>
      </c>
      <c r="AB389" s="232" t="s">
        <v>1</v>
      </c>
      <c r="AC389" s="233" t="s">
        <v>1</v>
      </c>
      <c r="AD389" s="229" cm="1">
        <f t="array" aca="1" ref="AD389" ca="1">INDIRECT("'"&amp;$C389&amp;"'!"&amp;"$"&amp;$D389&amp;$AD$1&amp;"")</f>
        <v>0</v>
      </c>
      <c r="AE389" s="232" t="s">
        <v>1</v>
      </c>
      <c r="AF389" s="232" t="s">
        <v>1</v>
      </c>
      <c r="AG389" s="230" t="s">
        <v>1</v>
      </c>
      <c r="AH389" s="231" cm="1">
        <f t="array" aca="1" ref="AH389" ca="1">INDIRECT("'"&amp;$C389&amp;"'!"&amp;"$"&amp;$D389&amp;$AH$1&amp;"")</f>
        <v>0</v>
      </c>
      <c r="AI389" s="232" t="s">
        <v>1</v>
      </c>
      <c r="AJ389" s="232" t="s">
        <v>1</v>
      </c>
      <c r="AK389" s="233" t="s">
        <v>1</v>
      </c>
      <c r="AL389" s="229" cm="1">
        <f t="array" aca="1" ref="AL389" ca="1">INDIRECT("'"&amp;$C389&amp;"'!"&amp;"$"&amp;$D389&amp;$AL$1&amp;"")</f>
        <v>0</v>
      </c>
      <c r="AM389" s="232" t="s">
        <v>1</v>
      </c>
      <c r="AN389" s="232" t="s">
        <v>1</v>
      </c>
      <c r="AO389" s="230" t="s">
        <v>1</v>
      </c>
      <c r="AP389" s="229">
        <v>11.7</v>
      </c>
      <c r="AQ389" s="233">
        <v>70.5</v>
      </c>
      <c r="AR389" s="229" cm="1">
        <f t="array" aca="1" ref="AR389" ca="1">INDIRECT("'"&amp;$C389&amp;"'!"&amp;"$"&amp;$D389&amp;$AR$1&amp;"")</f>
        <v>4</v>
      </c>
      <c r="AS389" s="232">
        <v>0.93</v>
      </c>
      <c r="AT389" s="230">
        <v>1.52</v>
      </c>
      <c r="AU389" s="231" cm="1">
        <f t="array" aca="1" ref="AU389" ca="1">INDIRECT("'"&amp;$C389&amp;"'!"&amp;"$"&amp;$D389&amp;$AU$1&amp;"")</f>
        <v>3</v>
      </c>
      <c r="AV389" s="232">
        <v>0.93</v>
      </c>
      <c r="AW389" s="230">
        <v>0.94</v>
      </c>
      <c r="AX389" s="229">
        <v>13.79</v>
      </c>
      <c r="AY389" s="233">
        <v>70.5</v>
      </c>
      <c r="AZ389" s="232" cm="1">
        <f t="array" aca="1" ref="AZ389" ca="1">INDIRECT("'"&amp;$C389&amp;"'!"&amp;"$"&amp;$D389&amp;$AZ$1&amp;"")</f>
        <v>0</v>
      </c>
      <c r="BA389" s="231"/>
      <c r="BB389" s="232" t="s">
        <v>1</v>
      </c>
      <c r="BC389" s="230" t="s">
        <v>1</v>
      </c>
      <c r="BD389" s="232" cm="1">
        <f t="array" aca="1" ref="BD389" ca="1">INDIRECT("'"&amp;$C389&amp;"'!"&amp;"$"&amp;$D389&amp;$BD$1&amp;"")</f>
        <v>1.4</v>
      </c>
      <c r="BE389" s="231"/>
      <c r="BF389" s="232">
        <v>0.95</v>
      </c>
      <c r="BG389" s="230">
        <v>0.43</v>
      </c>
      <c r="BH389" s="234">
        <v>14.11</v>
      </c>
      <c r="BI389" s="230">
        <v>71.63</v>
      </c>
      <c r="BJ389" s="234" cm="1">
        <f t="array" aca="1" ref="BJ389" ca="1">INDIRECT("'"&amp;$C389&amp;"'!"&amp;"$"&amp;$D389&amp;$BJ$1&amp;"")</f>
        <v>14.22</v>
      </c>
      <c r="BK389" s="232">
        <v>0.99</v>
      </c>
      <c r="BL389" s="230">
        <v>2.2999999999999998</v>
      </c>
      <c r="BM389" s="414">
        <v>68.099999999999994</v>
      </c>
      <c r="BN389" s="229" cm="1">
        <f t="array" aca="1" ref="BN389" ca="1">INDIRECT("'"&amp;$C389&amp;"'!"&amp;"$"&amp;$D389&amp;$BN$1&amp;"")</f>
        <v>2.0699999999999998</v>
      </c>
      <c r="BO389" s="231">
        <v>0.96</v>
      </c>
      <c r="BP389" s="230">
        <v>0.6</v>
      </c>
      <c r="BQ389" s="234" cm="1">
        <f t="array" aca="1" ref="BQ389" ca="1">INDIRECT("'"&amp;$C389&amp;"'!"&amp;"$"&amp;$D389&amp;$BQ$1&amp;"")</f>
        <v>1.03</v>
      </c>
      <c r="BR389" s="232"/>
      <c r="BS389" s="232">
        <v>0.99</v>
      </c>
      <c r="BT389" s="230">
        <v>0.14000000000000001</v>
      </c>
      <c r="BU389" s="235" cm="1">
        <f t="array" aca="1" ref="BU389" ca="1">INDIRECT("'"&amp;$C389&amp;"'!"&amp;"$"&amp;$D389&amp;$BU$1&amp;"")</f>
        <v>0.78</v>
      </c>
      <c r="BV389" s="232"/>
      <c r="BW389" s="232">
        <v>0.97</v>
      </c>
      <c r="BX389" s="230">
        <v>0.19</v>
      </c>
      <c r="BY389" s="235"/>
      <c r="BZ389" s="232"/>
      <c r="CA389" s="232"/>
      <c r="CB389" s="230"/>
    </row>
    <row r="390" spans="1:80" ht="15" x14ac:dyDescent="0.2">
      <c r="A390" s="351">
        <f t="shared" si="29"/>
        <v>45977</v>
      </c>
      <c r="B390" s="268">
        <v>0.41666666666666702</v>
      </c>
      <c r="C390" s="254">
        <f t="shared" si="30"/>
        <v>16</v>
      </c>
      <c r="D390" s="255" t="s">
        <v>163</v>
      </c>
      <c r="E390" s="236">
        <v>14</v>
      </c>
      <c r="F390" s="237">
        <v>69.03</v>
      </c>
      <c r="G390" s="238" t="str" cm="1">
        <f t="array" aca="1" ref="G390" ca="1">INDIRECT("'"&amp;$C390&amp;"'!"&amp;"$"&amp;$D390&amp;$G$1&amp;"")</f>
        <v>CMS</v>
      </c>
      <c r="H390" s="239" t="s">
        <v>1</v>
      </c>
      <c r="I390" s="237" t="s">
        <v>1</v>
      </c>
      <c r="J390" s="238" cm="1">
        <f t="array" aca="1" ref="J390" ca="1">INDIRECT("'"&amp;$C390&amp;"'!"&amp;"$"&amp;$D390&amp;$J$1&amp;"")</f>
        <v>6.7</v>
      </c>
      <c r="K390" s="239"/>
      <c r="L390" s="239">
        <v>0.93</v>
      </c>
      <c r="M390" s="240">
        <v>2.7</v>
      </c>
      <c r="N390" s="236" cm="1">
        <f t="array" aca="1" ref="N390" ca="1">INDIRECT("'"&amp;$C390&amp;"'!"&amp;"$"&amp;$D390&amp;$N$1&amp;"")</f>
        <v>6.7</v>
      </c>
      <c r="O390" s="239"/>
      <c r="P390" s="239">
        <v>0.93</v>
      </c>
      <c r="Q390" s="237">
        <v>2.7</v>
      </c>
      <c r="R390" s="236" cm="1">
        <f t="array" aca="1" ref="R390" ca="1">INDIRECT("'"&amp;$C390&amp;"'!"&amp;"$"&amp;$D390&amp;$R$1&amp;"")</f>
        <v>6.7</v>
      </c>
      <c r="S390" s="239"/>
      <c r="T390" s="239">
        <v>0.93</v>
      </c>
      <c r="U390" s="240">
        <v>2.7</v>
      </c>
      <c r="V390" s="236" t="s">
        <v>1</v>
      </c>
      <c r="W390" s="241" cm="1">
        <f t="array" aca="1" ref="W390" ca="1">INDIRECT("'"&amp;$C390&amp;"'!"&amp;"$"&amp;$D390&amp;$W$1&amp;"")</f>
        <v>0</v>
      </c>
      <c r="X390" s="239" t="s">
        <v>1</v>
      </c>
      <c r="Y390" s="237" t="s">
        <v>1</v>
      </c>
      <c r="Z390" s="238" cm="1">
        <f t="array" aca="1" ref="Z390" ca="1">INDIRECT("'"&amp;$C390&amp;"'!"&amp;"$"&amp;$D390&amp;$Z$1&amp;"")</f>
        <v>0</v>
      </c>
      <c r="AA390" s="239" t="s">
        <v>1</v>
      </c>
      <c r="AB390" s="239" t="s">
        <v>1</v>
      </c>
      <c r="AC390" s="240" t="s">
        <v>1</v>
      </c>
      <c r="AD390" s="236" cm="1">
        <f t="array" aca="1" ref="AD390" ca="1">INDIRECT("'"&amp;$C390&amp;"'!"&amp;"$"&amp;$D390&amp;$AD$1&amp;"")</f>
        <v>0</v>
      </c>
      <c r="AE390" s="239" t="s">
        <v>1</v>
      </c>
      <c r="AF390" s="239" t="s">
        <v>1</v>
      </c>
      <c r="AG390" s="237" t="s">
        <v>1</v>
      </c>
      <c r="AH390" s="238" cm="1">
        <f t="array" aca="1" ref="AH390" ca="1">INDIRECT("'"&amp;$C390&amp;"'!"&amp;"$"&amp;$D390&amp;$AH$1&amp;"")</f>
        <v>0</v>
      </c>
      <c r="AI390" s="239" t="s">
        <v>1</v>
      </c>
      <c r="AJ390" s="239" t="s">
        <v>1</v>
      </c>
      <c r="AK390" s="240" t="s">
        <v>1</v>
      </c>
      <c r="AL390" s="236" cm="1">
        <f t="array" aca="1" ref="AL390" ca="1">INDIRECT("'"&amp;$C390&amp;"'!"&amp;"$"&amp;$D390&amp;$AL$1&amp;"")</f>
        <v>0</v>
      </c>
      <c r="AM390" s="239" t="s">
        <v>1</v>
      </c>
      <c r="AN390" s="239" t="s">
        <v>1</v>
      </c>
      <c r="AO390" s="237" t="s">
        <v>1</v>
      </c>
      <c r="AP390" s="236">
        <v>11.7</v>
      </c>
      <c r="AQ390" s="240">
        <v>70.599999999999994</v>
      </c>
      <c r="AR390" s="236" cm="1">
        <f t="array" aca="1" ref="AR390" ca="1">INDIRECT("'"&amp;$C390&amp;"'!"&amp;"$"&amp;$D390&amp;$AR$1&amp;"")</f>
        <v>3.5</v>
      </c>
      <c r="AS390" s="239">
        <v>0.93</v>
      </c>
      <c r="AT390" s="237">
        <v>1.54</v>
      </c>
      <c r="AU390" s="238" cm="1">
        <f t="array" aca="1" ref="AU390" ca="1">INDIRECT("'"&amp;$C390&amp;"'!"&amp;"$"&amp;$D390&amp;$AU$1&amp;"")</f>
        <v>2.5</v>
      </c>
      <c r="AV390" s="239">
        <v>0.93</v>
      </c>
      <c r="AW390" s="237">
        <v>1.03</v>
      </c>
      <c r="AX390" s="236">
        <v>13.82</v>
      </c>
      <c r="AY390" s="240">
        <v>70.5</v>
      </c>
      <c r="AZ390" s="239" cm="1">
        <f t="array" aca="1" ref="AZ390" ca="1">INDIRECT("'"&amp;$C390&amp;"'!"&amp;"$"&amp;$D390&amp;$AZ$1&amp;"")</f>
        <v>0</v>
      </c>
      <c r="BA390" s="238"/>
      <c r="BB390" s="239" t="s">
        <v>1</v>
      </c>
      <c r="BC390" s="237" t="s">
        <v>1</v>
      </c>
      <c r="BD390" s="239" cm="1">
        <f t="array" aca="1" ref="BD390" ca="1">INDIRECT("'"&amp;$C390&amp;"'!"&amp;"$"&amp;$D390&amp;$BD$1&amp;"")</f>
        <v>2.8</v>
      </c>
      <c r="BE390" s="238"/>
      <c r="BF390" s="239">
        <v>0.97</v>
      </c>
      <c r="BG390" s="237">
        <v>0.81</v>
      </c>
      <c r="BH390" s="241">
        <v>14.12</v>
      </c>
      <c r="BI390" s="237">
        <v>71.44</v>
      </c>
      <c r="BJ390" s="241" cm="1">
        <f t="array" aca="1" ref="BJ390" ca="1">INDIRECT("'"&amp;$C390&amp;"'!"&amp;"$"&amp;$D390&amp;$BJ$1&amp;"")</f>
        <v>14.24</v>
      </c>
      <c r="BK390" s="239">
        <v>0.99</v>
      </c>
      <c r="BL390" s="237">
        <v>2.2999999999999998</v>
      </c>
      <c r="BM390" s="415">
        <v>67.900000000000006</v>
      </c>
      <c r="BN390" s="236" cm="1">
        <f t="array" aca="1" ref="BN390" ca="1">INDIRECT("'"&amp;$C390&amp;"'!"&amp;"$"&amp;$D390&amp;$BN$1&amp;"")</f>
        <v>1.4</v>
      </c>
      <c r="BO390" s="238">
        <v>0.96</v>
      </c>
      <c r="BP390" s="237">
        <v>0.4</v>
      </c>
      <c r="BQ390" s="241" cm="1">
        <f t="array" aca="1" ref="BQ390" ca="1">INDIRECT("'"&amp;$C390&amp;"'!"&amp;"$"&amp;$D390&amp;$BQ$1&amp;"")</f>
        <v>1.1200000000000001</v>
      </c>
      <c r="BR390" s="239"/>
      <c r="BS390" s="239">
        <v>0.99</v>
      </c>
      <c r="BT390" s="237">
        <v>0.14000000000000001</v>
      </c>
      <c r="BU390" s="242" cm="1">
        <f t="array" aca="1" ref="BU390" ca="1">INDIRECT("'"&amp;$C390&amp;"'!"&amp;"$"&amp;$D390&amp;$BU$1&amp;"")</f>
        <v>0.1</v>
      </c>
      <c r="BV390" s="239"/>
      <c r="BW390" s="239">
        <v>0.97</v>
      </c>
      <c r="BX390" s="237">
        <v>0.02</v>
      </c>
      <c r="BY390" s="242"/>
      <c r="BZ390" s="239"/>
      <c r="CA390" s="239"/>
      <c r="CB390" s="237"/>
    </row>
    <row r="391" spans="1:80" ht="15" x14ac:dyDescent="0.2">
      <c r="A391" s="351">
        <f t="shared" si="29"/>
        <v>45977</v>
      </c>
      <c r="B391" s="268">
        <v>0.45833333333333398</v>
      </c>
      <c r="C391" s="254">
        <f t="shared" si="30"/>
        <v>16</v>
      </c>
      <c r="D391" s="255" t="s">
        <v>164</v>
      </c>
      <c r="E391" s="229">
        <v>14</v>
      </c>
      <c r="F391" s="230">
        <v>69.349999999999994</v>
      </c>
      <c r="G391" s="231" t="str" cm="1">
        <f t="array" aca="1" ref="G391" ca="1">INDIRECT("'"&amp;$C391&amp;"'!"&amp;"$"&amp;$D391&amp;$G$1&amp;"")</f>
        <v>CMS</v>
      </c>
      <c r="H391" s="232" t="s">
        <v>1</v>
      </c>
      <c r="I391" s="230" t="s">
        <v>1</v>
      </c>
      <c r="J391" s="231" cm="1">
        <f t="array" aca="1" ref="J391" ca="1">INDIRECT("'"&amp;$C391&amp;"'!"&amp;"$"&amp;$D391&amp;$J$1&amp;"")</f>
        <v>6.5</v>
      </c>
      <c r="K391" s="232"/>
      <c r="L391" s="232">
        <v>0.93</v>
      </c>
      <c r="M391" s="233">
        <v>2.4</v>
      </c>
      <c r="N391" s="229" cm="1">
        <f t="array" aca="1" ref="N391" ca="1">INDIRECT("'"&amp;$C391&amp;"'!"&amp;"$"&amp;$D391&amp;$N$1&amp;"")</f>
        <v>6.5</v>
      </c>
      <c r="O391" s="232"/>
      <c r="P391" s="232">
        <v>0.93</v>
      </c>
      <c r="Q391" s="230">
        <v>2.4</v>
      </c>
      <c r="R391" s="359" cm="1">
        <f t="array" aca="1" ref="R391" ca="1">INDIRECT("'"&amp;$C391&amp;"'!"&amp;"$"&amp;$D391&amp;$R$1&amp;"")</f>
        <v>6.5</v>
      </c>
      <c r="S391" s="232"/>
      <c r="T391" s="232">
        <v>0.93</v>
      </c>
      <c r="U391" s="233">
        <v>2.4</v>
      </c>
      <c r="V391" s="229" t="s">
        <v>1</v>
      </c>
      <c r="W391" s="234" cm="1">
        <f t="array" aca="1" ref="W391" ca="1">INDIRECT("'"&amp;$C391&amp;"'!"&amp;"$"&amp;$D391&amp;$W$1&amp;"")</f>
        <v>0</v>
      </c>
      <c r="X391" s="232" t="s">
        <v>1</v>
      </c>
      <c r="Y391" s="230" t="s">
        <v>1</v>
      </c>
      <c r="Z391" s="231" cm="1">
        <f t="array" aca="1" ref="Z391" ca="1">INDIRECT("'"&amp;$C391&amp;"'!"&amp;"$"&amp;$D391&amp;$Z$1&amp;"")</f>
        <v>0</v>
      </c>
      <c r="AA391" s="232" t="s">
        <v>1</v>
      </c>
      <c r="AB391" s="232" t="s">
        <v>1</v>
      </c>
      <c r="AC391" s="233" t="s">
        <v>1</v>
      </c>
      <c r="AD391" s="229" cm="1">
        <f t="array" aca="1" ref="AD391" ca="1">INDIRECT("'"&amp;$C391&amp;"'!"&amp;"$"&amp;$D391&amp;$AD$1&amp;"")</f>
        <v>0</v>
      </c>
      <c r="AE391" s="232" t="s">
        <v>1</v>
      </c>
      <c r="AF391" s="232" t="s">
        <v>1</v>
      </c>
      <c r="AG391" s="230" t="s">
        <v>1</v>
      </c>
      <c r="AH391" s="231" cm="1">
        <f t="array" aca="1" ref="AH391" ca="1">INDIRECT("'"&amp;$C391&amp;"'!"&amp;"$"&amp;$D391&amp;$AH$1&amp;"")</f>
        <v>0</v>
      </c>
      <c r="AI391" s="232" t="s">
        <v>1</v>
      </c>
      <c r="AJ391" s="232" t="s">
        <v>1</v>
      </c>
      <c r="AK391" s="233" t="s">
        <v>1</v>
      </c>
      <c r="AL391" s="229" cm="1">
        <f t="array" aca="1" ref="AL391" ca="1">INDIRECT("'"&amp;$C391&amp;"'!"&amp;"$"&amp;$D391&amp;$AL$1&amp;"")</f>
        <v>0</v>
      </c>
      <c r="AM391" s="232" t="s">
        <v>1</v>
      </c>
      <c r="AN391" s="232" t="s">
        <v>1</v>
      </c>
      <c r="AO391" s="230" t="s">
        <v>1</v>
      </c>
      <c r="AP391" s="229">
        <v>11.7</v>
      </c>
      <c r="AQ391" s="233">
        <v>70.5</v>
      </c>
      <c r="AR391" s="229" cm="1">
        <f t="array" aca="1" ref="AR391" ca="1">INDIRECT("'"&amp;$C391&amp;"'!"&amp;"$"&amp;$D391&amp;$AR$1&amp;"")</f>
        <v>2.5</v>
      </c>
      <c r="AS391" s="232">
        <v>0.91</v>
      </c>
      <c r="AT391" s="230">
        <v>0.97899999999999998</v>
      </c>
      <c r="AU391" s="231" cm="1">
        <f t="array" aca="1" ref="AU391" ca="1">INDIRECT("'"&amp;$C391&amp;"'!"&amp;"$"&amp;$D391&amp;$AU$1&amp;"")</f>
        <v>2</v>
      </c>
      <c r="AV391" s="232">
        <v>0.9</v>
      </c>
      <c r="AW391" s="230">
        <v>0.82899999999999996</v>
      </c>
      <c r="AX391" s="229">
        <v>13.83</v>
      </c>
      <c r="AY391" s="233">
        <v>70.5</v>
      </c>
      <c r="AZ391" s="232" cm="1">
        <f t="array" aca="1" ref="AZ391" ca="1">INDIRECT("'"&amp;$C391&amp;"'!"&amp;"$"&amp;$D391&amp;$AZ$1&amp;"")</f>
        <v>0</v>
      </c>
      <c r="BA391" s="231"/>
      <c r="BB391" s="232" t="s">
        <v>1</v>
      </c>
      <c r="BC391" s="230" t="s">
        <v>1</v>
      </c>
      <c r="BD391" s="232" cm="1">
        <f t="array" aca="1" ref="BD391" ca="1">INDIRECT("'"&amp;$C391&amp;"'!"&amp;"$"&amp;$D391&amp;$BD$1&amp;"")</f>
        <v>4</v>
      </c>
      <c r="BE391" s="231"/>
      <c r="BF391" s="232">
        <v>0.96</v>
      </c>
      <c r="BG391" s="230">
        <v>1.1000000000000001</v>
      </c>
      <c r="BH391" s="234">
        <v>14.1</v>
      </c>
      <c r="BI391" s="230">
        <v>71.3</v>
      </c>
      <c r="BJ391" s="234" cm="1">
        <f t="array" aca="1" ref="BJ391" ca="1">INDIRECT("'"&amp;$C391&amp;"'!"&amp;"$"&amp;$D391&amp;$BJ$1&amp;"")</f>
        <v>14.19</v>
      </c>
      <c r="BK391" s="232">
        <v>0.99</v>
      </c>
      <c r="BL391" s="230">
        <v>2.2999999999999998</v>
      </c>
      <c r="BM391" s="414">
        <v>68.3</v>
      </c>
      <c r="BN391" s="229" cm="1">
        <f t="array" aca="1" ref="BN391" ca="1">INDIRECT("'"&amp;$C391&amp;"'!"&amp;"$"&amp;$D391&amp;$BN$1&amp;"")</f>
        <v>4.2</v>
      </c>
      <c r="BO391" s="231">
        <v>0.96</v>
      </c>
      <c r="BP391" s="230">
        <v>1.2</v>
      </c>
      <c r="BQ391" s="234" cm="1">
        <f t="array" aca="1" ref="BQ391" ca="1">INDIRECT("'"&amp;$C391&amp;"'!"&amp;"$"&amp;$D391&amp;$BQ$1&amp;"")</f>
        <v>1.1100000000000001</v>
      </c>
      <c r="BR391" s="232"/>
      <c r="BS391" s="232">
        <v>0.99</v>
      </c>
      <c r="BT391" s="230">
        <v>0.14000000000000001</v>
      </c>
      <c r="BU391" s="235" cm="1">
        <f t="array" aca="1" ref="BU391" ca="1">INDIRECT("'"&amp;$C391&amp;"'!"&amp;"$"&amp;$D391&amp;$BU$1&amp;"")</f>
        <v>0.74</v>
      </c>
      <c r="BV391" s="232"/>
      <c r="BW391" s="232">
        <v>0.97</v>
      </c>
      <c r="BX391" s="230">
        <v>0.18</v>
      </c>
      <c r="BY391" s="235"/>
      <c r="BZ391" s="232"/>
      <c r="CA391" s="232"/>
      <c r="CB391" s="230"/>
    </row>
    <row r="392" spans="1:80" ht="15" x14ac:dyDescent="0.2">
      <c r="A392" s="351">
        <f t="shared" si="29"/>
        <v>45977</v>
      </c>
      <c r="B392" s="268">
        <v>0.5</v>
      </c>
      <c r="C392" s="254">
        <f t="shared" si="30"/>
        <v>16</v>
      </c>
      <c r="D392" s="255" t="s">
        <v>165</v>
      </c>
      <c r="E392" s="236">
        <v>14</v>
      </c>
      <c r="F392" s="237">
        <v>69.14</v>
      </c>
      <c r="G392" s="238" t="str" cm="1">
        <f t="array" aca="1" ref="G392" ca="1">INDIRECT("'"&amp;$C392&amp;"'!"&amp;"$"&amp;$D392&amp;$G$1&amp;"")</f>
        <v>CMS</v>
      </c>
      <c r="H392" s="239" t="s">
        <v>1</v>
      </c>
      <c r="I392" s="237" t="s">
        <v>1</v>
      </c>
      <c r="J392" s="238" cm="1">
        <f t="array" aca="1" ref="J392" ca="1">INDIRECT("'"&amp;$C392&amp;"'!"&amp;"$"&amp;$D392&amp;$J$1&amp;"")</f>
        <v>6.5</v>
      </c>
      <c r="K392" s="239"/>
      <c r="L392" s="239">
        <v>0.92</v>
      </c>
      <c r="M392" s="240">
        <v>2.7</v>
      </c>
      <c r="N392" s="236" cm="1">
        <f t="array" aca="1" ref="N392" ca="1">INDIRECT("'"&amp;$C392&amp;"'!"&amp;"$"&amp;$D392&amp;$N$1&amp;"")</f>
        <v>6.5</v>
      </c>
      <c r="O392" s="239"/>
      <c r="P392" s="239">
        <v>0.92</v>
      </c>
      <c r="Q392" s="237">
        <v>2.7</v>
      </c>
      <c r="R392" s="236" cm="1">
        <f t="array" aca="1" ref="R392" ca="1">INDIRECT("'"&amp;$C392&amp;"'!"&amp;"$"&amp;$D392&amp;$R$1&amp;"")</f>
        <v>6.5</v>
      </c>
      <c r="S392" s="239"/>
      <c r="T392" s="239">
        <v>0.92</v>
      </c>
      <c r="U392" s="240">
        <v>2.7</v>
      </c>
      <c r="V392" s="236" t="s">
        <v>1</v>
      </c>
      <c r="W392" s="241" cm="1">
        <f t="array" aca="1" ref="W392" ca="1">INDIRECT("'"&amp;$C392&amp;"'!"&amp;"$"&amp;$D392&amp;$W$1&amp;"")</f>
        <v>0</v>
      </c>
      <c r="X392" s="239" t="s">
        <v>1</v>
      </c>
      <c r="Y392" s="237" t="s">
        <v>1</v>
      </c>
      <c r="Z392" s="238" cm="1">
        <f t="array" aca="1" ref="Z392" ca="1">INDIRECT("'"&amp;$C392&amp;"'!"&amp;"$"&amp;$D392&amp;$Z$1&amp;"")</f>
        <v>0</v>
      </c>
      <c r="AA392" s="239" t="s">
        <v>1</v>
      </c>
      <c r="AB392" s="239" t="s">
        <v>1</v>
      </c>
      <c r="AC392" s="240" t="s">
        <v>1</v>
      </c>
      <c r="AD392" s="236" cm="1">
        <f t="array" aca="1" ref="AD392" ca="1">INDIRECT("'"&amp;$C392&amp;"'!"&amp;"$"&amp;$D392&amp;$AD$1&amp;"")</f>
        <v>0</v>
      </c>
      <c r="AE392" s="239" t="s">
        <v>1</v>
      </c>
      <c r="AF392" s="239" t="s">
        <v>1</v>
      </c>
      <c r="AG392" s="237" t="s">
        <v>1</v>
      </c>
      <c r="AH392" s="238" cm="1">
        <f t="array" aca="1" ref="AH392" ca="1">INDIRECT("'"&amp;$C392&amp;"'!"&amp;"$"&amp;$D392&amp;$AH$1&amp;"")</f>
        <v>0</v>
      </c>
      <c r="AI392" s="239" t="s">
        <v>1</v>
      </c>
      <c r="AJ392" s="239" t="s">
        <v>1</v>
      </c>
      <c r="AK392" s="240" t="s">
        <v>1</v>
      </c>
      <c r="AL392" s="236" cm="1">
        <f t="array" aca="1" ref="AL392" ca="1">INDIRECT("'"&amp;$C392&amp;"'!"&amp;"$"&amp;$D392&amp;$AL$1&amp;"")</f>
        <v>0</v>
      </c>
      <c r="AM392" s="239" t="s">
        <v>1</v>
      </c>
      <c r="AN392" s="239" t="s">
        <v>1</v>
      </c>
      <c r="AO392" s="237" t="s">
        <v>1</v>
      </c>
      <c r="AP392" s="236">
        <v>11.6</v>
      </c>
      <c r="AQ392" s="240">
        <v>70.5</v>
      </c>
      <c r="AR392" s="236" cm="1">
        <f t="array" aca="1" ref="AR392" ca="1">INDIRECT("'"&amp;$C392&amp;"'!"&amp;"$"&amp;$D392&amp;$AR$1&amp;"")</f>
        <v>4</v>
      </c>
      <c r="AS392" s="239">
        <v>0.95</v>
      </c>
      <c r="AT392" s="237">
        <v>1.319</v>
      </c>
      <c r="AU392" s="238" cm="1">
        <f t="array" aca="1" ref="AU392" ca="1">INDIRECT("'"&amp;$C392&amp;"'!"&amp;"$"&amp;$D392&amp;$AU$1&amp;"")</f>
        <v>0</v>
      </c>
      <c r="AV392" s="239" t="s">
        <v>1</v>
      </c>
      <c r="AW392" s="237" t="s">
        <v>1</v>
      </c>
      <c r="AX392" s="236">
        <v>13.9</v>
      </c>
      <c r="AY392" s="240">
        <v>70.5</v>
      </c>
      <c r="AZ392" s="239" cm="1">
        <f t="array" aca="1" ref="AZ392" ca="1">INDIRECT("'"&amp;$C392&amp;"'!"&amp;"$"&amp;$D392&amp;$AZ$1&amp;"")</f>
        <v>0</v>
      </c>
      <c r="BA392" s="238"/>
      <c r="BB392" s="239" t="s">
        <v>1</v>
      </c>
      <c r="BC392" s="237" t="s">
        <v>1</v>
      </c>
      <c r="BD392" s="239" cm="1">
        <f t="array" aca="1" ref="BD392" ca="1">INDIRECT("'"&amp;$C392&amp;"'!"&amp;"$"&amp;$D392&amp;$BD$1&amp;"")</f>
        <v>7</v>
      </c>
      <c r="BE392" s="238"/>
      <c r="BF392" s="239">
        <v>0.96</v>
      </c>
      <c r="BG392" s="237">
        <v>2</v>
      </c>
      <c r="BH392" s="241">
        <v>14.13</v>
      </c>
      <c r="BI392" s="237">
        <v>71.55</v>
      </c>
      <c r="BJ392" s="241" cm="1">
        <f t="array" aca="1" ref="BJ392" ca="1">INDIRECT("'"&amp;$C392&amp;"'!"&amp;"$"&amp;$D392&amp;$BJ$1&amp;"")</f>
        <v>14.17</v>
      </c>
      <c r="BK392" s="239">
        <v>0.99</v>
      </c>
      <c r="BL392" s="237">
        <v>2.2999999999999998</v>
      </c>
      <c r="BM392" s="415">
        <v>68.099999999999994</v>
      </c>
      <c r="BN392" s="236" cm="1">
        <f t="array" aca="1" ref="BN392" ca="1">INDIRECT("'"&amp;$C392&amp;"'!"&amp;"$"&amp;$D392&amp;$BN$1&amp;"")</f>
        <v>1.4</v>
      </c>
      <c r="BO392" s="238">
        <v>0.96</v>
      </c>
      <c r="BP392" s="237">
        <v>0.41</v>
      </c>
      <c r="BQ392" s="241" cm="1">
        <f t="array" aca="1" ref="BQ392" ca="1">INDIRECT("'"&amp;$C392&amp;"'!"&amp;"$"&amp;$D392&amp;$BQ$1&amp;"")</f>
        <v>1.07</v>
      </c>
      <c r="BR392" s="239"/>
      <c r="BS392" s="239">
        <v>0.99</v>
      </c>
      <c r="BT392" s="237">
        <v>0.15</v>
      </c>
      <c r="BU392" s="242" cm="1">
        <f t="array" aca="1" ref="BU392" ca="1">INDIRECT("'"&amp;$C392&amp;"'!"&amp;"$"&amp;$D392&amp;$BU$1&amp;"")</f>
        <v>0.72</v>
      </c>
      <c r="BV392" s="239"/>
      <c r="BW392" s="239">
        <v>0.97</v>
      </c>
      <c r="BX392" s="237">
        <v>0.17</v>
      </c>
      <c r="BY392" s="242"/>
      <c r="BZ392" s="239"/>
      <c r="CA392" s="239"/>
      <c r="CB392" s="237"/>
    </row>
    <row r="393" spans="1:80" ht="15" x14ac:dyDescent="0.2">
      <c r="A393" s="351">
        <f t="shared" si="29"/>
        <v>45977</v>
      </c>
      <c r="B393" s="268">
        <v>0.54166666666666696</v>
      </c>
      <c r="C393" s="254">
        <f t="shared" si="30"/>
        <v>16</v>
      </c>
      <c r="D393" s="255" t="s">
        <v>166</v>
      </c>
      <c r="E393" s="229">
        <v>14.2</v>
      </c>
      <c r="F393" s="230">
        <v>69.25</v>
      </c>
      <c r="G393" s="231" t="str" cm="1">
        <f t="array" aca="1" ref="G393" ca="1">INDIRECT("'"&amp;$C393&amp;"'!"&amp;"$"&amp;$D393&amp;$G$1&amp;"")</f>
        <v>CMS</v>
      </c>
      <c r="H393" s="232" t="s">
        <v>1</v>
      </c>
      <c r="I393" s="230" t="s">
        <v>1</v>
      </c>
      <c r="J393" s="231" cm="1">
        <f t="array" aca="1" ref="J393" ca="1">INDIRECT("'"&amp;$C393&amp;"'!"&amp;"$"&amp;$D393&amp;$J$1&amp;"")</f>
        <v>6.5</v>
      </c>
      <c r="K393" s="232"/>
      <c r="L393" s="232">
        <v>0.92</v>
      </c>
      <c r="M393" s="230">
        <v>2.75</v>
      </c>
      <c r="N393" s="229" cm="1">
        <f t="array" aca="1" ref="N393" ca="1">INDIRECT("'"&amp;$C393&amp;"'!"&amp;"$"&amp;$D393&amp;$N$1&amp;"")</f>
        <v>6.5</v>
      </c>
      <c r="O393" s="232"/>
      <c r="P393" s="232">
        <v>0.92</v>
      </c>
      <c r="Q393" s="230">
        <v>2.75</v>
      </c>
      <c r="R393" s="359" cm="1">
        <f t="array" aca="1" ref="R393" ca="1">INDIRECT("'"&amp;$C393&amp;"'!"&amp;"$"&amp;$D393&amp;$R$1&amp;"")</f>
        <v>6.5</v>
      </c>
      <c r="S393" s="232"/>
      <c r="T393" s="232">
        <v>0.92</v>
      </c>
      <c r="U393" s="233">
        <v>2.75</v>
      </c>
      <c r="V393" s="229" t="s">
        <v>1</v>
      </c>
      <c r="W393" s="234" cm="1">
        <f t="array" aca="1" ref="W393" ca="1">INDIRECT("'"&amp;$C393&amp;"'!"&amp;"$"&amp;$D393&amp;$W$1&amp;"")</f>
        <v>0</v>
      </c>
      <c r="X393" s="232" t="s">
        <v>1</v>
      </c>
      <c r="Y393" s="230" t="s">
        <v>1</v>
      </c>
      <c r="Z393" s="231" cm="1">
        <f t="array" aca="1" ref="Z393" ca="1">INDIRECT("'"&amp;$C393&amp;"'!"&amp;"$"&amp;$D393&amp;$Z$1&amp;"")</f>
        <v>0</v>
      </c>
      <c r="AA393" s="232" t="s">
        <v>1</v>
      </c>
      <c r="AB393" s="232" t="s">
        <v>1</v>
      </c>
      <c r="AC393" s="233" t="s">
        <v>1</v>
      </c>
      <c r="AD393" s="229" cm="1">
        <f t="array" aca="1" ref="AD393" ca="1">INDIRECT("'"&amp;$C393&amp;"'!"&amp;"$"&amp;$D393&amp;$AD$1&amp;"")</f>
        <v>0</v>
      </c>
      <c r="AE393" s="232" t="s">
        <v>1</v>
      </c>
      <c r="AF393" s="232" t="s">
        <v>1</v>
      </c>
      <c r="AG393" s="230" t="s">
        <v>1</v>
      </c>
      <c r="AH393" s="231" cm="1">
        <f t="array" aca="1" ref="AH393" ca="1">INDIRECT("'"&amp;$C393&amp;"'!"&amp;"$"&amp;$D393&amp;$AH$1&amp;"")</f>
        <v>0</v>
      </c>
      <c r="AI393" s="232" t="s">
        <v>1</v>
      </c>
      <c r="AJ393" s="232" t="s">
        <v>1</v>
      </c>
      <c r="AK393" s="233" t="s">
        <v>1</v>
      </c>
      <c r="AL393" s="229" cm="1">
        <f t="array" aca="1" ref="AL393" ca="1">INDIRECT("'"&amp;$C393&amp;"'!"&amp;"$"&amp;$D393&amp;$AL$1&amp;"")</f>
        <v>0</v>
      </c>
      <c r="AM393" s="232" t="s">
        <v>1</v>
      </c>
      <c r="AN393" s="232" t="s">
        <v>1</v>
      </c>
      <c r="AO393" s="230" t="s">
        <v>1</v>
      </c>
      <c r="AP393" s="229">
        <v>11.6</v>
      </c>
      <c r="AQ393" s="233">
        <v>70.7</v>
      </c>
      <c r="AR393" s="229" cm="1">
        <f t="array" aca="1" ref="AR393" ca="1">INDIRECT("'"&amp;$C393&amp;"'!"&amp;"$"&amp;$D393&amp;$AR$1&amp;"")</f>
        <v>4</v>
      </c>
      <c r="AS393" s="232">
        <v>0.94</v>
      </c>
      <c r="AT393" s="230">
        <v>1.6259999999999999</v>
      </c>
      <c r="AU393" s="231" cm="1">
        <f t="array" aca="1" ref="AU393" ca="1">INDIRECT("'"&amp;$C393&amp;"'!"&amp;"$"&amp;$D393&amp;$AU$1&amp;"")</f>
        <v>0</v>
      </c>
      <c r="AV393" s="232" t="s">
        <v>1</v>
      </c>
      <c r="AW393" s="230" t="s">
        <v>1</v>
      </c>
      <c r="AX393" s="229">
        <v>13.9</v>
      </c>
      <c r="AY393" s="233">
        <v>70.5</v>
      </c>
      <c r="AZ393" s="232" cm="1">
        <f t="array" aca="1" ref="AZ393" ca="1">INDIRECT("'"&amp;$C393&amp;"'!"&amp;"$"&amp;$D393&amp;$AZ$1&amp;"")</f>
        <v>0</v>
      </c>
      <c r="BA393" s="231"/>
      <c r="BB393" s="232" t="s">
        <v>1</v>
      </c>
      <c r="BC393" s="230" t="s">
        <v>1</v>
      </c>
      <c r="BD393" s="232" cm="1">
        <f t="array" aca="1" ref="BD393" ca="1">INDIRECT("'"&amp;$C393&amp;"'!"&amp;"$"&amp;$D393&amp;$BD$1&amp;"")</f>
        <v>7</v>
      </c>
      <c r="BE393" s="231"/>
      <c r="BF393" s="232">
        <v>0.96</v>
      </c>
      <c r="BG393" s="230">
        <v>2</v>
      </c>
      <c r="BH393" s="234">
        <v>14.11</v>
      </c>
      <c r="BI393" s="230">
        <v>71.44</v>
      </c>
      <c r="BJ393" s="234" cm="1">
        <f t="array" aca="1" ref="BJ393" ca="1">INDIRECT("'"&amp;$C393&amp;"'!"&amp;"$"&amp;$D393&amp;$BJ$1&amp;"")</f>
        <v>14.25</v>
      </c>
      <c r="BK393" s="232">
        <v>0.99</v>
      </c>
      <c r="BL393" s="230">
        <v>2.2999999999999998</v>
      </c>
      <c r="BM393" s="414">
        <v>68.099999999999994</v>
      </c>
      <c r="BN393" s="229" cm="1">
        <f t="array" aca="1" ref="BN393" ca="1">INDIRECT("'"&amp;$C393&amp;"'!"&amp;"$"&amp;$D393&amp;$BN$1&amp;"")</f>
        <v>2.82</v>
      </c>
      <c r="BO393" s="231">
        <v>0.96</v>
      </c>
      <c r="BP393" s="230">
        <v>0.82</v>
      </c>
      <c r="BQ393" s="234" cm="1">
        <f t="array" aca="1" ref="BQ393" ca="1">INDIRECT("'"&amp;$C393&amp;"'!"&amp;"$"&amp;$D393&amp;$BQ$1&amp;"")</f>
        <v>1.1000000000000001</v>
      </c>
      <c r="BR393" s="232"/>
      <c r="BS393" s="232">
        <v>0.99</v>
      </c>
      <c r="BT393" s="230">
        <v>0.15</v>
      </c>
      <c r="BU393" s="235" cm="1">
        <f t="array" aca="1" ref="BU393" ca="1">INDIRECT("'"&amp;$C393&amp;"'!"&amp;"$"&amp;$D393&amp;$BU$1&amp;"")</f>
        <v>0.73</v>
      </c>
      <c r="BV393" s="232"/>
      <c r="BW393" s="232">
        <v>0.97</v>
      </c>
      <c r="BX393" s="230">
        <v>0.18</v>
      </c>
      <c r="BY393" s="235"/>
      <c r="BZ393" s="232"/>
      <c r="CA393" s="232"/>
      <c r="CB393" s="230"/>
    </row>
    <row r="394" spans="1:80" ht="15" x14ac:dyDescent="0.2">
      <c r="A394" s="351">
        <f t="shared" si="29"/>
        <v>45977</v>
      </c>
      <c r="B394" s="268">
        <v>0.58333333333333404</v>
      </c>
      <c r="C394" s="254">
        <f t="shared" si="30"/>
        <v>16</v>
      </c>
      <c r="D394" s="255" t="s">
        <v>167</v>
      </c>
      <c r="E394" s="236">
        <v>14.2</v>
      </c>
      <c r="F394" s="237">
        <v>69.19</v>
      </c>
      <c r="G394" s="238" t="str" cm="1">
        <f t="array" aca="1" ref="G394" ca="1">INDIRECT("'"&amp;$C394&amp;"'!"&amp;"$"&amp;$D394&amp;$G$1&amp;"")</f>
        <v>CMS</v>
      </c>
      <c r="H394" s="239" t="s">
        <v>1</v>
      </c>
      <c r="I394" s="237" t="s">
        <v>1</v>
      </c>
      <c r="J394" s="238" cm="1">
        <f t="array" aca="1" ref="J394" ca="1">INDIRECT("'"&amp;$C394&amp;"'!"&amp;"$"&amp;$D394&amp;$J$1&amp;"")</f>
        <v>6.5</v>
      </c>
      <c r="K394" s="239"/>
      <c r="L394" s="239">
        <v>0.92</v>
      </c>
      <c r="M394" s="240">
        <v>2.8</v>
      </c>
      <c r="N394" s="236" cm="1">
        <f t="array" aca="1" ref="N394" ca="1">INDIRECT("'"&amp;$C394&amp;"'!"&amp;"$"&amp;$D394&amp;$N$1&amp;"")</f>
        <v>6.5</v>
      </c>
      <c r="O394" s="239"/>
      <c r="P394" s="239">
        <v>0.92</v>
      </c>
      <c r="Q394" s="237">
        <v>2.8</v>
      </c>
      <c r="R394" s="236" cm="1">
        <f t="array" aca="1" ref="R394" ca="1">INDIRECT("'"&amp;$C394&amp;"'!"&amp;"$"&amp;$D394&amp;$R$1&amp;"")</f>
        <v>6.5</v>
      </c>
      <c r="S394" s="239"/>
      <c r="T394" s="239">
        <v>0.92</v>
      </c>
      <c r="U394" s="240">
        <v>2.8</v>
      </c>
      <c r="V394" s="236" t="s">
        <v>1</v>
      </c>
      <c r="W394" s="241" cm="1">
        <f t="array" aca="1" ref="W394" ca="1">INDIRECT("'"&amp;$C394&amp;"'!"&amp;"$"&amp;$D394&amp;$W$1&amp;"")</f>
        <v>0</v>
      </c>
      <c r="X394" s="239" t="s">
        <v>1</v>
      </c>
      <c r="Y394" s="237" t="s">
        <v>1</v>
      </c>
      <c r="Z394" s="238" cm="1">
        <f t="array" aca="1" ref="Z394" ca="1">INDIRECT("'"&amp;$C394&amp;"'!"&amp;"$"&amp;$D394&amp;$Z$1&amp;"")</f>
        <v>0</v>
      </c>
      <c r="AA394" s="239" t="s">
        <v>1</v>
      </c>
      <c r="AB394" s="239" t="s">
        <v>1</v>
      </c>
      <c r="AC394" s="240" t="s">
        <v>1</v>
      </c>
      <c r="AD394" s="236" cm="1">
        <f t="array" aca="1" ref="AD394" ca="1">INDIRECT("'"&amp;$C394&amp;"'!"&amp;"$"&amp;$D394&amp;$AD$1&amp;"")</f>
        <v>0</v>
      </c>
      <c r="AE394" s="239" t="s">
        <v>1</v>
      </c>
      <c r="AF394" s="239" t="s">
        <v>1</v>
      </c>
      <c r="AG394" s="237" t="s">
        <v>1</v>
      </c>
      <c r="AH394" s="238" cm="1">
        <f t="array" aca="1" ref="AH394" ca="1">INDIRECT("'"&amp;$C394&amp;"'!"&amp;"$"&amp;$D394&amp;$AH$1&amp;"")</f>
        <v>0</v>
      </c>
      <c r="AI394" s="239" t="s">
        <v>1</v>
      </c>
      <c r="AJ394" s="239" t="s">
        <v>1</v>
      </c>
      <c r="AK394" s="240" t="s">
        <v>1</v>
      </c>
      <c r="AL394" s="236" cm="1">
        <f t="array" aca="1" ref="AL394" ca="1">INDIRECT("'"&amp;$C394&amp;"'!"&amp;"$"&amp;$D394&amp;$AL$1&amp;"")</f>
        <v>0</v>
      </c>
      <c r="AM394" s="239" t="s">
        <v>1</v>
      </c>
      <c r="AN394" s="239" t="s">
        <v>1</v>
      </c>
      <c r="AO394" s="237" t="s">
        <v>1</v>
      </c>
      <c r="AP394" s="236">
        <v>11.6</v>
      </c>
      <c r="AQ394" s="240">
        <v>70.87</v>
      </c>
      <c r="AR394" s="236" cm="1">
        <f t="array" aca="1" ref="AR394" ca="1">INDIRECT("'"&amp;$C394&amp;"'!"&amp;"$"&amp;$D394&amp;$AR$1&amp;"")</f>
        <v>4</v>
      </c>
      <c r="AS394" s="239">
        <v>0.92</v>
      </c>
      <c r="AT394" s="237">
        <v>1.5349999999999999</v>
      </c>
      <c r="AU394" s="238" cm="1">
        <f t="array" aca="1" ref="AU394" ca="1">INDIRECT("'"&amp;$C394&amp;"'!"&amp;"$"&amp;$D394&amp;$AU$1&amp;"")</f>
        <v>0</v>
      </c>
      <c r="AV394" s="239" t="s">
        <v>1</v>
      </c>
      <c r="AW394" s="237" t="s">
        <v>1</v>
      </c>
      <c r="AX394" s="236">
        <v>13.9</v>
      </c>
      <c r="AY394" s="240">
        <v>70.7</v>
      </c>
      <c r="AZ394" s="239" cm="1">
        <f t="array" aca="1" ref="AZ394" ca="1">INDIRECT("'"&amp;$C394&amp;"'!"&amp;"$"&amp;$D394&amp;$AZ$1&amp;"")</f>
        <v>0</v>
      </c>
      <c r="BA394" s="238"/>
      <c r="BB394" s="239" t="s">
        <v>1</v>
      </c>
      <c r="BC394" s="237" t="s">
        <v>1</v>
      </c>
      <c r="BD394" s="239" cm="1">
        <f t="array" aca="1" ref="BD394" ca="1">INDIRECT("'"&amp;$C394&amp;"'!"&amp;"$"&amp;$D394&amp;$BD$1&amp;"")</f>
        <v>7</v>
      </c>
      <c r="BE394" s="238"/>
      <c r="BF394" s="239">
        <v>0.96</v>
      </c>
      <c r="BG394" s="237">
        <v>1.9</v>
      </c>
      <c r="BH394" s="241">
        <v>14.1</v>
      </c>
      <c r="BI394" s="237">
        <v>71.42</v>
      </c>
      <c r="BJ394" s="241" cm="1">
        <f t="array" aca="1" ref="BJ394" ca="1">INDIRECT("'"&amp;$C394&amp;"'!"&amp;"$"&amp;$D394&amp;$BJ$1&amp;"")</f>
        <v>14.25</v>
      </c>
      <c r="BK394" s="239">
        <v>0.99</v>
      </c>
      <c r="BL394" s="237">
        <v>2.2999999999999998</v>
      </c>
      <c r="BM394" s="415">
        <v>67.900000000000006</v>
      </c>
      <c r="BN394" s="236" cm="1">
        <f t="array" aca="1" ref="BN394" ca="1">INDIRECT("'"&amp;$C394&amp;"'!"&amp;"$"&amp;$D394&amp;$BN$1&amp;"")</f>
        <v>2.8</v>
      </c>
      <c r="BO394" s="238">
        <v>0.96</v>
      </c>
      <c r="BP394" s="237">
        <v>0.81</v>
      </c>
      <c r="BQ394" s="241" cm="1">
        <f t="array" aca="1" ref="BQ394" ca="1">INDIRECT("'"&amp;$C394&amp;"'!"&amp;"$"&amp;$D394&amp;$BQ$1&amp;"")</f>
        <v>1.1100000000000001</v>
      </c>
      <c r="BR394" s="239"/>
      <c r="BS394" s="239">
        <v>0.99</v>
      </c>
      <c r="BT394" s="237">
        <v>0.15</v>
      </c>
      <c r="BU394" s="242" cm="1">
        <f t="array" aca="1" ref="BU394" ca="1">INDIRECT("'"&amp;$C394&amp;"'!"&amp;"$"&amp;$D394&amp;$BU$1&amp;"")</f>
        <v>0.72</v>
      </c>
      <c r="BV394" s="239"/>
      <c r="BW394" s="239">
        <v>0.96</v>
      </c>
      <c r="BX394" s="237">
        <v>0.19</v>
      </c>
      <c r="BY394" s="242"/>
      <c r="BZ394" s="239"/>
      <c r="CA394" s="239"/>
      <c r="CB394" s="237"/>
    </row>
    <row r="395" spans="1:80" ht="15" x14ac:dyDescent="0.2">
      <c r="A395" s="351">
        <f t="shared" si="29"/>
        <v>45977</v>
      </c>
      <c r="B395" s="268">
        <v>0.625</v>
      </c>
      <c r="C395" s="254">
        <f t="shared" si="30"/>
        <v>16</v>
      </c>
      <c r="D395" s="255" t="s">
        <v>168</v>
      </c>
      <c r="E395" s="229">
        <v>14.2</v>
      </c>
      <c r="F395" s="230">
        <v>69.25</v>
      </c>
      <c r="G395" s="231" t="str" cm="1">
        <f t="array" aca="1" ref="G395" ca="1">INDIRECT("'"&amp;$C395&amp;"'!"&amp;"$"&amp;$D395&amp;$G$1&amp;"")</f>
        <v>CMS</v>
      </c>
      <c r="H395" s="232" t="s">
        <v>1</v>
      </c>
      <c r="I395" s="230" t="s">
        <v>1</v>
      </c>
      <c r="J395" s="231" cm="1">
        <f t="array" aca="1" ref="J395" ca="1">INDIRECT("'"&amp;$C395&amp;"'!"&amp;"$"&amp;$D395&amp;$J$1&amp;"")</f>
        <v>6.5</v>
      </c>
      <c r="K395" s="232"/>
      <c r="L395" s="232">
        <v>0.92</v>
      </c>
      <c r="M395" s="233">
        <v>2.71</v>
      </c>
      <c r="N395" s="229" cm="1">
        <f t="array" aca="1" ref="N395" ca="1">INDIRECT("'"&amp;$C395&amp;"'!"&amp;"$"&amp;$D395&amp;$N$1&amp;"")</f>
        <v>6.5</v>
      </c>
      <c r="O395" s="232"/>
      <c r="P395" s="232">
        <v>0.92</v>
      </c>
      <c r="Q395" s="230">
        <v>2.78</v>
      </c>
      <c r="R395" s="359" cm="1">
        <f t="array" aca="1" ref="R395" ca="1">INDIRECT("'"&amp;$C395&amp;"'!"&amp;"$"&amp;$D395&amp;$R$1&amp;"")</f>
        <v>6.5</v>
      </c>
      <c r="S395" s="232"/>
      <c r="T395" s="232">
        <v>0.92</v>
      </c>
      <c r="U395" s="233">
        <v>2.7</v>
      </c>
      <c r="V395" s="229" t="s">
        <v>1</v>
      </c>
      <c r="W395" s="234" cm="1">
        <f t="array" aca="1" ref="W395" ca="1">INDIRECT("'"&amp;$C395&amp;"'!"&amp;"$"&amp;$D395&amp;$W$1&amp;"")</f>
        <v>0</v>
      </c>
      <c r="X395" s="232" t="s">
        <v>1</v>
      </c>
      <c r="Y395" s="230" t="s">
        <v>1</v>
      </c>
      <c r="Z395" s="231" cm="1">
        <f t="array" aca="1" ref="Z395" ca="1">INDIRECT("'"&amp;$C395&amp;"'!"&amp;"$"&amp;$D395&amp;$Z$1&amp;"")</f>
        <v>0</v>
      </c>
      <c r="AA395" s="232" t="s">
        <v>1</v>
      </c>
      <c r="AB395" s="232" t="s">
        <v>1</v>
      </c>
      <c r="AC395" s="233" t="s">
        <v>1</v>
      </c>
      <c r="AD395" s="229" cm="1">
        <f t="array" aca="1" ref="AD395" ca="1">INDIRECT("'"&amp;$C395&amp;"'!"&amp;"$"&amp;$D395&amp;$AD$1&amp;"")</f>
        <v>0</v>
      </c>
      <c r="AE395" s="232" t="s">
        <v>1</v>
      </c>
      <c r="AF395" s="232" t="s">
        <v>1</v>
      </c>
      <c r="AG395" s="230" t="s">
        <v>1</v>
      </c>
      <c r="AH395" s="231" cm="1">
        <f t="array" aca="1" ref="AH395" ca="1">INDIRECT("'"&amp;$C395&amp;"'!"&amp;"$"&amp;$D395&amp;$AH$1&amp;"")</f>
        <v>0</v>
      </c>
      <c r="AI395" s="232" t="s">
        <v>1</v>
      </c>
      <c r="AJ395" s="232" t="s">
        <v>1</v>
      </c>
      <c r="AK395" s="233" t="s">
        <v>1</v>
      </c>
      <c r="AL395" s="229" cm="1">
        <f t="array" aca="1" ref="AL395" ca="1">INDIRECT("'"&amp;$C395&amp;"'!"&amp;"$"&amp;$D395&amp;$AL$1&amp;"")</f>
        <v>0</v>
      </c>
      <c r="AM395" s="232" t="s">
        <v>1</v>
      </c>
      <c r="AN395" s="232" t="s">
        <v>1</v>
      </c>
      <c r="AO395" s="230" t="s">
        <v>1</v>
      </c>
      <c r="AP395" s="229">
        <v>11.6</v>
      </c>
      <c r="AQ395" s="233">
        <v>70.599999999999994</v>
      </c>
      <c r="AR395" s="229" cm="1">
        <f t="array" aca="1" ref="AR395" ca="1">INDIRECT("'"&amp;$C395&amp;"'!"&amp;"$"&amp;$D395&amp;$AR$1&amp;"")</f>
        <v>4</v>
      </c>
      <c r="AS395" s="232">
        <v>0.93</v>
      </c>
      <c r="AT395" s="230">
        <v>1.5409999999999999</v>
      </c>
      <c r="AU395" s="231" cm="1">
        <f t="array" aca="1" ref="AU395" ca="1">INDIRECT("'"&amp;$C395&amp;"'!"&amp;"$"&amp;$D395&amp;$AU$1&amp;"")</f>
        <v>0</v>
      </c>
      <c r="AV395" s="232" t="s">
        <v>1</v>
      </c>
      <c r="AW395" s="230" t="s">
        <v>1</v>
      </c>
      <c r="AX395" s="229">
        <v>13.91</v>
      </c>
      <c r="AY395" s="233">
        <v>70.7</v>
      </c>
      <c r="AZ395" s="232" cm="1">
        <f t="array" aca="1" ref="AZ395" ca="1">INDIRECT("'"&amp;$C395&amp;"'!"&amp;"$"&amp;$D395&amp;$AZ$1&amp;"")</f>
        <v>0</v>
      </c>
      <c r="BA395" s="231"/>
      <c r="BB395" s="232" t="s">
        <v>1</v>
      </c>
      <c r="BC395" s="230" t="s">
        <v>1</v>
      </c>
      <c r="BD395" s="232" cm="1">
        <f t="array" aca="1" ref="BD395" ca="1">INDIRECT("'"&amp;$C395&amp;"'!"&amp;"$"&amp;$D395&amp;$BD$1&amp;"")</f>
        <v>7</v>
      </c>
      <c r="BE395" s="231"/>
      <c r="BF395" s="232">
        <v>0.96</v>
      </c>
      <c r="BG395" s="230">
        <v>1.9</v>
      </c>
      <c r="BH395" s="234">
        <v>14.13</v>
      </c>
      <c r="BI395" s="230">
        <v>71.540000000000006</v>
      </c>
      <c r="BJ395" s="234" cm="1">
        <f t="array" aca="1" ref="BJ395" ca="1">INDIRECT("'"&amp;$C395&amp;"'!"&amp;"$"&amp;$D395&amp;$BJ$1&amp;"")</f>
        <v>14.25</v>
      </c>
      <c r="BK395" s="232">
        <v>0.99</v>
      </c>
      <c r="BL395" s="230">
        <v>2.2999999999999998</v>
      </c>
      <c r="BM395" s="414">
        <v>68.400000000000006</v>
      </c>
      <c r="BN395" s="229" cm="1">
        <f t="array" aca="1" ref="BN395" ca="1">INDIRECT("'"&amp;$C395&amp;"'!"&amp;"$"&amp;$D395&amp;$BN$1&amp;"")</f>
        <v>3.58</v>
      </c>
      <c r="BO395" s="231">
        <v>0.96</v>
      </c>
      <c r="BP395" s="230">
        <v>1</v>
      </c>
      <c r="BQ395" s="234" cm="1">
        <f t="array" aca="1" ref="BQ395" ca="1">INDIRECT("'"&amp;$C395&amp;"'!"&amp;"$"&amp;$D395&amp;$BQ$1&amp;"")</f>
        <v>1.1100000000000001</v>
      </c>
      <c r="BR395" s="232"/>
      <c r="BS395" s="232">
        <v>0.99</v>
      </c>
      <c r="BT395" s="230">
        <v>0.15</v>
      </c>
      <c r="BU395" s="235" cm="1">
        <f t="array" aca="1" ref="BU395" ca="1">INDIRECT("'"&amp;$C395&amp;"'!"&amp;"$"&amp;$D395&amp;$BU$1&amp;"")</f>
        <v>0.72</v>
      </c>
      <c r="BV395" s="232"/>
      <c r="BW395" s="232">
        <v>0.97</v>
      </c>
      <c r="BX395" s="230">
        <v>0.18</v>
      </c>
      <c r="BY395" s="235"/>
      <c r="BZ395" s="232"/>
      <c r="CA395" s="232"/>
      <c r="CB395" s="230"/>
    </row>
    <row r="396" spans="1:80" ht="15" x14ac:dyDescent="0.2">
      <c r="A396" s="351">
        <f t="shared" si="29"/>
        <v>45977</v>
      </c>
      <c r="B396" s="268">
        <v>0.66666666666666696</v>
      </c>
      <c r="C396" s="254">
        <f t="shared" si="30"/>
        <v>16</v>
      </c>
      <c r="D396" s="255" t="s">
        <v>169</v>
      </c>
      <c r="E396" s="236">
        <v>14.2</v>
      </c>
      <c r="F396" s="237">
        <v>69.89</v>
      </c>
      <c r="G396" s="238" t="str" cm="1">
        <f t="array" aca="1" ref="G396" ca="1">INDIRECT("'"&amp;$C396&amp;"'!"&amp;"$"&amp;$D396&amp;$G$1&amp;"")</f>
        <v>CMS</v>
      </c>
      <c r="H396" s="239" t="s">
        <v>1</v>
      </c>
      <c r="I396" s="237" t="s">
        <v>1</v>
      </c>
      <c r="J396" s="238" cm="1">
        <f t="array" aca="1" ref="J396" ca="1">INDIRECT("'"&amp;$C396&amp;"'!"&amp;"$"&amp;$D396&amp;$J$1&amp;"")</f>
        <v>6.5</v>
      </c>
      <c r="K396" s="239"/>
      <c r="L396" s="239">
        <v>0.92</v>
      </c>
      <c r="M396" s="240">
        <v>2.74</v>
      </c>
      <c r="N396" s="236" cm="1">
        <f t="array" aca="1" ref="N396" ca="1">INDIRECT("'"&amp;$C396&amp;"'!"&amp;"$"&amp;$D396&amp;$N$1&amp;"")</f>
        <v>6.5</v>
      </c>
      <c r="O396" s="239"/>
      <c r="P396" s="239">
        <v>0.92</v>
      </c>
      <c r="Q396" s="237">
        <v>2.74</v>
      </c>
      <c r="R396" s="360" cm="1">
        <f t="array" aca="1" ref="R396" ca="1">INDIRECT("'"&amp;$C396&amp;"'!"&amp;"$"&amp;$D396&amp;$R$1&amp;"")</f>
        <v>6.5</v>
      </c>
      <c r="S396" s="239"/>
      <c r="T396" s="239">
        <v>0.92</v>
      </c>
      <c r="U396" s="240">
        <v>2.74</v>
      </c>
      <c r="V396" s="236" t="s">
        <v>1</v>
      </c>
      <c r="W396" s="241" cm="1">
        <f t="array" aca="1" ref="W396" ca="1">INDIRECT("'"&amp;$C396&amp;"'!"&amp;"$"&amp;$D396&amp;$W$1&amp;"")</f>
        <v>0</v>
      </c>
      <c r="X396" s="239" t="s">
        <v>1</v>
      </c>
      <c r="Y396" s="237" t="s">
        <v>1</v>
      </c>
      <c r="Z396" s="238" cm="1">
        <f t="array" aca="1" ref="Z396" ca="1">INDIRECT("'"&amp;$C396&amp;"'!"&amp;"$"&amp;$D396&amp;$Z$1&amp;"")</f>
        <v>0</v>
      </c>
      <c r="AA396" s="239" t="s">
        <v>1</v>
      </c>
      <c r="AB396" s="239" t="s">
        <v>1</v>
      </c>
      <c r="AC396" s="240" t="s">
        <v>1</v>
      </c>
      <c r="AD396" s="236" cm="1">
        <f t="array" aca="1" ref="AD396" ca="1">INDIRECT("'"&amp;$C396&amp;"'!"&amp;"$"&amp;$D396&amp;$AD$1&amp;"")</f>
        <v>0</v>
      </c>
      <c r="AE396" s="239" t="s">
        <v>1</v>
      </c>
      <c r="AF396" s="239" t="s">
        <v>1</v>
      </c>
      <c r="AG396" s="237" t="s">
        <v>1</v>
      </c>
      <c r="AH396" s="238" cm="1">
        <f t="array" aca="1" ref="AH396" ca="1">INDIRECT("'"&amp;$C396&amp;"'!"&amp;"$"&amp;$D396&amp;$AH$1&amp;"")</f>
        <v>0</v>
      </c>
      <c r="AI396" s="239" t="s">
        <v>1</v>
      </c>
      <c r="AJ396" s="239" t="s">
        <v>1</v>
      </c>
      <c r="AK396" s="240" t="s">
        <v>1</v>
      </c>
      <c r="AL396" s="236" cm="1">
        <f t="array" aca="1" ref="AL396" ca="1">INDIRECT("'"&amp;$C396&amp;"'!"&amp;"$"&amp;$D396&amp;$AL$1&amp;"")</f>
        <v>0</v>
      </c>
      <c r="AM396" s="239" t="s">
        <v>1</v>
      </c>
      <c r="AN396" s="239" t="s">
        <v>1</v>
      </c>
      <c r="AO396" s="237" t="s">
        <v>1</v>
      </c>
      <c r="AP396" s="236">
        <v>11.7</v>
      </c>
      <c r="AQ396" s="240">
        <v>70.7</v>
      </c>
      <c r="AR396" s="236" cm="1">
        <f t="array" aca="1" ref="AR396" ca="1">INDIRECT("'"&amp;$C396&amp;"'!"&amp;"$"&amp;$D396&amp;$AR$1&amp;"")</f>
        <v>4</v>
      </c>
      <c r="AS396" s="239">
        <v>0.93</v>
      </c>
      <c r="AT396" s="237">
        <v>1.528</v>
      </c>
      <c r="AU396" s="238" cm="1">
        <f t="array" aca="1" ref="AU396" ca="1">INDIRECT("'"&amp;$C396&amp;"'!"&amp;"$"&amp;$D396&amp;$AU$1&amp;"")</f>
        <v>0</v>
      </c>
      <c r="AV396" s="239" t="s">
        <v>1</v>
      </c>
      <c r="AW396" s="237" t="s">
        <v>1</v>
      </c>
      <c r="AX396" s="236">
        <v>13.9</v>
      </c>
      <c r="AY396" s="240">
        <v>70.599999999999994</v>
      </c>
      <c r="AZ396" s="239" cm="1">
        <f t="array" aca="1" ref="AZ396" ca="1">INDIRECT("'"&amp;$C396&amp;"'!"&amp;"$"&amp;$D396&amp;$AZ$1&amp;"")</f>
        <v>0</v>
      </c>
      <c r="BA396" s="238"/>
      <c r="BB396" s="239" t="s">
        <v>1</v>
      </c>
      <c r="BC396" s="237" t="s">
        <v>1</v>
      </c>
      <c r="BD396" s="239" cm="1">
        <f t="array" aca="1" ref="BD396" ca="1">INDIRECT("'"&amp;$C396&amp;"'!"&amp;"$"&amp;$D396&amp;$BD$1&amp;"")</f>
        <v>7</v>
      </c>
      <c r="BE396" s="238"/>
      <c r="BF396" s="239">
        <v>0.96</v>
      </c>
      <c r="BG396" s="237">
        <v>1.9</v>
      </c>
      <c r="BH396" s="241">
        <v>14.12</v>
      </c>
      <c r="BI396" s="237">
        <v>71.459999999999994</v>
      </c>
      <c r="BJ396" s="241" cm="1">
        <f t="array" aca="1" ref="BJ396" ca="1">INDIRECT("'"&amp;$C396&amp;"'!"&amp;"$"&amp;$D396&amp;$BJ$1&amp;"")</f>
        <v>14.27</v>
      </c>
      <c r="BK396" s="239">
        <v>0.99</v>
      </c>
      <c r="BL396" s="237">
        <v>2.2999999999999998</v>
      </c>
      <c r="BM396" s="415">
        <v>68.099999999999994</v>
      </c>
      <c r="BN396" s="236" cm="1">
        <f t="array" aca="1" ref="BN396" ca="1">INDIRECT("'"&amp;$C396&amp;"'!"&amp;"$"&amp;$D396&amp;$BN$1&amp;"")</f>
        <v>3.5</v>
      </c>
      <c r="BO396" s="238">
        <v>0.96</v>
      </c>
      <c r="BP396" s="237">
        <v>1</v>
      </c>
      <c r="BQ396" s="241" cm="1">
        <f t="array" aca="1" ref="BQ396" ca="1">INDIRECT("'"&amp;$C396&amp;"'!"&amp;"$"&amp;$D396&amp;$BQ$1&amp;"")</f>
        <v>1.1000000000000001</v>
      </c>
      <c r="BR396" s="239"/>
      <c r="BS396" s="239">
        <v>0.99</v>
      </c>
      <c r="BT396" s="237">
        <v>0.15</v>
      </c>
      <c r="BU396" s="242" cm="1">
        <f t="array" aca="1" ref="BU396" ca="1">INDIRECT("'"&amp;$C396&amp;"'!"&amp;"$"&amp;$D396&amp;$BU$1&amp;"")</f>
        <v>0.73</v>
      </c>
      <c r="BV396" s="239"/>
      <c r="BW396" s="239">
        <v>0.97</v>
      </c>
      <c r="BX396" s="237">
        <v>0.19</v>
      </c>
      <c r="BY396" s="242"/>
      <c r="BZ396" s="239"/>
      <c r="CA396" s="239"/>
      <c r="CB396" s="237"/>
    </row>
    <row r="397" spans="1:80" ht="15" x14ac:dyDescent="0.2">
      <c r="A397" s="351">
        <f t="shared" si="29"/>
        <v>45977</v>
      </c>
      <c r="B397" s="268">
        <v>0.70833333333333404</v>
      </c>
      <c r="C397" s="254">
        <f t="shared" si="30"/>
        <v>16</v>
      </c>
      <c r="D397" s="255" t="s">
        <v>170</v>
      </c>
      <c r="E397" s="229">
        <v>14.1</v>
      </c>
      <c r="F397" s="230">
        <v>69.2</v>
      </c>
      <c r="G397" s="231" t="str" cm="1">
        <f t="array" aca="1" ref="G397" ca="1">INDIRECT("'"&amp;$C397&amp;"'!"&amp;"$"&amp;$D397&amp;$G$1&amp;"")</f>
        <v>CMS</v>
      </c>
      <c r="H397" s="232" t="s">
        <v>1</v>
      </c>
      <c r="I397" s="230" t="s">
        <v>1</v>
      </c>
      <c r="J397" s="231" cm="1">
        <f t="array" aca="1" ref="J397" ca="1">INDIRECT("'"&amp;$C397&amp;"'!"&amp;"$"&amp;$D397&amp;$J$1&amp;"")</f>
        <v>6.7</v>
      </c>
      <c r="K397" s="232"/>
      <c r="L397" s="232">
        <v>0.92</v>
      </c>
      <c r="M397" s="233">
        <v>2.84</v>
      </c>
      <c r="N397" s="229" cm="1">
        <f t="array" aca="1" ref="N397" ca="1">INDIRECT("'"&amp;$C397&amp;"'!"&amp;"$"&amp;$D397&amp;$N$1&amp;"")</f>
        <v>6.7</v>
      </c>
      <c r="O397" s="232"/>
      <c r="P397" s="232">
        <v>0.92</v>
      </c>
      <c r="Q397" s="233">
        <v>2.84</v>
      </c>
      <c r="R397" s="359" cm="1">
        <f t="array" aca="1" ref="R397" ca="1">INDIRECT("'"&amp;$C397&amp;"'!"&amp;"$"&amp;$D397&amp;$R$1&amp;"")</f>
        <v>6.7</v>
      </c>
      <c r="S397" s="232"/>
      <c r="T397" s="232">
        <v>0.92</v>
      </c>
      <c r="U397" s="233">
        <v>2.84</v>
      </c>
      <c r="V397" s="229" t="s">
        <v>1</v>
      </c>
      <c r="W397" s="234" cm="1">
        <f t="array" aca="1" ref="W397" ca="1">INDIRECT("'"&amp;$C397&amp;"'!"&amp;"$"&amp;$D397&amp;$W$1&amp;"")</f>
        <v>0</v>
      </c>
      <c r="X397" s="232" t="s">
        <v>1</v>
      </c>
      <c r="Y397" s="230" t="s">
        <v>1</v>
      </c>
      <c r="Z397" s="231" cm="1">
        <f t="array" aca="1" ref="Z397" ca="1">INDIRECT("'"&amp;$C397&amp;"'!"&amp;"$"&amp;$D397&amp;$Z$1&amp;"")</f>
        <v>0</v>
      </c>
      <c r="AA397" s="232" t="s">
        <v>1</v>
      </c>
      <c r="AB397" s="232" t="s">
        <v>1</v>
      </c>
      <c r="AC397" s="233" t="s">
        <v>1</v>
      </c>
      <c r="AD397" s="229" cm="1">
        <f t="array" aca="1" ref="AD397" ca="1">INDIRECT("'"&amp;$C397&amp;"'!"&amp;"$"&amp;$D397&amp;$AD$1&amp;"")</f>
        <v>0</v>
      </c>
      <c r="AE397" s="232" t="s">
        <v>1</v>
      </c>
      <c r="AF397" s="232" t="s">
        <v>1</v>
      </c>
      <c r="AG397" s="230" t="s">
        <v>1</v>
      </c>
      <c r="AH397" s="231" cm="1">
        <f t="array" aca="1" ref="AH397" ca="1">INDIRECT("'"&amp;$C397&amp;"'!"&amp;"$"&amp;$D397&amp;$AH$1&amp;"")</f>
        <v>0</v>
      </c>
      <c r="AI397" s="232" t="s">
        <v>1</v>
      </c>
      <c r="AJ397" s="232" t="s">
        <v>1</v>
      </c>
      <c r="AK397" s="233" t="s">
        <v>1</v>
      </c>
      <c r="AL397" s="229" cm="1">
        <f t="array" aca="1" ref="AL397" ca="1">INDIRECT("'"&amp;$C397&amp;"'!"&amp;"$"&amp;$D397&amp;$AL$1&amp;"")</f>
        <v>0</v>
      </c>
      <c r="AM397" s="232" t="s">
        <v>1</v>
      </c>
      <c r="AN397" s="232" t="s">
        <v>1</v>
      </c>
      <c r="AO397" s="230" t="s">
        <v>1</v>
      </c>
      <c r="AP397" s="229">
        <v>11.6</v>
      </c>
      <c r="AQ397" s="233">
        <v>70.8</v>
      </c>
      <c r="AR397" s="229" cm="1">
        <f t="array" aca="1" ref="AR397" ca="1">INDIRECT("'"&amp;$C397&amp;"'!"&amp;"$"&amp;$D397&amp;$AR$1&amp;"")</f>
        <v>4</v>
      </c>
      <c r="AS397" s="232">
        <v>0.94</v>
      </c>
      <c r="AT397" s="230">
        <v>1.4370000000000001</v>
      </c>
      <c r="AU397" s="231" cm="1">
        <f t="array" aca="1" ref="AU397" ca="1">INDIRECT("'"&amp;$C397&amp;"'!"&amp;"$"&amp;$D397&amp;$AU$1&amp;"")</f>
        <v>0</v>
      </c>
      <c r="AV397" s="232" t="s">
        <v>1</v>
      </c>
      <c r="AW397" s="230" t="s">
        <v>1</v>
      </c>
      <c r="AX397" s="229">
        <v>13.91</v>
      </c>
      <c r="AY397" s="233">
        <v>70.599999999999994</v>
      </c>
      <c r="AZ397" s="232" cm="1">
        <f t="array" aca="1" ref="AZ397" ca="1">INDIRECT("'"&amp;$C397&amp;"'!"&amp;"$"&amp;$D397&amp;$AZ$1&amp;"")</f>
        <v>0</v>
      </c>
      <c r="BA397" s="231"/>
      <c r="BB397" s="232" t="s">
        <v>1</v>
      </c>
      <c r="BC397" s="230" t="s">
        <v>1</v>
      </c>
      <c r="BD397" s="232" cm="1">
        <f t="array" aca="1" ref="BD397" ca="1">INDIRECT("'"&amp;$C397&amp;"'!"&amp;"$"&amp;$D397&amp;$BD$1&amp;"")</f>
        <v>7</v>
      </c>
      <c r="BE397" s="231"/>
      <c r="BF397" s="232">
        <v>0.9</v>
      </c>
      <c r="BG397" s="230">
        <v>1.6</v>
      </c>
      <c r="BH397" s="234">
        <v>14.16</v>
      </c>
      <c r="BI397" s="230">
        <v>71.75</v>
      </c>
      <c r="BJ397" s="234" cm="1">
        <f t="array" aca="1" ref="BJ397" ca="1">INDIRECT("'"&amp;$C397&amp;"'!"&amp;"$"&amp;$D397&amp;$BJ$1&amp;"")</f>
        <v>14.21</v>
      </c>
      <c r="BK397" s="232">
        <v>0.99</v>
      </c>
      <c r="BL397" s="230">
        <v>2.2999999999999998</v>
      </c>
      <c r="BM397" s="414">
        <v>68.099999999999994</v>
      </c>
      <c r="BN397" s="229" cm="1">
        <f t="array" aca="1" ref="BN397" ca="1">INDIRECT("'"&amp;$C397&amp;"'!"&amp;"$"&amp;$D397&amp;$BN$1&amp;"")</f>
        <v>2.84</v>
      </c>
      <c r="BO397" s="231">
        <v>0.96</v>
      </c>
      <c r="BP397" s="230">
        <v>0.82</v>
      </c>
      <c r="BQ397" s="234" cm="1">
        <f t="array" aca="1" ref="BQ397" ca="1">INDIRECT("'"&amp;$C397&amp;"'!"&amp;"$"&amp;$D397&amp;$BQ$1&amp;"")</f>
        <v>1.1399999999999999</v>
      </c>
      <c r="BR397" s="232"/>
      <c r="BS397" s="232">
        <v>0.99</v>
      </c>
      <c r="BT397" s="230">
        <v>0.14000000000000001</v>
      </c>
      <c r="BU397" s="235" cm="1">
        <f t="array" aca="1" ref="BU397" ca="1">INDIRECT("'"&amp;$C397&amp;"'!"&amp;"$"&amp;$D397&amp;$BU$1&amp;"")</f>
        <v>0.75</v>
      </c>
      <c r="BV397" s="232"/>
      <c r="BW397" s="232">
        <v>0.97</v>
      </c>
      <c r="BX397" s="230">
        <v>0.19</v>
      </c>
      <c r="BY397" s="235"/>
      <c r="BZ397" s="232"/>
      <c r="CA397" s="232"/>
      <c r="CB397" s="230"/>
    </row>
    <row r="398" spans="1:80" ht="15" x14ac:dyDescent="0.2">
      <c r="A398" s="351">
        <f t="shared" si="29"/>
        <v>45977</v>
      </c>
      <c r="B398" s="268">
        <v>0.750000000000001</v>
      </c>
      <c r="C398" s="254">
        <f t="shared" si="30"/>
        <v>16</v>
      </c>
      <c r="D398" s="255" t="s">
        <v>171</v>
      </c>
      <c r="E398" s="236">
        <v>14</v>
      </c>
      <c r="F398" s="237">
        <v>68.790000000000006</v>
      </c>
      <c r="G398" s="238" t="str" cm="1">
        <f t="array" aca="1" ref="G398" ca="1">INDIRECT("'"&amp;$C398&amp;"'!"&amp;"$"&amp;$D398&amp;$G$1&amp;"")</f>
        <v>CMS</v>
      </c>
      <c r="H398" s="239" t="s">
        <v>1</v>
      </c>
      <c r="I398" s="237" t="s">
        <v>1</v>
      </c>
      <c r="J398" s="238" cm="1">
        <f t="array" aca="1" ref="J398" ca="1">INDIRECT("'"&amp;$C398&amp;"'!"&amp;"$"&amp;$D398&amp;$J$1&amp;"")</f>
        <v>6.5</v>
      </c>
      <c r="K398" s="239"/>
      <c r="L398" s="239">
        <v>0.92</v>
      </c>
      <c r="M398" s="240">
        <v>2.75</v>
      </c>
      <c r="N398" s="236" cm="1">
        <f t="array" aca="1" ref="N398" ca="1">INDIRECT("'"&amp;$C398&amp;"'!"&amp;"$"&amp;$D398&amp;$N$1&amp;"")</f>
        <v>6.5</v>
      </c>
      <c r="O398" s="239"/>
      <c r="P398" s="239">
        <v>0.92</v>
      </c>
      <c r="Q398" s="237">
        <v>2.75</v>
      </c>
      <c r="R398" s="236" cm="1">
        <f t="array" aca="1" ref="R398" ca="1">INDIRECT("'"&amp;$C398&amp;"'!"&amp;"$"&amp;$D398&amp;$R$1&amp;"")</f>
        <v>6.5</v>
      </c>
      <c r="S398" s="239"/>
      <c r="T398" s="239">
        <v>0.92</v>
      </c>
      <c r="U398" s="240">
        <v>2.75</v>
      </c>
      <c r="V398" s="236" t="s">
        <v>1</v>
      </c>
      <c r="W398" s="241" cm="1">
        <f t="array" aca="1" ref="W398" ca="1">INDIRECT("'"&amp;$C398&amp;"'!"&amp;"$"&amp;$D398&amp;$W$1&amp;"")</f>
        <v>0</v>
      </c>
      <c r="X398" s="239" t="s">
        <v>1</v>
      </c>
      <c r="Y398" s="237" t="s">
        <v>1</v>
      </c>
      <c r="Z398" s="238" cm="1">
        <f t="array" aca="1" ref="Z398" ca="1">INDIRECT("'"&amp;$C398&amp;"'!"&amp;"$"&amp;$D398&amp;$Z$1&amp;"")</f>
        <v>0</v>
      </c>
      <c r="AA398" s="239" t="s">
        <v>1</v>
      </c>
      <c r="AB398" s="239" t="s">
        <v>1</v>
      </c>
      <c r="AC398" s="240" t="s">
        <v>1</v>
      </c>
      <c r="AD398" s="236" cm="1">
        <f t="array" aca="1" ref="AD398" ca="1">INDIRECT("'"&amp;$C398&amp;"'!"&amp;"$"&amp;$D398&amp;$AD$1&amp;"")</f>
        <v>0</v>
      </c>
      <c r="AE398" s="239" t="s">
        <v>1</v>
      </c>
      <c r="AF398" s="239" t="s">
        <v>1</v>
      </c>
      <c r="AG398" s="237" t="s">
        <v>1</v>
      </c>
      <c r="AH398" s="238" cm="1">
        <f t="array" aca="1" ref="AH398" ca="1">INDIRECT("'"&amp;$C398&amp;"'!"&amp;"$"&amp;$D398&amp;$AH$1&amp;"")</f>
        <v>0</v>
      </c>
      <c r="AI398" s="239" t="s">
        <v>1</v>
      </c>
      <c r="AJ398" s="239" t="s">
        <v>1</v>
      </c>
      <c r="AK398" s="240" t="s">
        <v>1</v>
      </c>
      <c r="AL398" s="236" cm="1">
        <f t="array" aca="1" ref="AL398" ca="1">INDIRECT("'"&amp;$C398&amp;"'!"&amp;"$"&amp;$D398&amp;$AL$1&amp;"")</f>
        <v>0</v>
      </c>
      <c r="AM398" s="239" t="s">
        <v>1</v>
      </c>
      <c r="AN398" s="239" t="s">
        <v>1</v>
      </c>
      <c r="AO398" s="237" t="s">
        <v>1</v>
      </c>
      <c r="AP398" s="236">
        <v>11.6</v>
      </c>
      <c r="AQ398" s="240">
        <v>70.8</v>
      </c>
      <c r="AR398" s="236" cm="1">
        <f t="array" aca="1" ref="AR398" ca="1">INDIRECT("'"&amp;$C398&amp;"'!"&amp;"$"&amp;$D398&amp;$AR$1&amp;"")</f>
        <v>4</v>
      </c>
      <c r="AS398" s="239">
        <v>0.95</v>
      </c>
      <c r="AT398" s="237">
        <v>1.456</v>
      </c>
      <c r="AU398" s="238" cm="1">
        <f t="array" aca="1" ref="AU398" ca="1">INDIRECT("'"&amp;$C398&amp;"'!"&amp;"$"&amp;$D398&amp;$AU$1&amp;"")</f>
        <v>0</v>
      </c>
      <c r="AV398" s="239" t="s">
        <v>1</v>
      </c>
      <c r="AW398" s="237" t="s">
        <v>1</v>
      </c>
      <c r="AX398" s="236">
        <v>13.93</v>
      </c>
      <c r="AY398" s="240">
        <v>70.7</v>
      </c>
      <c r="AZ398" s="239" cm="1">
        <f t="array" aca="1" ref="AZ398" ca="1">INDIRECT("'"&amp;$C398&amp;"'!"&amp;"$"&amp;$D398&amp;$AZ$1&amp;"")</f>
        <v>5.0999999999999996</v>
      </c>
      <c r="BA398" s="238"/>
      <c r="BB398" s="239">
        <v>0.99</v>
      </c>
      <c r="BC398" s="237">
        <v>0.89</v>
      </c>
      <c r="BD398" s="239" cm="1">
        <f t="array" aca="1" ref="BD398" ca="1">INDIRECT("'"&amp;$C398&amp;"'!"&amp;"$"&amp;$D398&amp;$BD$1&amp;"")</f>
        <v>7</v>
      </c>
      <c r="BE398" s="238"/>
      <c r="BF398" s="239">
        <v>0.99</v>
      </c>
      <c r="BG398" s="237">
        <v>1.39</v>
      </c>
      <c r="BH398" s="241">
        <v>14.14</v>
      </c>
      <c r="BI398" s="237">
        <v>71.67</v>
      </c>
      <c r="BJ398" s="241" cm="1">
        <f t="array" aca="1" ref="BJ398" ca="1">INDIRECT("'"&amp;$C398&amp;"'!"&amp;"$"&amp;$D398&amp;$BJ$1&amp;"")</f>
        <v>14.18</v>
      </c>
      <c r="BK398" s="239">
        <v>0.99</v>
      </c>
      <c r="BL398" s="237">
        <v>2.2999999999999998</v>
      </c>
      <c r="BM398" s="415">
        <v>67.7</v>
      </c>
      <c r="BN398" s="236" cm="1">
        <f t="array" aca="1" ref="BN398" ca="1">INDIRECT("'"&amp;$C398&amp;"'!"&amp;"$"&amp;$D398&amp;$BN$1&amp;"")</f>
        <v>3.5199999999999996</v>
      </c>
      <c r="BO398" s="238">
        <v>0.96</v>
      </c>
      <c r="BP398" s="237">
        <v>1</v>
      </c>
      <c r="BQ398" s="241" cm="1">
        <f t="array" aca="1" ref="BQ398" ca="1">INDIRECT("'"&amp;$C398&amp;"'!"&amp;"$"&amp;$D398&amp;$BQ$1&amp;"")</f>
        <v>1.37</v>
      </c>
      <c r="BR398" s="239"/>
      <c r="BS398" s="239">
        <v>0.99</v>
      </c>
      <c r="BT398" s="237">
        <v>0.16</v>
      </c>
      <c r="BU398" s="242" cm="1">
        <f t="array" aca="1" ref="BU398" ca="1">INDIRECT("'"&amp;$C398&amp;"'!"&amp;"$"&amp;$D398&amp;$BU$1&amp;"")</f>
        <v>0.83</v>
      </c>
      <c r="BV398" s="239"/>
      <c r="BW398" s="239">
        <v>0.97</v>
      </c>
      <c r="BX398" s="237">
        <v>0.2</v>
      </c>
      <c r="BY398" s="242"/>
      <c r="BZ398" s="239"/>
      <c r="CA398" s="239"/>
      <c r="CB398" s="237"/>
    </row>
    <row r="399" spans="1:80" ht="15" x14ac:dyDescent="0.2">
      <c r="A399" s="351">
        <f t="shared" si="29"/>
        <v>45977</v>
      </c>
      <c r="B399" s="268">
        <v>0.79166666666666696</v>
      </c>
      <c r="C399" s="254">
        <f t="shared" si="30"/>
        <v>16</v>
      </c>
      <c r="D399" s="255" t="s">
        <v>172</v>
      </c>
      <c r="E399" s="229">
        <v>14</v>
      </c>
      <c r="F399" s="230">
        <v>69</v>
      </c>
      <c r="G399" s="231" t="str" cm="1">
        <f t="array" aca="1" ref="G399" ca="1">INDIRECT("'"&amp;$C399&amp;"'!"&amp;"$"&amp;$D399&amp;$G$1&amp;"")</f>
        <v>CMS</v>
      </c>
      <c r="H399" s="232" t="s">
        <v>1</v>
      </c>
      <c r="I399" s="230" t="s">
        <v>1</v>
      </c>
      <c r="J399" s="231" cm="1">
        <f t="array" aca="1" ref="J399" ca="1">INDIRECT("'"&amp;$C399&amp;"'!"&amp;"$"&amp;$D399&amp;$J$1&amp;"")</f>
        <v>6.4</v>
      </c>
      <c r="K399" s="501"/>
      <c r="L399" s="232">
        <v>0.92</v>
      </c>
      <c r="M399" s="233">
        <v>2.69</v>
      </c>
      <c r="N399" s="229" cm="1">
        <f t="array" aca="1" ref="N399" ca="1">INDIRECT("'"&amp;$C399&amp;"'!"&amp;"$"&amp;$D399&amp;$N$1&amp;"")</f>
        <v>6.4</v>
      </c>
      <c r="O399" s="232"/>
      <c r="P399" s="232">
        <v>0.92</v>
      </c>
      <c r="Q399" s="230">
        <v>2.69</v>
      </c>
      <c r="R399" s="359" cm="1">
        <f t="array" aca="1" ref="R399" ca="1">INDIRECT("'"&amp;$C399&amp;"'!"&amp;"$"&amp;$D399&amp;$R$1&amp;"")</f>
        <v>6.4</v>
      </c>
      <c r="S399" s="232"/>
      <c r="T399" s="232">
        <v>0.92</v>
      </c>
      <c r="U399" s="233">
        <v>2.69</v>
      </c>
      <c r="V399" s="229" t="s">
        <v>1</v>
      </c>
      <c r="W399" s="234" cm="1">
        <f t="array" aca="1" ref="W399" ca="1">INDIRECT("'"&amp;$C399&amp;"'!"&amp;"$"&amp;$D399&amp;$W$1&amp;"")</f>
        <v>0</v>
      </c>
      <c r="X399" s="232" t="s">
        <v>1</v>
      </c>
      <c r="Y399" s="230" t="s">
        <v>1</v>
      </c>
      <c r="Z399" s="231" cm="1">
        <f t="array" aca="1" ref="Z399" ca="1">INDIRECT("'"&amp;$C399&amp;"'!"&amp;"$"&amp;$D399&amp;$Z$1&amp;"")</f>
        <v>0</v>
      </c>
      <c r="AA399" s="232" t="s">
        <v>1</v>
      </c>
      <c r="AB399" s="232" t="s">
        <v>1</v>
      </c>
      <c r="AC399" s="233" t="s">
        <v>1</v>
      </c>
      <c r="AD399" s="229" cm="1">
        <f t="array" aca="1" ref="AD399" ca="1">INDIRECT("'"&amp;$C399&amp;"'!"&amp;"$"&amp;$D399&amp;$AD$1&amp;"")</f>
        <v>0</v>
      </c>
      <c r="AE399" s="232" t="s">
        <v>1</v>
      </c>
      <c r="AF399" s="232" t="s">
        <v>1</v>
      </c>
      <c r="AG399" s="230" t="s">
        <v>1</v>
      </c>
      <c r="AH399" s="231" cm="1">
        <f t="array" aca="1" ref="AH399" ca="1">INDIRECT("'"&amp;$C399&amp;"'!"&amp;"$"&amp;$D399&amp;$AH$1&amp;"")</f>
        <v>0</v>
      </c>
      <c r="AI399" s="232" t="s">
        <v>1</v>
      </c>
      <c r="AJ399" s="232" t="s">
        <v>1</v>
      </c>
      <c r="AK399" s="233" t="s">
        <v>1</v>
      </c>
      <c r="AL399" s="229" cm="1">
        <f t="array" aca="1" ref="AL399" ca="1">INDIRECT("'"&amp;$C399&amp;"'!"&amp;"$"&amp;$D399&amp;$AL$1&amp;"")</f>
        <v>0</v>
      </c>
      <c r="AM399" s="232" t="s">
        <v>1</v>
      </c>
      <c r="AN399" s="232" t="s">
        <v>1</v>
      </c>
      <c r="AO399" s="230" t="s">
        <v>1</v>
      </c>
      <c r="AP399" s="229">
        <v>11.7</v>
      </c>
      <c r="AQ399" s="233">
        <v>71</v>
      </c>
      <c r="AR399" s="229" cm="1">
        <f t="array" aca="1" ref="AR399" ca="1">INDIRECT("'"&amp;$C399&amp;"'!"&amp;"$"&amp;$D399&amp;$AR$1&amp;"")</f>
        <v>4</v>
      </c>
      <c r="AS399" s="232">
        <v>0.93</v>
      </c>
      <c r="AT399" s="230">
        <v>1.45</v>
      </c>
      <c r="AU399" s="231" cm="1">
        <f t="array" aca="1" ref="AU399" ca="1">INDIRECT("'"&amp;$C399&amp;"'!"&amp;"$"&amp;$D399&amp;$AU$1&amp;"")</f>
        <v>0</v>
      </c>
      <c r="AV399" s="232" t="s">
        <v>1</v>
      </c>
      <c r="AW399" s="230" t="s">
        <v>1</v>
      </c>
      <c r="AX399" s="229">
        <v>13.94</v>
      </c>
      <c r="AY399" s="233">
        <v>70.7</v>
      </c>
      <c r="AZ399" s="232" cm="1">
        <f t="array" aca="1" ref="AZ399" ca="1">INDIRECT("'"&amp;$C399&amp;"'!"&amp;"$"&amp;$D399&amp;$AZ$1&amp;"")</f>
        <v>4.8</v>
      </c>
      <c r="BA399" s="231"/>
      <c r="BB399" s="232">
        <v>0.99</v>
      </c>
      <c r="BC399" s="230">
        <v>0.7</v>
      </c>
      <c r="BD399" s="232" cm="1">
        <f t="array" aca="1" ref="BD399" ca="1">INDIRECT("'"&amp;$C399&amp;"'!"&amp;"$"&amp;$D399&amp;$BD$1&amp;"")</f>
        <v>7</v>
      </c>
      <c r="BE399" s="231"/>
      <c r="BF399" s="232">
        <v>0.99</v>
      </c>
      <c r="BG399" s="230">
        <v>1.07</v>
      </c>
      <c r="BH399" s="234">
        <v>14.23</v>
      </c>
      <c r="BI399" s="230">
        <v>72.069999999999993</v>
      </c>
      <c r="BJ399" s="234" cm="1">
        <f t="array" aca="1" ref="BJ399" ca="1">INDIRECT("'"&amp;$C399&amp;"'!"&amp;"$"&amp;$D399&amp;$BJ$1&amp;"")</f>
        <v>14.23</v>
      </c>
      <c r="BK399" s="232">
        <v>0.99</v>
      </c>
      <c r="BL399" s="230">
        <v>2.2999999999999998</v>
      </c>
      <c r="BM399" s="414">
        <v>68.400000000000006</v>
      </c>
      <c r="BN399" s="229" cm="1">
        <f t="array" aca="1" ref="BN399" ca="1">INDIRECT("'"&amp;$C399&amp;"'!"&amp;"$"&amp;$D399&amp;$BN$1&amp;"")</f>
        <v>3.61</v>
      </c>
      <c r="BO399" s="231">
        <v>0.96</v>
      </c>
      <c r="BP399" s="230">
        <v>1</v>
      </c>
      <c r="BQ399" s="234" cm="1">
        <f t="array" aca="1" ref="BQ399" ca="1">INDIRECT("'"&amp;$C399&amp;"'!"&amp;"$"&amp;$D399&amp;$BQ$1&amp;"")</f>
        <v>1.52</v>
      </c>
      <c r="BR399" s="232"/>
      <c r="BS399" s="232">
        <v>0.99</v>
      </c>
      <c r="BT399" s="230">
        <v>0.17</v>
      </c>
      <c r="BU399" s="235" cm="1">
        <f t="array" aca="1" ref="BU399" ca="1">INDIRECT("'"&amp;$C399&amp;"'!"&amp;"$"&amp;$D399&amp;$BU$1&amp;"")</f>
        <v>0.92</v>
      </c>
      <c r="BV399" s="232"/>
      <c r="BW399" s="232">
        <v>0.97</v>
      </c>
      <c r="BX399" s="230">
        <v>0.2</v>
      </c>
      <c r="BY399" s="235"/>
      <c r="BZ399" s="232"/>
      <c r="CA399" s="232"/>
      <c r="CB399" s="230"/>
    </row>
    <row r="400" spans="1:80" ht="15" x14ac:dyDescent="0.2">
      <c r="A400" s="351">
        <f t="shared" si="29"/>
        <v>45977</v>
      </c>
      <c r="B400" s="268">
        <v>0.83333333333333337</v>
      </c>
      <c r="C400" s="254">
        <f t="shared" si="30"/>
        <v>16</v>
      </c>
      <c r="D400" s="255" t="s">
        <v>173</v>
      </c>
      <c r="E400" s="236">
        <v>14.1</v>
      </c>
      <c r="F400" s="237">
        <v>69.150000000000006</v>
      </c>
      <c r="G400" s="238" t="str" cm="1">
        <f t="array" aca="1" ref="G400" ca="1">INDIRECT("'"&amp;$C400&amp;"'!"&amp;"$"&amp;$D400&amp;$G$1&amp;"")</f>
        <v>CMS</v>
      </c>
      <c r="H400" s="239" t="s">
        <v>1</v>
      </c>
      <c r="I400" s="237" t="s">
        <v>1</v>
      </c>
      <c r="J400" s="238" cm="1">
        <f t="array" aca="1" ref="J400" ca="1">INDIRECT("'"&amp;$C400&amp;"'!"&amp;"$"&amp;$D400&amp;$J$1&amp;"")</f>
        <v>6.5</v>
      </c>
      <c r="K400" s="239"/>
      <c r="L400" s="239">
        <v>0.92</v>
      </c>
      <c r="M400" s="240">
        <v>2.7</v>
      </c>
      <c r="N400" s="236" cm="1">
        <f t="array" aca="1" ref="N400" ca="1">INDIRECT("'"&amp;$C400&amp;"'!"&amp;"$"&amp;$D400&amp;$N$1&amp;"")</f>
        <v>6.5</v>
      </c>
      <c r="O400" s="239"/>
      <c r="P400" s="239">
        <v>0.92</v>
      </c>
      <c r="Q400" s="237">
        <v>2.71</v>
      </c>
      <c r="R400" s="236" cm="1">
        <f t="array" aca="1" ref="R400" ca="1">INDIRECT("'"&amp;$C400&amp;"'!"&amp;"$"&amp;$D400&amp;$R$1&amp;"")</f>
        <v>6.5</v>
      </c>
      <c r="S400" s="239"/>
      <c r="T400" s="239">
        <v>0.92</v>
      </c>
      <c r="U400" s="240">
        <v>2.7</v>
      </c>
      <c r="V400" s="236" t="s">
        <v>1</v>
      </c>
      <c r="W400" s="241" cm="1">
        <f t="array" aca="1" ref="W400" ca="1">INDIRECT("'"&amp;$C400&amp;"'!"&amp;"$"&amp;$D400&amp;$W$1&amp;"")</f>
        <v>0</v>
      </c>
      <c r="X400" s="239" t="s">
        <v>1</v>
      </c>
      <c r="Y400" s="237" t="s">
        <v>1</v>
      </c>
      <c r="Z400" s="238" cm="1">
        <f t="array" aca="1" ref="Z400" ca="1">INDIRECT("'"&amp;$C400&amp;"'!"&amp;"$"&amp;$D400&amp;$Z$1&amp;"")</f>
        <v>0</v>
      </c>
      <c r="AA400" s="239" t="s">
        <v>1</v>
      </c>
      <c r="AB400" s="239" t="s">
        <v>1</v>
      </c>
      <c r="AC400" s="240" t="s">
        <v>1</v>
      </c>
      <c r="AD400" s="236" cm="1">
        <f t="array" aca="1" ref="AD400" ca="1">INDIRECT("'"&amp;$C400&amp;"'!"&amp;"$"&amp;$D400&amp;$AD$1&amp;"")</f>
        <v>0</v>
      </c>
      <c r="AE400" s="239" t="s">
        <v>1</v>
      </c>
      <c r="AF400" s="239" t="s">
        <v>1</v>
      </c>
      <c r="AG400" s="237" t="s">
        <v>1</v>
      </c>
      <c r="AH400" s="238" cm="1">
        <f t="array" aca="1" ref="AH400" ca="1">INDIRECT("'"&amp;$C400&amp;"'!"&amp;"$"&amp;$D400&amp;$AH$1&amp;"")</f>
        <v>0</v>
      </c>
      <c r="AI400" s="239" t="s">
        <v>1</v>
      </c>
      <c r="AJ400" s="239" t="s">
        <v>1</v>
      </c>
      <c r="AK400" s="240" t="s">
        <v>1</v>
      </c>
      <c r="AL400" s="236" cm="1">
        <f t="array" aca="1" ref="AL400" ca="1">INDIRECT("'"&amp;$C400&amp;"'!"&amp;"$"&amp;$D400&amp;$AL$1&amp;"")</f>
        <v>0</v>
      </c>
      <c r="AM400" s="239" t="s">
        <v>1</v>
      </c>
      <c r="AN400" s="239" t="s">
        <v>1</v>
      </c>
      <c r="AO400" s="237" t="s">
        <v>1</v>
      </c>
      <c r="AP400" s="236">
        <v>11.7</v>
      </c>
      <c r="AQ400" s="240">
        <v>71.099999999999994</v>
      </c>
      <c r="AR400" s="236" cm="1">
        <f t="array" aca="1" ref="AR400" ca="1">INDIRECT("'"&amp;$C400&amp;"'!"&amp;"$"&amp;$D400&amp;$AR$1&amp;"")</f>
        <v>4</v>
      </c>
      <c r="AS400" s="239">
        <v>0.93</v>
      </c>
      <c r="AT400" s="237">
        <v>1.4890000000000001</v>
      </c>
      <c r="AU400" s="238" cm="1">
        <f t="array" aca="1" ref="AU400" ca="1">INDIRECT("'"&amp;$C400&amp;"'!"&amp;"$"&amp;$D400&amp;$AU$1&amp;"")</f>
        <v>0</v>
      </c>
      <c r="AV400" s="239" t="s">
        <v>1</v>
      </c>
      <c r="AW400" s="237" t="s">
        <v>1</v>
      </c>
      <c r="AX400" s="236">
        <v>13.89</v>
      </c>
      <c r="AY400" s="240">
        <v>70.7</v>
      </c>
      <c r="AZ400" s="239" cm="1">
        <f t="array" aca="1" ref="AZ400" ca="1">INDIRECT("'"&amp;$C400&amp;"'!"&amp;"$"&amp;$D400&amp;$AZ$1&amp;"")</f>
        <v>3</v>
      </c>
      <c r="BA400" s="238"/>
      <c r="BB400" s="239">
        <v>0.95</v>
      </c>
      <c r="BC400" s="237">
        <v>0.88</v>
      </c>
      <c r="BD400" s="239" cm="1">
        <f t="array" aca="1" ref="BD400" ca="1">INDIRECT("'"&amp;$C400&amp;"'!"&amp;"$"&amp;$D400&amp;$BD$1&amp;"")</f>
        <v>7</v>
      </c>
      <c r="BE400" s="238"/>
      <c r="BF400" s="239">
        <v>0.99</v>
      </c>
      <c r="BG400" s="237">
        <v>0.95</v>
      </c>
      <c r="BH400" s="241">
        <v>14.19</v>
      </c>
      <c r="BI400" s="237">
        <v>72.239999999999995</v>
      </c>
      <c r="BJ400" s="241" cm="1">
        <f t="array" aca="1" ref="BJ400" ca="1">INDIRECT("'"&amp;$C400&amp;"'!"&amp;"$"&amp;$D400&amp;$BJ$1&amp;"")</f>
        <v>14.26</v>
      </c>
      <c r="BK400" s="239">
        <v>1</v>
      </c>
      <c r="BL400" s="237">
        <v>1.2</v>
      </c>
      <c r="BM400" s="415">
        <v>68</v>
      </c>
      <c r="BN400" s="236" cm="1">
        <f t="array" aca="1" ref="BN400" ca="1">INDIRECT("'"&amp;$C400&amp;"'!"&amp;"$"&amp;$D400&amp;$BN$1&amp;"")</f>
        <v>0</v>
      </c>
      <c r="BO400" s="238" t="s">
        <v>1</v>
      </c>
      <c r="BP400" s="237" t="s">
        <v>1</v>
      </c>
      <c r="BQ400" s="241" cm="1">
        <f t="array" aca="1" ref="BQ400" ca="1">INDIRECT("'"&amp;$C400&amp;"'!"&amp;"$"&amp;$D400&amp;$BQ$1&amp;"")</f>
        <v>1.48</v>
      </c>
      <c r="BR400" s="239"/>
      <c r="BS400" s="239">
        <v>0.99</v>
      </c>
      <c r="BT400" s="237">
        <v>0.16</v>
      </c>
      <c r="BU400" s="242" cm="1">
        <f t="array" aca="1" ref="BU400" ca="1">INDIRECT("'"&amp;$C400&amp;"'!"&amp;"$"&amp;$D400&amp;$BU$1&amp;"")</f>
        <v>0.88</v>
      </c>
      <c r="BV400" s="239"/>
      <c r="BW400" s="239">
        <v>0.97</v>
      </c>
      <c r="BX400" s="237">
        <v>0.2</v>
      </c>
      <c r="BY400" s="242"/>
      <c r="BZ400" s="239"/>
      <c r="CA400" s="239"/>
      <c r="CB400" s="237"/>
    </row>
    <row r="401" spans="1:80" ht="15" x14ac:dyDescent="0.2">
      <c r="A401" s="351">
        <f t="shared" si="29"/>
        <v>45977</v>
      </c>
      <c r="B401" s="268">
        <v>0.875000000000001</v>
      </c>
      <c r="C401" s="254">
        <f t="shared" si="30"/>
        <v>16</v>
      </c>
      <c r="D401" s="255" t="s">
        <v>174</v>
      </c>
      <c r="E401" s="229">
        <v>13.8</v>
      </c>
      <c r="F401" s="230">
        <v>67.86</v>
      </c>
      <c r="G401" s="231" t="str" cm="1">
        <f t="array" aca="1" ref="G401" ca="1">INDIRECT("'"&amp;$C401&amp;"'!"&amp;"$"&amp;$D401&amp;$G$1&amp;"")</f>
        <v>CMS</v>
      </c>
      <c r="H401" s="232" t="s">
        <v>1</v>
      </c>
      <c r="I401" s="230" t="s">
        <v>1</v>
      </c>
      <c r="J401" s="231" cm="1">
        <f t="array" aca="1" ref="J401" ca="1">INDIRECT("'"&amp;$C401&amp;"'!"&amp;"$"&amp;$D401&amp;$J$1&amp;"")</f>
        <v>0</v>
      </c>
      <c r="K401" s="232"/>
      <c r="L401" s="232" t="s">
        <v>1</v>
      </c>
      <c r="M401" s="233" t="s">
        <v>1</v>
      </c>
      <c r="N401" s="229" cm="1">
        <f t="array" aca="1" ref="N401" ca="1">INDIRECT("'"&amp;$C401&amp;"'!"&amp;"$"&amp;$D401&amp;$N$1&amp;"")</f>
        <v>6.7</v>
      </c>
      <c r="O401" s="232"/>
      <c r="P401" s="232">
        <v>0.9</v>
      </c>
      <c r="Q401" s="230">
        <v>3.36</v>
      </c>
      <c r="R401" s="359" cm="1">
        <f t="array" aca="1" ref="R401" ca="1">INDIRECT("'"&amp;$C401&amp;"'!"&amp;"$"&amp;$D401&amp;$R$1&amp;"")</f>
        <v>6.7</v>
      </c>
      <c r="S401" s="232"/>
      <c r="T401" s="232">
        <v>0.9</v>
      </c>
      <c r="U401" s="233">
        <v>3.37</v>
      </c>
      <c r="V401" s="229" t="s">
        <v>1</v>
      </c>
      <c r="W401" s="234" cm="1">
        <f t="array" aca="1" ref="W401" ca="1">INDIRECT("'"&amp;$C401&amp;"'!"&amp;"$"&amp;$D401&amp;$W$1&amp;"")</f>
        <v>0</v>
      </c>
      <c r="X401" s="232" t="s">
        <v>1</v>
      </c>
      <c r="Y401" s="230" t="s">
        <v>1</v>
      </c>
      <c r="Z401" s="231" cm="1">
        <f t="array" aca="1" ref="Z401" ca="1">INDIRECT("'"&amp;$C401&amp;"'!"&amp;"$"&amp;$D401&amp;$Z$1&amp;"")</f>
        <v>0</v>
      </c>
      <c r="AA401" s="232" t="s">
        <v>1</v>
      </c>
      <c r="AB401" s="232" t="s">
        <v>1</v>
      </c>
      <c r="AC401" s="233" t="s">
        <v>1</v>
      </c>
      <c r="AD401" s="229" cm="1">
        <f t="array" aca="1" ref="AD401" ca="1">INDIRECT("'"&amp;$C401&amp;"'!"&amp;"$"&amp;$D401&amp;$AD$1&amp;"")</f>
        <v>0</v>
      </c>
      <c r="AE401" s="232" t="s">
        <v>1</v>
      </c>
      <c r="AF401" s="232" t="s">
        <v>1</v>
      </c>
      <c r="AG401" s="230" t="s">
        <v>1</v>
      </c>
      <c r="AH401" s="231" cm="1">
        <f t="array" aca="1" ref="AH401" ca="1">INDIRECT("'"&amp;$C401&amp;"'!"&amp;"$"&amp;$D401&amp;$AH$1&amp;"")</f>
        <v>0</v>
      </c>
      <c r="AI401" s="232" t="s">
        <v>1</v>
      </c>
      <c r="AJ401" s="232" t="s">
        <v>1</v>
      </c>
      <c r="AK401" s="233" t="s">
        <v>1</v>
      </c>
      <c r="AL401" s="229" cm="1">
        <f t="array" aca="1" ref="AL401" ca="1">INDIRECT("'"&amp;$C401&amp;"'!"&amp;"$"&amp;$D401&amp;$AL$1&amp;"")</f>
        <v>0</v>
      </c>
      <c r="AM401" s="232" t="s">
        <v>1</v>
      </c>
      <c r="AN401" s="232" t="s">
        <v>1</v>
      </c>
      <c r="AO401" s="230" t="s">
        <v>1</v>
      </c>
      <c r="AP401" s="229">
        <v>11.6</v>
      </c>
      <c r="AQ401" s="233">
        <v>70.5</v>
      </c>
      <c r="AR401" s="229" cm="1">
        <f t="array" aca="1" ref="AR401" ca="1">INDIRECT("'"&amp;$C401&amp;"'!"&amp;"$"&amp;$D401&amp;$AR$1&amp;"")</f>
        <v>4</v>
      </c>
      <c r="AS401" s="232">
        <v>0.96</v>
      </c>
      <c r="AT401" s="230">
        <v>1.38</v>
      </c>
      <c r="AU401" s="231" cm="1">
        <f t="array" aca="1" ref="AU401" ca="1">INDIRECT("'"&amp;$C401&amp;"'!"&amp;"$"&amp;$D401&amp;$AU$1&amp;"")</f>
        <v>0</v>
      </c>
      <c r="AV401" s="232" t="s">
        <v>1</v>
      </c>
      <c r="AW401" s="230" t="s">
        <v>1</v>
      </c>
      <c r="AX401" s="229">
        <v>13.98</v>
      </c>
      <c r="AY401" s="233">
        <v>70.7</v>
      </c>
      <c r="AZ401" s="232" cm="1">
        <f t="array" aca="1" ref="AZ401" ca="1">INDIRECT("'"&amp;$C401&amp;"'!"&amp;"$"&amp;$D401&amp;$AZ$1&amp;"")</f>
        <v>7</v>
      </c>
      <c r="BA401" s="231"/>
      <c r="BB401" s="232">
        <v>0.98</v>
      </c>
      <c r="BC401" s="230">
        <v>1.42</v>
      </c>
      <c r="BD401" s="232" cm="1">
        <f t="array" aca="1" ref="BD401" ca="1">INDIRECT("'"&amp;$C401&amp;"'!"&amp;"$"&amp;$D401&amp;$BD$1&amp;"")</f>
        <v>7</v>
      </c>
      <c r="BE401" s="231"/>
      <c r="BF401" s="232">
        <v>0.98</v>
      </c>
      <c r="BG401" s="230">
        <v>1.37</v>
      </c>
      <c r="BH401" s="234">
        <v>14.07</v>
      </c>
      <c r="BI401" s="230">
        <v>71.760000000000005</v>
      </c>
      <c r="BJ401" s="234" cm="1">
        <f t="array" aca="1" ref="BJ401" ca="1">INDIRECT("'"&amp;$C401&amp;"'!"&amp;"$"&amp;$D401&amp;$BJ$1&amp;"")</f>
        <v>14.27</v>
      </c>
      <c r="BK401" s="232">
        <v>1</v>
      </c>
      <c r="BL401" s="230">
        <v>1.23</v>
      </c>
      <c r="BM401" s="414">
        <v>66.599999999999994</v>
      </c>
      <c r="BN401" s="229" cm="1">
        <f t="array" aca="1" ref="BN401" ca="1">INDIRECT("'"&amp;$C401&amp;"'!"&amp;"$"&amp;$D401&amp;$BN$1&amp;"")</f>
        <v>1.4</v>
      </c>
      <c r="BO401" s="231">
        <v>0.96</v>
      </c>
      <c r="BP401" s="230">
        <v>0.39</v>
      </c>
      <c r="BQ401" s="234" cm="1">
        <f t="array" aca="1" ref="BQ401" ca="1">INDIRECT("'"&amp;$C401&amp;"'!"&amp;"$"&amp;$D401&amp;$BQ$1&amp;"")</f>
        <v>1.24</v>
      </c>
      <c r="BR401" s="232"/>
      <c r="BS401" s="232">
        <v>0.99</v>
      </c>
      <c r="BT401" s="230">
        <v>0.1</v>
      </c>
      <c r="BU401" s="235" cm="1">
        <f t="array" aca="1" ref="BU401" ca="1">INDIRECT("'"&amp;$C401&amp;"'!"&amp;"$"&amp;$D401&amp;$BU$1&amp;"")</f>
        <v>0.86</v>
      </c>
      <c r="BV401" s="232"/>
      <c r="BW401" s="232">
        <v>0.97</v>
      </c>
      <c r="BX401" s="230">
        <v>0.19</v>
      </c>
      <c r="BY401" s="235"/>
      <c r="BZ401" s="232"/>
      <c r="CA401" s="232"/>
      <c r="CB401" s="230"/>
    </row>
    <row r="402" spans="1:80" ht="15" x14ac:dyDescent="0.2">
      <c r="A402" s="351">
        <f t="shared" si="29"/>
        <v>45977</v>
      </c>
      <c r="B402" s="268">
        <v>0.91666666666666696</v>
      </c>
      <c r="C402" s="254">
        <f t="shared" si="30"/>
        <v>16</v>
      </c>
      <c r="D402" s="255" t="s">
        <v>175</v>
      </c>
      <c r="E402" s="236">
        <v>14</v>
      </c>
      <c r="F402" s="237">
        <v>69.069999999999993</v>
      </c>
      <c r="G402" s="238" t="str" cm="1">
        <f t="array" aca="1" ref="G402" ca="1">INDIRECT("'"&amp;$C402&amp;"'!"&amp;"$"&amp;$D402&amp;$G$1&amp;"")</f>
        <v>CMS</v>
      </c>
      <c r="H402" s="239" t="s">
        <v>1</v>
      </c>
      <c r="I402" s="237" t="s">
        <v>1</v>
      </c>
      <c r="J402" s="238" cm="1">
        <f t="array" aca="1" ref="J402" ca="1">INDIRECT("'"&amp;$C402&amp;"'!"&amp;"$"&amp;$D402&amp;$J$1&amp;"")</f>
        <v>0</v>
      </c>
      <c r="K402" s="239"/>
      <c r="L402" s="239" t="s">
        <v>1</v>
      </c>
      <c r="M402" s="240" t="s">
        <v>1</v>
      </c>
      <c r="N402" s="236" cm="1">
        <f t="array" aca="1" ref="N402" ca="1">INDIRECT("'"&amp;$C402&amp;"'!"&amp;"$"&amp;$D402&amp;$N$1&amp;"")</f>
        <v>6.6</v>
      </c>
      <c r="O402" s="239"/>
      <c r="P402" s="239">
        <v>0.94</v>
      </c>
      <c r="Q402" s="237">
        <v>2.41</v>
      </c>
      <c r="R402" s="236" cm="1">
        <f t="array" aca="1" ref="R402" ca="1">INDIRECT("'"&amp;$C402&amp;"'!"&amp;"$"&amp;$D402&amp;$R$1&amp;"")</f>
        <v>6.6</v>
      </c>
      <c r="S402" s="239"/>
      <c r="T402" s="239">
        <v>0.96</v>
      </c>
      <c r="U402" s="240">
        <v>1.95</v>
      </c>
      <c r="V402" s="236" t="s">
        <v>1</v>
      </c>
      <c r="W402" s="241" cm="1">
        <f t="array" aca="1" ref="W402" ca="1">INDIRECT("'"&amp;$C402&amp;"'!"&amp;"$"&amp;$D402&amp;$W$1&amp;"")</f>
        <v>0</v>
      </c>
      <c r="X402" s="239" t="s">
        <v>1</v>
      </c>
      <c r="Y402" s="237" t="s">
        <v>1</v>
      </c>
      <c r="Z402" s="238" cm="1">
        <f t="array" aca="1" ref="Z402" ca="1">INDIRECT("'"&amp;$C402&amp;"'!"&amp;"$"&amp;$D402&amp;$Z$1&amp;"")</f>
        <v>0</v>
      </c>
      <c r="AA402" s="239" t="s">
        <v>1</v>
      </c>
      <c r="AB402" s="239" t="s">
        <v>1</v>
      </c>
      <c r="AC402" s="240" t="s">
        <v>1</v>
      </c>
      <c r="AD402" s="236" cm="1">
        <f t="array" aca="1" ref="AD402" ca="1">INDIRECT("'"&amp;$C402&amp;"'!"&amp;"$"&amp;$D402&amp;$AD$1&amp;"")</f>
        <v>0</v>
      </c>
      <c r="AE402" s="239" t="s">
        <v>1</v>
      </c>
      <c r="AF402" s="239" t="s">
        <v>1</v>
      </c>
      <c r="AG402" s="237" t="s">
        <v>1</v>
      </c>
      <c r="AH402" s="238" cm="1">
        <f t="array" aca="1" ref="AH402" ca="1">INDIRECT("'"&amp;$C402&amp;"'!"&amp;"$"&amp;$D402&amp;$AH$1&amp;"")</f>
        <v>0</v>
      </c>
      <c r="AI402" s="239" t="s">
        <v>1</v>
      </c>
      <c r="AJ402" s="239" t="s">
        <v>1</v>
      </c>
      <c r="AK402" s="240" t="s">
        <v>1</v>
      </c>
      <c r="AL402" s="236" cm="1">
        <f t="array" aca="1" ref="AL402" ca="1">INDIRECT("'"&amp;$C402&amp;"'!"&amp;"$"&amp;$D402&amp;$AL$1&amp;"")</f>
        <v>0</v>
      </c>
      <c r="AM402" s="239" t="s">
        <v>1</v>
      </c>
      <c r="AN402" s="239" t="s">
        <v>1</v>
      </c>
      <c r="AO402" s="237" t="s">
        <v>1</v>
      </c>
      <c r="AP402" s="236">
        <v>11.6</v>
      </c>
      <c r="AQ402" s="240">
        <v>70.8</v>
      </c>
      <c r="AR402" s="236" cm="1">
        <f t="array" aca="1" ref="AR402" ca="1">INDIRECT("'"&amp;$C402&amp;"'!"&amp;"$"&amp;$D402&amp;$AR$1&amp;"")</f>
        <v>4</v>
      </c>
      <c r="AS402" s="239">
        <v>0.96</v>
      </c>
      <c r="AT402" s="237">
        <v>1.1599999999999999</v>
      </c>
      <c r="AU402" s="238" cm="1">
        <f t="array" aca="1" ref="AU402" ca="1">INDIRECT("'"&amp;$C402&amp;"'!"&amp;"$"&amp;$D402&amp;$AU$1&amp;"")</f>
        <v>0</v>
      </c>
      <c r="AV402" s="239" t="s">
        <v>1</v>
      </c>
      <c r="AW402" s="237" t="s">
        <v>1</v>
      </c>
      <c r="AX402" s="236">
        <v>13.94</v>
      </c>
      <c r="AY402" s="240">
        <v>70.7</v>
      </c>
      <c r="AZ402" s="239" cm="1">
        <f t="array" aca="1" ref="AZ402" ca="1">INDIRECT("'"&amp;$C402&amp;"'!"&amp;"$"&amp;$D402&amp;$AZ$1&amp;"")</f>
        <v>4.5999999999999996</v>
      </c>
      <c r="BA402" s="238"/>
      <c r="BB402" s="239">
        <v>0.98</v>
      </c>
      <c r="BC402" s="237">
        <v>0.83</v>
      </c>
      <c r="BD402" s="239" cm="1">
        <f t="array" aca="1" ref="BD402" ca="1">INDIRECT("'"&amp;$C402&amp;"'!"&amp;"$"&amp;$D402&amp;$BD$1&amp;"")</f>
        <v>7</v>
      </c>
      <c r="BE402" s="238"/>
      <c r="BF402" s="239">
        <v>0.98</v>
      </c>
      <c r="BG402" s="237">
        <v>1.4</v>
      </c>
      <c r="BH402" s="241">
        <v>14.06</v>
      </c>
      <c r="BI402" s="237">
        <v>71.709999999999994</v>
      </c>
      <c r="BJ402" s="241" cm="1">
        <f t="array" aca="1" ref="BJ402" ca="1">INDIRECT("'"&amp;$C402&amp;"'!"&amp;"$"&amp;$D402&amp;$BJ$1&amp;"")</f>
        <v>14.26</v>
      </c>
      <c r="BK402" s="239">
        <v>1</v>
      </c>
      <c r="BL402" s="237">
        <v>1.19</v>
      </c>
      <c r="BM402" s="415">
        <v>67.900000000000006</v>
      </c>
      <c r="BN402" s="236" cm="1">
        <f t="array" aca="1" ref="BN402" ca="1">INDIRECT("'"&amp;$C402&amp;"'!"&amp;"$"&amp;$D402&amp;$BN$1&amp;"")</f>
        <v>2.2000000000000002</v>
      </c>
      <c r="BO402" s="238">
        <v>0.96</v>
      </c>
      <c r="BP402" s="237">
        <v>0.63</v>
      </c>
      <c r="BQ402" s="241" cm="1">
        <f t="array" aca="1" ref="BQ402" ca="1">INDIRECT("'"&amp;$C402&amp;"'!"&amp;"$"&amp;$D402&amp;$BQ$1&amp;"")</f>
        <v>1</v>
      </c>
      <c r="BR402" s="239"/>
      <c r="BS402" s="239">
        <v>0.99</v>
      </c>
      <c r="BT402" s="237">
        <v>0.1</v>
      </c>
      <c r="BU402" s="242" cm="1">
        <f t="array" aca="1" ref="BU402" ca="1">INDIRECT("'"&amp;$C402&amp;"'!"&amp;"$"&amp;$D402&amp;$BU$1&amp;"")</f>
        <v>0.82</v>
      </c>
      <c r="BV402" s="239"/>
      <c r="BW402" s="239">
        <v>0.97</v>
      </c>
      <c r="BX402" s="237">
        <v>0.18</v>
      </c>
      <c r="BY402" s="242"/>
      <c r="BZ402" s="239"/>
      <c r="CA402" s="239"/>
      <c r="CB402" s="237"/>
    </row>
    <row r="403" spans="1:80" ht="15.75" thickBot="1" x14ac:dyDescent="0.25">
      <c r="A403" s="352">
        <f t="shared" si="29"/>
        <v>45977</v>
      </c>
      <c r="B403" s="269">
        <v>0.95833333333333404</v>
      </c>
      <c r="C403" s="256">
        <f t="shared" si="30"/>
        <v>16</v>
      </c>
      <c r="D403" s="257" t="s">
        <v>176</v>
      </c>
      <c r="E403" s="243"/>
      <c r="F403" s="244"/>
      <c r="G403" s="245" t="str" cm="1">
        <f t="array" aca="1" ref="G403" ca="1">INDIRECT("'"&amp;$C403&amp;"'!"&amp;"$"&amp;$D403&amp;$G$1&amp;"")</f>
        <v>CMS</v>
      </c>
      <c r="H403" s="246" t="s">
        <v>1</v>
      </c>
      <c r="I403" s="244" t="s">
        <v>1</v>
      </c>
      <c r="J403" s="245" cm="1">
        <f t="array" aca="1" ref="J403" ca="1">INDIRECT("'"&amp;$C403&amp;"'!"&amp;"$"&amp;$D403&amp;$J$1&amp;"")</f>
        <v>0</v>
      </c>
      <c r="K403" s="246"/>
      <c r="L403" s="246" t="s">
        <v>1</v>
      </c>
      <c r="M403" s="247" t="s">
        <v>1</v>
      </c>
      <c r="N403" s="243" cm="1">
        <f t="array" aca="1" ref="N403" ca="1">INDIRECT("'"&amp;$C403&amp;"'!"&amp;"$"&amp;$D403&amp;$N$1&amp;"")</f>
        <v>6.7</v>
      </c>
      <c r="O403" s="246"/>
      <c r="P403" s="246"/>
      <c r="Q403" s="244"/>
      <c r="R403" s="361" cm="1">
        <f t="array" aca="1" ref="R403" ca="1">INDIRECT("'"&amp;$C403&amp;"'!"&amp;"$"&amp;$D403&amp;$R$1&amp;"")</f>
        <v>6.7</v>
      </c>
      <c r="S403" s="246"/>
      <c r="T403" s="246"/>
      <c r="U403" s="247"/>
      <c r="V403" s="243" t="s">
        <v>1</v>
      </c>
      <c r="W403" s="248" cm="1">
        <f t="array" aca="1" ref="W403" ca="1">INDIRECT("'"&amp;$C403&amp;"'!"&amp;"$"&amp;$D403&amp;$W$1&amp;"")</f>
        <v>0</v>
      </c>
      <c r="X403" s="246" t="s">
        <v>1</v>
      </c>
      <c r="Y403" s="244" t="s">
        <v>1</v>
      </c>
      <c r="Z403" s="245" cm="1">
        <f t="array" aca="1" ref="Z403" ca="1">INDIRECT("'"&amp;$C403&amp;"'!"&amp;"$"&amp;$D403&amp;$Z$1&amp;"")</f>
        <v>0</v>
      </c>
      <c r="AA403" s="246" t="s">
        <v>1</v>
      </c>
      <c r="AB403" s="246" t="s">
        <v>1</v>
      </c>
      <c r="AC403" s="247" t="s">
        <v>1</v>
      </c>
      <c r="AD403" s="243" cm="1">
        <f t="array" aca="1" ref="AD403" ca="1">INDIRECT("'"&amp;$C403&amp;"'!"&amp;"$"&amp;$D403&amp;$AD$1&amp;"")</f>
        <v>0</v>
      </c>
      <c r="AE403" s="246" t="s">
        <v>1</v>
      </c>
      <c r="AF403" s="246" t="s">
        <v>1</v>
      </c>
      <c r="AG403" s="244" t="s">
        <v>1</v>
      </c>
      <c r="AH403" s="245" cm="1">
        <f t="array" aca="1" ref="AH403" ca="1">INDIRECT("'"&amp;$C403&amp;"'!"&amp;"$"&amp;$D403&amp;$AH$1&amp;"")</f>
        <v>0</v>
      </c>
      <c r="AI403" s="246" t="s">
        <v>1</v>
      </c>
      <c r="AJ403" s="246" t="s">
        <v>1</v>
      </c>
      <c r="AK403" s="247" t="s">
        <v>1</v>
      </c>
      <c r="AL403" s="243" cm="1">
        <f t="array" aca="1" ref="AL403" ca="1">INDIRECT("'"&amp;$C403&amp;"'!"&amp;"$"&amp;$D403&amp;$AL$1&amp;"")</f>
        <v>0</v>
      </c>
      <c r="AM403" s="246" t="s">
        <v>1</v>
      </c>
      <c r="AN403" s="246" t="s">
        <v>1</v>
      </c>
      <c r="AO403" s="244" t="s">
        <v>1</v>
      </c>
      <c r="AP403" s="243">
        <v>11.6</v>
      </c>
      <c r="AQ403" s="247">
        <v>70.900000000000006</v>
      </c>
      <c r="AR403" s="243" cm="1">
        <f t="array" aca="1" ref="AR403" ca="1">INDIRECT("'"&amp;$C403&amp;"'!"&amp;"$"&amp;$D403&amp;$AR$1&amp;"")</f>
        <v>4</v>
      </c>
      <c r="AS403" s="246">
        <v>0.97</v>
      </c>
      <c r="AT403" s="244">
        <v>1.08</v>
      </c>
      <c r="AU403" s="245" cm="1">
        <f t="array" aca="1" ref="AU403" ca="1">INDIRECT("'"&amp;$C403&amp;"'!"&amp;"$"&amp;$D403&amp;$AU$1&amp;"")</f>
        <v>0</v>
      </c>
      <c r="AV403" s="246"/>
      <c r="AW403" s="244"/>
      <c r="AX403" s="243"/>
      <c r="AY403" s="247"/>
      <c r="AZ403" s="246" cm="1">
        <f t="array" aca="1" ref="AZ403" ca="1">INDIRECT("'"&amp;$C403&amp;"'!"&amp;"$"&amp;$D403&amp;$AZ$1&amp;"")</f>
        <v>2.7</v>
      </c>
      <c r="BA403" s="245"/>
      <c r="BB403" s="246"/>
      <c r="BC403" s="244"/>
      <c r="BD403" s="246" cm="1">
        <f t="array" aca="1" ref="BD403" ca="1">INDIRECT("'"&amp;$C403&amp;"'!"&amp;"$"&amp;$D403&amp;$BD$1&amp;"")</f>
        <v>7</v>
      </c>
      <c r="BE403" s="245"/>
      <c r="BF403" s="246"/>
      <c r="BG403" s="244"/>
      <c r="BH403" s="248"/>
      <c r="BI403" s="244"/>
      <c r="BJ403" s="248" cm="1">
        <f t="array" aca="1" ref="BJ403" ca="1">INDIRECT("'"&amp;$C403&amp;"'!"&amp;"$"&amp;$D403&amp;$BJ$1&amp;"")</f>
        <v>14.27</v>
      </c>
      <c r="BK403" s="246"/>
      <c r="BL403" s="244"/>
      <c r="BM403" s="416"/>
      <c r="BN403" s="243" cm="1">
        <f t="array" aca="1" ref="BN403" ca="1">INDIRECT("'"&amp;$C403&amp;"'!"&amp;"$"&amp;$D403&amp;$BN$1&amp;"")</f>
        <v>0</v>
      </c>
      <c r="BO403" s="245"/>
      <c r="BP403" s="244"/>
      <c r="BQ403" s="248" cm="1">
        <f t="array" aca="1" ref="BQ403" ca="1">INDIRECT("'"&amp;$C403&amp;"'!"&amp;"$"&amp;$D403&amp;$BQ$1&amp;"")</f>
        <v>0.99</v>
      </c>
      <c r="BR403" s="246"/>
      <c r="BS403" s="246"/>
      <c r="BT403" s="244"/>
      <c r="BU403" s="249" cm="1">
        <f t="array" aca="1" ref="BU403" ca="1">INDIRECT("'"&amp;$C403&amp;"'!"&amp;"$"&amp;$D403&amp;$BU$1&amp;"")</f>
        <v>0.77</v>
      </c>
      <c r="BV403" s="246"/>
      <c r="BW403" s="246"/>
      <c r="BX403" s="244"/>
      <c r="BY403" s="249"/>
      <c r="BZ403" s="246"/>
      <c r="CA403" s="246"/>
      <c r="CB403" s="244"/>
    </row>
    <row r="404" spans="1:80" ht="15" thickBot="1" x14ac:dyDescent="0.25">
      <c r="BI404" s="250"/>
    </row>
    <row r="405" spans="1:80" ht="15" x14ac:dyDescent="0.2">
      <c r="A405" s="270">
        <f>A380+1</f>
        <v>45978</v>
      </c>
      <c r="B405" s="267">
        <v>0</v>
      </c>
      <c r="C405" s="252">
        <f>DAY(A405)</f>
        <v>17</v>
      </c>
      <c r="D405" s="253" t="s">
        <v>153</v>
      </c>
      <c r="E405" s="223"/>
      <c r="F405" s="224"/>
      <c r="G405" s="225" t="str" cm="1">
        <f t="array" aca="1" ref="G405" ca="1">INDIRECT("'"&amp;$C405&amp;"'!"&amp;"$"&amp;$D405&amp;$G$1&amp;"")</f>
        <v>CMS</v>
      </c>
      <c r="H405" s="226" t="s">
        <v>1</v>
      </c>
      <c r="I405" s="224" t="s">
        <v>1</v>
      </c>
      <c r="J405" s="225" cm="1">
        <f t="array" aca="1" ref="J405" ca="1">INDIRECT("'"&amp;$C405&amp;"'!"&amp;"$"&amp;$D405&amp;$J$1&amp;"")</f>
        <v>0</v>
      </c>
      <c r="K405" s="226"/>
      <c r="L405" s="226"/>
      <c r="M405" s="227"/>
      <c r="N405" s="223" cm="1">
        <f t="array" aca="1" ref="N405" ca="1">INDIRECT("'"&amp;$C405&amp;"'!"&amp;"$"&amp;$D405&amp;$N$1&amp;"")</f>
        <v>6.6</v>
      </c>
      <c r="O405" s="226"/>
      <c r="P405" s="226"/>
      <c r="Q405" s="224"/>
      <c r="R405" s="358" cm="1">
        <f t="array" aca="1" ref="R405" ca="1">INDIRECT("'"&amp;$C405&amp;"'!"&amp;"$"&amp;$D405&amp;$R$1&amp;"")</f>
        <v>6.6</v>
      </c>
      <c r="S405" s="226"/>
      <c r="T405" s="226"/>
      <c r="U405" s="227"/>
      <c r="V405" s="223"/>
      <c r="W405" s="228" cm="1">
        <f t="array" aca="1" ref="W405" ca="1">INDIRECT("'"&amp;$C405&amp;"'!"&amp;"$"&amp;$D405&amp;$W$1&amp;"")</f>
        <v>0</v>
      </c>
      <c r="X405" s="226"/>
      <c r="Y405" s="224"/>
      <c r="Z405" s="225"/>
      <c r="AA405" s="226"/>
      <c r="AB405" s="226"/>
      <c r="AC405" s="227"/>
      <c r="AD405" s="223"/>
      <c r="AE405" s="226"/>
      <c r="AF405" s="226"/>
      <c r="AG405" s="224"/>
      <c r="AH405" s="225"/>
      <c r="AI405" s="226"/>
      <c r="AJ405" s="226"/>
      <c r="AK405" s="224"/>
      <c r="AL405" s="223"/>
      <c r="AM405" s="226"/>
      <c r="AN405" s="226"/>
      <c r="AO405" s="224"/>
      <c r="AP405" s="223"/>
      <c r="AQ405" s="227"/>
      <c r="AR405" s="223" cm="1">
        <f t="array" aca="1" ref="AR405" ca="1">INDIRECT("'"&amp;$C405&amp;"'!"&amp;"$"&amp;$D405&amp;$AR$1&amp;"")</f>
        <v>4</v>
      </c>
      <c r="AS405" s="226"/>
      <c r="AT405" s="224"/>
      <c r="AU405" s="225" cm="1">
        <f t="array" aca="1" ref="AU405" ca="1">INDIRECT("'"&amp;$C405&amp;"'!"&amp;"$"&amp;$D405&amp;$AU$1&amp;"")</f>
        <v>0</v>
      </c>
      <c r="AV405" s="226"/>
      <c r="AW405" s="224"/>
      <c r="AX405" s="223"/>
      <c r="AY405" s="227"/>
      <c r="AZ405" s="226" cm="1">
        <f t="array" aca="1" ref="AZ405" ca="1">INDIRECT("'"&amp;$C405&amp;"'!"&amp;"$"&amp;$D405&amp;$AZ$1&amp;"")</f>
        <v>4.0999999999999996</v>
      </c>
      <c r="BA405" s="225"/>
      <c r="BB405" s="226"/>
      <c r="BC405" s="224"/>
      <c r="BD405" s="226" cm="1">
        <f t="array" aca="1" ref="BD405" ca="1">INDIRECT("'"&amp;$C405&amp;"'!"&amp;"$"&amp;$D405&amp;$BD$1&amp;"")</f>
        <v>7</v>
      </c>
      <c r="BE405" s="225"/>
      <c r="BF405" s="226"/>
      <c r="BG405" s="224"/>
      <c r="BH405" s="228"/>
      <c r="BI405" s="224"/>
      <c r="BJ405" s="228" cm="1">
        <f t="array" aca="1" ref="BJ405" ca="1">INDIRECT("'"&amp;$C405&amp;"'!"&amp;"$"&amp;$D405&amp;$BJ$1&amp;"")</f>
        <v>14.26</v>
      </c>
      <c r="BK405" s="226"/>
      <c r="BL405" s="224"/>
      <c r="BM405" s="413"/>
      <c r="BN405" s="223" cm="1">
        <f t="array" aca="1" ref="BN405" ca="1">INDIRECT("'"&amp;$C405&amp;"'!"&amp;"$"&amp;$D405&amp;$BN$1&amp;"")</f>
        <v>0</v>
      </c>
      <c r="BO405" s="225"/>
      <c r="BP405" s="224"/>
      <c r="BQ405" s="228" cm="1">
        <f t="array" aca="1" ref="BQ405" ca="1">INDIRECT("'"&amp;$C405&amp;"'!"&amp;"$"&amp;$D405&amp;$BQ$1&amp;"")</f>
        <v>1.24</v>
      </c>
      <c r="BR405" s="226"/>
      <c r="BS405" s="226"/>
      <c r="BT405" s="224"/>
      <c r="BU405" s="228" cm="1">
        <f t="array" aca="1" ref="BU405" ca="1">INDIRECT("'"&amp;$C405&amp;"'!"&amp;"$"&amp;$D405&amp;$BU$1&amp;"")</f>
        <v>0.82</v>
      </c>
      <c r="BV405" s="226"/>
      <c r="BW405" s="226"/>
      <c r="BX405" s="224"/>
      <c r="BY405" s="281"/>
      <c r="BZ405" s="226"/>
      <c r="CA405" s="226"/>
      <c r="CB405" s="224"/>
    </row>
    <row r="406" spans="1:80" ht="15" x14ac:dyDescent="0.2">
      <c r="A406" s="351">
        <f t="shared" ref="A406:A428" si="31">A381+1</f>
        <v>45978</v>
      </c>
      <c r="B406" s="268">
        <v>4.1666666666666699E-2</v>
      </c>
      <c r="C406" s="254">
        <f>DAY(A406)</f>
        <v>17</v>
      </c>
      <c r="D406" s="255" t="s">
        <v>154</v>
      </c>
      <c r="E406" s="229"/>
      <c r="F406" s="230"/>
      <c r="G406" s="231" cm="1">
        <f t="array" aca="1" ref="G406" ca="1">INDIRECT("'"&amp;$C406&amp;"'!"&amp;"$"&amp;$D406&amp;$G$1&amp;"")</f>
        <v>0</v>
      </c>
      <c r="H406" s="232" t="s">
        <v>1</v>
      </c>
      <c r="I406" s="230" t="s">
        <v>1</v>
      </c>
      <c r="J406" s="231" cm="1">
        <f t="array" aca="1" ref="J406" ca="1">INDIRECT("'"&amp;$C406&amp;"'!"&amp;"$"&amp;$D406&amp;$J$1&amp;"")</f>
        <v>0</v>
      </c>
      <c r="K406" s="232"/>
      <c r="L406" s="232"/>
      <c r="M406" s="233"/>
      <c r="N406" s="229" cm="1">
        <f t="array" aca="1" ref="N406" ca="1">INDIRECT("'"&amp;$C406&amp;"'!"&amp;"$"&amp;$D406&amp;$N$1&amp;"")</f>
        <v>0</v>
      </c>
      <c r="O406" s="232"/>
      <c r="P406" s="232"/>
      <c r="Q406" s="230"/>
      <c r="R406" s="359" cm="1">
        <f t="array" aca="1" ref="R406" ca="1">INDIRECT("'"&amp;$C406&amp;"'!"&amp;"$"&amp;$D406&amp;$R$1&amp;"")</f>
        <v>0</v>
      </c>
      <c r="S406" s="232"/>
      <c r="T406" s="232"/>
      <c r="U406" s="233"/>
      <c r="V406" s="229"/>
      <c r="W406" s="234" cm="1">
        <f t="array" aca="1" ref="W406" ca="1">INDIRECT("'"&amp;$C406&amp;"'!"&amp;"$"&amp;$D406&amp;$W$1&amp;"")</f>
        <v>0</v>
      </c>
      <c r="X406" s="232"/>
      <c r="Y406" s="230"/>
      <c r="Z406" s="231"/>
      <c r="AA406" s="232"/>
      <c r="AB406" s="232"/>
      <c r="AC406" s="233"/>
      <c r="AD406" s="229"/>
      <c r="AE406" s="232"/>
      <c r="AF406" s="232"/>
      <c r="AG406" s="230"/>
      <c r="AH406" s="231"/>
      <c r="AI406" s="232"/>
      <c r="AJ406" s="232"/>
      <c r="AK406" s="233"/>
      <c r="AL406" s="229"/>
      <c r="AM406" s="232"/>
      <c r="AN406" s="232"/>
      <c r="AO406" s="230"/>
      <c r="AP406" s="229"/>
      <c r="AQ406" s="233"/>
      <c r="AR406" s="229" cm="1">
        <f t="array" aca="1" ref="AR406" ca="1">INDIRECT("'"&amp;$C406&amp;"'!"&amp;"$"&amp;$D406&amp;$AR$1&amp;"")</f>
        <v>0</v>
      </c>
      <c r="AS406" s="232"/>
      <c r="AT406" s="230"/>
      <c r="AU406" s="231" cm="1">
        <f t="array" aca="1" ref="AU406" ca="1">INDIRECT("'"&amp;$C406&amp;"'!"&amp;"$"&amp;$D406&amp;$AU$1&amp;"")</f>
        <v>0</v>
      </c>
      <c r="AV406" s="232"/>
      <c r="AW406" s="230"/>
      <c r="AX406" s="229"/>
      <c r="AY406" s="233"/>
      <c r="AZ406" s="232" cm="1">
        <f t="array" aca="1" ref="AZ406" ca="1">INDIRECT("'"&amp;$C406&amp;"'!"&amp;"$"&amp;$D406&amp;$AZ$1&amp;"")</f>
        <v>0</v>
      </c>
      <c r="BA406" s="231"/>
      <c r="BB406" s="232"/>
      <c r="BC406" s="230"/>
      <c r="BD406" s="232" cm="1">
        <f t="array" aca="1" ref="BD406" ca="1">INDIRECT("'"&amp;$C406&amp;"'!"&amp;"$"&amp;$D406&amp;$BD$1&amp;"")</f>
        <v>0</v>
      </c>
      <c r="BE406" s="231"/>
      <c r="BF406" s="232"/>
      <c r="BG406" s="230"/>
      <c r="BH406" s="234"/>
      <c r="BI406" s="230"/>
      <c r="BJ406" s="234" cm="1">
        <f t="array" aca="1" ref="BJ406" ca="1">INDIRECT("'"&amp;$C406&amp;"'!"&amp;"$"&amp;$D406&amp;$BJ$1&amp;"")</f>
        <v>0</v>
      </c>
      <c r="BK406" s="232"/>
      <c r="BL406" s="230"/>
      <c r="BM406" s="414"/>
      <c r="BN406" s="229" cm="1">
        <f t="array" aca="1" ref="BN406" ca="1">INDIRECT("'"&amp;$C406&amp;"'!"&amp;"$"&amp;$D406&amp;$BN$1&amp;"")</f>
        <v>0</v>
      </c>
      <c r="BO406" s="231"/>
      <c r="BP406" s="230"/>
      <c r="BQ406" s="234" cm="1">
        <f t="array" aca="1" ref="BQ406" ca="1">INDIRECT("'"&amp;$C406&amp;"'!"&amp;"$"&amp;$D406&amp;$BQ$1&amp;"")</f>
        <v>0</v>
      </c>
      <c r="BR406" s="232"/>
      <c r="BS406" s="232"/>
      <c r="BT406" s="230"/>
      <c r="BU406" s="234" cm="1">
        <f t="array" aca="1" ref="BU406" ca="1">INDIRECT("'"&amp;$C406&amp;"'!"&amp;"$"&amp;$D406&amp;$BU$1&amp;"")</f>
        <v>0</v>
      </c>
      <c r="BV406" s="232"/>
      <c r="BW406" s="232"/>
      <c r="BX406" s="230"/>
      <c r="BY406" s="235"/>
      <c r="BZ406" s="232"/>
      <c r="CA406" s="232"/>
      <c r="CB406" s="230"/>
    </row>
    <row r="407" spans="1:80" ht="15" x14ac:dyDescent="0.2">
      <c r="A407" s="351">
        <f t="shared" si="31"/>
        <v>45978</v>
      </c>
      <c r="B407" s="268">
        <v>8.3333333333333301E-2</v>
      </c>
      <c r="C407" s="254">
        <f>DAY(A407)</f>
        <v>17</v>
      </c>
      <c r="D407" s="255" t="s">
        <v>155</v>
      </c>
      <c r="E407" s="236"/>
      <c r="F407" s="237"/>
      <c r="G407" s="238" cm="1">
        <f t="array" aca="1" ref="G407" ca="1">INDIRECT("'"&amp;$C407&amp;"'!"&amp;"$"&amp;$D407&amp;$G$1&amp;"")</f>
        <v>0</v>
      </c>
      <c r="H407" s="239" t="s">
        <v>1</v>
      </c>
      <c r="I407" s="237" t="s">
        <v>1</v>
      </c>
      <c r="J407" s="238" cm="1">
        <f t="array" aca="1" ref="J407" ca="1">INDIRECT("'"&amp;$C407&amp;"'!"&amp;"$"&amp;$D407&amp;$J$1&amp;"")</f>
        <v>0</v>
      </c>
      <c r="K407" s="239"/>
      <c r="L407" s="239"/>
      <c r="M407" s="240"/>
      <c r="N407" s="236" cm="1">
        <f t="array" aca="1" ref="N407" ca="1">INDIRECT("'"&amp;$C407&amp;"'!"&amp;"$"&amp;$D407&amp;$N$1&amp;"")</f>
        <v>0</v>
      </c>
      <c r="O407" s="239"/>
      <c r="P407" s="239"/>
      <c r="Q407" s="237"/>
      <c r="R407" s="236" cm="1">
        <f t="array" aca="1" ref="R407" ca="1">INDIRECT("'"&amp;$C407&amp;"'!"&amp;"$"&amp;$D407&amp;$R$1&amp;"")</f>
        <v>0</v>
      </c>
      <c r="S407" s="239"/>
      <c r="T407" s="239"/>
      <c r="U407" s="240"/>
      <c r="V407" s="236"/>
      <c r="W407" s="241" cm="1">
        <f t="array" aca="1" ref="W407" ca="1">INDIRECT("'"&amp;$C407&amp;"'!"&amp;"$"&amp;$D407&amp;$W$1&amp;"")</f>
        <v>0</v>
      </c>
      <c r="X407" s="239"/>
      <c r="Y407" s="237"/>
      <c r="Z407" s="238"/>
      <c r="AA407" s="239"/>
      <c r="AB407" s="239"/>
      <c r="AC407" s="240"/>
      <c r="AD407" s="236"/>
      <c r="AE407" s="239"/>
      <c r="AF407" s="239"/>
      <c r="AG407" s="237"/>
      <c r="AH407" s="238"/>
      <c r="AI407" s="239"/>
      <c r="AJ407" s="239"/>
      <c r="AK407" s="240"/>
      <c r="AL407" s="236"/>
      <c r="AM407" s="239"/>
      <c r="AN407" s="239"/>
      <c r="AO407" s="240"/>
      <c r="AP407" s="236"/>
      <c r="AQ407" s="240"/>
      <c r="AR407" s="236" cm="1">
        <f t="array" aca="1" ref="AR407" ca="1">INDIRECT("'"&amp;$C407&amp;"'!"&amp;"$"&amp;$D407&amp;$AR$1&amp;"")</f>
        <v>0</v>
      </c>
      <c r="AS407" s="239"/>
      <c r="AT407" s="237"/>
      <c r="AU407" s="238" cm="1">
        <f t="array" aca="1" ref="AU407" ca="1">INDIRECT("'"&amp;$C407&amp;"'!"&amp;"$"&amp;$D407&amp;$AU$1&amp;"")</f>
        <v>0</v>
      </c>
      <c r="AV407" s="239"/>
      <c r="AW407" s="237"/>
      <c r="AX407" s="236"/>
      <c r="AY407" s="240"/>
      <c r="AZ407" s="239" cm="1">
        <f t="array" aca="1" ref="AZ407" ca="1">INDIRECT("'"&amp;$C407&amp;"'!"&amp;"$"&amp;$D407&amp;$AZ$1&amp;"")</f>
        <v>0</v>
      </c>
      <c r="BA407" s="238"/>
      <c r="BB407" s="239"/>
      <c r="BC407" s="237"/>
      <c r="BD407" s="239" cm="1">
        <f t="array" aca="1" ref="BD407" ca="1">INDIRECT("'"&amp;$C407&amp;"'!"&amp;"$"&amp;$D407&amp;$BD$1&amp;"")</f>
        <v>0</v>
      </c>
      <c r="BE407" s="238"/>
      <c r="BF407" s="239"/>
      <c r="BG407" s="237"/>
      <c r="BH407" s="241"/>
      <c r="BI407" s="237"/>
      <c r="BJ407" s="241" cm="1">
        <f t="array" aca="1" ref="BJ407" ca="1">INDIRECT("'"&amp;$C407&amp;"'!"&amp;"$"&amp;$D407&amp;$BJ$1&amp;"")</f>
        <v>0</v>
      </c>
      <c r="BK407" s="239"/>
      <c r="BL407" s="237"/>
      <c r="BM407" s="415"/>
      <c r="BN407" s="236" cm="1">
        <f t="array" aca="1" ref="BN407" ca="1">INDIRECT("'"&amp;$C407&amp;"'!"&amp;"$"&amp;$D407&amp;$BN$1&amp;"")</f>
        <v>0</v>
      </c>
      <c r="BO407" s="238"/>
      <c r="BP407" s="237"/>
      <c r="BQ407" s="241" cm="1">
        <f t="array" aca="1" ref="BQ407" ca="1">INDIRECT("'"&amp;$C407&amp;"'!"&amp;"$"&amp;$D407&amp;$BQ$1&amp;"")</f>
        <v>0</v>
      </c>
      <c r="BR407" s="239"/>
      <c r="BS407" s="239"/>
      <c r="BT407" s="237"/>
      <c r="BU407" s="241" cm="1">
        <f t="array" aca="1" ref="BU407" ca="1">INDIRECT("'"&amp;$C407&amp;"'!"&amp;"$"&amp;$D407&amp;$BU$1&amp;"")</f>
        <v>0</v>
      </c>
      <c r="BV407" s="239"/>
      <c r="BW407" s="239"/>
      <c r="BX407" s="237"/>
      <c r="BY407" s="242"/>
      <c r="BZ407" s="239"/>
      <c r="CA407" s="239"/>
      <c r="CB407" s="237"/>
    </row>
    <row r="408" spans="1:80" ht="15" x14ac:dyDescent="0.2">
      <c r="A408" s="351">
        <f t="shared" si="31"/>
        <v>45978</v>
      </c>
      <c r="B408" s="268">
        <v>0.125</v>
      </c>
      <c r="C408" s="254">
        <f>DAY(A408)</f>
        <v>17</v>
      </c>
      <c r="D408" s="255" t="s">
        <v>156</v>
      </c>
      <c r="E408" s="229"/>
      <c r="F408" s="230"/>
      <c r="G408" s="231" cm="1">
        <f t="array" aca="1" ref="G408" ca="1">INDIRECT("'"&amp;$C408&amp;"'!"&amp;"$"&amp;$D408&amp;$G$1&amp;"")</f>
        <v>0</v>
      </c>
      <c r="H408" s="232" t="s">
        <v>1</v>
      </c>
      <c r="I408" s="230" t="s">
        <v>1</v>
      </c>
      <c r="J408" s="231" cm="1">
        <f t="array" aca="1" ref="J408" ca="1">INDIRECT("'"&amp;$C408&amp;"'!"&amp;"$"&amp;$D408&amp;$J$1&amp;"")</f>
        <v>0</v>
      </c>
      <c r="K408" s="232"/>
      <c r="L408" s="232"/>
      <c r="M408" s="233"/>
      <c r="N408" s="229" cm="1">
        <f t="array" aca="1" ref="N408" ca="1">INDIRECT("'"&amp;$C408&amp;"'!"&amp;"$"&amp;$D408&amp;$N$1&amp;"")</f>
        <v>0</v>
      </c>
      <c r="O408" s="232"/>
      <c r="P408" s="232"/>
      <c r="Q408" s="230"/>
      <c r="R408" s="359" cm="1">
        <f t="array" aca="1" ref="R408" ca="1">INDIRECT("'"&amp;$C408&amp;"'!"&amp;"$"&amp;$D408&amp;$R$1&amp;"")</f>
        <v>0</v>
      </c>
      <c r="S408" s="232"/>
      <c r="T408" s="232"/>
      <c r="U408" s="233"/>
      <c r="V408" s="229"/>
      <c r="W408" s="234" cm="1">
        <f t="array" aca="1" ref="W408" ca="1">INDIRECT("'"&amp;$C408&amp;"'!"&amp;"$"&amp;$D408&amp;$W$1&amp;"")</f>
        <v>0</v>
      </c>
      <c r="X408" s="232"/>
      <c r="Y408" s="230"/>
      <c r="Z408" s="231"/>
      <c r="AA408" s="232"/>
      <c r="AB408" s="232"/>
      <c r="AC408" s="233"/>
      <c r="AD408" s="229"/>
      <c r="AE408" s="232"/>
      <c r="AF408" s="232"/>
      <c r="AG408" s="230"/>
      <c r="AH408" s="231"/>
      <c r="AI408" s="232"/>
      <c r="AJ408" s="232"/>
      <c r="AK408" s="233"/>
      <c r="AL408" s="229"/>
      <c r="AM408" s="232"/>
      <c r="AN408" s="232"/>
      <c r="AO408" s="230"/>
      <c r="AP408" s="229"/>
      <c r="AQ408" s="233"/>
      <c r="AR408" s="229" cm="1">
        <f t="array" aca="1" ref="AR408" ca="1">INDIRECT("'"&amp;$C408&amp;"'!"&amp;"$"&amp;$D408&amp;$AR$1&amp;"")</f>
        <v>0</v>
      </c>
      <c r="AS408" s="232"/>
      <c r="AT408" s="230"/>
      <c r="AU408" s="231" cm="1">
        <f t="array" aca="1" ref="AU408" ca="1">INDIRECT("'"&amp;$C408&amp;"'!"&amp;"$"&amp;$D408&amp;$AU$1&amp;"")</f>
        <v>0</v>
      </c>
      <c r="AV408" s="232"/>
      <c r="AW408" s="230"/>
      <c r="AX408" s="229"/>
      <c r="AY408" s="233"/>
      <c r="AZ408" s="232" cm="1">
        <f t="array" aca="1" ref="AZ408" ca="1">INDIRECT("'"&amp;$C408&amp;"'!"&amp;"$"&amp;$D408&amp;$AZ$1&amp;"")</f>
        <v>0</v>
      </c>
      <c r="BA408" s="231"/>
      <c r="BB408" s="232"/>
      <c r="BC408" s="230"/>
      <c r="BD408" s="232" cm="1">
        <f t="array" aca="1" ref="BD408" ca="1">INDIRECT("'"&amp;$C408&amp;"'!"&amp;"$"&amp;$D408&amp;$BD$1&amp;"")</f>
        <v>0</v>
      </c>
      <c r="BE408" s="231"/>
      <c r="BF408" s="232"/>
      <c r="BG408" s="230"/>
      <c r="BH408" s="234"/>
      <c r="BI408" s="230"/>
      <c r="BJ408" s="234" cm="1">
        <f t="array" aca="1" ref="BJ408" ca="1">INDIRECT("'"&amp;$C408&amp;"'!"&amp;"$"&amp;$D408&amp;$BJ$1&amp;"")</f>
        <v>0</v>
      </c>
      <c r="BK408" s="232"/>
      <c r="BL408" s="230"/>
      <c r="BM408" s="414"/>
      <c r="BN408" s="229" cm="1">
        <f t="array" aca="1" ref="BN408" ca="1">INDIRECT("'"&amp;$C408&amp;"'!"&amp;"$"&amp;$D408&amp;$BN$1&amp;"")</f>
        <v>0</v>
      </c>
      <c r="BO408" s="231"/>
      <c r="BP408" s="230"/>
      <c r="BQ408" s="234" cm="1">
        <f t="array" aca="1" ref="BQ408" ca="1">INDIRECT("'"&amp;$C408&amp;"'!"&amp;"$"&amp;$D408&amp;$BQ$1&amp;"")</f>
        <v>0</v>
      </c>
      <c r="BR408" s="232"/>
      <c r="BS408" s="232"/>
      <c r="BT408" s="230"/>
      <c r="BU408" s="234" cm="1">
        <f t="array" aca="1" ref="BU408" ca="1">INDIRECT("'"&amp;$C408&amp;"'!"&amp;"$"&amp;$D408&amp;$BU$1&amp;"")</f>
        <v>0</v>
      </c>
      <c r="BV408" s="232"/>
      <c r="BW408" s="232"/>
      <c r="BX408" s="230"/>
      <c r="BY408" s="235"/>
      <c r="BZ408" s="232"/>
      <c r="CA408" s="232"/>
      <c r="CB408" s="230"/>
    </row>
    <row r="409" spans="1:80" ht="15" x14ac:dyDescent="0.2">
      <c r="A409" s="351">
        <f t="shared" si="31"/>
        <v>45978</v>
      </c>
      <c r="B409" s="268">
        <v>0.16666666666666699</v>
      </c>
      <c r="C409" s="254">
        <f>DAY(A409)</f>
        <v>17</v>
      </c>
      <c r="D409" s="255" t="s">
        <v>157</v>
      </c>
      <c r="E409" s="236"/>
      <c r="F409" s="237"/>
      <c r="G409" s="238" cm="1">
        <f t="array" aca="1" ref="G409" ca="1">INDIRECT("'"&amp;$C409&amp;"'!"&amp;"$"&amp;$D409&amp;$G$1&amp;"")</f>
        <v>0</v>
      </c>
      <c r="H409" s="239" t="s">
        <v>1</v>
      </c>
      <c r="I409" s="237" t="s">
        <v>1</v>
      </c>
      <c r="J409" s="238" cm="1">
        <f t="array" aca="1" ref="J409" ca="1">INDIRECT("'"&amp;$C409&amp;"'!"&amp;"$"&amp;$D409&amp;$J$1&amp;"")</f>
        <v>0</v>
      </c>
      <c r="K409" s="239"/>
      <c r="L409" s="239"/>
      <c r="M409" s="240"/>
      <c r="N409" s="236" cm="1">
        <f t="array" aca="1" ref="N409" ca="1">INDIRECT("'"&amp;$C409&amp;"'!"&amp;"$"&amp;$D409&amp;$N$1&amp;"")</f>
        <v>0</v>
      </c>
      <c r="O409" s="239"/>
      <c r="P409" s="239"/>
      <c r="Q409" s="237"/>
      <c r="R409" s="236" cm="1">
        <f t="array" aca="1" ref="R409" ca="1">INDIRECT("'"&amp;$C409&amp;"'!"&amp;"$"&amp;$D409&amp;$R$1&amp;"")</f>
        <v>0</v>
      </c>
      <c r="S409" s="239"/>
      <c r="T409" s="239"/>
      <c r="U409" s="240"/>
      <c r="V409" s="236"/>
      <c r="W409" s="241" cm="1">
        <f t="array" aca="1" ref="W409" ca="1">INDIRECT("'"&amp;$C409&amp;"'!"&amp;"$"&amp;$D409&amp;$W$1&amp;"")</f>
        <v>0</v>
      </c>
      <c r="X409" s="239"/>
      <c r="Y409" s="237"/>
      <c r="Z409" s="238"/>
      <c r="AA409" s="239"/>
      <c r="AB409" s="239"/>
      <c r="AC409" s="240"/>
      <c r="AD409" s="236"/>
      <c r="AE409" s="239"/>
      <c r="AF409" s="239"/>
      <c r="AG409" s="237"/>
      <c r="AH409" s="238"/>
      <c r="AI409" s="239"/>
      <c r="AJ409" s="239"/>
      <c r="AK409" s="240"/>
      <c r="AL409" s="236"/>
      <c r="AM409" s="239"/>
      <c r="AN409" s="239"/>
      <c r="AO409" s="237"/>
      <c r="AP409" s="236"/>
      <c r="AQ409" s="240"/>
      <c r="AR409" s="236" cm="1">
        <f t="array" aca="1" ref="AR409" ca="1">INDIRECT("'"&amp;$C409&amp;"'!"&amp;"$"&amp;$D409&amp;$AR$1&amp;"")</f>
        <v>0</v>
      </c>
      <c r="AS409" s="239"/>
      <c r="AT409" s="237"/>
      <c r="AU409" s="238" cm="1">
        <f t="array" aca="1" ref="AU409" ca="1">INDIRECT("'"&amp;$C409&amp;"'!"&amp;"$"&amp;$D409&amp;$AU$1&amp;"")</f>
        <v>0</v>
      </c>
      <c r="AV409" s="239"/>
      <c r="AW409" s="237"/>
      <c r="AX409" s="236"/>
      <c r="AY409" s="240"/>
      <c r="AZ409" s="239" cm="1">
        <f t="array" aca="1" ref="AZ409" ca="1">INDIRECT("'"&amp;$C409&amp;"'!"&amp;"$"&amp;$D409&amp;$AZ$1&amp;"")</f>
        <v>0</v>
      </c>
      <c r="BA409" s="238"/>
      <c r="BB409" s="239"/>
      <c r="BC409" s="237"/>
      <c r="BD409" s="239" cm="1">
        <f t="array" aca="1" ref="BD409" ca="1">INDIRECT("'"&amp;$C409&amp;"'!"&amp;"$"&amp;$D409&amp;$BD$1&amp;"")</f>
        <v>0</v>
      </c>
      <c r="BE409" s="238"/>
      <c r="BF409" s="239"/>
      <c r="BG409" s="237"/>
      <c r="BH409" s="241"/>
      <c r="BI409" s="237"/>
      <c r="BJ409" s="241" cm="1">
        <f t="array" aca="1" ref="BJ409" ca="1">INDIRECT("'"&amp;$C409&amp;"'!"&amp;"$"&amp;$D409&amp;$BJ$1&amp;"")</f>
        <v>0</v>
      </c>
      <c r="BK409" s="239"/>
      <c r="BL409" s="237"/>
      <c r="BM409" s="415"/>
      <c r="BN409" s="236" cm="1">
        <f t="array" aca="1" ref="BN409" ca="1">INDIRECT("'"&amp;$C409&amp;"'!"&amp;"$"&amp;$D409&amp;$BN$1&amp;"")</f>
        <v>0</v>
      </c>
      <c r="BO409" s="238"/>
      <c r="BP409" s="237"/>
      <c r="BQ409" s="241" cm="1">
        <f t="array" aca="1" ref="BQ409" ca="1">INDIRECT("'"&amp;$C409&amp;"'!"&amp;"$"&amp;$D409&amp;$BQ$1&amp;"")</f>
        <v>0</v>
      </c>
      <c r="BR409" s="239"/>
      <c r="BS409" s="239"/>
      <c r="BT409" s="237"/>
      <c r="BU409" s="241" cm="1">
        <f t="array" aca="1" ref="BU409" ca="1">INDIRECT("'"&amp;$C409&amp;"'!"&amp;"$"&amp;$D409&amp;$BU$1&amp;"")</f>
        <v>0</v>
      </c>
      <c r="BV409" s="239"/>
      <c r="BW409" s="239"/>
      <c r="BX409" s="237"/>
      <c r="BY409" s="242"/>
      <c r="BZ409" s="239"/>
      <c r="CA409" s="239"/>
      <c r="CB409" s="237"/>
    </row>
    <row r="410" spans="1:80" ht="15" x14ac:dyDescent="0.2">
      <c r="A410" s="351">
        <f t="shared" si="31"/>
        <v>45978</v>
      </c>
      <c r="B410" s="268">
        <v>0.20833333333333301</v>
      </c>
      <c r="C410" s="254">
        <f t="shared" ref="C410:C428" si="32">DAY(A410)</f>
        <v>17</v>
      </c>
      <c r="D410" s="255" t="s">
        <v>158</v>
      </c>
      <c r="E410" s="229"/>
      <c r="F410" s="230"/>
      <c r="G410" s="231" cm="1">
        <f t="array" aca="1" ref="G410" ca="1">INDIRECT("'"&amp;$C410&amp;"'!"&amp;"$"&amp;$D410&amp;$G$1&amp;"")</f>
        <v>0</v>
      </c>
      <c r="H410" s="232" t="s">
        <v>1</v>
      </c>
      <c r="I410" s="230" t="s">
        <v>1</v>
      </c>
      <c r="J410" s="231" cm="1">
        <f t="array" aca="1" ref="J410" ca="1">INDIRECT("'"&amp;$C410&amp;"'!"&amp;"$"&amp;$D410&amp;$J$1&amp;"")</f>
        <v>0</v>
      </c>
      <c r="K410" s="232"/>
      <c r="L410" s="232"/>
      <c r="M410" s="233"/>
      <c r="N410" s="229" cm="1">
        <f t="array" aca="1" ref="N410" ca="1">INDIRECT("'"&amp;$C410&amp;"'!"&amp;"$"&amp;$D410&amp;$N$1&amp;"")</f>
        <v>0</v>
      </c>
      <c r="O410" s="232"/>
      <c r="P410" s="232"/>
      <c r="Q410" s="230"/>
      <c r="R410" s="359" cm="1">
        <f t="array" aca="1" ref="R410" ca="1">INDIRECT("'"&amp;$C410&amp;"'!"&amp;"$"&amp;$D410&amp;$R$1&amp;"")</f>
        <v>0</v>
      </c>
      <c r="S410" s="232"/>
      <c r="T410" s="232"/>
      <c r="U410" s="233"/>
      <c r="V410" s="229"/>
      <c r="W410" s="234" cm="1">
        <f t="array" aca="1" ref="W410" ca="1">INDIRECT("'"&amp;$C410&amp;"'!"&amp;"$"&amp;$D410&amp;$W$1&amp;"")</f>
        <v>0</v>
      </c>
      <c r="X410" s="232"/>
      <c r="Y410" s="230"/>
      <c r="Z410" s="231"/>
      <c r="AA410" s="232"/>
      <c r="AB410" s="232"/>
      <c r="AC410" s="233"/>
      <c r="AD410" s="229"/>
      <c r="AE410" s="232"/>
      <c r="AF410" s="232"/>
      <c r="AG410" s="230"/>
      <c r="AH410" s="231"/>
      <c r="AI410" s="232"/>
      <c r="AJ410" s="232"/>
      <c r="AK410" s="233"/>
      <c r="AL410" s="229"/>
      <c r="AM410" s="232"/>
      <c r="AN410" s="232"/>
      <c r="AO410" s="230"/>
      <c r="AP410" s="229"/>
      <c r="AQ410" s="233"/>
      <c r="AR410" s="229" cm="1">
        <f t="array" aca="1" ref="AR410" ca="1">INDIRECT("'"&amp;$C410&amp;"'!"&amp;"$"&amp;$D410&amp;$AR$1&amp;"")</f>
        <v>0</v>
      </c>
      <c r="AS410" s="232"/>
      <c r="AT410" s="230"/>
      <c r="AU410" s="231" cm="1">
        <f t="array" aca="1" ref="AU410" ca="1">INDIRECT("'"&amp;$C410&amp;"'!"&amp;"$"&amp;$D410&amp;$AU$1&amp;"")</f>
        <v>0</v>
      </c>
      <c r="AV410" s="232"/>
      <c r="AW410" s="230"/>
      <c r="AX410" s="229"/>
      <c r="AY410" s="233"/>
      <c r="AZ410" s="232" cm="1">
        <f t="array" aca="1" ref="AZ410" ca="1">INDIRECT("'"&amp;$C410&amp;"'!"&amp;"$"&amp;$D410&amp;$AZ$1&amp;"")</f>
        <v>0</v>
      </c>
      <c r="BA410" s="231"/>
      <c r="BB410" s="232"/>
      <c r="BC410" s="230"/>
      <c r="BD410" s="232" cm="1">
        <f t="array" aca="1" ref="BD410" ca="1">INDIRECT("'"&amp;$C410&amp;"'!"&amp;"$"&amp;$D410&amp;$BD$1&amp;"")</f>
        <v>0</v>
      </c>
      <c r="BE410" s="231"/>
      <c r="BF410" s="232"/>
      <c r="BG410" s="230"/>
      <c r="BH410" s="234"/>
      <c r="BI410" s="230"/>
      <c r="BJ410" s="234" cm="1">
        <f t="array" aca="1" ref="BJ410" ca="1">INDIRECT("'"&amp;$C410&amp;"'!"&amp;"$"&amp;$D410&amp;$BJ$1&amp;"")</f>
        <v>0</v>
      </c>
      <c r="BK410" s="232"/>
      <c r="BL410" s="230"/>
      <c r="BM410" s="414"/>
      <c r="BN410" s="229" cm="1">
        <f t="array" aca="1" ref="BN410" ca="1">INDIRECT("'"&amp;$C410&amp;"'!"&amp;"$"&amp;$D410&amp;$BN$1&amp;"")</f>
        <v>0</v>
      </c>
      <c r="BO410" s="231"/>
      <c r="BP410" s="230"/>
      <c r="BQ410" s="234" cm="1">
        <f t="array" aca="1" ref="BQ410" ca="1">INDIRECT("'"&amp;$C410&amp;"'!"&amp;"$"&amp;$D410&amp;$BQ$1&amp;"")</f>
        <v>0</v>
      </c>
      <c r="BR410" s="232"/>
      <c r="BS410" s="232"/>
      <c r="BT410" s="230"/>
      <c r="BU410" s="234" cm="1">
        <f t="array" aca="1" ref="BU410" ca="1">INDIRECT("'"&amp;$C410&amp;"'!"&amp;"$"&amp;$D410&amp;$BU$1&amp;"")</f>
        <v>0</v>
      </c>
      <c r="BV410" s="232"/>
      <c r="BW410" s="232"/>
      <c r="BX410" s="230"/>
      <c r="BY410" s="235"/>
      <c r="BZ410" s="232"/>
      <c r="CA410" s="232"/>
      <c r="CB410" s="230"/>
    </row>
    <row r="411" spans="1:80" ht="15" x14ac:dyDescent="0.2">
      <c r="A411" s="351">
        <f t="shared" si="31"/>
        <v>45978</v>
      </c>
      <c r="B411" s="268">
        <v>0.25</v>
      </c>
      <c r="C411" s="254">
        <f t="shared" si="32"/>
        <v>17</v>
      </c>
      <c r="D411" s="255" t="s">
        <v>159</v>
      </c>
      <c r="E411" s="236"/>
      <c r="F411" s="237"/>
      <c r="G411" s="238" cm="1">
        <f t="array" aca="1" ref="G411" ca="1">INDIRECT("'"&amp;$C411&amp;"'!"&amp;"$"&amp;$D411&amp;$G$1&amp;"")</f>
        <v>0</v>
      </c>
      <c r="H411" s="239" t="s">
        <v>1</v>
      </c>
      <c r="I411" s="237" t="s">
        <v>1</v>
      </c>
      <c r="J411" s="238" cm="1">
        <f t="array" aca="1" ref="J411" ca="1">INDIRECT("'"&amp;$C411&amp;"'!"&amp;"$"&amp;$D411&amp;$J$1&amp;"")</f>
        <v>0</v>
      </c>
      <c r="K411" s="239"/>
      <c r="L411" s="239"/>
      <c r="M411" s="240"/>
      <c r="N411" s="236" cm="1">
        <f t="array" aca="1" ref="N411" ca="1">INDIRECT("'"&amp;$C411&amp;"'!"&amp;"$"&amp;$D411&amp;$N$1&amp;"")</f>
        <v>0</v>
      </c>
      <c r="O411" s="239"/>
      <c r="P411" s="239"/>
      <c r="Q411" s="237"/>
      <c r="R411" s="236" cm="1">
        <f t="array" aca="1" ref="R411" ca="1">INDIRECT("'"&amp;$C411&amp;"'!"&amp;"$"&amp;$D411&amp;$R$1&amp;"")</f>
        <v>0</v>
      </c>
      <c r="S411" s="239"/>
      <c r="T411" s="239"/>
      <c r="U411" s="240"/>
      <c r="V411" s="236"/>
      <c r="W411" s="241" cm="1">
        <f t="array" aca="1" ref="W411" ca="1">INDIRECT("'"&amp;$C411&amp;"'!"&amp;"$"&amp;$D411&amp;$W$1&amp;"")</f>
        <v>0</v>
      </c>
      <c r="X411" s="239"/>
      <c r="Y411" s="237"/>
      <c r="Z411" s="238"/>
      <c r="AA411" s="239"/>
      <c r="AB411" s="239"/>
      <c r="AC411" s="240"/>
      <c r="AD411" s="236"/>
      <c r="AE411" s="239"/>
      <c r="AF411" s="239"/>
      <c r="AG411" s="237"/>
      <c r="AH411" s="238"/>
      <c r="AI411" s="239"/>
      <c r="AJ411" s="239"/>
      <c r="AK411" s="240"/>
      <c r="AL411" s="236"/>
      <c r="AM411" s="239"/>
      <c r="AN411" s="239"/>
      <c r="AO411" s="237"/>
      <c r="AP411" s="236"/>
      <c r="AQ411" s="240"/>
      <c r="AR411" s="236" cm="1">
        <f t="array" aca="1" ref="AR411" ca="1">INDIRECT("'"&amp;$C411&amp;"'!"&amp;"$"&amp;$D411&amp;$AR$1&amp;"")</f>
        <v>0</v>
      </c>
      <c r="AS411" s="239"/>
      <c r="AT411" s="237"/>
      <c r="AU411" s="238" cm="1">
        <f t="array" aca="1" ref="AU411" ca="1">INDIRECT("'"&amp;$C411&amp;"'!"&amp;"$"&amp;$D411&amp;$AU$1&amp;"")</f>
        <v>0</v>
      </c>
      <c r="AV411" s="239"/>
      <c r="AW411" s="237"/>
      <c r="AX411" s="236"/>
      <c r="AY411" s="240"/>
      <c r="AZ411" s="239" cm="1">
        <f t="array" aca="1" ref="AZ411" ca="1">INDIRECT("'"&amp;$C411&amp;"'!"&amp;"$"&amp;$D411&amp;$AZ$1&amp;"")</f>
        <v>0</v>
      </c>
      <c r="BA411" s="238"/>
      <c r="BB411" s="239"/>
      <c r="BC411" s="237"/>
      <c r="BD411" s="239" cm="1">
        <f t="array" aca="1" ref="BD411" ca="1">INDIRECT("'"&amp;$C411&amp;"'!"&amp;"$"&amp;$D411&amp;$BD$1&amp;"")</f>
        <v>0</v>
      </c>
      <c r="BE411" s="238"/>
      <c r="BF411" s="239"/>
      <c r="BG411" s="237"/>
      <c r="BH411" s="241"/>
      <c r="BI411" s="237"/>
      <c r="BJ411" s="241" cm="1">
        <f t="array" aca="1" ref="BJ411" ca="1">INDIRECT("'"&amp;$C411&amp;"'!"&amp;"$"&amp;$D411&amp;$BJ$1&amp;"")</f>
        <v>0</v>
      </c>
      <c r="BK411" s="239"/>
      <c r="BL411" s="237"/>
      <c r="BM411" s="415"/>
      <c r="BN411" s="236" cm="1">
        <f t="array" aca="1" ref="BN411" ca="1">INDIRECT("'"&amp;$C411&amp;"'!"&amp;"$"&amp;$D411&amp;$BN$1&amp;"")</f>
        <v>0</v>
      </c>
      <c r="BO411" s="238"/>
      <c r="BP411" s="237"/>
      <c r="BQ411" s="241" cm="1">
        <f t="array" aca="1" ref="BQ411" ca="1">INDIRECT("'"&amp;$C411&amp;"'!"&amp;"$"&amp;$D411&amp;$BQ$1&amp;"")</f>
        <v>0</v>
      </c>
      <c r="BR411" s="239"/>
      <c r="BS411" s="239"/>
      <c r="BT411" s="237"/>
      <c r="BU411" s="241" cm="1">
        <f t="array" aca="1" ref="BU411" ca="1">INDIRECT("'"&amp;$C411&amp;"'!"&amp;"$"&amp;$D411&amp;$BU$1&amp;"")</f>
        <v>0</v>
      </c>
      <c r="BV411" s="239"/>
      <c r="BW411" s="239"/>
      <c r="BX411" s="237"/>
      <c r="BY411" s="242"/>
      <c r="BZ411" s="239"/>
      <c r="CA411" s="239"/>
      <c r="CB411" s="237"/>
    </row>
    <row r="412" spans="1:80" ht="15" x14ac:dyDescent="0.2">
      <c r="A412" s="351">
        <f t="shared" si="31"/>
        <v>45978</v>
      </c>
      <c r="B412" s="268">
        <v>0.29166666666666702</v>
      </c>
      <c r="C412" s="254">
        <f t="shared" si="32"/>
        <v>17</v>
      </c>
      <c r="D412" s="255" t="s">
        <v>160</v>
      </c>
      <c r="E412" s="229"/>
      <c r="F412" s="230"/>
      <c r="G412" s="231" cm="1">
        <f t="array" aca="1" ref="G412" ca="1">INDIRECT("'"&amp;$C412&amp;"'!"&amp;"$"&amp;$D412&amp;$G$1&amp;"")</f>
        <v>0</v>
      </c>
      <c r="H412" s="232" t="s">
        <v>1</v>
      </c>
      <c r="I412" s="230" t="s">
        <v>1</v>
      </c>
      <c r="J412" s="231" cm="1">
        <f t="array" aca="1" ref="J412" ca="1">INDIRECT("'"&amp;$C412&amp;"'!"&amp;"$"&amp;$D412&amp;$J$1&amp;"")</f>
        <v>0</v>
      </c>
      <c r="K412" s="232"/>
      <c r="L412" s="232"/>
      <c r="M412" s="233"/>
      <c r="N412" s="229" cm="1">
        <f t="array" aca="1" ref="N412" ca="1">INDIRECT("'"&amp;$C412&amp;"'!"&amp;"$"&amp;$D412&amp;$N$1&amp;"")</f>
        <v>0</v>
      </c>
      <c r="O412" s="232"/>
      <c r="P412" s="232"/>
      <c r="Q412" s="230"/>
      <c r="R412" s="359" cm="1">
        <f t="array" aca="1" ref="R412" ca="1">INDIRECT("'"&amp;$C412&amp;"'!"&amp;"$"&amp;$D412&amp;$R$1&amp;"")</f>
        <v>0</v>
      </c>
      <c r="S412" s="232"/>
      <c r="T412" s="232"/>
      <c r="U412" s="233"/>
      <c r="V412" s="229"/>
      <c r="W412" s="234" cm="1">
        <f t="array" aca="1" ref="W412" ca="1">INDIRECT("'"&amp;$C412&amp;"'!"&amp;"$"&amp;$D412&amp;$W$1&amp;"")</f>
        <v>0</v>
      </c>
      <c r="X412" s="232"/>
      <c r="Y412" s="230"/>
      <c r="Z412" s="231" cm="1">
        <f t="array" aca="1" ref="Z412" ca="1">INDIRECT("'"&amp;$C412&amp;"'!"&amp;"$"&amp;$D412&amp;$Z$1&amp;"")</f>
        <v>0</v>
      </c>
      <c r="AA412" s="232" t="s">
        <v>1</v>
      </c>
      <c r="AB412" s="232" t="s">
        <v>1</v>
      </c>
      <c r="AC412" s="233" t="s">
        <v>1</v>
      </c>
      <c r="AD412" s="229" cm="1">
        <f t="array" aca="1" ref="AD412" ca="1">INDIRECT("'"&amp;$C412&amp;"'!"&amp;"$"&amp;$D412&amp;$AD$1&amp;"")</f>
        <v>0</v>
      </c>
      <c r="AE412" s="232" t="s">
        <v>1</v>
      </c>
      <c r="AF412" s="232" t="s">
        <v>1</v>
      </c>
      <c r="AG412" s="230" t="s">
        <v>1</v>
      </c>
      <c r="AH412" s="231" cm="1">
        <f t="array" aca="1" ref="AH412" ca="1">INDIRECT("'"&amp;$C412&amp;"'!"&amp;"$"&amp;$D412&amp;$AH$1&amp;"")</f>
        <v>0</v>
      </c>
      <c r="AI412" s="232" t="s">
        <v>1</v>
      </c>
      <c r="AJ412" s="232" t="s">
        <v>1</v>
      </c>
      <c r="AK412" s="233" t="s">
        <v>1</v>
      </c>
      <c r="AL412" s="229" cm="1">
        <f t="array" aca="1" ref="AL412" ca="1">INDIRECT("'"&amp;$C412&amp;"'!"&amp;"$"&amp;$D412&amp;$AL$1&amp;"")</f>
        <v>0</v>
      </c>
      <c r="AM412" s="232" t="s">
        <v>1</v>
      </c>
      <c r="AN412" s="232" t="s">
        <v>1</v>
      </c>
      <c r="AO412" s="230" t="s">
        <v>1</v>
      </c>
      <c r="AP412" s="229"/>
      <c r="AQ412" s="233"/>
      <c r="AR412" s="229" cm="1">
        <f t="array" aca="1" ref="AR412" ca="1">INDIRECT("'"&amp;$C412&amp;"'!"&amp;"$"&amp;$D412&amp;$AR$1&amp;"")</f>
        <v>0</v>
      </c>
      <c r="AS412" s="232"/>
      <c r="AT412" s="230"/>
      <c r="AU412" s="231" cm="1">
        <f t="array" aca="1" ref="AU412" ca="1">INDIRECT("'"&amp;$C412&amp;"'!"&amp;"$"&amp;$D412&amp;$AU$1&amp;"")</f>
        <v>0</v>
      </c>
      <c r="AV412" s="232"/>
      <c r="AW412" s="230"/>
      <c r="AX412" s="229"/>
      <c r="AY412" s="233"/>
      <c r="AZ412" s="232" cm="1">
        <f t="array" aca="1" ref="AZ412" ca="1">INDIRECT("'"&amp;$C412&amp;"'!"&amp;"$"&amp;$D412&amp;$AZ$1&amp;"")</f>
        <v>0</v>
      </c>
      <c r="BA412" s="231"/>
      <c r="BB412" s="232"/>
      <c r="BC412" s="230"/>
      <c r="BD412" s="232" cm="1">
        <f t="array" aca="1" ref="BD412" ca="1">INDIRECT("'"&amp;$C412&amp;"'!"&amp;"$"&amp;$D412&amp;$BD$1&amp;"")</f>
        <v>0</v>
      </c>
      <c r="BE412" s="231"/>
      <c r="BF412" s="232"/>
      <c r="BG412" s="230"/>
      <c r="BH412" s="234"/>
      <c r="BI412" s="230"/>
      <c r="BJ412" s="234" cm="1">
        <f t="array" aca="1" ref="BJ412" ca="1">INDIRECT("'"&amp;$C412&amp;"'!"&amp;"$"&amp;$D412&amp;$BJ$1&amp;"")</f>
        <v>0</v>
      </c>
      <c r="BK412" s="232"/>
      <c r="BL412" s="230"/>
      <c r="BM412" s="414"/>
      <c r="BN412" s="229" cm="1">
        <f t="array" aca="1" ref="BN412" ca="1">INDIRECT("'"&amp;$C412&amp;"'!"&amp;"$"&amp;$D412&amp;$BN$1&amp;"")</f>
        <v>0</v>
      </c>
      <c r="BO412" s="231"/>
      <c r="BP412" s="230"/>
      <c r="BQ412" s="234" cm="1">
        <f t="array" aca="1" ref="BQ412" ca="1">INDIRECT("'"&amp;$C412&amp;"'!"&amp;"$"&amp;$D412&amp;$BQ$1&amp;"")</f>
        <v>0</v>
      </c>
      <c r="BR412" s="232"/>
      <c r="BS412" s="232"/>
      <c r="BT412" s="230"/>
      <c r="BU412" s="235" cm="1">
        <f t="array" aca="1" ref="BU412" ca="1">INDIRECT("'"&amp;$C412&amp;"'!"&amp;"$"&amp;$D412&amp;$BU$1&amp;"")</f>
        <v>0</v>
      </c>
      <c r="BV412" s="232"/>
      <c r="BW412" s="232"/>
      <c r="BX412" s="230"/>
      <c r="BY412" s="235"/>
      <c r="BZ412" s="232"/>
      <c r="CA412" s="232"/>
      <c r="CB412" s="230"/>
    </row>
    <row r="413" spans="1:80" ht="15" x14ac:dyDescent="0.2">
      <c r="A413" s="351">
        <f t="shared" si="31"/>
        <v>45978</v>
      </c>
      <c r="B413" s="268">
        <v>0.33333333333333398</v>
      </c>
      <c r="C413" s="254">
        <f t="shared" si="32"/>
        <v>17</v>
      </c>
      <c r="D413" s="255" t="s">
        <v>161</v>
      </c>
      <c r="E413" s="236"/>
      <c r="F413" s="237"/>
      <c r="G413" s="238" cm="1">
        <f t="array" aca="1" ref="G413" ca="1">INDIRECT("'"&amp;$C413&amp;"'!"&amp;"$"&amp;$D413&amp;$G$1&amp;"")</f>
        <v>0</v>
      </c>
      <c r="H413" s="239" t="s">
        <v>1</v>
      </c>
      <c r="I413" s="237" t="s">
        <v>1</v>
      </c>
      <c r="J413" s="238" cm="1">
        <f t="array" aca="1" ref="J413" ca="1">INDIRECT("'"&amp;$C413&amp;"'!"&amp;"$"&amp;$D413&amp;$J$1&amp;"")</f>
        <v>0</v>
      </c>
      <c r="K413" s="239"/>
      <c r="L413" s="239"/>
      <c r="M413" s="240"/>
      <c r="N413" s="236" cm="1">
        <f t="array" aca="1" ref="N413" ca="1">INDIRECT("'"&amp;$C413&amp;"'!"&amp;"$"&amp;$D413&amp;$N$1&amp;"")</f>
        <v>0</v>
      </c>
      <c r="O413" s="239"/>
      <c r="P413" s="239"/>
      <c r="Q413" s="237"/>
      <c r="R413" s="236" cm="1">
        <f t="array" aca="1" ref="R413" ca="1">INDIRECT("'"&amp;$C413&amp;"'!"&amp;"$"&amp;$D413&amp;$R$1&amp;"")</f>
        <v>0</v>
      </c>
      <c r="S413" s="239"/>
      <c r="T413" s="239"/>
      <c r="U413" s="240"/>
      <c r="V413" s="236"/>
      <c r="W413" s="241" cm="1">
        <f t="array" aca="1" ref="W413" ca="1">INDIRECT("'"&amp;$C413&amp;"'!"&amp;"$"&amp;$D413&amp;$W$1&amp;"")</f>
        <v>0</v>
      </c>
      <c r="X413" s="239"/>
      <c r="Y413" s="237"/>
      <c r="Z413" s="238" cm="1">
        <f t="array" aca="1" ref="Z413" ca="1">INDIRECT("'"&amp;$C413&amp;"'!"&amp;"$"&amp;$D413&amp;$Z$1&amp;"")</f>
        <v>0</v>
      </c>
      <c r="AA413" s="239" t="s">
        <v>1</v>
      </c>
      <c r="AB413" s="239" t="s">
        <v>1</v>
      </c>
      <c r="AC413" s="240" t="s">
        <v>1</v>
      </c>
      <c r="AD413" s="236" cm="1">
        <f t="array" aca="1" ref="AD413" ca="1">INDIRECT("'"&amp;$C413&amp;"'!"&amp;"$"&amp;$D413&amp;$AD$1&amp;"")</f>
        <v>0</v>
      </c>
      <c r="AE413" s="239" t="s">
        <v>1</v>
      </c>
      <c r="AF413" s="239" t="s">
        <v>1</v>
      </c>
      <c r="AG413" s="237" t="s">
        <v>1</v>
      </c>
      <c r="AH413" s="238" cm="1">
        <f t="array" aca="1" ref="AH413" ca="1">INDIRECT("'"&amp;$C413&amp;"'!"&amp;"$"&amp;$D413&amp;$AH$1&amp;"")</f>
        <v>0</v>
      </c>
      <c r="AI413" s="239" t="s">
        <v>1</v>
      </c>
      <c r="AJ413" s="239" t="s">
        <v>1</v>
      </c>
      <c r="AK413" s="240" t="s">
        <v>1</v>
      </c>
      <c r="AL413" s="236" cm="1">
        <f t="array" aca="1" ref="AL413" ca="1">INDIRECT("'"&amp;$C413&amp;"'!"&amp;"$"&amp;$D413&amp;$AL$1&amp;"")</f>
        <v>0</v>
      </c>
      <c r="AM413" s="239" t="s">
        <v>1</v>
      </c>
      <c r="AN413" s="239" t="s">
        <v>1</v>
      </c>
      <c r="AO413" s="237" t="s">
        <v>1</v>
      </c>
      <c r="AP413" s="236"/>
      <c r="AQ413" s="240"/>
      <c r="AR413" s="236" cm="1">
        <f t="array" aca="1" ref="AR413" ca="1">INDIRECT("'"&amp;$C413&amp;"'!"&amp;"$"&amp;$D413&amp;$AR$1&amp;"")</f>
        <v>0</v>
      </c>
      <c r="AS413" s="239"/>
      <c r="AT413" s="237"/>
      <c r="AU413" s="238" cm="1">
        <f t="array" aca="1" ref="AU413" ca="1">INDIRECT("'"&amp;$C413&amp;"'!"&amp;"$"&amp;$D413&amp;$AU$1&amp;"")</f>
        <v>0</v>
      </c>
      <c r="AV413" s="239"/>
      <c r="AW413" s="237"/>
      <c r="AX413" s="236"/>
      <c r="AY413" s="240"/>
      <c r="AZ413" s="239" cm="1">
        <f t="array" aca="1" ref="AZ413" ca="1">INDIRECT("'"&amp;$C413&amp;"'!"&amp;"$"&amp;$D413&amp;$AZ$1&amp;"")</f>
        <v>0</v>
      </c>
      <c r="BA413" s="238"/>
      <c r="BB413" s="239"/>
      <c r="BC413" s="237"/>
      <c r="BD413" s="239" cm="1">
        <f t="array" aca="1" ref="BD413" ca="1">INDIRECT("'"&amp;$C413&amp;"'!"&amp;"$"&amp;$D413&amp;$BD$1&amp;"")</f>
        <v>0</v>
      </c>
      <c r="BE413" s="238"/>
      <c r="BF413" s="239"/>
      <c r="BG413" s="237"/>
      <c r="BH413" s="241"/>
      <c r="BI413" s="237"/>
      <c r="BJ413" s="241" cm="1">
        <f t="array" aca="1" ref="BJ413" ca="1">INDIRECT("'"&amp;$C413&amp;"'!"&amp;"$"&amp;$D413&amp;$BJ$1&amp;"")</f>
        <v>0</v>
      </c>
      <c r="BK413" s="239"/>
      <c r="BL413" s="237"/>
      <c r="BM413" s="415"/>
      <c r="BN413" s="236" cm="1">
        <f t="array" aca="1" ref="BN413" ca="1">INDIRECT("'"&amp;$C413&amp;"'!"&amp;"$"&amp;$D413&amp;$BN$1&amp;"")</f>
        <v>0</v>
      </c>
      <c r="BO413" s="238"/>
      <c r="BP413" s="237"/>
      <c r="BQ413" s="241" cm="1">
        <f t="array" aca="1" ref="BQ413" ca="1">INDIRECT("'"&amp;$C413&amp;"'!"&amp;"$"&amp;$D413&amp;$BQ$1&amp;"")</f>
        <v>0</v>
      </c>
      <c r="BR413" s="239"/>
      <c r="BS413" s="239"/>
      <c r="BT413" s="237"/>
      <c r="BU413" s="242" cm="1">
        <f t="array" aca="1" ref="BU413" ca="1">INDIRECT("'"&amp;$C413&amp;"'!"&amp;"$"&amp;$D413&amp;$BU$1&amp;"")</f>
        <v>0</v>
      </c>
      <c r="BV413" s="239"/>
      <c r="BW413" s="239"/>
      <c r="BX413" s="237"/>
      <c r="BY413" s="242"/>
      <c r="BZ413" s="239"/>
      <c r="CA413" s="239"/>
      <c r="CB413" s="237"/>
    </row>
    <row r="414" spans="1:80" ht="15" x14ac:dyDescent="0.2">
      <c r="A414" s="351">
        <f t="shared" si="31"/>
        <v>45978</v>
      </c>
      <c r="B414" s="268">
        <v>0.375</v>
      </c>
      <c r="C414" s="254">
        <f t="shared" si="32"/>
        <v>17</v>
      </c>
      <c r="D414" s="255" t="s">
        <v>162</v>
      </c>
      <c r="E414" s="229"/>
      <c r="F414" s="230"/>
      <c r="G414" s="231" cm="1">
        <f t="array" aca="1" ref="G414" ca="1">INDIRECT("'"&amp;$C414&amp;"'!"&amp;"$"&amp;$D414&amp;$G$1&amp;"")</f>
        <v>0</v>
      </c>
      <c r="H414" s="232" t="s">
        <v>1</v>
      </c>
      <c r="I414" s="230" t="s">
        <v>1</v>
      </c>
      <c r="J414" s="231" cm="1">
        <f t="array" aca="1" ref="J414" ca="1">INDIRECT("'"&amp;$C414&amp;"'!"&amp;"$"&amp;$D414&amp;$J$1&amp;"")</f>
        <v>0</v>
      </c>
      <c r="K414" s="232"/>
      <c r="L414" s="232"/>
      <c r="M414" s="233"/>
      <c r="N414" s="229" cm="1">
        <f t="array" aca="1" ref="N414" ca="1">INDIRECT("'"&amp;$C414&amp;"'!"&amp;"$"&amp;$D414&amp;$N$1&amp;"")</f>
        <v>0</v>
      </c>
      <c r="O414" s="232"/>
      <c r="P414" s="232"/>
      <c r="Q414" s="230"/>
      <c r="R414" s="359" cm="1">
        <f t="array" aca="1" ref="R414" ca="1">INDIRECT("'"&amp;$C414&amp;"'!"&amp;"$"&amp;$D414&amp;$R$1&amp;"")</f>
        <v>0</v>
      </c>
      <c r="S414" s="232"/>
      <c r="T414" s="232"/>
      <c r="U414" s="233"/>
      <c r="V414" s="229"/>
      <c r="W414" s="234" cm="1">
        <f t="array" aca="1" ref="W414" ca="1">INDIRECT("'"&amp;$C414&amp;"'!"&amp;"$"&amp;$D414&amp;$W$1&amp;"")</f>
        <v>0</v>
      </c>
      <c r="X414" s="232"/>
      <c r="Y414" s="230"/>
      <c r="Z414" s="231" cm="1">
        <f t="array" aca="1" ref="Z414" ca="1">INDIRECT("'"&amp;$C414&amp;"'!"&amp;"$"&amp;$D414&amp;$Z$1&amp;"")</f>
        <v>0</v>
      </c>
      <c r="AA414" s="232" t="s">
        <v>1</v>
      </c>
      <c r="AB414" s="232" t="s">
        <v>1</v>
      </c>
      <c r="AC414" s="233" t="s">
        <v>1</v>
      </c>
      <c r="AD414" s="229" cm="1">
        <f t="array" aca="1" ref="AD414" ca="1">INDIRECT("'"&amp;$C414&amp;"'!"&amp;"$"&amp;$D414&amp;$AD$1&amp;"")</f>
        <v>0</v>
      </c>
      <c r="AE414" s="232" t="s">
        <v>1</v>
      </c>
      <c r="AF414" s="232" t="s">
        <v>1</v>
      </c>
      <c r="AG414" s="230" t="s">
        <v>1</v>
      </c>
      <c r="AH414" s="231" cm="1">
        <f t="array" aca="1" ref="AH414" ca="1">INDIRECT("'"&amp;$C414&amp;"'!"&amp;"$"&amp;$D414&amp;$AH$1&amp;"")</f>
        <v>0</v>
      </c>
      <c r="AI414" s="232" t="s">
        <v>1</v>
      </c>
      <c r="AJ414" s="232" t="s">
        <v>1</v>
      </c>
      <c r="AK414" s="233" t="s">
        <v>1</v>
      </c>
      <c r="AL414" s="229" cm="1">
        <f t="array" aca="1" ref="AL414" ca="1">INDIRECT("'"&amp;$C414&amp;"'!"&amp;"$"&amp;$D414&amp;$AL$1&amp;"")</f>
        <v>0</v>
      </c>
      <c r="AM414" s="232" t="s">
        <v>1</v>
      </c>
      <c r="AN414" s="232" t="s">
        <v>1</v>
      </c>
      <c r="AO414" s="230" t="s">
        <v>1</v>
      </c>
      <c r="AP414" s="229"/>
      <c r="AQ414" s="233"/>
      <c r="AR414" s="229" cm="1">
        <f t="array" aca="1" ref="AR414" ca="1">INDIRECT("'"&amp;$C414&amp;"'!"&amp;"$"&amp;$D414&amp;$AR$1&amp;"")</f>
        <v>0</v>
      </c>
      <c r="AS414" s="232"/>
      <c r="AT414" s="230"/>
      <c r="AU414" s="231" cm="1">
        <f t="array" aca="1" ref="AU414" ca="1">INDIRECT("'"&amp;$C414&amp;"'!"&amp;"$"&amp;$D414&amp;$AU$1&amp;"")</f>
        <v>0</v>
      </c>
      <c r="AV414" s="232"/>
      <c r="AW414" s="230"/>
      <c r="AX414" s="229"/>
      <c r="AY414" s="233"/>
      <c r="AZ414" s="232" cm="1">
        <f t="array" aca="1" ref="AZ414" ca="1">INDIRECT("'"&amp;$C414&amp;"'!"&amp;"$"&amp;$D414&amp;$AZ$1&amp;"")</f>
        <v>0</v>
      </c>
      <c r="BA414" s="231"/>
      <c r="BB414" s="232"/>
      <c r="BC414" s="230"/>
      <c r="BD414" s="232" cm="1">
        <f t="array" aca="1" ref="BD414" ca="1">INDIRECT("'"&amp;$C414&amp;"'!"&amp;"$"&amp;$D414&amp;$BD$1&amp;"")</f>
        <v>0</v>
      </c>
      <c r="BE414" s="231"/>
      <c r="BF414" s="232"/>
      <c r="BG414" s="230"/>
      <c r="BH414" s="234"/>
      <c r="BI414" s="230"/>
      <c r="BJ414" s="234" cm="1">
        <f t="array" aca="1" ref="BJ414" ca="1">INDIRECT("'"&amp;$C414&amp;"'!"&amp;"$"&amp;$D414&amp;$BJ$1&amp;"")</f>
        <v>0</v>
      </c>
      <c r="BK414" s="232"/>
      <c r="BL414" s="230"/>
      <c r="BM414" s="414"/>
      <c r="BN414" s="229" cm="1">
        <f t="array" aca="1" ref="BN414" ca="1">INDIRECT("'"&amp;$C414&amp;"'!"&amp;"$"&amp;$D414&amp;$BN$1&amp;"")</f>
        <v>0</v>
      </c>
      <c r="BO414" s="231"/>
      <c r="BP414" s="230"/>
      <c r="BQ414" s="234" cm="1">
        <f t="array" aca="1" ref="BQ414" ca="1">INDIRECT("'"&amp;$C414&amp;"'!"&amp;"$"&amp;$D414&amp;$BQ$1&amp;"")</f>
        <v>0</v>
      </c>
      <c r="BR414" s="232"/>
      <c r="BS414" s="232"/>
      <c r="BT414" s="230"/>
      <c r="BU414" s="235" cm="1">
        <f t="array" aca="1" ref="BU414" ca="1">INDIRECT("'"&amp;$C414&amp;"'!"&amp;"$"&amp;$D414&amp;$BU$1&amp;"")</f>
        <v>0</v>
      </c>
      <c r="BV414" s="232"/>
      <c r="BW414" s="232"/>
      <c r="BX414" s="230"/>
      <c r="BY414" s="235"/>
      <c r="BZ414" s="232"/>
      <c r="CA414" s="232"/>
      <c r="CB414" s="230"/>
    </row>
    <row r="415" spans="1:80" ht="15" x14ac:dyDescent="0.2">
      <c r="A415" s="351">
        <f t="shared" si="31"/>
        <v>45978</v>
      </c>
      <c r="B415" s="268">
        <v>0.41666666666666702</v>
      </c>
      <c r="C415" s="254">
        <f t="shared" si="32"/>
        <v>17</v>
      </c>
      <c r="D415" s="255" t="s">
        <v>163</v>
      </c>
      <c r="E415" s="236"/>
      <c r="F415" s="237"/>
      <c r="G415" s="238" cm="1">
        <f t="array" aca="1" ref="G415" ca="1">INDIRECT("'"&amp;$C415&amp;"'!"&amp;"$"&amp;$D415&amp;$G$1&amp;"")</f>
        <v>0</v>
      </c>
      <c r="H415" s="239" t="s">
        <v>1</v>
      </c>
      <c r="I415" s="237" t="s">
        <v>1</v>
      </c>
      <c r="J415" s="238" cm="1">
        <f t="array" aca="1" ref="J415" ca="1">INDIRECT("'"&amp;$C415&amp;"'!"&amp;"$"&amp;$D415&amp;$J$1&amp;"")</f>
        <v>0</v>
      </c>
      <c r="K415" s="239"/>
      <c r="L415" s="239"/>
      <c r="M415" s="240"/>
      <c r="N415" s="236" cm="1">
        <f t="array" aca="1" ref="N415" ca="1">INDIRECT("'"&amp;$C415&amp;"'!"&amp;"$"&amp;$D415&amp;$N$1&amp;"")</f>
        <v>0</v>
      </c>
      <c r="O415" s="239"/>
      <c r="P415" s="239"/>
      <c r="Q415" s="237"/>
      <c r="R415" s="236" cm="1">
        <f t="array" aca="1" ref="R415" ca="1">INDIRECT("'"&amp;$C415&amp;"'!"&amp;"$"&amp;$D415&amp;$R$1&amp;"")</f>
        <v>0</v>
      </c>
      <c r="S415" s="239"/>
      <c r="T415" s="239"/>
      <c r="U415" s="240"/>
      <c r="V415" s="236"/>
      <c r="W415" s="241" cm="1">
        <f t="array" aca="1" ref="W415" ca="1">INDIRECT("'"&amp;$C415&amp;"'!"&amp;"$"&amp;$D415&amp;$W$1&amp;"")</f>
        <v>0</v>
      </c>
      <c r="X415" s="239"/>
      <c r="Y415" s="237"/>
      <c r="Z415" s="238" cm="1">
        <f t="array" aca="1" ref="Z415" ca="1">INDIRECT("'"&amp;$C415&amp;"'!"&amp;"$"&amp;$D415&amp;$Z$1&amp;"")</f>
        <v>0</v>
      </c>
      <c r="AA415" s="239" t="s">
        <v>1</v>
      </c>
      <c r="AB415" s="239" t="s">
        <v>1</v>
      </c>
      <c r="AC415" s="240" t="s">
        <v>1</v>
      </c>
      <c r="AD415" s="236" cm="1">
        <f t="array" aca="1" ref="AD415" ca="1">INDIRECT("'"&amp;$C415&amp;"'!"&amp;"$"&amp;$D415&amp;$AD$1&amp;"")</f>
        <v>0</v>
      </c>
      <c r="AE415" s="239" t="s">
        <v>1</v>
      </c>
      <c r="AF415" s="239" t="s">
        <v>1</v>
      </c>
      <c r="AG415" s="237" t="s">
        <v>1</v>
      </c>
      <c r="AH415" s="238" cm="1">
        <f t="array" aca="1" ref="AH415" ca="1">INDIRECT("'"&amp;$C415&amp;"'!"&amp;"$"&amp;$D415&amp;$AH$1&amp;"")</f>
        <v>0</v>
      </c>
      <c r="AI415" s="239" t="s">
        <v>1</v>
      </c>
      <c r="AJ415" s="239" t="s">
        <v>1</v>
      </c>
      <c r="AK415" s="240" t="s">
        <v>1</v>
      </c>
      <c r="AL415" s="236" cm="1">
        <f t="array" aca="1" ref="AL415" ca="1">INDIRECT("'"&amp;$C415&amp;"'!"&amp;"$"&amp;$D415&amp;$AL$1&amp;"")</f>
        <v>0</v>
      </c>
      <c r="AM415" s="239" t="s">
        <v>1</v>
      </c>
      <c r="AN415" s="239" t="s">
        <v>1</v>
      </c>
      <c r="AO415" s="237" t="s">
        <v>1</v>
      </c>
      <c r="AP415" s="236"/>
      <c r="AQ415" s="240"/>
      <c r="AR415" s="236" cm="1">
        <f t="array" aca="1" ref="AR415" ca="1">INDIRECT("'"&amp;$C415&amp;"'!"&amp;"$"&amp;$D415&amp;$AR$1&amp;"")</f>
        <v>0</v>
      </c>
      <c r="AS415" s="239"/>
      <c r="AT415" s="237"/>
      <c r="AU415" s="238" cm="1">
        <f t="array" aca="1" ref="AU415" ca="1">INDIRECT("'"&amp;$C415&amp;"'!"&amp;"$"&amp;$D415&amp;$AU$1&amp;"")</f>
        <v>0</v>
      </c>
      <c r="AV415" s="239"/>
      <c r="AW415" s="237"/>
      <c r="AX415" s="236"/>
      <c r="AY415" s="240"/>
      <c r="AZ415" s="239" cm="1">
        <f t="array" aca="1" ref="AZ415" ca="1">INDIRECT("'"&amp;$C415&amp;"'!"&amp;"$"&amp;$D415&amp;$AZ$1&amp;"")</f>
        <v>0</v>
      </c>
      <c r="BA415" s="238"/>
      <c r="BB415" s="239"/>
      <c r="BC415" s="237"/>
      <c r="BD415" s="239" cm="1">
        <f t="array" aca="1" ref="BD415" ca="1">INDIRECT("'"&amp;$C415&amp;"'!"&amp;"$"&amp;$D415&amp;$BD$1&amp;"")</f>
        <v>0</v>
      </c>
      <c r="BE415" s="238"/>
      <c r="BF415" s="239"/>
      <c r="BG415" s="237"/>
      <c r="BH415" s="241"/>
      <c r="BI415" s="237"/>
      <c r="BJ415" s="241" cm="1">
        <f t="array" aca="1" ref="BJ415" ca="1">INDIRECT("'"&amp;$C415&amp;"'!"&amp;"$"&amp;$D415&amp;$BJ$1&amp;"")</f>
        <v>0</v>
      </c>
      <c r="BK415" s="239"/>
      <c r="BL415" s="237"/>
      <c r="BM415" s="415"/>
      <c r="BN415" s="236" cm="1">
        <f t="array" aca="1" ref="BN415" ca="1">INDIRECT("'"&amp;$C415&amp;"'!"&amp;"$"&amp;$D415&amp;$BN$1&amp;"")</f>
        <v>0</v>
      </c>
      <c r="BO415" s="238"/>
      <c r="BP415" s="237"/>
      <c r="BQ415" s="241" cm="1">
        <f t="array" aca="1" ref="BQ415" ca="1">INDIRECT("'"&amp;$C415&amp;"'!"&amp;"$"&amp;$D415&amp;$BQ$1&amp;"")</f>
        <v>0</v>
      </c>
      <c r="BR415" s="239"/>
      <c r="BS415" s="239"/>
      <c r="BT415" s="237"/>
      <c r="BU415" s="242" cm="1">
        <f t="array" aca="1" ref="BU415" ca="1">INDIRECT("'"&amp;$C415&amp;"'!"&amp;"$"&amp;$D415&amp;$BU$1&amp;"")</f>
        <v>0</v>
      </c>
      <c r="BV415" s="239"/>
      <c r="BW415" s="239"/>
      <c r="BX415" s="237"/>
      <c r="BY415" s="242"/>
      <c r="BZ415" s="239"/>
      <c r="CA415" s="239"/>
      <c r="CB415" s="237"/>
    </row>
    <row r="416" spans="1:80" ht="15" x14ac:dyDescent="0.2">
      <c r="A416" s="351">
        <f t="shared" si="31"/>
        <v>45978</v>
      </c>
      <c r="B416" s="268">
        <v>0.45833333333333398</v>
      </c>
      <c r="C416" s="254">
        <f t="shared" si="32"/>
        <v>17</v>
      </c>
      <c r="D416" s="255" t="s">
        <v>164</v>
      </c>
      <c r="E416" s="229"/>
      <c r="F416" s="230"/>
      <c r="G416" s="231" cm="1">
        <f t="array" aca="1" ref="G416" ca="1">INDIRECT("'"&amp;$C416&amp;"'!"&amp;"$"&amp;$D416&amp;$G$1&amp;"")</f>
        <v>0</v>
      </c>
      <c r="H416" s="232" t="s">
        <v>1</v>
      </c>
      <c r="I416" s="230" t="s">
        <v>1</v>
      </c>
      <c r="J416" s="231" cm="1">
        <f t="array" aca="1" ref="J416" ca="1">INDIRECT("'"&amp;$C416&amp;"'!"&amp;"$"&amp;$D416&amp;$J$1&amp;"")</f>
        <v>0</v>
      </c>
      <c r="K416" s="232"/>
      <c r="L416" s="232"/>
      <c r="M416" s="233"/>
      <c r="N416" s="229" cm="1">
        <f t="array" aca="1" ref="N416" ca="1">INDIRECT("'"&amp;$C416&amp;"'!"&amp;"$"&amp;$D416&amp;$N$1&amp;"")</f>
        <v>0</v>
      </c>
      <c r="O416" s="232"/>
      <c r="P416" s="232"/>
      <c r="Q416" s="230"/>
      <c r="R416" s="359" cm="1">
        <f t="array" aca="1" ref="R416" ca="1">INDIRECT("'"&amp;$C416&amp;"'!"&amp;"$"&amp;$D416&amp;$R$1&amp;"")</f>
        <v>0</v>
      </c>
      <c r="S416" s="232"/>
      <c r="T416" s="232"/>
      <c r="U416" s="233"/>
      <c r="V416" s="229"/>
      <c r="W416" s="234" cm="1">
        <f t="array" aca="1" ref="W416" ca="1">INDIRECT("'"&amp;$C416&amp;"'!"&amp;"$"&amp;$D416&amp;$W$1&amp;"")</f>
        <v>0</v>
      </c>
      <c r="X416" s="232"/>
      <c r="Y416" s="230"/>
      <c r="Z416" s="231" cm="1">
        <f t="array" aca="1" ref="Z416" ca="1">INDIRECT("'"&amp;$C416&amp;"'!"&amp;"$"&amp;$D416&amp;$Z$1&amp;"")</f>
        <v>0</v>
      </c>
      <c r="AA416" s="232" t="s">
        <v>1</v>
      </c>
      <c r="AB416" s="232" t="s">
        <v>1</v>
      </c>
      <c r="AC416" s="233" t="s">
        <v>1</v>
      </c>
      <c r="AD416" s="229" cm="1">
        <f t="array" aca="1" ref="AD416" ca="1">INDIRECT("'"&amp;$C416&amp;"'!"&amp;"$"&amp;$D416&amp;$AD$1&amp;"")</f>
        <v>0</v>
      </c>
      <c r="AE416" s="232" t="s">
        <v>1</v>
      </c>
      <c r="AF416" s="232" t="s">
        <v>1</v>
      </c>
      <c r="AG416" s="230" t="s">
        <v>1</v>
      </c>
      <c r="AH416" s="231" cm="1">
        <f t="array" aca="1" ref="AH416" ca="1">INDIRECT("'"&amp;$C416&amp;"'!"&amp;"$"&amp;$D416&amp;$AH$1&amp;"")</f>
        <v>0</v>
      </c>
      <c r="AI416" s="232" t="s">
        <v>1</v>
      </c>
      <c r="AJ416" s="232" t="s">
        <v>1</v>
      </c>
      <c r="AK416" s="233" t="s">
        <v>1</v>
      </c>
      <c r="AL416" s="229" cm="1">
        <f t="array" aca="1" ref="AL416" ca="1">INDIRECT("'"&amp;$C416&amp;"'!"&amp;"$"&amp;$D416&amp;$AL$1&amp;"")</f>
        <v>0</v>
      </c>
      <c r="AM416" s="232" t="s">
        <v>1</v>
      </c>
      <c r="AN416" s="232" t="s">
        <v>1</v>
      </c>
      <c r="AO416" s="230" t="s">
        <v>1</v>
      </c>
      <c r="AP416" s="229"/>
      <c r="AQ416" s="233"/>
      <c r="AR416" s="229" cm="1">
        <f t="array" aca="1" ref="AR416" ca="1">INDIRECT("'"&amp;$C416&amp;"'!"&amp;"$"&amp;$D416&amp;$AR$1&amp;"")</f>
        <v>0</v>
      </c>
      <c r="AS416" s="232"/>
      <c r="AT416" s="230"/>
      <c r="AU416" s="231" cm="1">
        <f t="array" aca="1" ref="AU416" ca="1">INDIRECT("'"&amp;$C416&amp;"'!"&amp;"$"&amp;$D416&amp;$AU$1&amp;"")</f>
        <v>0</v>
      </c>
      <c r="AV416" s="232"/>
      <c r="AW416" s="230"/>
      <c r="AX416" s="229"/>
      <c r="AY416" s="233"/>
      <c r="AZ416" s="232" cm="1">
        <f t="array" aca="1" ref="AZ416" ca="1">INDIRECT("'"&amp;$C416&amp;"'!"&amp;"$"&amp;$D416&amp;$AZ$1&amp;"")</f>
        <v>0</v>
      </c>
      <c r="BA416" s="231"/>
      <c r="BB416" s="232"/>
      <c r="BC416" s="230"/>
      <c r="BD416" s="232" cm="1">
        <f t="array" aca="1" ref="BD416" ca="1">INDIRECT("'"&amp;$C416&amp;"'!"&amp;"$"&amp;$D416&amp;$BD$1&amp;"")</f>
        <v>0</v>
      </c>
      <c r="BE416" s="231"/>
      <c r="BF416" s="232"/>
      <c r="BG416" s="230"/>
      <c r="BH416" s="234"/>
      <c r="BI416" s="230"/>
      <c r="BJ416" s="234" cm="1">
        <f t="array" aca="1" ref="BJ416" ca="1">INDIRECT("'"&amp;$C416&amp;"'!"&amp;"$"&amp;$D416&amp;$BJ$1&amp;"")</f>
        <v>0</v>
      </c>
      <c r="BK416" s="232"/>
      <c r="BL416" s="230"/>
      <c r="BM416" s="414"/>
      <c r="BN416" s="229" cm="1">
        <f t="array" aca="1" ref="BN416" ca="1">INDIRECT("'"&amp;$C416&amp;"'!"&amp;"$"&amp;$D416&amp;$BN$1&amp;"")</f>
        <v>0</v>
      </c>
      <c r="BO416" s="231"/>
      <c r="BP416" s="230"/>
      <c r="BQ416" s="234" cm="1">
        <f t="array" aca="1" ref="BQ416" ca="1">INDIRECT("'"&amp;$C416&amp;"'!"&amp;"$"&amp;$D416&amp;$BQ$1&amp;"")</f>
        <v>0</v>
      </c>
      <c r="BR416" s="232"/>
      <c r="BS416" s="232"/>
      <c r="BT416" s="230"/>
      <c r="BU416" s="235" cm="1">
        <f t="array" aca="1" ref="BU416" ca="1">INDIRECT("'"&amp;$C416&amp;"'!"&amp;"$"&amp;$D416&amp;$BU$1&amp;"")</f>
        <v>0</v>
      </c>
      <c r="BV416" s="232"/>
      <c r="BW416" s="232"/>
      <c r="BX416" s="230"/>
      <c r="BY416" s="235"/>
      <c r="BZ416" s="232"/>
      <c r="CA416" s="232"/>
      <c r="CB416" s="230"/>
    </row>
    <row r="417" spans="1:80" ht="15" x14ac:dyDescent="0.2">
      <c r="A417" s="351">
        <f t="shared" si="31"/>
        <v>45978</v>
      </c>
      <c r="B417" s="268">
        <v>0.5</v>
      </c>
      <c r="C417" s="254">
        <f t="shared" si="32"/>
        <v>17</v>
      </c>
      <c r="D417" s="255" t="s">
        <v>165</v>
      </c>
      <c r="E417" s="236"/>
      <c r="F417" s="237"/>
      <c r="G417" s="238" cm="1">
        <f t="array" aca="1" ref="G417" ca="1">INDIRECT("'"&amp;$C417&amp;"'!"&amp;"$"&amp;$D417&amp;$G$1&amp;"")</f>
        <v>0</v>
      </c>
      <c r="H417" s="239" t="s">
        <v>1</v>
      </c>
      <c r="I417" s="237" t="s">
        <v>1</v>
      </c>
      <c r="J417" s="238" cm="1">
        <f t="array" aca="1" ref="J417" ca="1">INDIRECT("'"&amp;$C417&amp;"'!"&amp;"$"&amp;$D417&amp;$J$1&amp;"")</f>
        <v>0</v>
      </c>
      <c r="K417" s="239"/>
      <c r="L417" s="239"/>
      <c r="M417" s="240"/>
      <c r="N417" s="236" cm="1">
        <f t="array" aca="1" ref="N417" ca="1">INDIRECT("'"&amp;$C417&amp;"'!"&amp;"$"&amp;$D417&amp;$N$1&amp;"")</f>
        <v>0</v>
      </c>
      <c r="O417" s="239"/>
      <c r="P417" s="239"/>
      <c r="Q417" s="237"/>
      <c r="R417" s="236" cm="1">
        <f t="array" aca="1" ref="R417" ca="1">INDIRECT("'"&amp;$C417&amp;"'!"&amp;"$"&amp;$D417&amp;$R$1&amp;"")</f>
        <v>0</v>
      </c>
      <c r="S417" s="239"/>
      <c r="T417" s="239"/>
      <c r="U417" s="240"/>
      <c r="V417" s="236"/>
      <c r="W417" s="241" cm="1">
        <f t="array" aca="1" ref="W417" ca="1">INDIRECT("'"&amp;$C417&amp;"'!"&amp;"$"&amp;$D417&amp;$W$1&amp;"")</f>
        <v>0</v>
      </c>
      <c r="X417" s="239"/>
      <c r="Y417" s="237"/>
      <c r="Z417" s="238" cm="1">
        <f t="array" aca="1" ref="Z417" ca="1">INDIRECT("'"&amp;$C417&amp;"'!"&amp;"$"&amp;$D417&amp;$Z$1&amp;"")</f>
        <v>0</v>
      </c>
      <c r="AA417" s="239" t="s">
        <v>1</v>
      </c>
      <c r="AB417" s="239" t="s">
        <v>1</v>
      </c>
      <c r="AC417" s="240" t="s">
        <v>1</v>
      </c>
      <c r="AD417" s="236" cm="1">
        <f t="array" aca="1" ref="AD417" ca="1">INDIRECT("'"&amp;$C417&amp;"'!"&amp;"$"&amp;$D417&amp;$AD$1&amp;"")</f>
        <v>0</v>
      </c>
      <c r="AE417" s="239" t="s">
        <v>1</v>
      </c>
      <c r="AF417" s="239" t="s">
        <v>1</v>
      </c>
      <c r="AG417" s="237" t="s">
        <v>1</v>
      </c>
      <c r="AH417" s="238" cm="1">
        <f t="array" aca="1" ref="AH417" ca="1">INDIRECT("'"&amp;$C417&amp;"'!"&amp;"$"&amp;$D417&amp;$AH$1&amp;"")</f>
        <v>0</v>
      </c>
      <c r="AI417" s="239" t="s">
        <v>1</v>
      </c>
      <c r="AJ417" s="239" t="s">
        <v>1</v>
      </c>
      <c r="AK417" s="240" t="s">
        <v>1</v>
      </c>
      <c r="AL417" s="236" cm="1">
        <f t="array" aca="1" ref="AL417" ca="1">INDIRECT("'"&amp;$C417&amp;"'!"&amp;"$"&amp;$D417&amp;$AL$1&amp;"")</f>
        <v>0</v>
      </c>
      <c r="AM417" s="239" t="s">
        <v>1</v>
      </c>
      <c r="AN417" s="239" t="s">
        <v>1</v>
      </c>
      <c r="AO417" s="237" t="s">
        <v>1</v>
      </c>
      <c r="AP417" s="236"/>
      <c r="AQ417" s="240"/>
      <c r="AR417" s="236" cm="1">
        <f t="array" aca="1" ref="AR417" ca="1">INDIRECT("'"&amp;$C417&amp;"'!"&amp;"$"&amp;$D417&amp;$AR$1&amp;"")</f>
        <v>0</v>
      </c>
      <c r="AS417" s="239"/>
      <c r="AT417" s="237"/>
      <c r="AU417" s="238" cm="1">
        <f t="array" aca="1" ref="AU417" ca="1">INDIRECT("'"&amp;$C417&amp;"'!"&amp;"$"&amp;$D417&amp;$AU$1&amp;"")</f>
        <v>0</v>
      </c>
      <c r="AV417" s="239"/>
      <c r="AW417" s="237"/>
      <c r="AX417" s="236"/>
      <c r="AY417" s="240"/>
      <c r="AZ417" s="239" cm="1">
        <f t="array" aca="1" ref="AZ417" ca="1">INDIRECT("'"&amp;$C417&amp;"'!"&amp;"$"&amp;$D417&amp;$AZ$1&amp;"")</f>
        <v>0</v>
      </c>
      <c r="BA417" s="238"/>
      <c r="BB417" s="239"/>
      <c r="BC417" s="237"/>
      <c r="BD417" s="239" cm="1">
        <f t="array" aca="1" ref="BD417" ca="1">INDIRECT("'"&amp;$C417&amp;"'!"&amp;"$"&amp;$D417&amp;$BD$1&amp;"")</f>
        <v>0</v>
      </c>
      <c r="BE417" s="238"/>
      <c r="BF417" s="239"/>
      <c r="BG417" s="237"/>
      <c r="BH417" s="241"/>
      <c r="BI417" s="237"/>
      <c r="BJ417" s="241" cm="1">
        <f t="array" aca="1" ref="BJ417" ca="1">INDIRECT("'"&amp;$C417&amp;"'!"&amp;"$"&amp;$D417&amp;$BJ$1&amp;"")</f>
        <v>0</v>
      </c>
      <c r="BK417" s="239"/>
      <c r="BL417" s="237"/>
      <c r="BM417" s="415"/>
      <c r="BN417" s="236" cm="1">
        <f t="array" aca="1" ref="BN417" ca="1">INDIRECT("'"&amp;$C417&amp;"'!"&amp;"$"&amp;$D417&amp;$BN$1&amp;"")</f>
        <v>0</v>
      </c>
      <c r="BO417" s="238"/>
      <c r="BP417" s="237"/>
      <c r="BQ417" s="241" cm="1">
        <f t="array" aca="1" ref="BQ417" ca="1">INDIRECT("'"&amp;$C417&amp;"'!"&amp;"$"&amp;$D417&amp;$BQ$1&amp;"")</f>
        <v>0</v>
      </c>
      <c r="BR417" s="239"/>
      <c r="BS417" s="239"/>
      <c r="BT417" s="237"/>
      <c r="BU417" s="242" cm="1">
        <f t="array" aca="1" ref="BU417" ca="1">INDIRECT("'"&amp;$C417&amp;"'!"&amp;"$"&amp;$D417&amp;$BU$1&amp;"")</f>
        <v>0</v>
      </c>
      <c r="BV417" s="239"/>
      <c r="BW417" s="239"/>
      <c r="BX417" s="237"/>
      <c r="BY417" s="242"/>
      <c r="BZ417" s="239"/>
      <c r="CA417" s="239"/>
      <c r="CB417" s="237"/>
    </row>
    <row r="418" spans="1:80" ht="15" x14ac:dyDescent="0.2">
      <c r="A418" s="351">
        <f t="shared" si="31"/>
        <v>45978</v>
      </c>
      <c r="B418" s="268">
        <v>0.54166666666666696</v>
      </c>
      <c r="C418" s="254">
        <f t="shared" si="32"/>
        <v>17</v>
      </c>
      <c r="D418" s="255" t="s">
        <v>166</v>
      </c>
      <c r="E418" s="229"/>
      <c r="F418" s="230"/>
      <c r="G418" s="231" cm="1">
        <f t="array" aca="1" ref="G418" ca="1">INDIRECT("'"&amp;$C418&amp;"'!"&amp;"$"&amp;$D418&amp;$G$1&amp;"")</f>
        <v>0</v>
      </c>
      <c r="H418" s="232" t="s">
        <v>1</v>
      </c>
      <c r="I418" s="230" t="s">
        <v>1</v>
      </c>
      <c r="J418" s="231" cm="1">
        <f t="array" aca="1" ref="J418" ca="1">INDIRECT("'"&amp;$C418&amp;"'!"&amp;"$"&amp;$D418&amp;$J$1&amp;"")</f>
        <v>0</v>
      </c>
      <c r="K418" s="232"/>
      <c r="L418" s="232"/>
      <c r="M418" s="230"/>
      <c r="N418" s="229" cm="1">
        <f t="array" aca="1" ref="N418" ca="1">INDIRECT("'"&amp;$C418&amp;"'!"&amp;"$"&amp;$D418&amp;$N$1&amp;"")</f>
        <v>0</v>
      </c>
      <c r="O418" s="232"/>
      <c r="P418" s="232"/>
      <c r="Q418" s="230"/>
      <c r="R418" s="359" cm="1">
        <f t="array" aca="1" ref="R418" ca="1">INDIRECT("'"&amp;$C418&amp;"'!"&amp;"$"&amp;$D418&amp;$R$1&amp;"")</f>
        <v>0</v>
      </c>
      <c r="S418" s="232"/>
      <c r="T418" s="232"/>
      <c r="U418" s="233"/>
      <c r="V418" s="229"/>
      <c r="W418" s="234" cm="1">
        <f t="array" aca="1" ref="W418" ca="1">INDIRECT("'"&amp;$C418&amp;"'!"&amp;"$"&amp;$D418&amp;$W$1&amp;"")</f>
        <v>0</v>
      </c>
      <c r="X418" s="232"/>
      <c r="Y418" s="230"/>
      <c r="Z418" s="231" cm="1">
        <f t="array" aca="1" ref="Z418" ca="1">INDIRECT("'"&amp;$C418&amp;"'!"&amp;"$"&amp;$D418&amp;$Z$1&amp;"")</f>
        <v>0</v>
      </c>
      <c r="AA418" s="232" t="s">
        <v>1</v>
      </c>
      <c r="AB418" s="232" t="s">
        <v>1</v>
      </c>
      <c r="AC418" s="233" t="s">
        <v>1</v>
      </c>
      <c r="AD418" s="229" cm="1">
        <f t="array" aca="1" ref="AD418" ca="1">INDIRECT("'"&amp;$C418&amp;"'!"&amp;"$"&amp;$D418&amp;$AD$1&amp;"")</f>
        <v>0</v>
      </c>
      <c r="AE418" s="232" t="s">
        <v>1</v>
      </c>
      <c r="AF418" s="232" t="s">
        <v>1</v>
      </c>
      <c r="AG418" s="230" t="s">
        <v>1</v>
      </c>
      <c r="AH418" s="231" cm="1">
        <f t="array" aca="1" ref="AH418" ca="1">INDIRECT("'"&amp;$C418&amp;"'!"&amp;"$"&amp;$D418&amp;$AH$1&amp;"")</f>
        <v>0</v>
      </c>
      <c r="AI418" s="232" t="s">
        <v>1</v>
      </c>
      <c r="AJ418" s="232" t="s">
        <v>1</v>
      </c>
      <c r="AK418" s="233" t="s">
        <v>1</v>
      </c>
      <c r="AL418" s="229" cm="1">
        <f t="array" aca="1" ref="AL418" ca="1">INDIRECT("'"&amp;$C418&amp;"'!"&amp;"$"&amp;$D418&amp;$AL$1&amp;"")</f>
        <v>0</v>
      </c>
      <c r="AM418" s="232" t="s">
        <v>1</v>
      </c>
      <c r="AN418" s="232" t="s">
        <v>1</v>
      </c>
      <c r="AO418" s="230" t="s">
        <v>1</v>
      </c>
      <c r="AP418" s="229"/>
      <c r="AQ418" s="233"/>
      <c r="AR418" s="229" cm="1">
        <f t="array" aca="1" ref="AR418" ca="1">INDIRECT("'"&amp;$C418&amp;"'!"&amp;"$"&amp;$D418&amp;$AR$1&amp;"")</f>
        <v>0</v>
      </c>
      <c r="AS418" s="232"/>
      <c r="AT418" s="230"/>
      <c r="AU418" s="231" cm="1">
        <f t="array" aca="1" ref="AU418" ca="1">INDIRECT("'"&amp;$C418&amp;"'!"&amp;"$"&amp;$D418&amp;$AU$1&amp;"")</f>
        <v>0</v>
      </c>
      <c r="AV418" s="232"/>
      <c r="AW418" s="230"/>
      <c r="AX418" s="229"/>
      <c r="AY418" s="233"/>
      <c r="AZ418" s="232" cm="1">
        <f t="array" aca="1" ref="AZ418" ca="1">INDIRECT("'"&amp;$C418&amp;"'!"&amp;"$"&amp;$D418&amp;$AZ$1&amp;"")</f>
        <v>0</v>
      </c>
      <c r="BA418" s="231"/>
      <c r="BB418" s="232"/>
      <c r="BC418" s="230"/>
      <c r="BD418" s="232" cm="1">
        <f t="array" aca="1" ref="BD418" ca="1">INDIRECT("'"&amp;$C418&amp;"'!"&amp;"$"&amp;$D418&amp;$BD$1&amp;"")</f>
        <v>0</v>
      </c>
      <c r="BE418" s="231"/>
      <c r="BF418" s="232"/>
      <c r="BG418" s="230"/>
      <c r="BH418" s="234"/>
      <c r="BI418" s="230"/>
      <c r="BJ418" s="234" cm="1">
        <f t="array" aca="1" ref="BJ418" ca="1">INDIRECT("'"&amp;$C418&amp;"'!"&amp;"$"&amp;$D418&amp;$BJ$1&amp;"")</f>
        <v>0</v>
      </c>
      <c r="BK418" s="232"/>
      <c r="BL418" s="230"/>
      <c r="BM418" s="414"/>
      <c r="BN418" s="229" cm="1">
        <f t="array" aca="1" ref="BN418" ca="1">INDIRECT("'"&amp;$C418&amp;"'!"&amp;"$"&amp;$D418&amp;$BN$1&amp;"")</f>
        <v>0</v>
      </c>
      <c r="BO418" s="231"/>
      <c r="BP418" s="230"/>
      <c r="BQ418" s="234" cm="1">
        <f t="array" aca="1" ref="BQ418" ca="1">INDIRECT("'"&amp;$C418&amp;"'!"&amp;"$"&amp;$D418&amp;$BQ$1&amp;"")</f>
        <v>0</v>
      </c>
      <c r="BR418" s="232"/>
      <c r="BS418" s="232"/>
      <c r="BT418" s="230"/>
      <c r="BU418" s="235" cm="1">
        <f t="array" aca="1" ref="BU418" ca="1">INDIRECT("'"&amp;$C418&amp;"'!"&amp;"$"&amp;$D418&amp;$BU$1&amp;"")</f>
        <v>0</v>
      </c>
      <c r="BV418" s="232"/>
      <c r="BW418" s="232"/>
      <c r="BX418" s="230"/>
      <c r="BY418" s="235"/>
      <c r="BZ418" s="232"/>
      <c r="CA418" s="232"/>
      <c r="CB418" s="230"/>
    </row>
    <row r="419" spans="1:80" ht="15" x14ac:dyDescent="0.2">
      <c r="A419" s="351">
        <f t="shared" si="31"/>
        <v>45978</v>
      </c>
      <c r="B419" s="268">
        <v>0.58333333333333404</v>
      </c>
      <c r="C419" s="254">
        <f t="shared" si="32"/>
        <v>17</v>
      </c>
      <c r="D419" s="255" t="s">
        <v>167</v>
      </c>
      <c r="E419" s="236"/>
      <c r="F419" s="237"/>
      <c r="G419" s="238" cm="1">
        <f t="array" aca="1" ref="G419" ca="1">INDIRECT("'"&amp;$C419&amp;"'!"&amp;"$"&amp;$D419&amp;$G$1&amp;"")</f>
        <v>0</v>
      </c>
      <c r="H419" s="239" t="s">
        <v>1</v>
      </c>
      <c r="I419" s="237" t="s">
        <v>1</v>
      </c>
      <c r="J419" s="238" cm="1">
        <f t="array" aca="1" ref="J419" ca="1">INDIRECT("'"&amp;$C419&amp;"'!"&amp;"$"&amp;$D419&amp;$J$1&amp;"")</f>
        <v>0</v>
      </c>
      <c r="K419" s="239"/>
      <c r="L419" s="239"/>
      <c r="M419" s="240"/>
      <c r="N419" s="236" cm="1">
        <f t="array" aca="1" ref="N419" ca="1">INDIRECT("'"&amp;$C419&amp;"'!"&amp;"$"&amp;$D419&amp;$N$1&amp;"")</f>
        <v>0</v>
      </c>
      <c r="O419" s="239"/>
      <c r="P419" s="239"/>
      <c r="Q419" s="237"/>
      <c r="R419" s="236" cm="1">
        <f t="array" aca="1" ref="R419" ca="1">INDIRECT("'"&amp;$C419&amp;"'!"&amp;"$"&amp;$D419&amp;$R$1&amp;"")</f>
        <v>0</v>
      </c>
      <c r="S419" s="239"/>
      <c r="T419" s="239"/>
      <c r="U419" s="240"/>
      <c r="V419" s="236"/>
      <c r="W419" s="241" cm="1">
        <f t="array" aca="1" ref="W419" ca="1">INDIRECT("'"&amp;$C419&amp;"'!"&amp;"$"&amp;$D419&amp;$W$1&amp;"")</f>
        <v>0</v>
      </c>
      <c r="X419" s="239"/>
      <c r="Y419" s="237"/>
      <c r="Z419" s="238" cm="1">
        <f t="array" aca="1" ref="Z419" ca="1">INDIRECT("'"&amp;$C419&amp;"'!"&amp;"$"&amp;$D419&amp;$Z$1&amp;"")</f>
        <v>0</v>
      </c>
      <c r="AA419" s="239" t="s">
        <v>1</v>
      </c>
      <c r="AB419" s="239" t="s">
        <v>1</v>
      </c>
      <c r="AC419" s="240" t="s">
        <v>1</v>
      </c>
      <c r="AD419" s="236" cm="1">
        <f t="array" aca="1" ref="AD419" ca="1">INDIRECT("'"&amp;$C419&amp;"'!"&amp;"$"&amp;$D419&amp;$AD$1&amp;"")</f>
        <v>0</v>
      </c>
      <c r="AE419" s="239" t="s">
        <v>1</v>
      </c>
      <c r="AF419" s="239" t="s">
        <v>1</v>
      </c>
      <c r="AG419" s="237" t="s">
        <v>1</v>
      </c>
      <c r="AH419" s="238" cm="1">
        <f t="array" aca="1" ref="AH419" ca="1">INDIRECT("'"&amp;$C419&amp;"'!"&amp;"$"&amp;$D419&amp;$AH$1&amp;"")</f>
        <v>0</v>
      </c>
      <c r="AI419" s="239" t="s">
        <v>1</v>
      </c>
      <c r="AJ419" s="239" t="s">
        <v>1</v>
      </c>
      <c r="AK419" s="240" t="s">
        <v>1</v>
      </c>
      <c r="AL419" s="236" cm="1">
        <f t="array" aca="1" ref="AL419" ca="1">INDIRECT("'"&amp;$C419&amp;"'!"&amp;"$"&amp;$D419&amp;$AL$1&amp;"")</f>
        <v>0</v>
      </c>
      <c r="AM419" s="239" t="s">
        <v>1</v>
      </c>
      <c r="AN419" s="239" t="s">
        <v>1</v>
      </c>
      <c r="AO419" s="237" t="s">
        <v>1</v>
      </c>
      <c r="AP419" s="236"/>
      <c r="AQ419" s="240"/>
      <c r="AR419" s="236" cm="1">
        <f t="array" aca="1" ref="AR419" ca="1">INDIRECT("'"&amp;$C419&amp;"'!"&amp;"$"&amp;$D419&amp;$AR$1&amp;"")</f>
        <v>0</v>
      </c>
      <c r="AS419" s="239"/>
      <c r="AT419" s="237"/>
      <c r="AU419" s="238" cm="1">
        <f t="array" aca="1" ref="AU419" ca="1">INDIRECT("'"&amp;$C419&amp;"'!"&amp;"$"&amp;$D419&amp;$AU$1&amp;"")</f>
        <v>0</v>
      </c>
      <c r="AV419" s="239"/>
      <c r="AW419" s="237"/>
      <c r="AX419" s="236"/>
      <c r="AY419" s="240"/>
      <c r="AZ419" s="239" cm="1">
        <f t="array" aca="1" ref="AZ419" ca="1">INDIRECT("'"&amp;$C419&amp;"'!"&amp;"$"&amp;$D419&amp;$AZ$1&amp;"")</f>
        <v>0</v>
      </c>
      <c r="BA419" s="238"/>
      <c r="BB419" s="239"/>
      <c r="BC419" s="237"/>
      <c r="BD419" s="239" cm="1">
        <f t="array" aca="1" ref="BD419" ca="1">INDIRECT("'"&amp;$C419&amp;"'!"&amp;"$"&amp;$D419&amp;$BD$1&amp;"")</f>
        <v>0</v>
      </c>
      <c r="BE419" s="238"/>
      <c r="BF419" s="239"/>
      <c r="BG419" s="237"/>
      <c r="BH419" s="241"/>
      <c r="BI419" s="237"/>
      <c r="BJ419" s="241" cm="1">
        <f t="array" aca="1" ref="BJ419" ca="1">INDIRECT("'"&amp;$C419&amp;"'!"&amp;"$"&amp;$D419&amp;$BJ$1&amp;"")</f>
        <v>0</v>
      </c>
      <c r="BK419" s="239"/>
      <c r="BL419" s="237"/>
      <c r="BM419" s="415"/>
      <c r="BN419" s="236" cm="1">
        <f t="array" aca="1" ref="BN419" ca="1">INDIRECT("'"&amp;$C419&amp;"'!"&amp;"$"&amp;$D419&amp;$BN$1&amp;"")</f>
        <v>0</v>
      </c>
      <c r="BO419" s="238"/>
      <c r="BP419" s="237"/>
      <c r="BQ419" s="241" cm="1">
        <f t="array" aca="1" ref="BQ419" ca="1">INDIRECT("'"&amp;$C419&amp;"'!"&amp;"$"&amp;$D419&amp;$BQ$1&amp;"")</f>
        <v>0</v>
      </c>
      <c r="BR419" s="239"/>
      <c r="BS419" s="239"/>
      <c r="BT419" s="237"/>
      <c r="BU419" s="242" cm="1">
        <f t="array" aca="1" ref="BU419" ca="1">INDIRECT("'"&amp;$C419&amp;"'!"&amp;"$"&amp;$D419&amp;$BU$1&amp;"")</f>
        <v>0</v>
      </c>
      <c r="BV419" s="239"/>
      <c r="BW419" s="239"/>
      <c r="BX419" s="237"/>
      <c r="BY419" s="242"/>
      <c r="BZ419" s="239"/>
      <c r="CA419" s="239"/>
      <c r="CB419" s="237"/>
    </row>
    <row r="420" spans="1:80" ht="15" x14ac:dyDescent="0.2">
      <c r="A420" s="351">
        <f t="shared" si="31"/>
        <v>45978</v>
      </c>
      <c r="B420" s="268">
        <v>0.625</v>
      </c>
      <c r="C420" s="254">
        <f t="shared" si="32"/>
        <v>17</v>
      </c>
      <c r="D420" s="255" t="s">
        <v>168</v>
      </c>
      <c r="E420" s="229"/>
      <c r="F420" s="230"/>
      <c r="G420" s="231" cm="1">
        <f t="array" aca="1" ref="G420" ca="1">INDIRECT("'"&amp;$C420&amp;"'!"&amp;"$"&amp;$D420&amp;$G$1&amp;"")</f>
        <v>0</v>
      </c>
      <c r="H420" s="232" t="s">
        <v>1</v>
      </c>
      <c r="I420" s="230" t="s">
        <v>1</v>
      </c>
      <c r="J420" s="231" cm="1">
        <f t="array" aca="1" ref="J420" ca="1">INDIRECT("'"&amp;$C420&amp;"'!"&amp;"$"&amp;$D420&amp;$J$1&amp;"")</f>
        <v>0</v>
      </c>
      <c r="K420" s="232"/>
      <c r="L420" s="232"/>
      <c r="M420" s="233"/>
      <c r="N420" s="229" cm="1">
        <f t="array" aca="1" ref="N420" ca="1">INDIRECT("'"&amp;$C420&amp;"'!"&amp;"$"&amp;$D420&amp;$N$1&amp;"")</f>
        <v>0</v>
      </c>
      <c r="O420" s="232"/>
      <c r="P420" s="232"/>
      <c r="Q420" s="230"/>
      <c r="R420" s="359" cm="1">
        <f t="array" aca="1" ref="R420" ca="1">INDIRECT("'"&amp;$C420&amp;"'!"&amp;"$"&amp;$D420&amp;$R$1&amp;"")</f>
        <v>0</v>
      </c>
      <c r="S420" s="232"/>
      <c r="T420" s="232"/>
      <c r="U420" s="233"/>
      <c r="V420" s="229"/>
      <c r="W420" s="234" cm="1">
        <f t="array" aca="1" ref="W420" ca="1">INDIRECT("'"&amp;$C420&amp;"'!"&amp;"$"&amp;$D420&amp;$W$1&amp;"")</f>
        <v>0</v>
      </c>
      <c r="X420" s="232"/>
      <c r="Y420" s="230"/>
      <c r="Z420" s="231" cm="1">
        <f t="array" aca="1" ref="Z420" ca="1">INDIRECT("'"&amp;$C420&amp;"'!"&amp;"$"&amp;$D420&amp;$Z$1&amp;"")</f>
        <v>0</v>
      </c>
      <c r="AA420" s="232" t="s">
        <v>1</v>
      </c>
      <c r="AB420" s="232" t="s">
        <v>1</v>
      </c>
      <c r="AC420" s="233" t="s">
        <v>1</v>
      </c>
      <c r="AD420" s="229" cm="1">
        <f t="array" aca="1" ref="AD420" ca="1">INDIRECT("'"&amp;$C420&amp;"'!"&amp;"$"&amp;$D420&amp;$AD$1&amp;"")</f>
        <v>0</v>
      </c>
      <c r="AE420" s="232" t="s">
        <v>1</v>
      </c>
      <c r="AF420" s="232" t="s">
        <v>1</v>
      </c>
      <c r="AG420" s="230" t="s">
        <v>1</v>
      </c>
      <c r="AH420" s="231" cm="1">
        <f t="array" aca="1" ref="AH420" ca="1">INDIRECT("'"&amp;$C420&amp;"'!"&amp;"$"&amp;$D420&amp;$AH$1&amp;"")</f>
        <v>0</v>
      </c>
      <c r="AI420" s="232" t="s">
        <v>1</v>
      </c>
      <c r="AJ420" s="232" t="s">
        <v>1</v>
      </c>
      <c r="AK420" s="233" t="s">
        <v>1</v>
      </c>
      <c r="AL420" s="229" cm="1">
        <f t="array" aca="1" ref="AL420" ca="1">INDIRECT("'"&amp;$C420&amp;"'!"&amp;"$"&amp;$D420&amp;$AL$1&amp;"")</f>
        <v>0</v>
      </c>
      <c r="AM420" s="232" t="s">
        <v>1</v>
      </c>
      <c r="AN420" s="232" t="s">
        <v>1</v>
      </c>
      <c r="AO420" s="230" t="s">
        <v>1</v>
      </c>
      <c r="AP420" s="229"/>
      <c r="AQ420" s="233"/>
      <c r="AR420" s="229" cm="1">
        <f t="array" aca="1" ref="AR420" ca="1">INDIRECT("'"&amp;$C420&amp;"'!"&amp;"$"&amp;$D420&amp;$AR$1&amp;"")</f>
        <v>0</v>
      </c>
      <c r="AS420" s="232"/>
      <c r="AT420" s="230"/>
      <c r="AU420" s="231" cm="1">
        <f t="array" aca="1" ref="AU420" ca="1">INDIRECT("'"&amp;$C420&amp;"'!"&amp;"$"&amp;$D420&amp;$AU$1&amp;"")</f>
        <v>0</v>
      </c>
      <c r="AV420" s="232"/>
      <c r="AW420" s="230"/>
      <c r="AX420" s="229"/>
      <c r="AY420" s="233"/>
      <c r="AZ420" s="232" cm="1">
        <f t="array" aca="1" ref="AZ420" ca="1">INDIRECT("'"&amp;$C420&amp;"'!"&amp;"$"&amp;$D420&amp;$AZ$1&amp;"")</f>
        <v>0</v>
      </c>
      <c r="BA420" s="231"/>
      <c r="BB420" s="232"/>
      <c r="BC420" s="230"/>
      <c r="BD420" s="232" cm="1">
        <f t="array" aca="1" ref="BD420" ca="1">INDIRECT("'"&amp;$C420&amp;"'!"&amp;"$"&amp;$D420&amp;$BD$1&amp;"")</f>
        <v>0</v>
      </c>
      <c r="BE420" s="231"/>
      <c r="BF420" s="232"/>
      <c r="BG420" s="230"/>
      <c r="BH420" s="234"/>
      <c r="BI420" s="230"/>
      <c r="BJ420" s="234" cm="1">
        <f t="array" aca="1" ref="BJ420" ca="1">INDIRECT("'"&amp;$C420&amp;"'!"&amp;"$"&amp;$D420&amp;$BJ$1&amp;"")</f>
        <v>0</v>
      </c>
      <c r="BK420" s="232"/>
      <c r="BL420" s="230"/>
      <c r="BM420" s="414"/>
      <c r="BN420" s="229" cm="1">
        <f t="array" aca="1" ref="BN420" ca="1">INDIRECT("'"&amp;$C420&amp;"'!"&amp;"$"&amp;$D420&amp;$BN$1&amp;"")</f>
        <v>0</v>
      </c>
      <c r="BO420" s="231"/>
      <c r="BP420" s="230"/>
      <c r="BQ420" s="234" cm="1">
        <f t="array" aca="1" ref="BQ420" ca="1">INDIRECT("'"&amp;$C420&amp;"'!"&amp;"$"&amp;$D420&amp;$BQ$1&amp;"")</f>
        <v>0</v>
      </c>
      <c r="BR420" s="232"/>
      <c r="BS420" s="232"/>
      <c r="BT420" s="230"/>
      <c r="BU420" s="235" cm="1">
        <f t="array" aca="1" ref="BU420" ca="1">INDIRECT("'"&amp;$C420&amp;"'!"&amp;"$"&amp;$D420&amp;$BU$1&amp;"")</f>
        <v>0</v>
      </c>
      <c r="BV420" s="232"/>
      <c r="BW420" s="232"/>
      <c r="BX420" s="230"/>
      <c r="BY420" s="235"/>
      <c r="BZ420" s="232"/>
      <c r="CA420" s="232"/>
      <c r="CB420" s="230"/>
    </row>
    <row r="421" spans="1:80" ht="15" x14ac:dyDescent="0.2">
      <c r="A421" s="351">
        <f t="shared" si="31"/>
        <v>45978</v>
      </c>
      <c r="B421" s="268">
        <v>0.66666666666666696</v>
      </c>
      <c r="C421" s="254">
        <f t="shared" si="32"/>
        <v>17</v>
      </c>
      <c r="D421" s="255" t="s">
        <v>169</v>
      </c>
      <c r="E421" s="236"/>
      <c r="F421" s="237"/>
      <c r="G421" s="238" cm="1">
        <f t="array" aca="1" ref="G421" ca="1">INDIRECT("'"&amp;$C421&amp;"'!"&amp;"$"&amp;$D421&amp;$G$1&amp;"")</f>
        <v>0</v>
      </c>
      <c r="H421" s="239" t="s">
        <v>1</v>
      </c>
      <c r="I421" s="237" t="s">
        <v>1</v>
      </c>
      <c r="J421" s="238" cm="1">
        <f t="array" aca="1" ref="J421" ca="1">INDIRECT("'"&amp;$C421&amp;"'!"&amp;"$"&amp;$D421&amp;$J$1&amp;"")</f>
        <v>0</v>
      </c>
      <c r="K421" s="239"/>
      <c r="L421" s="239"/>
      <c r="M421" s="240"/>
      <c r="N421" s="236" cm="1">
        <f t="array" aca="1" ref="N421" ca="1">INDIRECT("'"&amp;$C421&amp;"'!"&amp;"$"&amp;$D421&amp;$N$1&amp;"")</f>
        <v>0</v>
      </c>
      <c r="O421" s="239"/>
      <c r="P421" s="239"/>
      <c r="Q421" s="237"/>
      <c r="R421" s="360" cm="1">
        <f t="array" aca="1" ref="R421" ca="1">INDIRECT("'"&amp;$C421&amp;"'!"&amp;"$"&amp;$D421&amp;$R$1&amp;"")</f>
        <v>0</v>
      </c>
      <c r="S421" s="239"/>
      <c r="T421" s="239"/>
      <c r="U421" s="240"/>
      <c r="V421" s="236"/>
      <c r="W421" s="241" cm="1">
        <f t="array" aca="1" ref="W421" ca="1">INDIRECT("'"&amp;$C421&amp;"'!"&amp;"$"&amp;$D421&amp;$W$1&amp;"")</f>
        <v>0</v>
      </c>
      <c r="X421" s="239"/>
      <c r="Y421" s="237"/>
      <c r="Z421" s="238" cm="1">
        <f t="array" aca="1" ref="Z421" ca="1">INDIRECT("'"&amp;$C421&amp;"'!"&amp;"$"&amp;$D421&amp;$Z$1&amp;"")</f>
        <v>0</v>
      </c>
      <c r="AA421" s="239" t="s">
        <v>1</v>
      </c>
      <c r="AB421" s="239" t="s">
        <v>1</v>
      </c>
      <c r="AC421" s="240" t="s">
        <v>1</v>
      </c>
      <c r="AD421" s="236" cm="1">
        <f t="array" aca="1" ref="AD421" ca="1">INDIRECT("'"&amp;$C421&amp;"'!"&amp;"$"&amp;$D421&amp;$AD$1&amp;"")</f>
        <v>0</v>
      </c>
      <c r="AE421" s="239" t="s">
        <v>1</v>
      </c>
      <c r="AF421" s="239" t="s">
        <v>1</v>
      </c>
      <c r="AG421" s="237" t="s">
        <v>1</v>
      </c>
      <c r="AH421" s="238" cm="1">
        <f t="array" aca="1" ref="AH421" ca="1">INDIRECT("'"&amp;$C421&amp;"'!"&amp;"$"&amp;$D421&amp;$AH$1&amp;"")</f>
        <v>0</v>
      </c>
      <c r="AI421" s="239" t="s">
        <v>1</v>
      </c>
      <c r="AJ421" s="239" t="s">
        <v>1</v>
      </c>
      <c r="AK421" s="240" t="s">
        <v>1</v>
      </c>
      <c r="AL421" s="236" cm="1">
        <f t="array" aca="1" ref="AL421" ca="1">INDIRECT("'"&amp;$C421&amp;"'!"&amp;"$"&amp;$D421&amp;$AL$1&amp;"")</f>
        <v>0</v>
      </c>
      <c r="AM421" s="239" t="s">
        <v>1</v>
      </c>
      <c r="AN421" s="239" t="s">
        <v>1</v>
      </c>
      <c r="AO421" s="237" t="s">
        <v>1</v>
      </c>
      <c r="AP421" s="236"/>
      <c r="AQ421" s="240"/>
      <c r="AR421" s="236" cm="1">
        <f t="array" aca="1" ref="AR421" ca="1">INDIRECT("'"&amp;$C421&amp;"'!"&amp;"$"&amp;$D421&amp;$AR$1&amp;"")</f>
        <v>0</v>
      </c>
      <c r="AS421" s="239"/>
      <c r="AT421" s="237"/>
      <c r="AU421" s="238" cm="1">
        <f t="array" aca="1" ref="AU421" ca="1">INDIRECT("'"&amp;$C421&amp;"'!"&amp;"$"&amp;$D421&amp;$AU$1&amp;"")</f>
        <v>0</v>
      </c>
      <c r="AV421" s="239"/>
      <c r="AW421" s="237"/>
      <c r="AX421" s="236"/>
      <c r="AY421" s="240"/>
      <c r="AZ421" s="239" cm="1">
        <f t="array" aca="1" ref="AZ421" ca="1">INDIRECT("'"&amp;$C421&amp;"'!"&amp;"$"&amp;$D421&amp;$AZ$1&amp;"")</f>
        <v>0</v>
      </c>
      <c r="BA421" s="238"/>
      <c r="BB421" s="239"/>
      <c r="BC421" s="237"/>
      <c r="BD421" s="239" cm="1">
        <f t="array" aca="1" ref="BD421" ca="1">INDIRECT("'"&amp;$C421&amp;"'!"&amp;"$"&amp;$D421&amp;$BD$1&amp;"")</f>
        <v>0</v>
      </c>
      <c r="BE421" s="238"/>
      <c r="BF421" s="239"/>
      <c r="BG421" s="237"/>
      <c r="BH421" s="241"/>
      <c r="BI421" s="237"/>
      <c r="BJ421" s="241" cm="1">
        <f t="array" aca="1" ref="BJ421" ca="1">INDIRECT("'"&amp;$C421&amp;"'!"&amp;"$"&amp;$D421&amp;$BJ$1&amp;"")</f>
        <v>0</v>
      </c>
      <c r="BK421" s="239"/>
      <c r="BL421" s="237"/>
      <c r="BM421" s="415"/>
      <c r="BN421" s="236" cm="1">
        <f t="array" aca="1" ref="BN421" ca="1">INDIRECT("'"&amp;$C421&amp;"'!"&amp;"$"&amp;$D421&amp;$BN$1&amp;"")</f>
        <v>0</v>
      </c>
      <c r="BO421" s="238"/>
      <c r="BP421" s="237"/>
      <c r="BQ421" s="241" cm="1">
        <f t="array" aca="1" ref="BQ421" ca="1">INDIRECT("'"&amp;$C421&amp;"'!"&amp;"$"&amp;$D421&amp;$BQ$1&amp;"")</f>
        <v>0</v>
      </c>
      <c r="BR421" s="239"/>
      <c r="BS421" s="239"/>
      <c r="BT421" s="237"/>
      <c r="BU421" s="242" cm="1">
        <f t="array" aca="1" ref="BU421" ca="1">INDIRECT("'"&amp;$C421&amp;"'!"&amp;"$"&amp;$D421&amp;$BU$1&amp;"")</f>
        <v>0</v>
      </c>
      <c r="BV421" s="239"/>
      <c r="BW421" s="239"/>
      <c r="BX421" s="237"/>
      <c r="BY421" s="242"/>
      <c r="BZ421" s="239"/>
      <c r="CA421" s="239"/>
      <c r="CB421" s="237"/>
    </row>
    <row r="422" spans="1:80" ht="15" x14ac:dyDescent="0.2">
      <c r="A422" s="351">
        <f t="shared" si="31"/>
        <v>45978</v>
      </c>
      <c r="B422" s="268">
        <v>0.70833333333333404</v>
      </c>
      <c r="C422" s="254">
        <f t="shared" si="32"/>
        <v>17</v>
      </c>
      <c r="D422" s="255" t="s">
        <v>170</v>
      </c>
      <c r="E422" s="229"/>
      <c r="F422" s="230"/>
      <c r="G422" s="231" cm="1">
        <f t="array" aca="1" ref="G422" ca="1">INDIRECT("'"&amp;$C422&amp;"'!"&amp;"$"&amp;$D422&amp;$G$1&amp;"")</f>
        <v>0</v>
      </c>
      <c r="H422" s="232" t="s">
        <v>1</v>
      </c>
      <c r="I422" s="230" t="s">
        <v>1</v>
      </c>
      <c r="J422" s="231" cm="1">
        <f t="array" aca="1" ref="J422" ca="1">INDIRECT("'"&amp;$C422&amp;"'!"&amp;"$"&amp;$D422&amp;$J$1&amp;"")</f>
        <v>0</v>
      </c>
      <c r="K422" s="232"/>
      <c r="L422" s="232"/>
      <c r="M422" s="233"/>
      <c r="N422" s="229" cm="1">
        <f t="array" aca="1" ref="N422" ca="1">INDIRECT("'"&amp;$C422&amp;"'!"&amp;"$"&amp;$D422&amp;$N$1&amp;"")</f>
        <v>0</v>
      </c>
      <c r="O422" s="232"/>
      <c r="P422" s="232"/>
      <c r="Q422" s="233"/>
      <c r="R422" s="359" cm="1">
        <f t="array" aca="1" ref="R422" ca="1">INDIRECT("'"&amp;$C422&amp;"'!"&amp;"$"&amp;$D422&amp;$R$1&amp;"")</f>
        <v>0</v>
      </c>
      <c r="S422" s="232"/>
      <c r="T422" s="232"/>
      <c r="U422" s="233"/>
      <c r="V422" s="229"/>
      <c r="W422" s="234" cm="1">
        <f t="array" aca="1" ref="W422" ca="1">INDIRECT("'"&amp;$C422&amp;"'!"&amp;"$"&amp;$D422&amp;$W$1&amp;"")</f>
        <v>0</v>
      </c>
      <c r="X422" s="232"/>
      <c r="Y422" s="230"/>
      <c r="Z422" s="231" cm="1">
        <f t="array" aca="1" ref="Z422" ca="1">INDIRECT("'"&amp;$C422&amp;"'!"&amp;"$"&amp;$D422&amp;$Z$1&amp;"")</f>
        <v>0</v>
      </c>
      <c r="AA422" s="232" t="s">
        <v>1</v>
      </c>
      <c r="AB422" s="232" t="s">
        <v>1</v>
      </c>
      <c r="AC422" s="233" t="s">
        <v>1</v>
      </c>
      <c r="AD422" s="229" cm="1">
        <f t="array" aca="1" ref="AD422" ca="1">INDIRECT("'"&amp;$C422&amp;"'!"&amp;"$"&amp;$D422&amp;$AD$1&amp;"")</f>
        <v>0</v>
      </c>
      <c r="AE422" s="232" t="s">
        <v>1</v>
      </c>
      <c r="AF422" s="232" t="s">
        <v>1</v>
      </c>
      <c r="AG422" s="230" t="s">
        <v>1</v>
      </c>
      <c r="AH422" s="231" cm="1">
        <f t="array" aca="1" ref="AH422" ca="1">INDIRECT("'"&amp;$C422&amp;"'!"&amp;"$"&amp;$D422&amp;$AH$1&amp;"")</f>
        <v>0</v>
      </c>
      <c r="AI422" s="232" t="s">
        <v>1</v>
      </c>
      <c r="AJ422" s="232" t="s">
        <v>1</v>
      </c>
      <c r="AK422" s="233" t="s">
        <v>1</v>
      </c>
      <c r="AL422" s="229" cm="1">
        <f t="array" aca="1" ref="AL422" ca="1">INDIRECT("'"&amp;$C422&amp;"'!"&amp;"$"&amp;$D422&amp;$AL$1&amp;"")</f>
        <v>0</v>
      </c>
      <c r="AM422" s="232" t="s">
        <v>1</v>
      </c>
      <c r="AN422" s="232" t="s">
        <v>1</v>
      </c>
      <c r="AO422" s="230" t="s">
        <v>1</v>
      </c>
      <c r="AP422" s="229"/>
      <c r="AQ422" s="233"/>
      <c r="AR422" s="229" cm="1">
        <f t="array" aca="1" ref="AR422" ca="1">INDIRECT("'"&amp;$C422&amp;"'!"&amp;"$"&amp;$D422&amp;$AR$1&amp;"")</f>
        <v>0</v>
      </c>
      <c r="AS422" s="232"/>
      <c r="AT422" s="230"/>
      <c r="AU422" s="231" cm="1">
        <f t="array" aca="1" ref="AU422" ca="1">INDIRECT("'"&amp;$C422&amp;"'!"&amp;"$"&amp;$D422&amp;$AU$1&amp;"")</f>
        <v>0</v>
      </c>
      <c r="AV422" s="232"/>
      <c r="AW422" s="230"/>
      <c r="AX422" s="229"/>
      <c r="AY422" s="233"/>
      <c r="AZ422" s="232" cm="1">
        <f t="array" aca="1" ref="AZ422" ca="1">INDIRECT("'"&amp;$C422&amp;"'!"&amp;"$"&amp;$D422&amp;$AZ$1&amp;"")</f>
        <v>0</v>
      </c>
      <c r="BA422" s="231"/>
      <c r="BB422" s="232"/>
      <c r="BC422" s="230"/>
      <c r="BD422" s="232" cm="1">
        <f t="array" aca="1" ref="BD422" ca="1">INDIRECT("'"&amp;$C422&amp;"'!"&amp;"$"&amp;$D422&amp;$BD$1&amp;"")</f>
        <v>0</v>
      </c>
      <c r="BE422" s="231"/>
      <c r="BF422" s="232"/>
      <c r="BG422" s="230"/>
      <c r="BH422" s="234"/>
      <c r="BI422" s="230"/>
      <c r="BJ422" s="234" cm="1">
        <f t="array" aca="1" ref="BJ422" ca="1">INDIRECT("'"&amp;$C422&amp;"'!"&amp;"$"&amp;$D422&amp;$BJ$1&amp;"")</f>
        <v>0</v>
      </c>
      <c r="BK422" s="232"/>
      <c r="BL422" s="230"/>
      <c r="BM422" s="414"/>
      <c r="BN422" s="229" cm="1">
        <f t="array" aca="1" ref="BN422" ca="1">INDIRECT("'"&amp;$C422&amp;"'!"&amp;"$"&amp;$D422&amp;$BN$1&amp;"")</f>
        <v>0</v>
      </c>
      <c r="BO422" s="231"/>
      <c r="BP422" s="230"/>
      <c r="BQ422" s="234" cm="1">
        <f t="array" aca="1" ref="BQ422" ca="1">INDIRECT("'"&amp;$C422&amp;"'!"&amp;"$"&amp;$D422&amp;$BQ$1&amp;"")</f>
        <v>0</v>
      </c>
      <c r="BR422" s="232"/>
      <c r="BS422" s="232"/>
      <c r="BT422" s="230"/>
      <c r="BU422" s="235" cm="1">
        <f t="array" aca="1" ref="BU422" ca="1">INDIRECT("'"&amp;$C422&amp;"'!"&amp;"$"&amp;$D422&amp;$BU$1&amp;"")</f>
        <v>0</v>
      </c>
      <c r="BV422" s="232"/>
      <c r="BW422" s="232"/>
      <c r="BX422" s="230"/>
      <c r="BY422" s="235"/>
      <c r="BZ422" s="232"/>
      <c r="CA422" s="232"/>
      <c r="CB422" s="230"/>
    </row>
    <row r="423" spans="1:80" ht="15" x14ac:dyDescent="0.2">
      <c r="A423" s="351">
        <f t="shared" si="31"/>
        <v>45978</v>
      </c>
      <c r="B423" s="268">
        <v>0.750000000000001</v>
      </c>
      <c r="C423" s="254">
        <f t="shared" si="32"/>
        <v>17</v>
      </c>
      <c r="D423" s="255" t="s">
        <v>171</v>
      </c>
      <c r="E423" s="236"/>
      <c r="F423" s="237"/>
      <c r="G423" s="238" cm="1">
        <f t="array" aca="1" ref="G423" ca="1">INDIRECT("'"&amp;$C423&amp;"'!"&amp;"$"&amp;$D423&amp;$G$1&amp;"")</f>
        <v>0</v>
      </c>
      <c r="H423" s="239" t="s">
        <v>1</v>
      </c>
      <c r="I423" s="237" t="s">
        <v>1</v>
      </c>
      <c r="J423" s="238" cm="1">
        <f t="array" aca="1" ref="J423" ca="1">INDIRECT("'"&amp;$C423&amp;"'!"&amp;"$"&amp;$D423&amp;$J$1&amp;"")</f>
        <v>0</v>
      </c>
      <c r="K423" s="239"/>
      <c r="L423" s="239"/>
      <c r="M423" s="240"/>
      <c r="N423" s="236" cm="1">
        <f t="array" aca="1" ref="N423" ca="1">INDIRECT("'"&amp;$C423&amp;"'!"&amp;"$"&amp;$D423&amp;$N$1&amp;"")</f>
        <v>0</v>
      </c>
      <c r="O423" s="239"/>
      <c r="P423" s="239"/>
      <c r="Q423" s="237"/>
      <c r="R423" s="236" cm="1">
        <f t="array" aca="1" ref="R423" ca="1">INDIRECT("'"&amp;$C423&amp;"'!"&amp;"$"&amp;$D423&amp;$R$1&amp;"")</f>
        <v>0</v>
      </c>
      <c r="S423" s="239"/>
      <c r="T423" s="239"/>
      <c r="U423" s="240"/>
      <c r="V423" s="236"/>
      <c r="W423" s="241" cm="1">
        <f t="array" aca="1" ref="W423" ca="1">INDIRECT("'"&amp;$C423&amp;"'!"&amp;"$"&amp;$D423&amp;$W$1&amp;"")</f>
        <v>0</v>
      </c>
      <c r="X423" s="239"/>
      <c r="Y423" s="237"/>
      <c r="Z423" s="238" cm="1">
        <f t="array" aca="1" ref="Z423" ca="1">INDIRECT("'"&amp;$C423&amp;"'!"&amp;"$"&amp;$D423&amp;$Z$1&amp;"")</f>
        <v>0</v>
      </c>
      <c r="AA423" s="239" t="s">
        <v>1</v>
      </c>
      <c r="AB423" s="239" t="s">
        <v>1</v>
      </c>
      <c r="AC423" s="240" t="s">
        <v>1</v>
      </c>
      <c r="AD423" s="236" cm="1">
        <f t="array" aca="1" ref="AD423" ca="1">INDIRECT("'"&amp;$C423&amp;"'!"&amp;"$"&amp;$D423&amp;$AD$1&amp;"")</f>
        <v>0</v>
      </c>
      <c r="AE423" s="239" t="s">
        <v>1</v>
      </c>
      <c r="AF423" s="239" t="s">
        <v>1</v>
      </c>
      <c r="AG423" s="237" t="s">
        <v>1</v>
      </c>
      <c r="AH423" s="238" cm="1">
        <f t="array" aca="1" ref="AH423" ca="1">INDIRECT("'"&amp;$C423&amp;"'!"&amp;"$"&amp;$D423&amp;$AH$1&amp;"")</f>
        <v>0</v>
      </c>
      <c r="AI423" s="239" t="s">
        <v>1</v>
      </c>
      <c r="AJ423" s="239" t="s">
        <v>1</v>
      </c>
      <c r="AK423" s="240" t="s">
        <v>1</v>
      </c>
      <c r="AL423" s="236" cm="1">
        <f t="array" aca="1" ref="AL423" ca="1">INDIRECT("'"&amp;$C423&amp;"'!"&amp;"$"&amp;$D423&amp;$AL$1&amp;"")</f>
        <v>0</v>
      </c>
      <c r="AM423" s="239" t="s">
        <v>1</v>
      </c>
      <c r="AN423" s="239" t="s">
        <v>1</v>
      </c>
      <c r="AO423" s="237" t="s">
        <v>1</v>
      </c>
      <c r="AP423" s="236"/>
      <c r="AQ423" s="240"/>
      <c r="AR423" s="236" cm="1">
        <f t="array" aca="1" ref="AR423" ca="1">INDIRECT("'"&amp;$C423&amp;"'!"&amp;"$"&amp;$D423&amp;$AR$1&amp;"")</f>
        <v>0</v>
      </c>
      <c r="AS423" s="239"/>
      <c r="AT423" s="237"/>
      <c r="AU423" s="238" cm="1">
        <f t="array" aca="1" ref="AU423" ca="1">INDIRECT("'"&amp;$C423&amp;"'!"&amp;"$"&amp;$D423&amp;$AU$1&amp;"")</f>
        <v>0</v>
      </c>
      <c r="AV423" s="239"/>
      <c r="AW423" s="237"/>
      <c r="AX423" s="236"/>
      <c r="AY423" s="240"/>
      <c r="AZ423" s="239" cm="1">
        <f t="array" aca="1" ref="AZ423" ca="1">INDIRECT("'"&amp;$C423&amp;"'!"&amp;"$"&amp;$D423&amp;$AZ$1&amp;"")</f>
        <v>0</v>
      </c>
      <c r="BA423" s="238"/>
      <c r="BB423" s="239"/>
      <c r="BC423" s="237"/>
      <c r="BD423" s="239" cm="1">
        <f t="array" aca="1" ref="BD423" ca="1">INDIRECT("'"&amp;$C423&amp;"'!"&amp;"$"&amp;$D423&amp;$BD$1&amp;"")</f>
        <v>0</v>
      </c>
      <c r="BE423" s="238"/>
      <c r="BF423" s="239"/>
      <c r="BG423" s="237"/>
      <c r="BH423" s="241"/>
      <c r="BI423" s="237"/>
      <c r="BJ423" s="241" cm="1">
        <f t="array" aca="1" ref="BJ423" ca="1">INDIRECT("'"&amp;$C423&amp;"'!"&amp;"$"&amp;$D423&amp;$BJ$1&amp;"")</f>
        <v>0</v>
      </c>
      <c r="BK423" s="239"/>
      <c r="BL423" s="237"/>
      <c r="BM423" s="415"/>
      <c r="BN423" s="236" cm="1">
        <f t="array" aca="1" ref="BN423" ca="1">INDIRECT("'"&amp;$C423&amp;"'!"&amp;"$"&amp;$D423&amp;$BN$1&amp;"")</f>
        <v>0</v>
      </c>
      <c r="BO423" s="238"/>
      <c r="BP423" s="237"/>
      <c r="BQ423" s="241" cm="1">
        <f t="array" aca="1" ref="BQ423" ca="1">INDIRECT("'"&amp;$C423&amp;"'!"&amp;"$"&amp;$D423&amp;$BQ$1&amp;"")</f>
        <v>0</v>
      </c>
      <c r="BR423" s="239"/>
      <c r="BS423" s="239"/>
      <c r="BT423" s="237"/>
      <c r="BU423" s="242" cm="1">
        <f t="array" aca="1" ref="BU423" ca="1">INDIRECT("'"&amp;$C423&amp;"'!"&amp;"$"&amp;$D423&amp;$BU$1&amp;"")</f>
        <v>0</v>
      </c>
      <c r="BV423" s="239"/>
      <c r="BW423" s="239"/>
      <c r="BX423" s="237"/>
      <c r="BY423" s="242"/>
      <c r="BZ423" s="239"/>
      <c r="CA423" s="239"/>
      <c r="CB423" s="237"/>
    </row>
    <row r="424" spans="1:80" ht="15" x14ac:dyDescent="0.2">
      <c r="A424" s="351">
        <f t="shared" si="31"/>
        <v>45978</v>
      </c>
      <c r="B424" s="268">
        <v>0.79166666666666696</v>
      </c>
      <c r="C424" s="254">
        <f t="shared" si="32"/>
        <v>17</v>
      </c>
      <c r="D424" s="255" t="s">
        <v>172</v>
      </c>
      <c r="E424" s="229"/>
      <c r="F424" s="230"/>
      <c r="G424" s="231" cm="1">
        <f t="array" aca="1" ref="G424" ca="1">INDIRECT("'"&amp;$C424&amp;"'!"&amp;"$"&amp;$D424&amp;$G$1&amp;"")</f>
        <v>0</v>
      </c>
      <c r="H424" s="232" t="s">
        <v>1</v>
      </c>
      <c r="I424" s="230" t="s">
        <v>1</v>
      </c>
      <c r="J424" s="231" cm="1">
        <f t="array" aca="1" ref="J424" ca="1">INDIRECT("'"&amp;$C424&amp;"'!"&amp;"$"&amp;$D424&amp;$J$1&amp;"")</f>
        <v>0</v>
      </c>
      <c r="K424" s="501"/>
      <c r="L424" s="232"/>
      <c r="M424" s="233"/>
      <c r="N424" s="229" cm="1">
        <f t="array" aca="1" ref="N424" ca="1">INDIRECT("'"&amp;$C424&amp;"'!"&amp;"$"&amp;$D424&amp;$N$1&amp;"")</f>
        <v>0</v>
      </c>
      <c r="O424" s="232"/>
      <c r="P424" s="232"/>
      <c r="Q424" s="230"/>
      <c r="R424" s="359" cm="1">
        <f t="array" aca="1" ref="R424" ca="1">INDIRECT("'"&amp;$C424&amp;"'!"&amp;"$"&amp;$D424&amp;$R$1&amp;"")</f>
        <v>0</v>
      </c>
      <c r="S424" s="232"/>
      <c r="T424" s="232"/>
      <c r="U424" s="233"/>
      <c r="V424" s="229"/>
      <c r="W424" s="234" cm="1">
        <f t="array" aca="1" ref="W424" ca="1">INDIRECT("'"&amp;$C424&amp;"'!"&amp;"$"&amp;$D424&amp;$W$1&amp;"")</f>
        <v>0</v>
      </c>
      <c r="X424" s="232"/>
      <c r="Y424" s="230"/>
      <c r="Z424" s="231" cm="1">
        <f t="array" aca="1" ref="Z424" ca="1">INDIRECT("'"&amp;$C424&amp;"'!"&amp;"$"&amp;$D424&amp;$Z$1&amp;"")</f>
        <v>0</v>
      </c>
      <c r="AA424" s="232" t="s">
        <v>1</v>
      </c>
      <c r="AB424" s="232" t="s">
        <v>1</v>
      </c>
      <c r="AC424" s="233" t="s">
        <v>1</v>
      </c>
      <c r="AD424" s="229" cm="1">
        <f t="array" aca="1" ref="AD424" ca="1">INDIRECT("'"&amp;$C424&amp;"'!"&amp;"$"&amp;$D424&amp;$AD$1&amp;"")</f>
        <v>0</v>
      </c>
      <c r="AE424" s="232" t="s">
        <v>1</v>
      </c>
      <c r="AF424" s="232" t="s">
        <v>1</v>
      </c>
      <c r="AG424" s="230" t="s">
        <v>1</v>
      </c>
      <c r="AH424" s="231" cm="1">
        <f t="array" aca="1" ref="AH424" ca="1">INDIRECT("'"&amp;$C424&amp;"'!"&amp;"$"&amp;$D424&amp;$AH$1&amp;"")</f>
        <v>0</v>
      </c>
      <c r="AI424" s="232" t="s">
        <v>1</v>
      </c>
      <c r="AJ424" s="232" t="s">
        <v>1</v>
      </c>
      <c r="AK424" s="233" t="s">
        <v>1</v>
      </c>
      <c r="AL424" s="229" cm="1">
        <f t="array" aca="1" ref="AL424" ca="1">INDIRECT("'"&amp;$C424&amp;"'!"&amp;"$"&amp;$D424&amp;$AL$1&amp;"")</f>
        <v>0</v>
      </c>
      <c r="AM424" s="232" t="s">
        <v>1</v>
      </c>
      <c r="AN424" s="232" t="s">
        <v>1</v>
      </c>
      <c r="AO424" s="230" t="s">
        <v>1</v>
      </c>
      <c r="AP424" s="229"/>
      <c r="AQ424" s="233"/>
      <c r="AR424" s="229" cm="1">
        <f t="array" aca="1" ref="AR424" ca="1">INDIRECT("'"&amp;$C424&amp;"'!"&amp;"$"&amp;$D424&amp;$AR$1&amp;"")</f>
        <v>0</v>
      </c>
      <c r="AS424" s="232"/>
      <c r="AT424" s="230"/>
      <c r="AU424" s="231" cm="1">
        <f t="array" aca="1" ref="AU424" ca="1">INDIRECT("'"&amp;$C424&amp;"'!"&amp;"$"&amp;$D424&amp;$AU$1&amp;"")</f>
        <v>0</v>
      </c>
      <c r="AV424" s="232"/>
      <c r="AW424" s="230"/>
      <c r="AX424" s="229"/>
      <c r="AY424" s="233"/>
      <c r="AZ424" s="232" cm="1">
        <f t="array" aca="1" ref="AZ424" ca="1">INDIRECT("'"&amp;$C424&amp;"'!"&amp;"$"&amp;$D424&amp;$AZ$1&amp;"")</f>
        <v>0</v>
      </c>
      <c r="BA424" s="231"/>
      <c r="BB424" s="232"/>
      <c r="BC424" s="230"/>
      <c r="BD424" s="232" cm="1">
        <f t="array" aca="1" ref="BD424" ca="1">INDIRECT("'"&amp;$C424&amp;"'!"&amp;"$"&amp;$D424&amp;$BD$1&amp;"")</f>
        <v>0</v>
      </c>
      <c r="BE424" s="231"/>
      <c r="BF424" s="232"/>
      <c r="BG424" s="230"/>
      <c r="BH424" s="234"/>
      <c r="BI424" s="230"/>
      <c r="BJ424" s="234" cm="1">
        <f t="array" aca="1" ref="BJ424" ca="1">INDIRECT("'"&amp;$C424&amp;"'!"&amp;"$"&amp;$D424&amp;$BJ$1&amp;"")</f>
        <v>0</v>
      </c>
      <c r="BK424" s="232"/>
      <c r="BL424" s="230"/>
      <c r="BM424" s="414"/>
      <c r="BN424" s="229" cm="1">
        <f t="array" aca="1" ref="BN424" ca="1">INDIRECT("'"&amp;$C424&amp;"'!"&amp;"$"&amp;$D424&amp;$BN$1&amp;"")</f>
        <v>0</v>
      </c>
      <c r="BO424" s="231"/>
      <c r="BP424" s="230"/>
      <c r="BQ424" s="234" cm="1">
        <f t="array" aca="1" ref="BQ424" ca="1">INDIRECT("'"&amp;$C424&amp;"'!"&amp;"$"&amp;$D424&amp;$BQ$1&amp;"")</f>
        <v>0</v>
      </c>
      <c r="BR424" s="232"/>
      <c r="BS424" s="232"/>
      <c r="BT424" s="230"/>
      <c r="BU424" s="235" cm="1">
        <f t="array" aca="1" ref="BU424" ca="1">INDIRECT("'"&amp;$C424&amp;"'!"&amp;"$"&amp;$D424&amp;$BU$1&amp;"")</f>
        <v>0</v>
      </c>
      <c r="BV424" s="232"/>
      <c r="BW424" s="232"/>
      <c r="BX424" s="230"/>
      <c r="BY424" s="235"/>
      <c r="BZ424" s="232"/>
      <c r="CA424" s="232"/>
      <c r="CB424" s="230"/>
    </row>
    <row r="425" spans="1:80" ht="15" x14ac:dyDescent="0.2">
      <c r="A425" s="351">
        <f t="shared" si="31"/>
        <v>45978</v>
      </c>
      <c r="B425" s="268">
        <v>0.83333333333333337</v>
      </c>
      <c r="C425" s="254">
        <f t="shared" si="32"/>
        <v>17</v>
      </c>
      <c r="D425" s="255" t="s">
        <v>173</v>
      </c>
      <c r="E425" s="236"/>
      <c r="F425" s="237"/>
      <c r="G425" s="238" cm="1">
        <f t="array" aca="1" ref="G425" ca="1">INDIRECT("'"&amp;$C425&amp;"'!"&amp;"$"&amp;$D425&amp;$G$1&amp;"")</f>
        <v>0</v>
      </c>
      <c r="H425" s="239" t="s">
        <v>1</v>
      </c>
      <c r="I425" s="237" t="s">
        <v>1</v>
      </c>
      <c r="J425" s="238" cm="1">
        <f t="array" aca="1" ref="J425" ca="1">INDIRECT("'"&amp;$C425&amp;"'!"&amp;"$"&amp;$D425&amp;$J$1&amp;"")</f>
        <v>0</v>
      </c>
      <c r="K425" s="239"/>
      <c r="L425" s="239"/>
      <c r="M425" s="240"/>
      <c r="N425" s="236" cm="1">
        <f t="array" aca="1" ref="N425" ca="1">INDIRECT("'"&amp;$C425&amp;"'!"&amp;"$"&amp;$D425&amp;$N$1&amp;"")</f>
        <v>0</v>
      </c>
      <c r="O425" s="239"/>
      <c r="P425" s="239"/>
      <c r="Q425" s="237"/>
      <c r="R425" s="236" cm="1">
        <f t="array" aca="1" ref="R425" ca="1">INDIRECT("'"&amp;$C425&amp;"'!"&amp;"$"&amp;$D425&amp;$R$1&amp;"")</f>
        <v>0</v>
      </c>
      <c r="S425" s="239"/>
      <c r="T425" s="239"/>
      <c r="U425" s="240"/>
      <c r="V425" s="236"/>
      <c r="W425" s="241" cm="1">
        <f t="array" aca="1" ref="W425" ca="1">INDIRECT("'"&amp;$C425&amp;"'!"&amp;"$"&amp;$D425&amp;$W$1&amp;"")</f>
        <v>0</v>
      </c>
      <c r="X425" s="239"/>
      <c r="Y425" s="237"/>
      <c r="Z425" s="238" cm="1">
        <f t="array" aca="1" ref="Z425" ca="1">INDIRECT("'"&amp;$C425&amp;"'!"&amp;"$"&amp;$D425&amp;$Z$1&amp;"")</f>
        <v>0</v>
      </c>
      <c r="AA425" s="239" t="s">
        <v>1</v>
      </c>
      <c r="AB425" s="239" t="s">
        <v>1</v>
      </c>
      <c r="AC425" s="240" t="s">
        <v>1</v>
      </c>
      <c r="AD425" s="236" cm="1">
        <f t="array" aca="1" ref="AD425" ca="1">INDIRECT("'"&amp;$C425&amp;"'!"&amp;"$"&amp;$D425&amp;$AD$1&amp;"")</f>
        <v>0</v>
      </c>
      <c r="AE425" s="239" t="s">
        <v>1</v>
      </c>
      <c r="AF425" s="239" t="s">
        <v>1</v>
      </c>
      <c r="AG425" s="237" t="s">
        <v>1</v>
      </c>
      <c r="AH425" s="238" cm="1">
        <f t="array" aca="1" ref="AH425" ca="1">INDIRECT("'"&amp;$C425&amp;"'!"&amp;"$"&amp;$D425&amp;$AH$1&amp;"")</f>
        <v>0</v>
      </c>
      <c r="AI425" s="239" t="s">
        <v>1</v>
      </c>
      <c r="AJ425" s="239" t="s">
        <v>1</v>
      </c>
      <c r="AK425" s="240" t="s">
        <v>1</v>
      </c>
      <c r="AL425" s="236" cm="1">
        <f t="array" aca="1" ref="AL425" ca="1">INDIRECT("'"&amp;$C425&amp;"'!"&amp;"$"&amp;$D425&amp;$AL$1&amp;"")</f>
        <v>0</v>
      </c>
      <c r="AM425" s="239" t="s">
        <v>1</v>
      </c>
      <c r="AN425" s="239" t="s">
        <v>1</v>
      </c>
      <c r="AO425" s="237" t="s">
        <v>1</v>
      </c>
      <c r="AP425" s="236"/>
      <c r="AQ425" s="240"/>
      <c r="AR425" s="236" cm="1">
        <f t="array" aca="1" ref="AR425" ca="1">INDIRECT("'"&amp;$C425&amp;"'!"&amp;"$"&amp;$D425&amp;$AR$1&amp;"")</f>
        <v>0</v>
      </c>
      <c r="AS425" s="239"/>
      <c r="AT425" s="237"/>
      <c r="AU425" s="238" cm="1">
        <f t="array" aca="1" ref="AU425" ca="1">INDIRECT("'"&amp;$C425&amp;"'!"&amp;"$"&amp;$D425&amp;$AU$1&amp;"")</f>
        <v>0</v>
      </c>
      <c r="AV425" s="239"/>
      <c r="AW425" s="237"/>
      <c r="AX425" s="236"/>
      <c r="AY425" s="240"/>
      <c r="AZ425" s="239" cm="1">
        <f t="array" aca="1" ref="AZ425" ca="1">INDIRECT("'"&amp;$C425&amp;"'!"&amp;"$"&amp;$D425&amp;$AZ$1&amp;"")</f>
        <v>0</v>
      </c>
      <c r="BA425" s="238"/>
      <c r="BB425" s="239"/>
      <c r="BC425" s="237"/>
      <c r="BD425" s="239" cm="1">
        <f t="array" aca="1" ref="BD425" ca="1">INDIRECT("'"&amp;$C425&amp;"'!"&amp;"$"&amp;$D425&amp;$BD$1&amp;"")</f>
        <v>0</v>
      </c>
      <c r="BE425" s="238"/>
      <c r="BF425" s="239"/>
      <c r="BG425" s="237"/>
      <c r="BH425" s="241"/>
      <c r="BI425" s="237"/>
      <c r="BJ425" s="241" cm="1">
        <f t="array" aca="1" ref="BJ425" ca="1">INDIRECT("'"&amp;$C425&amp;"'!"&amp;"$"&amp;$D425&amp;$BJ$1&amp;"")</f>
        <v>0</v>
      </c>
      <c r="BK425" s="239"/>
      <c r="BL425" s="237"/>
      <c r="BM425" s="415"/>
      <c r="BN425" s="236" cm="1">
        <f t="array" aca="1" ref="BN425" ca="1">INDIRECT("'"&amp;$C425&amp;"'!"&amp;"$"&amp;$D425&amp;$BN$1&amp;"")</f>
        <v>0</v>
      </c>
      <c r="BO425" s="238"/>
      <c r="BP425" s="237"/>
      <c r="BQ425" s="241" cm="1">
        <f t="array" aca="1" ref="BQ425" ca="1">INDIRECT("'"&amp;$C425&amp;"'!"&amp;"$"&amp;$D425&amp;$BQ$1&amp;"")</f>
        <v>0</v>
      </c>
      <c r="BR425" s="239"/>
      <c r="BS425" s="239"/>
      <c r="BT425" s="237"/>
      <c r="BU425" s="242" cm="1">
        <f t="array" aca="1" ref="BU425" ca="1">INDIRECT("'"&amp;$C425&amp;"'!"&amp;"$"&amp;$D425&amp;$BU$1&amp;"")</f>
        <v>0</v>
      </c>
      <c r="BV425" s="239"/>
      <c r="BW425" s="239"/>
      <c r="BX425" s="237"/>
      <c r="BY425" s="242"/>
      <c r="BZ425" s="239"/>
      <c r="CA425" s="239"/>
      <c r="CB425" s="237"/>
    </row>
    <row r="426" spans="1:80" ht="15" x14ac:dyDescent="0.2">
      <c r="A426" s="351">
        <f t="shared" si="31"/>
        <v>45978</v>
      </c>
      <c r="B426" s="268">
        <v>0.875000000000001</v>
      </c>
      <c r="C426" s="254">
        <f t="shared" si="32"/>
        <v>17</v>
      </c>
      <c r="D426" s="255" t="s">
        <v>174</v>
      </c>
      <c r="E426" s="229"/>
      <c r="F426" s="230"/>
      <c r="G426" s="231" cm="1">
        <f t="array" aca="1" ref="G426" ca="1">INDIRECT("'"&amp;$C426&amp;"'!"&amp;"$"&amp;$D426&amp;$G$1&amp;"")</f>
        <v>0</v>
      </c>
      <c r="H426" s="232" t="s">
        <v>1</v>
      </c>
      <c r="I426" s="230" t="s">
        <v>1</v>
      </c>
      <c r="J426" s="231" cm="1">
        <f t="array" aca="1" ref="J426" ca="1">INDIRECT("'"&amp;$C426&amp;"'!"&amp;"$"&amp;$D426&amp;$J$1&amp;"")</f>
        <v>0</v>
      </c>
      <c r="K426" s="232"/>
      <c r="L426" s="232"/>
      <c r="M426" s="233"/>
      <c r="N426" s="229" cm="1">
        <f t="array" aca="1" ref="N426" ca="1">INDIRECT("'"&amp;$C426&amp;"'!"&amp;"$"&amp;$D426&amp;$N$1&amp;"")</f>
        <v>0</v>
      </c>
      <c r="O426" s="232"/>
      <c r="P426" s="232"/>
      <c r="Q426" s="230"/>
      <c r="R426" s="359" cm="1">
        <f t="array" aca="1" ref="R426" ca="1">INDIRECT("'"&amp;$C426&amp;"'!"&amp;"$"&amp;$D426&amp;$R$1&amp;"")</f>
        <v>0</v>
      </c>
      <c r="S426" s="232"/>
      <c r="T426" s="232"/>
      <c r="U426" s="233"/>
      <c r="V426" s="229"/>
      <c r="W426" s="234" cm="1">
        <f t="array" aca="1" ref="W426" ca="1">INDIRECT("'"&amp;$C426&amp;"'!"&amp;"$"&amp;$D426&amp;$W$1&amp;"")</f>
        <v>0</v>
      </c>
      <c r="X426" s="232"/>
      <c r="Y426" s="230"/>
      <c r="Z426" s="231" cm="1">
        <f t="array" aca="1" ref="Z426" ca="1">INDIRECT("'"&amp;$C426&amp;"'!"&amp;"$"&amp;$D426&amp;$Z$1&amp;"")</f>
        <v>0</v>
      </c>
      <c r="AA426" s="232" t="s">
        <v>1</v>
      </c>
      <c r="AB426" s="232" t="s">
        <v>1</v>
      </c>
      <c r="AC426" s="233" t="s">
        <v>1</v>
      </c>
      <c r="AD426" s="229" cm="1">
        <f t="array" aca="1" ref="AD426" ca="1">INDIRECT("'"&amp;$C426&amp;"'!"&amp;"$"&amp;$D426&amp;$AD$1&amp;"")</f>
        <v>0</v>
      </c>
      <c r="AE426" s="232" t="s">
        <v>1</v>
      </c>
      <c r="AF426" s="232" t="s">
        <v>1</v>
      </c>
      <c r="AG426" s="230" t="s">
        <v>1</v>
      </c>
      <c r="AH426" s="231" cm="1">
        <f t="array" aca="1" ref="AH426" ca="1">INDIRECT("'"&amp;$C426&amp;"'!"&amp;"$"&amp;$D426&amp;$AH$1&amp;"")</f>
        <v>0</v>
      </c>
      <c r="AI426" s="232" t="s">
        <v>1</v>
      </c>
      <c r="AJ426" s="232" t="s">
        <v>1</v>
      </c>
      <c r="AK426" s="233" t="s">
        <v>1</v>
      </c>
      <c r="AL426" s="229" cm="1">
        <f t="array" aca="1" ref="AL426" ca="1">INDIRECT("'"&amp;$C426&amp;"'!"&amp;"$"&amp;$D426&amp;$AL$1&amp;"")</f>
        <v>0</v>
      </c>
      <c r="AM426" s="232" t="s">
        <v>1</v>
      </c>
      <c r="AN426" s="232" t="s">
        <v>1</v>
      </c>
      <c r="AO426" s="230" t="s">
        <v>1</v>
      </c>
      <c r="AP426" s="229"/>
      <c r="AQ426" s="233"/>
      <c r="AR426" s="229" cm="1">
        <f t="array" aca="1" ref="AR426" ca="1">INDIRECT("'"&amp;$C426&amp;"'!"&amp;"$"&amp;$D426&amp;$AR$1&amp;"")</f>
        <v>0</v>
      </c>
      <c r="AS426" s="232"/>
      <c r="AT426" s="230"/>
      <c r="AU426" s="231" cm="1">
        <f t="array" aca="1" ref="AU426" ca="1">INDIRECT("'"&amp;$C426&amp;"'!"&amp;"$"&amp;$D426&amp;$AU$1&amp;"")</f>
        <v>0</v>
      </c>
      <c r="AV426" s="232"/>
      <c r="AW426" s="230"/>
      <c r="AX426" s="229"/>
      <c r="AY426" s="233"/>
      <c r="AZ426" s="232" cm="1">
        <f t="array" aca="1" ref="AZ426" ca="1">INDIRECT("'"&amp;$C426&amp;"'!"&amp;"$"&amp;$D426&amp;$AZ$1&amp;"")</f>
        <v>0</v>
      </c>
      <c r="BA426" s="231"/>
      <c r="BB426" s="232"/>
      <c r="BC426" s="230"/>
      <c r="BD426" s="232" cm="1">
        <f t="array" aca="1" ref="BD426" ca="1">INDIRECT("'"&amp;$C426&amp;"'!"&amp;"$"&amp;$D426&amp;$BD$1&amp;"")</f>
        <v>0</v>
      </c>
      <c r="BE426" s="231"/>
      <c r="BF426" s="232"/>
      <c r="BG426" s="230"/>
      <c r="BH426" s="234"/>
      <c r="BI426" s="230"/>
      <c r="BJ426" s="234" cm="1">
        <f t="array" aca="1" ref="BJ426" ca="1">INDIRECT("'"&amp;$C426&amp;"'!"&amp;"$"&amp;$D426&amp;$BJ$1&amp;"")</f>
        <v>0</v>
      </c>
      <c r="BK426" s="232"/>
      <c r="BL426" s="230"/>
      <c r="BM426" s="414"/>
      <c r="BN426" s="229" cm="1">
        <f t="array" aca="1" ref="BN426" ca="1">INDIRECT("'"&amp;$C426&amp;"'!"&amp;"$"&amp;$D426&amp;$BN$1&amp;"")</f>
        <v>0</v>
      </c>
      <c r="BO426" s="231"/>
      <c r="BP426" s="230"/>
      <c r="BQ426" s="234" cm="1">
        <f t="array" aca="1" ref="BQ426" ca="1">INDIRECT("'"&amp;$C426&amp;"'!"&amp;"$"&amp;$D426&amp;$BQ$1&amp;"")</f>
        <v>0</v>
      </c>
      <c r="BR426" s="232"/>
      <c r="BS426" s="232"/>
      <c r="BT426" s="230"/>
      <c r="BU426" s="235" cm="1">
        <f t="array" aca="1" ref="BU426" ca="1">INDIRECT("'"&amp;$C426&amp;"'!"&amp;"$"&amp;$D426&amp;$BU$1&amp;"")</f>
        <v>0</v>
      </c>
      <c r="BV426" s="232"/>
      <c r="BW426" s="232"/>
      <c r="BX426" s="230"/>
      <c r="BY426" s="235"/>
      <c r="BZ426" s="232"/>
      <c r="CA426" s="232"/>
      <c r="CB426" s="230"/>
    </row>
    <row r="427" spans="1:80" ht="15" x14ac:dyDescent="0.2">
      <c r="A427" s="351">
        <f t="shared" si="31"/>
        <v>45978</v>
      </c>
      <c r="B427" s="268">
        <v>0.91666666666666696</v>
      </c>
      <c r="C427" s="254">
        <f t="shared" si="32"/>
        <v>17</v>
      </c>
      <c r="D427" s="255" t="s">
        <v>175</v>
      </c>
      <c r="E427" s="236"/>
      <c r="F427" s="237"/>
      <c r="G427" s="238" cm="1">
        <f t="array" aca="1" ref="G427" ca="1">INDIRECT("'"&amp;$C427&amp;"'!"&amp;"$"&amp;$D427&amp;$G$1&amp;"")</f>
        <v>0</v>
      </c>
      <c r="H427" s="239" t="s">
        <v>1</v>
      </c>
      <c r="I427" s="237" t="s">
        <v>1</v>
      </c>
      <c r="J427" s="238" cm="1">
        <f t="array" aca="1" ref="J427" ca="1">INDIRECT("'"&amp;$C427&amp;"'!"&amp;"$"&amp;$D427&amp;$J$1&amp;"")</f>
        <v>0</v>
      </c>
      <c r="K427" s="239"/>
      <c r="L427" s="239"/>
      <c r="M427" s="240"/>
      <c r="N427" s="236" cm="1">
        <f t="array" aca="1" ref="N427" ca="1">INDIRECT("'"&amp;$C427&amp;"'!"&amp;"$"&amp;$D427&amp;$N$1&amp;"")</f>
        <v>0</v>
      </c>
      <c r="O427" s="239"/>
      <c r="P427" s="239"/>
      <c r="Q427" s="237"/>
      <c r="R427" s="236" cm="1">
        <f t="array" aca="1" ref="R427" ca="1">INDIRECT("'"&amp;$C427&amp;"'!"&amp;"$"&amp;$D427&amp;$R$1&amp;"")</f>
        <v>0</v>
      </c>
      <c r="S427" s="239"/>
      <c r="T427" s="239"/>
      <c r="U427" s="240"/>
      <c r="V427" s="236"/>
      <c r="W427" s="241" cm="1">
        <f t="array" aca="1" ref="W427" ca="1">INDIRECT("'"&amp;$C427&amp;"'!"&amp;"$"&amp;$D427&amp;$W$1&amp;"")</f>
        <v>0</v>
      </c>
      <c r="X427" s="239"/>
      <c r="Y427" s="237"/>
      <c r="Z427" s="238" cm="1">
        <f t="array" aca="1" ref="Z427" ca="1">INDIRECT("'"&amp;$C427&amp;"'!"&amp;"$"&amp;$D427&amp;$Z$1&amp;"")</f>
        <v>0</v>
      </c>
      <c r="AA427" s="239" t="s">
        <v>1</v>
      </c>
      <c r="AB427" s="239" t="s">
        <v>1</v>
      </c>
      <c r="AC427" s="240" t="s">
        <v>1</v>
      </c>
      <c r="AD427" s="236" cm="1">
        <f t="array" aca="1" ref="AD427" ca="1">INDIRECT("'"&amp;$C427&amp;"'!"&amp;"$"&amp;$D427&amp;$AD$1&amp;"")</f>
        <v>0</v>
      </c>
      <c r="AE427" s="239" t="s">
        <v>1</v>
      </c>
      <c r="AF427" s="239" t="s">
        <v>1</v>
      </c>
      <c r="AG427" s="237" t="s">
        <v>1</v>
      </c>
      <c r="AH427" s="238" cm="1">
        <f t="array" aca="1" ref="AH427" ca="1">INDIRECT("'"&amp;$C427&amp;"'!"&amp;"$"&amp;$D427&amp;$AH$1&amp;"")</f>
        <v>0</v>
      </c>
      <c r="AI427" s="239" t="s">
        <v>1</v>
      </c>
      <c r="AJ427" s="239" t="s">
        <v>1</v>
      </c>
      <c r="AK427" s="240" t="s">
        <v>1</v>
      </c>
      <c r="AL427" s="236" cm="1">
        <f t="array" aca="1" ref="AL427" ca="1">INDIRECT("'"&amp;$C427&amp;"'!"&amp;"$"&amp;$D427&amp;$AL$1&amp;"")</f>
        <v>0</v>
      </c>
      <c r="AM427" s="239" t="s">
        <v>1</v>
      </c>
      <c r="AN427" s="239" t="s">
        <v>1</v>
      </c>
      <c r="AO427" s="237" t="s">
        <v>1</v>
      </c>
      <c r="AP427" s="236"/>
      <c r="AQ427" s="240"/>
      <c r="AR427" s="236" cm="1">
        <f t="array" aca="1" ref="AR427" ca="1">INDIRECT("'"&amp;$C427&amp;"'!"&amp;"$"&amp;$D427&amp;$AR$1&amp;"")</f>
        <v>0</v>
      </c>
      <c r="AS427" s="239"/>
      <c r="AT427" s="237"/>
      <c r="AU427" s="238" cm="1">
        <f t="array" aca="1" ref="AU427" ca="1">INDIRECT("'"&amp;$C427&amp;"'!"&amp;"$"&amp;$D427&amp;$AU$1&amp;"")</f>
        <v>0</v>
      </c>
      <c r="AV427" s="239"/>
      <c r="AW427" s="237"/>
      <c r="AX427" s="236"/>
      <c r="AY427" s="240"/>
      <c r="AZ427" s="239" cm="1">
        <f t="array" aca="1" ref="AZ427" ca="1">INDIRECT("'"&amp;$C427&amp;"'!"&amp;"$"&amp;$D427&amp;$AZ$1&amp;"")</f>
        <v>0</v>
      </c>
      <c r="BA427" s="238"/>
      <c r="BB427" s="239"/>
      <c r="BC427" s="237"/>
      <c r="BD427" s="239" cm="1">
        <f t="array" aca="1" ref="BD427" ca="1">INDIRECT("'"&amp;$C427&amp;"'!"&amp;"$"&amp;$D427&amp;$BD$1&amp;"")</f>
        <v>0</v>
      </c>
      <c r="BE427" s="238"/>
      <c r="BF427" s="239"/>
      <c r="BG427" s="237"/>
      <c r="BH427" s="241"/>
      <c r="BI427" s="237"/>
      <c r="BJ427" s="241" cm="1">
        <f t="array" aca="1" ref="BJ427" ca="1">INDIRECT("'"&amp;$C427&amp;"'!"&amp;"$"&amp;$D427&amp;$BJ$1&amp;"")</f>
        <v>0</v>
      </c>
      <c r="BK427" s="239"/>
      <c r="BL427" s="237"/>
      <c r="BM427" s="415"/>
      <c r="BN427" s="236" cm="1">
        <f t="array" aca="1" ref="BN427" ca="1">INDIRECT("'"&amp;$C427&amp;"'!"&amp;"$"&amp;$D427&amp;$BN$1&amp;"")</f>
        <v>0</v>
      </c>
      <c r="BO427" s="238"/>
      <c r="BP427" s="237"/>
      <c r="BQ427" s="241" cm="1">
        <f t="array" aca="1" ref="BQ427" ca="1">INDIRECT("'"&amp;$C427&amp;"'!"&amp;"$"&amp;$D427&amp;$BQ$1&amp;"")</f>
        <v>0</v>
      </c>
      <c r="BR427" s="239"/>
      <c r="BS427" s="239"/>
      <c r="BT427" s="237"/>
      <c r="BU427" s="242" cm="1">
        <f t="array" aca="1" ref="BU427" ca="1">INDIRECT("'"&amp;$C427&amp;"'!"&amp;"$"&amp;$D427&amp;$BU$1&amp;"")</f>
        <v>0</v>
      </c>
      <c r="BV427" s="239"/>
      <c r="BW427" s="239"/>
      <c r="BX427" s="237"/>
      <c r="BY427" s="242"/>
      <c r="BZ427" s="239"/>
      <c r="CA427" s="239"/>
      <c r="CB427" s="237"/>
    </row>
    <row r="428" spans="1:80" ht="15.75" thickBot="1" x14ac:dyDescent="0.25">
      <c r="A428" s="352">
        <f t="shared" si="31"/>
        <v>45978</v>
      </c>
      <c r="B428" s="269">
        <v>0.95833333333333404</v>
      </c>
      <c r="C428" s="256">
        <f t="shared" si="32"/>
        <v>17</v>
      </c>
      <c r="D428" s="257" t="s">
        <v>176</v>
      </c>
      <c r="E428" s="243"/>
      <c r="F428" s="244"/>
      <c r="G428" s="245" cm="1">
        <f t="array" aca="1" ref="G428" ca="1">INDIRECT("'"&amp;$C428&amp;"'!"&amp;"$"&amp;$D428&amp;$G$1&amp;"")</f>
        <v>0</v>
      </c>
      <c r="H428" s="246" t="s">
        <v>1</v>
      </c>
      <c r="I428" s="244" t="s">
        <v>1</v>
      </c>
      <c r="J428" s="245" cm="1">
        <f t="array" aca="1" ref="J428" ca="1">INDIRECT("'"&amp;$C428&amp;"'!"&amp;"$"&amp;$D428&amp;$J$1&amp;"")</f>
        <v>0</v>
      </c>
      <c r="K428" s="246"/>
      <c r="L428" s="246"/>
      <c r="M428" s="247"/>
      <c r="N428" s="243" cm="1">
        <f t="array" aca="1" ref="N428" ca="1">INDIRECT("'"&amp;$C428&amp;"'!"&amp;"$"&amp;$D428&amp;$N$1&amp;"")</f>
        <v>0</v>
      </c>
      <c r="O428" s="246"/>
      <c r="P428" s="246"/>
      <c r="Q428" s="244"/>
      <c r="R428" s="361" cm="1">
        <f t="array" aca="1" ref="R428" ca="1">INDIRECT("'"&amp;$C428&amp;"'!"&amp;"$"&amp;$D428&amp;$R$1&amp;"")</f>
        <v>0</v>
      </c>
      <c r="S428" s="246"/>
      <c r="T428" s="246"/>
      <c r="U428" s="247"/>
      <c r="V428" s="243"/>
      <c r="W428" s="248" cm="1">
        <f t="array" aca="1" ref="W428" ca="1">INDIRECT("'"&amp;$C428&amp;"'!"&amp;"$"&amp;$D428&amp;$W$1&amp;"")</f>
        <v>0</v>
      </c>
      <c r="X428" s="246"/>
      <c r="Y428" s="244"/>
      <c r="Z428" s="245" cm="1">
        <f t="array" aca="1" ref="Z428" ca="1">INDIRECT("'"&amp;$C428&amp;"'!"&amp;"$"&amp;$D428&amp;$Z$1&amp;"")</f>
        <v>0</v>
      </c>
      <c r="AA428" s="246" t="s">
        <v>1</v>
      </c>
      <c r="AB428" s="246" t="s">
        <v>1</v>
      </c>
      <c r="AC428" s="247" t="s">
        <v>1</v>
      </c>
      <c r="AD428" s="243" cm="1">
        <f t="array" aca="1" ref="AD428" ca="1">INDIRECT("'"&amp;$C428&amp;"'!"&amp;"$"&amp;$D428&amp;$AD$1&amp;"")</f>
        <v>0</v>
      </c>
      <c r="AE428" s="246" t="s">
        <v>1</v>
      </c>
      <c r="AF428" s="246" t="s">
        <v>1</v>
      </c>
      <c r="AG428" s="244" t="s">
        <v>1</v>
      </c>
      <c r="AH428" s="245" cm="1">
        <f t="array" aca="1" ref="AH428" ca="1">INDIRECT("'"&amp;$C428&amp;"'!"&amp;"$"&amp;$D428&amp;$AH$1&amp;"")</f>
        <v>0</v>
      </c>
      <c r="AI428" s="246" t="s">
        <v>1</v>
      </c>
      <c r="AJ428" s="246" t="s">
        <v>1</v>
      </c>
      <c r="AK428" s="247" t="s">
        <v>1</v>
      </c>
      <c r="AL428" s="243" cm="1">
        <f t="array" aca="1" ref="AL428" ca="1">INDIRECT("'"&amp;$C428&amp;"'!"&amp;"$"&amp;$D428&amp;$AL$1&amp;"")</f>
        <v>0</v>
      </c>
      <c r="AM428" s="246" t="s">
        <v>1</v>
      </c>
      <c r="AN428" s="246" t="s">
        <v>1</v>
      </c>
      <c r="AO428" s="244" t="s">
        <v>1</v>
      </c>
      <c r="AP428" s="243"/>
      <c r="AQ428" s="247"/>
      <c r="AR428" s="243" cm="1">
        <f t="array" aca="1" ref="AR428" ca="1">INDIRECT("'"&amp;$C428&amp;"'!"&amp;"$"&amp;$D428&amp;$AR$1&amp;"")</f>
        <v>0</v>
      </c>
      <c r="AS428" s="246"/>
      <c r="AT428" s="244"/>
      <c r="AU428" s="245" cm="1">
        <f t="array" aca="1" ref="AU428" ca="1">INDIRECT("'"&amp;$C428&amp;"'!"&amp;"$"&amp;$D428&amp;$AU$1&amp;"")</f>
        <v>0</v>
      </c>
      <c r="AV428" s="246"/>
      <c r="AW428" s="244"/>
      <c r="AX428" s="243"/>
      <c r="AY428" s="247"/>
      <c r="AZ428" s="246" cm="1">
        <f t="array" aca="1" ref="AZ428" ca="1">INDIRECT("'"&amp;$C428&amp;"'!"&amp;"$"&amp;$D428&amp;$AZ$1&amp;"")</f>
        <v>0</v>
      </c>
      <c r="BA428" s="245"/>
      <c r="BB428" s="246"/>
      <c r="BC428" s="244"/>
      <c r="BD428" s="246" cm="1">
        <f t="array" aca="1" ref="BD428" ca="1">INDIRECT("'"&amp;$C428&amp;"'!"&amp;"$"&amp;$D428&amp;$BD$1&amp;"")</f>
        <v>0</v>
      </c>
      <c r="BE428" s="245"/>
      <c r="BF428" s="246"/>
      <c r="BG428" s="244"/>
      <c r="BH428" s="248"/>
      <c r="BI428" s="244"/>
      <c r="BJ428" s="248" cm="1">
        <f t="array" aca="1" ref="BJ428" ca="1">INDIRECT("'"&amp;$C428&amp;"'!"&amp;"$"&amp;$D428&amp;$BJ$1&amp;"")</f>
        <v>0</v>
      </c>
      <c r="BK428" s="246"/>
      <c r="BL428" s="244"/>
      <c r="BM428" s="416"/>
      <c r="BN428" s="243" cm="1">
        <f t="array" aca="1" ref="BN428" ca="1">INDIRECT("'"&amp;$C428&amp;"'!"&amp;"$"&amp;$D428&amp;$BN$1&amp;"")</f>
        <v>0</v>
      </c>
      <c r="BO428" s="245"/>
      <c r="BP428" s="244"/>
      <c r="BQ428" s="248" cm="1">
        <f t="array" aca="1" ref="BQ428" ca="1">INDIRECT("'"&amp;$C428&amp;"'!"&amp;"$"&amp;$D428&amp;$BQ$1&amp;"")</f>
        <v>0</v>
      </c>
      <c r="BR428" s="246"/>
      <c r="BS428" s="246"/>
      <c r="BT428" s="244"/>
      <c r="BU428" s="249" cm="1">
        <f t="array" aca="1" ref="BU428" ca="1">INDIRECT("'"&amp;$C428&amp;"'!"&amp;"$"&amp;$D428&amp;$BU$1&amp;"")</f>
        <v>0</v>
      </c>
      <c r="BV428" s="246"/>
      <c r="BW428" s="246"/>
      <c r="BX428" s="244"/>
      <c r="BY428" s="249"/>
      <c r="BZ428" s="246"/>
      <c r="CA428" s="246"/>
      <c r="CB428" s="244"/>
    </row>
    <row r="429" spans="1:80" ht="15" thickBot="1" x14ac:dyDescent="0.25">
      <c r="BI429" s="250"/>
    </row>
    <row r="430" spans="1:80" ht="15" x14ac:dyDescent="0.2">
      <c r="A430" s="270">
        <f>A405+1</f>
        <v>45979</v>
      </c>
      <c r="B430" s="267">
        <v>0</v>
      </c>
      <c r="C430" s="252">
        <f>DAY(A430)</f>
        <v>18</v>
      </c>
      <c r="D430" s="253" t="s">
        <v>153</v>
      </c>
      <c r="E430" s="223"/>
      <c r="F430" s="224"/>
      <c r="G430" s="225" t="e" cm="1">
        <f t="array" aca="1" ref="G430" ca="1">INDIRECT("'"&amp;$C430&amp;"'!"&amp;"$"&amp;$D430&amp;$G$1&amp;"")</f>
        <v>#REF!</v>
      </c>
      <c r="H430" s="226" t="s">
        <v>1</v>
      </c>
      <c r="I430" s="224" t="s">
        <v>1</v>
      </c>
      <c r="J430" s="225" t="e" cm="1">
        <f t="array" aca="1" ref="J430" ca="1">INDIRECT("'"&amp;$C430&amp;"'!"&amp;"$"&amp;$D430&amp;$J$1&amp;"")</f>
        <v>#REF!</v>
      </c>
      <c r="K430" s="226"/>
      <c r="L430" s="226"/>
      <c r="M430" s="227"/>
      <c r="N430" s="223" t="e" cm="1">
        <f t="array" aca="1" ref="N430" ca="1">INDIRECT("'"&amp;$C430&amp;"'!"&amp;"$"&amp;$D430&amp;$N$1&amp;"")</f>
        <v>#REF!</v>
      </c>
      <c r="O430" s="226"/>
      <c r="P430" s="226"/>
      <c r="Q430" s="224"/>
      <c r="R430" s="358" t="e" cm="1">
        <f t="array" aca="1" ref="R430" ca="1">INDIRECT("'"&amp;$C430&amp;"'!"&amp;"$"&amp;$D430&amp;$R$1&amp;"")</f>
        <v>#REF!</v>
      </c>
      <c r="S430" s="226"/>
      <c r="T430" s="226"/>
      <c r="U430" s="227"/>
      <c r="V430" s="223"/>
      <c r="W430" s="228" t="e" cm="1">
        <f t="array" aca="1" ref="W430" ca="1">INDIRECT("'"&amp;$C430&amp;"'!"&amp;"$"&amp;$D430&amp;$W$1&amp;"")</f>
        <v>#REF!</v>
      </c>
      <c r="X430" s="226"/>
      <c r="Y430" s="224"/>
      <c r="Z430" s="225"/>
      <c r="AA430" s="226"/>
      <c r="AB430" s="226"/>
      <c r="AC430" s="227"/>
      <c r="AD430" s="223"/>
      <c r="AE430" s="226"/>
      <c r="AF430" s="226"/>
      <c r="AG430" s="224"/>
      <c r="AH430" s="225"/>
      <c r="AI430" s="226"/>
      <c r="AJ430" s="226"/>
      <c r="AK430" s="224"/>
      <c r="AL430" s="223"/>
      <c r="AM430" s="226"/>
      <c r="AN430" s="226"/>
      <c r="AO430" s="224"/>
      <c r="AP430" s="223"/>
      <c r="AQ430" s="227"/>
      <c r="AR430" s="223" t="e" cm="1">
        <f t="array" aca="1" ref="AR430" ca="1">INDIRECT("'"&amp;$C430&amp;"'!"&amp;"$"&amp;$D430&amp;$AR$1&amp;"")</f>
        <v>#REF!</v>
      </c>
      <c r="AS430" s="226"/>
      <c r="AT430" s="224"/>
      <c r="AU430" s="225" t="e" cm="1">
        <f t="array" aca="1" ref="AU430" ca="1">INDIRECT("'"&amp;$C430&amp;"'!"&amp;"$"&amp;$D430&amp;$AU$1&amp;"")</f>
        <v>#REF!</v>
      </c>
      <c r="AV430" s="226"/>
      <c r="AW430" s="224"/>
      <c r="AX430" s="223"/>
      <c r="AY430" s="227"/>
      <c r="AZ430" s="226" t="e" cm="1">
        <f t="array" aca="1" ref="AZ430" ca="1">INDIRECT("'"&amp;$C430&amp;"'!"&amp;"$"&amp;$D430&amp;$AZ$1&amp;"")</f>
        <v>#REF!</v>
      </c>
      <c r="BA430" s="225"/>
      <c r="BB430" s="226"/>
      <c r="BC430" s="224"/>
      <c r="BD430" s="226" t="e" cm="1">
        <f t="array" aca="1" ref="BD430" ca="1">INDIRECT("'"&amp;$C430&amp;"'!"&amp;"$"&amp;$D430&amp;$BD$1&amp;"")</f>
        <v>#REF!</v>
      </c>
      <c r="BE430" s="225"/>
      <c r="BF430" s="226"/>
      <c r="BG430" s="224"/>
      <c r="BH430" s="228"/>
      <c r="BI430" s="224"/>
      <c r="BJ430" s="228" t="e" cm="1">
        <f t="array" aca="1" ref="BJ430" ca="1">INDIRECT("'"&amp;$C430&amp;"'!"&amp;"$"&amp;$D430&amp;$BJ$1&amp;"")</f>
        <v>#REF!</v>
      </c>
      <c r="BK430" s="226"/>
      <c r="BL430" s="224"/>
      <c r="BM430" s="413"/>
      <c r="BN430" s="223" t="e" cm="1">
        <f t="array" aca="1" ref="BN430" ca="1">INDIRECT("'"&amp;$C430&amp;"'!"&amp;"$"&amp;$D430&amp;$BN$1&amp;"")</f>
        <v>#REF!</v>
      </c>
      <c r="BO430" s="225"/>
      <c r="BP430" s="224"/>
      <c r="BQ430" s="228" t="e" cm="1">
        <f t="array" aca="1" ref="BQ430" ca="1">INDIRECT("'"&amp;$C430&amp;"'!"&amp;"$"&amp;$D430&amp;$BQ$1&amp;"")</f>
        <v>#REF!</v>
      </c>
      <c r="BR430" s="226"/>
      <c r="BS430" s="226"/>
      <c r="BT430" s="224"/>
      <c r="BU430" s="228" t="e" cm="1">
        <f t="array" aca="1" ref="BU430" ca="1">INDIRECT("'"&amp;$C430&amp;"'!"&amp;"$"&amp;$D430&amp;$BU$1&amp;"")</f>
        <v>#REF!</v>
      </c>
      <c r="BV430" s="226"/>
      <c r="BW430" s="226"/>
      <c r="BX430" s="224"/>
      <c r="BY430" s="281"/>
      <c r="BZ430" s="226"/>
      <c r="CA430" s="226"/>
      <c r="CB430" s="224"/>
    </row>
    <row r="431" spans="1:80" ht="15" x14ac:dyDescent="0.2">
      <c r="A431" s="351">
        <f t="shared" ref="A431:A453" si="33">A406+1</f>
        <v>45979</v>
      </c>
      <c r="B431" s="268">
        <v>4.1666666666666699E-2</v>
      </c>
      <c r="C431" s="254">
        <f>DAY(A431)</f>
        <v>18</v>
      </c>
      <c r="D431" s="255" t="s">
        <v>154</v>
      </c>
      <c r="E431" s="229"/>
      <c r="F431" s="230"/>
      <c r="G431" s="231" t="e" cm="1">
        <f t="array" aca="1" ref="G431" ca="1">INDIRECT("'"&amp;$C431&amp;"'!"&amp;"$"&amp;$D431&amp;$G$1&amp;"")</f>
        <v>#REF!</v>
      </c>
      <c r="H431" s="232" t="s">
        <v>1</v>
      </c>
      <c r="I431" s="230" t="s">
        <v>1</v>
      </c>
      <c r="J431" s="231" t="e" cm="1">
        <f t="array" aca="1" ref="J431" ca="1">INDIRECT("'"&amp;$C431&amp;"'!"&amp;"$"&amp;$D431&amp;$J$1&amp;"")</f>
        <v>#REF!</v>
      </c>
      <c r="K431" s="232"/>
      <c r="L431" s="232"/>
      <c r="M431" s="233"/>
      <c r="N431" s="229" t="e" cm="1">
        <f t="array" aca="1" ref="N431" ca="1">INDIRECT("'"&amp;$C431&amp;"'!"&amp;"$"&amp;$D431&amp;$N$1&amp;"")</f>
        <v>#REF!</v>
      </c>
      <c r="O431" s="232"/>
      <c r="P431" s="232"/>
      <c r="Q431" s="230"/>
      <c r="R431" s="359" t="e" cm="1">
        <f t="array" aca="1" ref="R431" ca="1">INDIRECT("'"&amp;$C431&amp;"'!"&amp;"$"&amp;$D431&amp;$R$1&amp;"")</f>
        <v>#REF!</v>
      </c>
      <c r="S431" s="232"/>
      <c r="T431" s="232"/>
      <c r="U431" s="233"/>
      <c r="V431" s="229"/>
      <c r="W431" s="234" t="e" cm="1">
        <f t="array" aca="1" ref="W431" ca="1">INDIRECT("'"&amp;$C431&amp;"'!"&amp;"$"&amp;$D431&amp;$W$1&amp;"")</f>
        <v>#REF!</v>
      </c>
      <c r="X431" s="232"/>
      <c r="Y431" s="230"/>
      <c r="Z431" s="231"/>
      <c r="AA431" s="232"/>
      <c r="AB431" s="232"/>
      <c r="AC431" s="233"/>
      <c r="AD431" s="229"/>
      <c r="AE431" s="232"/>
      <c r="AF431" s="232"/>
      <c r="AG431" s="230"/>
      <c r="AH431" s="231"/>
      <c r="AI431" s="232"/>
      <c r="AJ431" s="232"/>
      <c r="AK431" s="233"/>
      <c r="AL431" s="229"/>
      <c r="AM431" s="232"/>
      <c r="AN431" s="232"/>
      <c r="AO431" s="230"/>
      <c r="AP431" s="229"/>
      <c r="AQ431" s="233"/>
      <c r="AR431" s="229" t="e" cm="1">
        <f t="array" aca="1" ref="AR431" ca="1">INDIRECT("'"&amp;$C431&amp;"'!"&amp;"$"&amp;$D431&amp;$AR$1&amp;"")</f>
        <v>#REF!</v>
      </c>
      <c r="AS431" s="232"/>
      <c r="AT431" s="230"/>
      <c r="AU431" s="231" t="e" cm="1">
        <f t="array" aca="1" ref="AU431" ca="1">INDIRECT("'"&amp;$C431&amp;"'!"&amp;"$"&amp;$D431&amp;$AU$1&amp;"")</f>
        <v>#REF!</v>
      </c>
      <c r="AV431" s="232"/>
      <c r="AW431" s="230"/>
      <c r="AX431" s="229"/>
      <c r="AY431" s="233"/>
      <c r="AZ431" s="232" t="e" cm="1">
        <f t="array" aca="1" ref="AZ431" ca="1">INDIRECT("'"&amp;$C431&amp;"'!"&amp;"$"&amp;$D431&amp;$AZ$1&amp;"")</f>
        <v>#REF!</v>
      </c>
      <c r="BA431" s="231"/>
      <c r="BB431" s="232"/>
      <c r="BC431" s="230"/>
      <c r="BD431" s="232" t="e" cm="1">
        <f t="array" aca="1" ref="BD431" ca="1">INDIRECT("'"&amp;$C431&amp;"'!"&amp;"$"&amp;$D431&amp;$BD$1&amp;"")</f>
        <v>#REF!</v>
      </c>
      <c r="BE431" s="231"/>
      <c r="BF431" s="232"/>
      <c r="BG431" s="230"/>
      <c r="BH431" s="234"/>
      <c r="BI431" s="230"/>
      <c r="BJ431" s="234" t="e" cm="1">
        <f t="array" aca="1" ref="BJ431" ca="1">INDIRECT("'"&amp;$C431&amp;"'!"&amp;"$"&amp;$D431&amp;$BJ$1&amp;"")</f>
        <v>#REF!</v>
      </c>
      <c r="BK431" s="232"/>
      <c r="BL431" s="230"/>
      <c r="BM431" s="414"/>
      <c r="BN431" s="229" t="e" cm="1">
        <f t="array" aca="1" ref="BN431" ca="1">INDIRECT("'"&amp;$C431&amp;"'!"&amp;"$"&amp;$D431&amp;$BN$1&amp;"")</f>
        <v>#REF!</v>
      </c>
      <c r="BO431" s="231"/>
      <c r="BP431" s="230"/>
      <c r="BQ431" s="234" t="e" cm="1">
        <f t="array" aca="1" ref="BQ431" ca="1">INDIRECT("'"&amp;$C431&amp;"'!"&amp;"$"&amp;$D431&amp;$BQ$1&amp;"")</f>
        <v>#REF!</v>
      </c>
      <c r="BR431" s="232"/>
      <c r="BS431" s="232"/>
      <c r="BT431" s="230"/>
      <c r="BU431" s="234" t="e" cm="1">
        <f t="array" aca="1" ref="BU431" ca="1">INDIRECT("'"&amp;$C431&amp;"'!"&amp;"$"&amp;$D431&amp;$BU$1&amp;"")</f>
        <v>#REF!</v>
      </c>
      <c r="BV431" s="232"/>
      <c r="BW431" s="232"/>
      <c r="BX431" s="230"/>
      <c r="BY431" s="235"/>
      <c r="BZ431" s="232"/>
      <c r="CA431" s="232"/>
      <c r="CB431" s="230"/>
    </row>
    <row r="432" spans="1:80" ht="15" x14ac:dyDescent="0.2">
      <c r="A432" s="351">
        <f t="shared" si="33"/>
        <v>45979</v>
      </c>
      <c r="B432" s="268">
        <v>8.3333333333333301E-2</v>
      </c>
      <c r="C432" s="254">
        <f>DAY(A432)</f>
        <v>18</v>
      </c>
      <c r="D432" s="255" t="s">
        <v>155</v>
      </c>
      <c r="E432" s="236"/>
      <c r="F432" s="237"/>
      <c r="G432" s="238" t="e" cm="1">
        <f t="array" aca="1" ref="G432" ca="1">INDIRECT("'"&amp;$C432&amp;"'!"&amp;"$"&amp;$D432&amp;$G$1&amp;"")</f>
        <v>#REF!</v>
      </c>
      <c r="H432" s="239" t="s">
        <v>1</v>
      </c>
      <c r="I432" s="237" t="s">
        <v>1</v>
      </c>
      <c r="J432" s="238" t="e" cm="1">
        <f t="array" aca="1" ref="J432" ca="1">INDIRECT("'"&amp;$C432&amp;"'!"&amp;"$"&amp;$D432&amp;$J$1&amp;"")</f>
        <v>#REF!</v>
      </c>
      <c r="K432" s="239"/>
      <c r="L432" s="239"/>
      <c r="M432" s="240"/>
      <c r="N432" s="236" t="e" cm="1">
        <f t="array" aca="1" ref="N432" ca="1">INDIRECT("'"&amp;$C432&amp;"'!"&amp;"$"&amp;$D432&amp;$N$1&amp;"")</f>
        <v>#REF!</v>
      </c>
      <c r="O432" s="239"/>
      <c r="P432" s="239"/>
      <c r="Q432" s="237"/>
      <c r="R432" s="236" t="e" cm="1">
        <f t="array" aca="1" ref="R432" ca="1">INDIRECT("'"&amp;$C432&amp;"'!"&amp;"$"&amp;$D432&amp;$R$1&amp;"")</f>
        <v>#REF!</v>
      </c>
      <c r="S432" s="239"/>
      <c r="T432" s="239"/>
      <c r="U432" s="240"/>
      <c r="V432" s="236"/>
      <c r="W432" s="241" t="e" cm="1">
        <f t="array" aca="1" ref="W432" ca="1">INDIRECT("'"&amp;$C432&amp;"'!"&amp;"$"&amp;$D432&amp;$W$1&amp;"")</f>
        <v>#REF!</v>
      </c>
      <c r="X432" s="239"/>
      <c r="Y432" s="237"/>
      <c r="Z432" s="238"/>
      <c r="AA432" s="239"/>
      <c r="AB432" s="239"/>
      <c r="AC432" s="240"/>
      <c r="AD432" s="236"/>
      <c r="AE432" s="239"/>
      <c r="AF432" s="239"/>
      <c r="AG432" s="237"/>
      <c r="AH432" s="238"/>
      <c r="AI432" s="239"/>
      <c r="AJ432" s="239"/>
      <c r="AK432" s="240"/>
      <c r="AL432" s="236"/>
      <c r="AM432" s="239"/>
      <c r="AN432" s="239"/>
      <c r="AO432" s="240"/>
      <c r="AP432" s="236"/>
      <c r="AQ432" s="240"/>
      <c r="AR432" s="236" t="e" cm="1">
        <f t="array" aca="1" ref="AR432" ca="1">INDIRECT("'"&amp;$C432&amp;"'!"&amp;"$"&amp;$D432&amp;$AR$1&amp;"")</f>
        <v>#REF!</v>
      </c>
      <c r="AS432" s="239"/>
      <c r="AT432" s="237"/>
      <c r="AU432" s="238" t="e" cm="1">
        <f t="array" aca="1" ref="AU432" ca="1">INDIRECT("'"&amp;$C432&amp;"'!"&amp;"$"&amp;$D432&amp;$AU$1&amp;"")</f>
        <v>#REF!</v>
      </c>
      <c r="AV432" s="239"/>
      <c r="AW432" s="237"/>
      <c r="AX432" s="236"/>
      <c r="AY432" s="240"/>
      <c r="AZ432" s="239" t="e" cm="1">
        <f t="array" aca="1" ref="AZ432" ca="1">INDIRECT("'"&amp;$C432&amp;"'!"&amp;"$"&amp;$D432&amp;$AZ$1&amp;"")</f>
        <v>#REF!</v>
      </c>
      <c r="BA432" s="238"/>
      <c r="BB432" s="239"/>
      <c r="BC432" s="237"/>
      <c r="BD432" s="239" t="e" cm="1">
        <f t="array" aca="1" ref="BD432" ca="1">INDIRECT("'"&amp;$C432&amp;"'!"&amp;"$"&amp;$D432&amp;$BD$1&amp;"")</f>
        <v>#REF!</v>
      </c>
      <c r="BE432" s="238"/>
      <c r="BF432" s="239"/>
      <c r="BG432" s="237"/>
      <c r="BH432" s="241"/>
      <c r="BI432" s="237"/>
      <c r="BJ432" s="241" t="e" cm="1">
        <f t="array" aca="1" ref="BJ432" ca="1">INDIRECT("'"&amp;$C432&amp;"'!"&amp;"$"&amp;$D432&amp;$BJ$1&amp;"")</f>
        <v>#REF!</v>
      </c>
      <c r="BK432" s="239"/>
      <c r="BL432" s="237"/>
      <c r="BM432" s="415"/>
      <c r="BN432" s="236" t="e" cm="1">
        <f t="array" aca="1" ref="BN432" ca="1">INDIRECT("'"&amp;$C432&amp;"'!"&amp;"$"&amp;$D432&amp;$BN$1&amp;"")</f>
        <v>#REF!</v>
      </c>
      <c r="BO432" s="238"/>
      <c r="BP432" s="237"/>
      <c r="BQ432" s="241" t="e" cm="1">
        <f t="array" aca="1" ref="BQ432" ca="1">INDIRECT("'"&amp;$C432&amp;"'!"&amp;"$"&amp;$D432&amp;$BQ$1&amp;"")</f>
        <v>#REF!</v>
      </c>
      <c r="BR432" s="239"/>
      <c r="BS432" s="239"/>
      <c r="BT432" s="237"/>
      <c r="BU432" s="241" t="e" cm="1">
        <f t="array" aca="1" ref="BU432" ca="1">INDIRECT("'"&amp;$C432&amp;"'!"&amp;"$"&amp;$D432&amp;$BU$1&amp;"")</f>
        <v>#REF!</v>
      </c>
      <c r="BV432" s="239"/>
      <c r="BW432" s="239"/>
      <c r="BX432" s="237"/>
      <c r="BY432" s="242"/>
      <c r="BZ432" s="239"/>
      <c r="CA432" s="239"/>
      <c r="CB432" s="237"/>
    </row>
    <row r="433" spans="1:80" ht="15" x14ac:dyDescent="0.2">
      <c r="A433" s="351">
        <f t="shared" si="33"/>
        <v>45979</v>
      </c>
      <c r="B433" s="268">
        <v>0.125</v>
      </c>
      <c r="C433" s="254">
        <f>DAY(A433)</f>
        <v>18</v>
      </c>
      <c r="D433" s="255" t="s">
        <v>156</v>
      </c>
      <c r="E433" s="229"/>
      <c r="F433" s="230"/>
      <c r="G433" s="231" t="e" cm="1">
        <f t="array" aca="1" ref="G433" ca="1">INDIRECT("'"&amp;$C433&amp;"'!"&amp;"$"&amp;$D433&amp;$G$1&amp;"")</f>
        <v>#REF!</v>
      </c>
      <c r="H433" s="232" t="s">
        <v>1</v>
      </c>
      <c r="I433" s="230" t="s">
        <v>1</v>
      </c>
      <c r="J433" s="231" t="e" cm="1">
        <f t="array" aca="1" ref="J433" ca="1">INDIRECT("'"&amp;$C433&amp;"'!"&amp;"$"&amp;$D433&amp;$J$1&amp;"")</f>
        <v>#REF!</v>
      </c>
      <c r="K433" s="232"/>
      <c r="L433" s="232"/>
      <c r="M433" s="233"/>
      <c r="N433" s="229" t="e" cm="1">
        <f t="array" aca="1" ref="N433" ca="1">INDIRECT("'"&amp;$C433&amp;"'!"&amp;"$"&amp;$D433&amp;$N$1&amp;"")</f>
        <v>#REF!</v>
      </c>
      <c r="O433" s="232"/>
      <c r="P433" s="232"/>
      <c r="Q433" s="230"/>
      <c r="R433" s="359" t="e" cm="1">
        <f t="array" aca="1" ref="R433" ca="1">INDIRECT("'"&amp;$C433&amp;"'!"&amp;"$"&amp;$D433&amp;$R$1&amp;"")</f>
        <v>#REF!</v>
      </c>
      <c r="S433" s="232"/>
      <c r="T433" s="232"/>
      <c r="U433" s="233"/>
      <c r="V433" s="229"/>
      <c r="W433" s="234" t="e" cm="1">
        <f t="array" aca="1" ref="W433" ca="1">INDIRECT("'"&amp;$C433&amp;"'!"&amp;"$"&amp;$D433&amp;$W$1&amp;"")</f>
        <v>#REF!</v>
      </c>
      <c r="X433" s="232"/>
      <c r="Y433" s="230"/>
      <c r="Z433" s="231"/>
      <c r="AA433" s="232"/>
      <c r="AB433" s="232"/>
      <c r="AC433" s="233"/>
      <c r="AD433" s="229"/>
      <c r="AE433" s="232"/>
      <c r="AF433" s="232"/>
      <c r="AG433" s="230"/>
      <c r="AH433" s="231"/>
      <c r="AI433" s="232"/>
      <c r="AJ433" s="232"/>
      <c r="AK433" s="233"/>
      <c r="AL433" s="229"/>
      <c r="AM433" s="232"/>
      <c r="AN433" s="232"/>
      <c r="AO433" s="230"/>
      <c r="AP433" s="229"/>
      <c r="AQ433" s="233"/>
      <c r="AR433" s="229" t="e" cm="1">
        <f t="array" aca="1" ref="AR433" ca="1">INDIRECT("'"&amp;$C433&amp;"'!"&amp;"$"&amp;$D433&amp;$AR$1&amp;"")</f>
        <v>#REF!</v>
      </c>
      <c r="AS433" s="232"/>
      <c r="AT433" s="230"/>
      <c r="AU433" s="231" t="e" cm="1">
        <f t="array" aca="1" ref="AU433" ca="1">INDIRECT("'"&amp;$C433&amp;"'!"&amp;"$"&amp;$D433&amp;$AU$1&amp;"")</f>
        <v>#REF!</v>
      </c>
      <c r="AV433" s="232"/>
      <c r="AW433" s="230"/>
      <c r="AX433" s="229"/>
      <c r="AY433" s="233"/>
      <c r="AZ433" s="232" t="e" cm="1">
        <f t="array" aca="1" ref="AZ433" ca="1">INDIRECT("'"&amp;$C433&amp;"'!"&amp;"$"&amp;$D433&amp;$AZ$1&amp;"")</f>
        <v>#REF!</v>
      </c>
      <c r="BA433" s="231"/>
      <c r="BB433" s="232"/>
      <c r="BC433" s="230"/>
      <c r="BD433" s="232" t="e" cm="1">
        <f t="array" aca="1" ref="BD433" ca="1">INDIRECT("'"&amp;$C433&amp;"'!"&amp;"$"&amp;$D433&amp;$BD$1&amp;"")</f>
        <v>#REF!</v>
      </c>
      <c r="BE433" s="231"/>
      <c r="BF433" s="232"/>
      <c r="BG433" s="230"/>
      <c r="BH433" s="234"/>
      <c r="BI433" s="230"/>
      <c r="BJ433" s="234" t="e" cm="1">
        <f t="array" aca="1" ref="BJ433" ca="1">INDIRECT("'"&amp;$C433&amp;"'!"&amp;"$"&amp;$D433&amp;$BJ$1&amp;"")</f>
        <v>#REF!</v>
      </c>
      <c r="BK433" s="232"/>
      <c r="BL433" s="230"/>
      <c r="BM433" s="414"/>
      <c r="BN433" s="229" t="e" cm="1">
        <f t="array" aca="1" ref="BN433" ca="1">INDIRECT("'"&amp;$C433&amp;"'!"&amp;"$"&amp;$D433&amp;$BN$1&amp;"")</f>
        <v>#REF!</v>
      </c>
      <c r="BO433" s="231"/>
      <c r="BP433" s="230"/>
      <c r="BQ433" s="234" t="e" cm="1">
        <f t="array" aca="1" ref="BQ433" ca="1">INDIRECT("'"&amp;$C433&amp;"'!"&amp;"$"&amp;$D433&amp;$BQ$1&amp;"")</f>
        <v>#REF!</v>
      </c>
      <c r="BR433" s="232"/>
      <c r="BS433" s="232"/>
      <c r="BT433" s="230"/>
      <c r="BU433" s="234" t="e" cm="1">
        <f t="array" aca="1" ref="BU433" ca="1">INDIRECT("'"&amp;$C433&amp;"'!"&amp;"$"&amp;$D433&amp;$BU$1&amp;"")</f>
        <v>#REF!</v>
      </c>
      <c r="BV433" s="232"/>
      <c r="BW433" s="232"/>
      <c r="BX433" s="230"/>
      <c r="BY433" s="235"/>
      <c r="BZ433" s="232"/>
      <c r="CA433" s="232"/>
      <c r="CB433" s="230"/>
    </row>
    <row r="434" spans="1:80" ht="15" x14ac:dyDescent="0.2">
      <c r="A434" s="351">
        <f t="shared" si="33"/>
        <v>45979</v>
      </c>
      <c r="B434" s="268">
        <v>0.16666666666666699</v>
      </c>
      <c r="C434" s="254">
        <f>DAY(A434)</f>
        <v>18</v>
      </c>
      <c r="D434" s="255" t="s">
        <v>157</v>
      </c>
      <c r="E434" s="236"/>
      <c r="F434" s="237"/>
      <c r="G434" s="238" t="e" cm="1">
        <f t="array" aca="1" ref="G434" ca="1">INDIRECT("'"&amp;$C434&amp;"'!"&amp;"$"&amp;$D434&amp;$G$1&amp;"")</f>
        <v>#REF!</v>
      </c>
      <c r="H434" s="239" t="s">
        <v>1</v>
      </c>
      <c r="I434" s="237" t="s">
        <v>1</v>
      </c>
      <c r="J434" s="238" t="e" cm="1">
        <f t="array" aca="1" ref="J434" ca="1">INDIRECT("'"&amp;$C434&amp;"'!"&amp;"$"&amp;$D434&amp;$J$1&amp;"")</f>
        <v>#REF!</v>
      </c>
      <c r="K434" s="239"/>
      <c r="L434" s="239"/>
      <c r="M434" s="240"/>
      <c r="N434" s="236" t="e" cm="1">
        <f t="array" aca="1" ref="N434" ca="1">INDIRECT("'"&amp;$C434&amp;"'!"&amp;"$"&amp;$D434&amp;$N$1&amp;"")</f>
        <v>#REF!</v>
      </c>
      <c r="O434" s="239"/>
      <c r="P434" s="239"/>
      <c r="Q434" s="237"/>
      <c r="R434" s="236" t="e" cm="1">
        <f t="array" aca="1" ref="R434" ca="1">INDIRECT("'"&amp;$C434&amp;"'!"&amp;"$"&amp;$D434&amp;$R$1&amp;"")</f>
        <v>#REF!</v>
      </c>
      <c r="S434" s="239"/>
      <c r="T434" s="239"/>
      <c r="U434" s="240"/>
      <c r="V434" s="236"/>
      <c r="W434" s="241" t="e" cm="1">
        <f t="array" aca="1" ref="W434" ca="1">INDIRECT("'"&amp;$C434&amp;"'!"&amp;"$"&amp;$D434&amp;$W$1&amp;"")</f>
        <v>#REF!</v>
      </c>
      <c r="X434" s="239"/>
      <c r="Y434" s="237"/>
      <c r="Z434" s="238"/>
      <c r="AA434" s="239"/>
      <c r="AB434" s="239"/>
      <c r="AC434" s="240"/>
      <c r="AD434" s="236"/>
      <c r="AE434" s="239"/>
      <c r="AF434" s="239"/>
      <c r="AG434" s="237"/>
      <c r="AH434" s="238"/>
      <c r="AI434" s="239"/>
      <c r="AJ434" s="239"/>
      <c r="AK434" s="240"/>
      <c r="AL434" s="236"/>
      <c r="AM434" s="239"/>
      <c r="AN434" s="239"/>
      <c r="AO434" s="237"/>
      <c r="AP434" s="236"/>
      <c r="AQ434" s="240"/>
      <c r="AR434" s="236" t="e" cm="1">
        <f t="array" aca="1" ref="AR434" ca="1">INDIRECT("'"&amp;$C434&amp;"'!"&amp;"$"&amp;$D434&amp;$AR$1&amp;"")</f>
        <v>#REF!</v>
      </c>
      <c r="AS434" s="239"/>
      <c r="AT434" s="237"/>
      <c r="AU434" s="238" t="e" cm="1">
        <f t="array" aca="1" ref="AU434" ca="1">INDIRECT("'"&amp;$C434&amp;"'!"&amp;"$"&amp;$D434&amp;$AU$1&amp;"")</f>
        <v>#REF!</v>
      </c>
      <c r="AV434" s="239"/>
      <c r="AW434" s="237"/>
      <c r="AX434" s="236"/>
      <c r="AY434" s="240"/>
      <c r="AZ434" s="239" t="e" cm="1">
        <f t="array" aca="1" ref="AZ434" ca="1">INDIRECT("'"&amp;$C434&amp;"'!"&amp;"$"&amp;$D434&amp;$AZ$1&amp;"")</f>
        <v>#REF!</v>
      </c>
      <c r="BA434" s="238"/>
      <c r="BB434" s="239"/>
      <c r="BC434" s="237"/>
      <c r="BD434" s="239" t="e" cm="1">
        <f t="array" aca="1" ref="BD434" ca="1">INDIRECT("'"&amp;$C434&amp;"'!"&amp;"$"&amp;$D434&amp;$BD$1&amp;"")</f>
        <v>#REF!</v>
      </c>
      <c r="BE434" s="238"/>
      <c r="BF434" s="239"/>
      <c r="BG434" s="237"/>
      <c r="BH434" s="241"/>
      <c r="BI434" s="237"/>
      <c r="BJ434" s="241" t="e" cm="1">
        <f t="array" aca="1" ref="BJ434" ca="1">INDIRECT("'"&amp;$C434&amp;"'!"&amp;"$"&amp;$D434&amp;$BJ$1&amp;"")</f>
        <v>#REF!</v>
      </c>
      <c r="BK434" s="239"/>
      <c r="BL434" s="237"/>
      <c r="BM434" s="415"/>
      <c r="BN434" s="236" t="e" cm="1">
        <f t="array" aca="1" ref="BN434" ca="1">INDIRECT("'"&amp;$C434&amp;"'!"&amp;"$"&amp;$D434&amp;$BN$1&amp;"")</f>
        <v>#REF!</v>
      </c>
      <c r="BO434" s="238"/>
      <c r="BP434" s="237"/>
      <c r="BQ434" s="241" t="e" cm="1">
        <f t="array" aca="1" ref="BQ434" ca="1">INDIRECT("'"&amp;$C434&amp;"'!"&amp;"$"&amp;$D434&amp;$BQ$1&amp;"")</f>
        <v>#REF!</v>
      </c>
      <c r="BR434" s="239"/>
      <c r="BS434" s="239"/>
      <c r="BT434" s="237"/>
      <c r="BU434" s="241" t="e" cm="1">
        <f t="array" aca="1" ref="BU434" ca="1">INDIRECT("'"&amp;$C434&amp;"'!"&amp;"$"&amp;$D434&amp;$BU$1&amp;"")</f>
        <v>#REF!</v>
      </c>
      <c r="BV434" s="239"/>
      <c r="BW434" s="239"/>
      <c r="BX434" s="237"/>
      <c r="BY434" s="242"/>
      <c r="BZ434" s="239"/>
      <c r="CA434" s="239"/>
      <c r="CB434" s="237"/>
    </row>
    <row r="435" spans="1:80" ht="15" x14ac:dyDescent="0.2">
      <c r="A435" s="351">
        <f t="shared" si="33"/>
        <v>45979</v>
      </c>
      <c r="B435" s="268">
        <v>0.20833333333333301</v>
      </c>
      <c r="C435" s="254">
        <f t="shared" ref="C435:C453" si="34">DAY(A435)</f>
        <v>18</v>
      </c>
      <c r="D435" s="255" t="s">
        <v>158</v>
      </c>
      <c r="E435" s="229"/>
      <c r="F435" s="230"/>
      <c r="G435" s="231" t="e" cm="1">
        <f t="array" aca="1" ref="G435" ca="1">INDIRECT("'"&amp;$C435&amp;"'!"&amp;"$"&amp;$D435&amp;$G$1&amp;"")</f>
        <v>#REF!</v>
      </c>
      <c r="H435" s="232" t="s">
        <v>1</v>
      </c>
      <c r="I435" s="230" t="s">
        <v>1</v>
      </c>
      <c r="J435" s="231" t="e" cm="1">
        <f t="array" aca="1" ref="J435" ca="1">INDIRECT("'"&amp;$C435&amp;"'!"&amp;"$"&amp;$D435&amp;$J$1&amp;"")</f>
        <v>#REF!</v>
      </c>
      <c r="K435" s="232"/>
      <c r="L435" s="232"/>
      <c r="M435" s="233"/>
      <c r="N435" s="229" t="e" cm="1">
        <f t="array" aca="1" ref="N435" ca="1">INDIRECT("'"&amp;$C435&amp;"'!"&amp;"$"&amp;$D435&amp;$N$1&amp;"")</f>
        <v>#REF!</v>
      </c>
      <c r="O435" s="232"/>
      <c r="P435" s="232"/>
      <c r="Q435" s="230"/>
      <c r="R435" s="359" t="e" cm="1">
        <f t="array" aca="1" ref="R435" ca="1">INDIRECT("'"&amp;$C435&amp;"'!"&amp;"$"&amp;$D435&amp;$R$1&amp;"")</f>
        <v>#REF!</v>
      </c>
      <c r="S435" s="232"/>
      <c r="T435" s="232"/>
      <c r="U435" s="233"/>
      <c r="V435" s="229"/>
      <c r="W435" s="234" t="e" cm="1">
        <f t="array" aca="1" ref="W435" ca="1">INDIRECT("'"&amp;$C435&amp;"'!"&amp;"$"&amp;$D435&amp;$W$1&amp;"")</f>
        <v>#REF!</v>
      </c>
      <c r="X435" s="232"/>
      <c r="Y435" s="230"/>
      <c r="Z435" s="231"/>
      <c r="AA435" s="232"/>
      <c r="AB435" s="232"/>
      <c r="AC435" s="233"/>
      <c r="AD435" s="229"/>
      <c r="AE435" s="232"/>
      <c r="AF435" s="232"/>
      <c r="AG435" s="230"/>
      <c r="AH435" s="231"/>
      <c r="AI435" s="232"/>
      <c r="AJ435" s="232"/>
      <c r="AK435" s="233"/>
      <c r="AL435" s="229"/>
      <c r="AM435" s="232"/>
      <c r="AN435" s="232"/>
      <c r="AO435" s="230"/>
      <c r="AP435" s="229"/>
      <c r="AQ435" s="233"/>
      <c r="AR435" s="229" t="e" cm="1">
        <f t="array" aca="1" ref="AR435" ca="1">INDIRECT("'"&amp;$C435&amp;"'!"&amp;"$"&amp;$D435&amp;$AR$1&amp;"")</f>
        <v>#REF!</v>
      </c>
      <c r="AS435" s="232"/>
      <c r="AT435" s="230"/>
      <c r="AU435" s="231" t="e" cm="1">
        <f t="array" aca="1" ref="AU435" ca="1">INDIRECT("'"&amp;$C435&amp;"'!"&amp;"$"&amp;$D435&amp;$AU$1&amp;"")</f>
        <v>#REF!</v>
      </c>
      <c r="AV435" s="232"/>
      <c r="AW435" s="230"/>
      <c r="AX435" s="229"/>
      <c r="AY435" s="233"/>
      <c r="AZ435" s="232" t="e" cm="1">
        <f t="array" aca="1" ref="AZ435" ca="1">INDIRECT("'"&amp;$C435&amp;"'!"&amp;"$"&amp;$D435&amp;$AZ$1&amp;"")</f>
        <v>#REF!</v>
      </c>
      <c r="BA435" s="231"/>
      <c r="BB435" s="232"/>
      <c r="BC435" s="230"/>
      <c r="BD435" s="232" t="e" cm="1">
        <f t="array" aca="1" ref="BD435" ca="1">INDIRECT("'"&amp;$C435&amp;"'!"&amp;"$"&amp;$D435&amp;$BD$1&amp;"")</f>
        <v>#REF!</v>
      </c>
      <c r="BE435" s="231"/>
      <c r="BF435" s="232"/>
      <c r="BG435" s="230"/>
      <c r="BH435" s="234"/>
      <c r="BI435" s="230"/>
      <c r="BJ435" s="234" t="e" cm="1">
        <f t="array" aca="1" ref="BJ435" ca="1">INDIRECT("'"&amp;$C435&amp;"'!"&amp;"$"&amp;$D435&amp;$BJ$1&amp;"")</f>
        <v>#REF!</v>
      </c>
      <c r="BK435" s="232"/>
      <c r="BL435" s="230"/>
      <c r="BM435" s="414"/>
      <c r="BN435" s="229" t="e" cm="1">
        <f t="array" aca="1" ref="BN435" ca="1">INDIRECT("'"&amp;$C435&amp;"'!"&amp;"$"&amp;$D435&amp;$BN$1&amp;"")</f>
        <v>#REF!</v>
      </c>
      <c r="BO435" s="231"/>
      <c r="BP435" s="230"/>
      <c r="BQ435" s="234" t="e" cm="1">
        <f t="array" aca="1" ref="BQ435" ca="1">INDIRECT("'"&amp;$C435&amp;"'!"&amp;"$"&amp;$D435&amp;$BQ$1&amp;"")</f>
        <v>#REF!</v>
      </c>
      <c r="BR435" s="232"/>
      <c r="BS435" s="232"/>
      <c r="BT435" s="230"/>
      <c r="BU435" s="234" t="e" cm="1">
        <f t="array" aca="1" ref="BU435" ca="1">INDIRECT("'"&amp;$C435&amp;"'!"&amp;"$"&amp;$D435&amp;$BU$1&amp;"")</f>
        <v>#REF!</v>
      </c>
      <c r="BV435" s="232"/>
      <c r="BW435" s="232"/>
      <c r="BX435" s="230"/>
      <c r="BY435" s="235"/>
      <c r="BZ435" s="232"/>
      <c r="CA435" s="232"/>
      <c r="CB435" s="230"/>
    </row>
    <row r="436" spans="1:80" ht="15" x14ac:dyDescent="0.2">
      <c r="A436" s="351">
        <f t="shared" si="33"/>
        <v>45979</v>
      </c>
      <c r="B436" s="268">
        <v>0.25</v>
      </c>
      <c r="C436" s="254">
        <f t="shared" si="34"/>
        <v>18</v>
      </c>
      <c r="D436" s="255" t="s">
        <v>159</v>
      </c>
      <c r="E436" s="236"/>
      <c r="F436" s="237"/>
      <c r="G436" s="238" t="e" cm="1">
        <f t="array" aca="1" ref="G436" ca="1">INDIRECT("'"&amp;$C436&amp;"'!"&amp;"$"&amp;$D436&amp;$G$1&amp;"")</f>
        <v>#REF!</v>
      </c>
      <c r="H436" s="239" t="s">
        <v>1</v>
      </c>
      <c r="I436" s="237" t="s">
        <v>1</v>
      </c>
      <c r="J436" s="238" t="e" cm="1">
        <f t="array" aca="1" ref="J436" ca="1">INDIRECT("'"&amp;$C436&amp;"'!"&amp;"$"&amp;$D436&amp;$J$1&amp;"")</f>
        <v>#REF!</v>
      </c>
      <c r="K436" s="239"/>
      <c r="L436" s="239"/>
      <c r="M436" s="240"/>
      <c r="N436" s="236" t="e" cm="1">
        <f t="array" aca="1" ref="N436" ca="1">INDIRECT("'"&amp;$C436&amp;"'!"&amp;"$"&amp;$D436&amp;$N$1&amp;"")</f>
        <v>#REF!</v>
      </c>
      <c r="O436" s="239"/>
      <c r="P436" s="239"/>
      <c r="Q436" s="237"/>
      <c r="R436" s="236" t="e" cm="1">
        <f t="array" aca="1" ref="R436" ca="1">INDIRECT("'"&amp;$C436&amp;"'!"&amp;"$"&amp;$D436&amp;$R$1&amp;"")</f>
        <v>#REF!</v>
      </c>
      <c r="S436" s="239"/>
      <c r="T436" s="239"/>
      <c r="U436" s="240"/>
      <c r="V436" s="236"/>
      <c r="W436" s="241" t="e" cm="1">
        <f t="array" aca="1" ref="W436" ca="1">INDIRECT("'"&amp;$C436&amp;"'!"&amp;"$"&amp;$D436&amp;$W$1&amp;"")</f>
        <v>#REF!</v>
      </c>
      <c r="X436" s="239"/>
      <c r="Y436" s="237"/>
      <c r="Z436" s="238"/>
      <c r="AA436" s="239"/>
      <c r="AB436" s="239"/>
      <c r="AC436" s="240"/>
      <c r="AD436" s="236"/>
      <c r="AE436" s="239"/>
      <c r="AF436" s="239"/>
      <c r="AG436" s="237"/>
      <c r="AH436" s="238"/>
      <c r="AI436" s="239"/>
      <c r="AJ436" s="239"/>
      <c r="AK436" s="240"/>
      <c r="AL436" s="236"/>
      <c r="AM436" s="239"/>
      <c r="AN436" s="239"/>
      <c r="AO436" s="237"/>
      <c r="AP436" s="236"/>
      <c r="AQ436" s="240"/>
      <c r="AR436" s="236" t="e" cm="1">
        <f t="array" aca="1" ref="AR436" ca="1">INDIRECT("'"&amp;$C436&amp;"'!"&amp;"$"&amp;$D436&amp;$AR$1&amp;"")</f>
        <v>#REF!</v>
      </c>
      <c r="AS436" s="239"/>
      <c r="AT436" s="237"/>
      <c r="AU436" s="238" t="e" cm="1">
        <f t="array" aca="1" ref="AU436" ca="1">INDIRECT("'"&amp;$C436&amp;"'!"&amp;"$"&amp;$D436&amp;$AU$1&amp;"")</f>
        <v>#REF!</v>
      </c>
      <c r="AV436" s="239"/>
      <c r="AW436" s="237"/>
      <c r="AX436" s="236"/>
      <c r="AY436" s="240"/>
      <c r="AZ436" s="239" t="e" cm="1">
        <f t="array" aca="1" ref="AZ436" ca="1">INDIRECT("'"&amp;$C436&amp;"'!"&amp;"$"&amp;$D436&amp;$AZ$1&amp;"")</f>
        <v>#REF!</v>
      </c>
      <c r="BA436" s="238"/>
      <c r="BB436" s="239"/>
      <c r="BC436" s="237"/>
      <c r="BD436" s="239" t="e" cm="1">
        <f t="array" aca="1" ref="BD436" ca="1">INDIRECT("'"&amp;$C436&amp;"'!"&amp;"$"&amp;$D436&amp;$BD$1&amp;"")</f>
        <v>#REF!</v>
      </c>
      <c r="BE436" s="238"/>
      <c r="BF436" s="239"/>
      <c r="BG436" s="237"/>
      <c r="BH436" s="241"/>
      <c r="BI436" s="237"/>
      <c r="BJ436" s="241" t="e" cm="1">
        <f t="array" aca="1" ref="BJ436" ca="1">INDIRECT("'"&amp;$C436&amp;"'!"&amp;"$"&amp;$D436&amp;$BJ$1&amp;"")</f>
        <v>#REF!</v>
      </c>
      <c r="BK436" s="239"/>
      <c r="BL436" s="237"/>
      <c r="BM436" s="415"/>
      <c r="BN436" s="236" t="e" cm="1">
        <f t="array" aca="1" ref="BN436" ca="1">INDIRECT("'"&amp;$C436&amp;"'!"&amp;"$"&amp;$D436&amp;$BN$1&amp;"")</f>
        <v>#REF!</v>
      </c>
      <c r="BO436" s="238"/>
      <c r="BP436" s="237"/>
      <c r="BQ436" s="241" t="e" cm="1">
        <f t="array" aca="1" ref="BQ436" ca="1">INDIRECT("'"&amp;$C436&amp;"'!"&amp;"$"&amp;$D436&amp;$BQ$1&amp;"")</f>
        <v>#REF!</v>
      </c>
      <c r="BR436" s="239"/>
      <c r="BS436" s="239"/>
      <c r="BT436" s="237"/>
      <c r="BU436" s="241" t="e" cm="1">
        <f t="array" aca="1" ref="BU436" ca="1">INDIRECT("'"&amp;$C436&amp;"'!"&amp;"$"&amp;$D436&amp;$BU$1&amp;"")</f>
        <v>#REF!</v>
      </c>
      <c r="BV436" s="239"/>
      <c r="BW436" s="239"/>
      <c r="BX436" s="237"/>
      <c r="BY436" s="242"/>
      <c r="BZ436" s="239"/>
      <c r="CA436" s="239"/>
      <c r="CB436" s="237"/>
    </row>
    <row r="437" spans="1:80" ht="15" x14ac:dyDescent="0.2">
      <c r="A437" s="351">
        <f t="shared" si="33"/>
        <v>45979</v>
      </c>
      <c r="B437" s="268">
        <v>0.29166666666666702</v>
      </c>
      <c r="C437" s="254">
        <f t="shared" si="34"/>
        <v>18</v>
      </c>
      <c r="D437" s="255" t="s">
        <v>160</v>
      </c>
      <c r="E437" s="229"/>
      <c r="F437" s="230"/>
      <c r="G437" s="231" t="e" cm="1">
        <f t="array" aca="1" ref="G437" ca="1">INDIRECT("'"&amp;$C437&amp;"'!"&amp;"$"&amp;$D437&amp;$G$1&amp;"")</f>
        <v>#REF!</v>
      </c>
      <c r="H437" s="232" t="s">
        <v>1</v>
      </c>
      <c r="I437" s="230" t="s">
        <v>1</v>
      </c>
      <c r="J437" s="231" t="e" cm="1">
        <f t="array" aca="1" ref="J437" ca="1">INDIRECT("'"&amp;$C437&amp;"'!"&amp;"$"&amp;$D437&amp;$J$1&amp;"")</f>
        <v>#REF!</v>
      </c>
      <c r="K437" s="232"/>
      <c r="L437" s="232"/>
      <c r="M437" s="233"/>
      <c r="N437" s="229" t="e" cm="1">
        <f t="array" aca="1" ref="N437" ca="1">INDIRECT("'"&amp;$C437&amp;"'!"&amp;"$"&amp;$D437&amp;$N$1&amp;"")</f>
        <v>#REF!</v>
      </c>
      <c r="O437" s="232"/>
      <c r="P437" s="232"/>
      <c r="Q437" s="230"/>
      <c r="R437" s="359" t="e" cm="1">
        <f t="array" aca="1" ref="R437" ca="1">INDIRECT("'"&amp;$C437&amp;"'!"&amp;"$"&amp;$D437&amp;$R$1&amp;"")</f>
        <v>#REF!</v>
      </c>
      <c r="S437" s="232"/>
      <c r="T437" s="232"/>
      <c r="U437" s="233"/>
      <c r="V437" s="229"/>
      <c r="W437" s="234" t="e" cm="1">
        <f t="array" aca="1" ref="W437" ca="1">INDIRECT("'"&amp;$C437&amp;"'!"&amp;"$"&amp;$D437&amp;$W$1&amp;"")</f>
        <v>#REF!</v>
      </c>
      <c r="X437" s="232"/>
      <c r="Y437" s="230"/>
      <c r="Z437" s="231" t="e" cm="1">
        <f t="array" aca="1" ref="Z437" ca="1">INDIRECT("'"&amp;$C437&amp;"'!"&amp;"$"&amp;$D437&amp;$Z$1&amp;"")</f>
        <v>#REF!</v>
      </c>
      <c r="AA437" s="232" t="s">
        <v>1</v>
      </c>
      <c r="AB437" s="232" t="s">
        <v>1</v>
      </c>
      <c r="AC437" s="233" t="s">
        <v>1</v>
      </c>
      <c r="AD437" s="229" t="e" cm="1">
        <f t="array" aca="1" ref="AD437" ca="1">INDIRECT("'"&amp;$C437&amp;"'!"&amp;"$"&amp;$D437&amp;$AD$1&amp;"")</f>
        <v>#REF!</v>
      </c>
      <c r="AE437" s="232" t="s">
        <v>1</v>
      </c>
      <c r="AF437" s="232" t="s">
        <v>1</v>
      </c>
      <c r="AG437" s="230" t="s">
        <v>1</v>
      </c>
      <c r="AH437" s="231" t="e" cm="1">
        <f t="array" aca="1" ref="AH437" ca="1">INDIRECT("'"&amp;$C437&amp;"'!"&amp;"$"&amp;$D437&amp;$AH$1&amp;"")</f>
        <v>#REF!</v>
      </c>
      <c r="AI437" s="232" t="s">
        <v>1</v>
      </c>
      <c r="AJ437" s="232" t="s">
        <v>1</v>
      </c>
      <c r="AK437" s="233" t="s">
        <v>1</v>
      </c>
      <c r="AL437" s="229" t="e" cm="1">
        <f t="array" aca="1" ref="AL437" ca="1">INDIRECT("'"&amp;$C437&amp;"'!"&amp;"$"&amp;$D437&amp;$AL$1&amp;"")</f>
        <v>#REF!</v>
      </c>
      <c r="AM437" s="232" t="s">
        <v>1</v>
      </c>
      <c r="AN437" s="232" t="s">
        <v>1</v>
      </c>
      <c r="AO437" s="230" t="s">
        <v>1</v>
      </c>
      <c r="AP437" s="229"/>
      <c r="AQ437" s="233"/>
      <c r="AR437" s="229" t="e" cm="1">
        <f t="array" aca="1" ref="AR437" ca="1">INDIRECT("'"&amp;$C437&amp;"'!"&amp;"$"&amp;$D437&amp;$AR$1&amp;"")</f>
        <v>#REF!</v>
      </c>
      <c r="AS437" s="232"/>
      <c r="AT437" s="230"/>
      <c r="AU437" s="231" t="e" cm="1">
        <f t="array" aca="1" ref="AU437" ca="1">INDIRECT("'"&amp;$C437&amp;"'!"&amp;"$"&amp;$D437&amp;$AU$1&amp;"")</f>
        <v>#REF!</v>
      </c>
      <c r="AV437" s="232"/>
      <c r="AW437" s="230"/>
      <c r="AX437" s="229"/>
      <c r="AY437" s="233"/>
      <c r="AZ437" s="232" t="e" cm="1">
        <f t="array" aca="1" ref="AZ437" ca="1">INDIRECT("'"&amp;$C437&amp;"'!"&amp;"$"&amp;$D437&amp;$AZ$1&amp;"")</f>
        <v>#REF!</v>
      </c>
      <c r="BA437" s="231"/>
      <c r="BB437" s="232"/>
      <c r="BC437" s="230"/>
      <c r="BD437" s="232" t="e" cm="1">
        <f t="array" aca="1" ref="BD437" ca="1">INDIRECT("'"&amp;$C437&amp;"'!"&amp;"$"&amp;$D437&amp;$BD$1&amp;"")</f>
        <v>#REF!</v>
      </c>
      <c r="BE437" s="231"/>
      <c r="BF437" s="232"/>
      <c r="BG437" s="230"/>
      <c r="BH437" s="234"/>
      <c r="BI437" s="230"/>
      <c r="BJ437" s="234" t="e" cm="1">
        <f t="array" aca="1" ref="BJ437" ca="1">INDIRECT("'"&amp;$C437&amp;"'!"&amp;"$"&amp;$D437&amp;$BJ$1&amp;"")</f>
        <v>#REF!</v>
      </c>
      <c r="BK437" s="232"/>
      <c r="BL437" s="230"/>
      <c r="BM437" s="414"/>
      <c r="BN437" s="229" t="e" cm="1">
        <f t="array" aca="1" ref="BN437" ca="1">INDIRECT("'"&amp;$C437&amp;"'!"&amp;"$"&amp;$D437&amp;$BN$1&amp;"")</f>
        <v>#REF!</v>
      </c>
      <c r="BO437" s="231"/>
      <c r="BP437" s="230"/>
      <c r="BQ437" s="234" t="e" cm="1">
        <f t="array" aca="1" ref="BQ437" ca="1">INDIRECT("'"&amp;$C437&amp;"'!"&amp;"$"&amp;$D437&amp;$BQ$1&amp;"")</f>
        <v>#REF!</v>
      </c>
      <c r="BR437" s="232"/>
      <c r="BS437" s="232"/>
      <c r="BT437" s="230"/>
      <c r="BU437" s="235" t="e" cm="1">
        <f t="array" aca="1" ref="BU437" ca="1">INDIRECT("'"&amp;$C437&amp;"'!"&amp;"$"&amp;$D437&amp;$BU$1&amp;"")</f>
        <v>#REF!</v>
      </c>
      <c r="BV437" s="232"/>
      <c r="BW437" s="232"/>
      <c r="BX437" s="230"/>
      <c r="BY437" s="235"/>
      <c r="BZ437" s="232"/>
      <c r="CA437" s="232"/>
      <c r="CB437" s="230"/>
    </row>
    <row r="438" spans="1:80" ht="15" x14ac:dyDescent="0.2">
      <c r="A438" s="351">
        <f t="shared" si="33"/>
        <v>45979</v>
      </c>
      <c r="B438" s="268">
        <v>0.33333333333333398</v>
      </c>
      <c r="C438" s="254">
        <f t="shared" si="34"/>
        <v>18</v>
      </c>
      <c r="D438" s="255" t="s">
        <v>161</v>
      </c>
      <c r="E438" s="236"/>
      <c r="F438" s="237"/>
      <c r="G438" s="238" t="e" cm="1">
        <f t="array" aca="1" ref="G438" ca="1">INDIRECT("'"&amp;$C438&amp;"'!"&amp;"$"&amp;$D438&amp;$G$1&amp;"")</f>
        <v>#REF!</v>
      </c>
      <c r="H438" s="239" t="s">
        <v>1</v>
      </c>
      <c r="I438" s="237" t="s">
        <v>1</v>
      </c>
      <c r="J438" s="238" t="e" cm="1">
        <f t="array" aca="1" ref="J438" ca="1">INDIRECT("'"&amp;$C438&amp;"'!"&amp;"$"&amp;$D438&amp;$J$1&amp;"")</f>
        <v>#REF!</v>
      </c>
      <c r="K438" s="239"/>
      <c r="L438" s="239"/>
      <c r="M438" s="240"/>
      <c r="N438" s="236" t="e" cm="1">
        <f t="array" aca="1" ref="N438" ca="1">INDIRECT("'"&amp;$C438&amp;"'!"&amp;"$"&amp;$D438&amp;$N$1&amp;"")</f>
        <v>#REF!</v>
      </c>
      <c r="O438" s="239"/>
      <c r="P438" s="239"/>
      <c r="Q438" s="237"/>
      <c r="R438" s="236" t="e" cm="1">
        <f t="array" aca="1" ref="R438" ca="1">INDIRECT("'"&amp;$C438&amp;"'!"&amp;"$"&amp;$D438&amp;$R$1&amp;"")</f>
        <v>#REF!</v>
      </c>
      <c r="S438" s="239"/>
      <c r="T438" s="239"/>
      <c r="U438" s="240"/>
      <c r="V438" s="236"/>
      <c r="W438" s="241" t="e" cm="1">
        <f t="array" aca="1" ref="W438" ca="1">INDIRECT("'"&amp;$C438&amp;"'!"&amp;"$"&amp;$D438&amp;$W$1&amp;"")</f>
        <v>#REF!</v>
      </c>
      <c r="X438" s="239"/>
      <c r="Y438" s="237"/>
      <c r="Z438" s="238" t="e" cm="1">
        <f t="array" aca="1" ref="Z438" ca="1">INDIRECT("'"&amp;$C438&amp;"'!"&amp;"$"&amp;$D438&amp;$Z$1&amp;"")</f>
        <v>#REF!</v>
      </c>
      <c r="AA438" s="239" t="s">
        <v>1</v>
      </c>
      <c r="AB438" s="239" t="s">
        <v>1</v>
      </c>
      <c r="AC438" s="240" t="s">
        <v>1</v>
      </c>
      <c r="AD438" s="236" t="e" cm="1">
        <f t="array" aca="1" ref="AD438" ca="1">INDIRECT("'"&amp;$C438&amp;"'!"&amp;"$"&amp;$D438&amp;$AD$1&amp;"")</f>
        <v>#REF!</v>
      </c>
      <c r="AE438" s="239" t="s">
        <v>1</v>
      </c>
      <c r="AF438" s="239" t="s">
        <v>1</v>
      </c>
      <c r="AG438" s="237" t="s">
        <v>1</v>
      </c>
      <c r="AH438" s="238" t="e" cm="1">
        <f t="array" aca="1" ref="AH438" ca="1">INDIRECT("'"&amp;$C438&amp;"'!"&amp;"$"&amp;$D438&amp;$AH$1&amp;"")</f>
        <v>#REF!</v>
      </c>
      <c r="AI438" s="239" t="s">
        <v>1</v>
      </c>
      <c r="AJ438" s="239" t="s">
        <v>1</v>
      </c>
      <c r="AK438" s="240" t="s">
        <v>1</v>
      </c>
      <c r="AL438" s="236" t="e" cm="1">
        <f t="array" aca="1" ref="AL438" ca="1">INDIRECT("'"&amp;$C438&amp;"'!"&amp;"$"&amp;$D438&amp;$AL$1&amp;"")</f>
        <v>#REF!</v>
      </c>
      <c r="AM438" s="239" t="s">
        <v>1</v>
      </c>
      <c r="AN438" s="239" t="s">
        <v>1</v>
      </c>
      <c r="AO438" s="237" t="s">
        <v>1</v>
      </c>
      <c r="AP438" s="236"/>
      <c r="AQ438" s="240"/>
      <c r="AR438" s="236" t="e" cm="1">
        <f t="array" aca="1" ref="AR438" ca="1">INDIRECT("'"&amp;$C438&amp;"'!"&amp;"$"&amp;$D438&amp;$AR$1&amp;"")</f>
        <v>#REF!</v>
      </c>
      <c r="AS438" s="239"/>
      <c r="AT438" s="237"/>
      <c r="AU438" s="238" t="e" cm="1">
        <f t="array" aca="1" ref="AU438" ca="1">INDIRECT("'"&amp;$C438&amp;"'!"&amp;"$"&amp;$D438&amp;$AU$1&amp;"")</f>
        <v>#REF!</v>
      </c>
      <c r="AV438" s="239"/>
      <c r="AW438" s="237"/>
      <c r="AX438" s="236"/>
      <c r="AY438" s="240"/>
      <c r="AZ438" s="239" t="e" cm="1">
        <f t="array" aca="1" ref="AZ438" ca="1">INDIRECT("'"&amp;$C438&amp;"'!"&amp;"$"&amp;$D438&amp;$AZ$1&amp;"")</f>
        <v>#REF!</v>
      </c>
      <c r="BA438" s="238"/>
      <c r="BB438" s="239"/>
      <c r="BC438" s="237"/>
      <c r="BD438" s="239" t="e" cm="1">
        <f t="array" aca="1" ref="BD438" ca="1">INDIRECT("'"&amp;$C438&amp;"'!"&amp;"$"&amp;$D438&amp;$BD$1&amp;"")</f>
        <v>#REF!</v>
      </c>
      <c r="BE438" s="238"/>
      <c r="BF438" s="239"/>
      <c r="BG438" s="237"/>
      <c r="BH438" s="241"/>
      <c r="BI438" s="237"/>
      <c r="BJ438" s="241" t="e" cm="1">
        <f t="array" aca="1" ref="BJ438" ca="1">INDIRECT("'"&amp;$C438&amp;"'!"&amp;"$"&amp;$D438&amp;$BJ$1&amp;"")</f>
        <v>#REF!</v>
      </c>
      <c r="BK438" s="239"/>
      <c r="BL438" s="237"/>
      <c r="BM438" s="415"/>
      <c r="BN438" s="236" t="e" cm="1">
        <f t="array" aca="1" ref="BN438" ca="1">INDIRECT("'"&amp;$C438&amp;"'!"&amp;"$"&amp;$D438&amp;$BN$1&amp;"")</f>
        <v>#REF!</v>
      </c>
      <c r="BO438" s="238"/>
      <c r="BP438" s="237"/>
      <c r="BQ438" s="241" t="e" cm="1">
        <f t="array" aca="1" ref="BQ438" ca="1">INDIRECT("'"&amp;$C438&amp;"'!"&amp;"$"&amp;$D438&amp;$BQ$1&amp;"")</f>
        <v>#REF!</v>
      </c>
      <c r="BR438" s="239"/>
      <c r="BS438" s="239"/>
      <c r="BT438" s="237"/>
      <c r="BU438" s="242" t="e" cm="1">
        <f t="array" aca="1" ref="BU438" ca="1">INDIRECT("'"&amp;$C438&amp;"'!"&amp;"$"&amp;$D438&amp;$BU$1&amp;"")</f>
        <v>#REF!</v>
      </c>
      <c r="BV438" s="239"/>
      <c r="BW438" s="239"/>
      <c r="BX438" s="237"/>
      <c r="BY438" s="242"/>
      <c r="BZ438" s="239"/>
      <c r="CA438" s="239"/>
      <c r="CB438" s="237"/>
    </row>
    <row r="439" spans="1:80" ht="15" x14ac:dyDescent="0.2">
      <c r="A439" s="351">
        <f t="shared" si="33"/>
        <v>45979</v>
      </c>
      <c r="B439" s="268">
        <v>0.375</v>
      </c>
      <c r="C439" s="254">
        <f t="shared" si="34"/>
        <v>18</v>
      </c>
      <c r="D439" s="255" t="s">
        <v>162</v>
      </c>
      <c r="E439" s="229"/>
      <c r="F439" s="230"/>
      <c r="G439" s="231" t="e" cm="1">
        <f t="array" aca="1" ref="G439" ca="1">INDIRECT("'"&amp;$C439&amp;"'!"&amp;"$"&amp;$D439&amp;$G$1&amp;"")</f>
        <v>#REF!</v>
      </c>
      <c r="H439" s="232" t="s">
        <v>1</v>
      </c>
      <c r="I439" s="230" t="s">
        <v>1</v>
      </c>
      <c r="J439" s="231" t="e" cm="1">
        <f t="array" aca="1" ref="J439" ca="1">INDIRECT("'"&amp;$C439&amp;"'!"&amp;"$"&amp;$D439&amp;$J$1&amp;"")</f>
        <v>#REF!</v>
      </c>
      <c r="K439" s="232"/>
      <c r="L439" s="232"/>
      <c r="M439" s="233"/>
      <c r="N439" s="229" t="e" cm="1">
        <f t="array" aca="1" ref="N439" ca="1">INDIRECT("'"&amp;$C439&amp;"'!"&amp;"$"&amp;$D439&amp;$N$1&amp;"")</f>
        <v>#REF!</v>
      </c>
      <c r="O439" s="232"/>
      <c r="P439" s="232"/>
      <c r="Q439" s="230"/>
      <c r="R439" s="359" t="e" cm="1">
        <f t="array" aca="1" ref="R439" ca="1">INDIRECT("'"&amp;$C439&amp;"'!"&amp;"$"&amp;$D439&amp;$R$1&amp;"")</f>
        <v>#REF!</v>
      </c>
      <c r="S439" s="232"/>
      <c r="T439" s="232"/>
      <c r="U439" s="233"/>
      <c r="V439" s="229"/>
      <c r="W439" s="234" t="e" cm="1">
        <f t="array" aca="1" ref="W439" ca="1">INDIRECT("'"&amp;$C439&amp;"'!"&amp;"$"&amp;$D439&amp;$W$1&amp;"")</f>
        <v>#REF!</v>
      </c>
      <c r="X439" s="232"/>
      <c r="Y439" s="230"/>
      <c r="Z439" s="231" t="e" cm="1">
        <f t="array" aca="1" ref="Z439" ca="1">INDIRECT("'"&amp;$C439&amp;"'!"&amp;"$"&amp;$D439&amp;$Z$1&amp;"")</f>
        <v>#REF!</v>
      </c>
      <c r="AA439" s="232" t="s">
        <v>1</v>
      </c>
      <c r="AB439" s="232" t="s">
        <v>1</v>
      </c>
      <c r="AC439" s="233" t="s">
        <v>1</v>
      </c>
      <c r="AD439" s="229" t="e" cm="1">
        <f t="array" aca="1" ref="AD439" ca="1">INDIRECT("'"&amp;$C439&amp;"'!"&amp;"$"&amp;$D439&amp;$AD$1&amp;"")</f>
        <v>#REF!</v>
      </c>
      <c r="AE439" s="232" t="s">
        <v>1</v>
      </c>
      <c r="AF439" s="232" t="s">
        <v>1</v>
      </c>
      <c r="AG439" s="230" t="s">
        <v>1</v>
      </c>
      <c r="AH439" s="231" t="e" cm="1">
        <f t="array" aca="1" ref="AH439" ca="1">INDIRECT("'"&amp;$C439&amp;"'!"&amp;"$"&amp;$D439&amp;$AH$1&amp;"")</f>
        <v>#REF!</v>
      </c>
      <c r="AI439" s="232" t="s">
        <v>1</v>
      </c>
      <c r="AJ439" s="232" t="s">
        <v>1</v>
      </c>
      <c r="AK439" s="233" t="s">
        <v>1</v>
      </c>
      <c r="AL439" s="229" t="e" cm="1">
        <f t="array" aca="1" ref="AL439" ca="1">INDIRECT("'"&amp;$C439&amp;"'!"&amp;"$"&amp;$D439&amp;$AL$1&amp;"")</f>
        <v>#REF!</v>
      </c>
      <c r="AM439" s="232" t="s">
        <v>1</v>
      </c>
      <c r="AN439" s="232" t="s">
        <v>1</v>
      </c>
      <c r="AO439" s="230" t="s">
        <v>1</v>
      </c>
      <c r="AP439" s="229"/>
      <c r="AQ439" s="233"/>
      <c r="AR439" s="229" t="e" cm="1">
        <f t="array" aca="1" ref="AR439" ca="1">INDIRECT("'"&amp;$C439&amp;"'!"&amp;"$"&amp;$D439&amp;$AR$1&amp;"")</f>
        <v>#REF!</v>
      </c>
      <c r="AS439" s="232"/>
      <c r="AT439" s="230"/>
      <c r="AU439" s="231" t="e" cm="1">
        <f t="array" aca="1" ref="AU439" ca="1">INDIRECT("'"&amp;$C439&amp;"'!"&amp;"$"&amp;$D439&amp;$AU$1&amp;"")</f>
        <v>#REF!</v>
      </c>
      <c r="AV439" s="232"/>
      <c r="AW439" s="230"/>
      <c r="AX439" s="229"/>
      <c r="AY439" s="233"/>
      <c r="AZ439" s="232" t="e" cm="1">
        <f t="array" aca="1" ref="AZ439" ca="1">INDIRECT("'"&amp;$C439&amp;"'!"&amp;"$"&amp;$D439&amp;$AZ$1&amp;"")</f>
        <v>#REF!</v>
      </c>
      <c r="BA439" s="231"/>
      <c r="BB439" s="232"/>
      <c r="BC439" s="230"/>
      <c r="BD439" s="232" t="e" cm="1">
        <f t="array" aca="1" ref="BD439" ca="1">INDIRECT("'"&amp;$C439&amp;"'!"&amp;"$"&amp;$D439&amp;$BD$1&amp;"")</f>
        <v>#REF!</v>
      </c>
      <c r="BE439" s="231"/>
      <c r="BF439" s="232"/>
      <c r="BG439" s="230"/>
      <c r="BH439" s="234"/>
      <c r="BI439" s="230"/>
      <c r="BJ439" s="234" t="e" cm="1">
        <f t="array" aca="1" ref="BJ439" ca="1">INDIRECT("'"&amp;$C439&amp;"'!"&amp;"$"&amp;$D439&amp;$BJ$1&amp;"")</f>
        <v>#REF!</v>
      </c>
      <c r="BK439" s="232"/>
      <c r="BL439" s="230"/>
      <c r="BM439" s="414"/>
      <c r="BN439" s="229" t="e" cm="1">
        <f t="array" aca="1" ref="BN439" ca="1">INDIRECT("'"&amp;$C439&amp;"'!"&amp;"$"&amp;$D439&amp;$BN$1&amp;"")</f>
        <v>#REF!</v>
      </c>
      <c r="BO439" s="231"/>
      <c r="BP439" s="230"/>
      <c r="BQ439" s="234" t="e" cm="1">
        <f t="array" aca="1" ref="BQ439" ca="1">INDIRECT("'"&amp;$C439&amp;"'!"&amp;"$"&amp;$D439&amp;$BQ$1&amp;"")</f>
        <v>#REF!</v>
      </c>
      <c r="BR439" s="232"/>
      <c r="BS439" s="232"/>
      <c r="BT439" s="230"/>
      <c r="BU439" s="235" t="e" cm="1">
        <f t="array" aca="1" ref="BU439" ca="1">INDIRECT("'"&amp;$C439&amp;"'!"&amp;"$"&amp;$D439&amp;$BU$1&amp;"")</f>
        <v>#REF!</v>
      </c>
      <c r="BV439" s="232"/>
      <c r="BW439" s="232"/>
      <c r="BX439" s="230"/>
      <c r="BY439" s="235"/>
      <c r="BZ439" s="232"/>
      <c r="CA439" s="232"/>
      <c r="CB439" s="230"/>
    </row>
    <row r="440" spans="1:80" ht="15" x14ac:dyDescent="0.2">
      <c r="A440" s="351">
        <f t="shared" si="33"/>
        <v>45979</v>
      </c>
      <c r="B440" s="268">
        <v>0.41666666666666702</v>
      </c>
      <c r="C440" s="254">
        <f t="shared" si="34"/>
        <v>18</v>
      </c>
      <c r="D440" s="255" t="s">
        <v>163</v>
      </c>
      <c r="E440" s="236"/>
      <c r="F440" s="237"/>
      <c r="G440" s="238" t="e" cm="1">
        <f t="array" aca="1" ref="G440" ca="1">INDIRECT("'"&amp;$C440&amp;"'!"&amp;"$"&amp;$D440&amp;$G$1&amp;"")</f>
        <v>#REF!</v>
      </c>
      <c r="H440" s="239" t="s">
        <v>1</v>
      </c>
      <c r="I440" s="237" t="s">
        <v>1</v>
      </c>
      <c r="J440" s="238" t="e" cm="1">
        <f t="array" aca="1" ref="J440" ca="1">INDIRECT("'"&amp;$C440&amp;"'!"&amp;"$"&amp;$D440&amp;$J$1&amp;"")</f>
        <v>#REF!</v>
      </c>
      <c r="K440" s="239"/>
      <c r="L440" s="239"/>
      <c r="M440" s="240"/>
      <c r="N440" s="236" t="e" cm="1">
        <f t="array" aca="1" ref="N440" ca="1">INDIRECT("'"&amp;$C440&amp;"'!"&amp;"$"&amp;$D440&amp;$N$1&amp;"")</f>
        <v>#REF!</v>
      </c>
      <c r="O440" s="239"/>
      <c r="P440" s="239"/>
      <c r="Q440" s="237"/>
      <c r="R440" s="236" t="e" cm="1">
        <f t="array" aca="1" ref="R440" ca="1">INDIRECT("'"&amp;$C440&amp;"'!"&amp;"$"&amp;$D440&amp;$R$1&amp;"")</f>
        <v>#REF!</v>
      </c>
      <c r="S440" s="239"/>
      <c r="T440" s="239"/>
      <c r="U440" s="240"/>
      <c r="V440" s="236"/>
      <c r="W440" s="241" t="e" cm="1">
        <f t="array" aca="1" ref="W440" ca="1">INDIRECT("'"&amp;$C440&amp;"'!"&amp;"$"&amp;$D440&amp;$W$1&amp;"")</f>
        <v>#REF!</v>
      </c>
      <c r="X440" s="239"/>
      <c r="Y440" s="237"/>
      <c r="Z440" s="238" t="e" cm="1">
        <f t="array" aca="1" ref="Z440" ca="1">INDIRECT("'"&amp;$C440&amp;"'!"&amp;"$"&amp;$D440&amp;$Z$1&amp;"")</f>
        <v>#REF!</v>
      </c>
      <c r="AA440" s="239" t="s">
        <v>1</v>
      </c>
      <c r="AB440" s="239" t="s">
        <v>1</v>
      </c>
      <c r="AC440" s="240" t="s">
        <v>1</v>
      </c>
      <c r="AD440" s="236" t="e" cm="1">
        <f t="array" aca="1" ref="AD440" ca="1">INDIRECT("'"&amp;$C440&amp;"'!"&amp;"$"&amp;$D440&amp;$AD$1&amp;"")</f>
        <v>#REF!</v>
      </c>
      <c r="AE440" s="239" t="s">
        <v>1</v>
      </c>
      <c r="AF440" s="239" t="s">
        <v>1</v>
      </c>
      <c r="AG440" s="237" t="s">
        <v>1</v>
      </c>
      <c r="AH440" s="238" t="e" cm="1">
        <f t="array" aca="1" ref="AH440" ca="1">INDIRECT("'"&amp;$C440&amp;"'!"&amp;"$"&amp;$D440&amp;$AH$1&amp;"")</f>
        <v>#REF!</v>
      </c>
      <c r="AI440" s="239" t="s">
        <v>1</v>
      </c>
      <c r="AJ440" s="239" t="s">
        <v>1</v>
      </c>
      <c r="AK440" s="240" t="s">
        <v>1</v>
      </c>
      <c r="AL440" s="236" t="e" cm="1">
        <f t="array" aca="1" ref="AL440" ca="1">INDIRECT("'"&amp;$C440&amp;"'!"&amp;"$"&amp;$D440&amp;$AL$1&amp;"")</f>
        <v>#REF!</v>
      </c>
      <c r="AM440" s="239" t="s">
        <v>1</v>
      </c>
      <c r="AN440" s="239" t="s">
        <v>1</v>
      </c>
      <c r="AO440" s="237" t="s">
        <v>1</v>
      </c>
      <c r="AP440" s="236"/>
      <c r="AQ440" s="240"/>
      <c r="AR440" s="236" t="e" cm="1">
        <f t="array" aca="1" ref="AR440" ca="1">INDIRECT("'"&amp;$C440&amp;"'!"&amp;"$"&amp;$D440&amp;$AR$1&amp;"")</f>
        <v>#REF!</v>
      </c>
      <c r="AS440" s="239"/>
      <c r="AT440" s="237"/>
      <c r="AU440" s="238" t="e" cm="1">
        <f t="array" aca="1" ref="AU440" ca="1">INDIRECT("'"&amp;$C440&amp;"'!"&amp;"$"&amp;$D440&amp;$AU$1&amp;"")</f>
        <v>#REF!</v>
      </c>
      <c r="AV440" s="239"/>
      <c r="AW440" s="237"/>
      <c r="AX440" s="236"/>
      <c r="AY440" s="240"/>
      <c r="AZ440" s="239" t="e" cm="1">
        <f t="array" aca="1" ref="AZ440" ca="1">INDIRECT("'"&amp;$C440&amp;"'!"&amp;"$"&amp;$D440&amp;$AZ$1&amp;"")</f>
        <v>#REF!</v>
      </c>
      <c r="BA440" s="238"/>
      <c r="BB440" s="239"/>
      <c r="BC440" s="237"/>
      <c r="BD440" s="239" t="e" cm="1">
        <f t="array" aca="1" ref="BD440" ca="1">INDIRECT("'"&amp;$C440&amp;"'!"&amp;"$"&amp;$D440&amp;$BD$1&amp;"")</f>
        <v>#REF!</v>
      </c>
      <c r="BE440" s="238"/>
      <c r="BF440" s="239"/>
      <c r="BG440" s="237"/>
      <c r="BH440" s="241"/>
      <c r="BI440" s="237"/>
      <c r="BJ440" s="241" t="e" cm="1">
        <f t="array" aca="1" ref="BJ440" ca="1">INDIRECT("'"&amp;$C440&amp;"'!"&amp;"$"&amp;$D440&amp;$BJ$1&amp;"")</f>
        <v>#REF!</v>
      </c>
      <c r="BK440" s="239"/>
      <c r="BL440" s="237"/>
      <c r="BM440" s="415"/>
      <c r="BN440" s="236" t="e" cm="1">
        <f t="array" aca="1" ref="BN440" ca="1">INDIRECT("'"&amp;$C440&amp;"'!"&amp;"$"&amp;$D440&amp;$BN$1&amp;"")</f>
        <v>#REF!</v>
      </c>
      <c r="BO440" s="238"/>
      <c r="BP440" s="237"/>
      <c r="BQ440" s="241" t="e" cm="1">
        <f t="array" aca="1" ref="BQ440" ca="1">INDIRECT("'"&amp;$C440&amp;"'!"&amp;"$"&amp;$D440&amp;$BQ$1&amp;"")</f>
        <v>#REF!</v>
      </c>
      <c r="BR440" s="239"/>
      <c r="BS440" s="239"/>
      <c r="BT440" s="237"/>
      <c r="BU440" s="242" t="e" cm="1">
        <f t="array" aca="1" ref="BU440" ca="1">INDIRECT("'"&amp;$C440&amp;"'!"&amp;"$"&amp;$D440&amp;$BU$1&amp;"")</f>
        <v>#REF!</v>
      </c>
      <c r="BV440" s="239"/>
      <c r="BW440" s="239"/>
      <c r="BX440" s="237"/>
      <c r="BY440" s="242"/>
      <c r="BZ440" s="239"/>
      <c r="CA440" s="239"/>
      <c r="CB440" s="237"/>
    </row>
    <row r="441" spans="1:80" ht="15" x14ac:dyDescent="0.2">
      <c r="A441" s="351">
        <f t="shared" si="33"/>
        <v>45979</v>
      </c>
      <c r="B441" s="268">
        <v>0.45833333333333398</v>
      </c>
      <c r="C441" s="254">
        <f t="shared" si="34"/>
        <v>18</v>
      </c>
      <c r="D441" s="255" t="s">
        <v>164</v>
      </c>
      <c r="E441" s="229"/>
      <c r="F441" s="230"/>
      <c r="G441" s="231" t="e" cm="1">
        <f t="array" aca="1" ref="G441" ca="1">INDIRECT("'"&amp;$C441&amp;"'!"&amp;"$"&amp;$D441&amp;$G$1&amp;"")</f>
        <v>#REF!</v>
      </c>
      <c r="H441" s="232" t="s">
        <v>1</v>
      </c>
      <c r="I441" s="230" t="s">
        <v>1</v>
      </c>
      <c r="J441" s="231" t="e" cm="1">
        <f t="array" aca="1" ref="J441" ca="1">INDIRECT("'"&amp;$C441&amp;"'!"&amp;"$"&amp;$D441&amp;$J$1&amp;"")</f>
        <v>#REF!</v>
      </c>
      <c r="K441" s="232"/>
      <c r="L441" s="232"/>
      <c r="M441" s="233"/>
      <c r="N441" s="229" t="e" cm="1">
        <f t="array" aca="1" ref="N441" ca="1">INDIRECT("'"&amp;$C441&amp;"'!"&amp;"$"&amp;$D441&amp;$N$1&amp;"")</f>
        <v>#REF!</v>
      </c>
      <c r="O441" s="232"/>
      <c r="P441" s="232"/>
      <c r="Q441" s="230"/>
      <c r="R441" s="359" t="e" cm="1">
        <f t="array" aca="1" ref="R441" ca="1">INDIRECT("'"&amp;$C441&amp;"'!"&amp;"$"&amp;$D441&amp;$R$1&amp;"")</f>
        <v>#REF!</v>
      </c>
      <c r="S441" s="232"/>
      <c r="T441" s="232"/>
      <c r="U441" s="233"/>
      <c r="V441" s="229"/>
      <c r="W441" s="234" t="e" cm="1">
        <f t="array" aca="1" ref="W441" ca="1">INDIRECT("'"&amp;$C441&amp;"'!"&amp;"$"&amp;$D441&amp;$W$1&amp;"")</f>
        <v>#REF!</v>
      </c>
      <c r="X441" s="232"/>
      <c r="Y441" s="230"/>
      <c r="Z441" s="231" t="e" cm="1">
        <f t="array" aca="1" ref="Z441" ca="1">INDIRECT("'"&amp;$C441&amp;"'!"&amp;"$"&amp;$D441&amp;$Z$1&amp;"")</f>
        <v>#REF!</v>
      </c>
      <c r="AA441" s="232" t="s">
        <v>1</v>
      </c>
      <c r="AB441" s="232" t="s">
        <v>1</v>
      </c>
      <c r="AC441" s="233" t="s">
        <v>1</v>
      </c>
      <c r="AD441" s="229" t="e" cm="1">
        <f t="array" aca="1" ref="AD441" ca="1">INDIRECT("'"&amp;$C441&amp;"'!"&amp;"$"&amp;$D441&amp;$AD$1&amp;"")</f>
        <v>#REF!</v>
      </c>
      <c r="AE441" s="232" t="s">
        <v>1</v>
      </c>
      <c r="AF441" s="232" t="s">
        <v>1</v>
      </c>
      <c r="AG441" s="230" t="s">
        <v>1</v>
      </c>
      <c r="AH441" s="231" t="e" cm="1">
        <f t="array" aca="1" ref="AH441" ca="1">INDIRECT("'"&amp;$C441&amp;"'!"&amp;"$"&amp;$D441&amp;$AH$1&amp;"")</f>
        <v>#REF!</v>
      </c>
      <c r="AI441" s="232" t="s">
        <v>1</v>
      </c>
      <c r="AJ441" s="232" t="s">
        <v>1</v>
      </c>
      <c r="AK441" s="233" t="s">
        <v>1</v>
      </c>
      <c r="AL441" s="229" t="e" cm="1">
        <f t="array" aca="1" ref="AL441" ca="1">INDIRECT("'"&amp;$C441&amp;"'!"&amp;"$"&amp;$D441&amp;$AL$1&amp;"")</f>
        <v>#REF!</v>
      </c>
      <c r="AM441" s="232" t="s">
        <v>1</v>
      </c>
      <c r="AN441" s="232" t="s">
        <v>1</v>
      </c>
      <c r="AO441" s="230" t="s">
        <v>1</v>
      </c>
      <c r="AP441" s="229"/>
      <c r="AQ441" s="233"/>
      <c r="AR441" s="229" t="e" cm="1">
        <f t="array" aca="1" ref="AR441" ca="1">INDIRECT("'"&amp;$C441&amp;"'!"&amp;"$"&amp;$D441&amp;$AR$1&amp;"")</f>
        <v>#REF!</v>
      </c>
      <c r="AS441" s="232"/>
      <c r="AT441" s="230"/>
      <c r="AU441" s="231" t="e" cm="1">
        <f t="array" aca="1" ref="AU441" ca="1">INDIRECT("'"&amp;$C441&amp;"'!"&amp;"$"&amp;$D441&amp;$AU$1&amp;"")</f>
        <v>#REF!</v>
      </c>
      <c r="AV441" s="232"/>
      <c r="AW441" s="230"/>
      <c r="AX441" s="229"/>
      <c r="AY441" s="233"/>
      <c r="AZ441" s="232" t="e" cm="1">
        <f t="array" aca="1" ref="AZ441" ca="1">INDIRECT("'"&amp;$C441&amp;"'!"&amp;"$"&amp;$D441&amp;$AZ$1&amp;"")</f>
        <v>#REF!</v>
      </c>
      <c r="BA441" s="231"/>
      <c r="BB441" s="232"/>
      <c r="BC441" s="230"/>
      <c r="BD441" s="232" t="e" cm="1">
        <f t="array" aca="1" ref="BD441" ca="1">INDIRECT("'"&amp;$C441&amp;"'!"&amp;"$"&amp;$D441&amp;$BD$1&amp;"")</f>
        <v>#REF!</v>
      </c>
      <c r="BE441" s="231"/>
      <c r="BF441" s="232"/>
      <c r="BG441" s="230"/>
      <c r="BH441" s="234"/>
      <c r="BI441" s="230"/>
      <c r="BJ441" s="234" t="e" cm="1">
        <f t="array" aca="1" ref="BJ441" ca="1">INDIRECT("'"&amp;$C441&amp;"'!"&amp;"$"&amp;$D441&amp;$BJ$1&amp;"")</f>
        <v>#REF!</v>
      </c>
      <c r="BK441" s="232"/>
      <c r="BL441" s="230"/>
      <c r="BM441" s="414"/>
      <c r="BN441" s="229" t="e" cm="1">
        <f t="array" aca="1" ref="BN441" ca="1">INDIRECT("'"&amp;$C441&amp;"'!"&amp;"$"&amp;$D441&amp;$BN$1&amp;"")</f>
        <v>#REF!</v>
      </c>
      <c r="BO441" s="231"/>
      <c r="BP441" s="230"/>
      <c r="BQ441" s="234" t="e" cm="1">
        <f t="array" aca="1" ref="BQ441" ca="1">INDIRECT("'"&amp;$C441&amp;"'!"&amp;"$"&amp;$D441&amp;$BQ$1&amp;"")</f>
        <v>#REF!</v>
      </c>
      <c r="BR441" s="232"/>
      <c r="BS441" s="232"/>
      <c r="BT441" s="230"/>
      <c r="BU441" s="235" t="e" cm="1">
        <f t="array" aca="1" ref="BU441" ca="1">INDIRECT("'"&amp;$C441&amp;"'!"&amp;"$"&amp;$D441&amp;$BU$1&amp;"")</f>
        <v>#REF!</v>
      </c>
      <c r="BV441" s="232"/>
      <c r="BW441" s="232"/>
      <c r="BX441" s="230"/>
      <c r="BY441" s="235"/>
      <c r="BZ441" s="232"/>
      <c r="CA441" s="232"/>
      <c r="CB441" s="230"/>
    </row>
    <row r="442" spans="1:80" ht="15" x14ac:dyDescent="0.2">
      <c r="A442" s="351">
        <f t="shared" si="33"/>
        <v>45979</v>
      </c>
      <c r="B442" s="268">
        <v>0.5</v>
      </c>
      <c r="C442" s="254">
        <f t="shared" si="34"/>
        <v>18</v>
      </c>
      <c r="D442" s="255" t="s">
        <v>165</v>
      </c>
      <c r="E442" s="236"/>
      <c r="F442" s="237"/>
      <c r="G442" s="238" t="e" cm="1">
        <f t="array" aca="1" ref="G442" ca="1">INDIRECT("'"&amp;$C442&amp;"'!"&amp;"$"&amp;$D442&amp;$G$1&amp;"")</f>
        <v>#REF!</v>
      </c>
      <c r="H442" s="239" t="s">
        <v>1</v>
      </c>
      <c r="I442" s="237" t="s">
        <v>1</v>
      </c>
      <c r="J442" s="238" t="e" cm="1">
        <f t="array" aca="1" ref="J442" ca="1">INDIRECT("'"&amp;$C442&amp;"'!"&amp;"$"&amp;$D442&amp;$J$1&amp;"")</f>
        <v>#REF!</v>
      </c>
      <c r="K442" s="239"/>
      <c r="L442" s="239"/>
      <c r="M442" s="240"/>
      <c r="N442" s="236" t="e" cm="1">
        <f t="array" aca="1" ref="N442" ca="1">INDIRECT("'"&amp;$C442&amp;"'!"&amp;"$"&amp;$D442&amp;$N$1&amp;"")</f>
        <v>#REF!</v>
      </c>
      <c r="O442" s="239"/>
      <c r="P442" s="239"/>
      <c r="Q442" s="237"/>
      <c r="R442" s="236" t="e" cm="1">
        <f t="array" aca="1" ref="R442" ca="1">INDIRECT("'"&amp;$C442&amp;"'!"&amp;"$"&amp;$D442&amp;$R$1&amp;"")</f>
        <v>#REF!</v>
      </c>
      <c r="S442" s="239"/>
      <c r="T442" s="239"/>
      <c r="U442" s="240"/>
      <c r="V442" s="236"/>
      <c r="W442" s="241" t="e" cm="1">
        <f t="array" aca="1" ref="W442" ca="1">INDIRECT("'"&amp;$C442&amp;"'!"&amp;"$"&amp;$D442&amp;$W$1&amp;"")</f>
        <v>#REF!</v>
      </c>
      <c r="X442" s="239"/>
      <c r="Y442" s="237"/>
      <c r="Z442" s="238" t="e" cm="1">
        <f t="array" aca="1" ref="Z442" ca="1">INDIRECT("'"&amp;$C442&amp;"'!"&amp;"$"&amp;$D442&amp;$Z$1&amp;"")</f>
        <v>#REF!</v>
      </c>
      <c r="AA442" s="239" t="s">
        <v>1</v>
      </c>
      <c r="AB442" s="239" t="s">
        <v>1</v>
      </c>
      <c r="AC442" s="240" t="s">
        <v>1</v>
      </c>
      <c r="AD442" s="236" t="e" cm="1">
        <f t="array" aca="1" ref="AD442" ca="1">INDIRECT("'"&amp;$C442&amp;"'!"&amp;"$"&amp;$D442&amp;$AD$1&amp;"")</f>
        <v>#REF!</v>
      </c>
      <c r="AE442" s="239" t="s">
        <v>1</v>
      </c>
      <c r="AF442" s="239" t="s">
        <v>1</v>
      </c>
      <c r="AG442" s="237" t="s">
        <v>1</v>
      </c>
      <c r="AH442" s="238" t="e" cm="1">
        <f t="array" aca="1" ref="AH442" ca="1">INDIRECT("'"&amp;$C442&amp;"'!"&amp;"$"&amp;$D442&amp;$AH$1&amp;"")</f>
        <v>#REF!</v>
      </c>
      <c r="AI442" s="239" t="s">
        <v>1</v>
      </c>
      <c r="AJ442" s="239" t="s">
        <v>1</v>
      </c>
      <c r="AK442" s="240" t="s">
        <v>1</v>
      </c>
      <c r="AL442" s="236" t="e" cm="1">
        <f t="array" aca="1" ref="AL442" ca="1">INDIRECT("'"&amp;$C442&amp;"'!"&amp;"$"&amp;$D442&amp;$AL$1&amp;"")</f>
        <v>#REF!</v>
      </c>
      <c r="AM442" s="239" t="s">
        <v>1</v>
      </c>
      <c r="AN442" s="239" t="s">
        <v>1</v>
      </c>
      <c r="AO442" s="237" t="s">
        <v>1</v>
      </c>
      <c r="AP442" s="236"/>
      <c r="AQ442" s="240"/>
      <c r="AR442" s="236" t="e" cm="1">
        <f t="array" aca="1" ref="AR442" ca="1">INDIRECT("'"&amp;$C442&amp;"'!"&amp;"$"&amp;$D442&amp;$AR$1&amp;"")</f>
        <v>#REF!</v>
      </c>
      <c r="AS442" s="239"/>
      <c r="AT442" s="237"/>
      <c r="AU442" s="238" t="e" cm="1">
        <f t="array" aca="1" ref="AU442" ca="1">INDIRECT("'"&amp;$C442&amp;"'!"&amp;"$"&amp;$D442&amp;$AU$1&amp;"")</f>
        <v>#REF!</v>
      </c>
      <c r="AV442" s="239"/>
      <c r="AW442" s="237"/>
      <c r="AX442" s="236"/>
      <c r="AY442" s="240"/>
      <c r="AZ442" s="239" t="e" cm="1">
        <f t="array" aca="1" ref="AZ442" ca="1">INDIRECT("'"&amp;$C442&amp;"'!"&amp;"$"&amp;$D442&amp;$AZ$1&amp;"")</f>
        <v>#REF!</v>
      </c>
      <c r="BA442" s="238"/>
      <c r="BB442" s="239"/>
      <c r="BC442" s="237"/>
      <c r="BD442" s="239" t="e" cm="1">
        <f t="array" aca="1" ref="BD442" ca="1">INDIRECT("'"&amp;$C442&amp;"'!"&amp;"$"&amp;$D442&amp;$BD$1&amp;"")</f>
        <v>#REF!</v>
      </c>
      <c r="BE442" s="238"/>
      <c r="BF442" s="239"/>
      <c r="BG442" s="237"/>
      <c r="BH442" s="241"/>
      <c r="BI442" s="237"/>
      <c r="BJ442" s="241" t="e" cm="1">
        <f t="array" aca="1" ref="BJ442" ca="1">INDIRECT("'"&amp;$C442&amp;"'!"&amp;"$"&amp;$D442&amp;$BJ$1&amp;"")</f>
        <v>#REF!</v>
      </c>
      <c r="BK442" s="239"/>
      <c r="BL442" s="237"/>
      <c r="BM442" s="415"/>
      <c r="BN442" s="236" t="e" cm="1">
        <f t="array" aca="1" ref="BN442" ca="1">INDIRECT("'"&amp;$C442&amp;"'!"&amp;"$"&amp;$D442&amp;$BN$1&amp;"")</f>
        <v>#REF!</v>
      </c>
      <c r="BO442" s="238"/>
      <c r="BP442" s="237"/>
      <c r="BQ442" s="241" t="e" cm="1">
        <f t="array" aca="1" ref="BQ442" ca="1">INDIRECT("'"&amp;$C442&amp;"'!"&amp;"$"&amp;$D442&amp;$BQ$1&amp;"")</f>
        <v>#REF!</v>
      </c>
      <c r="BR442" s="239"/>
      <c r="BS442" s="239"/>
      <c r="BT442" s="237"/>
      <c r="BU442" s="242" t="e" cm="1">
        <f t="array" aca="1" ref="BU442" ca="1">INDIRECT("'"&amp;$C442&amp;"'!"&amp;"$"&amp;$D442&amp;$BU$1&amp;"")</f>
        <v>#REF!</v>
      </c>
      <c r="BV442" s="239"/>
      <c r="BW442" s="239"/>
      <c r="BX442" s="237"/>
      <c r="BY442" s="242"/>
      <c r="BZ442" s="239"/>
      <c r="CA442" s="239"/>
      <c r="CB442" s="237"/>
    </row>
    <row r="443" spans="1:80" ht="15" x14ac:dyDescent="0.2">
      <c r="A443" s="351">
        <f t="shared" si="33"/>
        <v>45979</v>
      </c>
      <c r="B443" s="268">
        <v>0.54166666666666696</v>
      </c>
      <c r="C443" s="254">
        <f t="shared" si="34"/>
        <v>18</v>
      </c>
      <c r="D443" s="255" t="s">
        <v>166</v>
      </c>
      <c r="E443" s="229"/>
      <c r="F443" s="230"/>
      <c r="G443" s="231" t="e" cm="1">
        <f t="array" aca="1" ref="G443" ca="1">INDIRECT("'"&amp;$C443&amp;"'!"&amp;"$"&amp;$D443&amp;$G$1&amp;"")</f>
        <v>#REF!</v>
      </c>
      <c r="H443" s="232" t="s">
        <v>1</v>
      </c>
      <c r="I443" s="230" t="s">
        <v>1</v>
      </c>
      <c r="J443" s="231" t="e" cm="1">
        <f t="array" aca="1" ref="J443" ca="1">INDIRECT("'"&amp;$C443&amp;"'!"&amp;"$"&amp;$D443&amp;$J$1&amp;"")</f>
        <v>#REF!</v>
      </c>
      <c r="K443" s="232"/>
      <c r="L443" s="232"/>
      <c r="M443" s="230"/>
      <c r="N443" s="229" t="e" cm="1">
        <f t="array" aca="1" ref="N443" ca="1">INDIRECT("'"&amp;$C443&amp;"'!"&amp;"$"&amp;$D443&amp;$N$1&amp;"")</f>
        <v>#REF!</v>
      </c>
      <c r="O443" s="232"/>
      <c r="P443" s="232"/>
      <c r="Q443" s="230"/>
      <c r="R443" s="359" t="e" cm="1">
        <f t="array" aca="1" ref="R443" ca="1">INDIRECT("'"&amp;$C443&amp;"'!"&amp;"$"&amp;$D443&amp;$R$1&amp;"")</f>
        <v>#REF!</v>
      </c>
      <c r="S443" s="232"/>
      <c r="T443" s="232"/>
      <c r="U443" s="233"/>
      <c r="V443" s="229"/>
      <c r="W443" s="234" t="e" cm="1">
        <f t="array" aca="1" ref="W443" ca="1">INDIRECT("'"&amp;$C443&amp;"'!"&amp;"$"&amp;$D443&amp;$W$1&amp;"")</f>
        <v>#REF!</v>
      </c>
      <c r="X443" s="232"/>
      <c r="Y443" s="230"/>
      <c r="Z443" s="231" t="e" cm="1">
        <f t="array" aca="1" ref="Z443" ca="1">INDIRECT("'"&amp;$C443&amp;"'!"&amp;"$"&amp;$D443&amp;$Z$1&amp;"")</f>
        <v>#REF!</v>
      </c>
      <c r="AA443" s="232" t="s">
        <v>1</v>
      </c>
      <c r="AB443" s="232" t="s">
        <v>1</v>
      </c>
      <c r="AC443" s="233" t="s">
        <v>1</v>
      </c>
      <c r="AD443" s="229" t="e" cm="1">
        <f t="array" aca="1" ref="AD443" ca="1">INDIRECT("'"&amp;$C443&amp;"'!"&amp;"$"&amp;$D443&amp;$AD$1&amp;"")</f>
        <v>#REF!</v>
      </c>
      <c r="AE443" s="232" t="s">
        <v>1</v>
      </c>
      <c r="AF443" s="232" t="s">
        <v>1</v>
      </c>
      <c r="AG443" s="230" t="s">
        <v>1</v>
      </c>
      <c r="AH443" s="231" t="e" cm="1">
        <f t="array" aca="1" ref="AH443" ca="1">INDIRECT("'"&amp;$C443&amp;"'!"&amp;"$"&amp;$D443&amp;$AH$1&amp;"")</f>
        <v>#REF!</v>
      </c>
      <c r="AI443" s="232" t="s">
        <v>1</v>
      </c>
      <c r="AJ443" s="232" t="s">
        <v>1</v>
      </c>
      <c r="AK443" s="233" t="s">
        <v>1</v>
      </c>
      <c r="AL443" s="229" t="e" cm="1">
        <f t="array" aca="1" ref="AL443" ca="1">INDIRECT("'"&amp;$C443&amp;"'!"&amp;"$"&amp;$D443&amp;$AL$1&amp;"")</f>
        <v>#REF!</v>
      </c>
      <c r="AM443" s="232" t="s">
        <v>1</v>
      </c>
      <c r="AN443" s="232" t="s">
        <v>1</v>
      </c>
      <c r="AO443" s="230" t="s">
        <v>1</v>
      </c>
      <c r="AP443" s="229"/>
      <c r="AQ443" s="233"/>
      <c r="AR443" s="229" t="e" cm="1">
        <f t="array" aca="1" ref="AR443" ca="1">INDIRECT("'"&amp;$C443&amp;"'!"&amp;"$"&amp;$D443&amp;$AR$1&amp;"")</f>
        <v>#REF!</v>
      </c>
      <c r="AS443" s="232"/>
      <c r="AT443" s="230"/>
      <c r="AU443" s="231" t="e" cm="1">
        <f t="array" aca="1" ref="AU443" ca="1">INDIRECT("'"&amp;$C443&amp;"'!"&amp;"$"&amp;$D443&amp;$AU$1&amp;"")</f>
        <v>#REF!</v>
      </c>
      <c r="AV443" s="232"/>
      <c r="AW443" s="230"/>
      <c r="AX443" s="229"/>
      <c r="AY443" s="233"/>
      <c r="AZ443" s="232" t="e" cm="1">
        <f t="array" aca="1" ref="AZ443" ca="1">INDIRECT("'"&amp;$C443&amp;"'!"&amp;"$"&amp;$D443&amp;$AZ$1&amp;"")</f>
        <v>#REF!</v>
      </c>
      <c r="BA443" s="231"/>
      <c r="BB443" s="232"/>
      <c r="BC443" s="230"/>
      <c r="BD443" s="232" t="e" cm="1">
        <f t="array" aca="1" ref="BD443" ca="1">INDIRECT("'"&amp;$C443&amp;"'!"&amp;"$"&amp;$D443&amp;$BD$1&amp;"")</f>
        <v>#REF!</v>
      </c>
      <c r="BE443" s="231"/>
      <c r="BF443" s="232"/>
      <c r="BG443" s="230"/>
      <c r="BH443" s="234"/>
      <c r="BI443" s="230"/>
      <c r="BJ443" s="234" t="e" cm="1">
        <f t="array" aca="1" ref="BJ443" ca="1">INDIRECT("'"&amp;$C443&amp;"'!"&amp;"$"&amp;$D443&amp;$BJ$1&amp;"")</f>
        <v>#REF!</v>
      </c>
      <c r="BK443" s="232"/>
      <c r="BL443" s="230"/>
      <c r="BM443" s="414"/>
      <c r="BN443" s="229" t="e" cm="1">
        <f t="array" aca="1" ref="BN443" ca="1">INDIRECT("'"&amp;$C443&amp;"'!"&amp;"$"&amp;$D443&amp;$BN$1&amp;"")</f>
        <v>#REF!</v>
      </c>
      <c r="BO443" s="231"/>
      <c r="BP443" s="230"/>
      <c r="BQ443" s="234" t="e" cm="1">
        <f t="array" aca="1" ref="BQ443" ca="1">INDIRECT("'"&amp;$C443&amp;"'!"&amp;"$"&amp;$D443&amp;$BQ$1&amp;"")</f>
        <v>#REF!</v>
      </c>
      <c r="BR443" s="232"/>
      <c r="BS443" s="232"/>
      <c r="BT443" s="230"/>
      <c r="BU443" s="235" t="e" cm="1">
        <f t="array" aca="1" ref="BU443" ca="1">INDIRECT("'"&amp;$C443&amp;"'!"&amp;"$"&amp;$D443&amp;$BU$1&amp;"")</f>
        <v>#REF!</v>
      </c>
      <c r="BV443" s="232"/>
      <c r="BW443" s="232"/>
      <c r="BX443" s="230"/>
      <c r="BY443" s="235"/>
      <c r="BZ443" s="232"/>
      <c r="CA443" s="232"/>
      <c r="CB443" s="230"/>
    </row>
    <row r="444" spans="1:80" ht="15" x14ac:dyDescent="0.2">
      <c r="A444" s="351">
        <f t="shared" si="33"/>
        <v>45979</v>
      </c>
      <c r="B444" s="268">
        <v>0.58333333333333404</v>
      </c>
      <c r="C444" s="254">
        <f t="shared" si="34"/>
        <v>18</v>
      </c>
      <c r="D444" s="255" t="s">
        <v>167</v>
      </c>
      <c r="E444" s="236"/>
      <c r="F444" s="237"/>
      <c r="G444" s="238" t="e" cm="1">
        <f t="array" aca="1" ref="G444" ca="1">INDIRECT("'"&amp;$C444&amp;"'!"&amp;"$"&amp;$D444&amp;$G$1&amp;"")</f>
        <v>#REF!</v>
      </c>
      <c r="H444" s="239" t="s">
        <v>1</v>
      </c>
      <c r="I444" s="237" t="s">
        <v>1</v>
      </c>
      <c r="J444" s="238" t="e" cm="1">
        <f t="array" aca="1" ref="J444" ca="1">INDIRECT("'"&amp;$C444&amp;"'!"&amp;"$"&amp;$D444&amp;$J$1&amp;"")</f>
        <v>#REF!</v>
      </c>
      <c r="K444" s="239"/>
      <c r="L444" s="239"/>
      <c r="M444" s="240"/>
      <c r="N444" s="236" t="e" cm="1">
        <f t="array" aca="1" ref="N444" ca="1">INDIRECT("'"&amp;$C444&amp;"'!"&amp;"$"&amp;$D444&amp;$N$1&amp;"")</f>
        <v>#REF!</v>
      </c>
      <c r="O444" s="239"/>
      <c r="P444" s="239"/>
      <c r="Q444" s="237"/>
      <c r="R444" s="236" t="e" cm="1">
        <f t="array" aca="1" ref="R444" ca="1">INDIRECT("'"&amp;$C444&amp;"'!"&amp;"$"&amp;$D444&amp;$R$1&amp;"")</f>
        <v>#REF!</v>
      </c>
      <c r="S444" s="239"/>
      <c r="T444" s="239"/>
      <c r="U444" s="240"/>
      <c r="V444" s="236"/>
      <c r="W444" s="241" t="e" cm="1">
        <f t="array" aca="1" ref="W444" ca="1">INDIRECT("'"&amp;$C444&amp;"'!"&amp;"$"&amp;$D444&amp;$W$1&amp;"")</f>
        <v>#REF!</v>
      </c>
      <c r="X444" s="239"/>
      <c r="Y444" s="237"/>
      <c r="Z444" s="238" t="e" cm="1">
        <f t="array" aca="1" ref="Z444" ca="1">INDIRECT("'"&amp;$C444&amp;"'!"&amp;"$"&amp;$D444&amp;$Z$1&amp;"")</f>
        <v>#REF!</v>
      </c>
      <c r="AA444" s="239" t="s">
        <v>1</v>
      </c>
      <c r="AB444" s="239" t="s">
        <v>1</v>
      </c>
      <c r="AC444" s="240" t="s">
        <v>1</v>
      </c>
      <c r="AD444" s="236" t="e" cm="1">
        <f t="array" aca="1" ref="AD444" ca="1">INDIRECT("'"&amp;$C444&amp;"'!"&amp;"$"&amp;$D444&amp;$AD$1&amp;"")</f>
        <v>#REF!</v>
      </c>
      <c r="AE444" s="239" t="s">
        <v>1</v>
      </c>
      <c r="AF444" s="239" t="s">
        <v>1</v>
      </c>
      <c r="AG444" s="237" t="s">
        <v>1</v>
      </c>
      <c r="AH444" s="238" t="e" cm="1">
        <f t="array" aca="1" ref="AH444" ca="1">INDIRECT("'"&amp;$C444&amp;"'!"&amp;"$"&amp;$D444&amp;$AH$1&amp;"")</f>
        <v>#REF!</v>
      </c>
      <c r="AI444" s="239" t="s">
        <v>1</v>
      </c>
      <c r="AJ444" s="239" t="s">
        <v>1</v>
      </c>
      <c r="AK444" s="240" t="s">
        <v>1</v>
      </c>
      <c r="AL444" s="236" t="e" cm="1">
        <f t="array" aca="1" ref="AL444" ca="1">INDIRECT("'"&amp;$C444&amp;"'!"&amp;"$"&amp;$D444&amp;$AL$1&amp;"")</f>
        <v>#REF!</v>
      </c>
      <c r="AM444" s="239" t="s">
        <v>1</v>
      </c>
      <c r="AN444" s="239" t="s">
        <v>1</v>
      </c>
      <c r="AO444" s="237" t="s">
        <v>1</v>
      </c>
      <c r="AP444" s="236"/>
      <c r="AQ444" s="240"/>
      <c r="AR444" s="236" t="e" cm="1">
        <f t="array" aca="1" ref="AR444" ca="1">INDIRECT("'"&amp;$C444&amp;"'!"&amp;"$"&amp;$D444&amp;$AR$1&amp;"")</f>
        <v>#REF!</v>
      </c>
      <c r="AS444" s="239"/>
      <c r="AT444" s="237"/>
      <c r="AU444" s="238" t="e" cm="1">
        <f t="array" aca="1" ref="AU444" ca="1">INDIRECT("'"&amp;$C444&amp;"'!"&amp;"$"&amp;$D444&amp;$AU$1&amp;"")</f>
        <v>#REF!</v>
      </c>
      <c r="AV444" s="239"/>
      <c r="AW444" s="237"/>
      <c r="AX444" s="236"/>
      <c r="AY444" s="240"/>
      <c r="AZ444" s="239" t="e" cm="1">
        <f t="array" aca="1" ref="AZ444" ca="1">INDIRECT("'"&amp;$C444&amp;"'!"&amp;"$"&amp;$D444&amp;$AZ$1&amp;"")</f>
        <v>#REF!</v>
      </c>
      <c r="BA444" s="238"/>
      <c r="BB444" s="239"/>
      <c r="BC444" s="237"/>
      <c r="BD444" s="239" t="e" cm="1">
        <f t="array" aca="1" ref="BD444" ca="1">INDIRECT("'"&amp;$C444&amp;"'!"&amp;"$"&amp;$D444&amp;$BD$1&amp;"")</f>
        <v>#REF!</v>
      </c>
      <c r="BE444" s="238"/>
      <c r="BF444" s="239"/>
      <c r="BG444" s="237"/>
      <c r="BH444" s="241"/>
      <c r="BI444" s="237"/>
      <c r="BJ444" s="241" t="e" cm="1">
        <f t="array" aca="1" ref="BJ444" ca="1">INDIRECT("'"&amp;$C444&amp;"'!"&amp;"$"&amp;$D444&amp;$BJ$1&amp;"")</f>
        <v>#REF!</v>
      </c>
      <c r="BK444" s="239"/>
      <c r="BL444" s="237"/>
      <c r="BM444" s="415"/>
      <c r="BN444" s="236" t="e" cm="1">
        <f t="array" aca="1" ref="BN444" ca="1">INDIRECT("'"&amp;$C444&amp;"'!"&amp;"$"&amp;$D444&amp;$BN$1&amp;"")</f>
        <v>#REF!</v>
      </c>
      <c r="BO444" s="238"/>
      <c r="BP444" s="237"/>
      <c r="BQ444" s="241" t="e" cm="1">
        <f t="array" aca="1" ref="BQ444" ca="1">INDIRECT("'"&amp;$C444&amp;"'!"&amp;"$"&amp;$D444&amp;$BQ$1&amp;"")</f>
        <v>#REF!</v>
      </c>
      <c r="BR444" s="239"/>
      <c r="BS444" s="239"/>
      <c r="BT444" s="237"/>
      <c r="BU444" s="242" t="e" cm="1">
        <f t="array" aca="1" ref="BU444" ca="1">INDIRECT("'"&amp;$C444&amp;"'!"&amp;"$"&amp;$D444&amp;$BU$1&amp;"")</f>
        <v>#REF!</v>
      </c>
      <c r="BV444" s="239"/>
      <c r="BW444" s="239"/>
      <c r="BX444" s="237"/>
      <c r="BY444" s="242"/>
      <c r="BZ444" s="239"/>
      <c r="CA444" s="239"/>
      <c r="CB444" s="237"/>
    </row>
    <row r="445" spans="1:80" ht="15" x14ac:dyDescent="0.2">
      <c r="A445" s="351">
        <f t="shared" si="33"/>
        <v>45979</v>
      </c>
      <c r="B445" s="268">
        <v>0.625</v>
      </c>
      <c r="C445" s="254">
        <f t="shared" si="34"/>
        <v>18</v>
      </c>
      <c r="D445" s="255" t="s">
        <v>168</v>
      </c>
      <c r="E445" s="229"/>
      <c r="F445" s="230"/>
      <c r="G445" s="231" t="e" cm="1">
        <f t="array" aca="1" ref="G445" ca="1">INDIRECT("'"&amp;$C445&amp;"'!"&amp;"$"&amp;$D445&amp;$G$1&amp;"")</f>
        <v>#REF!</v>
      </c>
      <c r="H445" s="232" t="s">
        <v>1</v>
      </c>
      <c r="I445" s="230" t="s">
        <v>1</v>
      </c>
      <c r="J445" s="231" t="e" cm="1">
        <f t="array" aca="1" ref="J445" ca="1">INDIRECT("'"&amp;$C445&amp;"'!"&amp;"$"&amp;$D445&amp;$J$1&amp;"")</f>
        <v>#REF!</v>
      </c>
      <c r="K445" s="232"/>
      <c r="L445" s="232"/>
      <c r="M445" s="233"/>
      <c r="N445" s="229" t="e" cm="1">
        <f t="array" aca="1" ref="N445" ca="1">INDIRECT("'"&amp;$C445&amp;"'!"&amp;"$"&amp;$D445&amp;$N$1&amp;"")</f>
        <v>#REF!</v>
      </c>
      <c r="O445" s="232"/>
      <c r="P445" s="232"/>
      <c r="Q445" s="230"/>
      <c r="R445" s="359" t="e" cm="1">
        <f t="array" aca="1" ref="R445" ca="1">INDIRECT("'"&amp;$C445&amp;"'!"&amp;"$"&amp;$D445&amp;$R$1&amp;"")</f>
        <v>#REF!</v>
      </c>
      <c r="S445" s="232"/>
      <c r="T445" s="232"/>
      <c r="U445" s="233"/>
      <c r="V445" s="229"/>
      <c r="W445" s="234" t="e" cm="1">
        <f t="array" aca="1" ref="W445" ca="1">INDIRECT("'"&amp;$C445&amp;"'!"&amp;"$"&amp;$D445&amp;$W$1&amp;"")</f>
        <v>#REF!</v>
      </c>
      <c r="X445" s="232"/>
      <c r="Y445" s="230"/>
      <c r="Z445" s="231" t="e" cm="1">
        <f t="array" aca="1" ref="Z445" ca="1">INDIRECT("'"&amp;$C445&amp;"'!"&amp;"$"&amp;$D445&amp;$Z$1&amp;"")</f>
        <v>#REF!</v>
      </c>
      <c r="AA445" s="232" t="s">
        <v>1</v>
      </c>
      <c r="AB445" s="232" t="s">
        <v>1</v>
      </c>
      <c r="AC445" s="233" t="s">
        <v>1</v>
      </c>
      <c r="AD445" s="229" t="e" cm="1">
        <f t="array" aca="1" ref="AD445" ca="1">INDIRECT("'"&amp;$C445&amp;"'!"&amp;"$"&amp;$D445&amp;$AD$1&amp;"")</f>
        <v>#REF!</v>
      </c>
      <c r="AE445" s="232" t="s">
        <v>1</v>
      </c>
      <c r="AF445" s="232" t="s">
        <v>1</v>
      </c>
      <c r="AG445" s="230" t="s">
        <v>1</v>
      </c>
      <c r="AH445" s="231" t="e" cm="1">
        <f t="array" aca="1" ref="AH445" ca="1">INDIRECT("'"&amp;$C445&amp;"'!"&amp;"$"&amp;$D445&amp;$AH$1&amp;"")</f>
        <v>#REF!</v>
      </c>
      <c r="AI445" s="232" t="s">
        <v>1</v>
      </c>
      <c r="AJ445" s="232" t="s">
        <v>1</v>
      </c>
      <c r="AK445" s="233" t="s">
        <v>1</v>
      </c>
      <c r="AL445" s="229" t="e" cm="1">
        <f t="array" aca="1" ref="AL445" ca="1">INDIRECT("'"&amp;$C445&amp;"'!"&amp;"$"&amp;$D445&amp;$AL$1&amp;"")</f>
        <v>#REF!</v>
      </c>
      <c r="AM445" s="232" t="s">
        <v>1</v>
      </c>
      <c r="AN445" s="232" t="s">
        <v>1</v>
      </c>
      <c r="AO445" s="230" t="s">
        <v>1</v>
      </c>
      <c r="AP445" s="229"/>
      <c r="AQ445" s="233"/>
      <c r="AR445" s="229" t="e" cm="1">
        <f t="array" aca="1" ref="AR445" ca="1">INDIRECT("'"&amp;$C445&amp;"'!"&amp;"$"&amp;$D445&amp;$AR$1&amp;"")</f>
        <v>#REF!</v>
      </c>
      <c r="AS445" s="232"/>
      <c r="AT445" s="230"/>
      <c r="AU445" s="231" t="e" cm="1">
        <f t="array" aca="1" ref="AU445" ca="1">INDIRECT("'"&amp;$C445&amp;"'!"&amp;"$"&amp;$D445&amp;$AU$1&amp;"")</f>
        <v>#REF!</v>
      </c>
      <c r="AV445" s="232"/>
      <c r="AW445" s="230"/>
      <c r="AX445" s="229"/>
      <c r="AY445" s="233"/>
      <c r="AZ445" s="232" t="e" cm="1">
        <f t="array" aca="1" ref="AZ445" ca="1">INDIRECT("'"&amp;$C445&amp;"'!"&amp;"$"&amp;$D445&amp;$AZ$1&amp;"")</f>
        <v>#REF!</v>
      </c>
      <c r="BA445" s="231"/>
      <c r="BB445" s="232"/>
      <c r="BC445" s="230"/>
      <c r="BD445" s="232" t="e" cm="1">
        <f t="array" aca="1" ref="BD445" ca="1">INDIRECT("'"&amp;$C445&amp;"'!"&amp;"$"&amp;$D445&amp;$BD$1&amp;"")</f>
        <v>#REF!</v>
      </c>
      <c r="BE445" s="231"/>
      <c r="BF445" s="232"/>
      <c r="BG445" s="230"/>
      <c r="BH445" s="234"/>
      <c r="BI445" s="230"/>
      <c r="BJ445" s="234" t="e" cm="1">
        <f t="array" aca="1" ref="BJ445" ca="1">INDIRECT("'"&amp;$C445&amp;"'!"&amp;"$"&amp;$D445&amp;$BJ$1&amp;"")</f>
        <v>#REF!</v>
      </c>
      <c r="BK445" s="232"/>
      <c r="BL445" s="230"/>
      <c r="BM445" s="414"/>
      <c r="BN445" s="229" t="e" cm="1">
        <f t="array" aca="1" ref="BN445" ca="1">INDIRECT("'"&amp;$C445&amp;"'!"&amp;"$"&amp;$D445&amp;$BN$1&amp;"")</f>
        <v>#REF!</v>
      </c>
      <c r="BO445" s="231"/>
      <c r="BP445" s="230"/>
      <c r="BQ445" s="234" t="e" cm="1">
        <f t="array" aca="1" ref="BQ445" ca="1">INDIRECT("'"&amp;$C445&amp;"'!"&amp;"$"&amp;$D445&amp;$BQ$1&amp;"")</f>
        <v>#REF!</v>
      </c>
      <c r="BR445" s="232"/>
      <c r="BS445" s="232"/>
      <c r="BT445" s="230"/>
      <c r="BU445" s="235" t="e" cm="1">
        <f t="array" aca="1" ref="BU445" ca="1">INDIRECT("'"&amp;$C445&amp;"'!"&amp;"$"&amp;$D445&amp;$BU$1&amp;"")</f>
        <v>#REF!</v>
      </c>
      <c r="BV445" s="232"/>
      <c r="BW445" s="232"/>
      <c r="BX445" s="230"/>
      <c r="BY445" s="235"/>
      <c r="BZ445" s="232"/>
      <c r="CA445" s="232"/>
      <c r="CB445" s="230"/>
    </row>
    <row r="446" spans="1:80" ht="15" x14ac:dyDescent="0.2">
      <c r="A446" s="351">
        <f t="shared" si="33"/>
        <v>45979</v>
      </c>
      <c r="B446" s="268">
        <v>0.66666666666666696</v>
      </c>
      <c r="C446" s="254">
        <f t="shared" si="34"/>
        <v>18</v>
      </c>
      <c r="D446" s="255" t="s">
        <v>169</v>
      </c>
      <c r="E446" s="236"/>
      <c r="F446" s="237"/>
      <c r="G446" s="238" t="e" cm="1">
        <f t="array" aca="1" ref="G446" ca="1">INDIRECT("'"&amp;$C446&amp;"'!"&amp;"$"&amp;$D446&amp;$G$1&amp;"")</f>
        <v>#REF!</v>
      </c>
      <c r="H446" s="239" t="s">
        <v>1</v>
      </c>
      <c r="I446" s="237" t="s">
        <v>1</v>
      </c>
      <c r="J446" s="238" t="e" cm="1">
        <f t="array" aca="1" ref="J446" ca="1">INDIRECT("'"&amp;$C446&amp;"'!"&amp;"$"&amp;$D446&amp;$J$1&amp;"")</f>
        <v>#REF!</v>
      </c>
      <c r="K446" s="239"/>
      <c r="L446" s="239"/>
      <c r="M446" s="240"/>
      <c r="N446" s="236" t="e" cm="1">
        <f t="array" aca="1" ref="N446" ca="1">INDIRECT("'"&amp;$C446&amp;"'!"&amp;"$"&amp;$D446&amp;$N$1&amp;"")</f>
        <v>#REF!</v>
      </c>
      <c r="O446" s="239"/>
      <c r="P446" s="239"/>
      <c r="Q446" s="237"/>
      <c r="R446" s="360" t="e" cm="1">
        <f t="array" aca="1" ref="R446" ca="1">INDIRECT("'"&amp;$C446&amp;"'!"&amp;"$"&amp;$D446&amp;$R$1&amp;"")</f>
        <v>#REF!</v>
      </c>
      <c r="S446" s="239"/>
      <c r="T446" s="239"/>
      <c r="U446" s="240"/>
      <c r="V446" s="236"/>
      <c r="W446" s="241" t="e" cm="1">
        <f t="array" aca="1" ref="W446" ca="1">INDIRECT("'"&amp;$C446&amp;"'!"&amp;"$"&amp;$D446&amp;$W$1&amp;"")</f>
        <v>#REF!</v>
      </c>
      <c r="X446" s="239"/>
      <c r="Y446" s="237"/>
      <c r="Z446" s="238" t="e" cm="1">
        <f t="array" aca="1" ref="Z446" ca="1">INDIRECT("'"&amp;$C446&amp;"'!"&amp;"$"&amp;$D446&amp;$Z$1&amp;"")</f>
        <v>#REF!</v>
      </c>
      <c r="AA446" s="239" t="s">
        <v>1</v>
      </c>
      <c r="AB446" s="239" t="s">
        <v>1</v>
      </c>
      <c r="AC446" s="240" t="s">
        <v>1</v>
      </c>
      <c r="AD446" s="236" t="e" cm="1">
        <f t="array" aca="1" ref="AD446" ca="1">INDIRECT("'"&amp;$C446&amp;"'!"&amp;"$"&amp;$D446&amp;$AD$1&amp;"")</f>
        <v>#REF!</v>
      </c>
      <c r="AE446" s="239" t="s">
        <v>1</v>
      </c>
      <c r="AF446" s="239" t="s">
        <v>1</v>
      </c>
      <c r="AG446" s="237" t="s">
        <v>1</v>
      </c>
      <c r="AH446" s="238" t="e" cm="1">
        <f t="array" aca="1" ref="AH446" ca="1">INDIRECT("'"&amp;$C446&amp;"'!"&amp;"$"&amp;$D446&amp;$AH$1&amp;"")</f>
        <v>#REF!</v>
      </c>
      <c r="AI446" s="239" t="s">
        <v>1</v>
      </c>
      <c r="AJ446" s="239" t="s">
        <v>1</v>
      </c>
      <c r="AK446" s="240" t="s">
        <v>1</v>
      </c>
      <c r="AL446" s="236" t="e" cm="1">
        <f t="array" aca="1" ref="AL446" ca="1">INDIRECT("'"&amp;$C446&amp;"'!"&amp;"$"&amp;$D446&amp;$AL$1&amp;"")</f>
        <v>#REF!</v>
      </c>
      <c r="AM446" s="239" t="s">
        <v>1</v>
      </c>
      <c r="AN446" s="239" t="s">
        <v>1</v>
      </c>
      <c r="AO446" s="237" t="s">
        <v>1</v>
      </c>
      <c r="AP446" s="236"/>
      <c r="AQ446" s="240"/>
      <c r="AR446" s="236" t="e" cm="1">
        <f t="array" aca="1" ref="AR446" ca="1">INDIRECT("'"&amp;$C446&amp;"'!"&amp;"$"&amp;$D446&amp;$AR$1&amp;"")</f>
        <v>#REF!</v>
      </c>
      <c r="AS446" s="239"/>
      <c r="AT446" s="237"/>
      <c r="AU446" s="238" t="e" cm="1">
        <f t="array" aca="1" ref="AU446" ca="1">INDIRECT("'"&amp;$C446&amp;"'!"&amp;"$"&amp;$D446&amp;$AU$1&amp;"")</f>
        <v>#REF!</v>
      </c>
      <c r="AV446" s="239"/>
      <c r="AW446" s="237"/>
      <c r="AX446" s="236"/>
      <c r="AY446" s="240"/>
      <c r="AZ446" s="239" t="e" cm="1">
        <f t="array" aca="1" ref="AZ446" ca="1">INDIRECT("'"&amp;$C446&amp;"'!"&amp;"$"&amp;$D446&amp;$AZ$1&amp;"")</f>
        <v>#REF!</v>
      </c>
      <c r="BA446" s="238"/>
      <c r="BB446" s="239"/>
      <c r="BC446" s="237"/>
      <c r="BD446" s="239" t="e" cm="1">
        <f t="array" aca="1" ref="BD446" ca="1">INDIRECT("'"&amp;$C446&amp;"'!"&amp;"$"&amp;$D446&amp;$BD$1&amp;"")</f>
        <v>#REF!</v>
      </c>
      <c r="BE446" s="238"/>
      <c r="BF446" s="239"/>
      <c r="BG446" s="237"/>
      <c r="BH446" s="241"/>
      <c r="BI446" s="237"/>
      <c r="BJ446" s="241" t="e" cm="1">
        <f t="array" aca="1" ref="BJ446" ca="1">INDIRECT("'"&amp;$C446&amp;"'!"&amp;"$"&amp;$D446&amp;$BJ$1&amp;"")</f>
        <v>#REF!</v>
      </c>
      <c r="BK446" s="239"/>
      <c r="BL446" s="237"/>
      <c r="BM446" s="415"/>
      <c r="BN446" s="236" t="e" cm="1">
        <f t="array" aca="1" ref="BN446" ca="1">INDIRECT("'"&amp;$C446&amp;"'!"&amp;"$"&amp;$D446&amp;$BN$1&amp;"")</f>
        <v>#REF!</v>
      </c>
      <c r="BO446" s="238"/>
      <c r="BP446" s="237"/>
      <c r="BQ446" s="241" t="e" cm="1">
        <f t="array" aca="1" ref="BQ446" ca="1">INDIRECT("'"&amp;$C446&amp;"'!"&amp;"$"&amp;$D446&amp;$BQ$1&amp;"")</f>
        <v>#REF!</v>
      </c>
      <c r="BR446" s="239"/>
      <c r="BS446" s="239"/>
      <c r="BT446" s="237"/>
      <c r="BU446" s="242" t="e" cm="1">
        <f t="array" aca="1" ref="BU446" ca="1">INDIRECT("'"&amp;$C446&amp;"'!"&amp;"$"&amp;$D446&amp;$BU$1&amp;"")</f>
        <v>#REF!</v>
      </c>
      <c r="BV446" s="239"/>
      <c r="BW446" s="239"/>
      <c r="BX446" s="237"/>
      <c r="BY446" s="242"/>
      <c r="BZ446" s="239"/>
      <c r="CA446" s="239"/>
      <c r="CB446" s="237"/>
    </row>
    <row r="447" spans="1:80" ht="15" x14ac:dyDescent="0.2">
      <c r="A447" s="351">
        <f t="shared" si="33"/>
        <v>45979</v>
      </c>
      <c r="B447" s="268">
        <v>0.70833333333333404</v>
      </c>
      <c r="C447" s="254">
        <f t="shared" si="34"/>
        <v>18</v>
      </c>
      <c r="D447" s="255" t="s">
        <v>170</v>
      </c>
      <c r="E447" s="229"/>
      <c r="F447" s="230"/>
      <c r="G447" s="231" t="e" cm="1">
        <f t="array" aca="1" ref="G447" ca="1">INDIRECT("'"&amp;$C447&amp;"'!"&amp;"$"&amp;$D447&amp;$G$1&amp;"")</f>
        <v>#REF!</v>
      </c>
      <c r="H447" s="232" t="s">
        <v>1</v>
      </c>
      <c r="I447" s="230" t="s">
        <v>1</v>
      </c>
      <c r="J447" s="231" t="e" cm="1">
        <f t="array" aca="1" ref="J447" ca="1">INDIRECT("'"&amp;$C447&amp;"'!"&amp;"$"&amp;$D447&amp;$J$1&amp;"")</f>
        <v>#REF!</v>
      </c>
      <c r="K447" s="232"/>
      <c r="L447" s="232"/>
      <c r="M447" s="233"/>
      <c r="N447" s="229" t="e" cm="1">
        <f t="array" aca="1" ref="N447" ca="1">INDIRECT("'"&amp;$C447&amp;"'!"&amp;"$"&amp;$D447&amp;$N$1&amp;"")</f>
        <v>#REF!</v>
      </c>
      <c r="O447" s="232"/>
      <c r="P447" s="232"/>
      <c r="Q447" s="233"/>
      <c r="R447" s="359" t="e" cm="1">
        <f t="array" aca="1" ref="R447" ca="1">INDIRECT("'"&amp;$C447&amp;"'!"&amp;"$"&amp;$D447&amp;$R$1&amp;"")</f>
        <v>#REF!</v>
      </c>
      <c r="S447" s="232"/>
      <c r="T447" s="232"/>
      <c r="U447" s="233"/>
      <c r="V447" s="229"/>
      <c r="W447" s="234" t="e" cm="1">
        <f t="array" aca="1" ref="W447" ca="1">INDIRECT("'"&amp;$C447&amp;"'!"&amp;"$"&amp;$D447&amp;$W$1&amp;"")</f>
        <v>#REF!</v>
      </c>
      <c r="X447" s="232"/>
      <c r="Y447" s="230"/>
      <c r="Z447" s="231" t="e" cm="1">
        <f t="array" aca="1" ref="Z447" ca="1">INDIRECT("'"&amp;$C447&amp;"'!"&amp;"$"&amp;$D447&amp;$Z$1&amp;"")</f>
        <v>#REF!</v>
      </c>
      <c r="AA447" s="232" t="s">
        <v>1</v>
      </c>
      <c r="AB447" s="232" t="s">
        <v>1</v>
      </c>
      <c r="AC447" s="233" t="s">
        <v>1</v>
      </c>
      <c r="AD447" s="229" t="e" cm="1">
        <f t="array" aca="1" ref="AD447" ca="1">INDIRECT("'"&amp;$C447&amp;"'!"&amp;"$"&amp;$D447&amp;$AD$1&amp;"")</f>
        <v>#REF!</v>
      </c>
      <c r="AE447" s="232" t="s">
        <v>1</v>
      </c>
      <c r="AF447" s="232" t="s">
        <v>1</v>
      </c>
      <c r="AG447" s="230" t="s">
        <v>1</v>
      </c>
      <c r="AH447" s="231" t="e" cm="1">
        <f t="array" aca="1" ref="AH447" ca="1">INDIRECT("'"&amp;$C447&amp;"'!"&amp;"$"&amp;$D447&amp;$AH$1&amp;"")</f>
        <v>#REF!</v>
      </c>
      <c r="AI447" s="232" t="s">
        <v>1</v>
      </c>
      <c r="AJ447" s="232" t="s">
        <v>1</v>
      </c>
      <c r="AK447" s="233" t="s">
        <v>1</v>
      </c>
      <c r="AL447" s="229" t="e" cm="1">
        <f t="array" aca="1" ref="AL447" ca="1">INDIRECT("'"&amp;$C447&amp;"'!"&amp;"$"&amp;$D447&amp;$AL$1&amp;"")</f>
        <v>#REF!</v>
      </c>
      <c r="AM447" s="232" t="s">
        <v>1</v>
      </c>
      <c r="AN447" s="232" t="s">
        <v>1</v>
      </c>
      <c r="AO447" s="230" t="s">
        <v>1</v>
      </c>
      <c r="AP447" s="229"/>
      <c r="AQ447" s="233"/>
      <c r="AR447" s="229" t="e" cm="1">
        <f t="array" aca="1" ref="AR447" ca="1">INDIRECT("'"&amp;$C447&amp;"'!"&amp;"$"&amp;$D447&amp;$AR$1&amp;"")</f>
        <v>#REF!</v>
      </c>
      <c r="AS447" s="232"/>
      <c r="AT447" s="230"/>
      <c r="AU447" s="231" t="e" cm="1">
        <f t="array" aca="1" ref="AU447" ca="1">INDIRECT("'"&amp;$C447&amp;"'!"&amp;"$"&amp;$D447&amp;$AU$1&amp;"")</f>
        <v>#REF!</v>
      </c>
      <c r="AV447" s="232"/>
      <c r="AW447" s="230"/>
      <c r="AX447" s="229"/>
      <c r="AY447" s="233"/>
      <c r="AZ447" s="232" t="e" cm="1">
        <f t="array" aca="1" ref="AZ447" ca="1">INDIRECT("'"&amp;$C447&amp;"'!"&amp;"$"&amp;$D447&amp;$AZ$1&amp;"")</f>
        <v>#REF!</v>
      </c>
      <c r="BA447" s="231"/>
      <c r="BB447" s="232"/>
      <c r="BC447" s="230"/>
      <c r="BD447" s="232" t="e" cm="1">
        <f t="array" aca="1" ref="BD447" ca="1">INDIRECT("'"&amp;$C447&amp;"'!"&amp;"$"&amp;$D447&amp;$BD$1&amp;"")</f>
        <v>#REF!</v>
      </c>
      <c r="BE447" s="231"/>
      <c r="BF447" s="232"/>
      <c r="BG447" s="230"/>
      <c r="BH447" s="234"/>
      <c r="BI447" s="230"/>
      <c r="BJ447" s="234" t="e" cm="1">
        <f t="array" aca="1" ref="BJ447" ca="1">INDIRECT("'"&amp;$C447&amp;"'!"&amp;"$"&amp;$D447&amp;$BJ$1&amp;"")</f>
        <v>#REF!</v>
      </c>
      <c r="BK447" s="232"/>
      <c r="BL447" s="230"/>
      <c r="BM447" s="414"/>
      <c r="BN447" s="229" t="e" cm="1">
        <f t="array" aca="1" ref="BN447" ca="1">INDIRECT("'"&amp;$C447&amp;"'!"&amp;"$"&amp;$D447&amp;$BN$1&amp;"")</f>
        <v>#REF!</v>
      </c>
      <c r="BO447" s="231"/>
      <c r="BP447" s="230"/>
      <c r="BQ447" s="234" t="e" cm="1">
        <f t="array" aca="1" ref="BQ447" ca="1">INDIRECT("'"&amp;$C447&amp;"'!"&amp;"$"&amp;$D447&amp;$BQ$1&amp;"")</f>
        <v>#REF!</v>
      </c>
      <c r="BR447" s="232"/>
      <c r="BS447" s="232"/>
      <c r="BT447" s="230"/>
      <c r="BU447" s="235" t="e" cm="1">
        <f t="array" aca="1" ref="BU447" ca="1">INDIRECT("'"&amp;$C447&amp;"'!"&amp;"$"&amp;$D447&amp;$BU$1&amp;"")</f>
        <v>#REF!</v>
      </c>
      <c r="BV447" s="232"/>
      <c r="BW447" s="232"/>
      <c r="BX447" s="230"/>
      <c r="BY447" s="235"/>
      <c r="BZ447" s="232"/>
      <c r="CA447" s="232"/>
      <c r="CB447" s="230"/>
    </row>
    <row r="448" spans="1:80" ht="15" x14ac:dyDescent="0.2">
      <c r="A448" s="351">
        <f t="shared" si="33"/>
        <v>45979</v>
      </c>
      <c r="B448" s="268">
        <v>0.750000000000001</v>
      </c>
      <c r="C448" s="254">
        <f t="shared" si="34"/>
        <v>18</v>
      </c>
      <c r="D448" s="255" t="s">
        <v>171</v>
      </c>
      <c r="E448" s="236"/>
      <c r="F448" s="237"/>
      <c r="G448" s="238" t="e" cm="1">
        <f t="array" aca="1" ref="G448" ca="1">INDIRECT("'"&amp;$C448&amp;"'!"&amp;"$"&amp;$D448&amp;$G$1&amp;"")</f>
        <v>#REF!</v>
      </c>
      <c r="H448" s="239" t="s">
        <v>1</v>
      </c>
      <c r="I448" s="237" t="s">
        <v>1</v>
      </c>
      <c r="J448" s="238" t="e" cm="1">
        <f t="array" aca="1" ref="J448" ca="1">INDIRECT("'"&amp;$C448&amp;"'!"&amp;"$"&amp;$D448&amp;$J$1&amp;"")</f>
        <v>#REF!</v>
      </c>
      <c r="K448" s="239"/>
      <c r="L448" s="239"/>
      <c r="M448" s="240"/>
      <c r="N448" s="236" t="e" cm="1">
        <f t="array" aca="1" ref="N448" ca="1">INDIRECT("'"&amp;$C448&amp;"'!"&amp;"$"&amp;$D448&amp;$N$1&amp;"")</f>
        <v>#REF!</v>
      </c>
      <c r="O448" s="239"/>
      <c r="P448" s="239"/>
      <c r="Q448" s="237"/>
      <c r="R448" s="236" t="e" cm="1">
        <f t="array" aca="1" ref="R448" ca="1">INDIRECT("'"&amp;$C448&amp;"'!"&amp;"$"&amp;$D448&amp;$R$1&amp;"")</f>
        <v>#REF!</v>
      </c>
      <c r="S448" s="239"/>
      <c r="T448" s="239"/>
      <c r="U448" s="240"/>
      <c r="V448" s="236"/>
      <c r="W448" s="241" t="e" cm="1">
        <f t="array" aca="1" ref="W448" ca="1">INDIRECT("'"&amp;$C448&amp;"'!"&amp;"$"&amp;$D448&amp;$W$1&amp;"")</f>
        <v>#REF!</v>
      </c>
      <c r="X448" s="239"/>
      <c r="Y448" s="237"/>
      <c r="Z448" s="238" t="e" cm="1">
        <f t="array" aca="1" ref="Z448" ca="1">INDIRECT("'"&amp;$C448&amp;"'!"&amp;"$"&amp;$D448&amp;$Z$1&amp;"")</f>
        <v>#REF!</v>
      </c>
      <c r="AA448" s="239" t="s">
        <v>1</v>
      </c>
      <c r="AB448" s="239" t="s">
        <v>1</v>
      </c>
      <c r="AC448" s="240" t="s">
        <v>1</v>
      </c>
      <c r="AD448" s="236" t="e" cm="1">
        <f t="array" aca="1" ref="AD448" ca="1">INDIRECT("'"&amp;$C448&amp;"'!"&amp;"$"&amp;$D448&amp;$AD$1&amp;"")</f>
        <v>#REF!</v>
      </c>
      <c r="AE448" s="239" t="s">
        <v>1</v>
      </c>
      <c r="AF448" s="239" t="s">
        <v>1</v>
      </c>
      <c r="AG448" s="237" t="s">
        <v>1</v>
      </c>
      <c r="AH448" s="238" t="e" cm="1">
        <f t="array" aca="1" ref="AH448" ca="1">INDIRECT("'"&amp;$C448&amp;"'!"&amp;"$"&amp;$D448&amp;$AH$1&amp;"")</f>
        <v>#REF!</v>
      </c>
      <c r="AI448" s="239" t="s">
        <v>1</v>
      </c>
      <c r="AJ448" s="239" t="s">
        <v>1</v>
      </c>
      <c r="AK448" s="240" t="s">
        <v>1</v>
      </c>
      <c r="AL448" s="236" t="e" cm="1">
        <f t="array" aca="1" ref="AL448" ca="1">INDIRECT("'"&amp;$C448&amp;"'!"&amp;"$"&amp;$D448&amp;$AL$1&amp;"")</f>
        <v>#REF!</v>
      </c>
      <c r="AM448" s="239" t="s">
        <v>1</v>
      </c>
      <c r="AN448" s="239" t="s">
        <v>1</v>
      </c>
      <c r="AO448" s="237" t="s">
        <v>1</v>
      </c>
      <c r="AP448" s="236"/>
      <c r="AQ448" s="240"/>
      <c r="AR448" s="236" t="e" cm="1">
        <f t="array" aca="1" ref="AR448" ca="1">INDIRECT("'"&amp;$C448&amp;"'!"&amp;"$"&amp;$D448&amp;$AR$1&amp;"")</f>
        <v>#REF!</v>
      </c>
      <c r="AS448" s="239"/>
      <c r="AT448" s="237"/>
      <c r="AU448" s="238" t="e" cm="1">
        <f t="array" aca="1" ref="AU448" ca="1">INDIRECT("'"&amp;$C448&amp;"'!"&amp;"$"&amp;$D448&amp;$AU$1&amp;"")</f>
        <v>#REF!</v>
      </c>
      <c r="AV448" s="239"/>
      <c r="AW448" s="237"/>
      <c r="AX448" s="236"/>
      <c r="AY448" s="240"/>
      <c r="AZ448" s="239" t="e" cm="1">
        <f t="array" aca="1" ref="AZ448" ca="1">INDIRECT("'"&amp;$C448&amp;"'!"&amp;"$"&amp;$D448&amp;$AZ$1&amp;"")</f>
        <v>#REF!</v>
      </c>
      <c r="BA448" s="238"/>
      <c r="BB448" s="239"/>
      <c r="BC448" s="237"/>
      <c r="BD448" s="239" t="e" cm="1">
        <f t="array" aca="1" ref="BD448" ca="1">INDIRECT("'"&amp;$C448&amp;"'!"&amp;"$"&amp;$D448&amp;$BD$1&amp;"")</f>
        <v>#REF!</v>
      </c>
      <c r="BE448" s="238"/>
      <c r="BF448" s="239"/>
      <c r="BG448" s="237"/>
      <c r="BH448" s="241"/>
      <c r="BI448" s="237"/>
      <c r="BJ448" s="241" t="e" cm="1">
        <f t="array" aca="1" ref="BJ448" ca="1">INDIRECT("'"&amp;$C448&amp;"'!"&amp;"$"&amp;$D448&amp;$BJ$1&amp;"")</f>
        <v>#REF!</v>
      </c>
      <c r="BK448" s="239"/>
      <c r="BL448" s="237"/>
      <c r="BM448" s="415"/>
      <c r="BN448" s="236" t="e" cm="1">
        <f t="array" aca="1" ref="BN448" ca="1">INDIRECT("'"&amp;$C448&amp;"'!"&amp;"$"&amp;$D448&amp;$BN$1&amp;"")</f>
        <v>#REF!</v>
      </c>
      <c r="BO448" s="238"/>
      <c r="BP448" s="237"/>
      <c r="BQ448" s="241" t="e" cm="1">
        <f t="array" aca="1" ref="BQ448" ca="1">INDIRECT("'"&amp;$C448&amp;"'!"&amp;"$"&amp;$D448&amp;$BQ$1&amp;"")</f>
        <v>#REF!</v>
      </c>
      <c r="BR448" s="239"/>
      <c r="BS448" s="239"/>
      <c r="BT448" s="237"/>
      <c r="BU448" s="242" t="e" cm="1">
        <f t="array" aca="1" ref="BU448" ca="1">INDIRECT("'"&amp;$C448&amp;"'!"&amp;"$"&amp;$D448&amp;$BU$1&amp;"")</f>
        <v>#REF!</v>
      </c>
      <c r="BV448" s="239"/>
      <c r="BW448" s="239"/>
      <c r="BX448" s="237"/>
      <c r="BY448" s="242"/>
      <c r="BZ448" s="239"/>
      <c r="CA448" s="239"/>
      <c r="CB448" s="237"/>
    </row>
    <row r="449" spans="1:80" ht="15" x14ac:dyDescent="0.2">
      <c r="A449" s="351">
        <f t="shared" si="33"/>
        <v>45979</v>
      </c>
      <c r="B449" s="268">
        <v>0.79166666666666696</v>
      </c>
      <c r="C449" s="254">
        <f t="shared" si="34"/>
        <v>18</v>
      </c>
      <c r="D449" s="255" t="s">
        <v>172</v>
      </c>
      <c r="E449" s="229"/>
      <c r="F449" s="230"/>
      <c r="G449" s="231" t="e" cm="1">
        <f t="array" aca="1" ref="G449" ca="1">INDIRECT("'"&amp;$C449&amp;"'!"&amp;"$"&amp;$D449&amp;$G$1&amp;"")</f>
        <v>#REF!</v>
      </c>
      <c r="H449" s="232" t="s">
        <v>1</v>
      </c>
      <c r="I449" s="230" t="s">
        <v>1</v>
      </c>
      <c r="J449" s="231" t="e" cm="1">
        <f t="array" aca="1" ref="J449" ca="1">INDIRECT("'"&amp;$C449&amp;"'!"&amp;"$"&amp;$D449&amp;$J$1&amp;"")</f>
        <v>#REF!</v>
      </c>
      <c r="K449" s="501"/>
      <c r="L449" s="232"/>
      <c r="M449" s="233"/>
      <c r="N449" s="229" t="e" cm="1">
        <f t="array" aca="1" ref="N449" ca="1">INDIRECT("'"&amp;$C449&amp;"'!"&amp;"$"&amp;$D449&amp;$N$1&amp;"")</f>
        <v>#REF!</v>
      </c>
      <c r="O449" s="232"/>
      <c r="P449" s="232"/>
      <c r="Q449" s="230"/>
      <c r="R449" s="359" t="e" cm="1">
        <f t="array" aca="1" ref="R449" ca="1">INDIRECT("'"&amp;$C449&amp;"'!"&amp;"$"&amp;$D449&amp;$R$1&amp;"")</f>
        <v>#REF!</v>
      </c>
      <c r="S449" s="232"/>
      <c r="T449" s="232"/>
      <c r="U449" s="233"/>
      <c r="V449" s="229"/>
      <c r="W449" s="234" t="e" cm="1">
        <f t="array" aca="1" ref="W449" ca="1">INDIRECT("'"&amp;$C449&amp;"'!"&amp;"$"&amp;$D449&amp;$W$1&amp;"")</f>
        <v>#REF!</v>
      </c>
      <c r="X449" s="232"/>
      <c r="Y449" s="230"/>
      <c r="Z449" s="231" t="e" cm="1">
        <f t="array" aca="1" ref="Z449" ca="1">INDIRECT("'"&amp;$C449&amp;"'!"&amp;"$"&amp;$D449&amp;$Z$1&amp;"")</f>
        <v>#REF!</v>
      </c>
      <c r="AA449" s="232" t="s">
        <v>1</v>
      </c>
      <c r="AB449" s="232" t="s">
        <v>1</v>
      </c>
      <c r="AC449" s="233" t="s">
        <v>1</v>
      </c>
      <c r="AD449" s="229" t="e" cm="1">
        <f t="array" aca="1" ref="AD449" ca="1">INDIRECT("'"&amp;$C449&amp;"'!"&amp;"$"&amp;$D449&amp;$AD$1&amp;"")</f>
        <v>#REF!</v>
      </c>
      <c r="AE449" s="232" t="s">
        <v>1</v>
      </c>
      <c r="AF449" s="232" t="s">
        <v>1</v>
      </c>
      <c r="AG449" s="230" t="s">
        <v>1</v>
      </c>
      <c r="AH449" s="231" t="e" cm="1">
        <f t="array" aca="1" ref="AH449" ca="1">INDIRECT("'"&amp;$C449&amp;"'!"&amp;"$"&amp;$D449&amp;$AH$1&amp;"")</f>
        <v>#REF!</v>
      </c>
      <c r="AI449" s="232" t="s">
        <v>1</v>
      </c>
      <c r="AJ449" s="232" t="s">
        <v>1</v>
      </c>
      <c r="AK449" s="233" t="s">
        <v>1</v>
      </c>
      <c r="AL449" s="229" t="e" cm="1">
        <f t="array" aca="1" ref="AL449" ca="1">INDIRECT("'"&amp;$C449&amp;"'!"&amp;"$"&amp;$D449&amp;$AL$1&amp;"")</f>
        <v>#REF!</v>
      </c>
      <c r="AM449" s="232" t="s">
        <v>1</v>
      </c>
      <c r="AN449" s="232" t="s">
        <v>1</v>
      </c>
      <c r="AO449" s="230" t="s">
        <v>1</v>
      </c>
      <c r="AP449" s="229"/>
      <c r="AQ449" s="233"/>
      <c r="AR449" s="229" t="e" cm="1">
        <f t="array" aca="1" ref="AR449" ca="1">INDIRECT("'"&amp;$C449&amp;"'!"&amp;"$"&amp;$D449&amp;$AR$1&amp;"")</f>
        <v>#REF!</v>
      </c>
      <c r="AS449" s="232"/>
      <c r="AT449" s="230"/>
      <c r="AU449" s="231" t="e" cm="1">
        <f t="array" aca="1" ref="AU449" ca="1">INDIRECT("'"&amp;$C449&amp;"'!"&amp;"$"&amp;$D449&amp;$AU$1&amp;"")</f>
        <v>#REF!</v>
      </c>
      <c r="AV449" s="232"/>
      <c r="AW449" s="230"/>
      <c r="AX449" s="229"/>
      <c r="AY449" s="233"/>
      <c r="AZ449" s="232" t="e" cm="1">
        <f t="array" aca="1" ref="AZ449" ca="1">INDIRECT("'"&amp;$C449&amp;"'!"&amp;"$"&amp;$D449&amp;$AZ$1&amp;"")</f>
        <v>#REF!</v>
      </c>
      <c r="BA449" s="231"/>
      <c r="BB449" s="232"/>
      <c r="BC449" s="230"/>
      <c r="BD449" s="232" t="e" cm="1">
        <f t="array" aca="1" ref="BD449" ca="1">INDIRECT("'"&amp;$C449&amp;"'!"&amp;"$"&amp;$D449&amp;$BD$1&amp;"")</f>
        <v>#REF!</v>
      </c>
      <c r="BE449" s="231"/>
      <c r="BF449" s="232"/>
      <c r="BG449" s="230"/>
      <c r="BH449" s="234"/>
      <c r="BI449" s="230"/>
      <c r="BJ449" s="234" t="e" cm="1">
        <f t="array" aca="1" ref="BJ449" ca="1">INDIRECT("'"&amp;$C449&amp;"'!"&amp;"$"&amp;$D449&amp;$BJ$1&amp;"")</f>
        <v>#REF!</v>
      </c>
      <c r="BK449" s="232"/>
      <c r="BL449" s="230"/>
      <c r="BM449" s="414"/>
      <c r="BN449" s="229" t="e" cm="1">
        <f t="array" aca="1" ref="BN449" ca="1">INDIRECT("'"&amp;$C449&amp;"'!"&amp;"$"&amp;$D449&amp;$BN$1&amp;"")</f>
        <v>#REF!</v>
      </c>
      <c r="BO449" s="231"/>
      <c r="BP449" s="230"/>
      <c r="BQ449" s="234" t="e" cm="1">
        <f t="array" aca="1" ref="BQ449" ca="1">INDIRECT("'"&amp;$C449&amp;"'!"&amp;"$"&amp;$D449&amp;$BQ$1&amp;"")</f>
        <v>#REF!</v>
      </c>
      <c r="BR449" s="232"/>
      <c r="BS449" s="232"/>
      <c r="BT449" s="230"/>
      <c r="BU449" s="235" t="e" cm="1">
        <f t="array" aca="1" ref="BU449" ca="1">INDIRECT("'"&amp;$C449&amp;"'!"&amp;"$"&amp;$D449&amp;$BU$1&amp;"")</f>
        <v>#REF!</v>
      </c>
      <c r="BV449" s="232"/>
      <c r="BW449" s="232"/>
      <c r="BX449" s="230"/>
      <c r="BY449" s="235"/>
      <c r="BZ449" s="232"/>
      <c r="CA449" s="232"/>
      <c r="CB449" s="230"/>
    </row>
    <row r="450" spans="1:80" ht="15" x14ac:dyDescent="0.2">
      <c r="A450" s="351">
        <f t="shared" si="33"/>
        <v>45979</v>
      </c>
      <c r="B450" s="268">
        <v>0.83333333333333337</v>
      </c>
      <c r="C450" s="254">
        <f t="shared" si="34"/>
        <v>18</v>
      </c>
      <c r="D450" s="255" t="s">
        <v>173</v>
      </c>
      <c r="E450" s="236"/>
      <c r="F450" s="237"/>
      <c r="G450" s="238" t="e" cm="1">
        <f t="array" aca="1" ref="G450" ca="1">INDIRECT("'"&amp;$C450&amp;"'!"&amp;"$"&amp;$D450&amp;$G$1&amp;"")</f>
        <v>#REF!</v>
      </c>
      <c r="H450" s="239" t="s">
        <v>1</v>
      </c>
      <c r="I450" s="237" t="s">
        <v>1</v>
      </c>
      <c r="J450" s="238" t="e" cm="1">
        <f t="array" aca="1" ref="J450" ca="1">INDIRECT("'"&amp;$C450&amp;"'!"&amp;"$"&amp;$D450&amp;$J$1&amp;"")</f>
        <v>#REF!</v>
      </c>
      <c r="K450" s="239"/>
      <c r="L450" s="239"/>
      <c r="M450" s="240"/>
      <c r="N450" s="236" t="e" cm="1">
        <f t="array" aca="1" ref="N450" ca="1">INDIRECT("'"&amp;$C450&amp;"'!"&amp;"$"&amp;$D450&amp;$N$1&amp;"")</f>
        <v>#REF!</v>
      </c>
      <c r="O450" s="239"/>
      <c r="P450" s="239"/>
      <c r="Q450" s="237"/>
      <c r="R450" s="236" t="e" cm="1">
        <f t="array" aca="1" ref="R450" ca="1">INDIRECT("'"&amp;$C450&amp;"'!"&amp;"$"&amp;$D450&amp;$R$1&amp;"")</f>
        <v>#REF!</v>
      </c>
      <c r="S450" s="239"/>
      <c r="T450" s="239"/>
      <c r="U450" s="240"/>
      <c r="V450" s="236"/>
      <c r="W450" s="241" t="e" cm="1">
        <f t="array" aca="1" ref="W450" ca="1">INDIRECT("'"&amp;$C450&amp;"'!"&amp;"$"&amp;$D450&amp;$W$1&amp;"")</f>
        <v>#REF!</v>
      </c>
      <c r="X450" s="239"/>
      <c r="Y450" s="237"/>
      <c r="Z450" s="238" t="e" cm="1">
        <f t="array" aca="1" ref="Z450" ca="1">INDIRECT("'"&amp;$C450&amp;"'!"&amp;"$"&amp;$D450&amp;$Z$1&amp;"")</f>
        <v>#REF!</v>
      </c>
      <c r="AA450" s="239" t="s">
        <v>1</v>
      </c>
      <c r="AB450" s="239" t="s">
        <v>1</v>
      </c>
      <c r="AC450" s="240" t="s">
        <v>1</v>
      </c>
      <c r="AD450" s="236" t="e" cm="1">
        <f t="array" aca="1" ref="AD450" ca="1">INDIRECT("'"&amp;$C450&amp;"'!"&amp;"$"&amp;$D450&amp;$AD$1&amp;"")</f>
        <v>#REF!</v>
      </c>
      <c r="AE450" s="239" t="s">
        <v>1</v>
      </c>
      <c r="AF450" s="239" t="s">
        <v>1</v>
      </c>
      <c r="AG450" s="237" t="s">
        <v>1</v>
      </c>
      <c r="AH450" s="238" t="e" cm="1">
        <f t="array" aca="1" ref="AH450" ca="1">INDIRECT("'"&amp;$C450&amp;"'!"&amp;"$"&amp;$D450&amp;$AH$1&amp;"")</f>
        <v>#REF!</v>
      </c>
      <c r="AI450" s="239" t="s">
        <v>1</v>
      </c>
      <c r="AJ450" s="239" t="s">
        <v>1</v>
      </c>
      <c r="AK450" s="240" t="s">
        <v>1</v>
      </c>
      <c r="AL450" s="236" t="e" cm="1">
        <f t="array" aca="1" ref="AL450" ca="1">INDIRECT("'"&amp;$C450&amp;"'!"&amp;"$"&amp;$D450&amp;$AL$1&amp;"")</f>
        <v>#REF!</v>
      </c>
      <c r="AM450" s="239" t="s">
        <v>1</v>
      </c>
      <c r="AN450" s="239" t="s">
        <v>1</v>
      </c>
      <c r="AO450" s="237" t="s">
        <v>1</v>
      </c>
      <c r="AP450" s="236"/>
      <c r="AQ450" s="240"/>
      <c r="AR450" s="236" t="e" cm="1">
        <f t="array" aca="1" ref="AR450" ca="1">INDIRECT("'"&amp;$C450&amp;"'!"&amp;"$"&amp;$D450&amp;$AR$1&amp;"")</f>
        <v>#REF!</v>
      </c>
      <c r="AS450" s="239"/>
      <c r="AT450" s="237"/>
      <c r="AU450" s="238" t="e" cm="1">
        <f t="array" aca="1" ref="AU450" ca="1">INDIRECT("'"&amp;$C450&amp;"'!"&amp;"$"&amp;$D450&amp;$AU$1&amp;"")</f>
        <v>#REF!</v>
      </c>
      <c r="AV450" s="239"/>
      <c r="AW450" s="237"/>
      <c r="AX450" s="236"/>
      <c r="AY450" s="240"/>
      <c r="AZ450" s="239" t="e" cm="1">
        <f t="array" aca="1" ref="AZ450" ca="1">INDIRECT("'"&amp;$C450&amp;"'!"&amp;"$"&amp;$D450&amp;$AZ$1&amp;"")</f>
        <v>#REF!</v>
      </c>
      <c r="BA450" s="238"/>
      <c r="BB450" s="239"/>
      <c r="BC450" s="237"/>
      <c r="BD450" s="239" t="e" cm="1">
        <f t="array" aca="1" ref="BD450" ca="1">INDIRECT("'"&amp;$C450&amp;"'!"&amp;"$"&amp;$D450&amp;$BD$1&amp;"")</f>
        <v>#REF!</v>
      </c>
      <c r="BE450" s="238"/>
      <c r="BF450" s="239"/>
      <c r="BG450" s="237"/>
      <c r="BH450" s="241"/>
      <c r="BI450" s="237"/>
      <c r="BJ450" s="241" t="e" cm="1">
        <f t="array" aca="1" ref="BJ450" ca="1">INDIRECT("'"&amp;$C450&amp;"'!"&amp;"$"&amp;$D450&amp;$BJ$1&amp;"")</f>
        <v>#REF!</v>
      </c>
      <c r="BK450" s="239"/>
      <c r="BL450" s="237"/>
      <c r="BM450" s="415"/>
      <c r="BN450" s="236" t="e" cm="1">
        <f t="array" aca="1" ref="BN450" ca="1">INDIRECT("'"&amp;$C450&amp;"'!"&amp;"$"&amp;$D450&amp;$BN$1&amp;"")</f>
        <v>#REF!</v>
      </c>
      <c r="BO450" s="238"/>
      <c r="BP450" s="237"/>
      <c r="BQ450" s="241" t="e" cm="1">
        <f t="array" aca="1" ref="BQ450" ca="1">INDIRECT("'"&amp;$C450&amp;"'!"&amp;"$"&amp;$D450&amp;$BQ$1&amp;"")</f>
        <v>#REF!</v>
      </c>
      <c r="BR450" s="239"/>
      <c r="BS450" s="239"/>
      <c r="BT450" s="237"/>
      <c r="BU450" s="242" t="e" cm="1">
        <f t="array" aca="1" ref="BU450" ca="1">INDIRECT("'"&amp;$C450&amp;"'!"&amp;"$"&amp;$D450&amp;$BU$1&amp;"")</f>
        <v>#REF!</v>
      </c>
      <c r="BV450" s="239"/>
      <c r="BW450" s="239"/>
      <c r="BX450" s="237"/>
      <c r="BY450" s="242"/>
      <c r="BZ450" s="239"/>
      <c r="CA450" s="239"/>
      <c r="CB450" s="237"/>
    </row>
    <row r="451" spans="1:80" ht="15" x14ac:dyDescent="0.2">
      <c r="A451" s="351">
        <f t="shared" si="33"/>
        <v>45979</v>
      </c>
      <c r="B451" s="268">
        <v>0.875000000000001</v>
      </c>
      <c r="C451" s="254">
        <f t="shared" si="34"/>
        <v>18</v>
      </c>
      <c r="D451" s="255" t="s">
        <v>174</v>
      </c>
      <c r="E451" s="229"/>
      <c r="F451" s="230"/>
      <c r="G451" s="231" t="e" cm="1">
        <f t="array" aca="1" ref="G451" ca="1">INDIRECT("'"&amp;$C451&amp;"'!"&amp;"$"&amp;$D451&amp;$G$1&amp;"")</f>
        <v>#REF!</v>
      </c>
      <c r="H451" s="232" t="s">
        <v>1</v>
      </c>
      <c r="I451" s="230" t="s">
        <v>1</v>
      </c>
      <c r="J451" s="231" t="e" cm="1">
        <f t="array" aca="1" ref="J451" ca="1">INDIRECT("'"&amp;$C451&amp;"'!"&amp;"$"&amp;$D451&amp;$J$1&amp;"")</f>
        <v>#REF!</v>
      </c>
      <c r="K451" s="232"/>
      <c r="L451" s="232"/>
      <c r="M451" s="233"/>
      <c r="N451" s="229" t="e" cm="1">
        <f t="array" aca="1" ref="N451" ca="1">INDIRECT("'"&amp;$C451&amp;"'!"&amp;"$"&amp;$D451&amp;$N$1&amp;"")</f>
        <v>#REF!</v>
      </c>
      <c r="O451" s="232"/>
      <c r="P451" s="232"/>
      <c r="Q451" s="230"/>
      <c r="R451" s="359" t="e" cm="1">
        <f t="array" aca="1" ref="R451" ca="1">INDIRECT("'"&amp;$C451&amp;"'!"&amp;"$"&amp;$D451&amp;$R$1&amp;"")</f>
        <v>#REF!</v>
      </c>
      <c r="S451" s="232"/>
      <c r="T451" s="232"/>
      <c r="U451" s="233"/>
      <c r="V451" s="229"/>
      <c r="W451" s="234" t="e" cm="1">
        <f t="array" aca="1" ref="W451" ca="1">INDIRECT("'"&amp;$C451&amp;"'!"&amp;"$"&amp;$D451&amp;$W$1&amp;"")</f>
        <v>#REF!</v>
      </c>
      <c r="X451" s="232"/>
      <c r="Y451" s="230"/>
      <c r="Z451" s="231" t="e" cm="1">
        <f t="array" aca="1" ref="Z451" ca="1">INDIRECT("'"&amp;$C451&amp;"'!"&amp;"$"&amp;$D451&amp;$Z$1&amp;"")</f>
        <v>#REF!</v>
      </c>
      <c r="AA451" s="232" t="s">
        <v>1</v>
      </c>
      <c r="AB451" s="232" t="s">
        <v>1</v>
      </c>
      <c r="AC451" s="233" t="s">
        <v>1</v>
      </c>
      <c r="AD451" s="229" t="e" cm="1">
        <f t="array" aca="1" ref="AD451" ca="1">INDIRECT("'"&amp;$C451&amp;"'!"&amp;"$"&amp;$D451&amp;$AD$1&amp;"")</f>
        <v>#REF!</v>
      </c>
      <c r="AE451" s="232" t="s">
        <v>1</v>
      </c>
      <c r="AF451" s="232" t="s">
        <v>1</v>
      </c>
      <c r="AG451" s="230" t="s">
        <v>1</v>
      </c>
      <c r="AH451" s="231" t="e" cm="1">
        <f t="array" aca="1" ref="AH451" ca="1">INDIRECT("'"&amp;$C451&amp;"'!"&amp;"$"&amp;$D451&amp;$AH$1&amp;"")</f>
        <v>#REF!</v>
      </c>
      <c r="AI451" s="232" t="s">
        <v>1</v>
      </c>
      <c r="AJ451" s="232" t="s">
        <v>1</v>
      </c>
      <c r="AK451" s="233" t="s">
        <v>1</v>
      </c>
      <c r="AL451" s="229" t="e" cm="1">
        <f t="array" aca="1" ref="AL451" ca="1">INDIRECT("'"&amp;$C451&amp;"'!"&amp;"$"&amp;$D451&amp;$AL$1&amp;"")</f>
        <v>#REF!</v>
      </c>
      <c r="AM451" s="232" t="s">
        <v>1</v>
      </c>
      <c r="AN451" s="232" t="s">
        <v>1</v>
      </c>
      <c r="AO451" s="230" t="s">
        <v>1</v>
      </c>
      <c r="AP451" s="229"/>
      <c r="AQ451" s="233"/>
      <c r="AR451" s="229" t="e" cm="1">
        <f t="array" aca="1" ref="AR451" ca="1">INDIRECT("'"&amp;$C451&amp;"'!"&amp;"$"&amp;$D451&amp;$AR$1&amp;"")</f>
        <v>#REF!</v>
      </c>
      <c r="AS451" s="232"/>
      <c r="AT451" s="230"/>
      <c r="AU451" s="231" t="e" cm="1">
        <f t="array" aca="1" ref="AU451" ca="1">INDIRECT("'"&amp;$C451&amp;"'!"&amp;"$"&amp;$D451&amp;$AU$1&amp;"")</f>
        <v>#REF!</v>
      </c>
      <c r="AV451" s="232"/>
      <c r="AW451" s="230"/>
      <c r="AX451" s="229"/>
      <c r="AY451" s="233"/>
      <c r="AZ451" s="232" t="e" cm="1">
        <f t="array" aca="1" ref="AZ451" ca="1">INDIRECT("'"&amp;$C451&amp;"'!"&amp;"$"&amp;$D451&amp;$AZ$1&amp;"")</f>
        <v>#REF!</v>
      </c>
      <c r="BA451" s="231"/>
      <c r="BB451" s="232"/>
      <c r="BC451" s="230"/>
      <c r="BD451" s="232" t="e" cm="1">
        <f t="array" aca="1" ref="BD451" ca="1">INDIRECT("'"&amp;$C451&amp;"'!"&amp;"$"&amp;$D451&amp;$BD$1&amp;"")</f>
        <v>#REF!</v>
      </c>
      <c r="BE451" s="231"/>
      <c r="BF451" s="232"/>
      <c r="BG451" s="230"/>
      <c r="BH451" s="234"/>
      <c r="BI451" s="230"/>
      <c r="BJ451" s="234" t="e" cm="1">
        <f t="array" aca="1" ref="BJ451" ca="1">INDIRECT("'"&amp;$C451&amp;"'!"&amp;"$"&amp;$D451&amp;$BJ$1&amp;"")</f>
        <v>#REF!</v>
      </c>
      <c r="BK451" s="232"/>
      <c r="BL451" s="230"/>
      <c r="BM451" s="414"/>
      <c r="BN451" s="229" t="e" cm="1">
        <f t="array" aca="1" ref="BN451" ca="1">INDIRECT("'"&amp;$C451&amp;"'!"&amp;"$"&amp;$D451&amp;$BN$1&amp;"")</f>
        <v>#REF!</v>
      </c>
      <c r="BO451" s="231"/>
      <c r="BP451" s="230"/>
      <c r="BQ451" s="234" t="e" cm="1">
        <f t="array" aca="1" ref="BQ451" ca="1">INDIRECT("'"&amp;$C451&amp;"'!"&amp;"$"&amp;$D451&amp;$BQ$1&amp;"")</f>
        <v>#REF!</v>
      </c>
      <c r="BR451" s="232"/>
      <c r="BS451" s="232"/>
      <c r="BT451" s="230"/>
      <c r="BU451" s="235" t="e" cm="1">
        <f t="array" aca="1" ref="BU451" ca="1">INDIRECT("'"&amp;$C451&amp;"'!"&amp;"$"&amp;$D451&amp;$BU$1&amp;"")</f>
        <v>#REF!</v>
      </c>
      <c r="BV451" s="232"/>
      <c r="BW451" s="232"/>
      <c r="BX451" s="230"/>
      <c r="BY451" s="235"/>
      <c r="BZ451" s="232"/>
      <c r="CA451" s="232"/>
      <c r="CB451" s="230"/>
    </row>
    <row r="452" spans="1:80" ht="15" x14ac:dyDescent="0.2">
      <c r="A452" s="351">
        <f t="shared" si="33"/>
        <v>45979</v>
      </c>
      <c r="B452" s="268">
        <v>0.91666666666666696</v>
      </c>
      <c r="C452" s="254">
        <f t="shared" si="34"/>
        <v>18</v>
      </c>
      <c r="D452" s="255" t="s">
        <v>175</v>
      </c>
      <c r="E452" s="236"/>
      <c r="F452" s="237"/>
      <c r="G452" s="238" t="e" cm="1">
        <f t="array" aca="1" ref="G452" ca="1">INDIRECT("'"&amp;$C452&amp;"'!"&amp;"$"&amp;$D452&amp;$G$1&amp;"")</f>
        <v>#REF!</v>
      </c>
      <c r="H452" s="239" t="s">
        <v>1</v>
      </c>
      <c r="I452" s="237" t="s">
        <v>1</v>
      </c>
      <c r="J452" s="238" t="e" cm="1">
        <f t="array" aca="1" ref="J452" ca="1">INDIRECT("'"&amp;$C452&amp;"'!"&amp;"$"&amp;$D452&amp;$J$1&amp;"")</f>
        <v>#REF!</v>
      </c>
      <c r="K452" s="239"/>
      <c r="L452" s="239"/>
      <c r="M452" s="240"/>
      <c r="N452" s="236" t="e" cm="1">
        <f t="array" aca="1" ref="N452" ca="1">INDIRECT("'"&amp;$C452&amp;"'!"&amp;"$"&amp;$D452&amp;$N$1&amp;"")</f>
        <v>#REF!</v>
      </c>
      <c r="O452" s="239"/>
      <c r="P452" s="239"/>
      <c r="Q452" s="237"/>
      <c r="R452" s="236" t="e" cm="1">
        <f t="array" aca="1" ref="R452" ca="1">INDIRECT("'"&amp;$C452&amp;"'!"&amp;"$"&amp;$D452&amp;$R$1&amp;"")</f>
        <v>#REF!</v>
      </c>
      <c r="S452" s="239"/>
      <c r="T452" s="239"/>
      <c r="U452" s="240"/>
      <c r="V452" s="236"/>
      <c r="W452" s="241" t="e" cm="1">
        <f t="array" aca="1" ref="W452" ca="1">INDIRECT("'"&amp;$C452&amp;"'!"&amp;"$"&amp;$D452&amp;$W$1&amp;"")</f>
        <v>#REF!</v>
      </c>
      <c r="X452" s="239"/>
      <c r="Y452" s="237"/>
      <c r="Z452" s="238" t="e" cm="1">
        <f t="array" aca="1" ref="Z452" ca="1">INDIRECT("'"&amp;$C452&amp;"'!"&amp;"$"&amp;$D452&amp;$Z$1&amp;"")</f>
        <v>#REF!</v>
      </c>
      <c r="AA452" s="239" t="s">
        <v>1</v>
      </c>
      <c r="AB452" s="239" t="s">
        <v>1</v>
      </c>
      <c r="AC452" s="240" t="s">
        <v>1</v>
      </c>
      <c r="AD452" s="236" t="e" cm="1">
        <f t="array" aca="1" ref="AD452" ca="1">INDIRECT("'"&amp;$C452&amp;"'!"&amp;"$"&amp;$D452&amp;$AD$1&amp;"")</f>
        <v>#REF!</v>
      </c>
      <c r="AE452" s="239" t="s">
        <v>1</v>
      </c>
      <c r="AF452" s="239" t="s">
        <v>1</v>
      </c>
      <c r="AG452" s="237" t="s">
        <v>1</v>
      </c>
      <c r="AH452" s="238" t="e" cm="1">
        <f t="array" aca="1" ref="AH452" ca="1">INDIRECT("'"&amp;$C452&amp;"'!"&amp;"$"&amp;$D452&amp;$AH$1&amp;"")</f>
        <v>#REF!</v>
      </c>
      <c r="AI452" s="239" t="s">
        <v>1</v>
      </c>
      <c r="AJ452" s="239" t="s">
        <v>1</v>
      </c>
      <c r="AK452" s="240" t="s">
        <v>1</v>
      </c>
      <c r="AL452" s="236" t="e" cm="1">
        <f t="array" aca="1" ref="AL452" ca="1">INDIRECT("'"&amp;$C452&amp;"'!"&amp;"$"&amp;$D452&amp;$AL$1&amp;"")</f>
        <v>#REF!</v>
      </c>
      <c r="AM452" s="239" t="s">
        <v>1</v>
      </c>
      <c r="AN452" s="239" t="s">
        <v>1</v>
      </c>
      <c r="AO452" s="237" t="s">
        <v>1</v>
      </c>
      <c r="AP452" s="236"/>
      <c r="AQ452" s="240"/>
      <c r="AR452" s="236" t="e" cm="1">
        <f t="array" aca="1" ref="AR452" ca="1">INDIRECT("'"&amp;$C452&amp;"'!"&amp;"$"&amp;$D452&amp;$AR$1&amp;"")</f>
        <v>#REF!</v>
      </c>
      <c r="AS452" s="239"/>
      <c r="AT452" s="237"/>
      <c r="AU452" s="238" t="e" cm="1">
        <f t="array" aca="1" ref="AU452" ca="1">INDIRECT("'"&amp;$C452&amp;"'!"&amp;"$"&amp;$D452&amp;$AU$1&amp;"")</f>
        <v>#REF!</v>
      </c>
      <c r="AV452" s="239"/>
      <c r="AW452" s="237"/>
      <c r="AX452" s="236"/>
      <c r="AY452" s="240"/>
      <c r="AZ452" s="239" t="e" cm="1">
        <f t="array" aca="1" ref="AZ452" ca="1">INDIRECT("'"&amp;$C452&amp;"'!"&amp;"$"&amp;$D452&amp;$AZ$1&amp;"")</f>
        <v>#REF!</v>
      </c>
      <c r="BA452" s="238"/>
      <c r="BB452" s="239"/>
      <c r="BC452" s="237"/>
      <c r="BD452" s="239" t="e" cm="1">
        <f t="array" aca="1" ref="BD452" ca="1">INDIRECT("'"&amp;$C452&amp;"'!"&amp;"$"&amp;$D452&amp;$BD$1&amp;"")</f>
        <v>#REF!</v>
      </c>
      <c r="BE452" s="238"/>
      <c r="BF452" s="239"/>
      <c r="BG452" s="237"/>
      <c r="BH452" s="241"/>
      <c r="BI452" s="237"/>
      <c r="BJ452" s="241" t="e" cm="1">
        <f t="array" aca="1" ref="BJ452" ca="1">INDIRECT("'"&amp;$C452&amp;"'!"&amp;"$"&amp;$D452&amp;$BJ$1&amp;"")</f>
        <v>#REF!</v>
      </c>
      <c r="BK452" s="239"/>
      <c r="BL452" s="237"/>
      <c r="BM452" s="415"/>
      <c r="BN452" s="236" t="e" cm="1">
        <f t="array" aca="1" ref="BN452" ca="1">INDIRECT("'"&amp;$C452&amp;"'!"&amp;"$"&amp;$D452&amp;$BN$1&amp;"")</f>
        <v>#REF!</v>
      </c>
      <c r="BO452" s="238"/>
      <c r="BP452" s="237"/>
      <c r="BQ452" s="241" t="e" cm="1">
        <f t="array" aca="1" ref="BQ452" ca="1">INDIRECT("'"&amp;$C452&amp;"'!"&amp;"$"&amp;$D452&amp;$BQ$1&amp;"")</f>
        <v>#REF!</v>
      </c>
      <c r="BR452" s="239"/>
      <c r="BS452" s="239"/>
      <c r="BT452" s="237"/>
      <c r="BU452" s="242" t="e" cm="1">
        <f t="array" aca="1" ref="BU452" ca="1">INDIRECT("'"&amp;$C452&amp;"'!"&amp;"$"&amp;$D452&amp;$BU$1&amp;"")</f>
        <v>#REF!</v>
      </c>
      <c r="BV452" s="239"/>
      <c r="BW452" s="239"/>
      <c r="BX452" s="237"/>
      <c r="BY452" s="242"/>
      <c r="BZ452" s="239"/>
      <c r="CA452" s="239"/>
      <c r="CB452" s="237"/>
    </row>
    <row r="453" spans="1:80" ht="15.75" thickBot="1" x14ac:dyDescent="0.25">
      <c r="A453" s="352">
        <f t="shared" si="33"/>
        <v>45979</v>
      </c>
      <c r="B453" s="269">
        <v>0.95833333333333404</v>
      </c>
      <c r="C453" s="256">
        <f t="shared" si="34"/>
        <v>18</v>
      </c>
      <c r="D453" s="257" t="s">
        <v>176</v>
      </c>
      <c r="E453" s="243"/>
      <c r="F453" s="244"/>
      <c r="G453" s="245" t="e" cm="1">
        <f t="array" aca="1" ref="G453" ca="1">INDIRECT("'"&amp;$C453&amp;"'!"&amp;"$"&amp;$D453&amp;$G$1&amp;"")</f>
        <v>#REF!</v>
      </c>
      <c r="H453" s="246" t="s">
        <v>1</v>
      </c>
      <c r="I453" s="244" t="s">
        <v>1</v>
      </c>
      <c r="J453" s="245" t="e" cm="1">
        <f t="array" aca="1" ref="J453" ca="1">INDIRECT("'"&amp;$C453&amp;"'!"&amp;"$"&amp;$D453&amp;$J$1&amp;"")</f>
        <v>#REF!</v>
      </c>
      <c r="K453" s="246"/>
      <c r="L453" s="246"/>
      <c r="M453" s="247"/>
      <c r="N453" s="243" t="e" cm="1">
        <f t="array" aca="1" ref="N453" ca="1">INDIRECT("'"&amp;$C453&amp;"'!"&amp;"$"&amp;$D453&amp;$N$1&amp;"")</f>
        <v>#REF!</v>
      </c>
      <c r="O453" s="246"/>
      <c r="P453" s="246"/>
      <c r="Q453" s="244"/>
      <c r="R453" s="361" t="e" cm="1">
        <f t="array" aca="1" ref="R453" ca="1">INDIRECT("'"&amp;$C453&amp;"'!"&amp;"$"&amp;$D453&amp;$R$1&amp;"")</f>
        <v>#REF!</v>
      </c>
      <c r="S453" s="246"/>
      <c r="T453" s="246"/>
      <c r="U453" s="247"/>
      <c r="V453" s="243"/>
      <c r="W453" s="248" t="e" cm="1">
        <f t="array" aca="1" ref="W453" ca="1">INDIRECT("'"&amp;$C453&amp;"'!"&amp;"$"&amp;$D453&amp;$W$1&amp;"")</f>
        <v>#REF!</v>
      </c>
      <c r="X453" s="246"/>
      <c r="Y453" s="244"/>
      <c r="Z453" s="245" t="e" cm="1">
        <f t="array" aca="1" ref="Z453" ca="1">INDIRECT("'"&amp;$C453&amp;"'!"&amp;"$"&amp;$D453&amp;$Z$1&amp;"")</f>
        <v>#REF!</v>
      </c>
      <c r="AA453" s="246" t="s">
        <v>1</v>
      </c>
      <c r="AB453" s="246" t="s">
        <v>1</v>
      </c>
      <c r="AC453" s="247" t="s">
        <v>1</v>
      </c>
      <c r="AD453" s="243" t="e" cm="1">
        <f t="array" aca="1" ref="AD453" ca="1">INDIRECT("'"&amp;$C453&amp;"'!"&amp;"$"&amp;$D453&amp;$AD$1&amp;"")</f>
        <v>#REF!</v>
      </c>
      <c r="AE453" s="246" t="s">
        <v>1</v>
      </c>
      <c r="AF453" s="246" t="s">
        <v>1</v>
      </c>
      <c r="AG453" s="244" t="s">
        <v>1</v>
      </c>
      <c r="AH453" s="245" t="e" cm="1">
        <f t="array" aca="1" ref="AH453" ca="1">INDIRECT("'"&amp;$C453&amp;"'!"&amp;"$"&amp;$D453&amp;$AH$1&amp;"")</f>
        <v>#REF!</v>
      </c>
      <c r="AI453" s="246" t="s">
        <v>1</v>
      </c>
      <c r="AJ453" s="246" t="s">
        <v>1</v>
      </c>
      <c r="AK453" s="247" t="s">
        <v>1</v>
      </c>
      <c r="AL453" s="243" t="e" cm="1">
        <f t="array" aca="1" ref="AL453" ca="1">INDIRECT("'"&amp;$C453&amp;"'!"&amp;"$"&amp;$D453&amp;$AL$1&amp;"")</f>
        <v>#REF!</v>
      </c>
      <c r="AM453" s="246" t="s">
        <v>1</v>
      </c>
      <c r="AN453" s="246" t="s">
        <v>1</v>
      </c>
      <c r="AO453" s="244" t="s">
        <v>1</v>
      </c>
      <c r="AP453" s="243"/>
      <c r="AQ453" s="247"/>
      <c r="AR453" s="243" t="e" cm="1">
        <f t="array" aca="1" ref="AR453" ca="1">INDIRECT("'"&amp;$C453&amp;"'!"&amp;"$"&amp;$D453&amp;$AR$1&amp;"")</f>
        <v>#REF!</v>
      </c>
      <c r="AS453" s="246"/>
      <c r="AT453" s="244"/>
      <c r="AU453" s="245" t="e" cm="1">
        <f t="array" aca="1" ref="AU453" ca="1">INDIRECT("'"&amp;$C453&amp;"'!"&amp;"$"&amp;$D453&amp;$AU$1&amp;"")</f>
        <v>#REF!</v>
      </c>
      <c r="AV453" s="246"/>
      <c r="AW453" s="244"/>
      <c r="AX453" s="243"/>
      <c r="AY453" s="247"/>
      <c r="AZ453" s="246" t="e" cm="1">
        <f t="array" aca="1" ref="AZ453" ca="1">INDIRECT("'"&amp;$C453&amp;"'!"&amp;"$"&amp;$D453&amp;$AZ$1&amp;"")</f>
        <v>#REF!</v>
      </c>
      <c r="BA453" s="245"/>
      <c r="BB453" s="246"/>
      <c r="BC453" s="244"/>
      <c r="BD453" s="246" t="e" cm="1">
        <f t="array" aca="1" ref="BD453" ca="1">INDIRECT("'"&amp;$C453&amp;"'!"&amp;"$"&amp;$D453&amp;$BD$1&amp;"")</f>
        <v>#REF!</v>
      </c>
      <c r="BE453" s="245"/>
      <c r="BF453" s="246"/>
      <c r="BG453" s="244"/>
      <c r="BH453" s="248"/>
      <c r="BI453" s="244"/>
      <c r="BJ453" s="248" t="e" cm="1">
        <f t="array" aca="1" ref="BJ453" ca="1">INDIRECT("'"&amp;$C453&amp;"'!"&amp;"$"&amp;$D453&amp;$BJ$1&amp;"")</f>
        <v>#REF!</v>
      </c>
      <c r="BK453" s="246"/>
      <c r="BL453" s="244"/>
      <c r="BM453" s="416"/>
      <c r="BN453" s="243" t="e" cm="1">
        <f t="array" aca="1" ref="BN453" ca="1">INDIRECT("'"&amp;$C453&amp;"'!"&amp;"$"&amp;$D453&amp;$BN$1&amp;"")</f>
        <v>#REF!</v>
      </c>
      <c r="BO453" s="245"/>
      <c r="BP453" s="244"/>
      <c r="BQ453" s="248" t="e" cm="1">
        <f t="array" aca="1" ref="BQ453" ca="1">INDIRECT("'"&amp;$C453&amp;"'!"&amp;"$"&amp;$D453&amp;$BQ$1&amp;"")</f>
        <v>#REF!</v>
      </c>
      <c r="BR453" s="246"/>
      <c r="BS453" s="246"/>
      <c r="BT453" s="244"/>
      <c r="BU453" s="249" t="e" cm="1">
        <f t="array" aca="1" ref="BU453" ca="1">INDIRECT("'"&amp;$C453&amp;"'!"&amp;"$"&amp;$D453&amp;$BU$1&amp;"")</f>
        <v>#REF!</v>
      </c>
      <c r="BV453" s="246"/>
      <c r="BW453" s="246"/>
      <c r="BX453" s="244"/>
      <c r="BY453" s="249"/>
      <c r="BZ453" s="246"/>
      <c r="CA453" s="246"/>
      <c r="CB453" s="244"/>
    </row>
    <row r="454" spans="1:80" ht="15" thickBot="1" x14ac:dyDescent="0.25">
      <c r="BI454" s="250"/>
    </row>
    <row r="455" spans="1:80" ht="15" x14ac:dyDescent="0.2">
      <c r="A455" s="270">
        <f>A430+1</f>
        <v>45980</v>
      </c>
      <c r="B455" s="267">
        <v>0</v>
      </c>
      <c r="C455" s="252">
        <f>DAY(A455)</f>
        <v>19</v>
      </c>
      <c r="D455" s="253" t="s">
        <v>153</v>
      </c>
      <c r="E455" s="223"/>
      <c r="F455" s="224"/>
      <c r="G455" s="225" t="e" cm="1">
        <f t="array" aca="1" ref="G455" ca="1">INDIRECT("'"&amp;$C455&amp;"'!"&amp;"$"&amp;$D455&amp;$G$1&amp;"")</f>
        <v>#REF!</v>
      </c>
      <c r="H455" s="226" t="s">
        <v>1</v>
      </c>
      <c r="I455" s="224" t="s">
        <v>1</v>
      </c>
      <c r="J455" s="225" t="e" cm="1">
        <f t="array" aca="1" ref="J455" ca="1">INDIRECT("'"&amp;$C455&amp;"'!"&amp;"$"&amp;$D455&amp;$J$1&amp;"")</f>
        <v>#REF!</v>
      </c>
      <c r="K455" s="226"/>
      <c r="L455" s="226"/>
      <c r="M455" s="227"/>
      <c r="N455" s="223" t="e" cm="1">
        <f t="array" aca="1" ref="N455" ca="1">INDIRECT("'"&amp;$C455&amp;"'!"&amp;"$"&amp;$D455&amp;$N$1&amp;"")</f>
        <v>#REF!</v>
      </c>
      <c r="O455" s="226"/>
      <c r="P455" s="226"/>
      <c r="Q455" s="224"/>
      <c r="R455" s="358" t="e" cm="1">
        <f t="array" aca="1" ref="R455" ca="1">INDIRECT("'"&amp;$C455&amp;"'!"&amp;"$"&amp;$D455&amp;$R$1&amp;"")</f>
        <v>#REF!</v>
      </c>
      <c r="S455" s="226"/>
      <c r="T455" s="226"/>
      <c r="U455" s="227"/>
      <c r="V455" s="223"/>
      <c r="W455" s="228" t="e" cm="1">
        <f t="array" aca="1" ref="W455" ca="1">INDIRECT("'"&amp;$C455&amp;"'!"&amp;"$"&amp;$D455&amp;$W$1&amp;"")</f>
        <v>#REF!</v>
      </c>
      <c r="X455" s="226"/>
      <c r="Y455" s="224"/>
      <c r="Z455" s="225"/>
      <c r="AA455" s="226"/>
      <c r="AB455" s="226"/>
      <c r="AC455" s="227"/>
      <c r="AD455" s="223"/>
      <c r="AE455" s="226"/>
      <c r="AF455" s="226"/>
      <c r="AG455" s="224"/>
      <c r="AH455" s="225"/>
      <c r="AI455" s="226"/>
      <c r="AJ455" s="226"/>
      <c r="AK455" s="224"/>
      <c r="AL455" s="223"/>
      <c r="AM455" s="226"/>
      <c r="AN455" s="226"/>
      <c r="AO455" s="224"/>
      <c r="AP455" s="223"/>
      <c r="AQ455" s="227"/>
      <c r="AR455" s="223" t="e" cm="1">
        <f t="array" aca="1" ref="AR455" ca="1">INDIRECT("'"&amp;$C455&amp;"'!"&amp;"$"&amp;$D455&amp;$AR$1&amp;"")</f>
        <v>#REF!</v>
      </c>
      <c r="AS455" s="226"/>
      <c r="AT455" s="224"/>
      <c r="AU455" s="225" t="e" cm="1">
        <f t="array" aca="1" ref="AU455" ca="1">INDIRECT("'"&amp;$C455&amp;"'!"&amp;"$"&amp;$D455&amp;$AU$1&amp;"")</f>
        <v>#REF!</v>
      </c>
      <c r="AV455" s="226"/>
      <c r="AW455" s="224"/>
      <c r="AX455" s="223"/>
      <c r="AY455" s="227"/>
      <c r="AZ455" s="226" t="e" cm="1">
        <f t="array" aca="1" ref="AZ455" ca="1">INDIRECT("'"&amp;$C455&amp;"'!"&amp;"$"&amp;$D455&amp;$AZ$1&amp;"")</f>
        <v>#REF!</v>
      </c>
      <c r="BA455" s="225"/>
      <c r="BB455" s="226"/>
      <c r="BC455" s="224"/>
      <c r="BD455" s="226" t="e" cm="1">
        <f t="array" aca="1" ref="BD455" ca="1">INDIRECT("'"&amp;$C455&amp;"'!"&amp;"$"&amp;$D455&amp;$BD$1&amp;"")</f>
        <v>#REF!</v>
      </c>
      <c r="BE455" s="225"/>
      <c r="BF455" s="226"/>
      <c r="BG455" s="224"/>
      <c r="BH455" s="228"/>
      <c r="BI455" s="224"/>
      <c r="BJ455" s="228" t="e" cm="1">
        <f t="array" aca="1" ref="BJ455" ca="1">INDIRECT("'"&amp;$C455&amp;"'!"&amp;"$"&amp;$D455&amp;$BJ$1&amp;"")</f>
        <v>#REF!</v>
      </c>
      <c r="BK455" s="226"/>
      <c r="BL455" s="224"/>
      <c r="BM455" s="413"/>
      <c r="BN455" s="223" t="e" cm="1">
        <f t="array" aca="1" ref="BN455" ca="1">INDIRECT("'"&amp;$C455&amp;"'!"&amp;"$"&amp;$D455&amp;$BN$1&amp;"")</f>
        <v>#REF!</v>
      </c>
      <c r="BO455" s="225"/>
      <c r="BP455" s="224"/>
      <c r="BQ455" s="228" t="e" cm="1">
        <f t="array" aca="1" ref="BQ455" ca="1">INDIRECT("'"&amp;$C455&amp;"'!"&amp;"$"&amp;$D455&amp;$BQ$1&amp;"")</f>
        <v>#REF!</v>
      </c>
      <c r="BR455" s="226"/>
      <c r="BS455" s="226"/>
      <c r="BT455" s="224"/>
      <c r="BU455" s="228" t="e" cm="1">
        <f t="array" aca="1" ref="BU455" ca="1">INDIRECT("'"&amp;$C455&amp;"'!"&amp;"$"&amp;$D455&amp;$BU$1&amp;"")</f>
        <v>#REF!</v>
      </c>
      <c r="BV455" s="226"/>
      <c r="BW455" s="226"/>
      <c r="BX455" s="224"/>
      <c r="BY455" s="281"/>
      <c r="BZ455" s="226"/>
      <c r="CA455" s="226"/>
      <c r="CB455" s="224"/>
    </row>
    <row r="456" spans="1:80" ht="15" x14ac:dyDescent="0.2">
      <c r="A456" s="351">
        <f t="shared" ref="A456:A478" si="35">A431+1</f>
        <v>45980</v>
      </c>
      <c r="B456" s="268">
        <v>4.1666666666666699E-2</v>
      </c>
      <c r="C456" s="254">
        <f>DAY(A456)</f>
        <v>19</v>
      </c>
      <c r="D456" s="255" t="s">
        <v>154</v>
      </c>
      <c r="E456" s="229"/>
      <c r="F456" s="230"/>
      <c r="G456" s="231" t="e" cm="1">
        <f t="array" aca="1" ref="G456" ca="1">INDIRECT("'"&amp;$C456&amp;"'!"&amp;"$"&amp;$D456&amp;$G$1&amp;"")</f>
        <v>#REF!</v>
      </c>
      <c r="H456" s="232" t="s">
        <v>1</v>
      </c>
      <c r="I456" s="230" t="s">
        <v>1</v>
      </c>
      <c r="J456" s="231" t="e" cm="1">
        <f t="array" aca="1" ref="J456" ca="1">INDIRECT("'"&amp;$C456&amp;"'!"&amp;"$"&amp;$D456&amp;$J$1&amp;"")</f>
        <v>#REF!</v>
      </c>
      <c r="K456" s="232"/>
      <c r="L456" s="232"/>
      <c r="M456" s="233"/>
      <c r="N456" s="229" t="e" cm="1">
        <f t="array" aca="1" ref="N456" ca="1">INDIRECT("'"&amp;$C456&amp;"'!"&amp;"$"&amp;$D456&amp;$N$1&amp;"")</f>
        <v>#REF!</v>
      </c>
      <c r="O456" s="232"/>
      <c r="P456" s="232"/>
      <c r="Q456" s="230"/>
      <c r="R456" s="359" t="e" cm="1">
        <f t="array" aca="1" ref="R456" ca="1">INDIRECT("'"&amp;$C456&amp;"'!"&amp;"$"&amp;$D456&amp;$R$1&amp;"")</f>
        <v>#REF!</v>
      </c>
      <c r="S456" s="232"/>
      <c r="T456" s="232"/>
      <c r="U456" s="233"/>
      <c r="V456" s="229"/>
      <c r="W456" s="234" t="e" cm="1">
        <f t="array" aca="1" ref="W456" ca="1">INDIRECT("'"&amp;$C456&amp;"'!"&amp;"$"&amp;$D456&amp;$W$1&amp;"")</f>
        <v>#REF!</v>
      </c>
      <c r="X456" s="232"/>
      <c r="Y456" s="230"/>
      <c r="Z456" s="231"/>
      <c r="AA456" s="232"/>
      <c r="AB456" s="232"/>
      <c r="AC456" s="233"/>
      <c r="AD456" s="229"/>
      <c r="AE456" s="232"/>
      <c r="AF456" s="232"/>
      <c r="AG456" s="230"/>
      <c r="AH456" s="231"/>
      <c r="AI456" s="232"/>
      <c r="AJ456" s="232"/>
      <c r="AK456" s="233"/>
      <c r="AL456" s="229"/>
      <c r="AM456" s="232"/>
      <c r="AN456" s="232"/>
      <c r="AO456" s="230"/>
      <c r="AP456" s="229"/>
      <c r="AQ456" s="233"/>
      <c r="AR456" s="229" t="e" cm="1">
        <f t="array" aca="1" ref="AR456" ca="1">INDIRECT("'"&amp;$C456&amp;"'!"&amp;"$"&amp;$D456&amp;$AR$1&amp;"")</f>
        <v>#REF!</v>
      </c>
      <c r="AS456" s="232"/>
      <c r="AT456" s="230"/>
      <c r="AU456" s="231" t="e" cm="1">
        <f t="array" aca="1" ref="AU456" ca="1">INDIRECT("'"&amp;$C456&amp;"'!"&amp;"$"&amp;$D456&amp;$AU$1&amp;"")</f>
        <v>#REF!</v>
      </c>
      <c r="AV456" s="232"/>
      <c r="AW456" s="230"/>
      <c r="AX456" s="229"/>
      <c r="AY456" s="233"/>
      <c r="AZ456" s="232" t="e" cm="1">
        <f t="array" aca="1" ref="AZ456" ca="1">INDIRECT("'"&amp;$C456&amp;"'!"&amp;"$"&amp;$D456&amp;$AZ$1&amp;"")</f>
        <v>#REF!</v>
      </c>
      <c r="BA456" s="231"/>
      <c r="BB456" s="232"/>
      <c r="BC456" s="230"/>
      <c r="BD456" s="232" t="e" cm="1">
        <f t="array" aca="1" ref="BD456" ca="1">INDIRECT("'"&amp;$C456&amp;"'!"&amp;"$"&amp;$D456&amp;$BD$1&amp;"")</f>
        <v>#REF!</v>
      </c>
      <c r="BE456" s="231"/>
      <c r="BF456" s="232"/>
      <c r="BG456" s="230"/>
      <c r="BH456" s="234"/>
      <c r="BI456" s="230"/>
      <c r="BJ456" s="234" t="e" cm="1">
        <f t="array" aca="1" ref="BJ456" ca="1">INDIRECT("'"&amp;$C456&amp;"'!"&amp;"$"&amp;$D456&amp;$BJ$1&amp;"")</f>
        <v>#REF!</v>
      </c>
      <c r="BK456" s="232"/>
      <c r="BL456" s="230"/>
      <c r="BM456" s="414"/>
      <c r="BN456" s="229" t="e" cm="1">
        <f t="array" aca="1" ref="BN456" ca="1">INDIRECT("'"&amp;$C456&amp;"'!"&amp;"$"&amp;$D456&amp;$BN$1&amp;"")</f>
        <v>#REF!</v>
      </c>
      <c r="BO456" s="231"/>
      <c r="BP456" s="230"/>
      <c r="BQ456" s="234" t="e" cm="1">
        <f t="array" aca="1" ref="BQ456" ca="1">INDIRECT("'"&amp;$C456&amp;"'!"&amp;"$"&amp;$D456&amp;$BQ$1&amp;"")</f>
        <v>#REF!</v>
      </c>
      <c r="BR456" s="232"/>
      <c r="BS456" s="232"/>
      <c r="BT456" s="230"/>
      <c r="BU456" s="234" t="e" cm="1">
        <f t="array" aca="1" ref="BU456" ca="1">INDIRECT("'"&amp;$C456&amp;"'!"&amp;"$"&amp;$D456&amp;$BU$1&amp;"")</f>
        <v>#REF!</v>
      </c>
      <c r="BV456" s="232"/>
      <c r="BW456" s="232"/>
      <c r="BX456" s="230"/>
      <c r="BY456" s="235"/>
      <c r="BZ456" s="232"/>
      <c r="CA456" s="232"/>
      <c r="CB456" s="230"/>
    </row>
    <row r="457" spans="1:80" ht="15" x14ac:dyDescent="0.2">
      <c r="A457" s="351">
        <f t="shared" si="35"/>
        <v>45980</v>
      </c>
      <c r="B457" s="268">
        <v>8.3333333333333301E-2</v>
      </c>
      <c r="C457" s="254">
        <f>DAY(A457)</f>
        <v>19</v>
      </c>
      <c r="D457" s="255" t="s">
        <v>155</v>
      </c>
      <c r="E457" s="236"/>
      <c r="F457" s="237"/>
      <c r="G457" s="238" t="e" cm="1">
        <f t="array" aca="1" ref="G457" ca="1">INDIRECT("'"&amp;$C457&amp;"'!"&amp;"$"&amp;$D457&amp;$G$1&amp;"")</f>
        <v>#REF!</v>
      </c>
      <c r="H457" s="239" t="s">
        <v>1</v>
      </c>
      <c r="I457" s="237" t="s">
        <v>1</v>
      </c>
      <c r="J457" s="238" t="e" cm="1">
        <f t="array" aca="1" ref="J457" ca="1">INDIRECT("'"&amp;$C457&amp;"'!"&amp;"$"&amp;$D457&amp;$J$1&amp;"")</f>
        <v>#REF!</v>
      </c>
      <c r="K457" s="239"/>
      <c r="L457" s="239"/>
      <c r="M457" s="240"/>
      <c r="N457" s="236" t="e" cm="1">
        <f t="array" aca="1" ref="N457" ca="1">INDIRECT("'"&amp;$C457&amp;"'!"&amp;"$"&amp;$D457&amp;$N$1&amp;"")</f>
        <v>#REF!</v>
      </c>
      <c r="O457" s="239"/>
      <c r="P457" s="239"/>
      <c r="Q457" s="237"/>
      <c r="R457" s="236" t="e" cm="1">
        <f t="array" aca="1" ref="R457" ca="1">INDIRECT("'"&amp;$C457&amp;"'!"&amp;"$"&amp;$D457&amp;$R$1&amp;"")</f>
        <v>#REF!</v>
      </c>
      <c r="S457" s="239"/>
      <c r="T457" s="239"/>
      <c r="U457" s="240"/>
      <c r="V457" s="236"/>
      <c r="W457" s="241" t="e" cm="1">
        <f t="array" aca="1" ref="W457" ca="1">INDIRECT("'"&amp;$C457&amp;"'!"&amp;"$"&amp;$D457&amp;$W$1&amp;"")</f>
        <v>#REF!</v>
      </c>
      <c r="X457" s="239"/>
      <c r="Y457" s="237"/>
      <c r="Z457" s="238"/>
      <c r="AA457" s="239"/>
      <c r="AB457" s="239"/>
      <c r="AC457" s="240"/>
      <c r="AD457" s="236"/>
      <c r="AE457" s="239"/>
      <c r="AF457" s="239"/>
      <c r="AG457" s="237"/>
      <c r="AH457" s="238"/>
      <c r="AI457" s="239"/>
      <c r="AJ457" s="239"/>
      <c r="AK457" s="240"/>
      <c r="AL457" s="236"/>
      <c r="AM457" s="239"/>
      <c r="AN457" s="239"/>
      <c r="AO457" s="240"/>
      <c r="AP457" s="236"/>
      <c r="AQ457" s="240"/>
      <c r="AR457" s="236" t="e" cm="1">
        <f t="array" aca="1" ref="AR457" ca="1">INDIRECT("'"&amp;$C457&amp;"'!"&amp;"$"&amp;$D457&amp;$AR$1&amp;"")</f>
        <v>#REF!</v>
      </c>
      <c r="AS457" s="239"/>
      <c r="AT457" s="237"/>
      <c r="AU457" s="238" t="e" cm="1">
        <f t="array" aca="1" ref="AU457" ca="1">INDIRECT("'"&amp;$C457&amp;"'!"&amp;"$"&amp;$D457&amp;$AU$1&amp;"")</f>
        <v>#REF!</v>
      </c>
      <c r="AV457" s="239"/>
      <c r="AW457" s="237"/>
      <c r="AX457" s="236"/>
      <c r="AY457" s="240"/>
      <c r="AZ457" s="239" t="e" cm="1">
        <f t="array" aca="1" ref="AZ457" ca="1">INDIRECT("'"&amp;$C457&amp;"'!"&amp;"$"&amp;$D457&amp;$AZ$1&amp;"")</f>
        <v>#REF!</v>
      </c>
      <c r="BA457" s="238"/>
      <c r="BB457" s="239"/>
      <c r="BC457" s="237"/>
      <c r="BD457" s="239" t="e" cm="1">
        <f t="array" aca="1" ref="BD457" ca="1">INDIRECT("'"&amp;$C457&amp;"'!"&amp;"$"&amp;$D457&amp;$BD$1&amp;"")</f>
        <v>#REF!</v>
      </c>
      <c r="BE457" s="238"/>
      <c r="BF457" s="239"/>
      <c r="BG457" s="237"/>
      <c r="BH457" s="241"/>
      <c r="BI457" s="237"/>
      <c r="BJ457" s="241" t="e" cm="1">
        <f t="array" aca="1" ref="BJ457" ca="1">INDIRECT("'"&amp;$C457&amp;"'!"&amp;"$"&amp;$D457&amp;$BJ$1&amp;"")</f>
        <v>#REF!</v>
      </c>
      <c r="BK457" s="239"/>
      <c r="BL457" s="237"/>
      <c r="BM457" s="415"/>
      <c r="BN457" s="236" t="e" cm="1">
        <f t="array" aca="1" ref="BN457" ca="1">INDIRECT("'"&amp;$C457&amp;"'!"&amp;"$"&amp;$D457&amp;$BN$1&amp;"")</f>
        <v>#REF!</v>
      </c>
      <c r="BO457" s="238"/>
      <c r="BP457" s="237"/>
      <c r="BQ457" s="241" t="e" cm="1">
        <f t="array" aca="1" ref="BQ457" ca="1">INDIRECT("'"&amp;$C457&amp;"'!"&amp;"$"&amp;$D457&amp;$BQ$1&amp;"")</f>
        <v>#REF!</v>
      </c>
      <c r="BR457" s="239"/>
      <c r="BS457" s="239"/>
      <c r="BT457" s="237"/>
      <c r="BU457" s="241" t="e" cm="1">
        <f t="array" aca="1" ref="BU457" ca="1">INDIRECT("'"&amp;$C457&amp;"'!"&amp;"$"&amp;$D457&amp;$BU$1&amp;"")</f>
        <v>#REF!</v>
      </c>
      <c r="BV457" s="239"/>
      <c r="BW457" s="239"/>
      <c r="BX457" s="237"/>
      <c r="BY457" s="242"/>
      <c r="BZ457" s="239"/>
      <c r="CA457" s="239"/>
      <c r="CB457" s="237"/>
    </row>
    <row r="458" spans="1:80" ht="15" x14ac:dyDescent="0.2">
      <c r="A458" s="351">
        <f t="shared" si="35"/>
        <v>45980</v>
      </c>
      <c r="B458" s="268">
        <v>0.125</v>
      </c>
      <c r="C458" s="254">
        <f>DAY(A458)</f>
        <v>19</v>
      </c>
      <c r="D458" s="255" t="s">
        <v>156</v>
      </c>
      <c r="E458" s="229"/>
      <c r="F458" s="230"/>
      <c r="G458" s="231" t="e" cm="1">
        <f t="array" aca="1" ref="G458" ca="1">INDIRECT("'"&amp;$C458&amp;"'!"&amp;"$"&amp;$D458&amp;$G$1&amp;"")</f>
        <v>#REF!</v>
      </c>
      <c r="H458" s="232" t="s">
        <v>1</v>
      </c>
      <c r="I458" s="230" t="s">
        <v>1</v>
      </c>
      <c r="J458" s="231" t="e" cm="1">
        <f t="array" aca="1" ref="J458" ca="1">INDIRECT("'"&amp;$C458&amp;"'!"&amp;"$"&amp;$D458&amp;$J$1&amp;"")</f>
        <v>#REF!</v>
      </c>
      <c r="K458" s="232"/>
      <c r="L458" s="232"/>
      <c r="M458" s="233"/>
      <c r="N458" s="229" t="e" cm="1">
        <f t="array" aca="1" ref="N458" ca="1">INDIRECT("'"&amp;$C458&amp;"'!"&amp;"$"&amp;$D458&amp;$N$1&amp;"")</f>
        <v>#REF!</v>
      </c>
      <c r="O458" s="232"/>
      <c r="P458" s="232"/>
      <c r="Q458" s="230"/>
      <c r="R458" s="359" t="e" cm="1">
        <f t="array" aca="1" ref="R458" ca="1">INDIRECT("'"&amp;$C458&amp;"'!"&amp;"$"&amp;$D458&amp;$R$1&amp;"")</f>
        <v>#REF!</v>
      </c>
      <c r="S458" s="232"/>
      <c r="T458" s="232"/>
      <c r="U458" s="233"/>
      <c r="V458" s="229"/>
      <c r="W458" s="234" t="e" cm="1">
        <f t="array" aca="1" ref="W458" ca="1">INDIRECT("'"&amp;$C458&amp;"'!"&amp;"$"&amp;$D458&amp;$W$1&amp;"")</f>
        <v>#REF!</v>
      </c>
      <c r="X458" s="232"/>
      <c r="Y458" s="230"/>
      <c r="Z458" s="231"/>
      <c r="AA458" s="232"/>
      <c r="AB458" s="232"/>
      <c r="AC458" s="233"/>
      <c r="AD458" s="229"/>
      <c r="AE458" s="232"/>
      <c r="AF458" s="232"/>
      <c r="AG458" s="230"/>
      <c r="AH458" s="231"/>
      <c r="AI458" s="232"/>
      <c r="AJ458" s="232"/>
      <c r="AK458" s="233"/>
      <c r="AL458" s="229"/>
      <c r="AM458" s="232"/>
      <c r="AN458" s="232"/>
      <c r="AO458" s="230"/>
      <c r="AP458" s="229"/>
      <c r="AQ458" s="233"/>
      <c r="AR458" s="229" t="e" cm="1">
        <f t="array" aca="1" ref="AR458" ca="1">INDIRECT("'"&amp;$C458&amp;"'!"&amp;"$"&amp;$D458&amp;$AR$1&amp;"")</f>
        <v>#REF!</v>
      </c>
      <c r="AS458" s="232"/>
      <c r="AT458" s="230"/>
      <c r="AU458" s="231" t="e" cm="1">
        <f t="array" aca="1" ref="AU458" ca="1">INDIRECT("'"&amp;$C458&amp;"'!"&amp;"$"&amp;$D458&amp;$AU$1&amp;"")</f>
        <v>#REF!</v>
      </c>
      <c r="AV458" s="232"/>
      <c r="AW458" s="230"/>
      <c r="AX458" s="229"/>
      <c r="AY458" s="233"/>
      <c r="AZ458" s="232" t="e" cm="1">
        <f t="array" aca="1" ref="AZ458" ca="1">INDIRECT("'"&amp;$C458&amp;"'!"&amp;"$"&amp;$D458&amp;$AZ$1&amp;"")</f>
        <v>#REF!</v>
      </c>
      <c r="BA458" s="231"/>
      <c r="BB458" s="232"/>
      <c r="BC458" s="230"/>
      <c r="BD458" s="232" t="e" cm="1">
        <f t="array" aca="1" ref="BD458" ca="1">INDIRECT("'"&amp;$C458&amp;"'!"&amp;"$"&amp;$D458&amp;$BD$1&amp;"")</f>
        <v>#REF!</v>
      </c>
      <c r="BE458" s="231"/>
      <c r="BF458" s="232"/>
      <c r="BG458" s="230"/>
      <c r="BH458" s="234"/>
      <c r="BI458" s="230"/>
      <c r="BJ458" s="234" t="e" cm="1">
        <f t="array" aca="1" ref="BJ458" ca="1">INDIRECT("'"&amp;$C458&amp;"'!"&amp;"$"&amp;$D458&amp;$BJ$1&amp;"")</f>
        <v>#REF!</v>
      </c>
      <c r="BK458" s="232"/>
      <c r="BL458" s="230"/>
      <c r="BM458" s="414"/>
      <c r="BN458" s="229" t="e" cm="1">
        <f t="array" aca="1" ref="BN458" ca="1">INDIRECT("'"&amp;$C458&amp;"'!"&amp;"$"&amp;$D458&amp;$BN$1&amp;"")</f>
        <v>#REF!</v>
      </c>
      <c r="BO458" s="231"/>
      <c r="BP458" s="230"/>
      <c r="BQ458" s="234" t="e" cm="1">
        <f t="array" aca="1" ref="BQ458" ca="1">INDIRECT("'"&amp;$C458&amp;"'!"&amp;"$"&amp;$D458&amp;$BQ$1&amp;"")</f>
        <v>#REF!</v>
      </c>
      <c r="BR458" s="232"/>
      <c r="BS458" s="232"/>
      <c r="BT458" s="230"/>
      <c r="BU458" s="234" t="e" cm="1">
        <f t="array" aca="1" ref="BU458" ca="1">INDIRECT("'"&amp;$C458&amp;"'!"&amp;"$"&amp;$D458&amp;$BU$1&amp;"")</f>
        <v>#REF!</v>
      </c>
      <c r="BV458" s="232"/>
      <c r="BW458" s="232"/>
      <c r="BX458" s="230"/>
      <c r="BY458" s="235"/>
      <c r="BZ458" s="232"/>
      <c r="CA458" s="232"/>
      <c r="CB458" s="230"/>
    </row>
    <row r="459" spans="1:80" ht="15" x14ac:dyDescent="0.2">
      <c r="A459" s="351">
        <f t="shared" si="35"/>
        <v>45980</v>
      </c>
      <c r="B459" s="268">
        <v>0.16666666666666699</v>
      </c>
      <c r="C459" s="254">
        <f>DAY(A459)</f>
        <v>19</v>
      </c>
      <c r="D459" s="255" t="s">
        <v>157</v>
      </c>
      <c r="E459" s="236"/>
      <c r="F459" s="237"/>
      <c r="G459" s="238" t="e" cm="1">
        <f t="array" aca="1" ref="G459" ca="1">INDIRECT("'"&amp;$C459&amp;"'!"&amp;"$"&amp;$D459&amp;$G$1&amp;"")</f>
        <v>#REF!</v>
      </c>
      <c r="H459" s="239" t="s">
        <v>1</v>
      </c>
      <c r="I459" s="237" t="s">
        <v>1</v>
      </c>
      <c r="J459" s="238" t="e" cm="1">
        <f t="array" aca="1" ref="J459" ca="1">INDIRECT("'"&amp;$C459&amp;"'!"&amp;"$"&amp;$D459&amp;$J$1&amp;"")</f>
        <v>#REF!</v>
      </c>
      <c r="K459" s="239"/>
      <c r="L459" s="239"/>
      <c r="M459" s="240"/>
      <c r="N459" s="236" t="e" cm="1">
        <f t="array" aca="1" ref="N459" ca="1">INDIRECT("'"&amp;$C459&amp;"'!"&amp;"$"&amp;$D459&amp;$N$1&amp;"")</f>
        <v>#REF!</v>
      </c>
      <c r="O459" s="239"/>
      <c r="P459" s="239"/>
      <c r="Q459" s="237"/>
      <c r="R459" s="236" t="e" cm="1">
        <f t="array" aca="1" ref="R459" ca="1">INDIRECT("'"&amp;$C459&amp;"'!"&amp;"$"&amp;$D459&amp;$R$1&amp;"")</f>
        <v>#REF!</v>
      </c>
      <c r="S459" s="239"/>
      <c r="T459" s="239"/>
      <c r="U459" s="240"/>
      <c r="V459" s="236"/>
      <c r="W459" s="241" t="e" cm="1">
        <f t="array" aca="1" ref="W459" ca="1">INDIRECT("'"&amp;$C459&amp;"'!"&amp;"$"&amp;$D459&amp;$W$1&amp;"")</f>
        <v>#REF!</v>
      </c>
      <c r="X459" s="239"/>
      <c r="Y459" s="237"/>
      <c r="Z459" s="238"/>
      <c r="AA459" s="239"/>
      <c r="AB459" s="239"/>
      <c r="AC459" s="240"/>
      <c r="AD459" s="236"/>
      <c r="AE459" s="239"/>
      <c r="AF459" s="239"/>
      <c r="AG459" s="237"/>
      <c r="AH459" s="238"/>
      <c r="AI459" s="239"/>
      <c r="AJ459" s="239"/>
      <c r="AK459" s="240"/>
      <c r="AL459" s="236"/>
      <c r="AM459" s="239"/>
      <c r="AN459" s="239"/>
      <c r="AO459" s="237"/>
      <c r="AP459" s="236"/>
      <c r="AQ459" s="240"/>
      <c r="AR459" s="236" t="e" cm="1">
        <f t="array" aca="1" ref="AR459" ca="1">INDIRECT("'"&amp;$C459&amp;"'!"&amp;"$"&amp;$D459&amp;$AR$1&amp;"")</f>
        <v>#REF!</v>
      </c>
      <c r="AS459" s="239"/>
      <c r="AT459" s="237"/>
      <c r="AU459" s="238" t="e" cm="1">
        <f t="array" aca="1" ref="AU459" ca="1">INDIRECT("'"&amp;$C459&amp;"'!"&amp;"$"&amp;$D459&amp;$AU$1&amp;"")</f>
        <v>#REF!</v>
      </c>
      <c r="AV459" s="239"/>
      <c r="AW459" s="237"/>
      <c r="AX459" s="236"/>
      <c r="AY459" s="240"/>
      <c r="AZ459" s="239" t="e" cm="1">
        <f t="array" aca="1" ref="AZ459" ca="1">INDIRECT("'"&amp;$C459&amp;"'!"&amp;"$"&amp;$D459&amp;$AZ$1&amp;"")</f>
        <v>#REF!</v>
      </c>
      <c r="BA459" s="238"/>
      <c r="BB459" s="239"/>
      <c r="BC459" s="237"/>
      <c r="BD459" s="239" t="e" cm="1">
        <f t="array" aca="1" ref="BD459" ca="1">INDIRECT("'"&amp;$C459&amp;"'!"&amp;"$"&amp;$D459&amp;$BD$1&amp;"")</f>
        <v>#REF!</v>
      </c>
      <c r="BE459" s="238"/>
      <c r="BF459" s="239"/>
      <c r="BG459" s="237"/>
      <c r="BH459" s="241"/>
      <c r="BI459" s="237"/>
      <c r="BJ459" s="241" t="e" cm="1">
        <f t="array" aca="1" ref="BJ459" ca="1">INDIRECT("'"&amp;$C459&amp;"'!"&amp;"$"&amp;$D459&amp;$BJ$1&amp;"")</f>
        <v>#REF!</v>
      </c>
      <c r="BK459" s="239"/>
      <c r="BL459" s="237"/>
      <c r="BM459" s="415"/>
      <c r="BN459" s="236" t="e" cm="1">
        <f t="array" aca="1" ref="BN459" ca="1">INDIRECT("'"&amp;$C459&amp;"'!"&amp;"$"&amp;$D459&amp;$BN$1&amp;"")</f>
        <v>#REF!</v>
      </c>
      <c r="BO459" s="238"/>
      <c r="BP459" s="237"/>
      <c r="BQ459" s="241" t="e" cm="1">
        <f t="array" aca="1" ref="BQ459" ca="1">INDIRECT("'"&amp;$C459&amp;"'!"&amp;"$"&amp;$D459&amp;$BQ$1&amp;"")</f>
        <v>#REF!</v>
      </c>
      <c r="BR459" s="239"/>
      <c r="BS459" s="239"/>
      <c r="BT459" s="237"/>
      <c r="BU459" s="241" t="e" cm="1">
        <f t="array" aca="1" ref="BU459" ca="1">INDIRECT("'"&amp;$C459&amp;"'!"&amp;"$"&amp;$D459&amp;$BU$1&amp;"")</f>
        <v>#REF!</v>
      </c>
      <c r="BV459" s="239"/>
      <c r="BW459" s="239"/>
      <c r="BX459" s="237"/>
      <c r="BY459" s="242"/>
      <c r="BZ459" s="239"/>
      <c r="CA459" s="239"/>
      <c r="CB459" s="237"/>
    </row>
    <row r="460" spans="1:80" ht="15" x14ac:dyDescent="0.2">
      <c r="A460" s="351">
        <f t="shared" si="35"/>
        <v>45980</v>
      </c>
      <c r="B460" s="268">
        <v>0.20833333333333301</v>
      </c>
      <c r="C460" s="254">
        <f t="shared" ref="C460:C478" si="36">DAY(A460)</f>
        <v>19</v>
      </c>
      <c r="D460" s="255" t="s">
        <v>158</v>
      </c>
      <c r="E460" s="229"/>
      <c r="F460" s="230"/>
      <c r="G460" s="231" t="e" cm="1">
        <f t="array" aca="1" ref="G460" ca="1">INDIRECT("'"&amp;$C460&amp;"'!"&amp;"$"&amp;$D460&amp;$G$1&amp;"")</f>
        <v>#REF!</v>
      </c>
      <c r="H460" s="232" t="s">
        <v>1</v>
      </c>
      <c r="I460" s="230" t="s">
        <v>1</v>
      </c>
      <c r="J460" s="231" t="e" cm="1">
        <f t="array" aca="1" ref="J460" ca="1">INDIRECT("'"&amp;$C460&amp;"'!"&amp;"$"&amp;$D460&amp;$J$1&amp;"")</f>
        <v>#REF!</v>
      </c>
      <c r="K460" s="232"/>
      <c r="L460" s="232"/>
      <c r="M460" s="233"/>
      <c r="N460" s="229" t="e" cm="1">
        <f t="array" aca="1" ref="N460" ca="1">INDIRECT("'"&amp;$C460&amp;"'!"&amp;"$"&amp;$D460&amp;$N$1&amp;"")</f>
        <v>#REF!</v>
      </c>
      <c r="O460" s="232"/>
      <c r="P460" s="232"/>
      <c r="Q460" s="230"/>
      <c r="R460" s="359" t="e" cm="1">
        <f t="array" aca="1" ref="R460" ca="1">INDIRECT("'"&amp;$C460&amp;"'!"&amp;"$"&amp;$D460&amp;$R$1&amp;"")</f>
        <v>#REF!</v>
      </c>
      <c r="S460" s="232"/>
      <c r="T460" s="232"/>
      <c r="U460" s="233"/>
      <c r="V460" s="229"/>
      <c r="W460" s="234" t="e" cm="1">
        <f t="array" aca="1" ref="W460" ca="1">INDIRECT("'"&amp;$C460&amp;"'!"&amp;"$"&amp;$D460&amp;$W$1&amp;"")</f>
        <v>#REF!</v>
      </c>
      <c r="X460" s="232"/>
      <c r="Y460" s="230"/>
      <c r="Z460" s="231"/>
      <c r="AA460" s="232"/>
      <c r="AB460" s="232"/>
      <c r="AC460" s="233"/>
      <c r="AD460" s="229"/>
      <c r="AE460" s="232"/>
      <c r="AF460" s="232"/>
      <c r="AG460" s="230"/>
      <c r="AH460" s="231"/>
      <c r="AI460" s="232"/>
      <c r="AJ460" s="232"/>
      <c r="AK460" s="233"/>
      <c r="AL460" s="229"/>
      <c r="AM460" s="232"/>
      <c r="AN460" s="232"/>
      <c r="AO460" s="230"/>
      <c r="AP460" s="229"/>
      <c r="AQ460" s="233"/>
      <c r="AR460" s="229" t="e" cm="1">
        <f t="array" aca="1" ref="AR460" ca="1">INDIRECT("'"&amp;$C460&amp;"'!"&amp;"$"&amp;$D460&amp;$AR$1&amp;"")</f>
        <v>#REF!</v>
      </c>
      <c r="AS460" s="232"/>
      <c r="AT460" s="230"/>
      <c r="AU460" s="231" t="e" cm="1">
        <f t="array" aca="1" ref="AU460" ca="1">INDIRECT("'"&amp;$C460&amp;"'!"&amp;"$"&amp;$D460&amp;$AU$1&amp;"")</f>
        <v>#REF!</v>
      </c>
      <c r="AV460" s="232"/>
      <c r="AW460" s="230"/>
      <c r="AX460" s="229"/>
      <c r="AY460" s="233"/>
      <c r="AZ460" s="232" t="e" cm="1">
        <f t="array" aca="1" ref="AZ460" ca="1">INDIRECT("'"&amp;$C460&amp;"'!"&amp;"$"&amp;$D460&amp;$AZ$1&amp;"")</f>
        <v>#REF!</v>
      </c>
      <c r="BA460" s="231"/>
      <c r="BB460" s="232"/>
      <c r="BC460" s="230"/>
      <c r="BD460" s="232" t="e" cm="1">
        <f t="array" aca="1" ref="BD460" ca="1">INDIRECT("'"&amp;$C460&amp;"'!"&amp;"$"&amp;$D460&amp;$BD$1&amp;"")</f>
        <v>#REF!</v>
      </c>
      <c r="BE460" s="231"/>
      <c r="BF460" s="232"/>
      <c r="BG460" s="230"/>
      <c r="BH460" s="234"/>
      <c r="BI460" s="230"/>
      <c r="BJ460" s="234" t="e" cm="1">
        <f t="array" aca="1" ref="BJ460" ca="1">INDIRECT("'"&amp;$C460&amp;"'!"&amp;"$"&amp;$D460&amp;$BJ$1&amp;"")</f>
        <v>#REF!</v>
      </c>
      <c r="BK460" s="232"/>
      <c r="BL460" s="230"/>
      <c r="BM460" s="414"/>
      <c r="BN460" s="229" t="e" cm="1">
        <f t="array" aca="1" ref="BN460" ca="1">INDIRECT("'"&amp;$C460&amp;"'!"&amp;"$"&amp;$D460&amp;$BN$1&amp;"")</f>
        <v>#REF!</v>
      </c>
      <c r="BO460" s="231"/>
      <c r="BP460" s="230"/>
      <c r="BQ460" s="234" t="e" cm="1">
        <f t="array" aca="1" ref="BQ460" ca="1">INDIRECT("'"&amp;$C460&amp;"'!"&amp;"$"&amp;$D460&amp;$BQ$1&amp;"")</f>
        <v>#REF!</v>
      </c>
      <c r="BR460" s="232"/>
      <c r="BS460" s="232"/>
      <c r="BT460" s="230"/>
      <c r="BU460" s="234" t="e" cm="1">
        <f t="array" aca="1" ref="BU460" ca="1">INDIRECT("'"&amp;$C460&amp;"'!"&amp;"$"&amp;$D460&amp;$BU$1&amp;"")</f>
        <v>#REF!</v>
      </c>
      <c r="BV460" s="232"/>
      <c r="BW460" s="232"/>
      <c r="BX460" s="230"/>
      <c r="BY460" s="235"/>
      <c r="BZ460" s="232"/>
      <c r="CA460" s="232"/>
      <c r="CB460" s="230"/>
    </row>
    <row r="461" spans="1:80" ht="15" x14ac:dyDescent="0.2">
      <c r="A461" s="351">
        <f t="shared" si="35"/>
        <v>45980</v>
      </c>
      <c r="B461" s="268">
        <v>0.25</v>
      </c>
      <c r="C461" s="254">
        <f t="shared" si="36"/>
        <v>19</v>
      </c>
      <c r="D461" s="255" t="s">
        <v>159</v>
      </c>
      <c r="E461" s="236"/>
      <c r="F461" s="237"/>
      <c r="G461" s="238" t="e" cm="1">
        <f t="array" aca="1" ref="G461" ca="1">INDIRECT("'"&amp;$C461&amp;"'!"&amp;"$"&amp;$D461&amp;$G$1&amp;"")</f>
        <v>#REF!</v>
      </c>
      <c r="H461" s="239" t="s">
        <v>1</v>
      </c>
      <c r="I461" s="237" t="s">
        <v>1</v>
      </c>
      <c r="J461" s="238" t="e" cm="1">
        <f t="array" aca="1" ref="J461" ca="1">INDIRECT("'"&amp;$C461&amp;"'!"&amp;"$"&amp;$D461&amp;$J$1&amp;"")</f>
        <v>#REF!</v>
      </c>
      <c r="K461" s="239"/>
      <c r="L461" s="239"/>
      <c r="M461" s="240"/>
      <c r="N461" s="236" t="e" cm="1">
        <f t="array" aca="1" ref="N461" ca="1">INDIRECT("'"&amp;$C461&amp;"'!"&amp;"$"&amp;$D461&amp;$N$1&amp;"")</f>
        <v>#REF!</v>
      </c>
      <c r="O461" s="239"/>
      <c r="P461" s="239"/>
      <c r="Q461" s="237"/>
      <c r="R461" s="236" t="e" cm="1">
        <f t="array" aca="1" ref="R461" ca="1">INDIRECT("'"&amp;$C461&amp;"'!"&amp;"$"&amp;$D461&amp;$R$1&amp;"")</f>
        <v>#REF!</v>
      </c>
      <c r="S461" s="239"/>
      <c r="T461" s="239"/>
      <c r="U461" s="240"/>
      <c r="V461" s="236"/>
      <c r="W461" s="241" t="e" cm="1">
        <f t="array" aca="1" ref="W461" ca="1">INDIRECT("'"&amp;$C461&amp;"'!"&amp;"$"&amp;$D461&amp;$W$1&amp;"")</f>
        <v>#REF!</v>
      </c>
      <c r="X461" s="239"/>
      <c r="Y461" s="237"/>
      <c r="Z461" s="238"/>
      <c r="AA461" s="239"/>
      <c r="AB461" s="239"/>
      <c r="AC461" s="240"/>
      <c r="AD461" s="236"/>
      <c r="AE461" s="239"/>
      <c r="AF461" s="239"/>
      <c r="AG461" s="237"/>
      <c r="AH461" s="238"/>
      <c r="AI461" s="239"/>
      <c r="AJ461" s="239"/>
      <c r="AK461" s="240"/>
      <c r="AL461" s="236"/>
      <c r="AM461" s="239"/>
      <c r="AN461" s="239"/>
      <c r="AO461" s="237"/>
      <c r="AP461" s="236"/>
      <c r="AQ461" s="240"/>
      <c r="AR461" s="236" t="e" cm="1">
        <f t="array" aca="1" ref="AR461" ca="1">INDIRECT("'"&amp;$C461&amp;"'!"&amp;"$"&amp;$D461&amp;$AR$1&amp;"")</f>
        <v>#REF!</v>
      </c>
      <c r="AS461" s="239"/>
      <c r="AT461" s="237"/>
      <c r="AU461" s="238" t="e" cm="1">
        <f t="array" aca="1" ref="AU461" ca="1">INDIRECT("'"&amp;$C461&amp;"'!"&amp;"$"&amp;$D461&amp;$AU$1&amp;"")</f>
        <v>#REF!</v>
      </c>
      <c r="AV461" s="239"/>
      <c r="AW461" s="237"/>
      <c r="AX461" s="236"/>
      <c r="AY461" s="240"/>
      <c r="AZ461" s="239" t="e" cm="1">
        <f t="array" aca="1" ref="AZ461" ca="1">INDIRECT("'"&amp;$C461&amp;"'!"&amp;"$"&amp;$D461&amp;$AZ$1&amp;"")</f>
        <v>#REF!</v>
      </c>
      <c r="BA461" s="238"/>
      <c r="BB461" s="239"/>
      <c r="BC461" s="237"/>
      <c r="BD461" s="239" t="e" cm="1">
        <f t="array" aca="1" ref="BD461" ca="1">INDIRECT("'"&amp;$C461&amp;"'!"&amp;"$"&amp;$D461&amp;$BD$1&amp;"")</f>
        <v>#REF!</v>
      </c>
      <c r="BE461" s="238"/>
      <c r="BF461" s="239"/>
      <c r="BG461" s="237"/>
      <c r="BH461" s="241"/>
      <c r="BI461" s="237"/>
      <c r="BJ461" s="241" t="e" cm="1">
        <f t="array" aca="1" ref="BJ461" ca="1">INDIRECT("'"&amp;$C461&amp;"'!"&amp;"$"&amp;$D461&amp;$BJ$1&amp;"")</f>
        <v>#REF!</v>
      </c>
      <c r="BK461" s="239"/>
      <c r="BL461" s="237"/>
      <c r="BM461" s="415"/>
      <c r="BN461" s="236" t="e" cm="1">
        <f t="array" aca="1" ref="BN461" ca="1">INDIRECT("'"&amp;$C461&amp;"'!"&amp;"$"&amp;$D461&amp;$BN$1&amp;"")</f>
        <v>#REF!</v>
      </c>
      <c r="BO461" s="238"/>
      <c r="BP461" s="237"/>
      <c r="BQ461" s="241" t="e" cm="1">
        <f t="array" aca="1" ref="BQ461" ca="1">INDIRECT("'"&amp;$C461&amp;"'!"&amp;"$"&amp;$D461&amp;$BQ$1&amp;"")</f>
        <v>#REF!</v>
      </c>
      <c r="BR461" s="239"/>
      <c r="BS461" s="239"/>
      <c r="BT461" s="237"/>
      <c r="BU461" s="241" t="e" cm="1">
        <f t="array" aca="1" ref="BU461" ca="1">INDIRECT("'"&amp;$C461&amp;"'!"&amp;"$"&amp;$D461&amp;$BU$1&amp;"")</f>
        <v>#REF!</v>
      </c>
      <c r="BV461" s="239"/>
      <c r="BW461" s="239"/>
      <c r="BX461" s="237"/>
      <c r="BY461" s="242"/>
      <c r="BZ461" s="239"/>
      <c r="CA461" s="239"/>
      <c r="CB461" s="237"/>
    </row>
    <row r="462" spans="1:80" ht="15" x14ac:dyDescent="0.2">
      <c r="A462" s="351">
        <f t="shared" si="35"/>
        <v>45980</v>
      </c>
      <c r="B462" s="268">
        <v>0.29166666666666702</v>
      </c>
      <c r="C462" s="254">
        <f t="shared" si="36"/>
        <v>19</v>
      </c>
      <c r="D462" s="255" t="s">
        <v>160</v>
      </c>
      <c r="E462" s="229"/>
      <c r="F462" s="230"/>
      <c r="G462" s="231" t="e" cm="1">
        <f t="array" aca="1" ref="G462" ca="1">INDIRECT("'"&amp;$C462&amp;"'!"&amp;"$"&amp;$D462&amp;$G$1&amp;"")</f>
        <v>#REF!</v>
      </c>
      <c r="H462" s="232" t="s">
        <v>1</v>
      </c>
      <c r="I462" s="230" t="s">
        <v>1</v>
      </c>
      <c r="J462" s="231" t="e" cm="1">
        <f t="array" aca="1" ref="J462" ca="1">INDIRECT("'"&amp;$C462&amp;"'!"&amp;"$"&amp;$D462&amp;$J$1&amp;"")</f>
        <v>#REF!</v>
      </c>
      <c r="K462" s="232"/>
      <c r="L462" s="232"/>
      <c r="M462" s="233"/>
      <c r="N462" s="229" t="e" cm="1">
        <f t="array" aca="1" ref="N462" ca="1">INDIRECT("'"&amp;$C462&amp;"'!"&amp;"$"&amp;$D462&amp;$N$1&amp;"")</f>
        <v>#REF!</v>
      </c>
      <c r="O462" s="232"/>
      <c r="P462" s="232"/>
      <c r="Q462" s="230"/>
      <c r="R462" s="359" t="e" cm="1">
        <f t="array" aca="1" ref="R462" ca="1">INDIRECT("'"&amp;$C462&amp;"'!"&amp;"$"&amp;$D462&amp;$R$1&amp;"")</f>
        <v>#REF!</v>
      </c>
      <c r="S462" s="232"/>
      <c r="T462" s="232"/>
      <c r="U462" s="233"/>
      <c r="V462" s="229"/>
      <c r="W462" s="234" t="e" cm="1">
        <f t="array" aca="1" ref="W462" ca="1">INDIRECT("'"&amp;$C462&amp;"'!"&amp;"$"&amp;$D462&amp;$W$1&amp;"")</f>
        <v>#REF!</v>
      </c>
      <c r="X462" s="232"/>
      <c r="Y462" s="230"/>
      <c r="Z462" s="231" t="e" cm="1">
        <f t="array" aca="1" ref="Z462" ca="1">INDIRECT("'"&amp;$C462&amp;"'!"&amp;"$"&amp;$D462&amp;$Z$1&amp;"")</f>
        <v>#REF!</v>
      </c>
      <c r="AA462" s="232" t="s">
        <v>1</v>
      </c>
      <c r="AB462" s="232" t="s">
        <v>1</v>
      </c>
      <c r="AC462" s="233" t="s">
        <v>1</v>
      </c>
      <c r="AD462" s="229" t="e" cm="1">
        <f t="array" aca="1" ref="AD462" ca="1">INDIRECT("'"&amp;$C462&amp;"'!"&amp;"$"&amp;$D462&amp;$AD$1&amp;"")</f>
        <v>#REF!</v>
      </c>
      <c r="AE462" s="232" t="s">
        <v>1</v>
      </c>
      <c r="AF462" s="232" t="s">
        <v>1</v>
      </c>
      <c r="AG462" s="230" t="s">
        <v>1</v>
      </c>
      <c r="AH462" s="231" t="e" cm="1">
        <f t="array" aca="1" ref="AH462" ca="1">INDIRECT("'"&amp;$C462&amp;"'!"&amp;"$"&amp;$D462&amp;$AH$1&amp;"")</f>
        <v>#REF!</v>
      </c>
      <c r="AI462" s="232" t="s">
        <v>1</v>
      </c>
      <c r="AJ462" s="232" t="s">
        <v>1</v>
      </c>
      <c r="AK462" s="233" t="s">
        <v>1</v>
      </c>
      <c r="AL462" s="229" t="e" cm="1">
        <f t="array" aca="1" ref="AL462" ca="1">INDIRECT("'"&amp;$C462&amp;"'!"&amp;"$"&amp;$D462&amp;$AL$1&amp;"")</f>
        <v>#REF!</v>
      </c>
      <c r="AM462" s="232" t="s">
        <v>1</v>
      </c>
      <c r="AN462" s="232" t="s">
        <v>1</v>
      </c>
      <c r="AO462" s="230" t="s">
        <v>1</v>
      </c>
      <c r="AP462" s="229"/>
      <c r="AQ462" s="233"/>
      <c r="AR462" s="229" t="e" cm="1">
        <f t="array" aca="1" ref="AR462" ca="1">INDIRECT("'"&amp;$C462&amp;"'!"&amp;"$"&amp;$D462&amp;$AR$1&amp;"")</f>
        <v>#REF!</v>
      </c>
      <c r="AS462" s="232"/>
      <c r="AT462" s="230"/>
      <c r="AU462" s="231" t="e" cm="1">
        <f t="array" aca="1" ref="AU462" ca="1">INDIRECT("'"&amp;$C462&amp;"'!"&amp;"$"&amp;$D462&amp;$AU$1&amp;"")</f>
        <v>#REF!</v>
      </c>
      <c r="AV462" s="232"/>
      <c r="AW462" s="230"/>
      <c r="AX462" s="229"/>
      <c r="AY462" s="233"/>
      <c r="AZ462" s="232" t="e" cm="1">
        <f t="array" aca="1" ref="AZ462" ca="1">INDIRECT("'"&amp;$C462&amp;"'!"&amp;"$"&amp;$D462&amp;$AZ$1&amp;"")</f>
        <v>#REF!</v>
      </c>
      <c r="BA462" s="231"/>
      <c r="BB462" s="232"/>
      <c r="BC462" s="230"/>
      <c r="BD462" s="232" t="e" cm="1">
        <f t="array" aca="1" ref="BD462" ca="1">INDIRECT("'"&amp;$C462&amp;"'!"&amp;"$"&amp;$D462&amp;$BD$1&amp;"")</f>
        <v>#REF!</v>
      </c>
      <c r="BE462" s="231"/>
      <c r="BF462" s="232"/>
      <c r="BG462" s="230"/>
      <c r="BH462" s="234"/>
      <c r="BI462" s="230"/>
      <c r="BJ462" s="234" t="e" cm="1">
        <f t="array" aca="1" ref="BJ462" ca="1">INDIRECT("'"&amp;$C462&amp;"'!"&amp;"$"&amp;$D462&amp;$BJ$1&amp;"")</f>
        <v>#REF!</v>
      </c>
      <c r="BK462" s="232"/>
      <c r="BL462" s="230"/>
      <c r="BM462" s="414"/>
      <c r="BN462" s="229" t="e" cm="1">
        <f t="array" aca="1" ref="BN462" ca="1">INDIRECT("'"&amp;$C462&amp;"'!"&amp;"$"&amp;$D462&amp;$BN$1&amp;"")</f>
        <v>#REF!</v>
      </c>
      <c r="BO462" s="231"/>
      <c r="BP462" s="230"/>
      <c r="BQ462" s="234" t="e" cm="1">
        <f t="array" aca="1" ref="BQ462" ca="1">INDIRECT("'"&amp;$C462&amp;"'!"&amp;"$"&amp;$D462&amp;$BQ$1&amp;"")</f>
        <v>#REF!</v>
      </c>
      <c r="BR462" s="232"/>
      <c r="BS462" s="232"/>
      <c r="BT462" s="230"/>
      <c r="BU462" s="235" t="e" cm="1">
        <f t="array" aca="1" ref="BU462" ca="1">INDIRECT("'"&amp;$C462&amp;"'!"&amp;"$"&amp;$D462&amp;$BU$1&amp;"")</f>
        <v>#REF!</v>
      </c>
      <c r="BV462" s="232"/>
      <c r="BW462" s="232"/>
      <c r="BX462" s="230"/>
      <c r="BY462" s="235"/>
      <c r="BZ462" s="232"/>
      <c r="CA462" s="232"/>
      <c r="CB462" s="230"/>
    </row>
    <row r="463" spans="1:80" ht="15" x14ac:dyDescent="0.2">
      <c r="A463" s="351">
        <f t="shared" si="35"/>
        <v>45980</v>
      </c>
      <c r="B463" s="268">
        <v>0.33333333333333398</v>
      </c>
      <c r="C463" s="254">
        <f t="shared" si="36"/>
        <v>19</v>
      </c>
      <c r="D463" s="255" t="s">
        <v>161</v>
      </c>
      <c r="E463" s="236"/>
      <c r="F463" s="237"/>
      <c r="G463" s="238" t="e" cm="1">
        <f t="array" aca="1" ref="G463" ca="1">INDIRECT("'"&amp;$C463&amp;"'!"&amp;"$"&amp;$D463&amp;$G$1&amp;"")</f>
        <v>#REF!</v>
      </c>
      <c r="H463" s="239" t="s">
        <v>1</v>
      </c>
      <c r="I463" s="237" t="s">
        <v>1</v>
      </c>
      <c r="J463" s="238" t="e" cm="1">
        <f t="array" aca="1" ref="J463" ca="1">INDIRECT("'"&amp;$C463&amp;"'!"&amp;"$"&amp;$D463&amp;$J$1&amp;"")</f>
        <v>#REF!</v>
      </c>
      <c r="K463" s="239"/>
      <c r="L463" s="239"/>
      <c r="M463" s="240"/>
      <c r="N463" s="236" t="e" cm="1">
        <f t="array" aca="1" ref="N463" ca="1">INDIRECT("'"&amp;$C463&amp;"'!"&amp;"$"&amp;$D463&amp;$N$1&amp;"")</f>
        <v>#REF!</v>
      </c>
      <c r="O463" s="239"/>
      <c r="P463" s="239"/>
      <c r="Q463" s="237"/>
      <c r="R463" s="236" t="e" cm="1">
        <f t="array" aca="1" ref="R463" ca="1">INDIRECT("'"&amp;$C463&amp;"'!"&amp;"$"&amp;$D463&amp;$R$1&amp;"")</f>
        <v>#REF!</v>
      </c>
      <c r="S463" s="239"/>
      <c r="T463" s="239"/>
      <c r="U463" s="240"/>
      <c r="V463" s="236"/>
      <c r="W463" s="241" t="e" cm="1">
        <f t="array" aca="1" ref="W463" ca="1">INDIRECT("'"&amp;$C463&amp;"'!"&amp;"$"&amp;$D463&amp;$W$1&amp;"")</f>
        <v>#REF!</v>
      </c>
      <c r="X463" s="239"/>
      <c r="Y463" s="237"/>
      <c r="Z463" s="238" t="e" cm="1">
        <f t="array" aca="1" ref="Z463" ca="1">INDIRECT("'"&amp;$C463&amp;"'!"&amp;"$"&amp;$D463&amp;$Z$1&amp;"")</f>
        <v>#REF!</v>
      </c>
      <c r="AA463" s="239" t="s">
        <v>1</v>
      </c>
      <c r="AB463" s="239" t="s">
        <v>1</v>
      </c>
      <c r="AC463" s="240" t="s">
        <v>1</v>
      </c>
      <c r="AD463" s="236" t="e" cm="1">
        <f t="array" aca="1" ref="AD463" ca="1">INDIRECT("'"&amp;$C463&amp;"'!"&amp;"$"&amp;$D463&amp;$AD$1&amp;"")</f>
        <v>#REF!</v>
      </c>
      <c r="AE463" s="239" t="s">
        <v>1</v>
      </c>
      <c r="AF463" s="239" t="s">
        <v>1</v>
      </c>
      <c r="AG463" s="237" t="s">
        <v>1</v>
      </c>
      <c r="AH463" s="238" t="e" cm="1">
        <f t="array" aca="1" ref="AH463" ca="1">INDIRECT("'"&amp;$C463&amp;"'!"&amp;"$"&amp;$D463&amp;$AH$1&amp;"")</f>
        <v>#REF!</v>
      </c>
      <c r="AI463" s="239" t="s">
        <v>1</v>
      </c>
      <c r="AJ463" s="239" t="s">
        <v>1</v>
      </c>
      <c r="AK463" s="240" t="s">
        <v>1</v>
      </c>
      <c r="AL463" s="236" t="e" cm="1">
        <f t="array" aca="1" ref="AL463" ca="1">INDIRECT("'"&amp;$C463&amp;"'!"&amp;"$"&amp;$D463&amp;$AL$1&amp;"")</f>
        <v>#REF!</v>
      </c>
      <c r="AM463" s="239" t="s">
        <v>1</v>
      </c>
      <c r="AN463" s="239" t="s">
        <v>1</v>
      </c>
      <c r="AO463" s="237" t="s">
        <v>1</v>
      </c>
      <c r="AP463" s="236"/>
      <c r="AQ463" s="240"/>
      <c r="AR463" s="236" t="e" cm="1">
        <f t="array" aca="1" ref="AR463" ca="1">INDIRECT("'"&amp;$C463&amp;"'!"&amp;"$"&amp;$D463&amp;$AR$1&amp;"")</f>
        <v>#REF!</v>
      </c>
      <c r="AS463" s="239"/>
      <c r="AT463" s="237"/>
      <c r="AU463" s="238" t="e" cm="1">
        <f t="array" aca="1" ref="AU463" ca="1">INDIRECT("'"&amp;$C463&amp;"'!"&amp;"$"&amp;$D463&amp;$AU$1&amp;"")</f>
        <v>#REF!</v>
      </c>
      <c r="AV463" s="239"/>
      <c r="AW463" s="237"/>
      <c r="AX463" s="236"/>
      <c r="AY463" s="240"/>
      <c r="AZ463" s="239" t="e" cm="1">
        <f t="array" aca="1" ref="AZ463" ca="1">INDIRECT("'"&amp;$C463&amp;"'!"&amp;"$"&amp;$D463&amp;$AZ$1&amp;"")</f>
        <v>#REF!</v>
      </c>
      <c r="BA463" s="238"/>
      <c r="BB463" s="239"/>
      <c r="BC463" s="237"/>
      <c r="BD463" s="239" t="e" cm="1">
        <f t="array" aca="1" ref="BD463" ca="1">INDIRECT("'"&amp;$C463&amp;"'!"&amp;"$"&amp;$D463&amp;$BD$1&amp;"")</f>
        <v>#REF!</v>
      </c>
      <c r="BE463" s="238"/>
      <c r="BF463" s="239"/>
      <c r="BG463" s="237"/>
      <c r="BH463" s="241"/>
      <c r="BI463" s="237"/>
      <c r="BJ463" s="241" t="e" cm="1">
        <f t="array" aca="1" ref="BJ463" ca="1">INDIRECT("'"&amp;$C463&amp;"'!"&amp;"$"&amp;$D463&amp;$BJ$1&amp;"")</f>
        <v>#REF!</v>
      </c>
      <c r="BK463" s="239"/>
      <c r="BL463" s="237"/>
      <c r="BM463" s="415"/>
      <c r="BN463" s="236" t="e" cm="1">
        <f t="array" aca="1" ref="BN463" ca="1">INDIRECT("'"&amp;$C463&amp;"'!"&amp;"$"&amp;$D463&amp;$BN$1&amp;"")</f>
        <v>#REF!</v>
      </c>
      <c r="BO463" s="238"/>
      <c r="BP463" s="237"/>
      <c r="BQ463" s="241" t="e" cm="1">
        <f t="array" aca="1" ref="BQ463" ca="1">INDIRECT("'"&amp;$C463&amp;"'!"&amp;"$"&amp;$D463&amp;$BQ$1&amp;"")</f>
        <v>#REF!</v>
      </c>
      <c r="BR463" s="239"/>
      <c r="BS463" s="239"/>
      <c r="BT463" s="237"/>
      <c r="BU463" s="242" t="e" cm="1">
        <f t="array" aca="1" ref="BU463" ca="1">INDIRECT("'"&amp;$C463&amp;"'!"&amp;"$"&amp;$D463&amp;$BU$1&amp;"")</f>
        <v>#REF!</v>
      </c>
      <c r="BV463" s="239"/>
      <c r="BW463" s="239"/>
      <c r="BX463" s="237"/>
      <c r="BY463" s="242"/>
      <c r="BZ463" s="239"/>
      <c r="CA463" s="239"/>
      <c r="CB463" s="237"/>
    </row>
    <row r="464" spans="1:80" ht="15" x14ac:dyDescent="0.2">
      <c r="A464" s="351">
        <f t="shared" si="35"/>
        <v>45980</v>
      </c>
      <c r="B464" s="268">
        <v>0.375</v>
      </c>
      <c r="C464" s="254">
        <f t="shared" si="36"/>
        <v>19</v>
      </c>
      <c r="D464" s="255" t="s">
        <v>162</v>
      </c>
      <c r="E464" s="229"/>
      <c r="F464" s="230"/>
      <c r="G464" s="231" t="e" cm="1">
        <f t="array" aca="1" ref="G464" ca="1">INDIRECT("'"&amp;$C464&amp;"'!"&amp;"$"&amp;$D464&amp;$G$1&amp;"")</f>
        <v>#REF!</v>
      </c>
      <c r="H464" s="232" t="s">
        <v>1</v>
      </c>
      <c r="I464" s="230" t="s">
        <v>1</v>
      </c>
      <c r="J464" s="231" t="e" cm="1">
        <f t="array" aca="1" ref="J464" ca="1">INDIRECT("'"&amp;$C464&amp;"'!"&amp;"$"&amp;$D464&amp;$J$1&amp;"")</f>
        <v>#REF!</v>
      </c>
      <c r="K464" s="232"/>
      <c r="L464" s="232"/>
      <c r="M464" s="233"/>
      <c r="N464" s="229" t="e" cm="1">
        <f t="array" aca="1" ref="N464" ca="1">INDIRECT("'"&amp;$C464&amp;"'!"&amp;"$"&amp;$D464&amp;$N$1&amp;"")</f>
        <v>#REF!</v>
      </c>
      <c r="O464" s="232"/>
      <c r="P464" s="232"/>
      <c r="Q464" s="230"/>
      <c r="R464" s="359" t="e" cm="1">
        <f t="array" aca="1" ref="R464" ca="1">INDIRECT("'"&amp;$C464&amp;"'!"&amp;"$"&amp;$D464&amp;$R$1&amp;"")</f>
        <v>#REF!</v>
      </c>
      <c r="S464" s="232"/>
      <c r="T464" s="232"/>
      <c r="U464" s="233"/>
      <c r="V464" s="229"/>
      <c r="W464" s="234" t="e" cm="1">
        <f t="array" aca="1" ref="W464" ca="1">INDIRECT("'"&amp;$C464&amp;"'!"&amp;"$"&amp;$D464&amp;$W$1&amp;"")</f>
        <v>#REF!</v>
      </c>
      <c r="X464" s="232"/>
      <c r="Y464" s="230"/>
      <c r="Z464" s="231" t="e" cm="1">
        <f t="array" aca="1" ref="Z464" ca="1">INDIRECT("'"&amp;$C464&amp;"'!"&amp;"$"&amp;$D464&amp;$Z$1&amp;"")</f>
        <v>#REF!</v>
      </c>
      <c r="AA464" s="232" t="s">
        <v>1</v>
      </c>
      <c r="AB464" s="232" t="s">
        <v>1</v>
      </c>
      <c r="AC464" s="233" t="s">
        <v>1</v>
      </c>
      <c r="AD464" s="229" t="e" cm="1">
        <f t="array" aca="1" ref="AD464" ca="1">INDIRECT("'"&amp;$C464&amp;"'!"&amp;"$"&amp;$D464&amp;$AD$1&amp;"")</f>
        <v>#REF!</v>
      </c>
      <c r="AE464" s="232" t="s">
        <v>1</v>
      </c>
      <c r="AF464" s="232" t="s">
        <v>1</v>
      </c>
      <c r="AG464" s="230" t="s">
        <v>1</v>
      </c>
      <c r="AH464" s="231" t="e" cm="1">
        <f t="array" aca="1" ref="AH464" ca="1">INDIRECT("'"&amp;$C464&amp;"'!"&amp;"$"&amp;$D464&amp;$AH$1&amp;"")</f>
        <v>#REF!</v>
      </c>
      <c r="AI464" s="232" t="s">
        <v>1</v>
      </c>
      <c r="AJ464" s="232" t="s">
        <v>1</v>
      </c>
      <c r="AK464" s="233" t="s">
        <v>1</v>
      </c>
      <c r="AL464" s="229" t="e" cm="1">
        <f t="array" aca="1" ref="AL464" ca="1">INDIRECT("'"&amp;$C464&amp;"'!"&amp;"$"&amp;$D464&amp;$AL$1&amp;"")</f>
        <v>#REF!</v>
      </c>
      <c r="AM464" s="232" t="s">
        <v>1</v>
      </c>
      <c r="AN464" s="232" t="s">
        <v>1</v>
      </c>
      <c r="AO464" s="230" t="s">
        <v>1</v>
      </c>
      <c r="AP464" s="229"/>
      <c r="AQ464" s="233"/>
      <c r="AR464" s="229" t="e" cm="1">
        <f t="array" aca="1" ref="AR464" ca="1">INDIRECT("'"&amp;$C464&amp;"'!"&amp;"$"&amp;$D464&amp;$AR$1&amp;"")</f>
        <v>#REF!</v>
      </c>
      <c r="AS464" s="232"/>
      <c r="AT464" s="230"/>
      <c r="AU464" s="231" t="e" cm="1">
        <f t="array" aca="1" ref="AU464" ca="1">INDIRECT("'"&amp;$C464&amp;"'!"&amp;"$"&amp;$D464&amp;$AU$1&amp;"")</f>
        <v>#REF!</v>
      </c>
      <c r="AV464" s="232"/>
      <c r="AW464" s="230"/>
      <c r="AX464" s="229"/>
      <c r="AY464" s="233"/>
      <c r="AZ464" s="232" t="e" cm="1">
        <f t="array" aca="1" ref="AZ464" ca="1">INDIRECT("'"&amp;$C464&amp;"'!"&amp;"$"&amp;$D464&amp;$AZ$1&amp;"")</f>
        <v>#REF!</v>
      </c>
      <c r="BA464" s="231"/>
      <c r="BB464" s="232"/>
      <c r="BC464" s="230"/>
      <c r="BD464" s="232" t="e" cm="1">
        <f t="array" aca="1" ref="BD464" ca="1">INDIRECT("'"&amp;$C464&amp;"'!"&amp;"$"&amp;$D464&amp;$BD$1&amp;"")</f>
        <v>#REF!</v>
      </c>
      <c r="BE464" s="231"/>
      <c r="BF464" s="232"/>
      <c r="BG464" s="230"/>
      <c r="BH464" s="234"/>
      <c r="BI464" s="230"/>
      <c r="BJ464" s="234" t="e" cm="1">
        <f t="array" aca="1" ref="BJ464" ca="1">INDIRECT("'"&amp;$C464&amp;"'!"&amp;"$"&amp;$D464&amp;$BJ$1&amp;"")</f>
        <v>#REF!</v>
      </c>
      <c r="BK464" s="232"/>
      <c r="BL464" s="230"/>
      <c r="BM464" s="414"/>
      <c r="BN464" s="229" t="e" cm="1">
        <f t="array" aca="1" ref="BN464" ca="1">INDIRECT("'"&amp;$C464&amp;"'!"&amp;"$"&amp;$D464&amp;$BN$1&amp;"")</f>
        <v>#REF!</v>
      </c>
      <c r="BO464" s="231"/>
      <c r="BP464" s="230"/>
      <c r="BQ464" s="234" t="e" cm="1">
        <f t="array" aca="1" ref="BQ464" ca="1">INDIRECT("'"&amp;$C464&amp;"'!"&amp;"$"&amp;$D464&amp;$BQ$1&amp;"")</f>
        <v>#REF!</v>
      </c>
      <c r="BR464" s="232"/>
      <c r="BS464" s="232"/>
      <c r="BT464" s="230"/>
      <c r="BU464" s="235" t="e" cm="1">
        <f t="array" aca="1" ref="BU464" ca="1">INDIRECT("'"&amp;$C464&amp;"'!"&amp;"$"&amp;$D464&amp;$BU$1&amp;"")</f>
        <v>#REF!</v>
      </c>
      <c r="BV464" s="232"/>
      <c r="BW464" s="232"/>
      <c r="BX464" s="230"/>
      <c r="BY464" s="235"/>
      <c r="BZ464" s="232"/>
      <c r="CA464" s="232"/>
      <c r="CB464" s="230"/>
    </row>
    <row r="465" spans="1:80" ht="15" x14ac:dyDescent="0.2">
      <c r="A465" s="351">
        <f t="shared" si="35"/>
        <v>45980</v>
      </c>
      <c r="B465" s="268">
        <v>0.41666666666666702</v>
      </c>
      <c r="C465" s="254">
        <f t="shared" si="36"/>
        <v>19</v>
      </c>
      <c r="D465" s="255" t="s">
        <v>163</v>
      </c>
      <c r="E465" s="236"/>
      <c r="F465" s="237"/>
      <c r="G465" s="238" t="e" cm="1">
        <f t="array" aca="1" ref="G465" ca="1">INDIRECT("'"&amp;$C465&amp;"'!"&amp;"$"&amp;$D465&amp;$G$1&amp;"")</f>
        <v>#REF!</v>
      </c>
      <c r="H465" s="239" t="s">
        <v>1</v>
      </c>
      <c r="I465" s="237" t="s">
        <v>1</v>
      </c>
      <c r="J465" s="238" t="e" cm="1">
        <f t="array" aca="1" ref="J465" ca="1">INDIRECT("'"&amp;$C465&amp;"'!"&amp;"$"&amp;$D465&amp;$J$1&amp;"")</f>
        <v>#REF!</v>
      </c>
      <c r="K465" s="239"/>
      <c r="L465" s="239"/>
      <c r="M465" s="240"/>
      <c r="N465" s="236" t="e" cm="1">
        <f t="array" aca="1" ref="N465" ca="1">INDIRECT("'"&amp;$C465&amp;"'!"&amp;"$"&amp;$D465&amp;$N$1&amp;"")</f>
        <v>#REF!</v>
      </c>
      <c r="O465" s="239"/>
      <c r="P465" s="239"/>
      <c r="Q465" s="237"/>
      <c r="R465" s="236" t="e" cm="1">
        <f t="array" aca="1" ref="R465" ca="1">INDIRECT("'"&amp;$C465&amp;"'!"&amp;"$"&amp;$D465&amp;$R$1&amp;"")</f>
        <v>#REF!</v>
      </c>
      <c r="S465" s="239"/>
      <c r="T465" s="239"/>
      <c r="U465" s="240"/>
      <c r="V465" s="236"/>
      <c r="W465" s="241" t="e" cm="1">
        <f t="array" aca="1" ref="W465" ca="1">INDIRECT("'"&amp;$C465&amp;"'!"&amp;"$"&amp;$D465&amp;$W$1&amp;"")</f>
        <v>#REF!</v>
      </c>
      <c r="X465" s="239"/>
      <c r="Y465" s="237"/>
      <c r="Z465" s="238" t="e" cm="1">
        <f t="array" aca="1" ref="Z465" ca="1">INDIRECT("'"&amp;$C465&amp;"'!"&amp;"$"&amp;$D465&amp;$Z$1&amp;"")</f>
        <v>#REF!</v>
      </c>
      <c r="AA465" s="239" t="s">
        <v>1</v>
      </c>
      <c r="AB465" s="239" t="s">
        <v>1</v>
      </c>
      <c r="AC465" s="240" t="s">
        <v>1</v>
      </c>
      <c r="AD465" s="236" t="e" cm="1">
        <f t="array" aca="1" ref="AD465" ca="1">INDIRECT("'"&amp;$C465&amp;"'!"&amp;"$"&amp;$D465&amp;$AD$1&amp;"")</f>
        <v>#REF!</v>
      </c>
      <c r="AE465" s="239" t="s">
        <v>1</v>
      </c>
      <c r="AF465" s="239" t="s">
        <v>1</v>
      </c>
      <c r="AG465" s="237" t="s">
        <v>1</v>
      </c>
      <c r="AH465" s="238" t="e" cm="1">
        <f t="array" aca="1" ref="AH465" ca="1">INDIRECT("'"&amp;$C465&amp;"'!"&amp;"$"&amp;$D465&amp;$AH$1&amp;"")</f>
        <v>#REF!</v>
      </c>
      <c r="AI465" s="239" t="s">
        <v>1</v>
      </c>
      <c r="AJ465" s="239" t="s">
        <v>1</v>
      </c>
      <c r="AK465" s="240" t="s">
        <v>1</v>
      </c>
      <c r="AL465" s="236" t="e" cm="1">
        <f t="array" aca="1" ref="AL465" ca="1">INDIRECT("'"&amp;$C465&amp;"'!"&amp;"$"&amp;$D465&amp;$AL$1&amp;"")</f>
        <v>#REF!</v>
      </c>
      <c r="AM465" s="239" t="s">
        <v>1</v>
      </c>
      <c r="AN465" s="239" t="s">
        <v>1</v>
      </c>
      <c r="AO465" s="237" t="s">
        <v>1</v>
      </c>
      <c r="AP465" s="236"/>
      <c r="AQ465" s="240"/>
      <c r="AR465" s="236" t="e" cm="1">
        <f t="array" aca="1" ref="AR465" ca="1">INDIRECT("'"&amp;$C465&amp;"'!"&amp;"$"&amp;$D465&amp;$AR$1&amp;"")</f>
        <v>#REF!</v>
      </c>
      <c r="AS465" s="239"/>
      <c r="AT465" s="237"/>
      <c r="AU465" s="238" t="e" cm="1">
        <f t="array" aca="1" ref="AU465" ca="1">INDIRECT("'"&amp;$C465&amp;"'!"&amp;"$"&amp;$D465&amp;$AU$1&amp;"")</f>
        <v>#REF!</v>
      </c>
      <c r="AV465" s="239"/>
      <c r="AW465" s="237"/>
      <c r="AX465" s="236"/>
      <c r="AY465" s="240"/>
      <c r="AZ465" s="239" t="e" cm="1">
        <f t="array" aca="1" ref="AZ465" ca="1">INDIRECT("'"&amp;$C465&amp;"'!"&amp;"$"&amp;$D465&amp;$AZ$1&amp;"")</f>
        <v>#REF!</v>
      </c>
      <c r="BA465" s="238"/>
      <c r="BB465" s="239"/>
      <c r="BC465" s="237"/>
      <c r="BD465" s="239" t="e" cm="1">
        <f t="array" aca="1" ref="BD465" ca="1">INDIRECT("'"&amp;$C465&amp;"'!"&amp;"$"&amp;$D465&amp;$BD$1&amp;"")</f>
        <v>#REF!</v>
      </c>
      <c r="BE465" s="238"/>
      <c r="BF465" s="239"/>
      <c r="BG465" s="237"/>
      <c r="BH465" s="241"/>
      <c r="BI465" s="237"/>
      <c r="BJ465" s="241" t="e" cm="1">
        <f t="array" aca="1" ref="BJ465" ca="1">INDIRECT("'"&amp;$C465&amp;"'!"&amp;"$"&amp;$D465&amp;$BJ$1&amp;"")</f>
        <v>#REF!</v>
      </c>
      <c r="BK465" s="239"/>
      <c r="BL465" s="237"/>
      <c r="BM465" s="415"/>
      <c r="BN465" s="236" t="e" cm="1">
        <f t="array" aca="1" ref="BN465" ca="1">INDIRECT("'"&amp;$C465&amp;"'!"&amp;"$"&amp;$D465&amp;$BN$1&amp;"")</f>
        <v>#REF!</v>
      </c>
      <c r="BO465" s="238"/>
      <c r="BP465" s="237"/>
      <c r="BQ465" s="241" t="e" cm="1">
        <f t="array" aca="1" ref="BQ465" ca="1">INDIRECT("'"&amp;$C465&amp;"'!"&amp;"$"&amp;$D465&amp;$BQ$1&amp;"")</f>
        <v>#REF!</v>
      </c>
      <c r="BR465" s="239"/>
      <c r="BS465" s="239"/>
      <c r="BT465" s="237"/>
      <c r="BU465" s="242" t="e" cm="1">
        <f t="array" aca="1" ref="BU465" ca="1">INDIRECT("'"&amp;$C465&amp;"'!"&amp;"$"&amp;$D465&amp;$BU$1&amp;"")</f>
        <v>#REF!</v>
      </c>
      <c r="BV465" s="239"/>
      <c r="BW465" s="239"/>
      <c r="BX465" s="237"/>
      <c r="BY465" s="242"/>
      <c r="BZ465" s="239"/>
      <c r="CA465" s="239"/>
      <c r="CB465" s="237"/>
    </row>
    <row r="466" spans="1:80" ht="15" x14ac:dyDescent="0.2">
      <c r="A466" s="351">
        <f t="shared" si="35"/>
        <v>45980</v>
      </c>
      <c r="B466" s="268">
        <v>0.45833333333333398</v>
      </c>
      <c r="C466" s="254">
        <f t="shared" si="36"/>
        <v>19</v>
      </c>
      <c r="D466" s="255" t="s">
        <v>164</v>
      </c>
      <c r="E466" s="229"/>
      <c r="F466" s="230"/>
      <c r="G466" s="231" t="e" cm="1">
        <f t="array" aca="1" ref="G466" ca="1">INDIRECT("'"&amp;$C466&amp;"'!"&amp;"$"&amp;$D466&amp;$G$1&amp;"")</f>
        <v>#REF!</v>
      </c>
      <c r="H466" s="232" t="s">
        <v>1</v>
      </c>
      <c r="I466" s="230" t="s">
        <v>1</v>
      </c>
      <c r="J466" s="231" t="e" cm="1">
        <f t="array" aca="1" ref="J466" ca="1">INDIRECT("'"&amp;$C466&amp;"'!"&amp;"$"&amp;$D466&amp;$J$1&amp;"")</f>
        <v>#REF!</v>
      </c>
      <c r="K466" s="232"/>
      <c r="L466" s="232"/>
      <c r="M466" s="233"/>
      <c r="N466" s="229" t="e" cm="1">
        <f t="array" aca="1" ref="N466" ca="1">INDIRECT("'"&amp;$C466&amp;"'!"&amp;"$"&amp;$D466&amp;$N$1&amp;"")</f>
        <v>#REF!</v>
      </c>
      <c r="O466" s="232"/>
      <c r="P466" s="232"/>
      <c r="Q466" s="230"/>
      <c r="R466" s="359" t="e" cm="1">
        <f t="array" aca="1" ref="R466" ca="1">INDIRECT("'"&amp;$C466&amp;"'!"&amp;"$"&amp;$D466&amp;$R$1&amp;"")</f>
        <v>#REF!</v>
      </c>
      <c r="S466" s="232"/>
      <c r="T466" s="232"/>
      <c r="U466" s="233"/>
      <c r="V466" s="229"/>
      <c r="W466" s="234" t="e" cm="1">
        <f t="array" aca="1" ref="W466" ca="1">INDIRECT("'"&amp;$C466&amp;"'!"&amp;"$"&amp;$D466&amp;$W$1&amp;"")</f>
        <v>#REF!</v>
      </c>
      <c r="X466" s="232"/>
      <c r="Y466" s="230"/>
      <c r="Z466" s="231" t="e" cm="1">
        <f t="array" aca="1" ref="Z466" ca="1">INDIRECT("'"&amp;$C466&amp;"'!"&amp;"$"&amp;$D466&amp;$Z$1&amp;"")</f>
        <v>#REF!</v>
      </c>
      <c r="AA466" s="232" t="s">
        <v>1</v>
      </c>
      <c r="AB466" s="232" t="s">
        <v>1</v>
      </c>
      <c r="AC466" s="233" t="s">
        <v>1</v>
      </c>
      <c r="AD466" s="229" t="e" cm="1">
        <f t="array" aca="1" ref="AD466" ca="1">INDIRECT("'"&amp;$C466&amp;"'!"&amp;"$"&amp;$D466&amp;$AD$1&amp;"")</f>
        <v>#REF!</v>
      </c>
      <c r="AE466" s="232" t="s">
        <v>1</v>
      </c>
      <c r="AF466" s="232" t="s">
        <v>1</v>
      </c>
      <c r="AG466" s="230" t="s">
        <v>1</v>
      </c>
      <c r="AH466" s="231" t="e" cm="1">
        <f t="array" aca="1" ref="AH466" ca="1">INDIRECT("'"&amp;$C466&amp;"'!"&amp;"$"&amp;$D466&amp;$AH$1&amp;"")</f>
        <v>#REF!</v>
      </c>
      <c r="AI466" s="232" t="s">
        <v>1</v>
      </c>
      <c r="AJ466" s="232" t="s">
        <v>1</v>
      </c>
      <c r="AK466" s="233" t="s">
        <v>1</v>
      </c>
      <c r="AL466" s="229" t="e" cm="1">
        <f t="array" aca="1" ref="AL466" ca="1">INDIRECT("'"&amp;$C466&amp;"'!"&amp;"$"&amp;$D466&amp;$AL$1&amp;"")</f>
        <v>#REF!</v>
      </c>
      <c r="AM466" s="232" t="s">
        <v>1</v>
      </c>
      <c r="AN466" s="232" t="s">
        <v>1</v>
      </c>
      <c r="AO466" s="230" t="s">
        <v>1</v>
      </c>
      <c r="AP466" s="229"/>
      <c r="AQ466" s="233"/>
      <c r="AR466" s="229" t="e" cm="1">
        <f t="array" aca="1" ref="AR466" ca="1">INDIRECT("'"&amp;$C466&amp;"'!"&amp;"$"&amp;$D466&amp;$AR$1&amp;"")</f>
        <v>#REF!</v>
      </c>
      <c r="AS466" s="232"/>
      <c r="AT466" s="230"/>
      <c r="AU466" s="231" t="e" cm="1">
        <f t="array" aca="1" ref="AU466" ca="1">INDIRECT("'"&amp;$C466&amp;"'!"&amp;"$"&amp;$D466&amp;$AU$1&amp;"")</f>
        <v>#REF!</v>
      </c>
      <c r="AV466" s="232"/>
      <c r="AW466" s="230"/>
      <c r="AX466" s="229"/>
      <c r="AY466" s="233"/>
      <c r="AZ466" s="232" t="e" cm="1">
        <f t="array" aca="1" ref="AZ466" ca="1">INDIRECT("'"&amp;$C466&amp;"'!"&amp;"$"&amp;$D466&amp;$AZ$1&amp;"")</f>
        <v>#REF!</v>
      </c>
      <c r="BA466" s="231"/>
      <c r="BB466" s="232"/>
      <c r="BC466" s="230"/>
      <c r="BD466" s="232" t="e" cm="1">
        <f t="array" aca="1" ref="BD466" ca="1">INDIRECT("'"&amp;$C466&amp;"'!"&amp;"$"&amp;$D466&amp;$BD$1&amp;"")</f>
        <v>#REF!</v>
      </c>
      <c r="BE466" s="231"/>
      <c r="BF466" s="232"/>
      <c r="BG466" s="230"/>
      <c r="BH466" s="234"/>
      <c r="BI466" s="230"/>
      <c r="BJ466" s="234" t="e" cm="1">
        <f t="array" aca="1" ref="BJ466" ca="1">INDIRECT("'"&amp;$C466&amp;"'!"&amp;"$"&amp;$D466&amp;$BJ$1&amp;"")</f>
        <v>#REF!</v>
      </c>
      <c r="BK466" s="232"/>
      <c r="BL466" s="230"/>
      <c r="BM466" s="414"/>
      <c r="BN466" s="229" t="e" cm="1">
        <f t="array" aca="1" ref="BN466" ca="1">INDIRECT("'"&amp;$C466&amp;"'!"&amp;"$"&amp;$D466&amp;$BN$1&amp;"")</f>
        <v>#REF!</v>
      </c>
      <c r="BO466" s="231"/>
      <c r="BP466" s="230"/>
      <c r="BQ466" s="234" t="e" cm="1">
        <f t="array" aca="1" ref="BQ466" ca="1">INDIRECT("'"&amp;$C466&amp;"'!"&amp;"$"&amp;$D466&amp;$BQ$1&amp;"")</f>
        <v>#REF!</v>
      </c>
      <c r="BR466" s="232"/>
      <c r="BS466" s="232"/>
      <c r="BT466" s="230"/>
      <c r="BU466" s="235" t="e" cm="1">
        <f t="array" aca="1" ref="BU466" ca="1">INDIRECT("'"&amp;$C466&amp;"'!"&amp;"$"&amp;$D466&amp;$BU$1&amp;"")</f>
        <v>#REF!</v>
      </c>
      <c r="BV466" s="232"/>
      <c r="BW466" s="232"/>
      <c r="BX466" s="230"/>
      <c r="BY466" s="235"/>
      <c r="BZ466" s="232"/>
      <c r="CA466" s="232"/>
      <c r="CB466" s="230"/>
    </row>
    <row r="467" spans="1:80" ht="15" x14ac:dyDescent="0.2">
      <c r="A467" s="351">
        <f t="shared" si="35"/>
        <v>45980</v>
      </c>
      <c r="B467" s="268">
        <v>0.5</v>
      </c>
      <c r="C467" s="254">
        <f t="shared" si="36"/>
        <v>19</v>
      </c>
      <c r="D467" s="255" t="s">
        <v>165</v>
      </c>
      <c r="E467" s="236"/>
      <c r="F467" s="237"/>
      <c r="G467" s="238" t="e" cm="1">
        <f t="array" aca="1" ref="G467" ca="1">INDIRECT("'"&amp;$C467&amp;"'!"&amp;"$"&amp;$D467&amp;$G$1&amp;"")</f>
        <v>#REF!</v>
      </c>
      <c r="H467" s="239" t="s">
        <v>1</v>
      </c>
      <c r="I467" s="237" t="s">
        <v>1</v>
      </c>
      <c r="J467" s="238" t="e" cm="1">
        <f t="array" aca="1" ref="J467" ca="1">INDIRECT("'"&amp;$C467&amp;"'!"&amp;"$"&amp;$D467&amp;$J$1&amp;"")</f>
        <v>#REF!</v>
      </c>
      <c r="K467" s="239"/>
      <c r="L467" s="239"/>
      <c r="M467" s="240"/>
      <c r="N467" s="236" t="e" cm="1">
        <f t="array" aca="1" ref="N467" ca="1">INDIRECT("'"&amp;$C467&amp;"'!"&amp;"$"&amp;$D467&amp;$N$1&amp;"")</f>
        <v>#REF!</v>
      </c>
      <c r="O467" s="239"/>
      <c r="P467" s="239"/>
      <c r="Q467" s="237"/>
      <c r="R467" s="236" t="e" cm="1">
        <f t="array" aca="1" ref="R467" ca="1">INDIRECT("'"&amp;$C467&amp;"'!"&amp;"$"&amp;$D467&amp;$R$1&amp;"")</f>
        <v>#REF!</v>
      </c>
      <c r="S467" s="239"/>
      <c r="T467" s="239"/>
      <c r="U467" s="240"/>
      <c r="V467" s="236"/>
      <c r="W467" s="241" t="e" cm="1">
        <f t="array" aca="1" ref="W467" ca="1">INDIRECT("'"&amp;$C467&amp;"'!"&amp;"$"&amp;$D467&amp;$W$1&amp;"")</f>
        <v>#REF!</v>
      </c>
      <c r="X467" s="239"/>
      <c r="Y467" s="237"/>
      <c r="Z467" s="238" t="e" cm="1">
        <f t="array" aca="1" ref="Z467" ca="1">INDIRECT("'"&amp;$C467&amp;"'!"&amp;"$"&amp;$D467&amp;$Z$1&amp;"")</f>
        <v>#REF!</v>
      </c>
      <c r="AA467" s="239" t="s">
        <v>1</v>
      </c>
      <c r="AB467" s="239" t="s">
        <v>1</v>
      </c>
      <c r="AC467" s="240" t="s">
        <v>1</v>
      </c>
      <c r="AD467" s="236" t="e" cm="1">
        <f t="array" aca="1" ref="AD467" ca="1">INDIRECT("'"&amp;$C467&amp;"'!"&amp;"$"&amp;$D467&amp;$AD$1&amp;"")</f>
        <v>#REF!</v>
      </c>
      <c r="AE467" s="239" t="s">
        <v>1</v>
      </c>
      <c r="AF467" s="239" t="s">
        <v>1</v>
      </c>
      <c r="AG467" s="237" t="s">
        <v>1</v>
      </c>
      <c r="AH467" s="238" t="e" cm="1">
        <f t="array" aca="1" ref="AH467" ca="1">INDIRECT("'"&amp;$C467&amp;"'!"&amp;"$"&amp;$D467&amp;$AH$1&amp;"")</f>
        <v>#REF!</v>
      </c>
      <c r="AI467" s="239" t="s">
        <v>1</v>
      </c>
      <c r="AJ467" s="239" t="s">
        <v>1</v>
      </c>
      <c r="AK467" s="240" t="s">
        <v>1</v>
      </c>
      <c r="AL467" s="236" t="e" cm="1">
        <f t="array" aca="1" ref="AL467" ca="1">INDIRECT("'"&amp;$C467&amp;"'!"&amp;"$"&amp;$D467&amp;$AL$1&amp;"")</f>
        <v>#REF!</v>
      </c>
      <c r="AM467" s="239" t="s">
        <v>1</v>
      </c>
      <c r="AN467" s="239" t="s">
        <v>1</v>
      </c>
      <c r="AO467" s="237" t="s">
        <v>1</v>
      </c>
      <c r="AP467" s="236"/>
      <c r="AQ467" s="240"/>
      <c r="AR467" s="236" t="e" cm="1">
        <f t="array" aca="1" ref="AR467" ca="1">INDIRECT("'"&amp;$C467&amp;"'!"&amp;"$"&amp;$D467&amp;$AR$1&amp;"")</f>
        <v>#REF!</v>
      </c>
      <c r="AS467" s="239"/>
      <c r="AT467" s="237"/>
      <c r="AU467" s="238" t="e" cm="1">
        <f t="array" aca="1" ref="AU467" ca="1">INDIRECT("'"&amp;$C467&amp;"'!"&amp;"$"&amp;$D467&amp;$AU$1&amp;"")</f>
        <v>#REF!</v>
      </c>
      <c r="AV467" s="239"/>
      <c r="AW467" s="237"/>
      <c r="AX467" s="236"/>
      <c r="AY467" s="240"/>
      <c r="AZ467" s="239" t="e" cm="1">
        <f t="array" aca="1" ref="AZ467" ca="1">INDIRECT("'"&amp;$C467&amp;"'!"&amp;"$"&amp;$D467&amp;$AZ$1&amp;"")</f>
        <v>#REF!</v>
      </c>
      <c r="BA467" s="238"/>
      <c r="BB467" s="239"/>
      <c r="BC467" s="237"/>
      <c r="BD467" s="239" t="e" cm="1">
        <f t="array" aca="1" ref="BD467" ca="1">INDIRECT("'"&amp;$C467&amp;"'!"&amp;"$"&amp;$D467&amp;$BD$1&amp;"")</f>
        <v>#REF!</v>
      </c>
      <c r="BE467" s="238"/>
      <c r="BF467" s="239"/>
      <c r="BG467" s="237"/>
      <c r="BH467" s="241"/>
      <c r="BI467" s="237"/>
      <c r="BJ467" s="241" t="e" cm="1">
        <f t="array" aca="1" ref="BJ467" ca="1">INDIRECT("'"&amp;$C467&amp;"'!"&amp;"$"&amp;$D467&amp;$BJ$1&amp;"")</f>
        <v>#REF!</v>
      </c>
      <c r="BK467" s="239"/>
      <c r="BL467" s="237"/>
      <c r="BM467" s="415"/>
      <c r="BN467" s="236" t="e" cm="1">
        <f t="array" aca="1" ref="BN467" ca="1">INDIRECT("'"&amp;$C467&amp;"'!"&amp;"$"&amp;$D467&amp;$BN$1&amp;"")</f>
        <v>#REF!</v>
      </c>
      <c r="BO467" s="238"/>
      <c r="BP467" s="237"/>
      <c r="BQ467" s="241" t="e" cm="1">
        <f t="array" aca="1" ref="BQ467" ca="1">INDIRECT("'"&amp;$C467&amp;"'!"&amp;"$"&amp;$D467&amp;$BQ$1&amp;"")</f>
        <v>#REF!</v>
      </c>
      <c r="BR467" s="239"/>
      <c r="BS467" s="239"/>
      <c r="BT467" s="237"/>
      <c r="BU467" s="242" t="e" cm="1">
        <f t="array" aca="1" ref="BU467" ca="1">INDIRECT("'"&amp;$C467&amp;"'!"&amp;"$"&amp;$D467&amp;$BU$1&amp;"")</f>
        <v>#REF!</v>
      </c>
      <c r="BV467" s="239"/>
      <c r="BW467" s="239"/>
      <c r="BX467" s="237"/>
      <c r="BY467" s="242"/>
      <c r="BZ467" s="239"/>
      <c r="CA467" s="239"/>
      <c r="CB467" s="237"/>
    </row>
    <row r="468" spans="1:80" ht="15" x14ac:dyDescent="0.2">
      <c r="A468" s="351">
        <f t="shared" si="35"/>
        <v>45980</v>
      </c>
      <c r="B468" s="268">
        <v>0.54166666666666696</v>
      </c>
      <c r="C468" s="254">
        <f t="shared" si="36"/>
        <v>19</v>
      </c>
      <c r="D468" s="255" t="s">
        <v>166</v>
      </c>
      <c r="E468" s="229"/>
      <c r="F468" s="230"/>
      <c r="G468" s="231" t="e" cm="1">
        <f t="array" aca="1" ref="G468" ca="1">INDIRECT("'"&amp;$C468&amp;"'!"&amp;"$"&amp;$D468&amp;$G$1&amp;"")</f>
        <v>#REF!</v>
      </c>
      <c r="H468" s="232" t="s">
        <v>1</v>
      </c>
      <c r="I468" s="230" t="s">
        <v>1</v>
      </c>
      <c r="J468" s="231" t="e" cm="1">
        <f t="array" aca="1" ref="J468" ca="1">INDIRECT("'"&amp;$C468&amp;"'!"&amp;"$"&amp;$D468&amp;$J$1&amp;"")</f>
        <v>#REF!</v>
      </c>
      <c r="K468" s="232"/>
      <c r="L468" s="232"/>
      <c r="M468" s="230"/>
      <c r="N468" s="229" t="e" cm="1">
        <f t="array" aca="1" ref="N468" ca="1">INDIRECT("'"&amp;$C468&amp;"'!"&amp;"$"&amp;$D468&amp;$N$1&amp;"")</f>
        <v>#REF!</v>
      </c>
      <c r="O468" s="232"/>
      <c r="P468" s="232"/>
      <c r="Q468" s="230"/>
      <c r="R468" s="359" t="e" cm="1">
        <f t="array" aca="1" ref="R468" ca="1">INDIRECT("'"&amp;$C468&amp;"'!"&amp;"$"&amp;$D468&amp;$R$1&amp;"")</f>
        <v>#REF!</v>
      </c>
      <c r="S468" s="232"/>
      <c r="T468" s="232"/>
      <c r="U468" s="233"/>
      <c r="V468" s="229"/>
      <c r="W468" s="234" t="e" cm="1">
        <f t="array" aca="1" ref="W468" ca="1">INDIRECT("'"&amp;$C468&amp;"'!"&amp;"$"&amp;$D468&amp;$W$1&amp;"")</f>
        <v>#REF!</v>
      </c>
      <c r="X468" s="232"/>
      <c r="Y468" s="230"/>
      <c r="Z468" s="231" t="e" cm="1">
        <f t="array" aca="1" ref="Z468" ca="1">INDIRECT("'"&amp;$C468&amp;"'!"&amp;"$"&amp;$D468&amp;$Z$1&amp;"")</f>
        <v>#REF!</v>
      </c>
      <c r="AA468" s="232" t="s">
        <v>1</v>
      </c>
      <c r="AB468" s="232" t="s">
        <v>1</v>
      </c>
      <c r="AC468" s="233" t="s">
        <v>1</v>
      </c>
      <c r="AD468" s="229" t="e" cm="1">
        <f t="array" aca="1" ref="AD468" ca="1">INDIRECT("'"&amp;$C468&amp;"'!"&amp;"$"&amp;$D468&amp;$AD$1&amp;"")</f>
        <v>#REF!</v>
      </c>
      <c r="AE468" s="232" t="s">
        <v>1</v>
      </c>
      <c r="AF468" s="232" t="s">
        <v>1</v>
      </c>
      <c r="AG468" s="230" t="s">
        <v>1</v>
      </c>
      <c r="AH468" s="231" t="e" cm="1">
        <f t="array" aca="1" ref="AH468" ca="1">INDIRECT("'"&amp;$C468&amp;"'!"&amp;"$"&amp;$D468&amp;$AH$1&amp;"")</f>
        <v>#REF!</v>
      </c>
      <c r="AI468" s="232" t="s">
        <v>1</v>
      </c>
      <c r="AJ468" s="232" t="s">
        <v>1</v>
      </c>
      <c r="AK468" s="233" t="s">
        <v>1</v>
      </c>
      <c r="AL468" s="229" t="e" cm="1">
        <f t="array" aca="1" ref="AL468" ca="1">INDIRECT("'"&amp;$C468&amp;"'!"&amp;"$"&amp;$D468&amp;$AL$1&amp;"")</f>
        <v>#REF!</v>
      </c>
      <c r="AM468" s="232" t="s">
        <v>1</v>
      </c>
      <c r="AN468" s="232" t="s">
        <v>1</v>
      </c>
      <c r="AO468" s="230" t="s">
        <v>1</v>
      </c>
      <c r="AP468" s="229"/>
      <c r="AQ468" s="233"/>
      <c r="AR468" s="229" t="e" cm="1">
        <f t="array" aca="1" ref="AR468" ca="1">INDIRECT("'"&amp;$C468&amp;"'!"&amp;"$"&amp;$D468&amp;$AR$1&amp;"")</f>
        <v>#REF!</v>
      </c>
      <c r="AS468" s="232"/>
      <c r="AT468" s="230"/>
      <c r="AU468" s="231" t="e" cm="1">
        <f t="array" aca="1" ref="AU468" ca="1">INDIRECT("'"&amp;$C468&amp;"'!"&amp;"$"&amp;$D468&amp;$AU$1&amp;"")</f>
        <v>#REF!</v>
      </c>
      <c r="AV468" s="232"/>
      <c r="AW468" s="230"/>
      <c r="AX468" s="229"/>
      <c r="AY468" s="233"/>
      <c r="AZ468" s="232" t="e" cm="1">
        <f t="array" aca="1" ref="AZ468" ca="1">INDIRECT("'"&amp;$C468&amp;"'!"&amp;"$"&amp;$D468&amp;$AZ$1&amp;"")</f>
        <v>#REF!</v>
      </c>
      <c r="BA468" s="231"/>
      <c r="BB468" s="232"/>
      <c r="BC468" s="230"/>
      <c r="BD468" s="232" t="e" cm="1">
        <f t="array" aca="1" ref="BD468" ca="1">INDIRECT("'"&amp;$C468&amp;"'!"&amp;"$"&amp;$D468&amp;$BD$1&amp;"")</f>
        <v>#REF!</v>
      </c>
      <c r="BE468" s="231"/>
      <c r="BF468" s="232"/>
      <c r="BG468" s="230"/>
      <c r="BH468" s="234"/>
      <c r="BI468" s="230"/>
      <c r="BJ468" s="234" t="e" cm="1">
        <f t="array" aca="1" ref="BJ468" ca="1">INDIRECT("'"&amp;$C468&amp;"'!"&amp;"$"&amp;$D468&amp;$BJ$1&amp;"")</f>
        <v>#REF!</v>
      </c>
      <c r="BK468" s="232"/>
      <c r="BL468" s="230"/>
      <c r="BM468" s="414"/>
      <c r="BN468" s="229" t="e" cm="1">
        <f t="array" aca="1" ref="BN468" ca="1">INDIRECT("'"&amp;$C468&amp;"'!"&amp;"$"&amp;$D468&amp;$BN$1&amp;"")</f>
        <v>#REF!</v>
      </c>
      <c r="BO468" s="231"/>
      <c r="BP468" s="230"/>
      <c r="BQ468" s="234" t="e" cm="1">
        <f t="array" aca="1" ref="BQ468" ca="1">INDIRECT("'"&amp;$C468&amp;"'!"&amp;"$"&amp;$D468&amp;$BQ$1&amp;"")</f>
        <v>#REF!</v>
      </c>
      <c r="BR468" s="232"/>
      <c r="BS468" s="232"/>
      <c r="BT468" s="230"/>
      <c r="BU468" s="235" t="e" cm="1">
        <f t="array" aca="1" ref="BU468" ca="1">INDIRECT("'"&amp;$C468&amp;"'!"&amp;"$"&amp;$D468&amp;$BU$1&amp;"")</f>
        <v>#REF!</v>
      </c>
      <c r="BV468" s="232"/>
      <c r="BW468" s="232"/>
      <c r="BX468" s="230"/>
      <c r="BY468" s="235"/>
      <c r="BZ468" s="232"/>
      <c r="CA468" s="232"/>
      <c r="CB468" s="230"/>
    </row>
    <row r="469" spans="1:80" ht="15" x14ac:dyDescent="0.2">
      <c r="A469" s="351">
        <f t="shared" si="35"/>
        <v>45980</v>
      </c>
      <c r="B469" s="268">
        <v>0.58333333333333404</v>
      </c>
      <c r="C469" s="254">
        <f t="shared" si="36"/>
        <v>19</v>
      </c>
      <c r="D469" s="255" t="s">
        <v>167</v>
      </c>
      <c r="E469" s="236"/>
      <c r="F469" s="237"/>
      <c r="G469" s="238" t="e" cm="1">
        <f t="array" aca="1" ref="G469" ca="1">INDIRECT("'"&amp;$C469&amp;"'!"&amp;"$"&amp;$D469&amp;$G$1&amp;"")</f>
        <v>#REF!</v>
      </c>
      <c r="H469" s="239" t="s">
        <v>1</v>
      </c>
      <c r="I469" s="237" t="s">
        <v>1</v>
      </c>
      <c r="J469" s="238" t="e" cm="1">
        <f t="array" aca="1" ref="J469" ca="1">INDIRECT("'"&amp;$C469&amp;"'!"&amp;"$"&amp;$D469&amp;$J$1&amp;"")</f>
        <v>#REF!</v>
      </c>
      <c r="K469" s="239"/>
      <c r="L469" s="239"/>
      <c r="M469" s="240"/>
      <c r="N469" s="236" t="e" cm="1">
        <f t="array" aca="1" ref="N469" ca="1">INDIRECT("'"&amp;$C469&amp;"'!"&amp;"$"&amp;$D469&amp;$N$1&amp;"")</f>
        <v>#REF!</v>
      </c>
      <c r="O469" s="239"/>
      <c r="P469" s="239"/>
      <c r="Q469" s="237"/>
      <c r="R469" s="236" t="e" cm="1">
        <f t="array" aca="1" ref="R469" ca="1">INDIRECT("'"&amp;$C469&amp;"'!"&amp;"$"&amp;$D469&amp;$R$1&amp;"")</f>
        <v>#REF!</v>
      </c>
      <c r="S469" s="239"/>
      <c r="T469" s="239"/>
      <c r="U469" s="240"/>
      <c r="V469" s="236"/>
      <c r="W469" s="241" t="e" cm="1">
        <f t="array" aca="1" ref="W469" ca="1">INDIRECT("'"&amp;$C469&amp;"'!"&amp;"$"&amp;$D469&amp;$W$1&amp;"")</f>
        <v>#REF!</v>
      </c>
      <c r="X469" s="239"/>
      <c r="Y469" s="237"/>
      <c r="Z469" s="238" t="e" cm="1">
        <f t="array" aca="1" ref="Z469" ca="1">INDIRECT("'"&amp;$C469&amp;"'!"&amp;"$"&amp;$D469&amp;$Z$1&amp;"")</f>
        <v>#REF!</v>
      </c>
      <c r="AA469" s="239" t="s">
        <v>1</v>
      </c>
      <c r="AB469" s="239" t="s">
        <v>1</v>
      </c>
      <c r="AC469" s="240" t="s">
        <v>1</v>
      </c>
      <c r="AD469" s="236" t="e" cm="1">
        <f t="array" aca="1" ref="AD469" ca="1">INDIRECT("'"&amp;$C469&amp;"'!"&amp;"$"&amp;$D469&amp;$AD$1&amp;"")</f>
        <v>#REF!</v>
      </c>
      <c r="AE469" s="239" t="s">
        <v>1</v>
      </c>
      <c r="AF469" s="239" t="s">
        <v>1</v>
      </c>
      <c r="AG469" s="237" t="s">
        <v>1</v>
      </c>
      <c r="AH469" s="238" t="e" cm="1">
        <f t="array" aca="1" ref="AH469" ca="1">INDIRECT("'"&amp;$C469&amp;"'!"&amp;"$"&amp;$D469&amp;$AH$1&amp;"")</f>
        <v>#REF!</v>
      </c>
      <c r="AI469" s="239" t="s">
        <v>1</v>
      </c>
      <c r="AJ469" s="239" t="s">
        <v>1</v>
      </c>
      <c r="AK469" s="240" t="s">
        <v>1</v>
      </c>
      <c r="AL469" s="236" t="e" cm="1">
        <f t="array" aca="1" ref="AL469" ca="1">INDIRECT("'"&amp;$C469&amp;"'!"&amp;"$"&amp;$D469&amp;$AL$1&amp;"")</f>
        <v>#REF!</v>
      </c>
      <c r="AM469" s="239" t="s">
        <v>1</v>
      </c>
      <c r="AN469" s="239" t="s">
        <v>1</v>
      </c>
      <c r="AO469" s="237" t="s">
        <v>1</v>
      </c>
      <c r="AP469" s="236"/>
      <c r="AQ469" s="240"/>
      <c r="AR469" s="236" t="e" cm="1">
        <f t="array" aca="1" ref="AR469" ca="1">INDIRECT("'"&amp;$C469&amp;"'!"&amp;"$"&amp;$D469&amp;$AR$1&amp;"")</f>
        <v>#REF!</v>
      </c>
      <c r="AS469" s="239"/>
      <c r="AT469" s="237"/>
      <c r="AU469" s="238" t="e" cm="1">
        <f t="array" aca="1" ref="AU469" ca="1">INDIRECT("'"&amp;$C469&amp;"'!"&amp;"$"&amp;$D469&amp;$AU$1&amp;"")</f>
        <v>#REF!</v>
      </c>
      <c r="AV469" s="239"/>
      <c r="AW469" s="237"/>
      <c r="AX469" s="236"/>
      <c r="AY469" s="240"/>
      <c r="AZ469" s="239" t="e" cm="1">
        <f t="array" aca="1" ref="AZ469" ca="1">INDIRECT("'"&amp;$C469&amp;"'!"&amp;"$"&amp;$D469&amp;$AZ$1&amp;"")</f>
        <v>#REF!</v>
      </c>
      <c r="BA469" s="238"/>
      <c r="BB469" s="239"/>
      <c r="BC469" s="237"/>
      <c r="BD469" s="239" t="e" cm="1">
        <f t="array" aca="1" ref="BD469" ca="1">INDIRECT("'"&amp;$C469&amp;"'!"&amp;"$"&amp;$D469&amp;$BD$1&amp;"")</f>
        <v>#REF!</v>
      </c>
      <c r="BE469" s="238"/>
      <c r="BF469" s="239"/>
      <c r="BG469" s="237"/>
      <c r="BH469" s="241"/>
      <c r="BI469" s="237"/>
      <c r="BJ469" s="241" t="e" cm="1">
        <f t="array" aca="1" ref="BJ469" ca="1">INDIRECT("'"&amp;$C469&amp;"'!"&amp;"$"&amp;$D469&amp;$BJ$1&amp;"")</f>
        <v>#REF!</v>
      </c>
      <c r="BK469" s="239"/>
      <c r="BL469" s="237"/>
      <c r="BM469" s="415"/>
      <c r="BN469" s="236" t="e" cm="1">
        <f t="array" aca="1" ref="BN469" ca="1">INDIRECT("'"&amp;$C469&amp;"'!"&amp;"$"&amp;$D469&amp;$BN$1&amp;"")</f>
        <v>#REF!</v>
      </c>
      <c r="BO469" s="238"/>
      <c r="BP469" s="237"/>
      <c r="BQ469" s="241" t="e" cm="1">
        <f t="array" aca="1" ref="BQ469" ca="1">INDIRECT("'"&amp;$C469&amp;"'!"&amp;"$"&amp;$D469&amp;$BQ$1&amp;"")</f>
        <v>#REF!</v>
      </c>
      <c r="BR469" s="239"/>
      <c r="BS469" s="239"/>
      <c r="BT469" s="237"/>
      <c r="BU469" s="242" t="e" cm="1">
        <f t="array" aca="1" ref="BU469" ca="1">INDIRECT("'"&amp;$C469&amp;"'!"&amp;"$"&amp;$D469&amp;$BU$1&amp;"")</f>
        <v>#REF!</v>
      </c>
      <c r="BV469" s="239"/>
      <c r="BW469" s="239"/>
      <c r="BX469" s="237"/>
      <c r="BY469" s="242"/>
      <c r="BZ469" s="239"/>
      <c r="CA469" s="239"/>
      <c r="CB469" s="237"/>
    </row>
    <row r="470" spans="1:80" ht="15" x14ac:dyDescent="0.2">
      <c r="A470" s="351">
        <f t="shared" si="35"/>
        <v>45980</v>
      </c>
      <c r="B470" s="268">
        <v>0.625</v>
      </c>
      <c r="C470" s="254">
        <f t="shared" si="36"/>
        <v>19</v>
      </c>
      <c r="D470" s="255" t="s">
        <v>168</v>
      </c>
      <c r="E470" s="229"/>
      <c r="F470" s="230"/>
      <c r="G470" s="231" t="e" cm="1">
        <f t="array" aca="1" ref="G470" ca="1">INDIRECT("'"&amp;$C470&amp;"'!"&amp;"$"&amp;$D470&amp;$G$1&amp;"")</f>
        <v>#REF!</v>
      </c>
      <c r="H470" s="232" t="s">
        <v>1</v>
      </c>
      <c r="I470" s="230" t="s">
        <v>1</v>
      </c>
      <c r="J470" s="231" t="e" cm="1">
        <f t="array" aca="1" ref="J470" ca="1">INDIRECT("'"&amp;$C470&amp;"'!"&amp;"$"&amp;$D470&amp;$J$1&amp;"")</f>
        <v>#REF!</v>
      </c>
      <c r="K470" s="232"/>
      <c r="L470" s="232"/>
      <c r="M470" s="233"/>
      <c r="N470" s="229" t="e" cm="1">
        <f t="array" aca="1" ref="N470" ca="1">INDIRECT("'"&amp;$C470&amp;"'!"&amp;"$"&amp;$D470&amp;$N$1&amp;"")</f>
        <v>#REF!</v>
      </c>
      <c r="O470" s="232"/>
      <c r="P470" s="232"/>
      <c r="Q470" s="230"/>
      <c r="R470" s="359" t="e" cm="1">
        <f t="array" aca="1" ref="R470" ca="1">INDIRECT("'"&amp;$C470&amp;"'!"&amp;"$"&amp;$D470&amp;$R$1&amp;"")</f>
        <v>#REF!</v>
      </c>
      <c r="S470" s="232"/>
      <c r="T470" s="232"/>
      <c r="U470" s="233"/>
      <c r="V470" s="229"/>
      <c r="W470" s="234" t="e" cm="1">
        <f t="array" aca="1" ref="W470" ca="1">INDIRECT("'"&amp;$C470&amp;"'!"&amp;"$"&amp;$D470&amp;$W$1&amp;"")</f>
        <v>#REF!</v>
      </c>
      <c r="X470" s="232"/>
      <c r="Y470" s="230"/>
      <c r="Z470" s="231" t="e" cm="1">
        <f t="array" aca="1" ref="Z470" ca="1">INDIRECT("'"&amp;$C470&amp;"'!"&amp;"$"&amp;$D470&amp;$Z$1&amp;"")</f>
        <v>#REF!</v>
      </c>
      <c r="AA470" s="232" t="s">
        <v>1</v>
      </c>
      <c r="AB470" s="232" t="s">
        <v>1</v>
      </c>
      <c r="AC470" s="233" t="s">
        <v>1</v>
      </c>
      <c r="AD470" s="229" t="e" cm="1">
        <f t="array" aca="1" ref="AD470" ca="1">INDIRECT("'"&amp;$C470&amp;"'!"&amp;"$"&amp;$D470&amp;$AD$1&amp;"")</f>
        <v>#REF!</v>
      </c>
      <c r="AE470" s="232" t="s">
        <v>1</v>
      </c>
      <c r="AF470" s="232" t="s">
        <v>1</v>
      </c>
      <c r="AG470" s="230" t="s">
        <v>1</v>
      </c>
      <c r="AH470" s="231" t="e" cm="1">
        <f t="array" aca="1" ref="AH470" ca="1">INDIRECT("'"&amp;$C470&amp;"'!"&amp;"$"&amp;$D470&amp;$AH$1&amp;"")</f>
        <v>#REF!</v>
      </c>
      <c r="AI470" s="232" t="s">
        <v>1</v>
      </c>
      <c r="AJ470" s="232" t="s">
        <v>1</v>
      </c>
      <c r="AK470" s="233" t="s">
        <v>1</v>
      </c>
      <c r="AL470" s="229" t="e" cm="1">
        <f t="array" aca="1" ref="AL470" ca="1">INDIRECT("'"&amp;$C470&amp;"'!"&amp;"$"&amp;$D470&amp;$AL$1&amp;"")</f>
        <v>#REF!</v>
      </c>
      <c r="AM470" s="232" t="s">
        <v>1</v>
      </c>
      <c r="AN470" s="232" t="s">
        <v>1</v>
      </c>
      <c r="AO470" s="230" t="s">
        <v>1</v>
      </c>
      <c r="AP470" s="229"/>
      <c r="AQ470" s="233"/>
      <c r="AR470" s="229" t="e" cm="1">
        <f t="array" aca="1" ref="AR470" ca="1">INDIRECT("'"&amp;$C470&amp;"'!"&amp;"$"&amp;$D470&amp;$AR$1&amp;"")</f>
        <v>#REF!</v>
      </c>
      <c r="AS470" s="232"/>
      <c r="AT470" s="230"/>
      <c r="AU470" s="231" t="e" cm="1">
        <f t="array" aca="1" ref="AU470" ca="1">INDIRECT("'"&amp;$C470&amp;"'!"&amp;"$"&amp;$D470&amp;$AU$1&amp;"")</f>
        <v>#REF!</v>
      </c>
      <c r="AV470" s="232"/>
      <c r="AW470" s="230"/>
      <c r="AX470" s="229"/>
      <c r="AY470" s="233"/>
      <c r="AZ470" s="232" t="e" cm="1">
        <f t="array" aca="1" ref="AZ470" ca="1">INDIRECT("'"&amp;$C470&amp;"'!"&amp;"$"&amp;$D470&amp;$AZ$1&amp;"")</f>
        <v>#REF!</v>
      </c>
      <c r="BA470" s="231"/>
      <c r="BB470" s="232"/>
      <c r="BC470" s="230"/>
      <c r="BD470" s="232" t="e" cm="1">
        <f t="array" aca="1" ref="BD470" ca="1">INDIRECT("'"&amp;$C470&amp;"'!"&amp;"$"&amp;$D470&amp;$BD$1&amp;"")</f>
        <v>#REF!</v>
      </c>
      <c r="BE470" s="231"/>
      <c r="BF470" s="232"/>
      <c r="BG470" s="230"/>
      <c r="BH470" s="234"/>
      <c r="BI470" s="230"/>
      <c r="BJ470" s="234" t="e" cm="1">
        <f t="array" aca="1" ref="BJ470" ca="1">INDIRECT("'"&amp;$C470&amp;"'!"&amp;"$"&amp;$D470&amp;$BJ$1&amp;"")</f>
        <v>#REF!</v>
      </c>
      <c r="BK470" s="232"/>
      <c r="BL470" s="230"/>
      <c r="BM470" s="414"/>
      <c r="BN470" s="229" t="e" cm="1">
        <f t="array" aca="1" ref="BN470" ca="1">INDIRECT("'"&amp;$C470&amp;"'!"&amp;"$"&amp;$D470&amp;$BN$1&amp;"")</f>
        <v>#REF!</v>
      </c>
      <c r="BO470" s="231"/>
      <c r="BP470" s="230"/>
      <c r="BQ470" s="234" t="e" cm="1">
        <f t="array" aca="1" ref="BQ470" ca="1">INDIRECT("'"&amp;$C470&amp;"'!"&amp;"$"&amp;$D470&amp;$BQ$1&amp;"")</f>
        <v>#REF!</v>
      </c>
      <c r="BR470" s="232"/>
      <c r="BS470" s="232"/>
      <c r="BT470" s="230"/>
      <c r="BU470" s="235" t="e" cm="1">
        <f t="array" aca="1" ref="BU470" ca="1">INDIRECT("'"&amp;$C470&amp;"'!"&amp;"$"&amp;$D470&amp;$BU$1&amp;"")</f>
        <v>#REF!</v>
      </c>
      <c r="BV470" s="232"/>
      <c r="BW470" s="232"/>
      <c r="BX470" s="230"/>
      <c r="BY470" s="235"/>
      <c r="BZ470" s="232"/>
      <c r="CA470" s="232"/>
      <c r="CB470" s="230"/>
    </row>
    <row r="471" spans="1:80" ht="15" x14ac:dyDescent="0.2">
      <c r="A471" s="351">
        <f t="shared" si="35"/>
        <v>45980</v>
      </c>
      <c r="B471" s="268">
        <v>0.66666666666666696</v>
      </c>
      <c r="C471" s="254">
        <f t="shared" si="36"/>
        <v>19</v>
      </c>
      <c r="D471" s="255" t="s">
        <v>169</v>
      </c>
      <c r="E471" s="236"/>
      <c r="F471" s="237"/>
      <c r="G471" s="238" t="e" cm="1">
        <f t="array" aca="1" ref="G471" ca="1">INDIRECT("'"&amp;$C471&amp;"'!"&amp;"$"&amp;$D471&amp;$G$1&amp;"")</f>
        <v>#REF!</v>
      </c>
      <c r="H471" s="239" t="s">
        <v>1</v>
      </c>
      <c r="I471" s="237" t="s">
        <v>1</v>
      </c>
      <c r="J471" s="238" t="e" cm="1">
        <f t="array" aca="1" ref="J471" ca="1">INDIRECT("'"&amp;$C471&amp;"'!"&amp;"$"&amp;$D471&amp;$J$1&amp;"")</f>
        <v>#REF!</v>
      </c>
      <c r="K471" s="239"/>
      <c r="L471" s="239"/>
      <c r="M471" s="240"/>
      <c r="N471" s="236" t="e" cm="1">
        <f t="array" aca="1" ref="N471" ca="1">INDIRECT("'"&amp;$C471&amp;"'!"&amp;"$"&amp;$D471&amp;$N$1&amp;"")</f>
        <v>#REF!</v>
      </c>
      <c r="O471" s="239"/>
      <c r="P471" s="239"/>
      <c r="Q471" s="237"/>
      <c r="R471" s="360" t="e" cm="1">
        <f t="array" aca="1" ref="R471" ca="1">INDIRECT("'"&amp;$C471&amp;"'!"&amp;"$"&amp;$D471&amp;$R$1&amp;"")</f>
        <v>#REF!</v>
      </c>
      <c r="S471" s="239"/>
      <c r="T471" s="239"/>
      <c r="U471" s="240"/>
      <c r="V471" s="236"/>
      <c r="W471" s="241" t="e" cm="1">
        <f t="array" aca="1" ref="W471" ca="1">INDIRECT("'"&amp;$C471&amp;"'!"&amp;"$"&amp;$D471&amp;$W$1&amp;"")</f>
        <v>#REF!</v>
      </c>
      <c r="X471" s="239"/>
      <c r="Y471" s="237"/>
      <c r="Z471" s="238" t="e" cm="1">
        <f t="array" aca="1" ref="Z471" ca="1">INDIRECT("'"&amp;$C471&amp;"'!"&amp;"$"&amp;$D471&amp;$Z$1&amp;"")</f>
        <v>#REF!</v>
      </c>
      <c r="AA471" s="239" t="s">
        <v>1</v>
      </c>
      <c r="AB471" s="239" t="s">
        <v>1</v>
      </c>
      <c r="AC471" s="240" t="s">
        <v>1</v>
      </c>
      <c r="AD471" s="236" t="e" cm="1">
        <f t="array" aca="1" ref="AD471" ca="1">INDIRECT("'"&amp;$C471&amp;"'!"&amp;"$"&amp;$D471&amp;$AD$1&amp;"")</f>
        <v>#REF!</v>
      </c>
      <c r="AE471" s="239" t="s">
        <v>1</v>
      </c>
      <c r="AF471" s="239" t="s">
        <v>1</v>
      </c>
      <c r="AG471" s="237" t="s">
        <v>1</v>
      </c>
      <c r="AH471" s="238" t="e" cm="1">
        <f t="array" aca="1" ref="AH471" ca="1">INDIRECT("'"&amp;$C471&amp;"'!"&amp;"$"&amp;$D471&amp;$AH$1&amp;"")</f>
        <v>#REF!</v>
      </c>
      <c r="AI471" s="239" t="s">
        <v>1</v>
      </c>
      <c r="AJ471" s="239" t="s">
        <v>1</v>
      </c>
      <c r="AK471" s="240" t="s">
        <v>1</v>
      </c>
      <c r="AL471" s="236" t="e" cm="1">
        <f t="array" aca="1" ref="AL471" ca="1">INDIRECT("'"&amp;$C471&amp;"'!"&amp;"$"&amp;$D471&amp;$AL$1&amp;"")</f>
        <v>#REF!</v>
      </c>
      <c r="AM471" s="239" t="s">
        <v>1</v>
      </c>
      <c r="AN471" s="239" t="s">
        <v>1</v>
      </c>
      <c r="AO471" s="237" t="s">
        <v>1</v>
      </c>
      <c r="AP471" s="236"/>
      <c r="AQ471" s="240"/>
      <c r="AR471" s="236" t="e" cm="1">
        <f t="array" aca="1" ref="AR471" ca="1">INDIRECT("'"&amp;$C471&amp;"'!"&amp;"$"&amp;$D471&amp;$AR$1&amp;"")</f>
        <v>#REF!</v>
      </c>
      <c r="AS471" s="239"/>
      <c r="AT471" s="237"/>
      <c r="AU471" s="238" t="e" cm="1">
        <f t="array" aca="1" ref="AU471" ca="1">INDIRECT("'"&amp;$C471&amp;"'!"&amp;"$"&amp;$D471&amp;$AU$1&amp;"")</f>
        <v>#REF!</v>
      </c>
      <c r="AV471" s="239"/>
      <c r="AW471" s="237"/>
      <c r="AX471" s="236"/>
      <c r="AY471" s="240"/>
      <c r="AZ471" s="239" t="e" cm="1">
        <f t="array" aca="1" ref="AZ471" ca="1">INDIRECT("'"&amp;$C471&amp;"'!"&amp;"$"&amp;$D471&amp;$AZ$1&amp;"")</f>
        <v>#REF!</v>
      </c>
      <c r="BA471" s="238"/>
      <c r="BB471" s="239"/>
      <c r="BC471" s="237"/>
      <c r="BD471" s="239" t="e" cm="1">
        <f t="array" aca="1" ref="BD471" ca="1">INDIRECT("'"&amp;$C471&amp;"'!"&amp;"$"&amp;$D471&amp;$BD$1&amp;"")</f>
        <v>#REF!</v>
      </c>
      <c r="BE471" s="238"/>
      <c r="BF471" s="239"/>
      <c r="BG471" s="237"/>
      <c r="BH471" s="241"/>
      <c r="BI471" s="237"/>
      <c r="BJ471" s="241" t="e" cm="1">
        <f t="array" aca="1" ref="BJ471" ca="1">INDIRECT("'"&amp;$C471&amp;"'!"&amp;"$"&amp;$D471&amp;$BJ$1&amp;"")</f>
        <v>#REF!</v>
      </c>
      <c r="BK471" s="239"/>
      <c r="BL471" s="237"/>
      <c r="BM471" s="415"/>
      <c r="BN471" s="236" t="e" cm="1">
        <f t="array" aca="1" ref="BN471" ca="1">INDIRECT("'"&amp;$C471&amp;"'!"&amp;"$"&amp;$D471&amp;$BN$1&amp;"")</f>
        <v>#REF!</v>
      </c>
      <c r="BO471" s="238"/>
      <c r="BP471" s="237"/>
      <c r="BQ471" s="241" t="e" cm="1">
        <f t="array" aca="1" ref="BQ471" ca="1">INDIRECT("'"&amp;$C471&amp;"'!"&amp;"$"&amp;$D471&amp;$BQ$1&amp;"")</f>
        <v>#REF!</v>
      </c>
      <c r="BR471" s="239"/>
      <c r="BS471" s="239"/>
      <c r="BT471" s="237"/>
      <c r="BU471" s="242" t="e" cm="1">
        <f t="array" aca="1" ref="BU471" ca="1">INDIRECT("'"&amp;$C471&amp;"'!"&amp;"$"&amp;$D471&amp;$BU$1&amp;"")</f>
        <v>#REF!</v>
      </c>
      <c r="BV471" s="239"/>
      <c r="BW471" s="239"/>
      <c r="BX471" s="237"/>
      <c r="BY471" s="242"/>
      <c r="BZ471" s="239"/>
      <c r="CA471" s="239"/>
      <c r="CB471" s="237"/>
    </row>
    <row r="472" spans="1:80" ht="15" x14ac:dyDescent="0.2">
      <c r="A472" s="351">
        <f t="shared" si="35"/>
        <v>45980</v>
      </c>
      <c r="B472" s="268">
        <v>0.70833333333333404</v>
      </c>
      <c r="C472" s="254">
        <f t="shared" si="36"/>
        <v>19</v>
      </c>
      <c r="D472" s="255" t="s">
        <v>170</v>
      </c>
      <c r="E472" s="229"/>
      <c r="F472" s="230"/>
      <c r="G472" s="231" t="e" cm="1">
        <f t="array" aca="1" ref="G472" ca="1">INDIRECT("'"&amp;$C472&amp;"'!"&amp;"$"&amp;$D472&amp;$G$1&amp;"")</f>
        <v>#REF!</v>
      </c>
      <c r="H472" s="232" t="s">
        <v>1</v>
      </c>
      <c r="I472" s="230" t="s">
        <v>1</v>
      </c>
      <c r="J472" s="231" t="e" cm="1">
        <f t="array" aca="1" ref="J472" ca="1">INDIRECT("'"&amp;$C472&amp;"'!"&amp;"$"&amp;$D472&amp;$J$1&amp;"")</f>
        <v>#REF!</v>
      </c>
      <c r="K472" s="232"/>
      <c r="L472" s="232"/>
      <c r="M472" s="233"/>
      <c r="N472" s="229" t="e" cm="1">
        <f t="array" aca="1" ref="N472" ca="1">INDIRECT("'"&amp;$C472&amp;"'!"&amp;"$"&amp;$D472&amp;$N$1&amp;"")</f>
        <v>#REF!</v>
      </c>
      <c r="O472" s="232"/>
      <c r="P472" s="232"/>
      <c r="Q472" s="233"/>
      <c r="R472" s="359" t="e" cm="1">
        <f t="array" aca="1" ref="R472" ca="1">INDIRECT("'"&amp;$C472&amp;"'!"&amp;"$"&amp;$D472&amp;$R$1&amp;"")</f>
        <v>#REF!</v>
      </c>
      <c r="S472" s="232"/>
      <c r="T472" s="232"/>
      <c r="U472" s="233"/>
      <c r="V472" s="229"/>
      <c r="W472" s="234" t="e" cm="1">
        <f t="array" aca="1" ref="W472" ca="1">INDIRECT("'"&amp;$C472&amp;"'!"&amp;"$"&amp;$D472&amp;$W$1&amp;"")</f>
        <v>#REF!</v>
      </c>
      <c r="X472" s="232"/>
      <c r="Y472" s="230"/>
      <c r="Z472" s="231" t="e" cm="1">
        <f t="array" aca="1" ref="Z472" ca="1">INDIRECT("'"&amp;$C472&amp;"'!"&amp;"$"&amp;$D472&amp;$Z$1&amp;"")</f>
        <v>#REF!</v>
      </c>
      <c r="AA472" s="232" t="s">
        <v>1</v>
      </c>
      <c r="AB472" s="232" t="s">
        <v>1</v>
      </c>
      <c r="AC472" s="233" t="s">
        <v>1</v>
      </c>
      <c r="AD472" s="229" t="e" cm="1">
        <f t="array" aca="1" ref="AD472" ca="1">INDIRECT("'"&amp;$C472&amp;"'!"&amp;"$"&amp;$D472&amp;$AD$1&amp;"")</f>
        <v>#REF!</v>
      </c>
      <c r="AE472" s="232" t="s">
        <v>1</v>
      </c>
      <c r="AF472" s="232" t="s">
        <v>1</v>
      </c>
      <c r="AG472" s="230" t="s">
        <v>1</v>
      </c>
      <c r="AH472" s="231" t="e" cm="1">
        <f t="array" aca="1" ref="AH472" ca="1">INDIRECT("'"&amp;$C472&amp;"'!"&amp;"$"&amp;$D472&amp;$AH$1&amp;"")</f>
        <v>#REF!</v>
      </c>
      <c r="AI472" s="232" t="s">
        <v>1</v>
      </c>
      <c r="AJ472" s="232" t="s">
        <v>1</v>
      </c>
      <c r="AK472" s="233" t="s">
        <v>1</v>
      </c>
      <c r="AL472" s="229" t="e" cm="1">
        <f t="array" aca="1" ref="AL472" ca="1">INDIRECT("'"&amp;$C472&amp;"'!"&amp;"$"&amp;$D472&amp;$AL$1&amp;"")</f>
        <v>#REF!</v>
      </c>
      <c r="AM472" s="232" t="s">
        <v>1</v>
      </c>
      <c r="AN472" s="232" t="s">
        <v>1</v>
      </c>
      <c r="AO472" s="230" t="s">
        <v>1</v>
      </c>
      <c r="AP472" s="229"/>
      <c r="AQ472" s="233"/>
      <c r="AR472" s="229" t="e" cm="1">
        <f t="array" aca="1" ref="AR472" ca="1">INDIRECT("'"&amp;$C472&amp;"'!"&amp;"$"&amp;$D472&amp;$AR$1&amp;"")</f>
        <v>#REF!</v>
      </c>
      <c r="AS472" s="232"/>
      <c r="AT472" s="230"/>
      <c r="AU472" s="231" t="e" cm="1">
        <f t="array" aca="1" ref="AU472" ca="1">INDIRECT("'"&amp;$C472&amp;"'!"&amp;"$"&amp;$D472&amp;$AU$1&amp;"")</f>
        <v>#REF!</v>
      </c>
      <c r="AV472" s="232"/>
      <c r="AW472" s="230"/>
      <c r="AX472" s="229"/>
      <c r="AY472" s="233"/>
      <c r="AZ472" s="232" t="e" cm="1">
        <f t="array" aca="1" ref="AZ472" ca="1">INDIRECT("'"&amp;$C472&amp;"'!"&amp;"$"&amp;$D472&amp;$AZ$1&amp;"")</f>
        <v>#REF!</v>
      </c>
      <c r="BA472" s="231"/>
      <c r="BB472" s="232"/>
      <c r="BC472" s="230"/>
      <c r="BD472" s="232" t="e" cm="1">
        <f t="array" aca="1" ref="BD472" ca="1">INDIRECT("'"&amp;$C472&amp;"'!"&amp;"$"&amp;$D472&amp;$BD$1&amp;"")</f>
        <v>#REF!</v>
      </c>
      <c r="BE472" s="231"/>
      <c r="BF472" s="232"/>
      <c r="BG472" s="230"/>
      <c r="BH472" s="234"/>
      <c r="BI472" s="230"/>
      <c r="BJ472" s="234" t="e" cm="1">
        <f t="array" aca="1" ref="BJ472" ca="1">INDIRECT("'"&amp;$C472&amp;"'!"&amp;"$"&amp;$D472&amp;$BJ$1&amp;"")</f>
        <v>#REF!</v>
      </c>
      <c r="BK472" s="232"/>
      <c r="BL472" s="230"/>
      <c r="BM472" s="414"/>
      <c r="BN472" s="229" t="e" cm="1">
        <f t="array" aca="1" ref="BN472" ca="1">INDIRECT("'"&amp;$C472&amp;"'!"&amp;"$"&amp;$D472&amp;$BN$1&amp;"")</f>
        <v>#REF!</v>
      </c>
      <c r="BO472" s="231"/>
      <c r="BP472" s="230"/>
      <c r="BQ472" s="234" t="e" cm="1">
        <f t="array" aca="1" ref="BQ472" ca="1">INDIRECT("'"&amp;$C472&amp;"'!"&amp;"$"&amp;$D472&amp;$BQ$1&amp;"")</f>
        <v>#REF!</v>
      </c>
      <c r="BR472" s="232"/>
      <c r="BS472" s="232"/>
      <c r="BT472" s="230"/>
      <c r="BU472" s="235" t="e" cm="1">
        <f t="array" aca="1" ref="BU472" ca="1">INDIRECT("'"&amp;$C472&amp;"'!"&amp;"$"&amp;$D472&amp;$BU$1&amp;"")</f>
        <v>#REF!</v>
      </c>
      <c r="BV472" s="232"/>
      <c r="BW472" s="232"/>
      <c r="BX472" s="230"/>
      <c r="BY472" s="235"/>
      <c r="BZ472" s="232"/>
      <c r="CA472" s="232"/>
      <c r="CB472" s="230"/>
    </row>
    <row r="473" spans="1:80" ht="15" x14ac:dyDescent="0.2">
      <c r="A473" s="351">
        <f t="shared" si="35"/>
        <v>45980</v>
      </c>
      <c r="B473" s="268">
        <v>0.750000000000001</v>
      </c>
      <c r="C473" s="254">
        <f t="shared" si="36"/>
        <v>19</v>
      </c>
      <c r="D473" s="255" t="s">
        <v>171</v>
      </c>
      <c r="E473" s="236"/>
      <c r="F473" s="237"/>
      <c r="G473" s="238" t="e" cm="1">
        <f t="array" aca="1" ref="G473" ca="1">INDIRECT("'"&amp;$C473&amp;"'!"&amp;"$"&amp;$D473&amp;$G$1&amp;"")</f>
        <v>#REF!</v>
      </c>
      <c r="H473" s="239" t="s">
        <v>1</v>
      </c>
      <c r="I473" s="237" t="s">
        <v>1</v>
      </c>
      <c r="J473" s="238" t="e" cm="1">
        <f t="array" aca="1" ref="J473" ca="1">INDIRECT("'"&amp;$C473&amp;"'!"&amp;"$"&amp;$D473&amp;$J$1&amp;"")</f>
        <v>#REF!</v>
      </c>
      <c r="K473" s="239"/>
      <c r="L473" s="239"/>
      <c r="M473" s="240"/>
      <c r="N473" s="236" t="e" cm="1">
        <f t="array" aca="1" ref="N473" ca="1">INDIRECT("'"&amp;$C473&amp;"'!"&amp;"$"&amp;$D473&amp;$N$1&amp;"")</f>
        <v>#REF!</v>
      </c>
      <c r="O473" s="239"/>
      <c r="P473" s="239"/>
      <c r="Q473" s="237"/>
      <c r="R473" s="236" t="e" cm="1">
        <f t="array" aca="1" ref="R473" ca="1">INDIRECT("'"&amp;$C473&amp;"'!"&amp;"$"&amp;$D473&amp;$R$1&amp;"")</f>
        <v>#REF!</v>
      </c>
      <c r="S473" s="239"/>
      <c r="T473" s="239"/>
      <c r="U473" s="240"/>
      <c r="V473" s="236"/>
      <c r="W473" s="241" t="e" cm="1">
        <f t="array" aca="1" ref="W473" ca="1">INDIRECT("'"&amp;$C473&amp;"'!"&amp;"$"&amp;$D473&amp;$W$1&amp;"")</f>
        <v>#REF!</v>
      </c>
      <c r="X473" s="239"/>
      <c r="Y473" s="237"/>
      <c r="Z473" s="238" t="e" cm="1">
        <f t="array" aca="1" ref="Z473" ca="1">INDIRECT("'"&amp;$C473&amp;"'!"&amp;"$"&amp;$D473&amp;$Z$1&amp;"")</f>
        <v>#REF!</v>
      </c>
      <c r="AA473" s="239" t="s">
        <v>1</v>
      </c>
      <c r="AB473" s="239" t="s">
        <v>1</v>
      </c>
      <c r="AC473" s="240" t="s">
        <v>1</v>
      </c>
      <c r="AD473" s="236" t="e" cm="1">
        <f t="array" aca="1" ref="AD473" ca="1">INDIRECT("'"&amp;$C473&amp;"'!"&amp;"$"&amp;$D473&amp;$AD$1&amp;"")</f>
        <v>#REF!</v>
      </c>
      <c r="AE473" s="239" t="s">
        <v>1</v>
      </c>
      <c r="AF473" s="239" t="s">
        <v>1</v>
      </c>
      <c r="AG473" s="237" t="s">
        <v>1</v>
      </c>
      <c r="AH473" s="238" t="e" cm="1">
        <f t="array" aca="1" ref="AH473" ca="1">INDIRECT("'"&amp;$C473&amp;"'!"&amp;"$"&amp;$D473&amp;$AH$1&amp;"")</f>
        <v>#REF!</v>
      </c>
      <c r="AI473" s="239" t="s">
        <v>1</v>
      </c>
      <c r="AJ473" s="239" t="s">
        <v>1</v>
      </c>
      <c r="AK473" s="240" t="s">
        <v>1</v>
      </c>
      <c r="AL473" s="236" t="e" cm="1">
        <f t="array" aca="1" ref="AL473" ca="1">INDIRECT("'"&amp;$C473&amp;"'!"&amp;"$"&amp;$D473&amp;$AL$1&amp;"")</f>
        <v>#REF!</v>
      </c>
      <c r="AM473" s="239" t="s">
        <v>1</v>
      </c>
      <c r="AN473" s="239" t="s">
        <v>1</v>
      </c>
      <c r="AO473" s="237" t="s">
        <v>1</v>
      </c>
      <c r="AP473" s="236"/>
      <c r="AQ473" s="240"/>
      <c r="AR473" s="236" t="e" cm="1">
        <f t="array" aca="1" ref="AR473" ca="1">INDIRECT("'"&amp;$C473&amp;"'!"&amp;"$"&amp;$D473&amp;$AR$1&amp;"")</f>
        <v>#REF!</v>
      </c>
      <c r="AS473" s="239"/>
      <c r="AT473" s="237"/>
      <c r="AU473" s="238" t="e" cm="1">
        <f t="array" aca="1" ref="AU473" ca="1">INDIRECT("'"&amp;$C473&amp;"'!"&amp;"$"&amp;$D473&amp;$AU$1&amp;"")</f>
        <v>#REF!</v>
      </c>
      <c r="AV473" s="239"/>
      <c r="AW473" s="237"/>
      <c r="AX473" s="236"/>
      <c r="AY473" s="240"/>
      <c r="AZ473" s="239" t="e" cm="1">
        <f t="array" aca="1" ref="AZ473" ca="1">INDIRECT("'"&amp;$C473&amp;"'!"&amp;"$"&amp;$D473&amp;$AZ$1&amp;"")</f>
        <v>#REF!</v>
      </c>
      <c r="BA473" s="238"/>
      <c r="BB473" s="239"/>
      <c r="BC473" s="237"/>
      <c r="BD473" s="239" t="e" cm="1">
        <f t="array" aca="1" ref="BD473" ca="1">INDIRECT("'"&amp;$C473&amp;"'!"&amp;"$"&amp;$D473&amp;$BD$1&amp;"")</f>
        <v>#REF!</v>
      </c>
      <c r="BE473" s="238"/>
      <c r="BF473" s="239"/>
      <c r="BG473" s="237"/>
      <c r="BH473" s="241"/>
      <c r="BI473" s="237"/>
      <c r="BJ473" s="241" t="e" cm="1">
        <f t="array" aca="1" ref="BJ473" ca="1">INDIRECT("'"&amp;$C473&amp;"'!"&amp;"$"&amp;$D473&amp;$BJ$1&amp;"")</f>
        <v>#REF!</v>
      </c>
      <c r="BK473" s="239"/>
      <c r="BL473" s="237"/>
      <c r="BM473" s="415"/>
      <c r="BN473" s="236" t="e" cm="1">
        <f t="array" aca="1" ref="BN473" ca="1">INDIRECT("'"&amp;$C473&amp;"'!"&amp;"$"&amp;$D473&amp;$BN$1&amp;"")</f>
        <v>#REF!</v>
      </c>
      <c r="BO473" s="238"/>
      <c r="BP473" s="237"/>
      <c r="BQ473" s="241" t="e" cm="1">
        <f t="array" aca="1" ref="BQ473" ca="1">INDIRECT("'"&amp;$C473&amp;"'!"&amp;"$"&amp;$D473&amp;$BQ$1&amp;"")</f>
        <v>#REF!</v>
      </c>
      <c r="BR473" s="239"/>
      <c r="BS473" s="239"/>
      <c r="BT473" s="237"/>
      <c r="BU473" s="242" t="e" cm="1">
        <f t="array" aca="1" ref="BU473" ca="1">INDIRECT("'"&amp;$C473&amp;"'!"&amp;"$"&amp;$D473&amp;$BU$1&amp;"")</f>
        <v>#REF!</v>
      </c>
      <c r="BV473" s="239"/>
      <c r="BW473" s="239"/>
      <c r="BX473" s="237"/>
      <c r="BY473" s="242"/>
      <c r="BZ473" s="239"/>
      <c r="CA473" s="239"/>
      <c r="CB473" s="237"/>
    </row>
    <row r="474" spans="1:80" ht="15" x14ac:dyDescent="0.2">
      <c r="A474" s="351">
        <f t="shared" si="35"/>
        <v>45980</v>
      </c>
      <c r="B474" s="268">
        <v>0.79166666666666696</v>
      </c>
      <c r="C474" s="254">
        <f t="shared" si="36"/>
        <v>19</v>
      </c>
      <c r="D474" s="255" t="s">
        <v>172</v>
      </c>
      <c r="E474" s="229"/>
      <c r="F474" s="230"/>
      <c r="G474" s="231" t="e" cm="1">
        <f t="array" aca="1" ref="G474" ca="1">INDIRECT("'"&amp;$C474&amp;"'!"&amp;"$"&amp;$D474&amp;$G$1&amp;"")</f>
        <v>#REF!</v>
      </c>
      <c r="H474" s="232" t="s">
        <v>1</v>
      </c>
      <c r="I474" s="230" t="s">
        <v>1</v>
      </c>
      <c r="J474" s="231" t="e" cm="1">
        <f t="array" aca="1" ref="J474" ca="1">INDIRECT("'"&amp;$C474&amp;"'!"&amp;"$"&amp;$D474&amp;$J$1&amp;"")</f>
        <v>#REF!</v>
      </c>
      <c r="K474" s="501"/>
      <c r="L474" s="232"/>
      <c r="M474" s="233"/>
      <c r="N474" s="229" t="e" cm="1">
        <f t="array" aca="1" ref="N474" ca="1">INDIRECT("'"&amp;$C474&amp;"'!"&amp;"$"&amp;$D474&amp;$N$1&amp;"")</f>
        <v>#REF!</v>
      </c>
      <c r="O474" s="232"/>
      <c r="P474" s="232"/>
      <c r="Q474" s="230"/>
      <c r="R474" s="359" t="e" cm="1">
        <f t="array" aca="1" ref="R474" ca="1">INDIRECT("'"&amp;$C474&amp;"'!"&amp;"$"&amp;$D474&amp;$R$1&amp;"")</f>
        <v>#REF!</v>
      </c>
      <c r="S474" s="232"/>
      <c r="T474" s="232"/>
      <c r="U474" s="233"/>
      <c r="V474" s="229"/>
      <c r="W474" s="234" t="e" cm="1">
        <f t="array" aca="1" ref="W474" ca="1">INDIRECT("'"&amp;$C474&amp;"'!"&amp;"$"&amp;$D474&amp;$W$1&amp;"")</f>
        <v>#REF!</v>
      </c>
      <c r="X474" s="232"/>
      <c r="Y474" s="230"/>
      <c r="Z474" s="231" t="e" cm="1">
        <f t="array" aca="1" ref="Z474" ca="1">INDIRECT("'"&amp;$C474&amp;"'!"&amp;"$"&amp;$D474&amp;$Z$1&amp;"")</f>
        <v>#REF!</v>
      </c>
      <c r="AA474" s="232" t="s">
        <v>1</v>
      </c>
      <c r="AB474" s="232" t="s">
        <v>1</v>
      </c>
      <c r="AC474" s="233" t="s">
        <v>1</v>
      </c>
      <c r="AD474" s="229" t="e" cm="1">
        <f t="array" aca="1" ref="AD474" ca="1">INDIRECT("'"&amp;$C474&amp;"'!"&amp;"$"&amp;$D474&amp;$AD$1&amp;"")</f>
        <v>#REF!</v>
      </c>
      <c r="AE474" s="232" t="s">
        <v>1</v>
      </c>
      <c r="AF474" s="232" t="s">
        <v>1</v>
      </c>
      <c r="AG474" s="230" t="s">
        <v>1</v>
      </c>
      <c r="AH474" s="231" t="e" cm="1">
        <f t="array" aca="1" ref="AH474" ca="1">INDIRECT("'"&amp;$C474&amp;"'!"&amp;"$"&amp;$D474&amp;$AH$1&amp;"")</f>
        <v>#REF!</v>
      </c>
      <c r="AI474" s="232" t="s">
        <v>1</v>
      </c>
      <c r="AJ474" s="232" t="s">
        <v>1</v>
      </c>
      <c r="AK474" s="233" t="s">
        <v>1</v>
      </c>
      <c r="AL474" s="229" t="e" cm="1">
        <f t="array" aca="1" ref="AL474" ca="1">INDIRECT("'"&amp;$C474&amp;"'!"&amp;"$"&amp;$D474&amp;$AL$1&amp;"")</f>
        <v>#REF!</v>
      </c>
      <c r="AM474" s="232" t="s">
        <v>1</v>
      </c>
      <c r="AN474" s="232" t="s">
        <v>1</v>
      </c>
      <c r="AO474" s="230" t="s">
        <v>1</v>
      </c>
      <c r="AP474" s="229"/>
      <c r="AQ474" s="233"/>
      <c r="AR474" s="229" t="e" cm="1">
        <f t="array" aca="1" ref="AR474" ca="1">INDIRECT("'"&amp;$C474&amp;"'!"&amp;"$"&amp;$D474&amp;$AR$1&amp;"")</f>
        <v>#REF!</v>
      </c>
      <c r="AS474" s="232"/>
      <c r="AT474" s="230"/>
      <c r="AU474" s="231" t="e" cm="1">
        <f t="array" aca="1" ref="AU474" ca="1">INDIRECT("'"&amp;$C474&amp;"'!"&amp;"$"&amp;$D474&amp;$AU$1&amp;"")</f>
        <v>#REF!</v>
      </c>
      <c r="AV474" s="232"/>
      <c r="AW474" s="230"/>
      <c r="AX474" s="229"/>
      <c r="AY474" s="233"/>
      <c r="AZ474" s="232" t="e" cm="1">
        <f t="array" aca="1" ref="AZ474" ca="1">INDIRECT("'"&amp;$C474&amp;"'!"&amp;"$"&amp;$D474&amp;$AZ$1&amp;"")</f>
        <v>#REF!</v>
      </c>
      <c r="BA474" s="231"/>
      <c r="BB474" s="232"/>
      <c r="BC474" s="230"/>
      <c r="BD474" s="232" t="e" cm="1">
        <f t="array" aca="1" ref="BD474" ca="1">INDIRECT("'"&amp;$C474&amp;"'!"&amp;"$"&amp;$D474&amp;$BD$1&amp;"")</f>
        <v>#REF!</v>
      </c>
      <c r="BE474" s="231"/>
      <c r="BF474" s="232"/>
      <c r="BG474" s="230"/>
      <c r="BH474" s="234"/>
      <c r="BI474" s="230"/>
      <c r="BJ474" s="234" t="e" cm="1">
        <f t="array" aca="1" ref="BJ474" ca="1">INDIRECT("'"&amp;$C474&amp;"'!"&amp;"$"&amp;$D474&amp;$BJ$1&amp;"")</f>
        <v>#REF!</v>
      </c>
      <c r="BK474" s="232"/>
      <c r="BL474" s="230"/>
      <c r="BM474" s="414"/>
      <c r="BN474" s="229" t="e" cm="1">
        <f t="array" aca="1" ref="BN474" ca="1">INDIRECT("'"&amp;$C474&amp;"'!"&amp;"$"&amp;$D474&amp;$BN$1&amp;"")</f>
        <v>#REF!</v>
      </c>
      <c r="BO474" s="231"/>
      <c r="BP474" s="230"/>
      <c r="BQ474" s="234" t="e" cm="1">
        <f t="array" aca="1" ref="BQ474" ca="1">INDIRECT("'"&amp;$C474&amp;"'!"&amp;"$"&amp;$D474&amp;$BQ$1&amp;"")</f>
        <v>#REF!</v>
      </c>
      <c r="BR474" s="232"/>
      <c r="BS474" s="232"/>
      <c r="BT474" s="230"/>
      <c r="BU474" s="235" t="e" cm="1">
        <f t="array" aca="1" ref="BU474" ca="1">INDIRECT("'"&amp;$C474&amp;"'!"&amp;"$"&amp;$D474&amp;$BU$1&amp;"")</f>
        <v>#REF!</v>
      </c>
      <c r="BV474" s="232"/>
      <c r="BW474" s="232"/>
      <c r="BX474" s="230"/>
      <c r="BY474" s="235"/>
      <c r="BZ474" s="232"/>
      <c r="CA474" s="232"/>
      <c r="CB474" s="230"/>
    </row>
    <row r="475" spans="1:80" ht="15" x14ac:dyDescent="0.2">
      <c r="A475" s="351">
        <f t="shared" si="35"/>
        <v>45980</v>
      </c>
      <c r="B475" s="268">
        <v>0.83333333333333337</v>
      </c>
      <c r="C475" s="254">
        <f t="shared" si="36"/>
        <v>19</v>
      </c>
      <c r="D475" s="255" t="s">
        <v>173</v>
      </c>
      <c r="E475" s="236"/>
      <c r="F475" s="237"/>
      <c r="G475" s="238" t="e" cm="1">
        <f t="array" aca="1" ref="G475" ca="1">INDIRECT("'"&amp;$C475&amp;"'!"&amp;"$"&amp;$D475&amp;$G$1&amp;"")</f>
        <v>#REF!</v>
      </c>
      <c r="H475" s="239" t="s">
        <v>1</v>
      </c>
      <c r="I475" s="237" t="s">
        <v>1</v>
      </c>
      <c r="J475" s="238" t="e" cm="1">
        <f t="array" aca="1" ref="J475" ca="1">INDIRECT("'"&amp;$C475&amp;"'!"&amp;"$"&amp;$D475&amp;$J$1&amp;"")</f>
        <v>#REF!</v>
      </c>
      <c r="K475" s="239"/>
      <c r="L475" s="239"/>
      <c r="M475" s="240"/>
      <c r="N475" s="236" t="e" cm="1">
        <f t="array" aca="1" ref="N475" ca="1">INDIRECT("'"&amp;$C475&amp;"'!"&amp;"$"&amp;$D475&amp;$N$1&amp;"")</f>
        <v>#REF!</v>
      </c>
      <c r="O475" s="239"/>
      <c r="P475" s="239"/>
      <c r="Q475" s="237"/>
      <c r="R475" s="236" t="e" cm="1">
        <f t="array" aca="1" ref="R475" ca="1">INDIRECT("'"&amp;$C475&amp;"'!"&amp;"$"&amp;$D475&amp;$R$1&amp;"")</f>
        <v>#REF!</v>
      </c>
      <c r="S475" s="239"/>
      <c r="T475" s="239"/>
      <c r="U475" s="240"/>
      <c r="V475" s="236"/>
      <c r="W475" s="241" t="e" cm="1">
        <f t="array" aca="1" ref="W475" ca="1">INDIRECT("'"&amp;$C475&amp;"'!"&amp;"$"&amp;$D475&amp;$W$1&amp;"")</f>
        <v>#REF!</v>
      </c>
      <c r="X475" s="239"/>
      <c r="Y475" s="237"/>
      <c r="Z475" s="238" t="e" cm="1">
        <f t="array" aca="1" ref="Z475" ca="1">INDIRECT("'"&amp;$C475&amp;"'!"&amp;"$"&amp;$D475&amp;$Z$1&amp;"")</f>
        <v>#REF!</v>
      </c>
      <c r="AA475" s="239" t="s">
        <v>1</v>
      </c>
      <c r="AB475" s="239" t="s">
        <v>1</v>
      </c>
      <c r="AC475" s="240" t="s">
        <v>1</v>
      </c>
      <c r="AD475" s="236" t="e" cm="1">
        <f t="array" aca="1" ref="AD475" ca="1">INDIRECT("'"&amp;$C475&amp;"'!"&amp;"$"&amp;$D475&amp;$AD$1&amp;"")</f>
        <v>#REF!</v>
      </c>
      <c r="AE475" s="239" t="s">
        <v>1</v>
      </c>
      <c r="AF475" s="239" t="s">
        <v>1</v>
      </c>
      <c r="AG475" s="237" t="s">
        <v>1</v>
      </c>
      <c r="AH475" s="238" t="e" cm="1">
        <f t="array" aca="1" ref="AH475" ca="1">INDIRECT("'"&amp;$C475&amp;"'!"&amp;"$"&amp;$D475&amp;$AH$1&amp;"")</f>
        <v>#REF!</v>
      </c>
      <c r="AI475" s="239" t="s">
        <v>1</v>
      </c>
      <c r="AJ475" s="239" t="s">
        <v>1</v>
      </c>
      <c r="AK475" s="240" t="s">
        <v>1</v>
      </c>
      <c r="AL475" s="236" t="e" cm="1">
        <f t="array" aca="1" ref="AL475" ca="1">INDIRECT("'"&amp;$C475&amp;"'!"&amp;"$"&amp;$D475&amp;$AL$1&amp;"")</f>
        <v>#REF!</v>
      </c>
      <c r="AM475" s="239" t="s">
        <v>1</v>
      </c>
      <c r="AN475" s="239" t="s">
        <v>1</v>
      </c>
      <c r="AO475" s="237" t="s">
        <v>1</v>
      </c>
      <c r="AP475" s="236"/>
      <c r="AQ475" s="240"/>
      <c r="AR475" s="236" t="e" cm="1">
        <f t="array" aca="1" ref="AR475" ca="1">INDIRECT("'"&amp;$C475&amp;"'!"&amp;"$"&amp;$D475&amp;$AR$1&amp;"")</f>
        <v>#REF!</v>
      </c>
      <c r="AS475" s="239"/>
      <c r="AT475" s="237"/>
      <c r="AU475" s="238" t="e" cm="1">
        <f t="array" aca="1" ref="AU475" ca="1">INDIRECT("'"&amp;$C475&amp;"'!"&amp;"$"&amp;$D475&amp;$AU$1&amp;"")</f>
        <v>#REF!</v>
      </c>
      <c r="AV475" s="239"/>
      <c r="AW475" s="237"/>
      <c r="AX475" s="236"/>
      <c r="AY475" s="240"/>
      <c r="AZ475" s="239" t="e" cm="1">
        <f t="array" aca="1" ref="AZ475" ca="1">INDIRECT("'"&amp;$C475&amp;"'!"&amp;"$"&amp;$D475&amp;$AZ$1&amp;"")</f>
        <v>#REF!</v>
      </c>
      <c r="BA475" s="238"/>
      <c r="BB475" s="239"/>
      <c r="BC475" s="237"/>
      <c r="BD475" s="239" t="e" cm="1">
        <f t="array" aca="1" ref="BD475" ca="1">INDIRECT("'"&amp;$C475&amp;"'!"&amp;"$"&amp;$D475&amp;$BD$1&amp;"")</f>
        <v>#REF!</v>
      </c>
      <c r="BE475" s="238"/>
      <c r="BF475" s="239"/>
      <c r="BG475" s="237"/>
      <c r="BH475" s="241"/>
      <c r="BI475" s="237"/>
      <c r="BJ475" s="241" t="e" cm="1">
        <f t="array" aca="1" ref="BJ475" ca="1">INDIRECT("'"&amp;$C475&amp;"'!"&amp;"$"&amp;$D475&amp;$BJ$1&amp;"")</f>
        <v>#REF!</v>
      </c>
      <c r="BK475" s="239"/>
      <c r="BL475" s="237"/>
      <c r="BM475" s="415"/>
      <c r="BN475" s="236" t="e" cm="1">
        <f t="array" aca="1" ref="BN475" ca="1">INDIRECT("'"&amp;$C475&amp;"'!"&amp;"$"&amp;$D475&amp;$BN$1&amp;"")</f>
        <v>#REF!</v>
      </c>
      <c r="BO475" s="238"/>
      <c r="BP475" s="237"/>
      <c r="BQ475" s="241" t="e" cm="1">
        <f t="array" aca="1" ref="BQ475" ca="1">INDIRECT("'"&amp;$C475&amp;"'!"&amp;"$"&amp;$D475&amp;$BQ$1&amp;"")</f>
        <v>#REF!</v>
      </c>
      <c r="BR475" s="239"/>
      <c r="BS475" s="239"/>
      <c r="BT475" s="237"/>
      <c r="BU475" s="242" t="e" cm="1">
        <f t="array" aca="1" ref="BU475" ca="1">INDIRECT("'"&amp;$C475&amp;"'!"&amp;"$"&amp;$D475&amp;$BU$1&amp;"")</f>
        <v>#REF!</v>
      </c>
      <c r="BV475" s="239"/>
      <c r="BW475" s="239"/>
      <c r="BX475" s="237"/>
      <c r="BY475" s="242"/>
      <c r="BZ475" s="239"/>
      <c r="CA475" s="239"/>
      <c r="CB475" s="237"/>
    </row>
    <row r="476" spans="1:80" ht="15" x14ac:dyDescent="0.2">
      <c r="A476" s="351">
        <f t="shared" si="35"/>
        <v>45980</v>
      </c>
      <c r="B476" s="268">
        <v>0.875000000000001</v>
      </c>
      <c r="C476" s="254">
        <f t="shared" si="36"/>
        <v>19</v>
      </c>
      <c r="D476" s="255" t="s">
        <v>174</v>
      </c>
      <c r="E476" s="229"/>
      <c r="F476" s="230"/>
      <c r="G476" s="231" t="e" cm="1">
        <f t="array" aca="1" ref="G476" ca="1">INDIRECT("'"&amp;$C476&amp;"'!"&amp;"$"&amp;$D476&amp;$G$1&amp;"")</f>
        <v>#REF!</v>
      </c>
      <c r="H476" s="232" t="s">
        <v>1</v>
      </c>
      <c r="I476" s="230" t="s">
        <v>1</v>
      </c>
      <c r="J476" s="231" t="e" cm="1">
        <f t="array" aca="1" ref="J476" ca="1">INDIRECT("'"&amp;$C476&amp;"'!"&amp;"$"&amp;$D476&amp;$J$1&amp;"")</f>
        <v>#REF!</v>
      </c>
      <c r="K476" s="232"/>
      <c r="L476" s="232"/>
      <c r="M476" s="233"/>
      <c r="N476" s="229" t="e" cm="1">
        <f t="array" aca="1" ref="N476" ca="1">INDIRECT("'"&amp;$C476&amp;"'!"&amp;"$"&amp;$D476&amp;$N$1&amp;"")</f>
        <v>#REF!</v>
      </c>
      <c r="O476" s="232"/>
      <c r="P476" s="232"/>
      <c r="Q476" s="230"/>
      <c r="R476" s="359" t="e" cm="1">
        <f t="array" aca="1" ref="R476" ca="1">INDIRECT("'"&amp;$C476&amp;"'!"&amp;"$"&amp;$D476&amp;$R$1&amp;"")</f>
        <v>#REF!</v>
      </c>
      <c r="S476" s="232"/>
      <c r="T476" s="232"/>
      <c r="U476" s="233"/>
      <c r="V476" s="229"/>
      <c r="W476" s="234" t="e" cm="1">
        <f t="array" aca="1" ref="W476" ca="1">INDIRECT("'"&amp;$C476&amp;"'!"&amp;"$"&amp;$D476&amp;$W$1&amp;"")</f>
        <v>#REF!</v>
      </c>
      <c r="X476" s="232"/>
      <c r="Y476" s="230"/>
      <c r="Z476" s="231" t="e" cm="1">
        <f t="array" aca="1" ref="Z476" ca="1">INDIRECT("'"&amp;$C476&amp;"'!"&amp;"$"&amp;$D476&amp;$Z$1&amp;"")</f>
        <v>#REF!</v>
      </c>
      <c r="AA476" s="232" t="s">
        <v>1</v>
      </c>
      <c r="AB476" s="232" t="s">
        <v>1</v>
      </c>
      <c r="AC476" s="233" t="s">
        <v>1</v>
      </c>
      <c r="AD476" s="229" t="e" cm="1">
        <f t="array" aca="1" ref="AD476" ca="1">INDIRECT("'"&amp;$C476&amp;"'!"&amp;"$"&amp;$D476&amp;$AD$1&amp;"")</f>
        <v>#REF!</v>
      </c>
      <c r="AE476" s="232" t="s">
        <v>1</v>
      </c>
      <c r="AF476" s="232" t="s">
        <v>1</v>
      </c>
      <c r="AG476" s="230" t="s">
        <v>1</v>
      </c>
      <c r="AH476" s="231" t="e" cm="1">
        <f t="array" aca="1" ref="AH476" ca="1">INDIRECT("'"&amp;$C476&amp;"'!"&amp;"$"&amp;$D476&amp;$AH$1&amp;"")</f>
        <v>#REF!</v>
      </c>
      <c r="AI476" s="232" t="s">
        <v>1</v>
      </c>
      <c r="AJ476" s="232" t="s">
        <v>1</v>
      </c>
      <c r="AK476" s="233" t="s">
        <v>1</v>
      </c>
      <c r="AL476" s="229" t="e" cm="1">
        <f t="array" aca="1" ref="AL476" ca="1">INDIRECT("'"&amp;$C476&amp;"'!"&amp;"$"&amp;$D476&amp;$AL$1&amp;"")</f>
        <v>#REF!</v>
      </c>
      <c r="AM476" s="232" t="s">
        <v>1</v>
      </c>
      <c r="AN476" s="232" t="s">
        <v>1</v>
      </c>
      <c r="AO476" s="230" t="s">
        <v>1</v>
      </c>
      <c r="AP476" s="229"/>
      <c r="AQ476" s="233"/>
      <c r="AR476" s="229" t="e" cm="1">
        <f t="array" aca="1" ref="AR476" ca="1">INDIRECT("'"&amp;$C476&amp;"'!"&amp;"$"&amp;$D476&amp;$AR$1&amp;"")</f>
        <v>#REF!</v>
      </c>
      <c r="AS476" s="232"/>
      <c r="AT476" s="230"/>
      <c r="AU476" s="231" t="e" cm="1">
        <f t="array" aca="1" ref="AU476" ca="1">INDIRECT("'"&amp;$C476&amp;"'!"&amp;"$"&amp;$D476&amp;$AU$1&amp;"")</f>
        <v>#REF!</v>
      </c>
      <c r="AV476" s="232"/>
      <c r="AW476" s="230"/>
      <c r="AX476" s="229"/>
      <c r="AY476" s="233"/>
      <c r="AZ476" s="232" t="e" cm="1">
        <f t="array" aca="1" ref="AZ476" ca="1">INDIRECT("'"&amp;$C476&amp;"'!"&amp;"$"&amp;$D476&amp;$AZ$1&amp;"")</f>
        <v>#REF!</v>
      </c>
      <c r="BA476" s="231"/>
      <c r="BB476" s="232"/>
      <c r="BC476" s="230"/>
      <c r="BD476" s="232" t="e" cm="1">
        <f t="array" aca="1" ref="BD476" ca="1">INDIRECT("'"&amp;$C476&amp;"'!"&amp;"$"&amp;$D476&amp;$BD$1&amp;"")</f>
        <v>#REF!</v>
      </c>
      <c r="BE476" s="231"/>
      <c r="BF476" s="232"/>
      <c r="BG476" s="230"/>
      <c r="BH476" s="234"/>
      <c r="BI476" s="230"/>
      <c r="BJ476" s="234" t="e" cm="1">
        <f t="array" aca="1" ref="BJ476" ca="1">INDIRECT("'"&amp;$C476&amp;"'!"&amp;"$"&amp;$D476&amp;$BJ$1&amp;"")</f>
        <v>#REF!</v>
      </c>
      <c r="BK476" s="232"/>
      <c r="BL476" s="230"/>
      <c r="BM476" s="414"/>
      <c r="BN476" s="229" t="e" cm="1">
        <f t="array" aca="1" ref="BN476" ca="1">INDIRECT("'"&amp;$C476&amp;"'!"&amp;"$"&amp;$D476&amp;$BN$1&amp;"")</f>
        <v>#REF!</v>
      </c>
      <c r="BO476" s="231"/>
      <c r="BP476" s="230"/>
      <c r="BQ476" s="234" t="e" cm="1">
        <f t="array" aca="1" ref="BQ476" ca="1">INDIRECT("'"&amp;$C476&amp;"'!"&amp;"$"&amp;$D476&amp;$BQ$1&amp;"")</f>
        <v>#REF!</v>
      </c>
      <c r="BR476" s="232"/>
      <c r="BS476" s="232"/>
      <c r="BT476" s="230"/>
      <c r="BU476" s="235" t="e" cm="1">
        <f t="array" aca="1" ref="BU476" ca="1">INDIRECT("'"&amp;$C476&amp;"'!"&amp;"$"&amp;$D476&amp;$BU$1&amp;"")</f>
        <v>#REF!</v>
      </c>
      <c r="BV476" s="232"/>
      <c r="BW476" s="232"/>
      <c r="BX476" s="230"/>
      <c r="BY476" s="235"/>
      <c r="BZ476" s="232"/>
      <c r="CA476" s="232"/>
      <c r="CB476" s="230"/>
    </row>
    <row r="477" spans="1:80" ht="15" x14ac:dyDescent="0.2">
      <c r="A477" s="351">
        <f t="shared" si="35"/>
        <v>45980</v>
      </c>
      <c r="B477" s="268">
        <v>0.91666666666666696</v>
      </c>
      <c r="C477" s="254">
        <f t="shared" si="36"/>
        <v>19</v>
      </c>
      <c r="D477" s="255" t="s">
        <v>175</v>
      </c>
      <c r="E477" s="236"/>
      <c r="F477" s="237"/>
      <c r="G477" s="238" t="e" cm="1">
        <f t="array" aca="1" ref="G477" ca="1">INDIRECT("'"&amp;$C477&amp;"'!"&amp;"$"&amp;$D477&amp;$G$1&amp;"")</f>
        <v>#REF!</v>
      </c>
      <c r="H477" s="239" t="s">
        <v>1</v>
      </c>
      <c r="I477" s="237" t="s">
        <v>1</v>
      </c>
      <c r="J477" s="238" t="e" cm="1">
        <f t="array" aca="1" ref="J477" ca="1">INDIRECT("'"&amp;$C477&amp;"'!"&amp;"$"&amp;$D477&amp;$J$1&amp;"")</f>
        <v>#REF!</v>
      </c>
      <c r="K477" s="239"/>
      <c r="L477" s="239"/>
      <c r="M477" s="240"/>
      <c r="N477" s="236" t="e" cm="1">
        <f t="array" aca="1" ref="N477" ca="1">INDIRECT("'"&amp;$C477&amp;"'!"&amp;"$"&amp;$D477&amp;$N$1&amp;"")</f>
        <v>#REF!</v>
      </c>
      <c r="O477" s="239"/>
      <c r="P477" s="239"/>
      <c r="Q477" s="237"/>
      <c r="R477" s="236" t="e" cm="1">
        <f t="array" aca="1" ref="R477" ca="1">INDIRECT("'"&amp;$C477&amp;"'!"&amp;"$"&amp;$D477&amp;$R$1&amp;"")</f>
        <v>#REF!</v>
      </c>
      <c r="S477" s="239"/>
      <c r="T477" s="239"/>
      <c r="U477" s="240"/>
      <c r="V477" s="236"/>
      <c r="W477" s="241" t="e" cm="1">
        <f t="array" aca="1" ref="W477" ca="1">INDIRECT("'"&amp;$C477&amp;"'!"&amp;"$"&amp;$D477&amp;$W$1&amp;"")</f>
        <v>#REF!</v>
      </c>
      <c r="X477" s="239"/>
      <c r="Y477" s="237"/>
      <c r="Z477" s="238" t="e" cm="1">
        <f t="array" aca="1" ref="Z477" ca="1">INDIRECT("'"&amp;$C477&amp;"'!"&amp;"$"&amp;$D477&amp;$Z$1&amp;"")</f>
        <v>#REF!</v>
      </c>
      <c r="AA477" s="239" t="s">
        <v>1</v>
      </c>
      <c r="AB477" s="239" t="s">
        <v>1</v>
      </c>
      <c r="AC477" s="240" t="s">
        <v>1</v>
      </c>
      <c r="AD477" s="236" t="e" cm="1">
        <f t="array" aca="1" ref="AD477" ca="1">INDIRECT("'"&amp;$C477&amp;"'!"&amp;"$"&amp;$D477&amp;$AD$1&amp;"")</f>
        <v>#REF!</v>
      </c>
      <c r="AE477" s="239" t="s">
        <v>1</v>
      </c>
      <c r="AF477" s="239" t="s">
        <v>1</v>
      </c>
      <c r="AG477" s="237" t="s">
        <v>1</v>
      </c>
      <c r="AH477" s="238" t="e" cm="1">
        <f t="array" aca="1" ref="AH477" ca="1">INDIRECT("'"&amp;$C477&amp;"'!"&amp;"$"&amp;$D477&amp;$AH$1&amp;"")</f>
        <v>#REF!</v>
      </c>
      <c r="AI477" s="239" t="s">
        <v>1</v>
      </c>
      <c r="AJ477" s="239" t="s">
        <v>1</v>
      </c>
      <c r="AK477" s="240" t="s">
        <v>1</v>
      </c>
      <c r="AL477" s="236" t="e" cm="1">
        <f t="array" aca="1" ref="AL477" ca="1">INDIRECT("'"&amp;$C477&amp;"'!"&amp;"$"&amp;$D477&amp;$AL$1&amp;"")</f>
        <v>#REF!</v>
      </c>
      <c r="AM477" s="239" t="s">
        <v>1</v>
      </c>
      <c r="AN477" s="239" t="s">
        <v>1</v>
      </c>
      <c r="AO477" s="237" t="s">
        <v>1</v>
      </c>
      <c r="AP477" s="236"/>
      <c r="AQ477" s="240"/>
      <c r="AR477" s="236" t="e" cm="1">
        <f t="array" aca="1" ref="AR477" ca="1">INDIRECT("'"&amp;$C477&amp;"'!"&amp;"$"&amp;$D477&amp;$AR$1&amp;"")</f>
        <v>#REF!</v>
      </c>
      <c r="AS477" s="239"/>
      <c r="AT477" s="237"/>
      <c r="AU477" s="238" t="e" cm="1">
        <f t="array" aca="1" ref="AU477" ca="1">INDIRECT("'"&amp;$C477&amp;"'!"&amp;"$"&amp;$D477&amp;$AU$1&amp;"")</f>
        <v>#REF!</v>
      </c>
      <c r="AV477" s="239"/>
      <c r="AW477" s="237"/>
      <c r="AX477" s="236"/>
      <c r="AY477" s="240"/>
      <c r="AZ477" s="239" t="e" cm="1">
        <f t="array" aca="1" ref="AZ477" ca="1">INDIRECT("'"&amp;$C477&amp;"'!"&amp;"$"&amp;$D477&amp;$AZ$1&amp;"")</f>
        <v>#REF!</v>
      </c>
      <c r="BA477" s="238"/>
      <c r="BB477" s="239"/>
      <c r="BC477" s="237"/>
      <c r="BD477" s="239" t="e" cm="1">
        <f t="array" aca="1" ref="BD477" ca="1">INDIRECT("'"&amp;$C477&amp;"'!"&amp;"$"&amp;$D477&amp;$BD$1&amp;"")</f>
        <v>#REF!</v>
      </c>
      <c r="BE477" s="238"/>
      <c r="BF477" s="239"/>
      <c r="BG477" s="237"/>
      <c r="BH477" s="241"/>
      <c r="BI477" s="237"/>
      <c r="BJ477" s="241" t="e" cm="1">
        <f t="array" aca="1" ref="BJ477" ca="1">INDIRECT("'"&amp;$C477&amp;"'!"&amp;"$"&amp;$D477&amp;$BJ$1&amp;"")</f>
        <v>#REF!</v>
      </c>
      <c r="BK477" s="239"/>
      <c r="BL477" s="237"/>
      <c r="BM477" s="415"/>
      <c r="BN477" s="236" t="e" cm="1">
        <f t="array" aca="1" ref="BN477" ca="1">INDIRECT("'"&amp;$C477&amp;"'!"&amp;"$"&amp;$D477&amp;$BN$1&amp;"")</f>
        <v>#REF!</v>
      </c>
      <c r="BO477" s="238"/>
      <c r="BP477" s="237"/>
      <c r="BQ477" s="241" t="e" cm="1">
        <f t="array" aca="1" ref="BQ477" ca="1">INDIRECT("'"&amp;$C477&amp;"'!"&amp;"$"&amp;$D477&amp;$BQ$1&amp;"")</f>
        <v>#REF!</v>
      </c>
      <c r="BR477" s="239"/>
      <c r="BS477" s="239"/>
      <c r="BT477" s="237"/>
      <c r="BU477" s="242" t="e" cm="1">
        <f t="array" aca="1" ref="BU477" ca="1">INDIRECT("'"&amp;$C477&amp;"'!"&amp;"$"&amp;$D477&amp;$BU$1&amp;"")</f>
        <v>#REF!</v>
      </c>
      <c r="BV477" s="239"/>
      <c r="BW477" s="239"/>
      <c r="BX477" s="237"/>
      <c r="BY477" s="242"/>
      <c r="BZ477" s="239"/>
      <c r="CA477" s="239"/>
      <c r="CB477" s="237"/>
    </row>
    <row r="478" spans="1:80" ht="15.75" thickBot="1" x14ac:dyDescent="0.25">
      <c r="A478" s="352">
        <f t="shared" si="35"/>
        <v>45980</v>
      </c>
      <c r="B478" s="269">
        <v>0.95833333333333404</v>
      </c>
      <c r="C478" s="256">
        <f t="shared" si="36"/>
        <v>19</v>
      </c>
      <c r="D478" s="257" t="s">
        <v>176</v>
      </c>
      <c r="E478" s="243"/>
      <c r="F478" s="244"/>
      <c r="G478" s="245" t="e" cm="1">
        <f t="array" aca="1" ref="G478" ca="1">INDIRECT("'"&amp;$C478&amp;"'!"&amp;"$"&amp;$D478&amp;$G$1&amp;"")</f>
        <v>#REF!</v>
      </c>
      <c r="H478" s="246" t="s">
        <v>1</v>
      </c>
      <c r="I478" s="244" t="s">
        <v>1</v>
      </c>
      <c r="J478" s="245" t="e" cm="1">
        <f t="array" aca="1" ref="J478" ca="1">INDIRECT("'"&amp;$C478&amp;"'!"&amp;"$"&amp;$D478&amp;$J$1&amp;"")</f>
        <v>#REF!</v>
      </c>
      <c r="K478" s="246"/>
      <c r="L478" s="246"/>
      <c r="M478" s="247"/>
      <c r="N478" s="243" t="e" cm="1">
        <f t="array" aca="1" ref="N478" ca="1">INDIRECT("'"&amp;$C478&amp;"'!"&amp;"$"&amp;$D478&amp;$N$1&amp;"")</f>
        <v>#REF!</v>
      </c>
      <c r="O478" s="246"/>
      <c r="P478" s="246"/>
      <c r="Q478" s="244"/>
      <c r="R478" s="361" t="e" cm="1">
        <f t="array" aca="1" ref="R478" ca="1">INDIRECT("'"&amp;$C478&amp;"'!"&amp;"$"&amp;$D478&amp;$R$1&amp;"")</f>
        <v>#REF!</v>
      </c>
      <c r="S478" s="246"/>
      <c r="T478" s="246"/>
      <c r="U478" s="247"/>
      <c r="V478" s="243"/>
      <c r="W478" s="248" t="e" cm="1">
        <f t="array" aca="1" ref="W478" ca="1">INDIRECT("'"&amp;$C478&amp;"'!"&amp;"$"&amp;$D478&amp;$W$1&amp;"")</f>
        <v>#REF!</v>
      </c>
      <c r="X478" s="246"/>
      <c r="Y478" s="244"/>
      <c r="Z478" s="245" t="e" cm="1">
        <f t="array" aca="1" ref="Z478" ca="1">INDIRECT("'"&amp;$C478&amp;"'!"&amp;"$"&amp;$D478&amp;$Z$1&amp;"")</f>
        <v>#REF!</v>
      </c>
      <c r="AA478" s="246" t="s">
        <v>1</v>
      </c>
      <c r="AB478" s="246" t="s">
        <v>1</v>
      </c>
      <c r="AC478" s="247" t="s">
        <v>1</v>
      </c>
      <c r="AD478" s="243" t="e" cm="1">
        <f t="array" aca="1" ref="AD478" ca="1">INDIRECT("'"&amp;$C478&amp;"'!"&amp;"$"&amp;$D478&amp;$AD$1&amp;"")</f>
        <v>#REF!</v>
      </c>
      <c r="AE478" s="246" t="s">
        <v>1</v>
      </c>
      <c r="AF478" s="246" t="s">
        <v>1</v>
      </c>
      <c r="AG478" s="244" t="s">
        <v>1</v>
      </c>
      <c r="AH478" s="245" t="e" cm="1">
        <f t="array" aca="1" ref="AH478" ca="1">INDIRECT("'"&amp;$C478&amp;"'!"&amp;"$"&amp;$D478&amp;$AH$1&amp;"")</f>
        <v>#REF!</v>
      </c>
      <c r="AI478" s="246" t="s">
        <v>1</v>
      </c>
      <c r="AJ478" s="246" t="s">
        <v>1</v>
      </c>
      <c r="AK478" s="247" t="s">
        <v>1</v>
      </c>
      <c r="AL478" s="243" t="e" cm="1">
        <f t="array" aca="1" ref="AL478" ca="1">INDIRECT("'"&amp;$C478&amp;"'!"&amp;"$"&amp;$D478&amp;$AL$1&amp;"")</f>
        <v>#REF!</v>
      </c>
      <c r="AM478" s="246" t="s">
        <v>1</v>
      </c>
      <c r="AN478" s="246" t="s">
        <v>1</v>
      </c>
      <c r="AO478" s="244" t="s">
        <v>1</v>
      </c>
      <c r="AP478" s="243"/>
      <c r="AQ478" s="247"/>
      <c r="AR478" s="243" t="e" cm="1">
        <f t="array" aca="1" ref="AR478" ca="1">INDIRECT("'"&amp;$C478&amp;"'!"&amp;"$"&amp;$D478&amp;$AR$1&amp;"")</f>
        <v>#REF!</v>
      </c>
      <c r="AS478" s="246"/>
      <c r="AT478" s="244"/>
      <c r="AU478" s="245" t="e" cm="1">
        <f t="array" aca="1" ref="AU478" ca="1">INDIRECT("'"&amp;$C478&amp;"'!"&amp;"$"&amp;$D478&amp;$AU$1&amp;"")</f>
        <v>#REF!</v>
      </c>
      <c r="AV478" s="246"/>
      <c r="AW478" s="244"/>
      <c r="AX478" s="243"/>
      <c r="AY478" s="247"/>
      <c r="AZ478" s="246" t="e" cm="1">
        <f t="array" aca="1" ref="AZ478" ca="1">INDIRECT("'"&amp;$C478&amp;"'!"&amp;"$"&amp;$D478&amp;$AZ$1&amp;"")</f>
        <v>#REF!</v>
      </c>
      <c r="BA478" s="245"/>
      <c r="BB478" s="246"/>
      <c r="BC478" s="244"/>
      <c r="BD478" s="246" t="e" cm="1">
        <f t="array" aca="1" ref="BD478" ca="1">INDIRECT("'"&amp;$C478&amp;"'!"&amp;"$"&amp;$D478&amp;$BD$1&amp;"")</f>
        <v>#REF!</v>
      </c>
      <c r="BE478" s="245"/>
      <c r="BF478" s="246"/>
      <c r="BG478" s="244"/>
      <c r="BH478" s="248"/>
      <c r="BI478" s="244"/>
      <c r="BJ478" s="248" t="e" cm="1">
        <f t="array" aca="1" ref="BJ478" ca="1">INDIRECT("'"&amp;$C478&amp;"'!"&amp;"$"&amp;$D478&amp;$BJ$1&amp;"")</f>
        <v>#REF!</v>
      </c>
      <c r="BK478" s="246"/>
      <c r="BL478" s="244"/>
      <c r="BM478" s="416"/>
      <c r="BN478" s="243" t="e" cm="1">
        <f t="array" aca="1" ref="BN478" ca="1">INDIRECT("'"&amp;$C478&amp;"'!"&amp;"$"&amp;$D478&amp;$BN$1&amp;"")</f>
        <v>#REF!</v>
      </c>
      <c r="BO478" s="245"/>
      <c r="BP478" s="244"/>
      <c r="BQ478" s="248" t="e" cm="1">
        <f t="array" aca="1" ref="BQ478" ca="1">INDIRECT("'"&amp;$C478&amp;"'!"&amp;"$"&amp;$D478&amp;$BQ$1&amp;"")</f>
        <v>#REF!</v>
      </c>
      <c r="BR478" s="246"/>
      <c r="BS478" s="246"/>
      <c r="BT478" s="244"/>
      <c r="BU478" s="249" t="e" cm="1">
        <f t="array" aca="1" ref="BU478" ca="1">INDIRECT("'"&amp;$C478&amp;"'!"&amp;"$"&amp;$D478&amp;$BU$1&amp;"")</f>
        <v>#REF!</v>
      </c>
      <c r="BV478" s="246"/>
      <c r="BW478" s="246"/>
      <c r="BX478" s="244"/>
      <c r="BY478" s="249"/>
      <c r="BZ478" s="246"/>
      <c r="CA478" s="246"/>
      <c r="CB478" s="244"/>
    </row>
    <row r="479" spans="1:80" ht="15" thickBot="1" x14ac:dyDescent="0.25">
      <c r="BI479" s="250"/>
    </row>
    <row r="480" spans="1:80" ht="15" x14ac:dyDescent="0.2">
      <c r="A480" s="270">
        <f>A455+1</f>
        <v>45981</v>
      </c>
      <c r="B480" s="267">
        <v>0</v>
      </c>
      <c r="C480" s="252">
        <f>DAY(A480)</f>
        <v>20</v>
      </c>
      <c r="D480" s="253" t="s">
        <v>153</v>
      </c>
      <c r="E480" s="223"/>
      <c r="F480" s="224"/>
      <c r="G480" s="225" t="e" cm="1">
        <f t="array" aca="1" ref="G480" ca="1">INDIRECT("'"&amp;$C480&amp;"'!"&amp;"$"&amp;$D480&amp;$G$1&amp;"")</f>
        <v>#REF!</v>
      </c>
      <c r="H480" s="226" t="s">
        <v>1</v>
      </c>
      <c r="I480" s="224" t="s">
        <v>1</v>
      </c>
      <c r="J480" s="225" t="e" cm="1">
        <f t="array" aca="1" ref="J480" ca="1">INDIRECT("'"&amp;$C480&amp;"'!"&amp;"$"&amp;$D480&amp;$J$1&amp;"")</f>
        <v>#REF!</v>
      </c>
      <c r="K480" s="226"/>
      <c r="L480" s="226"/>
      <c r="M480" s="227"/>
      <c r="N480" s="223" t="e" cm="1">
        <f t="array" aca="1" ref="N480" ca="1">INDIRECT("'"&amp;$C480&amp;"'!"&amp;"$"&amp;$D480&amp;$N$1&amp;"")</f>
        <v>#REF!</v>
      </c>
      <c r="O480" s="226"/>
      <c r="P480" s="226"/>
      <c r="Q480" s="224"/>
      <c r="R480" s="358" t="e" cm="1">
        <f t="array" aca="1" ref="R480" ca="1">INDIRECT("'"&amp;$C480&amp;"'!"&amp;"$"&amp;$D480&amp;$R$1&amp;"")</f>
        <v>#REF!</v>
      </c>
      <c r="S480" s="226"/>
      <c r="T480" s="226"/>
      <c r="U480" s="227"/>
      <c r="V480" s="223"/>
      <c r="W480" s="228" t="e" cm="1">
        <f t="array" aca="1" ref="W480" ca="1">INDIRECT("'"&amp;$C480&amp;"'!"&amp;"$"&amp;$D480&amp;$W$1&amp;"")</f>
        <v>#REF!</v>
      </c>
      <c r="X480" s="226"/>
      <c r="Y480" s="224"/>
      <c r="Z480" s="225"/>
      <c r="AA480" s="226"/>
      <c r="AB480" s="226"/>
      <c r="AC480" s="227"/>
      <c r="AD480" s="223"/>
      <c r="AE480" s="226"/>
      <c r="AF480" s="226"/>
      <c r="AG480" s="224"/>
      <c r="AH480" s="225"/>
      <c r="AI480" s="226"/>
      <c r="AJ480" s="226"/>
      <c r="AK480" s="224"/>
      <c r="AL480" s="223"/>
      <c r="AM480" s="226"/>
      <c r="AN480" s="226"/>
      <c r="AO480" s="224"/>
      <c r="AP480" s="223"/>
      <c r="AQ480" s="227"/>
      <c r="AR480" s="223" t="e" cm="1">
        <f t="array" aca="1" ref="AR480" ca="1">INDIRECT("'"&amp;$C480&amp;"'!"&amp;"$"&amp;$D480&amp;$AR$1&amp;"")</f>
        <v>#REF!</v>
      </c>
      <c r="AS480" s="226"/>
      <c r="AT480" s="224"/>
      <c r="AU480" s="225" t="e" cm="1">
        <f t="array" aca="1" ref="AU480" ca="1">INDIRECT("'"&amp;$C480&amp;"'!"&amp;"$"&amp;$D480&amp;$AU$1&amp;"")</f>
        <v>#REF!</v>
      </c>
      <c r="AV480" s="226"/>
      <c r="AW480" s="224"/>
      <c r="AX480" s="223"/>
      <c r="AY480" s="227"/>
      <c r="AZ480" s="226" t="e" cm="1">
        <f t="array" aca="1" ref="AZ480" ca="1">INDIRECT("'"&amp;$C480&amp;"'!"&amp;"$"&amp;$D480&amp;$AZ$1&amp;"")</f>
        <v>#REF!</v>
      </c>
      <c r="BA480" s="225"/>
      <c r="BB480" s="226"/>
      <c r="BC480" s="224"/>
      <c r="BD480" s="226" t="e" cm="1">
        <f t="array" aca="1" ref="BD480" ca="1">INDIRECT("'"&amp;$C480&amp;"'!"&amp;"$"&amp;$D480&amp;$BD$1&amp;"")</f>
        <v>#REF!</v>
      </c>
      <c r="BE480" s="225"/>
      <c r="BF480" s="226"/>
      <c r="BG480" s="224"/>
      <c r="BH480" s="228"/>
      <c r="BI480" s="224"/>
      <c r="BJ480" s="228" t="e" cm="1">
        <f t="array" aca="1" ref="BJ480" ca="1">INDIRECT("'"&amp;$C480&amp;"'!"&amp;"$"&amp;$D480&amp;$BJ$1&amp;"")</f>
        <v>#REF!</v>
      </c>
      <c r="BK480" s="226"/>
      <c r="BL480" s="224"/>
      <c r="BM480" s="413"/>
      <c r="BN480" s="223" t="e" cm="1">
        <f t="array" aca="1" ref="BN480" ca="1">INDIRECT("'"&amp;$C480&amp;"'!"&amp;"$"&amp;$D480&amp;$BN$1&amp;"")</f>
        <v>#REF!</v>
      </c>
      <c r="BO480" s="225"/>
      <c r="BP480" s="224"/>
      <c r="BQ480" s="228" t="e" cm="1">
        <f t="array" aca="1" ref="BQ480" ca="1">INDIRECT("'"&amp;$C480&amp;"'!"&amp;"$"&amp;$D480&amp;$BQ$1&amp;"")</f>
        <v>#REF!</v>
      </c>
      <c r="BR480" s="226"/>
      <c r="BS480" s="226"/>
      <c r="BT480" s="224"/>
      <c r="BU480" s="228" t="e" cm="1">
        <f t="array" aca="1" ref="BU480" ca="1">INDIRECT("'"&amp;$C480&amp;"'!"&amp;"$"&amp;$D480&amp;$BU$1&amp;"")</f>
        <v>#REF!</v>
      </c>
      <c r="BV480" s="226"/>
      <c r="BW480" s="226"/>
      <c r="BX480" s="224"/>
      <c r="BY480" s="281"/>
      <c r="BZ480" s="226"/>
      <c r="CA480" s="226"/>
      <c r="CB480" s="224"/>
    </row>
    <row r="481" spans="1:80" ht="15" x14ac:dyDescent="0.2">
      <c r="A481" s="351">
        <f t="shared" ref="A481:A503" si="37">A456+1</f>
        <v>45981</v>
      </c>
      <c r="B481" s="268">
        <v>4.1666666666666699E-2</v>
      </c>
      <c r="C481" s="254">
        <f>DAY(A481)</f>
        <v>20</v>
      </c>
      <c r="D481" s="255" t="s">
        <v>154</v>
      </c>
      <c r="E481" s="229"/>
      <c r="F481" s="230"/>
      <c r="G481" s="231" t="e" cm="1">
        <f t="array" aca="1" ref="G481" ca="1">INDIRECT("'"&amp;$C481&amp;"'!"&amp;"$"&amp;$D481&amp;$G$1&amp;"")</f>
        <v>#REF!</v>
      </c>
      <c r="H481" s="232" t="s">
        <v>1</v>
      </c>
      <c r="I481" s="230" t="s">
        <v>1</v>
      </c>
      <c r="J481" s="231" t="e" cm="1">
        <f t="array" aca="1" ref="J481" ca="1">INDIRECT("'"&amp;$C481&amp;"'!"&amp;"$"&amp;$D481&amp;$J$1&amp;"")</f>
        <v>#REF!</v>
      </c>
      <c r="K481" s="232"/>
      <c r="L481" s="232"/>
      <c r="M481" s="233"/>
      <c r="N481" s="229" t="e" cm="1">
        <f t="array" aca="1" ref="N481" ca="1">INDIRECT("'"&amp;$C481&amp;"'!"&amp;"$"&amp;$D481&amp;$N$1&amp;"")</f>
        <v>#REF!</v>
      </c>
      <c r="O481" s="232"/>
      <c r="P481" s="232"/>
      <c r="Q481" s="230"/>
      <c r="R481" s="359" t="e" cm="1">
        <f t="array" aca="1" ref="R481" ca="1">INDIRECT("'"&amp;$C481&amp;"'!"&amp;"$"&amp;$D481&amp;$R$1&amp;"")</f>
        <v>#REF!</v>
      </c>
      <c r="S481" s="232"/>
      <c r="T481" s="232"/>
      <c r="U481" s="233"/>
      <c r="V481" s="229"/>
      <c r="W481" s="234" t="e" cm="1">
        <f t="array" aca="1" ref="W481" ca="1">INDIRECT("'"&amp;$C481&amp;"'!"&amp;"$"&amp;$D481&amp;$W$1&amp;"")</f>
        <v>#REF!</v>
      </c>
      <c r="X481" s="232"/>
      <c r="Y481" s="230"/>
      <c r="Z481" s="231"/>
      <c r="AA481" s="232"/>
      <c r="AB481" s="232"/>
      <c r="AC481" s="233"/>
      <c r="AD481" s="229"/>
      <c r="AE481" s="232"/>
      <c r="AF481" s="232"/>
      <c r="AG481" s="230"/>
      <c r="AH481" s="231"/>
      <c r="AI481" s="232"/>
      <c r="AJ481" s="232"/>
      <c r="AK481" s="233"/>
      <c r="AL481" s="229"/>
      <c r="AM481" s="232"/>
      <c r="AN481" s="232"/>
      <c r="AO481" s="230"/>
      <c r="AP481" s="229"/>
      <c r="AQ481" s="233"/>
      <c r="AR481" s="229" t="e" cm="1">
        <f t="array" aca="1" ref="AR481" ca="1">INDIRECT("'"&amp;$C481&amp;"'!"&amp;"$"&amp;$D481&amp;$AR$1&amp;"")</f>
        <v>#REF!</v>
      </c>
      <c r="AS481" s="232"/>
      <c r="AT481" s="230"/>
      <c r="AU481" s="231" t="e" cm="1">
        <f t="array" aca="1" ref="AU481" ca="1">INDIRECT("'"&amp;$C481&amp;"'!"&amp;"$"&amp;$D481&amp;$AU$1&amp;"")</f>
        <v>#REF!</v>
      </c>
      <c r="AV481" s="232"/>
      <c r="AW481" s="230"/>
      <c r="AX481" s="229"/>
      <c r="AY481" s="233"/>
      <c r="AZ481" s="232" t="e" cm="1">
        <f t="array" aca="1" ref="AZ481" ca="1">INDIRECT("'"&amp;$C481&amp;"'!"&amp;"$"&amp;$D481&amp;$AZ$1&amp;"")</f>
        <v>#REF!</v>
      </c>
      <c r="BA481" s="231"/>
      <c r="BB481" s="232"/>
      <c r="BC481" s="230"/>
      <c r="BD481" s="232" t="e" cm="1">
        <f t="array" aca="1" ref="BD481" ca="1">INDIRECT("'"&amp;$C481&amp;"'!"&amp;"$"&amp;$D481&amp;$BD$1&amp;"")</f>
        <v>#REF!</v>
      </c>
      <c r="BE481" s="231"/>
      <c r="BF481" s="232"/>
      <c r="BG481" s="230"/>
      <c r="BH481" s="234"/>
      <c r="BI481" s="230"/>
      <c r="BJ481" s="234" t="e" cm="1">
        <f t="array" aca="1" ref="BJ481" ca="1">INDIRECT("'"&amp;$C481&amp;"'!"&amp;"$"&amp;$D481&amp;$BJ$1&amp;"")</f>
        <v>#REF!</v>
      </c>
      <c r="BK481" s="232"/>
      <c r="BL481" s="230"/>
      <c r="BM481" s="414"/>
      <c r="BN481" s="229" t="e" cm="1">
        <f t="array" aca="1" ref="BN481" ca="1">INDIRECT("'"&amp;$C481&amp;"'!"&amp;"$"&amp;$D481&amp;$BN$1&amp;"")</f>
        <v>#REF!</v>
      </c>
      <c r="BO481" s="231"/>
      <c r="BP481" s="230"/>
      <c r="BQ481" s="234" t="e" cm="1">
        <f t="array" aca="1" ref="BQ481" ca="1">INDIRECT("'"&amp;$C481&amp;"'!"&amp;"$"&amp;$D481&amp;$BQ$1&amp;"")</f>
        <v>#REF!</v>
      </c>
      <c r="BR481" s="232"/>
      <c r="BS481" s="232"/>
      <c r="BT481" s="230"/>
      <c r="BU481" s="234" t="e" cm="1">
        <f t="array" aca="1" ref="BU481" ca="1">INDIRECT("'"&amp;$C481&amp;"'!"&amp;"$"&amp;$D481&amp;$BU$1&amp;"")</f>
        <v>#REF!</v>
      </c>
      <c r="BV481" s="232"/>
      <c r="BW481" s="232"/>
      <c r="BX481" s="230"/>
      <c r="BY481" s="235"/>
      <c r="BZ481" s="232"/>
      <c r="CA481" s="232"/>
      <c r="CB481" s="230"/>
    </row>
    <row r="482" spans="1:80" ht="15" x14ac:dyDescent="0.2">
      <c r="A482" s="351">
        <f t="shared" si="37"/>
        <v>45981</v>
      </c>
      <c r="B482" s="268">
        <v>8.3333333333333301E-2</v>
      </c>
      <c r="C482" s="254">
        <f>DAY(A482)</f>
        <v>20</v>
      </c>
      <c r="D482" s="255" t="s">
        <v>155</v>
      </c>
      <c r="E482" s="236"/>
      <c r="F482" s="237"/>
      <c r="G482" s="238" t="e" cm="1">
        <f t="array" aca="1" ref="G482" ca="1">INDIRECT("'"&amp;$C482&amp;"'!"&amp;"$"&amp;$D482&amp;$G$1&amp;"")</f>
        <v>#REF!</v>
      </c>
      <c r="H482" s="239" t="s">
        <v>1</v>
      </c>
      <c r="I482" s="237" t="s">
        <v>1</v>
      </c>
      <c r="J482" s="238" t="e" cm="1">
        <f t="array" aca="1" ref="J482" ca="1">INDIRECT("'"&amp;$C482&amp;"'!"&amp;"$"&amp;$D482&amp;$J$1&amp;"")</f>
        <v>#REF!</v>
      </c>
      <c r="K482" s="239"/>
      <c r="L482" s="239"/>
      <c r="M482" s="240"/>
      <c r="N482" s="236" t="e" cm="1">
        <f t="array" aca="1" ref="N482" ca="1">INDIRECT("'"&amp;$C482&amp;"'!"&amp;"$"&amp;$D482&amp;$N$1&amp;"")</f>
        <v>#REF!</v>
      </c>
      <c r="O482" s="239"/>
      <c r="P482" s="239"/>
      <c r="Q482" s="237"/>
      <c r="R482" s="236" t="e" cm="1">
        <f t="array" aca="1" ref="R482" ca="1">INDIRECT("'"&amp;$C482&amp;"'!"&amp;"$"&amp;$D482&amp;$R$1&amp;"")</f>
        <v>#REF!</v>
      </c>
      <c r="S482" s="239"/>
      <c r="T482" s="239"/>
      <c r="U482" s="240"/>
      <c r="V482" s="236"/>
      <c r="W482" s="241" t="e" cm="1">
        <f t="array" aca="1" ref="W482" ca="1">INDIRECT("'"&amp;$C482&amp;"'!"&amp;"$"&amp;$D482&amp;$W$1&amp;"")</f>
        <v>#REF!</v>
      </c>
      <c r="X482" s="239"/>
      <c r="Y482" s="237"/>
      <c r="Z482" s="238"/>
      <c r="AA482" s="239"/>
      <c r="AB482" s="239"/>
      <c r="AC482" s="240"/>
      <c r="AD482" s="236"/>
      <c r="AE482" s="239"/>
      <c r="AF482" s="239"/>
      <c r="AG482" s="237"/>
      <c r="AH482" s="238"/>
      <c r="AI482" s="239"/>
      <c r="AJ482" s="239"/>
      <c r="AK482" s="240"/>
      <c r="AL482" s="236"/>
      <c r="AM482" s="239"/>
      <c r="AN482" s="239"/>
      <c r="AO482" s="240"/>
      <c r="AP482" s="236"/>
      <c r="AQ482" s="240"/>
      <c r="AR482" s="236" t="e" cm="1">
        <f t="array" aca="1" ref="AR482" ca="1">INDIRECT("'"&amp;$C482&amp;"'!"&amp;"$"&amp;$D482&amp;$AR$1&amp;"")</f>
        <v>#REF!</v>
      </c>
      <c r="AS482" s="239"/>
      <c r="AT482" s="237"/>
      <c r="AU482" s="238" t="e" cm="1">
        <f t="array" aca="1" ref="AU482" ca="1">INDIRECT("'"&amp;$C482&amp;"'!"&amp;"$"&amp;$D482&amp;$AU$1&amp;"")</f>
        <v>#REF!</v>
      </c>
      <c r="AV482" s="239"/>
      <c r="AW482" s="237"/>
      <c r="AX482" s="236"/>
      <c r="AY482" s="240"/>
      <c r="AZ482" s="239" t="e" cm="1">
        <f t="array" aca="1" ref="AZ482" ca="1">INDIRECT("'"&amp;$C482&amp;"'!"&amp;"$"&amp;$D482&amp;$AZ$1&amp;"")</f>
        <v>#REF!</v>
      </c>
      <c r="BA482" s="238"/>
      <c r="BB482" s="239"/>
      <c r="BC482" s="237"/>
      <c r="BD482" s="239" t="e" cm="1">
        <f t="array" aca="1" ref="BD482" ca="1">INDIRECT("'"&amp;$C482&amp;"'!"&amp;"$"&amp;$D482&amp;$BD$1&amp;"")</f>
        <v>#REF!</v>
      </c>
      <c r="BE482" s="238"/>
      <c r="BF482" s="239"/>
      <c r="BG482" s="237"/>
      <c r="BH482" s="241"/>
      <c r="BI482" s="237"/>
      <c r="BJ482" s="241" t="e" cm="1">
        <f t="array" aca="1" ref="BJ482" ca="1">INDIRECT("'"&amp;$C482&amp;"'!"&amp;"$"&amp;$D482&amp;$BJ$1&amp;"")</f>
        <v>#REF!</v>
      </c>
      <c r="BK482" s="239"/>
      <c r="BL482" s="237"/>
      <c r="BM482" s="415"/>
      <c r="BN482" s="236" t="e" cm="1">
        <f t="array" aca="1" ref="BN482" ca="1">INDIRECT("'"&amp;$C482&amp;"'!"&amp;"$"&amp;$D482&amp;$BN$1&amp;"")</f>
        <v>#REF!</v>
      </c>
      <c r="BO482" s="238"/>
      <c r="BP482" s="237"/>
      <c r="BQ482" s="241" t="e" cm="1">
        <f t="array" aca="1" ref="BQ482" ca="1">INDIRECT("'"&amp;$C482&amp;"'!"&amp;"$"&amp;$D482&amp;$BQ$1&amp;"")</f>
        <v>#REF!</v>
      </c>
      <c r="BR482" s="239"/>
      <c r="BS482" s="239"/>
      <c r="BT482" s="237"/>
      <c r="BU482" s="241" t="e" cm="1">
        <f t="array" aca="1" ref="BU482" ca="1">INDIRECT("'"&amp;$C482&amp;"'!"&amp;"$"&amp;$D482&amp;$BU$1&amp;"")</f>
        <v>#REF!</v>
      </c>
      <c r="BV482" s="239"/>
      <c r="BW482" s="239"/>
      <c r="BX482" s="237"/>
      <c r="BY482" s="242"/>
      <c r="BZ482" s="239"/>
      <c r="CA482" s="239"/>
      <c r="CB482" s="237"/>
    </row>
    <row r="483" spans="1:80" ht="15" x14ac:dyDescent="0.2">
      <c r="A483" s="351">
        <f t="shared" si="37"/>
        <v>45981</v>
      </c>
      <c r="B483" s="268">
        <v>0.125</v>
      </c>
      <c r="C483" s="254">
        <f>DAY(A483)</f>
        <v>20</v>
      </c>
      <c r="D483" s="255" t="s">
        <v>156</v>
      </c>
      <c r="E483" s="229"/>
      <c r="F483" s="230"/>
      <c r="G483" s="231" t="e" cm="1">
        <f t="array" aca="1" ref="G483" ca="1">INDIRECT("'"&amp;$C483&amp;"'!"&amp;"$"&amp;$D483&amp;$G$1&amp;"")</f>
        <v>#REF!</v>
      </c>
      <c r="H483" s="232" t="s">
        <v>1</v>
      </c>
      <c r="I483" s="230" t="s">
        <v>1</v>
      </c>
      <c r="J483" s="231" t="e" cm="1">
        <f t="array" aca="1" ref="J483" ca="1">INDIRECT("'"&amp;$C483&amp;"'!"&amp;"$"&amp;$D483&amp;$J$1&amp;"")</f>
        <v>#REF!</v>
      </c>
      <c r="K483" s="232"/>
      <c r="L483" s="232"/>
      <c r="M483" s="233"/>
      <c r="N483" s="229" t="e" cm="1">
        <f t="array" aca="1" ref="N483" ca="1">INDIRECT("'"&amp;$C483&amp;"'!"&amp;"$"&amp;$D483&amp;$N$1&amp;"")</f>
        <v>#REF!</v>
      </c>
      <c r="O483" s="232"/>
      <c r="P483" s="232"/>
      <c r="Q483" s="230"/>
      <c r="R483" s="359" t="e" cm="1">
        <f t="array" aca="1" ref="R483" ca="1">INDIRECT("'"&amp;$C483&amp;"'!"&amp;"$"&amp;$D483&amp;$R$1&amp;"")</f>
        <v>#REF!</v>
      </c>
      <c r="S483" s="232"/>
      <c r="T483" s="232"/>
      <c r="U483" s="233"/>
      <c r="V483" s="229"/>
      <c r="W483" s="234" t="e" cm="1">
        <f t="array" aca="1" ref="W483" ca="1">INDIRECT("'"&amp;$C483&amp;"'!"&amp;"$"&amp;$D483&amp;$W$1&amp;"")</f>
        <v>#REF!</v>
      </c>
      <c r="X483" s="232"/>
      <c r="Y483" s="230"/>
      <c r="Z483" s="231"/>
      <c r="AA483" s="232"/>
      <c r="AB483" s="232"/>
      <c r="AC483" s="233"/>
      <c r="AD483" s="229"/>
      <c r="AE483" s="232"/>
      <c r="AF483" s="232"/>
      <c r="AG483" s="230"/>
      <c r="AH483" s="231"/>
      <c r="AI483" s="232"/>
      <c r="AJ483" s="232"/>
      <c r="AK483" s="233"/>
      <c r="AL483" s="229"/>
      <c r="AM483" s="232"/>
      <c r="AN483" s="232"/>
      <c r="AO483" s="230"/>
      <c r="AP483" s="229"/>
      <c r="AQ483" s="233"/>
      <c r="AR483" s="229" t="e" cm="1">
        <f t="array" aca="1" ref="AR483" ca="1">INDIRECT("'"&amp;$C483&amp;"'!"&amp;"$"&amp;$D483&amp;$AR$1&amp;"")</f>
        <v>#REF!</v>
      </c>
      <c r="AS483" s="232"/>
      <c r="AT483" s="230"/>
      <c r="AU483" s="231" t="e" cm="1">
        <f t="array" aca="1" ref="AU483" ca="1">INDIRECT("'"&amp;$C483&amp;"'!"&amp;"$"&amp;$D483&amp;$AU$1&amp;"")</f>
        <v>#REF!</v>
      </c>
      <c r="AV483" s="232"/>
      <c r="AW483" s="230"/>
      <c r="AX483" s="229"/>
      <c r="AY483" s="233"/>
      <c r="AZ483" s="232" t="e" cm="1">
        <f t="array" aca="1" ref="AZ483" ca="1">INDIRECT("'"&amp;$C483&amp;"'!"&amp;"$"&amp;$D483&amp;$AZ$1&amp;"")</f>
        <v>#REF!</v>
      </c>
      <c r="BA483" s="231"/>
      <c r="BB483" s="232"/>
      <c r="BC483" s="230"/>
      <c r="BD483" s="232" t="e" cm="1">
        <f t="array" aca="1" ref="BD483" ca="1">INDIRECT("'"&amp;$C483&amp;"'!"&amp;"$"&amp;$D483&amp;$BD$1&amp;"")</f>
        <v>#REF!</v>
      </c>
      <c r="BE483" s="231"/>
      <c r="BF483" s="232"/>
      <c r="BG483" s="230"/>
      <c r="BH483" s="234"/>
      <c r="BI483" s="230"/>
      <c r="BJ483" s="234" t="e" cm="1">
        <f t="array" aca="1" ref="BJ483" ca="1">INDIRECT("'"&amp;$C483&amp;"'!"&amp;"$"&amp;$D483&amp;$BJ$1&amp;"")</f>
        <v>#REF!</v>
      </c>
      <c r="BK483" s="232"/>
      <c r="BL483" s="230"/>
      <c r="BM483" s="414"/>
      <c r="BN483" s="229" t="e" cm="1">
        <f t="array" aca="1" ref="BN483" ca="1">INDIRECT("'"&amp;$C483&amp;"'!"&amp;"$"&amp;$D483&amp;$BN$1&amp;"")</f>
        <v>#REF!</v>
      </c>
      <c r="BO483" s="231"/>
      <c r="BP483" s="230"/>
      <c r="BQ483" s="234" t="e" cm="1">
        <f t="array" aca="1" ref="BQ483" ca="1">INDIRECT("'"&amp;$C483&amp;"'!"&amp;"$"&amp;$D483&amp;$BQ$1&amp;"")</f>
        <v>#REF!</v>
      </c>
      <c r="BR483" s="232"/>
      <c r="BS483" s="232"/>
      <c r="BT483" s="230"/>
      <c r="BU483" s="234" t="e" cm="1">
        <f t="array" aca="1" ref="BU483" ca="1">INDIRECT("'"&amp;$C483&amp;"'!"&amp;"$"&amp;$D483&amp;$BU$1&amp;"")</f>
        <v>#REF!</v>
      </c>
      <c r="BV483" s="232"/>
      <c r="BW483" s="232"/>
      <c r="BX483" s="230"/>
      <c r="BY483" s="235"/>
      <c r="BZ483" s="232"/>
      <c r="CA483" s="232"/>
      <c r="CB483" s="230"/>
    </row>
    <row r="484" spans="1:80" ht="15" x14ac:dyDescent="0.2">
      <c r="A484" s="351">
        <f t="shared" si="37"/>
        <v>45981</v>
      </c>
      <c r="B484" s="268">
        <v>0.16666666666666699</v>
      </c>
      <c r="C484" s="254">
        <f>DAY(A484)</f>
        <v>20</v>
      </c>
      <c r="D484" s="255" t="s">
        <v>157</v>
      </c>
      <c r="E484" s="236"/>
      <c r="F484" s="237"/>
      <c r="G484" s="238" t="e" cm="1">
        <f t="array" aca="1" ref="G484" ca="1">INDIRECT("'"&amp;$C484&amp;"'!"&amp;"$"&amp;$D484&amp;$G$1&amp;"")</f>
        <v>#REF!</v>
      </c>
      <c r="H484" s="239" t="s">
        <v>1</v>
      </c>
      <c r="I484" s="237" t="s">
        <v>1</v>
      </c>
      <c r="J484" s="238" t="e" cm="1">
        <f t="array" aca="1" ref="J484" ca="1">INDIRECT("'"&amp;$C484&amp;"'!"&amp;"$"&amp;$D484&amp;$J$1&amp;"")</f>
        <v>#REF!</v>
      </c>
      <c r="K484" s="239"/>
      <c r="L484" s="239"/>
      <c r="M484" s="240"/>
      <c r="N484" s="236" t="e" cm="1">
        <f t="array" aca="1" ref="N484" ca="1">INDIRECT("'"&amp;$C484&amp;"'!"&amp;"$"&amp;$D484&amp;$N$1&amp;"")</f>
        <v>#REF!</v>
      </c>
      <c r="O484" s="239"/>
      <c r="P484" s="239"/>
      <c r="Q484" s="237"/>
      <c r="R484" s="236" t="e" cm="1">
        <f t="array" aca="1" ref="R484" ca="1">INDIRECT("'"&amp;$C484&amp;"'!"&amp;"$"&amp;$D484&amp;$R$1&amp;"")</f>
        <v>#REF!</v>
      </c>
      <c r="S484" s="239"/>
      <c r="T484" s="239"/>
      <c r="U484" s="240"/>
      <c r="V484" s="236"/>
      <c r="W484" s="241" t="e" cm="1">
        <f t="array" aca="1" ref="W484" ca="1">INDIRECT("'"&amp;$C484&amp;"'!"&amp;"$"&amp;$D484&amp;$W$1&amp;"")</f>
        <v>#REF!</v>
      </c>
      <c r="X484" s="239"/>
      <c r="Y484" s="237"/>
      <c r="Z484" s="238"/>
      <c r="AA484" s="239"/>
      <c r="AB484" s="239"/>
      <c r="AC484" s="240"/>
      <c r="AD484" s="236"/>
      <c r="AE484" s="239"/>
      <c r="AF484" s="239"/>
      <c r="AG484" s="237"/>
      <c r="AH484" s="238"/>
      <c r="AI484" s="239"/>
      <c r="AJ484" s="239"/>
      <c r="AK484" s="240"/>
      <c r="AL484" s="236"/>
      <c r="AM484" s="239"/>
      <c r="AN484" s="239"/>
      <c r="AO484" s="237"/>
      <c r="AP484" s="236"/>
      <c r="AQ484" s="240"/>
      <c r="AR484" s="236" t="e" cm="1">
        <f t="array" aca="1" ref="AR484" ca="1">INDIRECT("'"&amp;$C484&amp;"'!"&amp;"$"&amp;$D484&amp;$AR$1&amp;"")</f>
        <v>#REF!</v>
      </c>
      <c r="AS484" s="239"/>
      <c r="AT484" s="237"/>
      <c r="AU484" s="238" t="e" cm="1">
        <f t="array" aca="1" ref="AU484" ca="1">INDIRECT("'"&amp;$C484&amp;"'!"&amp;"$"&amp;$D484&amp;$AU$1&amp;"")</f>
        <v>#REF!</v>
      </c>
      <c r="AV484" s="239"/>
      <c r="AW484" s="237"/>
      <c r="AX484" s="236"/>
      <c r="AY484" s="240"/>
      <c r="AZ484" s="239" t="e" cm="1">
        <f t="array" aca="1" ref="AZ484" ca="1">INDIRECT("'"&amp;$C484&amp;"'!"&amp;"$"&amp;$D484&amp;$AZ$1&amp;"")</f>
        <v>#REF!</v>
      </c>
      <c r="BA484" s="238"/>
      <c r="BB484" s="239"/>
      <c r="BC484" s="237"/>
      <c r="BD484" s="239" t="e" cm="1">
        <f t="array" aca="1" ref="BD484" ca="1">INDIRECT("'"&amp;$C484&amp;"'!"&amp;"$"&amp;$D484&amp;$BD$1&amp;"")</f>
        <v>#REF!</v>
      </c>
      <c r="BE484" s="238"/>
      <c r="BF484" s="239"/>
      <c r="BG484" s="237"/>
      <c r="BH484" s="241"/>
      <c r="BI484" s="237"/>
      <c r="BJ484" s="241" t="e" cm="1">
        <f t="array" aca="1" ref="BJ484" ca="1">INDIRECT("'"&amp;$C484&amp;"'!"&amp;"$"&amp;$D484&amp;$BJ$1&amp;"")</f>
        <v>#REF!</v>
      </c>
      <c r="BK484" s="239"/>
      <c r="BL484" s="237"/>
      <c r="BM484" s="415"/>
      <c r="BN484" s="236" t="e" cm="1">
        <f t="array" aca="1" ref="BN484" ca="1">INDIRECT("'"&amp;$C484&amp;"'!"&amp;"$"&amp;$D484&amp;$BN$1&amp;"")</f>
        <v>#REF!</v>
      </c>
      <c r="BO484" s="238"/>
      <c r="BP484" s="237"/>
      <c r="BQ484" s="241" t="e" cm="1">
        <f t="array" aca="1" ref="BQ484" ca="1">INDIRECT("'"&amp;$C484&amp;"'!"&amp;"$"&amp;$D484&amp;$BQ$1&amp;"")</f>
        <v>#REF!</v>
      </c>
      <c r="BR484" s="239"/>
      <c r="BS484" s="239"/>
      <c r="BT484" s="237"/>
      <c r="BU484" s="241" t="e" cm="1">
        <f t="array" aca="1" ref="BU484" ca="1">INDIRECT("'"&amp;$C484&amp;"'!"&amp;"$"&amp;$D484&amp;$BU$1&amp;"")</f>
        <v>#REF!</v>
      </c>
      <c r="BV484" s="239"/>
      <c r="BW484" s="239"/>
      <c r="BX484" s="237"/>
      <c r="BY484" s="242"/>
      <c r="BZ484" s="239"/>
      <c r="CA484" s="239"/>
      <c r="CB484" s="237"/>
    </row>
    <row r="485" spans="1:80" ht="15" x14ac:dyDescent="0.2">
      <c r="A485" s="351">
        <f t="shared" si="37"/>
        <v>45981</v>
      </c>
      <c r="B485" s="268">
        <v>0.20833333333333301</v>
      </c>
      <c r="C485" s="254">
        <f t="shared" ref="C485:C503" si="38">DAY(A485)</f>
        <v>20</v>
      </c>
      <c r="D485" s="255" t="s">
        <v>158</v>
      </c>
      <c r="E485" s="229"/>
      <c r="F485" s="230"/>
      <c r="G485" s="231" t="e" cm="1">
        <f t="array" aca="1" ref="G485" ca="1">INDIRECT("'"&amp;$C485&amp;"'!"&amp;"$"&amp;$D485&amp;$G$1&amp;"")</f>
        <v>#REF!</v>
      </c>
      <c r="H485" s="232" t="s">
        <v>1</v>
      </c>
      <c r="I485" s="230" t="s">
        <v>1</v>
      </c>
      <c r="J485" s="231" t="e" cm="1">
        <f t="array" aca="1" ref="J485" ca="1">INDIRECT("'"&amp;$C485&amp;"'!"&amp;"$"&amp;$D485&amp;$J$1&amp;"")</f>
        <v>#REF!</v>
      </c>
      <c r="K485" s="232"/>
      <c r="L485" s="232"/>
      <c r="M485" s="233"/>
      <c r="N485" s="229" t="e" cm="1">
        <f t="array" aca="1" ref="N485" ca="1">INDIRECT("'"&amp;$C485&amp;"'!"&amp;"$"&amp;$D485&amp;$N$1&amp;"")</f>
        <v>#REF!</v>
      </c>
      <c r="O485" s="232"/>
      <c r="P485" s="232"/>
      <c r="Q485" s="230"/>
      <c r="R485" s="359" t="e" cm="1">
        <f t="array" aca="1" ref="R485" ca="1">INDIRECT("'"&amp;$C485&amp;"'!"&amp;"$"&amp;$D485&amp;$R$1&amp;"")</f>
        <v>#REF!</v>
      </c>
      <c r="S485" s="232"/>
      <c r="T485" s="232"/>
      <c r="U485" s="233"/>
      <c r="V485" s="229"/>
      <c r="W485" s="234" t="e" cm="1">
        <f t="array" aca="1" ref="W485" ca="1">INDIRECT("'"&amp;$C485&amp;"'!"&amp;"$"&amp;$D485&amp;$W$1&amp;"")</f>
        <v>#REF!</v>
      </c>
      <c r="X485" s="232"/>
      <c r="Y485" s="230"/>
      <c r="Z485" s="231"/>
      <c r="AA485" s="232"/>
      <c r="AB485" s="232"/>
      <c r="AC485" s="233"/>
      <c r="AD485" s="229"/>
      <c r="AE485" s="232"/>
      <c r="AF485" s="232"/>
      <c r="AG485" s="230"/>
      <c r="AH485" s="231"/>
      <c r="AI485" s="232"/>
      <c r="AJ485" s="232"/>
      <c r="AK485" s="233"/>
      <c r="AL485" s="229"/>
      <c r="AM485" s="232"/>
      <c r="AN485" s="232"/>
      <c r="AO485" s="230"/>
      <c r="AP485" s="229"/>
      <c r="AQ485" s="233"/>
      <c r="AR485" s="229" t="e" cm="1">
        <f t="array" aca="1" ref="AR485" ca="1">INDIRECT("'"&amp;$C485&amp;"'!"&amp;"$"&amp;$D485&amp;$AR$1&amp;"")</f>
        <v>#REF!</v>
      </c>
      <c r="AS485" s="232"/>
      <c r="AT485" s="230"/>
      <c r="AU485" s="231" t="e" cm="1">
        <f t="array" aca="1" ref="AU485" ca="1">INDIRECT("'"&amp;$C485&amp;"'!"&amp;"$"&amp;$D485&amp;$AU$1&amp;"")</f>
        <v>#REF!</v>
      </c>
      <c r="AV485" s="232"/>
      <c r="AW485" s="230"/>
      <c r="AX485" s="229"/>
      <c r="AY485" s="233"/>
      <c r="AZ485" s="232" t="e" cm="1">
        <f t="array" aca="1" ref="AZ485" ca="1">INDIRECT("'"&amp;$C485&amp;"'!"&amp;"$"&amp;$D485&amp;$AZ$1&amp;"")</f>
        <v>#REF!</v>
      </c>
      <c r="BA485" s="231"/>
      <c r="BB485" s="232"/>
      <c r="BC485" s="230"/>
      <c r="BD485" s="232" t="e" cm="1">
        <f t="array" aca="1" ref="BD485" ca="1">INDIRECT("'"&amp;$C485&amp;"'!"&amp;"$"&amp;$D485&amp;$BD$1&amp;"")</f>
        <v>#REF!</v>
      </c>
      <c r="BE485" s="231"/>
      <c r="BF485" s="232"/>
      <c r="BG485" s="230"/>
      <c r="BH485" s="234"/>
      <c r="BI485" s="230"/>
      <c r="BJ485" s="234" t="e" cm="1">
        <f t="array" aca="1" ref="BJ485" ca="1">INDIRECT("'"&amp;$C485&amp;"'!"&amp;"$"&amp;$D485&amp;$BJ$1&amp;"")</f>
        <v>#REF!</v>
      </c>
      <c r="BK485" s="232"/>
      <c r="BL485" s="230"/>
      <c r="BM485" s="414"/>
      <c r="BN485" s="229" t="e" cm="1">
        <f t="array" aca="1" ref="BN485" ca="1">INDIRECT("'"&amp;$C485&amp;"'!"&amp;"$"&amp;$D485&amp;$BN$1&amp;"")</f>
        <v>#REF!</v>
      </c>
      <c r="BO485" s="231"/>
      <c r="BP485" s="230"/>
      <c r="BQ485" s="234" t="e" cm="1">
        <f t="array" aca="1" ref="BQ485" ca="1">INDIRECT("'"&amp;$C485&amp;"'!"&amp;"$"&amp;$D485&amp;$BQ$1&amp;"")</f>
        <v>#REF!</v>
      </c>
      <c r="BR485" s="232"/>
      <c r="BS485" s="232"/>
      <c r="BT485" s="230"/>
      <c r="BU485" s="234" t="e" cm="1">
        <f t="array" aca="1" ref="BU485" ca="1">INDIRECT("'"&amp;$C485&amp;"'!"&amp;"$"&amp;$D485&amp;$BU$1&amp;"")</f>
        <v>#REF!</v>
      </c>
      <c r="BV485" s="232"/>
      <c r="BW485" s="232"/>
      <c r="BX485" s="230"/>
      <c r="BY485" s="235"/>
      <c r="BZ485" s="232"/>
      <c r="CA485" s="232"/>
      <c r="CB485" s="230"/>
    </row>
    <row r="486" spans="1:80" ht="15" x14ac:dyDescent="0.2">
      <c r="A486" s="351">
        <f t="shared" si="37"/>
        <v>45981</v>
      </c>
      <c r="B486" s="268">
        <v>0.25</v>
      </c>
      <c r="C486" s="254">
        <f t="shared" si="38"/>
        <v>20</v>
      </c>
      <c r="D486" s="255" t="s">
        <v>159</v>
      </c>
      <c r="E486" s="236"/>
      <c r="F486" s="237"/>
      <c r="G486" s="238" t="e" cm="1">
        <f t="array" aca="1" ref="G486" ca="1">INDIRECT("'"&amp;$C486&amp;"'!"&amp;"$"&amp;$D486&amp;$G$1&amp;"")</f>
        <v>#REF!</v>
      </c>
      <c r="H486" s="239" t="s">
        <v>1</v>
      </c>
      <c r="I486" s="237" t="s">
        <v>1</v>
      </c>
      <c r="J486" s="238" t="e" cm="1">
        <f t="array" aca="1" ref="J486" ca="1">INDIRECT("'"&amp;$C486&amp;"'!"&amp;"$"&amp;$D486&amp;$J$1&amp;"")</f>
        <v>#REF!</v>
      </c>
      <c r="K486" s="239"/>
      <c r="L486" s="239"/>
      <c r="M486" s="240"/>
      <c r="N486" s="236" t="e" cm="1">
        <f t="array" aca="1" ref="N486" ca="1">INDIRECT("'"&amp;$C486&amp;"'!"&amp;"$"&amp;$D486&amp;$N$1&amp;"")</f>
        <v>#REF!</v>
      </c>
      <c r="O486" s="239"/>
      <c r="P486" s="239"/>
      <c r="Q486" s="237"/>
      <c r="R486" s="236" t="e" cm="1">
        <f t="array" aca="1" ref="R486" ca="1">INDIRECT("'"&amp;$C486&amp;"'!"&amp;"$"&amp;$D486&amp;$R$1&amp;"")</f>
        <v>#REF!</v>
      </c>
      <c r="S486" s="239"/>
      <c r="T486" s="239"/>
      <c r="U486" s="240"/>
      <c r="V486" s="236"/>
      <c r="W486" s="241" t="e" cm="1">
        <f t="array" aca="1" ref="W486" ca="1">INDIRECT("'"&amp;$C486&amp;"'!"&amp;"$"&amp;$D486&amp;$W$1&amp;"")</f>
        <v>#REF!</v>
      </c>
      <c r="X486" s="239"/>
      <c r="Y486" s="237"/>
      <c r="Z486" s="238"/>
      <c r="AA486" s="239"/>
      <c r="AB486" s="239"/>
      <c r="AC486" s="240"/>
      <c r="AD486" s="236"/>
      <c r="AE486" s="239"/>
      <c r="AF486" s="239"/>
      <c r="AG486" s="237"/>
      <c r="AH486" s="238"/>
      <c r="AI486" s="239"/>
      <c r="AJ486" s="239"/>
      <c r="AK486" s="240"/>
      <c r="AL486" s="236"/>
      <c r="AM486" s="239"/>
      <c r="AN486" s="239"/>
      <c r="AO486" s="237"/>
      <c r="AP486" s="236"/>
      <c r="AQ486" s="240"/>
      <c r="AR486" s="236" t="e" cm="1">
        <f t="array" aca="1" ref="AR486" ca="1">INDIRECT("'"&amp;$C486&amp;"'!"&amp;"$"&amp;$D486&amp;$AR$1&amp;"")</f>
        <v>#REF!</v>
      </c>
      <c r="AS486" s="239"/>
      <c r="AT486" s="237"/>
      <c r="AU486" s="238" t="e" cm="1">
        <f t="array" aca="1" ref="AU486" ca="1">INDIRECT("'"&amp;$C486&amp;"'!"&amp;"$"&amp;$D486&amp;$AU$1&amp;"")</f>
        <v>#REF!</v>
      </c>
      <c r="AV486" s="239"/>
      <c r="AW486" s="237"/>
      <c r="AX486" s="236"/>
      <c r="AY486" s="240"/>
      <c r="AZ486" s="239" t="e" cm="1">
        <f t="array" aca="1" ref="AZ486" ca="1">INDIRECT("'"&amp;$C486&amp;"'!"&amp;"$"&amp;$D486&amp;$AZ$1&amp;"")</f>
        <v>#REF!</v>
      </c>
      <c r="BA486" s="238"/>
      <c r="BB486" s="239"/>
      <c r="BC486" s="237"/>
      <c r="BD486" s="239" t="e" cm="1">
        <f t="array" aca="1" ref="BD486" ca="1">INDIRECT("'"&amp;$C486&amp;"'!"&amp;"$"&amp;$D486&amp;$BD$1&amp;"")</f>
        <v>#REF!</v>
      </c>
      <c r="BE486" s="238"/>
      <c r="BF486" s="239"/>
      <c r="BG486" s="237"/>
      <c r="BH486" s="241"/>
      <c r="BI486" s="237"/>
      <c r="BJ486" s="241" t="e" cm="1">
        <f t="array" aca="1" ref="BJ486" ca="1">INDIRECT("'"&amp;$C486&amp;"'!"&amp;"$"&amp;$D486&amp;$BJ$1&amp;"")</f>
        <v>#REF!</v>
      </c>
      <c r="BK486" s="239"/>
      <c r="BL486" s="237"/>
      <c r="BM486" s="415"/>
      <c r="BN486" s="236" t="e" cm="1">
        <f t="array" aca="1" ref="BN486" ca="1">INDIRECT("'"&amp;$C486&amp;"'!"&amp;"$"&amp;$D486&amp;$BN$1&amp;"")</f>
        <v>#REF!</v>
      </c>
      <c r="BO486" s="238"/>
      <c r="BP486" s="237"/>
      <c r="BQ486" s="241" t="e" cm="1">
        <f t="array" aca="1" ref="BQ486" ca="1">INDIRECT("'"&amp;$C486&amp;"'!"&amp;"$"&amp;$D486&amp;$BQ$1&amp;"")</f>
        <v>#REF!</v>
      </c>
      <c r="BR486" s="239"/>
      <c r="BS486" s="239"/>
      <c r="BT486" s="237"/>
      <c r="BU486" s="241" t="e" cm="1">
        <f t="array" aca="1" ref="BU486" ca="1">INDIRECT("'"&amp;$C486&amp;"'!"&amp;"$"&amp;$D486&amp;$BU$1&amp;"")</f>
        <v>#REF!</v>
      </c>
      <c r="BV486" s="239"/>
      <c r="BW486" s="239"/>
      <c r="BX486" s="237"/>
      <c r="BY486" s="242"/>
      <c r="BZ486" s="239"/>
      <c r="CA486" s="239"/>
      <c r="CB486" s="237"/>
    </row>
    <row r="487" spans="1:80" ht="15" x14ac:dyDescent="0.2">
      <c r="A487" s="351">
        <f t="shared" si="37"/>
        <v>45981</v>
      </c>
      <c r="B487" s="268">
        <v>0.29166666666666702</v>
      </c>
      <c r="C487" s="254">
        <f t="shared" si="38"/>
        <v>20</v>
      </c>
      <c r="D487" s="255" t="s">
        <v>160</v>
      </c>
      <c r="E487" s="229"/>
      <c r="F487" s="230"/>
      <c r="G487" s="231" t="e" cm="1">
        <f t="array" aca="1" ref="G487" ca="1">INDIRECT("'"&amp;$C487&amp;"'!"&amp;"$"&amp;$D487&amp;$G$1&amp;"")</f>
        <v>#REF!</v>
      </c>
      <c r="H487" s="232" t="s">
        <v>1</v>
      </c>
      <c r="I487" s="230" t="s">
        <v>1</v>
      </c>
      <c r="J487" s="231" t="e" cm="1">
        <f t="array" aca="1" ref="J487" ca="1">INDIRECT("'"&amp;$C487&amp;"'!"&amp;"$"&amp;$D487&amp;$J$1&amp;"")</f>
        <v>#REF!</v>
      </c>
      <c r="K487" s="232"/>
      <c r="L487" s="232"/>
      <c r="M487" s="233"/>
      <c r="N487" s="229" t="e" cm="1">
        <f t="array" aca="1" ref="N487" ca="1">INDIRECT("'"&amp;$C487&amp;"'!"&amp;"$"&amp;$D487&amp;$N$1&amp;"")</f>
        <v>#REF!</v>
      </c>
      <c r="O487" s="232"/>
      <c r="P487" s="232"/>
      <c r="Q487" s="230"/>
      <c r="R487" s="359" t="e" cm="1">
        <f t="array" aca="1" ref="R487" ca="1">INDIRECT("'"&amp;$C487&amp;"'!"&amp;"$"&amp;$D487&amp;$R$1&amp;"")</f>
        <v>#REF!</v>
      </c>
      <c r="S487" s="232"/>
      <c r="T487" s="232"/>
      <c r="U487" s="233"/>
      <c r="V487" s="229"/>
      <c r="W487" s="234" t="e" cm="1">
        <f t="array" aca="1" ref="W487" ca="1">INDIRECT("'"&amp;$C487&amp;"'!"&amp;"$"&amp;$D487&amp;$W$1&amp;"")</f>
        <v>#REF!</v>
      </c>
      <c r="X487" s="232"/>
      <c r="Y487" s="230"/>
      <c r="Z487" s="231" t="e" cm="1">
        <f t="array" aca="1" ref="Z487" ca="1">INDIRECT("'"&amp;$C487&amp;"'!"&amp;"$"&amp;$D487&amp;$Z$1&amp;"")</f>
        <v>#REF!</v>
      </c>
      <c r="AA487" s="232" t="s">
        <v>1</v>
      </c>
      <c r="AB487" s="232" t="s">
        <v>1</v>
      </c>
      <c r="AC487" s="233" t="s">
        <v>1</v>
      </c>
      <c r="AD487" s="229" t="e" cm="1">
        <f t="array" aca="1" ref="AD487" ca="1">INDIRECT("'"&amp;$C487&amp;"'!"&amp;"$"&amp;$D487&amp;$AD$1&amp;"")</f>
        <v>#REF!</v>
      </c>
      <c r="AE487" s="232" t="s">
        <v>1</v>
      </c>
      <c r="AF487" s="232" t="s">
        <v>1</v>
      </c>
      <c r="AG487" s="230" t="s">
        <v>1</v>
      </c>
      <c r="AH487" s="231" t="e" cm="1">
        <f t="array" aca="1" ref="AH487" ca="1">INDIRECT("'"&amp;$C487&amp;"'!"&amp;"$"&amp;$D487&amp;$AH$1&amp;"")</f>
        <v>#REF!</v>
      </c>
      <c r="AI487" s="232" t="s">
        <v>1</v>
      </c>
      <c r="AJ487" s="232" t="s">
        <v>1</v>
      </c>
      <c r="AK487" s="233" t="s">
        <v>1</v>
      </c>
      <c r="AL487" s="229" t="e" cm="1">
        <f t="array" aca="1" ref="AL487" ca="1">INDIRECT("'"&amp;$C487&amp;"'!"&amp;"$"&amp;$D487&amp;$AL$1&amp;"")</f>
        <v>#REF!</v>
      </c>
      <c r="AM487" s="232" t="s">
        <v>1</v>
      </c>
      <c r="AN487" s="232" t="s">
        <v>1</v>
      </c>
      <c r="AO487" s="230" t="s">
        <v>1</v>
      </c>
      <c r="AP487" s="229"/>
      <c r="AQ487" s="233"/>
      <c r="AR487" s="229" t="e" cm="1">
        <f t="array" aca="1" ref="AR487" ca="1">INDIRECT("'"&amp;$C487&amp;"'!"&amp;"$"&amp;$D487&amp;$AR$1&amp;"")</f>
        <v>#REF!</v>
      </c>
      <c r="AS487" s="232"/>
      <c r="AT487" s="230"/>
      <c r="AU487" s="231" t="e" cm="1">
        <f t="array" aca="1" ref="AU487" ca="1">INDIRECT("'"&amp;$C487&amp;"'!"&amp;"$"&amp;$D487&amp;$AU$1&amp;"")</f>
        <v>#REF!</v>
      </c>
      <c r="AV487" s="232"/>
      <c r="AW487" s="230"/>
      <c r="AX487" s="229"/>
      <c r="AY487" s="233"/>
      <c r="AZ487" s="232" t="e" cm="1">
        <f t="array" aca="1" ref="AZ487" ca="1">INDIRECT("'"&amp;$C487&amp;"'!"&amp;"$"&amp;$D487&amp;$AZ$1&amp;"")</f>
        <v>#REF!</v>
      </c>
      <c r="BA487" s="231"/>
      <c r="BB487" s="232"/>
      <c r="BC487" s="230"/>
      <c r="BD487" s="232" t="e" cm="1">
        <f t="array" aca="1" ref="BD487" ca="1">INDIRECT("'"&amp;$C487&amp;"'!"&amp;"$"&amp;$D487&amp;$BD$1&amp;"")</f>
        <v>#REF!</v>
      </c>
      <c r="BE487" s="231"/>
      <c r="BF487" s="232"/>
      <c r="BG487" s="230"/>
      <c r="BH487" s="234"/>
      <c r="BI487" s="230"/>
      <c r="BJ487" s="234" t="e" cm="1">
        <f t="array" aca="1" ref="BJ487" ca="1">INDIRECT("'"&amp;$C487&amp;"'!"&amp;"$"&amp;$D487&amp;$BJ$1&amp;"")</f>
        <v>#REF!</v>
      </c>
      <c r="BK487" s="232"/>
      <c r="BL487" s="230"/>
      <c r="BM487" s="414"/>
      <c r="BN487" s="229" t="e" cm="1">
        <f t="array" aca="1" ref="BN487" ca="1">INDIRECT("'"&amp;$C487&amp;"'!"&amp;"$"&amp;$D487&amp;$BN$1&amp;"")</f>
        <v>#REF!</v>
      </c>
      <c r="BO487" s="231"/>
      <c r="BP487" s="230"/>
      <c r="BQ487" s="234" t="e" cm="1">
        <f t="array" aca="1" ref="BQ487" ca="1">INDIRECT("'"&amp;$C487&amp;"'!"&amp;"$"&amp;$D487&amp;$BQ$1&amp;"")</f>
        <v>#REF!</v>
      </c>
      <c r="BR487" s="232"/>
      <c r="BS487" s="232"/>
      <c r="BT487" s="230"/>
      <c r="BU487" s="235" t="e" cm="1">
        <f t="array" aca="1" ref="BU487" ca="1">INDIRECT("'"&amp;$C487&amp;"'!"&amp;"$"&amp;$D487&amp;$BU$1&amp;"")</f>
        <v>#REF!</v>
      </c>
      <c r="BV487" s="232"/>
      <c r="BW487" s="232"/>
      <c r="BX487" s="230"/>
      <c r="BY487" s="235"/>
      <c r="BZ487" s="232"/>
      <c r="CA487" s="232"/>
      <c r="CB487" s="230"/>
    </row>
    <row r="488" spans="1:80" ht="15" x14ac:dyDescent="0.2">
      <c r="A488" s="351">
        <f t="shared" si="37"/>
        <v>45981</v>
      </c>
      <c r="B488" s="268">
        <v>0.33333333333333398</v>
      </c>
      <c r="C488" s="254">
        <f t="shared" si="38"/>
        <v>20</v>
      </c>
      <c r="D488" s="255" t="s">
        <v>161</v>
      </c>
      <c r="E488" s="236"/>
      <c r="F488" s="237"/>
      <c r="G488" s="238" t="e" cm="1">
        <f t="array" aca="1" ref="G488" ca="1">INDIRECT("'"&amp;$C488&amp;"'!"&amp;"$"&amp;$D488&amp;$G$1&amp;"")</f>
        <v>#REF!</v>
      </c>
      <c r="H488" s="239" t="s">
        <v>1</v>
      </c>
      <c r="I488" s="237" t="s">
        <v>1</v>
      </c>
      <c r="J488" s="238" t="e" cm="1">
        <f t="array" aca="1" ref="J488" ca="1">INDIRECT("'"&amp;$C488&amp;"'!"&amp;"$"&amp;$D488&amp;$J$1&amp;"")</f>
        <v>#REF!</v>
      </c>
      <c r="K488" s="239"/>
      <c r="L488" s="239"/>
      <c r="M488" s="240"/>
      <c r="N488" s="236" t="e" cm="1">
        <f t="array" aca="1" ref="N488" ca="1">INDIRECT("'"&amp;$C488&amp;"'!"&amp;"$"&amp;$D488&amp;$N$1&amp;"")</f>
        <v>#REF!</v>
      </c>
      <c r="O488" s="239"/>
      <c r="P488" s="239"/>
      <c r="Q488" s="237"/>
      <c r="R488" s="236" t="e" cm="1">
        <f t="array" aca="1" ref="R488" ca="1">INDIRECT("'"&amp;$C488&amp;"'!"&amp;"$"&amp;$D488&amp;$R$1&amp;"")</f>
        <v>#REF!</v>
      </c>
      <c r="S488" s="239"/>
      <c r="T488" s="239"/>
      <c r="U488" s="240"/>
      <c r="V488" s="236"/>
      <c r="W488" s="241" t="e" cm="1">
        <f t="array" aca="1" ref="W488" ca="1">INDIRECT("'"&amp;$C488&amp;"'!"&amp;"$"&amp;$D488&amp;$W$1&amp;"")</f>
        <v>#REF!</v>
      </c>
      <c r="X488" s="239"/>
      <c r="Y488" s="237"/>
      <c r="Z488" s="238" t="e" cm="1">
        <f t="array" aca="1" ref="Z488" ca="1">INDIRECT("'"&amp;$C488&amp;"'!"&amp;"$"&amp;$D488&amp;$Z$1&amp;"")</f>
        <v>#REF!</v>
      </c>
      <c r="AA488" s="239" t="s">
        <v>1</v>
      </c>
      <c r="AB488" s="239" t="s">
        <v>1</v>
      </c>
      <c r="AC488" s="240" t="s">
        <v>1</v>
      </c>
      <c r="AD488" s="236" t="e" cm="1">
        <f t="array" aca="1" ref="AD488" ca="1">INDIRECT("'"&amp;$C488&amp;"'!"&amp;"$"&amp;$D488&amp;$AD$1&amp;"")</f>
        <v>#REF!</v>
      </c>
      <c r="AE488" s="239" t="s">
        <v>1</v>
      </c>
      <c r="AF488" s="239" t="s">
        <v>1</v>
      </c>
      <c r="AG488" s="237" t="s">
        <v>1</v>
      </c>
      <c r="AH488" s="238" t="e" cm="1">
        <f t="array" aca="1" ref="AH488" ca="1">INDIRECT("'"&amp;$C488&amp;"'!"&amp;"$"&amp;$D488&amp;$AH$1&amp;"")</f>
        <v>#REF!</v>
      </c>
      <c r="AI488" s="239" t="s">
        <v>1</v>
      </c>
      <c r="AJ488" s="239" t="s">
        <v>1</v>
      </c>
      <c r="AK488" s="240" t="s">
        <v>1</v>
      </c>
      <c r="AL488" s="236" t="e" cm="1">
        <f t="array" aca="1" ref="AL488" ca="1">INDIRECT("'"&amp;$C488&amp;"'!"&amp;"$"&amp;$D488&amp;$AL$1&amp;"")</f>
        <v>#REF!</v>
      </c>
      <c r="AM488" s="239" t="s">
        <v>1</v>
      </c>
      <c r="AN488" s="239" t="s">
        <v>1</v>
      </c>
      <c r="AO488" s="237" t="s">
        <v>1</v>
      </c>
      <c r="AP488" s="236"/>
      <c r="AQ488" s="240"/>
      <c r="AR488" s="236" t="e" cm="1">
        <f t="array" aca="1" ref="AR488" ca="1">INDIRECT("'"&amp;$C488&amp;"'!"&amp;"$"&amp;$D488&amp;$AR$1&amp;"")</f>
        <v>#REF!</v>
      </c>
      <c r="AS488" s="239"/>
      <c r="AT488" s="237"/>
      <c r="AU488" s="238" t="e" cm="1">
        <f t="array" aca="1" ref="AU488" ca="1">INDIRECT("'"&amp;$C488&amp;"'!"&amp;"$"&amp;$D488&amp;$AU$1&amp;"")</f>
        <v>#REF!</v>
      </c>
      <c r="AV488" s="239"/>
      <c r="AW488" s="237"/>
      <c r="AX488" s="236"/>
      <c r="AY488" s="240"/>
      <c r="AZ488" s="239" t="e" cm="1">
        <f t="array" aca="1" ref="AZ488" ca="1">INDIRECT("'"&amp;$C488&amp;"'!"&amp;"$"&amp;$D488&amp;$AZ$1&amp;"")</f>
        <v>#REF!</v>
      </c>
      <c r="BA488" s="238"/>
      <c r="BB488" s="239"/>
      <c r="BC488" s="237"/>
      <c r="BD488" s="239" t="e" cm="1">
        <f t="array" aca="1" ref="BD488" ca="1">INDIRECT("'"&amp;$C488&amp;"'!"&amp;"$"&amp;$D488&amp;$BD$1&amp;"")</f>
        <v>#REF!</v>
      </c>
      <c r="BE488" s="238"/>
      <c r="BF488" s="239"/>
      <c r="BG488" s="237"/>
      <c r="BH488" s="241"/>
      <c r="BI488" s="237"/>
      <c r="BJ488" s="241" t="e" cm="1">
        <f t="array" aca="1" ref="BJ488" ca="1">INDIRECT("'"&amp;$C488&amp;"'!"&amp;"$"&amp;$D488&amp;$BJ$1&amp;"")</f>
        <v>#REF!</v>
      </c>
      <c r="BK488" s="239"/>
      <c r="BL488" s="237"/>
      <c r="BM488" s="415"/>
      <c r="BN488" s="236" t="e" cm="1">
        <f t="array" aca="1" ref="BN488" ca="1">INDIRECT("'"&amp;$C488&amp;"'!"&amp;"$"&amp;$D488&amp;$BN$1&amp;"")</f>
        <v>#REF!</v>
      </c>
      <c r="BO488" s="238"/>
      <c r="BP488" s="237"/>
      <c r="BQ488" s="241" t="e" cm="1">
        <f t="array" aca="1" ref="BQ488" ca="1">INDIRECT("'"&amp;$C488&amp;"'!"&amp;"$"&amp;$D488&amp;$BQ$1&amp;"")</f>
        <v>#REF!</v>
      </c>
      <c r="BR488" s="239"/>
      <c r="BS488" s="239"/>
      <c r="BT488" s="237"/>
      <c r="BU488" s="242" t="e" cm="1">
        <f t="array" aca="1" ref="BU488" ca="1">INDIRECT("'"&amp;$C488&amp;"'!"&amp;"$"&amp;$D488&amp;$BU$1&amp;"")</f>
        <v>#REF!</v>
      </c>
      <c r="BV488" s="239"/>
      <c r="BW488" s="239"/>
      <c r="BX488" s="237"/>
      <c r="BY488" s="242"/>
      <c r="BZ488" s="239"/>
      <c r="CA488" s="239"/>
      <c r="CB488" s="237"/>
    </row>
    <row r="489" spans="1:80" ht="15" x14ac:dyDescent="0.2">
      <c r="A489" s="351">
        <f t="shared" si="37"/>
        <v>45981</v>
      </c>
      <c r="B489" s="268">
        <v>0.375</v>
      </c>
      <c r="C489" s="254">
        <f t="shared" si="38"/>
        <v>20</v>
      </c>
      <c r="D489" s="255" t="s">
        <v>162</v>
      </c>
      <c r="E489" s="229"/>
      <c r="F489" s="230"/>
      <c r="G489" s="231" t="e" cm="1">
        <f t="array" aca="1" ref="G489" ca="1">INDIRECT("'"&amp;$C489&amp;"'!"&amp;"$"&amp;$D489&amp;$G$1&amp;"")</f>
        <v>#REF!</v>
      </c>
      <c r="H489" s="232" t="s">
        <v>1</v>
      </c>
      <c r="I489" s="230" t="s">
        <v>1</v>
      </c>
      <c r="J489" s="231" t="e" cm="1">
        <f t="array" aca="1" ref="J489" ca="1">INDIRECT("'"&amp;$C489&amp;"'!"&amp;"$"&amp;$D489&amp;$J$1&amp;"")</f>
        <v>#REF!</v>
      </c>
      <c r="K489" s="232"/>
      <c r="L489" s="232"/>
      <c r="M489" s="233"/>
      <c r="N489" s="229" t="e" cm="1">
        <f t="array" aca="1" ref="N489" ca="1">INDIRECT("'"&amp;$C489&amp;"'!"&amp;"$"&amp;$D489&amp;$N$1&amp;"")</f>
        <v>#REF!</v>
      </c>
      <c r="O489" s="232"/>
      <c r="P489" s="232"/>
      <c r="Q489" s="230"/>
      <c r="R489" s="359" t="e" cm="1">
        <f t="array" aca="1" ref="R489" ca="1">INDIRECT("'"&amp;$C489&amp;"'!"&amp;"$"&amp;$D489&amp;$R$1&amp;"")</f>
        <v>#REF!</v>
      </c>
      <c r="S489" s="232"/>
      <c r="T489" s="232"/>
      <c r="U489" s="233"/>
      <c r="V489" s="229"/>
      <c r="W489" s="234" t="e" cm="1">
        <f t="array" aca="1" ref="W489" ca="1">INDIRECT("'"&amp;$C489&amp;"'!"&amp;"$"&amp;$D489&amp;$W$1&amp;"")</f>
        <v>#REF!</v>
      </c>
      <c r="X489" s="232"/>
      <c r="Y489" s="230"/>
      <c r="Z489" s="231" t="e" cm="1">
        <f t="array" aca="1" ref="Z489" ca="1">INDIRECT("'"&amp;$C489&amp;"'!"&amp;"$"&amp;$D489&amp;$Z$1&amp;"")</f>
        <v>#REF!</v>
      </c>
      <c r="AA489" s="232" t="s">
        <v>1</v>
      </c>
      <c r="AB489" s="232" t="s">
        <v>1</v>
      </c>
      <c r="AC489" s="233" t="s">
        <v>1</v>
      </c>
      <c r="AD489" s="229" t="e" cm="1">
        <f t="array" aca="1" ref="AD489" ca="1">INDIRECT("'"&amp;$C489&amp;"'!"&amp;"$"&amp;$D489&amp;$AD$1&amp;"")</f>
        <v>#REF!</v>
      </c>
      <c r="AE489" s="232" t="s">
        <v>1</v>
      </c>
      <c r="AF489" s="232" t="s">
        <v>1</v>
      </c>
      <c r="AG489" s="230" t="s">
        <v>1</v>
      </c>
      <c r="AH489" s="231" t="e" cm="1">
        <f t="array" aca="1" ref="AH489" ca="1">INDIRECT("'"&amp;$C489&amp;"'!"&amp;"$"&amp;$D489&amp;$AH$1&amp;"")</f>
        <v>#REF!</v>
      </c>
      <c r="AI489" s="232" t="s">
        <v>1</v>
      </c>
      <c r="AJ489" s="232" t="s">
        <v>1</v>
      </c>
      <c r="AK489" s="233" t="s">
        <v>1</v>
      </c>
      <c r="AL489" s="229" t="e" cm="1">
        <f t="array" aca="1" ref="AL489" ca="1">INDIRECT("'"&amp;$C489&amp;"'!"&amp;"$"&amp;$D489&amp;$AL$1&amp;"")</f>
        <v>#REF!</v>
      </c>
      <c r="AM489" s="232" t="s">
        <v>1</v>
      </c>
      <c r="AN489" s="232" t="s">
        <v>1</v>
      </c>
      <c r="AO489" s="230" t="s">
        <v>1</v>
      </c>
      <c r="AP489" s="229"/>
      <c r="AQ489" s="233"/>
      <c r="AR489" s="229" t="e" cm="1">
        <f t="array" aca="1" ref="AR489" ca="1">INDIRECT("'"&amp;$C489&amp;"'!"&amp;"$"&amp;$D489&amp;$AR$1&amp;"")</f>
        <v>#REF!</v>
      </c>
      <c r="AS489" s="232"/>
      <c r="AT489" s="230"/>
      <c r="AU489" s="231" t="e" cm="1">
        <f t="array" aca="1" ref="AU489" ca="1">INDIRECT("'"&amp;$C489&amp;"'!"&amp;"$"&amp;$D489&amp;$AU$1&amp;"")</f>
        <v>#REF!</v>
      </c>
      <c r="AV489" s="232"/>
      <c r="AW489" s="230"/>
      <c r="AX489" s="229"/>
      <c r="AY489" s="233"/>
      <c r="AZ489" s="232" t="e" cm="1">
        <f t="array" aca="1" ref="AZ489" ca="1">INDIRECT("'"&amp;$C489&amp;"'!"&amp;"$"&amp;$D489&amp;$AZ$1&amp;"")</f>
        <v>#REF!</v>
      </c>
      <c r="BA489" s="231"/>
      <c r="BB489" s="232"/>
      <c r="BC489" s="230"/>
      <c r="BD489" s="232" t="e" cm="1">
        <f t="array" aca="1" ref="BD489" ca="1">INDIRECT("'"&amp;$C489&amp;"'!"&amp;"$"&amp;$D489&amp;$BD$1&amp;"")</f>
        <v>#REF!</v>
      </c>
      <c r="BE489" s="231"/>
      <c r="BF489" s="232"/>
      <c r="BG489" s="230"/>
      <c r="BH489" s="234"/>
      <c r="BI489" s="230"/>
      <c r="BJ489" s="234" t="e" cm="1">
        <f t="array" aca="1" ref="BJ489" ca="1">INDIRECT("'"&amp;$C489&amp;"'!"&amp;"$"&amp;$D489&amp;$BJ$1&amp;"")</f>
        <v>#REF!</v>
      </c>
      <c r="BK489" s="232"/>
      <c r="BL489" s="230"/>
      <c r="BM489" s="414"/>
      <c r="BN489" s="229" t="e" cm="1">
        <f t="array" aca="1" ref="BN489" ca="1">INDIRECT("'"&amp;$C489&amp;"'!"&amp;"$"&amp;$D489&amp;$BN$1&amp;"")</f>
        <v>#REF!</v>
      </c>
      <c r="BO489" s="231"/>
      <c r="BP489" s="230"/>
      <c r="BQ489" s="234" t="e" cm="1">
        <f t="array" aca="1" ref="BQ489" ca="1">INDIRECT("'"&amp;$C489&amp;"'!"&amp;"$"&amp;$D489&amp;$BQ$1&amp;"")</f>
        <v>#REF!</v>
      </c>
      <c r="BR489" s="232"/>
      <c r="BS489" s="232"/>
      <c r="BT489" s="230"/>
      <c r="BU489" s="235" t="e" cm="1">
        <f t="array" aca="1" ref="BU489" ca="1">INDIRECT("'"&amp;$C489&amp;"'!"&amp;"$"&amp;$D489&amp;$BU$1&amp;"")</f>
        <v>#REF!</v>
      </c>
      <c r="BV489" s="232"/>
      <c r="BW489" s="232"/>
      <c r="BX489" s="230"/>
      <c r="BY489" s="235"/>
      <c r="BZ489" s="232"/>
      <c r="CA489" s="232"/>
      <c r="CB489" s="230"/>
    </row>
    <row r="490" spans="1:80" ht="15" x14ac:dyDescent="0.2">
      <c r="A490" s="351">
        <f t="shared" si="37"/>
        <v>45981</v>
      </c>
      <c r="B490" s="268">
        <v>0.41666666666666702</v>
      </c>
      <c r="C490" s="254">
        <f t="shared" si="38"/>
        <v>20</v>
      </c>
      <c r="D490" s="255" t="s">
        <v>163</v>
      </c>
      <c r="E490" s="236"/>
      <c r="F490" s="237"/>
      <c r="G490" s="238" t="e" cm="1">
        <f t="array" aca="1" ref="G490" ca="1">INDIRECT("'"&amp;$C490&amp;"'!"&amp;"$"&amp;$D490&amp;$G$1&amp;"")</f>
        <v>#REF!</v>
      </c>
      <c r="H490" s="239" t="s">
        <v>1</v>
      </c>
      <c r="I490" s="237" t="s">
        <v>1</v>
      </c>
      <c r="J490" s="238" t="e" cm="1">
        <f t="array" aca="1" ref="J490" ca="1">INDIRECT("'"&amp;$C490&amp;"'!"&amp;"$"&amp;$D490&amp;$J$1&amp;"")</f>
        <v>#REF!</v>
      </c>
      <c r="K490" s="239"/>
      <c r="L490" s="239"/>
      <c r="M490" s="240"/>
      <c r="N490" s="236" t="e" cm="1">
        <f t="array" aca="1" ref="N490" ca="1">INDIRECT("'"&amp;$C490&amp;"'!"&amp;"$"&amp;$D490&amp;$N$1&amp;"")</f>
        <v>#REF!</v>
      </c>
      <c r="O490" s="239"/>
      <c r="P490" s="239"/>
      <c r="Q490" s="237"/>
      <c r="R490" s="236" t="e" cm="1">
        <f t="array" aca="1" ref="R490" ca="1">INDIRECT("'"&amp;$C490&amp;"'!"&amp;"$"&amp;$D490&amp;$R$1&amp;"")</f>
        <v>#REF!</v>
      </c>
      <c r="S490" s="239"/>
      <c r="T490" s="239"/>
      <c r="U490" s="240"/>
      <c r="V490" s="236"/>
      <c r="W490" s="241" t="e" cm="1">
        <f t="array" aca="1" ref="W490" ca="1">INDIRECT("'"&amp;$C490&amp;"'!"&amp;"$"&amp;$D490&amp;$W$1&amp;"")</f>
        <v>#REF!</v>
      </c>
      <c r="X490" s="239"/>
      <c r="Y490" s="237"/>
      <c r="Z490" s="238" t="e" cm="1">
        <f t="array" aca="1" ref="Z490" ca="1">INDIRECT("'"&amp;$C490&amp;"'!"&amp;"$"&amp;$D490&amp;$Z$1&amp;"")</f>
        <v>#REF!</v>
      </c>
      <c r="AA490" s="239" t="s">
        <v>1</v>
      </c>
      <c r="AB490" s="239" t="s">
        <v>1</v>
      </c>
      <c r="AC490" s="240" t="s">
        <v>1</v>
      </c>
      <c r="AD490" s="236" t="e" cm="1">
        <f t="array" aca="1" ref="AD490" ca="1">INDIRECT("'"&amp;$C490&amp;"'!"&amp;"$"&amp;$D490&amp;$AD$1&amp;"")</f>
        <v>#REF!</v>
      </c>
      <c r="AE490" s="239" t="s">
        <v>1</v>
      </c>
      <c r="AF490" s="239" t="s">
        <v>1</v>
      </c>
      <c r="AG490" s="237" t="s">
        <v>1</v>
      </c>
      <c r="AH490" s="238" t="e" cm="1">
        <f t="array" aca="1" ref="AH490" ca="1">INDIRECT("'"&amp;$C490&amp;"'!"&amp;"$"&amp;$D490&amp;$AH$1&amp;"")</f>
        <v>#REF!</v>
      </c>
      <c r="AI490" s="239" t="s">
        <v>1</v>
      </c>
      <c r="AJ490" s="239" t="s">
        <v>1</v>
      </c>
      <c r="AK490" s="240" t="s">
        <v>1</v>
      </c>
      <c r="AL490" s="236" t="e" cm="1">
        <f t="array" aca="1" ref="AL490" ca="1">INDIRECT("'"&amp;$C490&amp;"'!"&amp;"$"&amp;$D490&amp;$AL$1&amp;"")</f>
        <v>#REF!</v>
      </c>
      <c r="AM490" s="239" t="s">
        <v>1</v>
      </c>
      <c r="AN490" s="239" t="s">
        <v>1</v>
      </c>
      <c r="AO490" s="237" t="s">
        <v>1</v>
      </c>
      <c r="AP490" s="236"/>
      <c r="AQ490" s="240"/>
      <c r="AR490" s="236" t="e" cm="1">
        <f t="array" aca="1" ref="AR490" ca="1">INDIRECT("'"&amp;$C490&amp;"'!"&amp;"$"&amp;$D490&amp;$AR$1&amp;"")</f>
        <v>#REF!</v>
      </c>
      <c r="AS490" s="239"/>
      <c r="AT490" s="237"/>
      <c r="AU490" s="238" t="e" cm="1">
        <f t="array" aca="1" ref="AU490" ca="1">INDIRECT("'"&amp;$C490&amp;"'!"&amp;"$"&amp;$D490&amp;$AU$1&amp;"")</f>
        <v>#REF!</v>
      </c>
      <c r="AV490" s="239"/>
      <c r="AW490" s="237"/>
      <c r="AX490" s="236"/>
      <c r="AY490" s="240"/>
      <c r="AZ490" s="239" t="e" cm="1">
        <f t="array" aca="1" ref="AZ490" ca="1">INDIRECT("'"&amp;$C490&amp;"'!"&amp;"$"&amp;$D490&amp;$AZ$1&amp;"")</f>
        <v>#REF!</v>
      </c>
      <c r="BA490" s="238"/>
      <c r="BB490" s="239"/>
      <c r="BC490" s="237"/>
      <c r="BD490" s="239" t="e" cm="1">
        <f t="array" aca="1" ref="BD490" ca="1">INDIRECT("'"&amp;$C490&amp;"'!"&amp;"$"&amp;$D490&amp;$BD$1&amp;"")</f>
        <v>#REF!</v>
      </c>
      <c r="BE490" s="238"/>
      <c r="BF490" s="239"/>
      <c r="BG490" s="237"/>
      <c r="BH490" s="241"/>
      <c r="BI490" s="237"/>
      <c r="BJ490" s="241" t="e" cm="1">
        <f t="array" aca="1" ref="BJ490" ca="1">INDIRECT("'"&amp;$C490&amp;"'!"&amp;"$"&amp;$D490&amp;$BJ$1&amp;"")</f>
        <v>#REF!</v>
      </c>
      <c r="BK490" s="239"/>
      <c r="BL490" s="237"/>
      <c r="BM490" s="415"/>
      <c r="BN490" s="236" t="e" cm="1">
        <f t="array" aca="1" ref="BN490" ca="1">INDIRECT("'"&amp;$C490&amp;"'!"&amp;"$"&amp;$D490&amp;$BN$1&amp;"")</f>
        <v>#REF!</v>
      </c>
      <c r="BO490" s="238"/>
      <c r="BP490" s="237"/>
      <c r="BQ490" s="241" t="e" cm="1">
        <f t="array" aca="1" ref="BQ490" ca="1">INDIRECT("'"&amp;$C490&amp;"'!"&amp;"$"&amp;$D490&amp;$BQ$1&amp;"")</f>
        <v>#REF!</v>
      </c>
      <c r="BR490" s="239"/>
      <c r="BS490" s="239"/>
      <c r="BT490" s="237"/>
      <c r="BU490" s="242" t="e" cm="1">
        <f t="array" aca="1" ref="BU490" ca="1">INDIRECT("'"&amp;$C490&amp;"'!"&amp;"$"&amp;$D490&amp;$BU$1&amp;"")</f>
        <v>#REF!</v>
      </c>
      <c r="BV490" s="239"/>
      <c r="BW490" s="239"/>
      <c r="BX490" s="237"/>
      <c r="BY490" s="242"/>
      <c r="BZ490" s="239"/>
      <c r="CA490" s="239"/>
      <c r="CB490" s="237"/>
    </row>
    <row r="491" spans="1:80" ht="15" x14ac:dyDescent="0.2">
      <c r="A491" s="351">
        <f t="shared" si="37"/>
        <v>45981</v>
      </c>
      <c r="B491" s="268">
        <v>0.45833333333333398</v>
      </c>
      <c r="C491" s="254">
        <f t="shared" si="38"/>
        <v>20</v>
      </c>
      <c r="D491" s="255" t="s">
        <v>164</v>
      </c>
      <c r="E491" s="229"/>
      <c r="F491" s="230"/>
      <c r="G491" s="231" t="e" cm="1">
        <f t="array" aca="1" ref="G491" ca="1">INDIRECT("'"&amp;$C491&amp;"'!"&amp;"$"&amp;$D491&amp;$G$1&amp;"")</f>
        <v>#REF!</v>
      </c>
      <c r="H491" s="232" t="s">
        <v>1</v>
      </c>
      <c r="I491" s="230" t="s">
        <v>1</v>
      </c>
      <c r="J491" s="231" t="e" cm="1">
        <f t="array" aca="1" ref="J491" ca="1">INDIRECT("'"&amp;$C491&amp;"'!"&amp;"$"&amp;$D491&amp;$J$1&amp;"")</f>
        <v>#REF!</v>
      </c>
      <c r="K491" s="232"/>
      <c r="L491" s="232"/>
      <c r="M491" s="233"/>
      <c r="N491" s="229" t="e" cm="1">
        <f t="array" aca="1" ref="N491" ca="1">INDIRECT("'"&amp;$C491&amp;"'!"&amp;"$"&amp;$D491&amp;$N$1&amp;"")</f>
        <v>#REF!</v>
      </c>
      <c r="O491" s="232"/>
      <c r="P491" s="232"/>
      <c r="Q491" s="230"/>
      <c r="R491" s="359" t="e" cm="1">
        <f t="array" aca="1" ref="R491" ca="1">INDIRECT("'"&amp;$C491&amp;"'!"&amp;"$"&amp;$D491&amp;$R$1&amp;"")</f>
        <v>#REF!</v>
      </c>
      <c r="S491" s="232"/>
      <c r="T491" s="232"/>
      <c r="U491" s="233"/>
      <c r="V491" s="229"/>
      <c r="W491" s="234" t="e" cm="1">
        <f t="array" aca="1" ref="W491" ca="1">INDIRECT("'"&amp;$C491&amp;"'!"&amp;"$"&amp;$D491&amp;$W$1&amp;"")</f>
        <v>#REF!</v>
      </c>
      <c r="X491" s="232"/>
      <c r="Y491" s="230"/>
      <c r="Z491" s="231" t="e" cm="1">
        <f t="array" aca="1" ref="Z491" ca="1">INDIRECT("'"&amp;$C491&amp;"'!"&amp;"$"&amp;$D491&amp;$Z$1&amp;"")</f>
        <v>#REF!</v>
      </c>
      <c r="AA491" s="232" t="s">
        <v>1</v>
      </c>
      <c r="AB491" s="232" t="s">
        <v>1</v>
      </c>
      <c r="AC491" s="233" t="s">
        <v>1</v>
      </c>
      <c r="AD491" s="229" t="e" cm="1">
        <f t="array" aca="1" ref="AD491" ca="1">INDIRECT("'"&amp;$C491&amp;"'!"&amp;"$"&amp;$D491&amp;$AD$1&amp;"")</f>
        <v>#REF!</v>
      </c>
      <c r="AE491" s="232" t="s">
        <v>1</v>
      </c>
      <c r="AF491" s="232" t="s">
        <v>1</v>
      </c>
      <c r="AG491" s="230" t="s">
        <v>1</v>
      </c>
      <c r="AH491" s="231" t="e" cm="1">
        <f t="array" aca="1" ref="AH491" ca="1">INDIRECT("'"&amp;$C491&amp;"'!"&amp;"$"&amp;$D491&amp;$AH$1&amp;"")</f>
        <v>#REF!</v>
      </c>
      <c r="AI491" s="232" t="s">
        <v>1</v>
      </c>
      <c r="AJ491" s="232" t="s">
        <v>1</v>
      </c>
      <c r="AK491" s="233" t="s">
        <v>1</v>
      </c>
      <c r="AL491" s="229" t="e" cm="1">
        <f t="array" aca="1" ref="AL491" ca="1">INDIRECT("'"&amp;$C491&amp;"'!"&amp;"$"&amp;$D491&amp;$AL$1&amp;"")</f>
        <v>#REF!</v>
      </c>
      <c r="AM491" s="232" t="s">
        <v>1</v>
      </c>
      <c r="AN491" s="232" t="s">
        <v>1</v>
      </c>
      <c r="AO491" s="230" t="s">
        <v>1</v>
      </c>
      <c r="AP491" s="229"/>
      <c r="AQ491" s="233"/>
      <c r="AR491" s="229" t="e" cm="1">
        <f t="array" aca="1" ref="AR491" ca="1">INDIRECT("'"&amp;$C491&amp;"'!"&amp;"$"&amp;$D491&amp;$AR$1&amp;"")</f>
        <v>#REF!</v>
      </c>
      <c r="AS491" s="232"/>
      <c r="AT491" s="230"/>
      <c r="AU491" s="231" t="e" cm="1">
        <f t="array" aca="1" ref="AU491" ca="1">INDIRECT("'"&amp;$C491&amp;"'!"&amp;"$"&amp;$D491&amp;$AU$1&amp;"")</f>
        <v>#REF!</v>
      </c>
      <c r="AV491" s="232"/>
      <c r="AW491" s="230"/>
      <c r="AX491" s="229"/>
      <c r="AY491" s="233"/>
      <c r="AZ491" s="232" t="e" cm="1">
        <f t="array" aca="1" ref="AZ491" ca="1">INDIRECT("'"&amp;$C491&amp;"'!"&amp;"$"&amp;$D491&amp;$AZ$1&amp;"")</f>
        <v>#REF!</v>
      </c>
      <c r="BA491" s="231"/>
      <c r="BB491" s="232"/>
      <c r="BC491" s="230"/>
      <c r="BD491" s="232" t="e" cm="1">
        <f t="array" aca="1" ref="BD491" ca="1">INDIRECT("'"&amp;$C491&amp;"'!"&amp;"$"&amp;$D491&amp;$BD$1&amp;"")</f>
        <v>#REF!</v>
      </c>
      <c r="BE491" s="231"/>
      <c r="BF491" s="232"/>
      <c r="BG491" s="230"/>
      <c r="BH491" s="234"/>
      <c r="BI491" s="230"/>
      <c r="BJ491" s="234" t="e" cm="1">
        <f t="array" aca="1" ref="BJ491" ca="1">INDIRECT("'"&amp;$C491&amp;"'!"&amp;"$"&amp;$D491&amp;$BJ$1&amp;"")</f>
        <v>#REF!</v>
      </c>
      <c r="BK491" s="232"/>
      <c r="BL491" s="230"/>
      <c r="BM491" s="414"/>
      <c r="BN491" s="229" t="e" cm="1">
        <f t="array" aca="1" ref="BN491" ca="1">INDIRECT("'"&amp;$C491&amp;"'!"&amp;"$"&amp;$D491&amp;$BN$1&amp;"")</f>
        <v>#REF!</v>
      </c>
      <c r="BO491" s="231"/>
      <c r="BP491" s="230"/>
      <c r="BQ491" s="234" t="e" cm="1">
        <f t="array" aca="1" ref="BQ491" ca="1">INDIRECT("'"&amp;$C491&amp;"'!"&amp;"$"&amp;$D491&amp;$BQ$1&amp;"")</f>
        <v>#REF!</v>
      </c>
      <c r="BR491" s="232"/>
      <c r="BS491" s="232"/>
      <c r="BT491" s="230"/>
      <c r="BU491" s="235" t="e" cm="1">
        <f t="array" aca="1" ref="BU491" ca="1">INDIRECT("'"&amp;$C491&amp;"'!"&amp;"$"&amp;$D491&amp;$BU$1&amp;"")</f>
        <v>#REF!</v>
      </c>
      <c r="BV491" s="232"/>
      <c r="BW491" s="232"/>
      <c r="BX491" s="230"/>
      <c r="BY491" s="235"/>
      <c r="BZ491" s="232"/>
      <c r="CA491" s="232"/>
      <c r="CB491" s="230"/>
    </row>
    <row r="492" spans="1:80" ht="15" x14ac:dyDescent="0.2">
      <c r="A492" s="351">
        <f t="shared" si="37"/>
        <v>45981</v>
      </c>
      <c r="B492" s="268">
        <v>0.5</v>
      </c>
      <c r="C492" s="254">
        <f t="shared" si="38"/>
        <v>20</v>
      </c>
      <c r="D492" s="255" t="s">
        <v>165</v>
      </c>
      <c r="E492" s="236"/>
      <c r="F492" s="237"/>
      <c r="G492" s="238" t="e" cm="1">
        <f t="array" aca="1" ref="G492" ca="1">INDIRECT("'"&amp;$C492&amp;"'!"&amp;"$"&amp;$D492&amp;$G$1&amp;"")</f>
        <v>#REF!</v>
      </c>
      <c r="H492" s="239" t="s">
        <v>1</v>
      </c>
      <c r="I492" s="237" t="s">
        <v>1</v>
      </c>
      <c r="J492" s="238" t="e" cm="1">
        <f t="array" aca="1" ref="J492" ca="1">INDIRECT("'"&amp;$C492&amp;"'!"&amp;"$"&amp;$D492&amp;$J$1&amp;"")</f>
        <v>#REF!</v>
      </c>
      <c r="K492" s="239"/>
      <c r="L492" s="239"/>
      <c r="M492" s="240"/>
      <c r="N492" s="236" t="e" cm="1">
        <f t="array" aca="1" ref="N492" ca="1">INDIRECT("'"&amp;$C492&amp;"'!"&amp;"$"&amp;$D492&amp;$N$1&amp;"")</f>
        <v>#REF!</v>
      </c>
      <c r="O492" s="239"/>
      <c r="P492" s="239"/>
      <c r="Q492" s="237"/>
      <c r="R492" s="236" t="e" cm="1">
        <f t="array" aca="1" ref="R492" ca="1">INDIRECT("'"&amp;$C492&amp;"'!"&amp;"$"&amp;$D492&amp;$R$1&amp;"")</f>
        <v>#REF!</v>
      </c>
      <c r="S492" s="239"/>
      <c r="T492" s="239"/>
      <c r="U492" s="240"/>
      <c r="V492" s="236"/>
      <c r="W492" s="241" t="e" cm="1">
        <f t="array" aca="1" ref="W492" ca="1">INDIRECT("'"&amp;$C492&amp;"'!"&amp;"$"&amp;$D492&amp;$W$1&amp;"")</f>
        <v>#REF!</v>
      </c>
      <c r="X492" s="239"/>
      <c r="Y492" s="237"/>
      <c r="Z492" s="238" t="e" cm="1">
        <f t="array" aca="1" ref="Z492" ca="1">INDIRECT("'"&amp;$C492&amp;"'!"&amp;"$"&amp;$D492&amp;$Z$1&amp;"")</f>
        <v>#REF!</v>
      </c>
      <c r="AA492" s="239" t="s">
        <v>1</v>
      </c>
      <c r="AB492" s="239" t="s">
        <v>1</v>
      </c>
      <c r="AC492" s="240" t="s">
        <v>1</v>
      </c>
      <c r="AD492" s="236" t="e" cm="1">
        <f t="array" aca="1" ref="AD492" ca="1">INDIRECT("'"&amp;$C492&amp;"'!"&amp;"$"&amp;$D492&amp;$AD$1&amp;"")</f>
        <v>#REF!</v>
      </c>
      <c r="AE492" s="239" t="s">
        <v>1</v>
      </c>
      <c r="AF492" s="239" t="s">
        <v>1</v>
      </c>
      <c r="AG492" s="237" t="s">
        <v>1</v>
      </c>
      <c r="AH492" s="238" t="e" cm="1">
        <f t="array" aca="1" ref="AH492" ca="1">INDIRECT("'"&amp;$C492&amp;"'!"&amp;"$"&amp;$D492&amp;$AH$1&amp;"")</f>
        <v>#REF!</v>
      </c>
      <c r="AI492" s="239" t="s">
        <v>1</v>
      </c>
      <c r="AJ492" s="239" t="s">
        <v>1</v>
      </c>
      <c r="AK492" s="240" t="s">
        <v>1</v>
      </c>
      <c r="AL492" s="236" t="e" cm="1">
        <f t="array" aca="1" ref="AL492" ca="1">INDIRECT("'"&amp;$C492&amp;"'!"&amp;"$"&amp;$D492&amp;$AL$1&amp;"")</f>
        <v>#REF!</v>
      </c>
      <c r="AM492" s="239" t="s">
        <v>1</v>
      </c>
      <c r="AN492" s="239" t="s">
        <v>1</v>
      </c>
      <c r="AO492" s="237" t="s">
        <v>1</v>
      </c>
      <c r="AP492" s="236"/>
      <c r="AQ492" s="240"/>
      <c r="AR492" s="236" t="e" cm="1">
        <f t="array" aca="1" ref="AR492" ca="1">INDIRECT("'"&amp;$C492&amp;"'!"&amp;"$"&amp;$D492&amp;$AR$1&amp;"")</f>
        <v>#REF!</v>
      </c>
      <c r="AS492" s="239"/>
      <c r="AT492" s="237"/>
      <c r="AU492" s="238" t="e" cm="1">
        <f t="array" aca="1" ref="AU492" ca="1">INDIRECT("'"&amp;$C492&amp;"'!"&amp;"$"&amp;$D492&amp;$AU$1&amp;"")</f>
        <v>#REF!</v>
      </c>
      <c r="AV492" s="239"/>
      <c r="AW492" s="237"/>
      <c r="AX492" s="236"/>
      <c r="AY492" s="240"/>
      <c r="AZ492" s="239" t="e" cm="1">
        <f t="array" aca="1" ref="AZ492" ca="1">INDIRECT("'"&amp;$C492&amp;"'!"&amp;"$"&amp;$D492&amp;$AZ$1&amp;"")</f>
        <v>#REF!</v>
      </c>
      <c r="BA492" s="238"/>
      <c r="BB492" s="239"/>
      <c r="BC492" s="237"/>
      <c r="BD492" s="239" t="e" cm="1">
        <f t="array" aca="1" ref="BD492" ca="1">INDIRECT("'"&amp;$C492&amp;"'!"&amp;"$"&amp;$D492&amp;$BD$1&amp;"")</f>
        <v>#REF!</v>
      </c>
      <c r="BE492" s="238"/>
      <c r="BF492" s="239"/>
      <c r="BG492" s="237"/>
      <c r="BH492" s="241"/>
      <c r="BI492" s="237"/>
      <c r="BJ492" s="241" t="e" cm="1">
        <f t="array" aca="1" ref="BJ492" ca="1">INDIRECT("'"&amp;$C492&amp;"'!"&amp;"$"&amp;$D492&amp;$BJ$1&amp;"")</f>
        <v>#REF!</v>
      </c>
      <c r="BK492" s="239"/>
      <c r="BL492" s="237"/>
      <c r="BM492" s="415"/>
      <c r="BN492" s="236" t="e" cm="1">
        <f t="array" aca="1" ref="BN492" ca="1">INDIRECT("'"&amp;$C492&amp;"'!"&amp;"$"&amp;$D492&amp;$BN$1&amp;"")</f>
        <v>#REF!</v>
      </c>
      <c r="BO492" s="238"/>
      <c r="BP492" s="237"/>
      <c r="BQ492" s="241" t="e" cm="1">
        <f t="array" aca="1" ref="BQ492" ca="1">INDIRECT("'"&amp;$C492&amp;"'!"&amp;"$"&amp;$D492&amp;$BQ$1&amp;"")</f>
        <v>#REF!</v>
      </c>
      <c r="BR492" s="239"/>
      <c r="BS492" s="239"/>
      <c r="BT492" s="237"/>
      <c r="BU492" s="242" t="e" cm="1">
        <f t="array" aca="1" ref="BU492" ca="1">INDIRECT("'"&amp;$C492&amp;"'!"&amp;"$"&amp;$D492&amp;$BU$1&amp;"")</f>
        <v>#REF!</v>
      </c>
      <c r="BV492" s="239"/>
      <c r="BW492" s="239"/>
      <c r="BX492" s="237"/>
      <c r="BY492" s="242"/>
      <c r="BZ492" s="239"/>
      <c r="CA492" s="239"/>
      <c r="CB492" s="237"/>
    </row>
    <row r="493" spans="1:80" ht="15" x14ac:dyDescent="0.2">
      <c r="A493" s="351">
        <f t="shared" si="37"/>
        <v>45981</v>
      </c>
      <c r="B493" s="268">
        <v>0.54166666666666696</v>
      </c>
      <c r="C493" s="254">
        <f t="shared" si="38"/>
        <v>20</v>
      </c>
      <c r="D493" s="255" t="s">
        <v>166</v>
      </c>
      <c r="E493" s="229"/>
      <c r="F493" s="230"/>
      <c r="G493" s="231" t="e" cm="1">
        <f t="array" aca="1" ref="G493" ca="1">INDIRECT("'"&amp;$C493&amp;"'!"&amp;"$"&amp;$D493&amp;$G$1&amp;"")</f>
        <v>#REF!</v>
      </c>
      <c r="H493" s="232" t="s">
        <v>1</v>
      </c>
      <c r="I493" s="230" t="s">
        <v>1</v>
      </c>
      <c r="J493" s="231" t="e" cm="1">
        <f t="array" aca="1" ref="J493" ca="1">INDIRECT("'"&amp;$C493&amp;"'!"&amp;"$"&amp;$D493&amp;$J$1&amp;"")</f>
        <v>#REF!</v>
      </c>
      <c r="K493" s="232"/>
      <c r="L493" s="232"/>
      <c r="M493" s="230"/>
      <c r="N493" s="229" t="e" cm="1">
        <f t="array" aca="1" ref="N493" ca="1">INDIRECT("'"&amp;$C493&amp;"'!"&amp;"$"&amp;$D493&amp;$N$1&amp;"")</f>
        <v>#REF!</v>
      </c>
      <c r="O493" s="232"/>
      <c r="P493" s="232"/>
      <c r="Q493" s="230"/>
      <c r="R493" s="359" t="e" cm="1">
        <f t="array" aca="1" ref="R493" ca="1">INDIRECT("'"&amp;$C493&amp;"'!"&amp;"$"&amp;$D493&amp;$R$1&amp;"")</f>
        <v>#REF!</v>
      </c>
      <c r="S493" s="232"/>
      <c r="T493" s="232"/>
      <c r="U493" s="233"/>
      <c r="V493" s="229"/>
      <c r="W493" s="234" t="e" cm="1">
        <f t="array" aca="1" ref="W493" ca="1">INDIRECT("'"&amp;$C493&amp;"'!"&amp;"$"&amp;$D493&amp;$W$1&amp;"")</f>
        <v>#REF!</v>
      </c>
      <c r="X493" s="232"/>
      <c r="Y493" s="230"/>
      <c r="Z493" s="231" t="e" cm="1">
        <f t="array" aca="1" ref="Z493" ca="1">INDIRECT("'"&amp;$C493&amp;"'!"&amp;"$"&amp;$D493&amp;$Z$1&amp;"")</f>
        <v>#REF!</v>
      </c>
      <c r="AA493" s="232" t="s">
        <v>1</v>
      </c>
      <c r="AB493" s="232" t="s">
        <v>1</v>
      </c>
      <c r="AC493" s="233" t="s">
        <v>1</v>
      </c>
      <c r="AD493" s="229" t="e" cm="1">
        <f t="array" aca="1" ref="AD493" ca="1">INDIRECT("'"&amp;$C493&amp;"'!"&amp;"$"&amp;$D493&amp;$AD$1&amp;"")</f>
        <v>#REF!</v>
      </c>
      <c r="AE493" s="232" t="s">
        <v>1</v>
      </c>
      <c r="AF493" s="232" t="s">
        <v>1</v>
      </c>
      <c r="AG493" s="230" t="s">
        <v>1</v>
      </c>
      <c r="AH493" s="231" t="e" cm="1">
        <f t="array" aca="1" ref="AH493" ca="1">INDIRECT("'"&amp;$C493&amp;"'!"&amp;"$"&amp;$D493&amp;$AH$1&amp;"")</f>
        <v>#REF!</v>
      </c>
      <c r="AI493" s="232" t="s">
        <v>1</v>
      </c>
      <c r="AJ493" s="232" t="s">
        <v>1</v>
      </c>
      <c r="AK493" s="233" t="s">
        <v>1</v>
      </c>
      <c r="AL493" s="229" t="e" cm="1">
        <f t="array" aca="1" ref="AL493" ca="1">INDIRECT("'"&amp;$C493&amp;"'!"&amp;"$"&amp;$D493&amp;$AL$1&amp;"")</f>
        <v>#REF!</v>
      </c>
      <c r="AM493" s="232" t="s">
        <v>1</v>
      </c>
      <c r="AN493" s="232" t="s">
        <v>1</v>
      </c>
      <c r="AO493" s="230" t="s">
        <v>1</v>
      </c>
      <c r="AP493" s="229"/>
      <c r="AQ493" s="233"/>
      <c r="AR493" s="229" t="e" cm="1">
        <f t="array" aca="1" ref="AR493" ca="1">INDIRECT("'"&amp;$C493&amp;"'!"&amp;"$"&amp;$D493&amp;$AR$1&amp;"")</f>
        <v>#REF!</v>
      </c>
      <c r="AS493" s="232"/>
      <c r="AT493" s="230"/>
      <c r="AU493" s="231" t="e" cm="1">
        <f t="array" aca="1" ref="AU493" ca="1">INDIRECT("'"&amp;$C493&amp;"'!"&amp;"$"&amp;$D493&amp;$AU$1&amp;"")</f>
        <v>#REF!</v>
      </c>
      <c r="AV493" s="232"/>
      <c r="AW493" s="230"/>
      <c r="AX493" s="229"/>
      <c r="AY493" s="233"/>
      <c r="AZ493" s="232" t="e" cm="1">
        <f t="array" aca="1" ref="AZ493" ca="1">INDIRECT("'"&amp;$C493&amp;"'!"&amp;"$"&amp;$D493&amp;$AZ$1&amp;"")</f>
        <v>#REF!</v>
      </c>
      <c r="BA493" s="231"/>
      <c r="BB493" s="232"/>
      <c r="BC493" s="230"/>
      <c r="BD493" s="232" t="e" cm="1">
        <f t="array" aca="1" ref="BD493" ca="1">INDIRECT("'"&amp;$C493&amp;"'!"&amp;"$"&amp;$D493&amp;$BD$1&amp;"")</f>
        <v>#REF!</v>
      </c>
      <c r="BE493" s="231"/>
      <c r="BF493" s="232"/>
      <c r="BG493" s="230"/>
      <c r="BH493" s="234"/>
      <c r="BI493" s="230"/>
      <c r="BJ493" s="234" t="e" cm="1">
        <f t="array" aca="1" ref="BJ493" ca="1">INDIRECT("'"&amp;$C493&amp;"'!"&amp;"$"&amp;$D493&amp;$BJ$1&amp;"")</f>
        <v>#REF!</v>
      </c>
      <c r="BK493" s="232"/>
      <c r="BL493" s="230"/>
      <c r="BM493" s="414"/>
      <c r="BN493" s="229" t="e" cm="1">
        <f t="array" aca="1" ref="BN493" ca="1">INDIRECT("'"&amp;$C493&amp;"'!"&amp;"$"&amp;$D493&amp;$BN$1&amp;"")</f>
        <v>#REF!</v>
      </c>
      <c r="BO493" s="231"/>
      <c r="BP493" s="230"/>
      <c r="BQ493" s="234" t="e" cm="1">
        <f t="array" aca="1" ref="BQ493" ca="1">INDIRECT("'"&amp;$C493&amp;"'!"&amp;"$"&amp;$D493&amp;$BQ$1&amp;"")</f>
        <v>#REF!</v>
      </c>
      <c r="BR493" s="232"/>
      <c r="BS493" s="232"/>
      <c r="BT493" s="230"/>
      <c r="BU493" s="235" t="e" cm="1">
        <f t="array" aca="1" ref="BU493" ca="1">INDIRECT("'"&amp;$C493&amp;"'!"&amp;"$"&amp;$D493&amp;$BU$1&amp;"")</f>
        <v>#REF!</v>
      </c>
      <c r="BV493" s="232"/>
      <c r="BW493" s="232"/>
      <c r="BX493" s="230"/>
      <c r="BY493" s="235"/>
      <c r="BZ493" s="232"/>
      <c r="CA493" s="232"/>
      <c r="CB493" s="230"/>
    </row>
    <row r="494" spans="1:80" ht="15" x14ac:dyDescent="0.2">
      <c r="A494" s="351">
        <f t="shared" si="37"/>
        <v>45981</v>
      </c>
      <c r="B494" s="268">
        <v>0.58333333333333404</v>
      </c>
      <c r="C494" s="254">
        <f t="shared" si="38"/>
        <v>20</v>
      </c>
      <c r="D494" s="255" t="s">
        <v>167</v>
      </c>
      <c r="E494" s="236"/>
      <c r="F494" s="237"/>
      <c r="G494" s="238" t="e" cm="1">
        <f t="array" aca="1" ref="G494" ca="1">INDIRECT("'"&amp;$C494&amp;"'!"&amp;"$"&amp;$D494&amp;$G$1&amp;"")</f>
        <v>#REF!</v>
      </c>
      <c r="H494" s="239" t="s">
        <v>1</v>
      </c>
      <c r="I494" s="237" t="s">
        <v>1</v>
      </c>
      <c r="J494" s="238" t="e" cm="1">
        <f t="array" aca="1" ref="J494" ca="1">INDIRECT("'"&amp;$C494&amp;"'!"&amp;"$"&amp;$D494&amp;$J$1&amp;"")</f>
        <v>#REF!</v>
      </c>
      <c r="K494" s="239"/>
      <c r="L494" s="239"/>
      <c r="M494" s="240"/>
      <c r="N494" s="236" t="e" cm="1">
        <f t="array" aca="1" ref="N494" ca="1">INDIRECT("'"&amp;$C494&amp;"'!"&amp;"$"&amp;$D494&amp;$N$1&amp;"")</f>
        <v>#REF!</v>
      </c>
      <c r="O494" s="239"/>
      <c r="P494" s="239"/>
      <c r="Q494" s="237"/>
      <c r="R494" s="236" t="e" cm="1">
        <f t="array" aca="1" ref="R494" ca="1">INDIRECT("'"&amp;$C494&amp;"'!"&amp;"$"&amp;$D494&amp;$R$1&amp;"")</f>
        <v>#REF!</v>
      </c>
      <c r="S494" s="239"/>
      <c r="T494" s="239"/>
      <c r="U494" s="240"/>
      <c r="V494" s="236"/>
      <c r="W494" s="241" t="e" cm="1">
        <f t="array" aca="1" ref="W494" ca="1">INDIRECT("'"&amp;$C494&amp;"'!"&amp;"$"&amp;$D494&amp;$W$1&amp;"")</f>
        <v>#REF!</v>
      </c>
      <c r="X494" s="239"/>
      <c r="Y494" s="237"/>
      <c r="Z494" s="238" t="e" cm="1">
        <f t="array" aca="1" ref="Z494" ca="1">INDIRECT("'"&amp;$C494&amp;"'!"&amp;"$"&amp;$D494&amp;$Z$1&amp;"")</f>
        <v>#REF!</v>
      </c>
      <c r="AA494" s="239" t="s">
        <v>1</v>
      </c>
      <c r="AB494" s="239" t="s">
        <v>1</v>
      </c>
      <c r="AC494" s="240" t="s">
        <v>1</v>
      </c>
      <c r="AD494" s="236" t="e" cm="1">
        <f t="array" aca="1" ref="AD494" ca="1">INDIRECT("'"&amp;$C494&amp;"'!"&amp;"$"&amp;$D494&amp;$AD$1&amp;"")</f>
        <v>#REF!</v>
      </c>
      <c r="AE494" s="239" t="s">
        <v>1</v>
      </c>
      <c r="AF494" s="239" t="s">
        <v>1</v>
      </c>
      <c r="AG494" s="237" t="s">
        <v>1</v>
      </c>
      <c r="AH494" s="238" t="e" cm="1">
        <f t="array" aca="1" ref="AH494" ca="1">INDIRECT("'"&amp;$C494&amp;"'!"&amp;"$"&amp;$D494&amp;$AH$1&amp;"")</f>
        <v>#REF!</v>
      </c>
      <c r="AI494" s="239" t="s">
        <v>1</v>
      </c>
      <c r="AJ494" s="239" t="s">
        <v>1</v>
      </c>
      <c r="AK494" s="240" t="s">
        <v>1</v>
      </c>
      <c r="AL494" s="236" t="e" cm="1">
        <f t="array" aca="1" ref="AL494" ca="1">INDIRECT("'"&amp;$C494&amp;"'!"&amp;"$"&amp;$D494&amp;$AL$1&amp;"")</f>
        <v>#REF!</v>
      </c>
      <c r="AM494" s="239" t="s">
        <v>1</v>
      </c>
      <c r="AN494" s="239" t="s">
        <v>1</v>
      </c>
      <c r="AO494" s="237" t="s">
        <v>1</v>
      </c>
      <c r="AP494" s="236"/>
      <c r="AQ494" s="240"/>
      <c r="AR494" s="236" t="e" cm="1">
        <f t="array" aca="1" ref="AR494" ca="1">INDIRECT("'"&amp;$C494&amp;"'!"&amp;"$"&amp;$D494&amp;$AR$1&amp;"")</f>
        <v>#REF!</v>
      </c>
      <c r="AS494" s="239"/>
      <c r="AT494" s="237"/>
      <c r="AU494" s="238" t="e" cm="1">
        <f t="array" aca="1" ref="AU494" ca="1">INDIRECT("'"&amp;$C494&amp;"'!"&amp;"$"&amp;$D494&amp;$AU$1&amp;"")</f>
        <v>#REF!</v>
      </c>
      <c r="AV494" s="239"/>
      <c r="AW494" s="237"/>
      <c r="AX494" s="236"/>
      <c r="AY494" s="240"/>
      <c r="AZ494" s="239" t="e" cm="1">
        <f t="array" aca="1" ref="AZ494" ca="1">INDIRECT("'"&amp;$C494&amp;"'!"&amp;"$"&amp;$D494&amp;$AZ$1&amp;"")</f>
        <v>#REF!</v>
      </c>
      <c r="BA494" s="238"/>
      <c r="BB494" s="239"/>
      <c r="BC494" s="237"/>
      <c r="BD494" s="239" t="e" cm="1">
        <f t="array" aca="1" ref="BD494" ca="1">INDIRECT("'"&amp;$C494&amp;"'!"&amp;"$"&amp;$D494&amp;$BD$1&amp;"")</f>
        <v>#REF!</v>
      </c>
      <c r="BE494" s="238"/>
      <c r="BF494" s="239"/>
      <c r="BG494" s="237"/>
      <c r="BH494" s="241"/>
      <c r="BI494" s="237"/>
      <c r="BJ494" s="241" t="e" cm="1">
        <f t="array" aca="1" ref="BJ494" ca="1">INDIRECT("'"&amp;$C494&amp;"'!"&amp;"$"&amp;$D494&amp;$BJ$1&amp;"")</f>
        <v>#REF!</v>
      </c>
      <c r="BK494" s="239"/>
      <c r="BL494" s="237"/>
      <c r="BM494" s="415"/>
      <c r="BN494" s="236" t="e" cm="1">
        <f t="array" aca="1" ref="BN494" ca="1">INDIRECT("'"&amp;$C494&amp;"'!"&amp;"$"&amp;$D494&amp;$BN$1&amp;"")</f>
        <v>#REF!</v>
      </c>
      <c r="BO494" s="238"/>
      <c r="BP494" s="237"/>
      <c r="BQ494" s="241" t="e" cm="1">
        <f t="array" aca="1" ref="BQ494" ca="1">INDIRECT("'"&amp;$C494&amp;"'!"&amp;"$"&amp;$D494&amp;$BQ$1&amp;"")</f>
        <v>#REF!</v>
      </c>
      <c r="BR494" s="239"/>
      <c r="BS494" s="239"/>
      <c r="BT494" s="237"/>
      <c r="BU494" s="242" t="e" cm="1">
        <f t="array" aca="1" ref="BU494" ca="1">INDIRECT("'"&amp;$C494&amp;"'!"&amp;"$"&amp;$D494&amp;$BU$1&amp;"")</f>
        <v>#REF!</v>
      </c>
      <c r="BV494" s="239"/>
      <c r="BW494" s="239"/>
      <c r="BX494" s="237"/>
      <c r="BY494" s="242"/>
      <c r="BZ494" s="239"/>
      <c r="CA494" s="239"/>
      <c r="CB494" s="237"/>
    </row>
    <row r="495" spans="1:80" ht="15" x14ac:dyDescent="0.2">
      <c r="A495" s="351">
        <f t="shared" si="37"/>
        <v>45981</v>
      </c>
      <c r="B495" s="268">
        <v>0.625</v>
      </c>
      <c r="C495" s="254">
        <f t="shared" si="38"/>
        <v>20</v>
      </c>
      <c r="D495" s="255" t="s">
        <v>168</v>
      </c>
      <c r="E495" s="229"/>
      <c r="F495" s="230"/>
      <c r="G495" s="231" t="e" cm="1">
        <f t="array" aca="1" ref="G495" ca="1">INDIRECT("'"&amp;$C495&amp;"'!"&amp;"$"&amp;$D495&amp;$G$1&amp;"")</f>
        <v>#REF!</v>
      </c>
      <c r="H495" s="232" t="s">
        <v>1</v>
      </c>
      <c r="I495" s="230" t="s">
        <v>1</v>
      </c>
      <c r="J495" s="231" t="e" cm="1">
        <f t="array" aca="1" ref="J495" ca="1">INDIRECT("'"&amp;$C495&amp;"'!"&amp;"$"&amp;$D495&amp;$J$1&amp;"")</f>
        <v>#REF!</v>
      </c>
      <c r="K495" s="232"/>
      <c r="L495" s="232"/>
      <c r="M495" s="233"/>
      <c r="N495" s="229" t="e" cm="1">
        <f t="array" aca="1" ref="N495" ca="1">INDIRECT("'"&amp;$C495&amp;"'!"&amp;"$"&amp;$D495&amp;$N$1&amp;"")</f>
        <v>#REF!</v>
      </c>
      <c r="O495" s="232"/>
      <c r="P495" s="232"/>
      <c r="Q495" s="230"/>
      <c r="R495" s="359" t="e" cm="1">
        <f t="array" aca="1" ref="R495" ca="1">INDIRECT("'"&amp;$C495&amp;"'!"&amp;"$"&amp;$D495&amp;$R$1&amp;"")</f>
        <v>#REF!</v>
      </c>
      <c r="S495" s="232"/>
      <c r="T495" s="232"/>
      <c r="U495" s="233"/>
      <c r="V495" s="229"/>
      <c r="W495" s="234" t="e" cm="1">
        <f t="array" aca="1" ref="W495" ca="1">INDIRECT("'"&amp;$C495&amp;"'!"&amp;"$"&amp;$D495&amp;$W$1&amp;"")</f>
        <v>#REF!</v>
      </c>
      <c r="X495" s="232"/>
      <c r="Y495" s="230"/>
      <c r="Z495" s="231" t="e" cm="1">
        <f t="array" aca="1" ref="Z495" ca="1">INDIRECT("'"&amp;$C495&amp;"'!"&amp;"$"&amp;$D495&amp;$Z$1&amp;"")</f>
        <v>#REF!</v>
      </c>
      <c r="AA495" s="232" t="s">
        <v>1</v>
      </c>
      <c r="AB495" s="232" t="s">
        <v>1</v>
      </c>
      <c r="AC495" s="233" t="s">
        <v>1</v>
      </c>
      <c r="AD495" s="229" t="e" cm="1">
        <f t="array" aca="1" ref="AD495" ca="1">INDIRECT("'"&amp;$C495&amp;"'!"&amp;"$"&amp;$D495&amp;$AD$1&amp;"")</f>
        <v>#REF!</v>
      </c>
      <c r="AE495" s="232" t="s">
        <v>1</v>
      </c>
      <c r="AF495" s="232" t="s">
        <v>1</v>
      </c>
      <c r="AG495" s="230" t="s">
        <v>1</v>
      </c>
      <c r="AH495" s="231" t="e" cm="1">
        <f t="array" aca="1" ref="AH495" ca="1">INDIRECT("'"&amp;$C495&amp;"'!"&amp;"$"&amp;$D495&amp;$AH$1&amp;"")</f>
        <v>#REF!</v>
      </c>
      <c r="AI495" s="232" t="s">
        <v>1</v>
      </c>
      <c r="AJ495" s="232" t="s">
        <v>1</v>
      </c>
      <c r="AK495" s="233" t="s">
        <v>1</v>
      </c>
      <c r="AL495" s="229" t="e" cm="1">
        <f t="array" aca="1" ref="AL495" ca="1">INDIRECT("'"&amp;$C495&amp;"'!"&amp;"$"&amp;$D495&amp;$AL$1&amp;"")</f>
        <v>#REF!</v>
      </c>
      <c r="AM495" s="232" t="s">
        <v>1</v>
      </c>
      <c r="AN495" s="232" t="s">
        <v>1</v>
      </c>
      <c r="AO495" s="230" t="s">
        <v>1</v>
      </c>
      <c r="AP495" s="229"/>
      <c r="AQ495" s="233"/>
      <c r="AR495" s="229" t="e" cm="1">
        <f t="array" aca="1" ref="AR495" ca="1">INDIRECT("'"&amp;$C495&amp;"'!"&amp;"$"&amp;$D495&amp;$AR$1&amp;"")</f>
        <v>#REF!</v>
      </c>
      <c r="AS495" s="232"/>
      <c r="AT495" s="230"/>
      <c r="AU495" s="231" t="e" cm="1">
        <f t="array" aca="1" ref="AU495" ca="1">INDIRECT("'"&amp;$C495&amp;"'!"&amp;"$"&amp;$D495&amp;$AU$1&amp;"")</f>
        <v>#REF!</v>
      </c>
      <c r="AV495" s="232"/>
      <c r="AW495" s="230"/>
      <c r="AX495" s="229"/>
      <c r="AY495" s="233"/>
      <c r="AZ495" s="232" t="e" cm="1">
        <f t="array" aca="1" ref="AZ495" ca="1">INDIRECT("'"&amp;$C495&amp;"'!"&amp;"$"&amp;$D495&amp;$AZ$1&amp;"")</f>
        <v>#REF!</v>
      </c>
      <c r="BA495" s="231"/>
      <c r="BB495" s="232"/>
      <c r="BC495" s="230"/>
      <c r="BD495" s="232" t="e" cm="1">
        <f t="array" aca="1" ref="BD495" ca="1">INDIRECT("'"&amp;$C495&amp;"'!"&amp;"$"&amp;$D495&amp;$BD$1&amp;"")</f>
        <v>#REF!</v>
      </c>
      <c r="BE495" s="231"/>
      <c r="BF495" s="232"/>
      <c r="BG495" s="230"/>
      <c r="BH495" s="234"/>
      <c r="BI495" s="230"/>
      <c r="BJ495" s="234" t="e" cm="1">
        <f t="array" aca="1" ref="BJ495" ca="1">INDIRECT("'"&amp;$C495&amp;"'!"&amp;"$"&amp;$D495&amp;$BJ$1&amp;"")</f>
        <v>#REF!</v>
      </c>
      <c r="BK495" s="232"/>
      <c r="BL495" s="230"/>
      <c r="BM495" s="414"/>
      <c r="BN495" s="229" t="e" cm="1">
        <f t="array" aca="1" ref="BN495" ca="1">INDIRECT("'"&amp;$C495&amp;"'!"&amp;"$"&amp;$D495&amp;$BN$1&amp;"")</f>
        <v>#REF!</v>
      </c>
      <c r="BO495" s="231"/>
      <c r="BP495" s="230"/>
      <c r="BQ495" s="234" t="e" cm="1">
        <f t="array" aca="1" ref="BQ495" ca="1">INDIRECT("'"&amp;$C495&amp;"'!"&amp;"$"&amp;$D495&amp;$BQ$1&amp;"")</f>
        <v>#REF!</v>
      </c>
      <c r="BR495" s="232"/>
      <c r="BS495" s="232"/>
      <c r="BT495" s="230"/>
      <c r="BU495" s="235" t="e" cm="1">
        <f t="array" aca="1" ref="BU495" ca="1">INDIRECT("'"&amp;$C495&amp;"'!"&amp;"$"&amp;$D495&amp;$BU$1&amp;"")</f>
        <v>#REF!</v>
      </c>
      <c r="BV495" s="232"/>
      <c r="BW495" s="232"/>
      <c r="BX495" s="230"/>
      <c r="BY495" s="235"/>
      <c r="BZ495" s="232"/>
      <c r="CA495" s="232"/>
      <c r="CB495" s="230"/>
    </row>
    <row r="496" spans="1:80" ht="15" x14ac:dyDescent="0.2">
      <c r="A496" s="351">
        <f t="shared" si="37"/>
        <v>45981</v>
      </c>
      <c r="B496" s="268">
        <v>0.66666666666666696</v>
      </c>
      <c r="C496" s="254">
        <f t="shared" si="38"/>
        <v>20</v>
      </c>
      <c r="D496" s="255" t="s">
        <v>169</v>
      </c>
      <c r="E496" s="236"/>
      <c r="F496" s="237"/>
      <c r="G496" s="238" t="e" cm="1">
        <f t="array" aca="1" ref="G496" ca="1">INDIRECT("'"&amp;$C496&amp;"'!"&amp;"$"&amp;$D496&amp;$G$1&amp;"")</f>
        <v>#REF!</v>
      </c>
      <c r="H496" s="239" t="s">
        <v>1</v>
      </c>
      <c r="I496" s="237" t="s">
        <v>1</v>
      </c>
      <c r="J496" s="238" t="e" cm="1">
        <f t="array" aca="1" ref="J496" ca="1">INDIRECT("'"&amp;$C496&amp;"'!"&amp;"$"&amp;$D496&amp;$J$1&amp;"")</f>
        <v>#REF!</v>
      </c>
      <c r="K496" s="239"/>
      <c r="L496" s="239"/>
      <c r="M496" s="240"/>
      <c r="N496" s="236" t="e" cm="1">
        <f t="array" aca="1" ref="N496" ca="1">INDIRECT("'"&amp;$C496&amp;"'!"&amp;"$"&amp;$D496&amp;$N$1&amp;"")</f>
        <v>#REF!</v>
      </c>
      <c r="O496" s="239"/>
      <c r="P496" s="239"/>
      <c r="Q496" s="237"/>
      <c r="R496" s="360" t="e" cm="1">
        <f t="array" aca="1" ref="R496" ca="1">INDIRECT("'"&amp;$C496&amp;"'!"&amp;"$"&amp;$D496&amp;$R$1&amp;"")</f>
        <v>#REF!</v>
      </c>
      <c r="S496" s="239"/>
      <c r="T496" s="239"/>
      <c r="U496" s="240"/>
      <c r="V496" s="236"/>
      <c r="W496" s="241" t="e" cm="1">
        <f t="array" aca="1" ref="W496" ca="1">INDIRECT("'"&amp;$C496&amp;"'!"&amp;"$"&amp;$D496&amp;$W$1&amp;"")</f>
        <v>#REF!</v>
      </c>
      <c r="X496" s="239"/>
      <c r="Y496" s="237"/>
      <c r="Z496" s="238" t="e" cm="1">
        <f t="array" aca="1" ref="Z496" ca="1">INDIRECT("'"&amp;$C496&amp;"'!"&amp;"$"&amp;$D496&amp;$Z$1&amp;"")</f>
        <v>#REF!</v>
      </c>
      <c r="AA496" s="239" t="s">
        <v>1</v>
      </c>
      <c r="AB496" s="239" t="s">
        <v>1</v>
      </c>
      <c r="AC496" s="240" t="s">
        <v>1</v>
      </c>
      <c r="AD496" s="236" t="e" cm="1">
        <f t="array" aca="1" ref="AD496" ca="1">INDIRECT("'"&amp;$C496&amp;"'!"&amp;"$"&amp;$D496&amp;$AD$1&amp;"")</f>
        <v>#REF!</v>
      </c>
      <c r="AE496" s="239" t="s">
        <v>1</v>
      </c>
      <c r="AF496" s="239" t="s">
        <v>1</v>
      </c>
      <c r="AG496" s="237" t="s">
        <v>1</v>
      </c>
      <c r="AH496" s="238" t="e" cm="1">
        <f t="array" aca="1" ref="AH496" ca="1">INDIRECT("'"&amp;$C496&amp;"'!"&amp;"$"&amp;$D496&amp;$AH$1&amp;"")</f>
        <v>#REF!</v>
      </c>
      <c r="AI496" s="239" t="s">
        <v>1</v>
      </c>
      <c r="AJ496" s="239" t="s">
        <v>1</v>
      </c>
      <c r="AK496" s="240" t="s">
        <v>1</v>
      </c>
      <c r="AL496" s="236" t="e" cm="1">
        <f t="array" aca="1" ref="AL496" ca="1">INDIRECT("'"&amp;$C496&amp;"'!"&amp;"$"&amp;$D496&amp;$AL$1&amp;"")</f>
        <v>#REF!</v>
      </c>
      <c r="AM496" s="239" t="s">
        <v>1</v>
      </c>
      <c r="AN496" s="239" t="s">
        <v>1</v>
      </c>
      <c r="AO496" s="237" t="s">
        <v>1</v>
      </c>
      <c r="AP496" s="236"/>
      <c r="AQ496" s="240"/>
      <c r="AR496" s="236" t="e" cm="1">
        <f t="array" aca="1" ref="AR496" ca="1">INDIRECT("'"&amp;$C496&amp;"'!"&amp;"$"&amp;$D496&amp;$AR$1&amp;"")</f>
        <v>#REF!</v>
      </c>
      <c r="AS496" s="239"/>
      <c r="AT496" s="237"/>
      <c r="AU496" s="238" t="e" cm="1">
        <f t="array" aca="1" ref="AU496" ca="1">INDIRECT("'"&amp;$C496&amp;"'!"&amp;"$"&amp;$D496&amp;$AU$1&amp;"")</f>
        <v>#REF!</v>
      </c>
      <c r="AV496" s="239"/>
      <c r="AW496" s="237"/>
      <c r="AX496" s="236"/>
      <c r="AY496" s="240"/>
      <c r="AZ496" s="239" t="e" cm="1">
        <f t="array" aca="1" ref="AZ496" ca="1">INDIRECT("'"&amp;$C496&amp;"'!"&amp;"$"&amp;$D496&amp;$AZ$1&amp;"")</f>
        <v>#REF!</v>
      </c>
      <c r="BA496" s="238"/>
      <c r="BB496" s="239"/>
      <c r="BC496" s="237"/>
      <c r="BD496" s="239" t="e" cm="1">
        <f t="array" aca="1" ref="BD496" ca="1">INDIRECT("'"&amp;$C496&amp;"'!"&amp;"$"&amp;$D496&amp;$BD$1&amp;"")</f>
        <v>#REF!</v>
      </c>
      <c r="BE496" s="238"/>
      <c r="BF496" s="239"/>
      <c r="BG496" s="237"/>
      <c r="BH496" s="241"/>
      <c r="BI496" s="237"/>
      <c r="BJ496" s="241" t="e" cm="1">
        <f t="array" aca="1" ref="BJ496" ca="1">INDIRECT("'"&amp;$C496&amp;"'!"&amp;"$"&amp;$D496&amp;$BJ$1&amp;"")</f>
        <v>#REF!</v>
      </c>
      <c r="BK496" s="239"/>
      <c r="BL496" s="237"/>
      <c r="BM496" s="415"/>
      <c r="BN496" s="236" t="e" cm="1">
        <f t="array" aca="1" ref="BN496" ca="1">INDIRECT("'"&amp;$C496&amp;"'!"&amp;"$"&amp;$D496&amp;$BN$1&amp;"")</f>
        <v>#REF!</v>
      </c>
      <c r="BO496" s="238"/>
      <c r="BP496" s="237"/>
      <c r="BQ496" s="241" t="e" cm="1">
        <f t="array" aca="1" ref="BQ496" ca="1">INDIRECT("'"&amp;$C496&amp;"'!"&amp;"$"&amp;$D496&amp;$BQ$1&amp;"")</f>
        <v>#REF!</v>
      </c>
      <c r="BR496" s="239"/>
      <c r="BS496" s="239"/>
      <c r="BT496" s="237"/>
      <c r="BU496" s="242" t="e" cm="1">
        <f t="array" aca="1" ref="BU496" ca="1">INDIRECT("'"&amp;$C496&amp;"'!"&amp;"$"&amp;$D496&amp;$BU$1&amp;"")</f>
        <v>#REF!</v>
      </c>
      <c r="BV496" s="239"/>
      <c r="BW496" s="239"/>
      <c r="BX496" s="237"/>
      <c r="BY496" s="242"/>
      <c r="BZ496" s="239"/>
      <c r="CA496" s="239"/>
      <c r="CB496" s="237"/>
    </row>
    <row r="497" spans="1:80" ht="15" x14ac:dyDescent="0.2">
      <c r="A497" s="351">
        <f t="shared" si="37"/>
        <v>45981</v>
      </c>
      <c r="B497" s="268">
        <v>0.70833333333333404</v>
      </c>
      <c r="C497" s="254">
        <f t="shared" si="38"/>
        <v>20</v>
      </c>
      <c r="D497" s="255" t="s">
        <v>170</v>
      </c>
      <c r="E497" s="229"/>
      <c r="F497" s="230"/>
      <c r="G497" s="231" t="e" cm="1">
        <f t="array" aca="1" ref="G497" ca="1">INDIRECT("'"&amp;$C497&amp;"'!"&amp;"$"&amp;$D497&amp;$G$1&amp;"")</f>
        <v>#REF!</v>
      </c>
      <c r="H497" s="232" t="s">
        <v>1</v>
      </c>
      <c r="I497" s="230" t="s">
        <v>1</v>
      </c>
      <c r="J497" s="231" t="e" cm="1">
        <f t="array" aca="1" ref="J497" ca="1">INDIRECT("'"&amp;$C497&amp;"'!"&amp;"$"&amp;$D497&amp;$J$1&amp;"")</f>
        <v>#REF!</v>
      </c>
      <c r="K497" s="232"/>
      <c r="L497" s="232"/>
      <c r="M497" s="233"/>
      <c r="N497" s="229" t="e" cm="1">
        <f t="array" aca="1" ref="N497" ca="1">INDIRECT("'"&amp;$C497&amp;"'!"&amp;"$"&amp;$D497&amp;$N$1&amp;"")</f>
        <v>#REF!</v>
      </c>
      <c r="O497" s="232"/>
      <c r="P497" s="232"/>
      <c r="Q497" s="233"/>
      <c r="R497" s="359" t="e" cm="1">
        <f t="array" aca="1" ref="R497" ca="1">INDIRECT("'"&amp;$C497&amp;"'!"&amp;"$"&amp;$D497&amp;$R$1&amp;"")</f>
        <v>#REF!</v>
      </c>
      <c r="S497" s="232"/>
      <c r="T497" s="232"/>
      <c r="U497" s="233"/>
      <c r="V497" s="229"/>
      <c r="W497" s="234" t="e" cm="1">
        <f t="array" aca="1" ref="W497" ca="1">INDIRECT("'"&amp;$C497&amp;"'!"&amp;"$"&amp;$D497&amp;$W$1&amp;"")</f>
        <v>#REF!</v>
      </c>
      <c r="X497" s="232"/>
      <c r="Y497" s="230"/>
      <c r="Z497" s="231" t="e" cm="1">
        <f t="array" aca="1" ref="Z497" ca="1">INDIRECT("'"&amp;$C497&amp;"'!"&amp;"$"&amp;$D497&amp;$Z$1&amp;"")</f>
        <v>#REF!</v>
      </c>
      <c r="AA497" s="232" t="s">
        <v>1</v>
      </c>
      <c r="AB497" s="232" t="s">
        <v>1</v>
      </c>
      <c r="AC497" s="233" t="s">
        <v>1</v>
      </c>
      <c r="AD497" s="229" t="e" cm="1">
        <f t="array" aca="1" ref="AD497" ca="1">INDIRECT("'"&amp;$C497&amp;"'!"&amp;"$"&amp;$D497&amp;$AD$1&amp;"")</f>
        <v>#REF!</v>
      </c>
      <c r="AE497" s="232" t="s">
        <v>1</v>
      </c>
      <c r="AF497" s="232" t="s">
        <v>1</v>
      </c>
      <c r="AG497" s="230" t="s">
        <v>1</v>
      </c>
      <c r="AH497" s="231" t="e" cm="1">
        <f t="array" aca="1" ref="AH497" ca="1">INDIRECT("'"&amp;$C497&amp;"'!"&amp;"$"&amp;$D497&amp;$AH$1&amp;"")</f>
        <v>#REF!</v>
      </c>
      <c r="AI497" s="232" t="s">
        <v>1</v>
      </c>
      <c r="AJ497" s="232" t="s">
        <v>1</v>
      </c>
      <c r="AK497" s="233" t="s">
        <v>1</v>
      </c>
      <c r="AL497" s="229" t="e" cm="1">
        <f t="array" aca="1" ref="AL497" ca="1">INDIRECT("'"&amp;$C497&amp;"'!"&amp;"$"&amp;$D497&amp;$AL$1&amp;"")</f>
        <v>#REF!</v>
      </c>
      <c r="AM497" s="232" t="s">
        <v>1</v>
      </c>
      <c r="AN497" s="232" t="s">
        <v>1</v>
      </c>
      <c r="AO497" s="230" t="s">
        <v>1</v>
      </c>
      <c r="AP497" s="229"/>
      <c r="AQ497" s="233"/>
      <c r="AR497" s="229" t="e" cm="1">
        <f t="array" aca="1" ref="AR497" ca="1">INDIRECT("'"&amp;$C497&amp;"'!"&amp;"$"&amp;$D497&amp;$AR$1&amp;"")</f>
        <v>#REF!</v>
      </c>
      <c r="AS497" s="232"/>
      <c r="AT497" s="230"/>
      <c r="AU497" s="231" t="e" cm="1">
        <f t="array" aca="1" ref="AU497" ca="1">INDIRECT("'"&amp;$C497&amp;"'!"&amp;"$"&amp;$D497&amp;$AU$1&amp;"")</f>
        <v>#REF!</v>
      </c>
      <c r="AV497" s="232"/>
      <c r="AW497" s="230"/>
      <c r="AX497" s="229"/>
      <c r="AY497" s="233"/>
      <c r="AZ497" s="232" t="e" cm="1">
        <f t="array" aca="1" ref="AZ497" ca="1">INDIRECT("'"&amp;$C497&amp;"'!"&amp;"$"&amp;$D497&amp;$AZ$1&amp;"")</f>
        <v>#REF!</v>
      </c>
      <c r="BA497" s="231"/>
      <c r="BB497" s="232"/>
      <c r="BC497" s="230"/>
      <c r="BD497" s="232" t="e" cm="1">
        <f t="array" aca="1" ref="BD497" ca="1">INDIRECT("'"&amp;$C497&amp;"'!"&amp;"$"&amp;$D497&amp;$BD$1&amp;"")</f>
        <v>#REF!</v>
      </c>
      <c r="BE497" s="231"/>
      <c r="BF497" s="232"/>
      <c r="BG497" s="230"/>
      <c r="BH497" s="234"/>
      <c r="BI497" s="230"/>
      <c r="BJ497" s="234" t="e" cm="1">
        <f t="array" aca="1" ref="BJ497" ca="1">INDIRECT("'"&amp;$C497&amp;"'!"&amp;"$"&amp;$D497&amp;$BJ$1&amp;"")</f>
        <v>#REF!</v>
      </c>
      <c r="BK497" s="232"/>
      <c r="BL497" s="230"/>
      <c r="BM497" s="414"/>
      <c r="BN497" s="229" t="e" cm="1">
        <f t="array" aca="1" ref="BN497" ca="1">INDIRECT("'"&amp;$C497&amp;"'!"&amp;"$"&amp;$D497&amp;$BN$1&amp;"")</f>
        <v>#REF!</v>
      </c>
      <c r="BO497" s="231"/>
      <c r="BP497" s="230"/>
      <c r="BQ497" s="234" t="e" cm="1">
        <f t="array" aca="1" ref="BQ497" ca="1">INDIRECT("'"&amp;$C497&amp;"'!"&amp;"$"&amp;$D497&amp;$BQ$1&amp;"")</f>
        <v>#REF!</v>
      </c>
      <c r="BR497" s="232"/>
      <c r="BS497" s="232"/>
      <c r="BT497" s="230"/>
      <c r="BU497" s="235" t="e" cm="1">
        <f t="array" aca="1" ref="BU497" ca="1">INDIRECT("'"&amp;$C497&amp;"'!"&amp;"$"&amp;$D497&amp;$BU$1&amp;"")</f>
        <v>#REF!</v>
      </c>
      <c r="BV497" s="232"/>
      <c r="BW497" s="232"/>
      <c r="BX497" s="230"/>
      <c r="BY497" s="235"/>
      <c r="BZ497" s="232"/>
      <c r="CA497" s="232"/>
      <c r="CB497" s="230"/>
    </row>
    <row r="498" spans="1:80" ht="15" x14ac:dyDescent="0.2">
      <c r="A498" s="351">
        <f t="shared" si="37"/>
        <v>45981</v>
      </c>
      <c r="B498" s="268">
        <v>0.750000000000001</v>
      </c>
      <c r="C498" s="254">
        <f t="shared" si="38"/>
        <v>20</v>
      </c>
      <c r="D498" s="255" t="s">
        <v>171</v>
      </c>
      <c r="E498" s="236"/>
      <c r="F498" s="237"/>
      <c r="G498" s="238" t="e" cm="1">
        <f t="array" aca="1" ref="G498" ca="1">INDIRECT("'"&amp;$C498&amp;"'!"&amp;"$"&amp;$D498&amp;$G$1&amp;"")</f>
        <v>#REF!</v>
      </c>
      <c r="H498" s="239" t="s">
        <v>1</v>
      </c>
      <c r="I498" s="237" t="s">
        <v>1</v>
      </c>
      <c r="J498" s="238" t="e" cm="1">
        <f t="array" aca="1" ref="J498" ca="1">INDIRECT("'"&amp;$C498&amp;"'!"&amp;"$"&amp;$D498&amp;$J$1&amp;"")</f>
        <v>#REF!</v>
      </c>
      <c r="K498" s="239"/>
      <c r="L498" s="239"/>
      <c r="M498" s="240"/>
      <c r="N498" s="236" t="e" cm="1">
        <f t="array" aca="1" ref="N498" ca="1">INDIRECT("'"&amp;$C498&amp;"'!"&amp;"$"&amp;$D498&amp;$N$1&amp;"")</f>
        <v>#REF!</v>
      </c>
      <c r="O498" s="239"/>
      <c r="P498" s="239"/>
      <c r="Q498" s="237"/>
      <c r="R498" s="236" t="e" cm="1">
        <f t="array" aca="1" ref="R498" ca="1">INDIRECT("'"&amp;$C498&amp;"'!"&amp;"$"&amp;$D498&amp;$R$1&amp;"")</f>
        <v>#REF!</v>
      </c>
      <c r="S498" s="239"/>
      <c r="T498" s="239"/>
      <c r="U498" s="240"/>
      <c r="V498" s="236"/>
      <c r="W498" s="241" t="e" cm="1">
        <f t="array" aca="1" ref="W498" ca="1">INDIRECT("'"&amp;$C498&amp;"'!"&amp;"$"&amp;$D498&amp;$W$1&amp;"")</f>
        <v>#REF!</v>
      </c>
      <c r="X498" s="239"/>
      <c r="Y498" s="237"/>
      <c r="Z498" s="238" t="e" cm="1">
        <f t="array" aca="1" ref="Z498" ca="1">INDIRECT("'"&amp;$C498&amp;"'!"&amp;"$"&amp;$D498&amp;$Z$1&amp;"")</f>
        <v>#REF!</v>
      </c>
      <c r="AA498" s="239" t="s">
        <v>1</v>
      </c>
      <c r="AB498" s="239" t="s">
        <v>1</v>
      </c>
      <c r="AC498" s="240" t="s">
        <v>1</v>
      </c>
      <c r="AD498" s="236" t="e" cm="1">
        <f t="array" aca="1" ref="AD498" ca="1">INDIRECT("'"&amp;$C498&amp;"'!"&amp;"$"&amp;$D498&amp;$AD$1&amp;"")</f>
        <v>#REF!</v>
      </c>
      <c r="AE498" s="239" t="s">
        <v>1</v>
      </c>
      <c r="AF498" s="239" t="s">
        <v>1</v>
      </c>
      <c r="AG498" s="237" t="s">
        <v>1</v>
      </c>
      <c r="AH498" s="238" t="e" cm="1">
        <f t="array" aca="1" ref="AH498" ca="1">INDIRECT("'"&amp;$C498&amp;"'!"&amp;"$"&amp;$D498&amp;$AH$1&amp;"")</f>
        <v>#REF!</v>
      </c>
      <c r="AI498" s="239" t="s">
        <v>1</v>
      </c>
      <c r="AJ498" s="239" t="s">
        <v>1</v>
      </c>
      <c r="AK498" s="240" t="s">
        <v>1</v>
      </c>
      <c r="AL498" s="236" t="e" cm="1">
        <f t="array" aca="1" ref="AL498" ca="1">INDIRECT("'"&amp;$C498&amp;"'!"&amp;"$"&amp;$D498&amp;$AL$1&amp;"")</f>
        <v>#REF!</v>
      </c>
      <c r="AM498" s="239" t="s">
        <v>1</v>
      </c>
      <c r="AN498" s="239" t="s">
        <v>1</v>
      </c>
      <c r="AO498" s="237" t="s">
        <v>1</v>
      </c>
      <c r="AP498" s="236"/>
      <c r="AQ498" s="240"/>
      <c r="AR498" s="236" t="e" cm="1">
        <f t="array" aca="1" ref="AR498" ca="1">INDIRECT("'"&amp;$C498&amp;"'!"&amp;"$"&amp;$D498&amp;$AR$1&amp;"")</f>
        <v>#REF!</v>
      </c>
      <c r="AS498" s="239"/>
      <c r="AT498" s="237"/>
      <c r="AU498" s="238" t="e" cm="1">
        <f t="array" aca="1" ref="AU498" ca="1">INDIRECT("'"&amp;$C498&amp;"'!"&amp;"$"&amp;$D498&amp;$AU$1&amp;"")</f>
        <v>#REF!</v>
      </c>
      <c r="AV498" s="239"/>
      <c r="AW498" s="237"/>
      <c r="AX498" s="236"/>
      <c r="AY498" s="240"/>
      <c r="AZ498" s="239" t="e" cm="1">
        <f t="array" aca="1" ref="AZ498" ca="1">INDIRECT("'"&amp;$C498&amp;"'!"&amp;"$"&amp;$D498&amp;$AZ$1&amp;"")</f>
        <v>#REF!</v>
      </c>
      <c r="BA498" s="238"/>
      <c r="BB498" s="239"/>
      <c r="BC498" s="237"/>
      <c r="BD498" s="239" t="e" cm="1">
        <f t="array" aca="1" ref="BD498" ca="1">INDIRECT("'"&amp;$C498&amp;"'!"&amp;"$"&amp;$D498&amp;$BD$1&amp;"")</f>
        <v>#REF!</v>
      </c>
      <c r="BE498" s="238"/>
      <c r="BF498" s="239"/>
      <c r="BG498" s="237"/>
      <c r="BH498" s="241"/>
      <c r="BI498" s="237"/>
      <c r="BJ498" s="241" t="e" cm="1">
        <f t="array" aca="1" ref="BJ498" ca="1">INDIRECT("'"&amp;$C498&amp;"'!"&amp;"$"&amp;$D498&amp;$BJ$1&amp;"")</f>
        <v>#REF!</v>
      </c>
      <c r="BK498" s="239"/>
      <c r="BL498" s="237"/>
      <c r="BM498" s="415"/>
      <c r="BN498" s="236" t="e" cm="1">
        <f t="array" aca="1" ref="BN498" ca="1">INDIRECT("'"&amp;$C498&amp;"'!"&amp;"$"&amp;$D498&amp;$BN$1&amp;"")</f>
        <v>#REF!</v>
      </c>
      <c r="BO498" s="238"/>
      <c r="BP498" s="237"/>
      <c r="BQ498" s="241" t="e" cm="1">
        <f t="array" aca="1" ref="BQ498" ca="1">INDIRECT("'"&amp;$C498&amp;"'!"&amp;"$"&amp;$D498&amp;$BQ$1&amp;"")</f>
        <v>#REF!</v>
      </c>
      <c r="BR498" s="239"/>
      <c r="BS498" s="239"/>
      <c r="BT498" s="237"/>
      <c r="BU498" s="242" t="e" cm="1">
        <f t="array" aca="1" ref="BU498" ca="1">INDIRECT("'"&amp;$C498&amp;"'!"&amp;"$"&amp;$D498&amp;$BU$1&amp;"")</f>
        <v>#REF!</v>
      </c>
      <c r="BV498" s="239"/>
      <c r="BW498" s="239"/>
      <c r="BX498" s="237"/>
      <c r="BY498" s="242"/>
      <c r="BZ498" s="239"/>
      <c r="CA498" s="239"/>
      <c r="CB498" s="237"/>
    </row>
    <row r="499" spans="1:80" ht="15" x14ac:dyDescent="0.2">
      <c r="A499" s="351">
        <f t="shared" si="37"/>
        <v>45981</v>
      </c>
      <c r="B499" s="268">
        <v>0.79166666666666696</v>
      </c>
      <c r="C499" s="254">
        <f t="shared" si="38"/>
        <v>20</v>
      </c>
      <c r="D499" s="255" t="s">
        <v>172</v>
      </c>
      <c r="E499" s="229"/>
      <c r="F499" s="230"/>
      <c r="G499" s="231" t="e" cm="1">
        <f t="array" aca="1" ref="G499" ca="1">INDIRECT("'"&amp;$C499&amp;"'!"&amp;"$"&amp;$D499&amp;$G$1&amp;"")</f>
        <v>#REF!</v>
      </c>
      <c r="H499" s="232" t="s">
        <v>1</v>
      </c>
      <c r="I499" s="230" t="s">
        <v>1</v>
      </c>
      <c r="J499" s="231" t="e" cm="1">
        <f t="array" aca="1" ref="J499" ca="1">INDIRECT("'"&amp;$C499&amp;"'!"&amp;"$"&amp;$D499&amp;$J$1&amp;"")</f>
        <v>#REF!</v>
      </c>
      <c r="K499" s="501"/>
      <c r="L499" s="232"/>
      <c r="M499" s="233"/>
      <c r="N499" s="229" t="e" cm="1">
        <f t="array" aca="1" ref="N499" ca="1">INDIRECT("'"&amp;$C499&amp;"'!"&amp;"$"&amp;$D499&amp;$N$1&amp;"")</f>
        <v>#REF!</v>
      </c>
      <c r="O499" s="232"/>
      <c r="P499" s="232"/>
      <c r="Q499" s="230"/>
      <c r="R499" s="359" t="e" cm="1">
        <f t="array" aca="1" ref="R499" ca="1">INDIRECT("'"&amp;$C499&amp;"'!"&amp;"$"&amp;$D499&amp;$R$1&amp;"")</f>
        <v>#REF!</v>
      </c>
      <c r="S499" s="232"/>
      <c r="T499" s="232"/>
      <c r="U499" s="233"/>
      <c r="V499" s="229"/>
      <c r="W499" s="234" t="e" cm="1">
        <f t="array" aca="1" ref="W499" ca="1">INDIRECT("'"&amp;$C499&amp;"'!"&amp;"$"&amp;$D499&amp;$W$1&amp;"")</f>
        <v>#REF!</v>
      </c>
      <c r="X499" s="232"/>
      <c r="Y499" s="230"/>
      <c r="Z499" s="231" t="e" cm="1">
        <f t="array" aca="1" ref="Z499" ca="1">INDIRECT("'"&amp;$C499&amp;"'!"&amp;"$"&amp;$D499&amp;$Z$1&amp;"")</f>
        <v>#REF!</v>
      </c>
      <c r="AA499" s="232" t="s">
        <v>1</v>
      </c>
      <c r="AB499" s="232" t="s">
        <v>1</v>
      </c>
      <c r="AC499" s="233" t="s">
        <v>1</v>
      </c>
      <c r="AD499" s="229" t="e" cm="1">
        <f t="array" aca="1" ref="AD499" ca="1">INDIRECT("'"&amp;$C499&amp;"'!"&amp;"$"&amp;$D499&amp;$AD$1&amp;"")</f>
        <v>#REF!</v>
      </c>
      <c r="AE499" s="232" t="s">
        <v>1</v>
      </c>
      <c r="AF499" s="232" t="s">
        <v>1</v>
      </c>
      <c r="AG499" s="230" t="s">
        <v>1</v>
      </c>
      <c r="AH499" s="231" t="e" cm="1">
        <f t="array" aca="1" ref="AH499" ca="1">INDIRECT("'"&amp;$C499&amp;"'!"&amp;"$"&amp;$D499&amp;$AH$1&amp;"")</f>
        <v>#REF!</v>
      </c>
      <c r="AI499" s="232" t="s">
        <v>1</v>
      </c>
      <c r="AJ499" s="232" t="s">
        <v>1</v>
      </c>
      <c r="AK499" s="233" t="s">
        <v>1</v>
      </c>
      <c r="AL499" s="229" t="e" cm="1">
        <f t="array" aca="1" ref="AL499" ca="1">INDIRECT("'"&amp;$C499&amp;"'!"&amp;"$"&amp;$D499&amp;$AL$1&amp;"")</f>
        <v>#REF!</v>
      </c>
      <c r="AM499" s="232" t="s">
        <v>1</v>
      </c>
      <c r="AN499" s="232" t="s">
        <v>1</v>
      </c>
      <c r="AO499" s="230" t="s">
        <v>1</v>
      </c>
      <c r="AP499" s="229"/>
      <c r="AQ499" s="233"/>
      <c r="AR499" s="229" t="e" cm="1">
        <f t="array" aca="1" ref="AR499" ca="1">INDIRECT("'"&amp;$C499&amp;"'!"&amp;"$"&amp;$D499&amp;$AR$1&amp;"")</f>
        <v>#REF!</v>
      </c>
      <c r="AS499" s="232"/>
      <c r="AT499" s="230"/>
      <c r="AU499" s="231" t="e" cm="1">
        <f t="array" aca="1" ref="AU499" ca="1">INDIRECT("'"&amp;$C499&amp;"'!"&amp;"$"&amp;$D499&amp;$AU$1&amp;"")</f>
        <v>#REF!</v>
      </c>
      <c r="AV499" s="232"/>
      <c r="AW499" s="230"/>
      <c r="AX499" s="229"/>
      <c r="AY499" s="233"/>
      <c r="AZ499" s="232" t="e" cm="1">
        <f t="array" aca="1" ref="AZ499" ca="1">INDIRECT("'"&amp;$C499&amp;"'!"&amp;"$"&amp;$D499&amp;$AZ$1&amp;"")</f>
        <v>#REF!</v>
      </c>
      <c r="BA499" s="231"/>
      <c r="BB499" s="232"/>
      <c r="BC499" s="230"/>
      <c r="BD499" s="232" t="e" cm="1">
        <f t="array" aca="1" ref="BD499" ca="1">INDIRECT("'"&amp;$C499&amp;"'!"&amp;"$"&amp;$D499&amp;$BD$1&amp;"")</f>
        <v>#REF!</v>
      </c>
      <c r="BE499" s="231"/>
      <c r="BF499" s="232"/>
      <c r="BG499" s="230"/>
      <c r="BH499" s="234"/>
      <c r="BI499" s="230"/>
      <c r="BJ499" s="234" t="e" cm="1">
        <f t="array" aca="1" ref="BJ499" ca="1">INDIRECT("'"&amp;$C499&amp;"'!"&amp;"$"&amp;$D499&amp;$BJ$1&amp;"")</f>
        <v>#REF!</v>
      </c>
      <c r="BK499" s="232"/>
      <c r="BL499" s="230"/>
      <c r="BM499" s="414"/>
      <c r="BN499" s="229" t="e" cm="1">
        <f t="array" aca="1" ref="BN499" ca="1">INDIRECT("'"&amp;$C499&amp;"'!"&amp;"$"&amp;$D499&amp;$BN$1&amp;"")</f>
        <v>#REF!</v>
      </c>
      <c r="BO499" s="231"/>
      <c r="BP499" s="230"/>
      <c r="BQ499" s="234" t="e" cm="1">
        <f t="array" aca="1" ref="BQ499" ca="1">INDIRECT("'"&amp;$C499&amp;"'!"&amp;"$"&amp;$D499&amp;$BQ$1&amp;"")</f>
        <v>#REF!</v>
      </c>
      <c r="BR499" s="232"/>
      <c r="BS499" s="232"/>
      <c r="BT499" s="230"/>
      <c r="BU499" s="235" t="e" cm="1">
        <f t="array" aca="1" ref="BU499" ca="1">INDIRECT("'"&amp;$C499&amp;"'!"&amp;"$"&amp;$D499&amp;$BU$1&amp;"")</f>
        <v>#REF!</v>
      </c>
      <c r="BV499" s="232"/>
      <c r="BW499" s="232"/>
      <c r="BX499" s="230"/>
      <c r="BY499" s="235"/>
      <c r="BZ499" s="232"/>
      <c r="CA499" s="232"/>
      <c r="CB499" s="230"/>
    </row>
    <row r="500" spans="1:80" ht="15" x14ac:dyDescent="0.2">
      <c r="A500" s="351">
        <f t="shared" si="37"/>
        <v>45981</v>
      </c>
      <c r="B500" s="268">
        <v>0.83333333333333337</v>
      </c>
      <c r="C500" s="254">
        <f t="shared" si="38"/>
        <v>20</v>
      </c>
      <c r="D500" s="255" t="s">
        <v>173</v>
      </c>
      <c r="E500" s="236"/>
      <c r="F500" s="237"/>
      <c r="G500" s="238" t="e" cm="1">
        <f t="array" aca="1" ref="G500" ca="1">INDIRECT("'"&amp;$C500&amp;"'!"&amp;"$"&amp;$D500&amp;$G$1&amp;"")</f>
        <v>#REF!</v>
      </c>
      <c r="H500" s="239" t="s">
        <v>1</v>
      </c>
      <c r="I500" s="237" t="s">
        <v>1</v>
      </c>
      <c r="J500" s="238" t="e" cm="1">
        <f t="array" aca="1" ref="J500" ca="1">INDIRECT("'"&amp;$C500&amp;"'!"&amp;"$"&amp;$D500&amp;$J$1&amp;"")</f>
        <v>#REF!</v>
      </c>
      <c r="K500" s="239"/>
      <c r="L500" s="239"/>
      <c r="M500" s="240"/>
      <c r="N500" s="236" t="e" cm="1">
        <f t="array" aca="1" ref="N500" ca="1">INDIRECT("'"&amp;$C500&amp;"'!"&amp;"$"&amp;$D500&amp;$N$1&amp;"")</f>
        <v>#REF!</v>
      </c>
      <c r="O500" s="239"/>
      <c r="P500" s="239"/>
      <c r="Q500" s="237"/>
      <c r="R500" s="236" t="e" cm="1">
        <f t="array" aca="1" ref="R500" ca="1">INDIRECT("'"&amp;$C500&amp;"'!"&amp;"$"&amp;$D500&amp;$R$1&amp;"")</f>
        <v>#REF!</v>
      </c>
      <c r="S500" s="239"/>
      <c r="T500" s="239"/>
      <c r="U500" s="240"/>
      <c r="V500" s="236"/>
      <c r="W500" s="241" t="e" cm="1">
        <f t="array" aca="1" ref="W500" ca="1">INDIRECT("'"&amp;$C500&amp;"'!"&amp;"$"&amp;$D500&amp;$W$1&amp;"")</f>
        <v>#REF!</v>
      </c>
      <c r="X500" s="239"/>
      <c r="Y500" s="237"/>
      <c r="Z500" s="238" t="e" cm="1">
        <f t="array" aca="1" ref="Z500" ca="1">INDIRECT("'"&amp;$C500&amp;"'!"&amp;"$"&amp;$D500&amp;$Z$1&amp;"")</f>
        <v>#REF!</v>
      </c>
      <c r="AA500" s="239" t="s">
        <v>1</v>
      </c>
      <c r="AB500" s="239" t="s">
        <v>1</v>
      </c>
      <c r="AC500" s="240" t="s">
        <v>1</v>
      </c>
      <c r="AD500" s="236" t="e" cm="1">
        <f t="array" aca="1" ref="AD500" ca="1">INDIRECT("'"&amp;$C500&amp;"'!"&amp;"$"&amp;$D500&amp;$AD$1&amp;"")</f>
        <v>#REF!</v>
      </c>
      <c r="AE500" s="239" t="s">
        <v>1</v>
      </c>
      <c r="AF500" s="239" t="s">
        <v>1</v>
      </c>
      <c r="AG500" s="237" t="s">
        <v>1</v>
      </c>
      <c r="AH500" s="238" t="e" cm="1">
        <f t="array" aca="1" ref="AH500" ca="1">INDIRECT("'"&amp;$C500&amp;"'!"&amp;"$"&amp;$D500&amp;$AH$1&amp;"")</f>
        <v>#REF!</v>
      </c>
      <c r="AI500" s="239" t="s">
        <v>1</v>
      </c>
      <c r="AJ500" s="239" t="s">
        <v>1</v>
      </c>
      <c r="AK500" s="240" t="s">
        <v>1</v>
      </c>
      <c r="AL500" s="236" t="e" cm="1">
        <f t="array" aca="1" ref="AL500" ca="1">INDIRECT("'"&amp;$C500&amp;"'!"&amp;"$"&amp;$D500&amp;$AL$1&amp;"")</f>
        <v>#REF!</v>
      </c>
      <c r="AM500" s="239" t="s">
        <v>1</v>
      </c>
      <c r="AN500" s="239" t="s">
        <v>1</v>
      </c>
      <c r="AO500" s="237" t="s">
        <v>1</v>
      </c>
      <c r="AP500" s="236"/>
      <c r="AQ500" s="240"/>
      <c r="AR500" s="236" t="e" cm="1">
        <f t="array" aca="1" ref="AR500" ca="1">INDIRECT("'"&amp;$C500&amp;"'!"&amp;"$"&amp;$D500&amp;$AR$1&amp;"")</f>
        <v>#REF!</v>
      </c>
      <c r="AS500" s="239"/>
      <c r="AT500" s="237"/>
      <c r="AU500" s="238" t="e" cm="1">
        <f t="array" aca="1" ref="AU500" ca="1">INDIRECT("'"&amp;$C500&amp;"'!"&amp;"$"&amp;$D500&amp;$AU$1&amp;"")</f>
        <v>#REF!</v>
      </c>
      <c r="AV500" s="239"/>
      <c r="AW500" s="237"/>
      <c r="AX500" s="236"/>
      <c r="AY500" s="240"/>
      <c r="AZ500" s="239" t="e" cm="1">
        <f t="array" aca="1" ref="AZ500" ca="1">INDIRECT("'"&amp;$C500&amp;"'!"&amp;"$"&amp;$D500&amp;$AZ$1&amp;"")</f>
        <v>#REF!</v>
      </c>
      <c r="BA500" s="238"/>
      <c r="BB500" s="239"/>
      <c r="BC500" s="237"/>
      <c r="BD500" s="239" t="e" cm="1">
        <f t="array" aca="1" ref="BD500" ca="1">INDIRECT("'"&amp;$C500&amp;"'!"&amp;"$"&amp;$D500&amp;$BD$1&amp;"")</f>
        <v>#REF!</v>
      </c>
      <c r="BE500" s="238"/>
      <c r="BF500" s="239"/>
      <c r="BG500" s="237"/>
      <c r="BH500" s="241"/>
      <c r="BI500" s="237"/>
      <c r="BJ500" s="241" t="e" cm="1">
        <f t="array" aca="1" ref="BJ500" ca="1">INDIRECT("'"&amp;$C500&amp;"'!"&amp;"$"&amp;$D500&amp;$BJ$1&amp;"")</f>
        <v>#REF!</v>
      </c>
      <c r="BK500" s="239"/>
      <c r="BL500" s="237"/>
      <c r="BM500" s="415"/>
      <c r="BN500" s="236" t="e" cm="1">
        <f t="array" aca="1" ref="BN500" ca="1">INDIRECT("'"&amp;$C500&amp;"'!"&amp;"$"&amp;$D500&amp;$BN$1&amp;"")</f>
        <v>#REF!</v>
      </c>
      <c r="BO500" s="238"/>
      <c r="BP500" s="237"/>
      <c r="BQ500" s="241" t="e" cm="1">
        <f t="array" aca="1" ref="BQ500" ca="1">INDIRECT("'"&amp;$C500&amp;"'!"&amp;"$"&amp;$D500&amp;$BQ$1&amp;"")</f>
        <v>#REF!</v>
      </c>
      <c r="BR500" s="239"/>
      <c r="BS500" s="239"/>
      <c r="BT500" s="237"/>
      <c r="BU500" s="242" t="e" cm="1">
        <f t="array" aca="1" ref="BU500" ca="1">INDIRECT("'"&amp;$C500&amp;"'!"&amp;"$"&amp;$D500&amp;$BU$1&amp;"")</f>
        <v>#REF!</v>
      </c>
      <c r="BV500" s="239"/>
      <c r="BW500" s="239"/>
      <c r="BX500" s="237"/>
      <c r="BY500" s="242"/>
      <c r="BZ500" s="239"/>
      <c r="CA500" s="239"/>
      <c r="CB500" s="237"/>
    </row>
    <row r="501" spans="1:80" ht="15" x14ac:dyDescent="0.2">
      <c r="A501" s="351">
        <f t="shared" si="37"/>
        <v>45981</v>
      </c>
      <c r="B501" s="268">
        <v>0.875000000000001</v>
      </c>
      <c r="C501" s="254">
        <f t="shared" si="38"/>
        <v>20</v>
      </c>
      <c r="D501" s="255" t="s">
        <v>174</v>
      </c>
      <c r="E501" s="229"/>
      <c r="F501" s="230"/>
      <c r="G501" s="231" t="e" cm="1">
        <f t="array" aca="1" ref="G501" ca="1">INDIRECT("'"&amp;$C501&amp;"'!"&amp;"$"&amp;$D501&amp;$G$1&amp;"")</f>
        <v>#REF!</v>
      </c>
      <c r="H501" s="232" t="s">
        <v>1</v>
      </c>
      <c r="I501" s="230" t="s">
        <v>1</v>
      </c>
      <c r="J501" s="231" t="e" cm="1">
        <f t="array" aca="1" ref="J501" ca="1">INDIRECT("'"&amp;$C501&amp;"'!"&amp;"$"&amp;$D501&amp;$J$1&amp;"")</f>
        <v>#REF!</v>
      </c>
      <c r="K501" s="232"/>
      <c r="L501" s="232"/>
      <c r="M501" s="233"/>
      <c r="N501" s="229" t="e" cm="1">
        <f t="array" aca="1" ref="N501" ca="1">INDIRECT("'"&amp;$C501&amp;"'!"&amp;"$"&amp;$D501&amp;$N$1&amp;"")</f>
        <v>#REF!</v>
      </c>
      <c r="O501" s="232"/>
      <c r="P501" s="232"/>
      <c r="Q501" s="230"/>
      <c r="R501" s="359" t="e" cm="1">
        <f t="array" aca="1" ref="R501" ca="1">INDIRECT("'"&amp;$C501&amp;"'!"&amp;"$"&amp;$D501&amp;$R$1&amp;"")</f>
        <v>#REF!</v>
      </c>
      <c r="S501" s="232"/>
      <c r="T501" s="232"/>
      <c r="U501" s="233"/>
      <c r="V501" s="229"/>
      <c r="W501" s="234" t="e" cm="1">
        <f t="array" aca="1" ref="W501" ca="1">INDIRECT("'"&amp;$C501&amp;"'!"&amp;"$"&amp;$D501&amp;$W$1&amp;"")</f>
        <v>#REF!</v>
      </c>
      <c r="X501" s="232"/>
      <c r="Y501" s="230"/>
      <c r="Z501" s="231" t="e" cm="1">
        <f t="array" aca="1" ref="Z501" ca="1">INDIRECT("'"&amp;$C501&amp;"'!"&amp;"$"&amp;$D501&amp;$Z$1&amp;"")</f>
        <v>#REF!</v>
      </c>
      <c r="AA501" s="232" t="s">
        <v>1</v>
      </c>
      <c r="AB501" s="232" t="s">
        <v>1</v>
      </c>
      <c r="AC501" s="233" t="s">
        <v>1</v>
      </c>
      <c r="AD501" s="229" t="e" cm="1">
        <f t="array" aca="1" ref="AD501" ca="1">INDIRECT("'"&amp;$C501&amp;"'!"&amp;"$"&amp;$D501&amp;$AD$1&amp;"")</f>
        <v>#REF!</v>
      </c>
      <c r="AE501" s="232" t="s">
        <v>1</v>
      </c>
      <c r="AF501" s="232" t="s">
        <v>1</v>
      </c>
      <c r="AG501" s="230" t="s">
        <v>1</v>
      </c>
      <c r="AH501" s="231" t="e" cm="1">
        <f t="array" aca="1" ref="AH501" ca="1">INDIRECT("'"&amp;$C501&amp;"'!"&amp;"$"&amp;$D501&amp;$AH$1&amp;"")</f>
        <v>#REF!</v>
      </c>
      <c r="AI501" s="232" t="s">
        <v>1</v>
      </c>
      <c r="AJ501" s="232" t="s">
        <v>1</v>
      </c>
      <c r="AK501" s="233" t="s">
        <v>1</v>
      </c>
      <c r="AL501" s="229" t="e" cm="1">
        <f t="array" aca="1" ref="AL501" ca="1">INDIRECT("'"&amp;$C501&amp;"'!"&amp;"$"&amp;$D501&amp;$AL$1&amp;"")</f>
        <v>#REF!</v>
      </c>
      <c r="AM501" s="232" t="s">
        <v>1</v>
      </c>
      <c r="AN501" s="232" t="s">
        <v>1</v>
      </c>
      <c r="AO501" s="230" t="s">
        <v>1</v>
      </c>
      <c r="AP501" s="229"/>
      <c r="AQ501" s="233"/>
      <c r="AR501" s="229" t="e" cm="1">
        <f t="array" aca="1" ref="AR501" ca="1">INDIRECT("'"&amp;$C501&amp;"'!"&amp;"$"&amp;$D501&amp;$AR$1&amp;"")</f>
        <v>#REF!</v>
      </c>
      <c r="AS501" s="232"/>
      <c r="AT501" s="230"/>
      <c r="AU501" s="231" t="e" cm="1">
        <f t="array" aca="1" ref="AU501" ca="1">INDIRECT("'"&amp;$C501&amp;"'!"&amp;"$"&amp;$D501&amp;$AU$1&amp;"")</f>
        <v>#REF!</v>
      </c>
      <c r="AV501" s="232"/>
      <c r="AW501" s="230"/>
      <c r="AX501" s="229"/>
      <c r="AY501" s="233"/>
      <c r="AZ501" s="232" t="e" cm="1">
        <f t="array" aca="1" ref="AZ501" ca="1">INDIRECT("'"&amp;$C501&amp;"'!"&amp;"$"&amp;$D501&amp;$AZ$1&amp;"")</f>
        <v>#REF!</v>
      </c>
      <c r="BA501" s="231"/>
      <c r="BB501" s="232"/>
      <c r="BC501" s="230"/>
      <c r="BD501" s="232" t="e" cm="1">
        <f t="array" aca="1" ref="BD501" ca="1">INDIRECT("'"&amp;$C501&amp;"'!"&amp;"$"&amp;$D501&amp;$BD$1&amp;"")</f>
        <v>#REF!</v>
      </c>
      <c r="BE501" s="231"/>
      <c r="BF501" s="232"/>
      <c r="BG501" s="230"/>
      <c r="BH501" s="234"/>
      <c r="BI501" s="230"/>
      <c r="BJ501" s="234" t="e" cm="1">
        <f t="array" aca="1" ref="BJ501" ca="1">INDIRECT("'"&amp;$C501&amp;"'!"&amp;"$"&amp;$D501&amp;$BJ$1&amp;"")</f>
        <v>#REF!</v>
      </c>
      <c r="BK501" s="232"/>
      <c r="BL501" s="230"/>
      <c r="BM501" s="414"/>
      <c r="BN501" s="229" t="e" cm="1">
        <f t="array" aca="1" ref="BN501" ca="1">INDIRECT("'"&amp;$C501&amp;"'!"&amp;"$"&amp;$D501&amp;$BN$1&amp;"")</f>
        <v>#REF!</v>
      </c>
      <c r="BO501" s="231"/>
      <c r="BP501" s="230"/>
      <c r="BQ501" s="234" t="e" cm="1">
        <f t="array" aca="1" ref="BQ501" ca="1">INDIRECT("'"&amp;$C501&amp;"'!"&amp;"$"&amp;$D501&amp;$BQ$1&amp;"")</f>
        <v>#REF!</v>
      </c>
      <c r="BR501" s="232"/>
      <c r="BS501" s="232"/>
      <c r="BT501" s="230"/>
      <c r="BU501" s="235" t="e" cm="1">
        <f t="array" aca="1" ref="BU501" ca="1">INDIRECT("'"&amp;$C501&amp;"'!"&amp;"$"&amp;$D501&amp;$BU$1&amp;"")</f>
        <v>#REF!</v>
      </c>
      <c r="BV501" s="232"/>
      <c r="BW501" s="232"/>
      <c r="BX501" s="230"/>
      <c r="BY501" s="235"/>
      <c r="BZ501" s="232"/>
      <c r="CA501" s="232"/>
      <c r="CB501" s="230"/>
    </row>
    <row r="502" spans="1:80" ht="15" x14ac:dyDescent="0.2">
      <c r="A502" s="351">
        <f t="shared" si="37"/>
        <v>45981</v>
      </c>
      <c r="B502" s="268">
        <v>0.91666666666666696</v>
      </c>
      <c r="C502" s="254">
        <f t="shared" si="38"/>
        <v>20</v>
      </c>
      <c r="D502" s="255" t="s">
        <v>175</v>
      </c>
      <c r="E502" s="236"/>
      <c r="F502" s="237"/>
      <c r="G502" s="238" t="e" cm="1">
        <f t="array" aca="1" ref="G502" ca="1">INDIRECT("'"&amp;$C502&amp;"'!"&amp;"$"&amp;$D502&amp;$G$1&amp;"")</f>
        <v>#REF!</v>
      </c>
      <c r="H502" s="239" t="s">
        <v>1</v>
      </c>
      <c r="I502" s="237" t="s">
        <v>1</v>
      </c>
      <c r="J502" s="238" t="e" cm="1">
        <f t="array" aca="1" ref="J502" ca="1">INDIRECT("'"&amp;$C502&amp;"'!"&amp;"$"&amp;$D502&amp;$J$1&amp;"")</f>
        <v>#REF!</v>
      </c>
      <c r="K502" s="239"/>
      <c r="L502" s="239"/>
      <c r="M502" s="240"/>
      <c r="N502" s="236" t="e" cm="1">
        <f t="array" aca="1" ref="N502" ca="1">INDIRECT("'"&amp;$C502&amp;"'!"&amp;"$"&amp;$D502&amp;$N$1&amp;"")</f>
        <v>#REF!</v>
      </c>
      <c r="O502" s="239"/>
      <c r="P502" s="239"/>
      <c r="Q502" s="237"/>
      <c r="R502" s="236" t="e" cm="1">
        <f t="array" aca="1" ref="R502" ca="1">INDIRECT("'"&amp;$C502&amp;"'!"&amp;"$"&amp;$D502&amp;$R$1&amp;"")</f>
        <v>#REF!</v>
      </c>
      <c r="S502" s="239"/>
      <c r="T502" s="239"/>
      <c r="U502" s="240"/>
      <c r="V502" s="236"/>
      <c r="W502" s="241" t="e" cm="1">
        <f t="array" aca="1" ref="W502" ca="1">INDIRECT("'"&amp;$C502&amp;"'!"&amp;"$"&amp;$D502&amp;$W$1&amp;"")</f>
        <v>#REF!</v>
      </c>
      <c r="X502" s="239"/>
      <c r="Y502" s="237"/>
      <c r="Z502" s="238" t="e" cm="1">
        <f t="array" aca="1" ref="Z502" ca="1">INDIRECT("'"&amp;$C502&amp;"'!"&amp;"$"&amp;$D502&amp;$Z$1&amp;"")</f>
        <v>#REF!</v>
      </c>
      <c r="AA502" s="239" t="s">
        <v>1</v>
      </c>
      <c r="AB502" s="239" t="s">
        <v>1</v>
      </c>
      <c r="AC502" s="240" t="s">
        <v>1</v>
      </c>
      <c r="AD502" s="236" t="e" cm="1">
        <f t="array" aca="1" ref="AD502" ca="1">INDIRECT("'"&amp;$C502&amp;"'!"&amp;"$"&amp;$D502&amp;$AD$1&amp;"")</f>
        <v>#REF!</v>
      </c>
      <c r="AE502" s="239" t="s">
        <v>1</v>
      </c>
      <c r="AF502" s="239" t="s">
        <v>1</v>
      </c>
      <c r="AG502" s="237" t="s">
        <v>1</v>
      </c>
      <c r="AH502" s="238" t="e" cm="1">
        <f t="array" aca="1" ref="AH502" ca="1">INDIRECT("'"&amp;$C502&amp;"'!"&amp;"$"&amp;$D502&amp;$AH$1&amp;"")</f>
        <v>#REF!</v>
      </c>
      <c r="AI502" s="239" t="s">
        <v>1</v>
      </c>
      <c r="AJ502" s="239" t="s">
        <v>1</v>
      </c>
      <c r="AK502" s="240" t="s">
        <v>1</v>
      </c>
      <c r="AL502" s="236" t="e" cm="1">
        <f t="array" aca="1" ref="AL502" ca="1">INDIRECT("'"&amp;$C502&amp;"'!"&amp;"$"&amp;$D502&amp;$AL$1&amp;"")</f>
        <v>#REF!</v>
      </c>
      <c r="AM502" s="239" t="s">
        <v>1</v>
      </c>
      <c r="AN502" s="239" t="s">
        <v>1</v>
      </c>
      <c r="AO502" s="237" t="s">
        <v>1</v>
      </c>
      <c r="AP502" s="236"/>
      <c r="AQ502" s="240"/>
      <c r="AR502" s="236" t="e" cm="1">
        <f t="array" aca="1" ref="AR502" ca="1">INDIRECT("'"&amp;$C502&amp;"'!"&amp;"$"&amp;$D502&amp;$AR$1&amp;"")</f>
        <v>#REF!</v>
      </c>
      <c r="AS502" s="239"/>
      <c r="AT502" s="237"/>
      <c r="AU502" s="238" t="e" cm="1">
        <f t="array" aca="1" ref="AU502" ca="1">INDIRECT("'"&amp;$C502&amp;"'!"&amp;"$"&amp;$D502&amp;$AU$1&amp;"")</f>
        <v>#REF!</v>
      </c>
      <c r="AV502" s="239"/>
      <c r="AW502" s="237"/>
      <c r="AX502" s="236"/>
      <c r="AY502" s="240"/>
      <c r="AZ502" s="239" t="e" cm="1">
        <f t="array" aca="1" ref="AZ502" ca="1">INDIRECT("'"&amp;$C502&amp;"'!"&amp;"$"&amp;$D502&amp;$AZ$1&amp;"")</f>
        <v>#REF!</v>
      </c>
      <c r="BA502" s="238"/>
      <c r="BB502" s="239"/>
      <c r="BC502" s="237"/>
      <c r="BD502" s="239" t="e" cm="1">
        <f t="array" aca="1" ref="BD502" ca="1">INDIRECT("'"&amp;$C502&amp;"'!"&amp;"$"&amp;$D502&amp;$BD$1&amp;"")</f>
        <v>#REF!</v>
      </c>
      <c r="BE502" s="238"/>
      <c r="BF502" s="239"/>
      <c r="BG502" s="237"/>
      <c r="BH502" s="241"/>
      <c r="BI502" s="237"/>
      <c r="BJ502" s="241" t="e" cm="1">
        <f t="array" aca="1" ref="BJ502" ca="1">INDIRECT("'"&amp;$C502&amp;"'!"&amp;"$"&amp;$D502&amp;$BJ$1&amp;"")</f>
        <v>#REF!</v>
      </c>
      <c r="BK502" s="239"/>
      <c r="BL502" s="237"/>
      <c r="BM502" s="415"/>
      <c r="BN502" s="236" t="e" cm="1">
        <f t="array" aca="1" ref="BN502" ca="1">INDIRECT("'"&amp;$C502&amp;"'!"&amp;"$"&amp;$D502&amp;$BN$1&amp;"")</f>
        <v>#REF!</v>
      </c>
      <c r="BO502" s="238"/>
      <c r="BP502" s="237"/>
      <c r="BQ502" s="241" t="e" cm="1">
        <f t="array" aca="1" ref="BQ502" ca="1">INDIRECT("'"&amp;$C502&amp;"'!"&amp;"$"&amp;$D502&amp;$BQ$1&amp;"")</f>
        <v>#REF!</v>
      </c>
      <c r="BR502" s="239"/>
      <c r="BS502" s="239"/>
      <c r="BT502" s="237"/>
      <c r="BU502" s="242" t="e" cm="1">
        <f t="array" aca="1" ref="BU502" ca="1">INDIRECT("'"&amp;$C502&amp;"'!"&amp;"$"&amp;$D502&amp;$BU$1&amp;"")</f>
        <v>#REF!</v>
      </c>
      <c r="BV502" s="239"/>
      <c r="BW502" s="239"/>
      <c r="BX502" s="237"/>
      <c r="BY502" s="242"/>
      <c r="BZ502" s="239"/>
      <c r="CA502" s="239"/>
      <c r="CB502" s="237"/>
    </row>
    <row r="503" spans="1:80" ht="15.75" thickBot="1" x14ac:dyDescent="0.25">
      <c r="A503" s="352">
        <f t="shared" si="37"/>
        <v>45981</v>
      </c>
      <c r="B503" s="269">
        <v>0.95833333333333404</v>
      </c>
      <c r="C503" s="256">
        <f t="shared" si="38"/>
        <v>20</v>
      </c>
      <c r="D503" s="257" t="s">
        <v>176</v>
      </c>
      <c r="E503" s="243"/>
      <c r="F503" s="244"/>
      <c r="G503" s="245" t="e" cm="1">
        <f t="array" aca="1" ref="G503" ca="1">INDIRECT("'"&amp;$C503&amp;"'!"&amp;"$"&amp;$D503&amp;$G$1&amp;"")</f>
        <v>#REF!</v>
      </c>
      <c r="H503" s="246" t="s">
        <v>1</v>
      </c>
      <c r="I503" s="244" t="s">
        <v>1</v>
      </c>
      <c r="J503" s="245" t="e" cm="1">
        <f t="array" aca="1" ref="J503" ca="1">INDIRECT("'"&amp;$C503&amp;"'!"&amp;"$"&amp;$D503&amp;$J$1&amp;"")</f>
        <v>#REF!</v>
      </c>
      <c r="K503" s="246"/>
      <c r="L503" s="246"/>
      <c r="M503" s="247"/>
      <c r="N503" s="243" t="e" cm="1">
        <f t="array" aca="1" ref="N503" ca="1">INDIRECT("'"&amp;$C503&amp;"'!"&amp;"$"&amp;$D503&amp;$N$1&amp;"")</f>
        <v>#REF!</v>
      </c>
      <c r="O503" s="246"/>
      <c r="P503" s="246"/>
      <c r="Q503" s="244"/>
      <c r="R503" s="361" t="e" cm="1">
        <f t="array" aca="1" ref="R503" ca="1">INDIRECT("'"&amp;$C503&amp;"'!"&amp;"$"&amp;$D503&amp;$R$1&amp;"")</f>
        <v>#REF!</v>
      </c>
      <c r="S503" s="246"/>
      <c r="T503" s="246"/>
      <c r="U503" s="247"/>
      <c r="V503" s="243"/>
      <c r="W503" s="248" t="e" cm="1">
        <f t="array" aca="1" ref="W503" ca="1">INDIRECT("'"&amp;$C503&amp;"'!"&amp;"$"&amp;$D503&amp;$W$1&amp;"")</f>
        <v>#REF!</v>
      </c>
      <c r="X503" s="246"/>
      <c r="Y503" s="244"/>
      <c r="Z503" s="245" t="e" cm="1">
        <f t="array" aca="1" ref="Z503" ca="1">INDIRECT("'"&amp;$C503&amp;"'!"&amp;"$"&amp;$D503&amp;$Z$1&amp;"")</f>
        <v>#REF!</v>
      </c>
      <c r="AA503" s="246" t="s">
        <v>1</v>
      </c>
      <c r="AB503" s="246" t="s">
        <v>1</v>
      </c>
      <c r="AC503" s="247" t="s">
        <v>1</v>
      </c>
      <c r="AD503" s="243" t="e" cm="1">
        <f t="array" aca="1" ref="AD503" ca="1">INDIRECT("'"&amp;$C503&amp;"'!"&amp;"$"&amp;$D503&amp;$AD$1&amp;"")</f>
        <v>#REF!</v>
      </c>
      <c r="AE503" s="246" t="s">
        <v>1</v>
      </c>
      <c r="AF503" s="246" t="s">
        <v>1</v>
      </c>
      <c r="AG503" s="244" t="s">
        <v>1</v>
      </c>
      <c r="AH503" s="245" t="e" cm="1">
        <f t="array" aca="1" ref="AH503" ca="1">INDIRECT("'"&amp;$C503&amp;"'!"&amp;"$"&amp;$D503&amp;$AH$1&amp;"")</f>
        <v>#REF!</v>
      </c>
      <c r="AI503" s="246" t="s">
        <v>1</v>
      </c>
      <c r="AJ503" s="246" t="s">
        <v>1</v>
      </c>
      <c r="AK503" s="247" t="s">
        <v>1</v>
      </c>
      <c r="AL503" s="243" t="e" cm="1">
        <f t="array" aca="1" ref="AL503" ca="1">INDIRECT("'"&amp;$C503&amp;"'!"&amp;"$"&amp;$D503&amp;$AL$1&amp;"")</f>
        <v>#REF!</v>
      </c>
      <c r="AM503" s="246" t="s">
        <v>1</v>
      </c>
      <c r="AN503" s="246" t="s">
        <v>1</v>
      </c>
      <c r="AO503" s="244" t="s">
        <v>1</v>
      </c>
      <c r="AP503" s="243"/>
      <c r="AQ503" s="247"/>
      <c r="AR503" s="243" t="e" cm="1">
        <f t="array" aca="1" ref="AR503" ca="1">INDIRECT("'"&amp;$C503&amp;"'!"&amp;"$"&amp;$D503&amp;$AR$1&amp;"")</f>
        <v>#REF!</v>
      </c>
      <c r="AS503" s="246"/>
      <c r="AT503" s="244"/>
      <c r="AU503" s="245" t="e" cm="1">
        <f t="array" aca="1" ref="AU503" ca="1">INDIRECT("'"&amp;$C503&amp;"'!"&amp;"$"&amp;$D503&amp;$AU$1&amp;"")</f>
        <v>#REF!</v>
      </c>
      <c r="AV503" s="246"/>
      <c r="AW503" s="244"/>
      <c r="AX503" s="243"/>
      <c r="AY503" s="247"/>
      <c r="AZ503" s="246" t="e" cm="1">
        <f t="array" aca="1" ref="AZ503" ca="1">INDIRECT("'"&amp;$C503&amp;"'!"&amp;"$"&amp;$D503&amp;$AZ$1&amp;"")</f>
        <v>#REF!</v>
      </c>
      <c r="BA503" s="245"/>
      <c r="BB503" s="246"/>
      <c r="BC503" s="244"/>
      <c r="BD503" s="246" t="e" cm="1">
        <f t="array" aca="1" ref="BD503" ca="1">INDIRECT("'"&amp;$C503&amp;"'!"&amp;"$"&amp;$D503&amp;$BD$1&amp;"")</f>
        <v>#REF!</v>
      </c>
      <c r="BE503" s="245"/>
      <c r="BF503" s="246"/>
      <c r="BG503" s="244"/>
      <c r="BH503" s="248"/>
      <c r="BI503" s="244"/>
      <c r="BJ503" s="248" t="e" cm="1">
        <f t="array" aca="1" ref="BJ503" ca="1">INDIRECT("'"&amp;$C503&amp;"'!"&amp;"$"&amp;$D503&amp;$BJ$1&amp;"")</f>
        <v>#REF!</v>
      </c>
      <c r="BK503" s="246"/>
      <c r="BL503" s="244"/>
      <c r="BM503" s="416"/>
      <c r="BN503" s="243" t="e" cm="1">
        <f t="array" aca="1" ref="BN503" ca="1">INDIRECT("'"&amp;$C503&amp;"'!"&amp;"$"&amp;$D503&amp;$BN$1&amp;"")</f>
        <v>#REF!</v>
      </c>
      <c r="BO503" s="245"/>
      <c r="BP503" s="244"/>
      <c r="BQ503" s="248" t="e" cm="1">
        <f t="array" aca="1" ref="BQ503" ca="1">INDIRECT("'"&amp;$C503&amp;"'!"&amp;"$"&amp;$D503&amp;$BQ$1&amp;"")</f>
        <v>#REF!</v>
      </c>
      <c r="BR503" s="246"/>
      <c r="BS503" s="246"/>
      <c r="BT503" s="244"/>
      <c r="BU503" s="249" t="e" cm="1">
        <f t="array" aca="1" ref="BU503" ca="1">INDIRECT("'"&amp;$C503&amp;"'!"&amp;"$"&amp;$D503&amp;$BU$1&amp;"")</f>
        <v>#REF!</v>
      </c>
      <c r="BV503" s="246"/>
      <c r="BW503" s="246"/>
      <c r="BX503" s="244"/>
      <c r="BY503" s="249"/>
      <c r="BZ503" s="246"/>
      <c r="CA503" s="246"/>
      <c r="CB503" s="244"/>
    </row>
    <row r="504" spans="1:80" ht="15" thickBot="1" x14ac:dyDescent="0.25">
      <c r="BI504" s="250"/>
    </row>
    <row r="505" spans="1:80" ht="15" x14ac:dyDescent="0.2">
      <c r="A505" s="270">
        <f>A480+1</f>
        <v>45982</v>
      </c>
      <c r="B505" s="267">
        <v>0</v>
      </c>
      <c r="C505" s="252">
        <f>DAY(A505)</f>
        <v>21</v>
      </c>
      <c r="D505" s="253" t="s">
        <v>153</v>
      </c>
      <c r="E505" s="223"/>
      <c r="F505" s="224"/>
      <c r="G505" s="225" t="e" cm="1">
        <f t="array" aca="1" ref="G505" ca="1">INDIRECT("'"&amp;$C505&amp;"'!"&amp;"$"&amp;$D505&amp;$G$1&amp;"")</f>
        <v>#REF!</v>
      </c>
      <c r="H505" s="226" t="s">
        <v>1</v>
      </c>
      <c r="I505" s="224" t="s">
        <v>1</v>
      </c>
      <c r="J505" s="225" t="e" cm="1">
        <f t="array" aca="1" ref="J505" ca="1">INDIRECT("'"&amp;$C505&amp;"'!"&amp;"$"&amp;$D505&amp;$J$1&amp;"")</f>
        <v>#REF!</v>
      </c>
      <c r="K505" s="226"/>
      <c r="L505" s="226"/>
      <c r="M505" s="227"/>
      <c r="N505" s="223" t="e" cm="1">
        <f t="array" aca="1" ref="N505" ca="1">INDIRECT("'"&amp;$C505&amp;"'!"&amp;"$"&amp;$D505&amp;$N$1&amp;"")</f>
        <v>#REF!</v>
      </c>
      <c r="O505" s="226"/>
      <c r="P505" s="226"/>
      <c r="Q505" s="224"/>
      <c r="R505" s="358" t="e" cm="1">
        <f t="array" aca="1" ref="R505" ca="1">INDIRECT("'"&amp;$C505&amp;"'!"&amp;"$"&amp;$D505&amp;$R$1&amp;"")</f>
        <v>#REF!</v>
      </c>
      <c r="S505" s="226"/>
      <c r="T505" s="226"/>
      <c r="U505" s="227"/>
      <c r="V505" s="223"/>
      <c r="W505" s="228" t="e" cm="1">
        <f t="array" aca="1" ref="W505" ca="1">INDIRECT("'"&amp;$C505&amp;"'!"&amp;"$"&amp;$D505&amp;$W$1&amp;"")</f>
        <v>#REF!</v>
      </c>
      <c r="X505" s="226"/>
      <c r="Y505" s="224"/>
      <c r="Z505" s="225"/>
      <c r="AA505" s="226"/>
      <c r="AB505" s="226"/>
      <c r="AC505" s="227"/>
      <c r="AD505" s="223"/>
      <c r="AE505" s="226"/>
      <c r="AF505" s="226"/>
      <c r="AG505" s="224"/>
      <c r="AH505" s="225"/>
      <c r="AI505" s="226"/>
      <c r="AJ505" s="226"/>
      <c r="AK505" s="224"/>
      <c r="AL505" s="223"/>
      <c r="AM505" s="226"/>
      <c r="AN505" s="226"/>
      <c r="AO505" s="224"/>
      <c r="AP505" s="223"/>
      <c r="AQ505" s="227"/>
      <c r="AR505" s="223" t="e" cm="1">
        <f t="array" aca="1" ref="AR505" ca="1">INDIRECT("'"&amp;$C505&amp;"'!"&amp;"$"&amp;$D505&amp;$AR$1&amp;"")</f>
        <v>#REF!</v>
      </c>
      <c r="AS505" s="226"/>
      <c r="AT505" s="224"/>
      <c r="AU505" s="225" t="e" cm="1">
        <f t="array" aca="1" ref="AU505" ca="1">INDIRECT("'"&amp;$C505&amp;"'!"&amp;"$"&amp;$D505&amp;$AU$1&amp;"")</f>
        <v>#REF!</v>
      </c>
      <c r="AV505" s="226"/>
      <c r="AW505" s="224"/>
      <c r="AX505" s="223"/>
      <c r="AY505" s="227"/>
      <c r="AZ505" s="226" t="e" cm="1">
        <f t="array" aca="1" ref="AZ505" ca="1">INDIRECT("'"&amp;$C505&amp;"'!"&amp;"$"&amp;$D505&amp;$AZ$1&amp;"")</f>
        <v>#REF!</v>
      </c>
      <c r="BA505" s="225"/>
      <c r="BB505" s="226"/>
      <c r="BC505" s="224"/>
      <c r="BD505" s="226" t="e" cm="1">
        <f t="array" aca="1" ref="BD505" ca="1">INDIRECT("'"&amp;$C505&amp;"'!"&amp;"$"&amp;$D505&amp;$BD$1&amp;"")</f>
        <v>#REF!</v>
      </c>
      <c r="BE505" s="225"/>
      <c r="BF505" s="226"/>
      <c r="BG505" s="224"/>
      <c r="BH505" s="228"/>
      <c r="BI505" s="224"/>
      <c r="BJ505" s="228" t="e" cm="1">
        <f t="array" aca="1" ref="BJ505" ca="1">INDIRECT("'"&amp;$C505&amp;"'!"&amp;"$"&amp;$D505&amp;$BJ$1&amp;"")</f>
        <v>#REF!</v>
      </c>
      <c r="BK505" s="226"/>
      <c r="BL505" s="224"/>
      <c r="BM505" s="413"/>
      <c r="BN505" s="223" t="e" cm="1">
        <f t="array" aca="1" ref="BN505" ca="1">INDIRECT("'"&amp;$C505&amp;"'!"&amp;"$"&amp;$D505&amp;$BN$1&amp;"")</f>
        <v>#REF!</v>
      </c>
      <c r="BO505" s="225"/>
      <c r="BP505" s="224"/>
      <c r="BQ505" s="228" t="e" cm="1">
        <f t="array" aca="1" ref="BQ505" ca="1">INDIRECT("'"&amp;$C505&amp;"'!"&amp;"$"&amp;$D505&amp;$BQ$1&amp;"")</f>
        <v>#REF!</v>
      </c>
      <c r="BR505" s="226"/>
      <c r="BS505" s="226"/>
      <c r="BT505" s="224"/>
      <c r="BU505" s="228" t="e" cm="1">
        <f t="array" aca="1" ref="BU505" ca="1">INDIRECT("'"&amp;$C505&amp;"'!"&amp;"$"&amp;$D505&amp;$BU$1&amp;"")</f>
        <v>#REF!</v>
      </c>
      <c r="BV505" s="226"/>
      <c r="BW505" s="226"/>
      <c r="BX505" s="224"/>
      <c r="BY505" s="281"/>
      <c r="BZ505" s="226"/>
      <c r="CA505" s="226"/>
      <c r="CB505" s="224"/>
    </row>
    <row r="506" spans="1:80" ht="15" x14ac:dyDescent="0.2">
      <c r="A506" s="351">
        <f t="shared" ref="A506:A528" si="39">A481+1</f>
        <v>45982</v>
      </c>
      <c r="B506" s="268">
        <v>4.1666666666666699E-2</v>
      </c>
      <c r="C506" s="254">
        <f>DAY(A506)</f>
        <v>21</v>
      </c>
      <c r="D506" s="255" t="s">
        <v>154</v>
      </c>
      <c r="E506" s="229"/>
      <c r="F506" s="230"/>
      <c r="G506" s="231" t="e" cm="1">
        <f t="array" aca="1" ref="G506" ca="1">INDIRECT("'"&amp;$C506&amp;"'!"&amp;"$"&amp;$D506&amp;$G$1&amp;"")</f>
        <v>#REF!</v>
      </c>
      <c r="H506" s="232" t="s">
        <v>1</v>
      </c>
      <c r="I506" s="230" t="s">
        <v>1</v>
      </c>
      <c r="J506" s="231" t="e" cm="1">
        <f t="array" aca="1" ref="J506" ca="1">INDIRECT("'"&amp;$C506&amp;"'!"&amp;"$"&amp;$D506&amp;$J$1&amp;"")</f>
        <v>#REF!</v>
      </c>
      <c r="K506" s="232"/>
      <c r="L506" s="232"/>
      <c r="M506" s="233"/>
      <c r="N506" s="229" t="e" cm="1">
        <f t="array" aca="1" ref="N506" ca="1">INDIRECT("'"&amp;$C506&amp;"'!"&amp;"$"&amp;$D506&amp;$N$1&amp;"")</f>
        <v>#REF!</v>
      </c>
      <c r="O506" s="232"/>
      <c r="P506" s="232"/>
      <c r="Q506" s="230"/>
      <c r="R506" s="359" t="e" cm="1">
        <f t="array" aca="1" ref="R506" ca="1">INDIRECT("'"&amp;$C506&amp;"'!"&amp;"$"&amp;$D506&amp;$R$1&amp;"")</f>
        <v>#REF!</v>
      </c>
      <c r="S506" s="232"/>
      <c r="T506" s="232"/>
      <c r="U506" s="233"/>
      <c r="V506" s="229"/>
      <c r="W506" s="234" t="e" cm="1">
        <f t="array" aca="1" ref="W506" ca="1">INDIRECT("'"&amp;$C506&amp;"'!"&amp;"$"&amp;$D506&amp;$W$1&amp;"")</f>
        <v>#REF!</v>
      </c>
      <c r="X506" s="232"/>
      <c r="Y506" s="230"/>
      <c r="Z506" s="231"/>
      <c r="AA506" s="232"/>
      <c r="AB506" s="232"/>
      <c r="AC506" s="233"/>
      <c r="AD506" s="229"/>
      <c r="AE506" s="232"/>
      <c r="AF506" s="232"/>
      <c r="AG506" s="230"/>
      <c r="AH506" s="231"/>
      <c r="AI506" s="232"/>
      <c r="AJ506" s="232"/>
      <c r="AK506" s="233"/>
      <c r="AL506" s="229"/>
      <c r="AM506" s="232"/>
      <c r="AN506" s="232"/>
      <c r="AO506" s="230"/>
      <c r="AP506" s="229"/>
      <c r="AQ506" s="233"/>
      <c r="AR506" s="229" t="e" cm="1">
        <f t="array" aca="1" ref="AR506" ca="1">INDIRECT("'"&amp;$C506&amp;"'!"&amp;"$"&amp;$D506&amp;$AR$1&amp;"")</f>
        <v>#REF!</v>
      </c>
      <c r="AS506" s="232"/>
      <c r="AT506" s="230"/>
      <c r="AU506" s="231" t="e" cm="1">
        <f t="array" aca="1" ref="AU506" ca="1">INDIRECT("'"&amp;$C506&amp;"'!"&amp;"$"&amp;$D506&amp;$AU$1&amp;"")</f>
        <v>#REF!</v>
      </c>
      <c r="AV506" s="232"/>
      <c r="AW506" s="230"/>
      <c r="AX506" s="229"/>
      <c r="AY506" s="233"/>
      <c r="AZ506" s="232" t="e" cm="1">
        <f t="array" aca="1" ref="AZ506" ca="1">INDIRECT("'"&amp;$C506&amp;"'!"&amp;"$"&amp;$D506&amp;$AZ$1&amp;"")</f>
        <v>#REF!</v>
      </c>
      <c r="BA506" s="231"/>
      <c r="BB506" s="232"/>
      <c r="BC506" s="230"/>
      <c r="BD506" s="232" t="e" cm="1">
        <f t="array" aca="1" ref="BD506" ca="1">INDIRECT("'"&amp;$C506&amp;"'!"&amp;"$"&amp;$D506&amp;$BD$1&amp;"")</f>
        <v>#REF!</v>
      </c>
      <c r="BE506" s="231"/>
      <c r="BF506" s="232"/>
      <c r="BG506" s="230"/>
      <c r="BH506" s="234"/>
      <c r="BI506" s="230"/>
      <c r="BJ506" s="234" t="e" cm="1">
        <f t="array" aca="1" ref="BJ506" ca="1">INDIRECT("'"&amp;$C506&amp;"'!"&amp;"$"&amp;$D506&amp;$BJ$1&amp;"")</f>
        <v>#REF!</v>
      </c>
      <c r="BK506" s="232"/>
      <c r="BL506" s="230"/>
      <c r="BM506" s="414"/>
      <c r="BN506" s="229" t="e" cm="1">
        <f t="array" aca="1" ref="BN506" ca="1">INDIRECT("'"&amp;$C506&amp;"'!"&amp;"$"&amp;$D506&amp;$BN$1&amp;"")</f>
        <v>#REF!</v>
      </c>
      <c r="BO506" s="231"/>
      <c r="BP506" s="230"/>
      <c r="BQ506" s="234" t="e" cm="1">
        <f t="array" aca="1" ref="BQ506" ca="1">INDIRECT("'"&amp;$C506&amp;"'!"&amp;"$"&amp;$D506&amp;$BQ$1&amp;"")</f>
        <v>#REF!</v>
      </c>
      <c r="BR506" s="232"/>
      <c r="BS506" s="232"/>
      <c r="BT506" s="230"/>
      <c r="BU506" s="234" t="e" cm="1">
        <f t="array" aca="1" ref="BU506" ca="1">INDIRECT("'"&amp;$C506&amp;"'!"&amp;"$"&amp;$D506&amp;$BU$1&amp;"")</f>
        <v>#REF!</v>
      </c>
      <c r="BV506" s="232"/>
      <c r="BW506" s="232"/>
      <c r="BX506" s="230"/>
      <c r="BY506" s="235"/>
      <c r="BZ506" s="232"/>
      <c r="CA506" s="232"/>
      <c r="CB506" s="230"/>
    </row>
    <row r="507" spans="1:80" ht="15" x14ac:dyDescent="0.2">
      <c r="A507" s="351">
        <f t="shared" si="39"/>
        <v>45982</v>
      </c>
      <c r="B507" s="268">
        <v>8.3333333333333301E-2</v>
      </c>
      <c r="C507" s="254">
        <f>DAY(A507)</f>
        <v>21</v>
      </c>
      <c r="D507" s="255" t="s">
        <v>155</v>
      </c>
      <c r="E507" s="236"/>
      <c r="F507" s="237"/>
      <c r="G507" s="238" t="e" cm="1">
        <f t="array" aca="1" ref="G507" ca="1">INDIRECT("'"&amp;$C507&amp;"'!"&amp;"$"&amp;$D507&amp;$G$1&amp;"")</f>
        <v>#REF!</v>
      </c>
      <c r="H507" s="239" t="s">
        <v>1</v>
      </c>
      <c r="I507" s="237" t="s">
        <v>1</v>
      </c>
      <c r="J507" s="238" t="e" cm="1">
        <f t="array" aca="1" ref="J507" ca="1">INDIRECT("'"&amp;$C507&amp;"'!"&amp;"$"&amp;$D507&amp;$J$1&amp;"")</f>
        <v>#REF!</v>
      </c>
      <c r="K507" s="239"/>
      <c r="L507" s="239"/>
      <c r="M507" s="240"/>
      <c r="N507" s="236" t="e" cm="1">
        <f t="array" aca="1" ref="N507" ca="1">INDIRECT("'"&amp;$C507&amp;"'!"&amp;"$"&amp;$D507&amp;$N$1&amp;"")</f>
        <v>#REF!</v>
      </c>
      <c r="O507" s="239"/>
      <c r="P507" s="239"/>
      <c r="Q507" s="237"/>
      <c r="R507" s="236" t="e" cm="1">
        <f t="array" aca="1" ref="R507" ca="1">INDIRECT("'"&amp;$C507&amp;"'!"&amp;"$"&amp;$D507&amp;$R$1&amp;"")</f>
        <v>#REF!</v>
      </c>
      <c r="S507" s="239"/>
      <c r="T507" s="239"/>
      <c r="U507" s="240"/>
      <c r="V507" s="236"/>
      <c r="W507" s="241" t="e" cm="1">
        <f t="array" aca="1" ref="W507" ca="1">INDIRECT("'"&amp;$C507&amp;"'!"&amp;"$"&amp;$D507&amp;$W$1&amp;"")</f>
        <v>#REF!</v>
      </c>
      <c r="X507" s="239"/>
      <c r="Y507" s="237"/>
      <c r="Z507" s="238"/>
      <c r="AA507" s="239"/>
      <c r="AB507" s="239"/>
      <c r="AC507" s="240"/>
      <c r="AD507" s="236"/>
      <c r="AE507" s="239"/>
      <c r="AF507" s="239"/>
      <c r="AG507" s="237"/>
      <c r="AH507" s="238"/>
      <c r="AI507" s="239"/>
      <c r="AJ507" s="239"/>
      <c r="AK507" s="240"/>
      <c r="AL507" s="236"/>
      <c r="AM507" s="239"/>
      <c r="AN507" s="239"/>
      <c r="AO507" s="240"/>
      <c r="AP507" s="236"/>
      <c r="AQ507" s="240"/>
      <c r="AR507" s="236" t="e" cm="1">
        <f t="array" aca="1" ref="AR507" ca="1">INDIRECT("'"&amp;$C507&amp;"'!"&amp;"$"&amp;$D507&amp;$AR$1&amp;"")</f>
        <v>#REF!</v>
      </c>
      <c r="AS507" s="239"/>
      <c r="AT507" s="237"/>
      <c r="AU507" s="238" t="e" cm="1">
        <f t="array" aca="1" ref="AU507" ca="1">INDIRECT("'"&amp;$C507&amp;"'!"&amp;"$"&amp;$D507&amp;$AU$1&amp;"")</f>
        <v>#REF!</v>
      </c>
      <c r="AV507" s="239"/>
      <c r="AW507" s="237"/>
      <c r="AX507" s="236"/>
      <c r="AY507" s="240"/>
      <c r="AZ507" s="239" t="e" cm="1">
        <f t="array" aca="1" ref="AZ507" ca="1">INDIRECT("'"&amp;$C507&amp;"'!"&amp;"$"&amp;$D507&amp;$AZ$1&amp;"")</f>
        <v>#REF!</v>
      </c>
      <c r="BA507" s="238"/>
      <c r="BB507" s="239"/>
      <c r="BC507" s="237"/>
      <c r="BD507" s="239" t="e" cm="1">
        <f t="array" aca="1" ref="BD507" ca="1">INDIRECT("'"&amp;$C507&amp;"'!"&amp;"$"&amp;$D507&amp;$BD$1&amp;"")</f>
        <v>#REF!</v>
      </c>
      <c r="BE507" s="238"/>
      <c r="BF507" s="239"/>
      <c r="BG507" s="237"/>
      <c r="BH507" s="241"/>
      <c r="BI507" s="237"/>
      <c r="BJ507" s="241" t="e" cm="1">
        <f t="array" aca="1" ref="BJ507" ca="1">INDIRECT("'"&amp;$C507&amp;"'!"&amp;"$"&amp;$D507&amp;$BJ$1&amp;"")</f>
        <v>#REF!</v>
      </c>
      <c r="BK507" s="239"/>
      <c r="BL507" s="237"/>
      <c r="BM507" s="415"/>
      <c r="BN507" s="236" t="e" cm="1">
        <f t="array" aca="1" ref="BN507" ca="1">INDIRECT("'"&amp;$C507&amp;"'!"&amp;"$"&amp;$D507&amp;$BN$1&amp;"")</f>
        <v>#REF!</v>
      </c>
      <c r="BO507" s="238"/>
      <c r="BP507" s="237"/>
      <c r="BQ507" s="241" t="e" cm="1">
        <f t="array" aca="1" ref="BQ507" ca="1">INDIRECT("'"&amp;$C507&amp;"'!"&amp;"$"&amp;$D507&amp;$BQ$1&amp;"")</f>
        <v>#REF!</v>
      </c>
      <c r="BR507" s="239"/>
      <c r="BS507" s="239"/>
      <c r="BT507" s="237"/>
      <c r="BU507" s="241" t="e" cm="1">
        <f t="array" aca="1" ref="BU507" ca="1">INDIRECT("'"&amp;$C507&amp;"'!"&amp;"$"&amp;$D507&amp;$BU$1&amp;"")</f>
        <v>#REF!</v>
      </c>
      <c r="BV507" s="239"/>
      <c r="BW507" s="239"/>
      <c r="BX507" s="237"/>
      <c r="BY507" s="242"/>
      <c r="BZ507" s="239"/>
      <c r="CA507" s="239"/>
      <c r="CB507" s="237"/>
    </row>
    <row r="508" spans="1:80" ht="15" x14ac:dyDescent="0.2">
      <c r="A508" s="351">
        <f t="shared" si="39"/>
        <v>45982</v>
      </c>
      <c r="B508" s="268">
        <v>0.125</v>
      </c>
      <c r="C508" s="254">
        <f>DAY(A508)</f>
        <v>21</v>
      </c>
      <c r="D508" s="255" t="s">
        <v>156</v>
      </c>
      <c r="E508" s="229"/>
      <c r="F508" s="230"/>
      <c r="G508" s="231" t="e" cm="1">
        <f t="array" aca="1" ref="G508" ca="1">INDIRECT("'"&amp;$C508&amp;"'!"&amp;"$"&amp;$D508&amp;$G$1&amp;"")</f>
        <v>#REF!</v>
      </c>
      <c r="H508" s="232" t="s">
        <v>1</v>
      </c>
      <c r="I508" s="230" t="s">
        <v>1</v>
      </c>
      <c r="J508" s="231" t="e" cm="1">
        <f t="array" aca="1" ref="J508" ca="1">INDIRECT("'"&amp;$C508&amp;"'!"&amp;"$"&amp;$D508&amp;$J$1&amp;"")</f>
        <v>#REF!</v>
      </c>
      <c r="K508" s="232"/>
      <c r="L508" s="232"/>
      <c r="M508" s="233"/>
      <c r="N508" s="229" t="e" cm="1">
        <f t="array" aca="1" ref="N508" ca="1">INDIRECT("'"&amp;$C508&amp;"'!"&amp;"$"&amp;$D508&amp;$N$1&amp;"")</f>
        <v>#REF!</v>
      </c>
      <c r="O508" s="232"/>
      <c r="P508" s="232"/>
      <c r="Q508" s="230"/>
      <c r="R508" s="359" t="e" cm="1">
        <f t="array" aca="1" ref="R508" ca="1">INDIRECT("'"&amp;$C508&amp;"'!"&amp;"$"&amp;$D508&amp;$R$1&amp;"")</f>
        <v>#REF!</v>
      </c>
      <c r="S508" s="232"/>
      <c r="T508" s="232"/>
      <c r="U508" s="233"/>
      <c r="V508" s="229"/>
      <c r="W508" s="234" t="e" cm="1">
        <f t="array" aca="1" ref="W508" ca="1">INDIRECT("'"&amp;$C508&amp;"'!"&amp;"$"&amp;$D508&amp;$W$1&amp;"")</f>
        <v>#REF!</v>
      </c>
      <c r="X508" s="232"/>
      <c r="Y508" s="230"/>
      <c r="Z508" s="231"/>
      <c r="AA508" s="232"/>
      <c r="AB508" s="232"/>
      <c r="AC508" s="233"/>
      <c r="AD508" s="229"/>
      <c r="AE508" s="232"/>
      <c r="AF508" s="232"/>
      <c r="AG508" s="230"/>
      <c r="AH508" s="231"/>
      <c r="AI508" s="232"/>
      <c r="AJ508" s="232"/>
      <c r="AK508" s="233"/>
      <c r="AL508" s="229"/>
      <c r="AM508" s="232"/>
      <c r="AN508" s="232"/>
      <c r="AO508" s="230"/>
      <c r="AP508" s="229"/>
      <c r="AQ508" s="233"/>
      <c r="AR508" s="229" t="e" cm="1">
        <f t="array" aca="1" ref="AR508" ca="1">INDIRECT("'"&amp;$C508&amp;"'!"&amp;"$"&amp;$D508&amp;$AR$1&amp;"")</f>
        <v>#REF!</v>
      </c>
      <c r="AS508" s="232"/>
      <c r="AT508" s="230"/>
      <c r="AU508" s="231" t="e" cm="1">
        <f t="array" aca="1" ref="AU508" ca="1">INDIRECT("'"&amp;$C508&amp;"'!"&amp;"$"&amp;$D508&amp;$AU$1&amp;"")</f>
        <v>#REF!</v>
      </c>
      <c r="AV508" s="232"/>
      <c r="AW508" s="230"/>
      <c r="AX508" s="229"/>
      <c r="AY508" s="233"/>
      <c r="AZ508" s="232" t="e" cm="1">
        <f t="array" aca="1" ref="AZ508" ca="1">INDIRECT("'"&amp;$C508&amp;"'!"&amp;"$"&amp;$D508&amp;$AZ$1&amp;"")</f>
        <v>#REF!</v>
      </c>
      <c r="BA508" s="231"/>
      <c r="BB508" s="232"/>
      <c r="BC508" s="230"/>
      <c r="BD508" s="232" t="e" cm="1">
        <f t="array" aca="1" ref="BD508" ca="1">INDIRECT("'"&amp;$C508&amp;"'!"&amp;"$"&amp;$D508&amp;$BD$1&amp;"")</f>
        <v>#REF!</v>
      </c>
      <c r="BE508" s="231"/>
      <c r="BF508" s="232"/>
      <c r="BG508" s="230"/>
      <c r="BH508" s="234"/>
      <c r="BI508" s="230"/>
      <c r="BJ508" s="234" t="e" cm="1">
        <f t="array" aca="1" ref="BJ508" ca="1">INDIRECT("'"&amp;$C508&amp;"'!"&amp;"$"&amp;$D508&amp;$BJ$1&amp;"")</f>
        <v>#REF!</v>
      </c>
      <c r="BK508" s="232"/>
      <c r="BL508" s="230"/>
      <c r="BM508" s="414"/>
      <c r="BN508" s="229" t="e" cm="1">
        <f t="array" aca="1" ref="BN508" ca="1">INDIRECT("'"&amp;$C508&amp;"'!"&amp;"$"&amp;$D508&amp;$BN$1&amp;"")</f>
        <v>#REF!</v>
      </c>
      <c r="BO508" s="231"/>
      <c r="BP508" s="230"/>
      <c r="BQ508" s="234" t="e" cm="1">
        <f t="array" aca="1" ref="BQ508" ca="1">INDIRECT("'"&amp;$C508&amp;"'!"&amp;"$"&amp;$D508&amp;$BQ$1&amp;"")</f>
        <v>#REF!</v>
      </c>
      <c r="BR508" s="232"/>
      <c r="BS508" s="232"/>
      <c r="BT508" s="230"/>
      <c r="BU508" s="234" t="e" cm="1">
        <f t="array" aca="1" ref="BU508" ca="1">INDIRECT("'"&amp;$C508&amp;"'!"&amp;"$"&amp;$D508&amp;$BU$1&amp;"")</f>
        <v>#REF!</v>
      </c>
      <c r="BV508" s="232"/>
      <c r="BW508" s="232"/>
      <c r="BX508" s="230"/>
      <c r="BY508" s="235"/>
      <c r="BZ508" s="232"/>
      <c r="CA508" s="232"/>
      <c r="CB508" s="230"/>
    </row>
    <row r="509" spans="1:80" ht="15" x14ac:dyDescent="0.2">
      <c r="A509" s="351">
        <f t="shared" si="39"/>
        <v>45982</v>
      </c>
      <c r="B509" s="268">
        <v>0.16666666666666699</v>
      </c>
      <c r="C509" s="254">
        <f>DAY(A509)</f>
        <v>21</v>
      </c>
      <c r="D509" s="255" t="s">
        <v>157</v>
      </c>
      <c r="E509" s="236"/>
      <c r="F509" s="237"/>
      <c r="G509" s="238" t="e" cm="1">
        <f t="array" aca="1" ref="G509" ca="1">INDIRECT("'"&amp;$C509&amp;"'!"&amp;"$"&amp;$D509&amp;$G$1&amp;"")</f>
        <v>#REF!</v>
      </c>
      <c r="H509" s="239" t="s">
        <v>1</v>
      </c>
      <c r="I509" s="237" t="s">
        <v>1</v>
      </c>
      <c r="J509" s="238" t="e" cm="1">
        <f t="array" aca="1" ref="J509" ca="1">INDIRECT("'"&amp;$C509&amp;"'!"&amp;"$"&amp;$D509&amp;$J$1&amp;"")</f>
        <v>#REF!</v>
      </c>
      <c r="K509" s="239"/>
      <c r="L509" s="239"/>
      <c r="M509" s="240"/>
      <c r="N509" s="236" t="e" cm="1">
        <f t="array" aca="1" ref="N509" ca="1">INDIRECT("'"&amp;$C509&amp;"'!"&amp;"$"&amp;$D509&amp;$N$1&amp;"")</f>
        <v>#REF!</v>
      </c>
      <c r="O509" s="239"/>
      <c r="P509" s="239"/>
      <c r="Q509" s="237"/>
      <c r="R509" s="236" t="e" cm="1">
        <f t="array" aca="1" ref="R509" ca="1">INDIRECT("'"&amp;$C509&amp;"'!"&amp;"$"&amp;$D509&amp;$R$1&amp;"")</f>
        <v>#REF!</v>
      </c>
      <c r="S509" s="239"/>
      <c r="T509" s="239"/>
      <c r="U509" s="240"/>
      <c r="V509" s="236"/>
      <c r="W509" s="241" t="e" cm="1">
        <f t="array" aca="1" ref="W509" ca="1">INDIRECT("'"&amp;$C509&amp;"'!"&amp;"$"&amp;$D509&amp;$W$1&amp;"")</f>
        <v>#REF!</v>
      </c>
      <c r="X509" s="239"/>
      <c r="Y509" s="237"/>
      <c r="Z509" s="238"/>
      <c r="AA509" s="239"/>
      <c r="AB509" s="239"/>
      <c r="AC509" s="240"/>
      <c r="AD509" s="236"/>
      <c r="AE509" s="239"/>
      <c r="AF509" s="239"/>
      <c r="AG509" s="237"/>
      <c r="AH509" s="238"/>
      <c r="AI509" s="239"/>
      <c r="AJ509" s="239"/>
      <c r="AK509" s="240"/>
      <c r="AL509" s="236"/>
      <c r="AM509" s="239"/>
      <c r="AN509" s="239"/>
      <c r="AO509" s="237"/>
      <c r="AP509" s="236"/>
      <c r="AQ509" s="240"/>
      <c r="AR509" s="236" t="e" cm="1">
        <f t="array" aca="1" ref="AR509" ca="1">INDIRECT("'"&amp;$C509&amp;"'!"&amp;"$"&amp;$D509&amp;$AR$1&amp;"")</f>
        <v>#REF!</v>
      </c>
      <c r="AS509" s="239"/>
      <c r="AT509" s="237"/>
      <c r="AU509" s="238" t="e" cm="1">
        <f t="array" aca="1" ref="AU509" ca="1">INDIRECT("'"&amp;$C509&amp;"'!"&amp;"$"&amp;$D509&amp;$AU$1&amp;"")</f>
        <v>#REF!</v>
      </c>
      <c r="AV509" s="239"/>
      <c r="AW509" s="237"/>
      <c r="AX509" s="236"/>
      <c r="AY509" s="240"/>
      <c r="AZ509" s="239" t="e" cm="1">
        <f t="array" aca="1" ref="AZ509" ca="1">INDIRECT("'"&amp;$C509&amp;"'!"&amp;"$"&amp;$D509&amp;$AZ$1&amp;"")</f>
        <v>#REF!</v>
      </c>
      <c r="BA509" s="238"/>
      <c r="BB509" s="239"/>
      <c r="BC509" s="237"/>
      <c r="BD509" s="239" t="e" cm="1">
        <f t="array" aca="1" ref="BD509" ca="1">INDIRECT("'"&amp;$C509&amp;"'!"&amp;"$"&amp;$D509&amp;$BD$1&amp;"")</f>
        <v>#REF!</v>
      </c>
      <c r="BE509" s="238"/>
      <c r="BF509" s="239"/>
      <c r="BG509" s="237"/>
      <c r="BH509" s="241"/>
      <c r="BI509" s="237"/>
      <c r="BJ509" s="241" t="e" cm="1">
        <f t="array" aca="1" ref="BJ509" ca="1">INDIRECT("'"&amp;$C509&amp;"'!"&amp;"$"&amp;$D509&amp;$BJ$1&amp;"")</f>
        <v>#REF!</v>
      </c>
      <c r="BK509" s="239"/>
      <c r="BL509" s="237"/>
      <c r="BM509" s="415"/>
      <c r="BN509" s="236" t="e" cm="1">
        <f t="array" aca="1" ref="BN509" ca="1">INDIRECT("'"&amp;$C509&amp;"'!"&amp;"$"&amp;$D509&amp;$BN$1&amp;"")</f>
        <v>#REF!</v>
      </c>
      <c r="BO509" s="238"/>
      <c r="BP509" s="237"/>
      <c r="BQ509" s="241" t="e" cm="1">
        <f t="array" aca="1" ref="BQ509" ca="1">INDIRECT("'"&amp;$C509&amp;"'!"&amp;"$"&amp;$D509&amp;$BQ$1&amp;"")</f>
        <v>#REF!</v>
      </c>
      <c r="BR509" s="239"/>
      <c r="BS509" s="239"/>
      <c r="BT509" s="237"/>
      <c r="BU509" s="241" t="e" cm="1">
        <f t="array" aca="1" ref="BU509" ca="1">INDIRECT("'"&amp;$C509&amp;"'!"&amp;"$"&amp;$D509&amp;$BU$1&amp;"")</f>
        <v>#REF!</v>
      </c>
      <c r="BV509" s="239"/>
      <c r="BW509" s="239"/>
      <c r="BX509" s="237"/>
      <c r="BY509" s="242"/>
      <c r="BZ509" s="239"/>
      <c r="CA509" s="239"/>
      <c r="CB509" s="237"/>
    </row>
    <row r="510" spans="1:80" ht="15" x14ac:dyDescent="0.2">
      <c r="A510" s="351">
        <f t="shared" si="39"/>
        <v>45982</v>
      </c>
      <c r="B510" s="268">
        <v>0.20833333333333301</v>
      </c>
      <c r="C510" s="254">
        <f t="shared" ref="C510:C528" si="40">DAY(A510)</f>
        <v>21</v>
      </c>
      <c r="D510" s="255" t="s">
        <v>158</v>
      </c>
      <c r="E510" s="229"/>
      <c r="F510" s="230"/>
      <c r="G510" s="231" t="e" cm="1">
        <f t="array" aca="1" ref="G510" ca="1">INDIRECT("'"&amp;$C510&amp;"'!"&amp;"$"&amp;$D510&amp;$G$1&amp;"")</f>
        <v>#REF!</v>
      </c>
      <c r="H510" s="232" t="s">
        <v>1</v>
      </c>
      <c r="I510" s="230" t="s">
        <v>1</v>
      </c>
      <c r="J510" s="231" t="e" cm="1">
        <f t="array" aca="1" ref="J510" ca="1">INDIRECT("'"&amp;$C510&amp;"'!"&amp;"$"&amp;$D510&amp;$J$1&amp;"")</f>
        <v>#REF!</v>
      </c>
      <c r="K510" s="232"/>
      <c r="L510" s="232"/>
      <c r="M510" s="233"/>
      <c r="N510" s="229" t="e" cm="1">
        <f t="array" aca="1" ref="N510" ca="1">INDIRECT("'"&amp;$C510&amp;"'!"&amp;"$"&amp;$D510&amp;$N$1&amp;"")</f>
        <v>#REF!</v>
      </c>
      <c r="O510" s="232"/>
      <c r="P510" s="232"/>
      <c r="Q510" s="230"/>
      <c r="R510" s="359" t="e" cm="1">
        <f t="array" aca="1" ref="R510" ca="1">INDIRECT("'"&amp;$C510&amp;"'!"&amp;"$"&amp;$D510&amp;$R$1&amp;"")</f>
        <v>#REF!</v>
      </c>
      <c r="S510" s="232"/>
      <c r="T510" s="232"/>
      <c r="U510" s="233"/>
      <c r="V510" s="229"/>
      <c r="W510" s="234" t="e" cm="1">
        <f t="array" aca="1" ref="W510" ca="1">INDIRECT("'"&amp;$C510&amp;"'!"&amp;"$"&amp;$D510&amp;$W$1&amp;"")</f>
        <v>#REF!</v>
      </c>
      <c r="X510" s="232"/>
      <c r="Y510" s="230"/>
      <c r="Z510" s="231"/>
      <c r="AA510" s="232"/>
      <c r="AB510" s="232"/>
      <c r="AC510" s="233"/>
      <c r="AD510" s="229"/>
      <c r="AE510" s="232"/>
      <c r="AF510" s="232"/>
      <c r="AG510" s="230"/>
      <c r="AH510" s="231"/>
      <c r="AI510" s="232"/>
      <c r="AJ510" s="232"/>
      <c r="AK510" s="233"/>
      <c r="AL510" s="229"/>
      <c r="AM510" s="232"/>
      <c r="AN510" s="232"/>
      <c r="AO510" s="230"/>
      <c r="AP510" s="229"/>
      <c r="AQ510" s="233"/>
      <c r="AR510" s="229" t="e" cm="1">
        <f t="array" aca="1" ref="AR510" ca="1">INDIRECT("'"&amp;$C510&amp;"'!"&amp;"$"&amp;$D510&amp;$AR$1&amp;"")</f>
        <v>#REF!</v>
      </c>
      <c r="AS510" s="232"/>
      <c r="AT510" s="230"/>
      <c r="AU510" s="231" t="e" cm="1">
        <f t="array" aca="1" ref="AU510" ca="1">INDIRECT("'"&amp;$C510&amp;"'!"&amp;"$"&amp;$D510&amp;$AU$1&amp;"")</f>
        <v>#REF!</v>
      </c>
      <c r="AV510" s="232"/>
      <c r="AW510" s="230"/>
      <c r="AX510" s="229"/>
      <c r="AY510" s="233"/>
      <c r="AZ510" s="232" t="e" cm="1">
        <f t="array" aca="1" ref="AZ510" ca="1">INDIRECT("'"&amp;$C510&amp;"'!"&amp;"$"&amp;$D510&amp;$AZ$1&amp;"")</f>
        <v>#REF!</v>
      </c>
      <c r="BA510" s="231"/>
      <c r="BB510" s="232"/>
      <c r="BC510" s="230"/>
      <c r="BD510" s="232" t="e" cm="1">
        <f t="array" aca="1" ref="BD510" ca="1">INDIRECT("'"&amp;$C510&amp;"'!"&amp;"$"&amp;$D510&amp;$BD$1&amp;"")</f>
        <v>#REF!</v>
      </c>
      <c r="BE510" s="231"/>
      <c r="BF510" s="232"/>
      <c r="BG510" s="230"/>
      <c r="BH510" s="234"/>
      <c r="BI510" s="230"/>
      <c r="BJ510" s="234" t="e" cm="1">
        <f t="array" aca="1" ref="BJ510" ca="1">INDIRECT("'"&amp;$C510&amp;"'!"&amp;"$"&amp;$D510&amp;$BJ$1&amp;"")</f>
        <v>#REF!</v>
      </c>
      <c r="BK510" s="232"/>
      <c r="BL510" s="230"/>
      <c r="BM510" s="414"/>
      <c r="BN510" s="229" t="e" cm="1">
        <f t="array" aca="1" ref="BN510" ca="1">INDIRECT("'"&amp;$C510&amp;"'!"&amp;"$"&amp;$D510&amp;$BN$1&amp;"")</f>
        <v>#REF!</v>
      </c>
      <c r="BO510" s="231"/>
      <c r="BP510" s="230"/>
      <c r="BQ510" s="234" t="e" cm="1">
        <f t="array" aca="1" ref="BQ510" ca="1">INDIRECT("'"&amp;$C510&amp;"'!"&amp;"$"&amp;$D510&amp;$BQ$1&amp;"")</f>
        <v>#REF!</v>
      </c>
      <c r="BR510" s="232"/>
      <c r="BS510" s="232"/>
      <c r="BT510" s="230"/>
      <c r="BU510" s="234" t="e" cm="1">
        <f t="array" aca="1" ref="BU510" ca="1">INDIRECT("'"&amp;$C510&amp;"'!"&amp;"$"&amp;$D510&amp;$BU$1&amp;"")</f>
        <v>#REF!</v>
      </c>
      <c r="BV510" s="232"/>
      <c r="BW510" s="232"/>
      <c r="BX510" s="230"/>
      <c r="BY510" s="235"/>
      <c r="BZ510" s="232"/>
      <c r="CA510" s="232"/>
      <c r="CB510" s="230"/>
    </row>
    <row r="511" spans="1:80" ht="15" x14ac:dyDescent="0.2">
      <c r="A511" s="351">
        <f t="shared" si="39"/>
        <v>45982</v>
      </c>
      <c r="B511" s="268">
        <v>0.25</v>
      </c>
      <c r="C511" s="254">
        <f t="shared" si="40"/>
        <v>21</v>
      </c>
      <c r="D511" s="255" t="s">
        <v>159</v>
      </c>
      <c r="E511" s="236"/>
      <c r="F511" s="237"/>
      <c r="G511" s="238" t="e" cm="1">
        <f t="array" aca="1" ref="G511" ca="1">INDIRECT("'"&amp;$C511&amp;"'!"&amp;"$"&amp;$D511&amp;$G$1&amp;"")</f>
        <v>#REF!</v>
      </c>
      <c r="H511" s="239" t="s">
        <v>1</v>
      </c>
      <c r="I511" s="237" t="s">
        <v>1</v>
      </c>
      <c r="J511" s="238" t="e" cm="1">
        <f t="array" aca="1" ref="J511" ca="1">INDIRECT("'"&amp;$C511&amp;"'!"&amp;"$"&amp;$D511&amp;$J$1&amp;"")</f>
        <v>#REF!</v>
      </c>
      <c r="K511" s="239"/>
      <c r="L511" s="239"/>
      <c r="M511" s="240"/>
      <c r="N511" s="236" t="e" cm="1">
        <f t="array" aca="1" ref="N511" ca="1">INDIRECT("'"&amp;$C511&amp;"'!"&amp;"$"&amp;$D511&amp;$N$1&amp;"")</f>
        <v>#REF!</v>
      </c>
      <c r="O511" s="239"/>
      <c r="P511" s="239"/>
      <c r="Q511" s="237"/>
      <c r="R511" s="236" t="e" cm="1">
        <f t="array" aca="1" ref="R511" ca="1">INDIRECT("'"&amp;$C511&amp;"'!"&amp;"$"&amp;$D511&amp;$R$1&amp;"")</f>
        <v>#REF!</v>
      </c>
      <c r="S511" s="239"/>
      <c r="T511" s="239"/>
      <c r="U511" s="240"/>
      <c r="V511" s="236"/>
      <c r="W511" s="241" t="e" cm="1">
        <f t="array" aca="1" ref="W511" ca="1">INDIRECT("'"&amp;$C511&amp;"'!"&amp;"$"&amp;$D511&amp;$W$1&amp;"")</f>
        <v>#REF!</v>
      </c>
      <c r="X511" s="239"/>
      <c r="Y511" s="237"/>
      <c r="Z511" s="238"/>
      <c r="AA511" s="239"/>
      <c r="AB511" s="239"/>
      <c r="AC511" s="240"/>
      <c r="AD511" s="236"/>
      <c r="AE511" s="239"/>
      <c r="AF511" s="239"/>
      <c r="AG511" s="237"/>
      <c r="AH511" s="238"/>
      <c r="AI511" s="239"/>
      <c r="AJ511" s="239"/>
      <c r="AK511" s="240"/>
      <c r="AL511" s="236"/>
      <c r="AM511" s="239"/>
      <c r="AN511" s="239"/>
      <c r="AO511" s="237"/>
      <c r="AP511" s="236"/>
      <c r="AQ511" s="240"/>
      <c r="AR511" s="236" t="e" cm="1">
        <f t="array" aca="1" ref="AR511" ca="1">INDIRECT("'"&amp;$C511&amp;"'!"&amp;"$"&amp;$D511&amp;$AR$1&amp;"")</f>
        <v>#REF!</v>
      </c>
      <c r="AS511" s="239"/>
      <c r="AT511" s="237"/>
      <c r="AU511" s="238" t="e" cm="1">
        <f t="array" aca="1" ref="AU511" ca="1">INDIRECT("'"&amp;$C511&amp;"'!"&amp;"$"&amp;$D511&amp;$AU$1&amp;"")</f>
        <v>#REF!</v>
      </c>
      <c r="AV511" s="239"/>
      <c r="AW511" s="237"/>
      <c r="AX511" s="236"/>
      <c r="AY511" s="240"/>
      <c r="AZ511" s="239" t="e" cm="1">
        <f t="array" aca="1" ref="AZ511" ca="1">INDIRECT("'"&amp;$C511&amp;"'!"&amp;"$"&amp;$D511&amp;$AZ$1&amp;"")</f>
        <v>#REF!</v>
      </c>
      <c r="BA511" s="238"/>
      <c r="BB511" s="239"/>
      <c r="BC511" s="237"/>
      <c r="BD511" s="239" t="e" cm="1">
        <f t="array" aca="1" ref="BD511" ca="1">INDIRECT("'"&amp;$C511&amp;"'!"&amp;"$"&amp;$D511&amp;$BD$1&amp;"")</f>
        <v>#REF!</v>
      </c>
      <c r="BE511" s="238"/>
      <c r="BF511" s="239"/>
      <c r="BG511" s="237"/>
      <c r="BH511" s="241"/>
      <c r="BI511" s="237"/>
      <c r="BJ511" s="241" t="e" cm="1">
        <f t="array" aca="1" ref="BJ511" ca="1">INDIRECT("'"&amp;$C511&amp;"'!"&amp;"$"&amp;$D511&amp;$BJ$1&amp;"")</f>
        <v>#REF!</v>
      </c>
      <c r="BK511" s="239"/>
      <c r="BL511" s="237"/>
      <c r="BM511" s="415"/>
      <c r="BN511" s="236" t="e" cm="1">
        <f t="array" aca="1" ref="BN511" ca="1">INDIRECT("'"&amp;$C511&amp;"'!"&amp;"$"&amp;$D511&amp;$BN$1&amp;"")</f>
        <v>#REF!</v>
      </c>
      <c r="BO511" s="238"/>
      <c r="BP511" s="237"/>
      <c r="BQ511" s="241" t="e" cm="1">
        <f t="array" aca="1" ref="BQ511" ca="1">INDIRECT("'"&amp;$C511&amp;"'!"&amp;"$"&amp;$D511&amp;$BQ$1&amp;"")</f>
        <v>#REF!</v>
      </c>
      <c r="BR511" s="239"/>
      <c r="BS511" s="239"/>
      <c r="BT511" s="237"/>
      <c r="BU511" s="241" t="e" cm="1">
        <f t="array" aca="1" ref="BU511" ca="1">INDIRECT("'"&amp;$C511&amp;"'!"&amp;"$"&amp;$D511&amp;$BU$1&amp;"")</f>
        <v>#REF!</v>
      </c>
      <c r="BV511" s="239"/>
      <c r="BW511" s="239"/>
      <c r="BX511" s="237"/>
      <c r="BY511" s="242"/>
      <c r="BZ511" s="239"/>
      <c r="CA511" s="239"/>
      <c r="CB511" s="237"/>
    </row>
    <row r="512" spans="1:80" ht="15" x14ac:dyDescent="0.2">
      <c r="A512" s="351">
        <f t="shared" si="39"/>
        <v>45982</v>
      </c>
      <c r="B512" s="268">
        <v>0.29166666666666702</v>
      </c>
      <c r="C512" s="254">
        <f t="shared" si="40"/>
        <v>21</v>
      </c>
      <c r="D512" s="255" t="s">
        <v>160</v>
      </c>
      <c r="E512" s="229"/>
      <c r="F512" s="230"/>
      <c r="G512" s="231" t="e" cm="1">
        <f t="array" aca="1" ref="G512" ca="1">INDIRECT("'"&amp;$C512&amp;"'!"&amp;"$"&amp;$D512&amp;$G$1&amp;"")</f>
        <v>#REF!</v>
      </c>
      <c r="H512" s="232" t="s">
        <v>1</v>
      </c>
      <c r="I512" s="230" t="s">
        <v>1</v>
      </c>
      <c r="J512" s="231" t="e" cm="1">
        <f t="array" aca="1" ref="J512" ca="1">INDIRECT("'"&amp;$C512&amp;"'!"&amp;"$"&amp;$D512&amp;$J$1&amp;"")</f>
        <v>#REF!</v>
      </c>
      <c r="K512" s="232"/>
      <c r="L512" s="232"/>
      <c r="M512" s="233"/>
      <c r="N512" s="229" t="e" cm="1">
        <f t="array" aca="1" ref="N512" ca="1">INDIRECT("'"&amp;$C512&amp;"'!"&amp;"$"&amp;$D512&amp;$N$1&amp;"")</f>
        <v>#REF!</v>
      </c>
      <c r="O512" s="232"/>
      <c r="P512" s="232"/>
      <c r="Q512" s="230"/>
      <c r="R512" s="359" t="e" cm="1">
        <f t="array" aca="1" ref="R512" ca="1">INDIRECT("'"&amp;$C512&amp;"'!"&amp;"$"&amp;$D512&amp;$R$1&amp;"")</f>
        <v>#REF!</v>
      </c>
      <c r="S512" s="232"/>
      <c r="T512" s="232"/>
      <c r="U512" s="233"/>
      <c r="V512" s="229"/>
      <c r="W512" s="234" t="e" cm="1">
        <f t="array" aca="1" ref="W512" ca="1">INDIRECT("'"&amp;$C512&amp;"'!"&amp;"$"&amp;$D512&amp;$W$1&amp;"")</f>
        <v>#REF!</v>
      </c>
      <c r="X512" s="232"/>
      <c r="Y512" s="230"/>
      <c r="Z512" s="231" t="e" cm="1">
        <f t="array" aca="1" ref="Z512" ca="1">INDIRECT("'"&amp;$C512&amp;"'!"&amp;"$"&amp;$D512&amp;$Z$1&amp;"")</f>
        <v>#REF!</v>
      </c>
      <c r="AA512" s="232" t="s">
        <v>1</v>
      </c>
      <c r="AB512" s="232" t="s">
        <v>1</v>
      </c>
      <c r="AC512" s="233" t="s">
        <v>1</v>
      </c>
      <c r="AD512" s="229" t="e" cm="1">
        <f t="array" aca="1" ref="AD512" ca="1">INDIRECT("'"&amp;$C512&amp;"'!"&amp;"$"&amp;$D512&amp;$AD$1&amp;"")</f>
        <v>#REF!</v>
      </c>
      <c r="AE512" s="232" t="s">
        <v>1</v>
      </c>
      <c r="AF512" s="232" t="s">
        <v>1</v>
      </c>
      <c r="AG512" s="230" t="s">
        <v>1</v>
      </c>
      <c r="AH512" s="231" t="e" cm="1">
        <f t="array" aca="1" ref="AH512" ca="1">INDIRECT("'"&amp;$C512&amp;"'!"&amp;"$"&amp;$D512&amp;$AH$1&amp;"")</f>
        <v>#REF!</v>
      </c>
      <c r="AI512" s="232" t="s">
        <v>1</v>
      </c>
      <c r="AJ512" s="232" t="s">
        <v>1</v>
      </c>
      <c r="AK512" s="233" t="s">
        <v>1</v>
      </c>
      <c r="AL512" s="229" t="e" cm="1">
        <f t="array" aca="1" ref="AL512" ca="1">INDIRECT("'"&amp;$C512&amp;"'!"&amp;"$"&amp;$D512&amp;$AL$1&amp;"")</f>
        <v>#REF!</v>
      </c>
      <c r="AM512" s="232" t="s">
        <v>1</v>
      </c>
      <c r="AN512" s="232" t="s">
        <v>1</v>
      </c>
      <c r="AO512" s="230" t="s">
        <v>1</v>
      </c>
      <c r="AP512" s="229"/>
      <c r="AQ512" s="233"/>
      <c r="AR512" s="229" t="e" cm="1">
        <f t="array" aca="1" ref="AR512" ca="1">INDIRECT("'"&amp;$C512&amp;"'!"&amp;"$"&amp;$D512&amp;$AR$1&amp;"")</f>
        <v>#REF!</v>
      </c>
      <c r="AS512" s="232"/>
      <c r="AT512" s="230"/>
      <c r="AU512" s="231" t="e" cm="1">
        <f t="array" aca="1" ref="AU512" ca="1">INDIRECT("'"&amp;$C512&amp;"'!"&amp;"$"&amp;$D512&amp;$AU$1&amp;"")</f>
        <v>#REF!</v>
      </c>
      <c r="AV512" s="232"/>
      <c r="AW512" s="230"/>
      <c r="AX512" s="229"/>
      <c r="AY512" s="233"/>
      <c r="AZ512" s="232" t="e" cm="1">
        <f t="array" aca="1" ref="AZ512" ca="1">INDIRECT("'"&amp;$C512&amp;"'!"&amp;"$"&amp;$D512&amp;$AZ$1&amp;"")</f>
        <v>#REF!</v>
      </c>
      <c r="BA512" s="231"/>
      <c r="BB512" s="232"/>
      <c r="BC512" s="230"/>
      <c r="BD512" s="232" t="e" cm="1">
        <f t="array" aca="1" ref="BD512" ca="1">INDIRECT("'"&amp;$C512&amp;"'!"&amp;"$"&amp;$D512&amp;$BD$1&amp;"")</f>
        <v>#REF!</v>
      </c>
      <c r="BE512" s="231"/>
      <c r="BF512" s="232"/>
      <c r="BG512" s="230"/>
      <c r="BH512" s="234"/>
      <c r="BI512" s="230"/>
      <c r="BJ512" s="234" t="e" cm="1">
        <f t="array" aca="1" ref="BJ512" ca="1">INDIRECT("'"&amp;$C512&amp;"'!"&amp;"$"&amp;$D512&amp;$BJ$1&amp;"")</f>
        <v>#REF!</v>
      </c>
      <c r="BK512" s="232"/>
      <c r="BL512" s="230"/>
      <c r="BM512" s="414"/>
      <c r="BN512" s="229" t="e" cm="1">
        <f t="array" aca="1" ref="BN512" ca="1">INDIRECT("'"&amp;$C512&amp;"'!"&amp;"$"&amp;$D512&amp;$BN$1&amp;"")</f>
        <v>#REF!</v>
      </c>
      <c r="BO512" s="231"/>
      <c r="BP512" s="230"/>
      <c r="BQ512" s="234" t="e" cm="1">
        <f t="array" aca="1" ref="BQ512" ca="1">INDIRECT("'"&amp;$C512&amp;"'!"&amp;"$"&amp;$D512&amp;$BQ$1&amp;"")</f>
        <v>#REF!</v>
      </c>
      <c r="BR512" s="232"/>
      <c r="BS512" s="232"/>
      <c r="BT512" s="230"/>
      <c r="BU512" s="235" t="e" cm="1">
        <f t="array" aca="1" ref="BU512" ca="1">INDIRECT("'"&amp;$C512&amp;"'!"&amp;"$"&amp;$D512&amp;$BU$1&amp;"")</f>
        <v>#REF!</v>
      </c>
      <c r="BV512" s="232"/>
      <c r="BW512" s="232"/>
      <c r="BX512" s="230"/>
      <c r="BY512" s="235"/>
      <c r="BZ512" s="232"/>
      <c r="CA512" s="232"/>
      <c r="CB512" s="230"/>
    </row>
    <row r="513" spans="1:80" ht="15" x14ac:dyDescent="0.2">
      <c r="A513" s="351">
        <f t="shared" si="39"/>
        <v>45982</v>
      </c>
      <c r="B513" s="268">
        <v>0.33333333333333398</v>
      </c>
      <c r="C513" s="254">
        <f t="shared" si="40"/>
        <v>21</v>
      </c>
      <c r="D513" s="255" t="s">
        <v>161</v>
      </c>
      <c r="E513" s="236"/>
      <c r="F513" s="237"/>
      <c r="G513" s="238" t="e" cm="1">
        <f t="array" aca="1" ref="G513" ca="1">INDIRECT("'"&amp;$C513&amp;"'!"&amp;"$"&amp;$D513&amp;$G$1&amp;"")</f>
        <v>#REF!</v>
      </c>
      <c r="H513" s="239" t="s">
        <v>1</v>
      </c>
      <c r="I513" s="237" t="s">
        <v>1</v>
      </c>
      <c r="J513" s="238" t="e" cm="1">
        <f t="array" aca="1" ref="J513" ca="1">INDIRECT("'"&amp;$C513&amp;"'!"&amp;"$"&amp;$D513&amp;$J$1&amp;"")</f>
        <v>#REF!</v>
      </c>
      <c r="K513" s="239"/>
      <c r="L513" s="239"/>
      <c r="M513" s="240"/>
      <c r="N513" s="236" t="e" cm="1">
        <f t="array" aca="1" ref="N513" ca="1">INDIRECT("'"&amp;$C513&amp;"'!"&amp;"$"&amp;$D513&amp;$N$1&amp;"")</f>
        <v>#REF!</v>
      </c>
      <c r="O513" s="239"/>
      <c r="P513" s="239"/>
      <c r="Q513" s="237"/>
      <c r="R513" s="236" t="e" cm="1">
        <f t="array" aca="1" ref="R513" ca="1">INDIRECT("'"&amp;$C513&amp;"'!"&amp;"$"&amp;$D513&amp;$R$1&amp;"")</f>
        <v>#REF!</v>
      </c>
      <c r="S513" s="239"/>
      <c r="T513" s="239"/>
      <c r="U513" s="240"/>
      <c r="V513" s="236"/>
      <c r="W513" s="241" t="e" cm="1">
        <f t="array" aca="1" ref="W513" ca="1">INDIRECT("'"&amp;$C513&amp;"'!"&amp;"$"&amp;$D513&amp;$W$1&amp;"")</f>
        <v>#REF!</v>
      </c>
      <c r="X513" s="239"/>
      <c r="Y513" s="237"/>
      <c r="Z513" s="238" t="e" cm="1">
        <f t="array" aca="1" ref="Z513" ca="1">INDIRECT("'"&amp;$C513&amp;"'!"&amp;"$"&amp;$D513&amp;$Z$1&amp;"")</f>
        <v>#REF!</v>
      </c>
      <c r="AA513" s="239" t="s">
        <v>1</v>
      </c>
      <c r="AB513" s="239" t="s">
        <v>1</v>
      </c>
      <c r="AC513" s="240" t="s">
        <v>1</v>
      </c>
      <c r="AD513" s="236" t="e" cm="1">
        <f t="array" aca="1" ref="AD513" ca="1">INDIRECT("'"&amp;$C513&amp;"'!"&amp;"$"&amp;$D513&amp;$AD$1&amp;"")</f>
        <v>#REF!</v>
      </c>
      <c r="AE513" s="239" t="s">
        <v>1</v>
      </c>
      <c r="AF513" s="239" t="s">
        <v>1</v>
      </c>
      <c r="AG513" s="237" t="s">
        <v>1</v>
      </c>
      <c r="AH513" s="238" t="e" cm="1">
        <f t="array" aca="1" ref="AH513" ca="1">INDIRECT("'"&amp;$C513&amp;"'!"&amp;"$"&amp;$D513&amp;$AH$1&amp;"")</f>
        <v>#REF!</v>
      </c>
      <c r="AI513" s="239" t="s">
        <v>1</v>
      </c>
      <c r="AJ513" s="239" t="s">
        <v>1</v>
      </c>
      <c r="AK513" s="240" t="s">
        <v>1</v>
      </c>
      <c r="AL513" s="236" t="e" cm="1">
        <f t="array" aca="1" ref="AL513" ca="1">INDIRECT("'"&amp;$C513&amp;"'!"&amp;"$"&amp;$D513&amp;$AL$1&amp;"")</f>
        <v>#REF!</v>
      </c>
      <c r="AM513" s="239" t="s">
        <v>1</v>
      </c>
      <c r="AN513" s="239" t="s">
        <v>1</v>
      </c>
      <c r="AO513" s="237" t="s">
        <v>1</v>
      </c>
      <c r="AP513" s="236"/>
      <c r="AQ513" s="240"/>
      <c r="AR513" s="236" t="e" cm="1">
        <f t="array" aca="1" ref="AR513" ca="1">INDIRECT("'"&amp;$C513&amp;"'!"&amp;"$"&amp;$D513&amp;$AR$1&amp;"")</f>
        <v>#REF!</v>
      </c>
      <c r="AS513" s="239"/>
      <c r="AT513" s="237"/>
      <c r="AU513" s="238" t="e" cm="1">
        <f t="array" aca="1" ref="AU513" ca="1">INDIRECT("'"&amp;$C513&amp;"'!"&amp;"$"&amp;$D513&amp;$AU$1&amp;"")</f>
        <v>#REF!</v>
      </c>
      <c r="AV513" s="239"/>
      <c r="AW513" s="237"/>
      <c r="AX513" s="236"/>
      <c r="AY513" s="240"/>
      <c r="AZ513" s="239" t="e" cm="1">
        <f t="array" aca="1" ref="AZ513" ca="1">INDIRECT("'"&amp;$C513&amp;"'!"&amp;"$"&amp;$D513&amp;$AZ$1&amp;"")</f>
        <v>#REF!</v>
      </c>
      <c r="BA513" s="238"/>
      <c r="BB513" s="239"/>
      <c r="BC513" s="237"/>
      <c r="BD513" s="239" t="e" cm="1">
        <f t="array" aca="1" ref="BD513" ca="1">INDIRECT("'"&amp;$C513&amp;"'!"&amp;"$"&amp;$D513&amp;$BD$1&amp;"")</f>
        <v>#REF!</v>
      </c>
      <c r="BE513" s="238"/>
      <c r="BF513" s="239"/>
      <c r="BG513" s="237"/>
      <c r="BH513" s="241"/>
      <c r="BI513" s="237"/>
      <c r="BJ513" s="241" t="e" cm="1">
        <f t="array" aca="1" ref="BJ513" ca="1">INDIRECT("'"&amp;$C513&amp;"'!"&amp;"$"&amp;$D513&amp;$BJ$1&amp;"")</f>
        <v>#REF!</v>
      </c>
      <c r="BK513" s="239"/>
      <c r="BL513" s="237"/>
      <c r="BM513" s="415"/>
      <c r="BN513" s="236" t="e" cm="1">
        <f t="array" aca="1" ref="BN513" ca="1">INDIRECT("'"&amp;$C513&amp;"'!"&amp;"$"&amp;$D513&amp;$BN$1&amp;"")</f>
        <v>#REF!</v>
      </c>
      <c r="BO513" s="238"/>
      <c r="BP513" s="237"/>
      <c r="BQ513" s="241" t="e" cm="1">
        <f t="array" aca="1" ref="BQ513" ca="1">INDIRECT("'"&amp;$C513&amp;"'!"&amp;"$"&amp;$D513&amp;$BQ$1&amp;"")</f>
        <v>#REF!</v>
      </c>
      <c r="BR513" s="239"/>
      <c r="BS513" s="239"/>
      <c r="BT513" s="237"/>
      <c r="BU513" s="242" t="e" cm="1">
        <f t="array" aca="1" ref="BU513" ca="1">INDIRECT("'"&amp;$C513&amp;"'!"&amp;"$"&amp;$D513&amp;$BU$1&amp;"")</f>
        <v>#REF!</v>
      </c>
      <c r="BV513" s="239"/>
      <c r="BW513" s="239"/>
      <c r="BX513" s="237"/>
      <c r="BY513" s="242"/>
      <c r="BZ513" s="239"/>
      <c r="CA513" s="239"/>
      <c r="CB513" s="237"/>
    </row>
    <row r="514" spans="1:80" ht="15" x14ac:dyDescent="0.2">
      <c r="A514" s="351">
        <f t="shared" si="39"/>
        <v>45982</v>
      </c>
      <c r="B514" s="268">
        <v>0.375</v>
      </c>
      <c r="C514" s="254">
        <f t="shared" si="40"/>
        <v>21</v>
      </c>
      <c r="D514" s="255" t="s">
        <v>162</v>
      </c>
      <c r="E514" s="229"/>
      <c r="F514" s="230"/>
      <c r="G514" s="231" t="e" cm="1">
        <f t="array" aca="1" ref="G514" ca="1">INDIRECT("'"&amp;$C514&amp;"'!"&amp;"$"&amp;$D514&amp;$G$1&amp;"")</f>
        <v>#REF!</v>
      </c>
      <c r="H514" s="232" t="s">
        <v>1</v>
      </c>
      <c r="I514" s="230" t="s">
        <v>1</v>
      </c>
      <c r="J514" s="231" t="e" cm="1">
        <f t="array" aca="1" ref="J514" ca="1">INDIRECT("'"&amp;$C514&amp;"'!"&amp;"$"&amp;$D514&amp;$J$1&amp;"")</f>
        <v>#REF!</v>
      </c>
      <c r="K514" s="232"/>
      <c r="L514" s="232"/>
      <c r="M514" s="233"/>
      <c r="N514" s="229" t="e" cm="1">
        <f t="array" aca="1" ref="N514" ca="1">INDIRECT("'"&amp;$C514&amp;"'!"&amp;"$"&amp;$D514&amp;$N$1&amp;"")</f>
        <v>#REF!</v>
      </c>
      <c r="O514" s="232"/>
      <c r="P514" s="232"/>
      <c r="Q514" s="230"/>
      <c r="R514" s="359" t="e" cm="1">
        <f t="array" aca="1" ref="R514" ca="1">INDIRECT("'"&amp;$C514&amp;"'!"&amp;"$"&amp;$D514&amp;$R$1&amp;"")</f>
        <v>#REF!</v>
      </c>
      <c r="S514" s="232"/>
      <c r="T514" s="232"/>
      <c r="U514" s="233"/>
      <c r="V514" s="229"/>
      <c r="W514" s="234" t="e" cm="1">
        <f t="array" aca="1" ref="W514" ca="1">INDIRECT("'"&amp;$C514&amp;"'!"&amp;"$"&amp;$D514&amp;$W$1&amp;"")</f>
        <v>#REF!</v>
      </c>
      <c r="X514" s="232"/>
      <c r="Y514" s="230"/>
      <c r="Z514" s="231" t="e" cm="1">
        <f t="array" aca="1" ref="Z514" ca="1">INDIRECT("'"&amp;$C514&amp;"'!"&amp;"$"&amp;$D514&amp;$Z$1&amp;"")</f>
        <v>#REF!</v>
      </c>
      <c r="AA514" s="232" t="s">
        <v>1</v>
      </c>
      <c r="AB514" s="232" t="s">
        <v>1</v>
      </c>
      <c r="AC514" s="233" t="s">
        <v>1</v>
      </c>
      <c r="AD514" s="229" t="e" cm="1">
        <f t="array" aca="1" ref="AD514" ca="1">INDIRECT("'"&amp;$C514&amp;"'!"&amp;"$"&amp;$D514&amp;$AD$1&amp;"")</f>
        <v>#REF!</v>
      </c>
      <c r="AE514" s="232" t="s">
        <v>1</v>
      </c>
      <c r="AF514" s="232" t="s">
        <v>1</v>
      </c>
      <c r="AG514" s="230" t="s">
        <v>1</v>
      </c>
      <c r="AH514" s="231" t="e" cm="1">
        <f t="array" aca="1" ref="AH514" ca="1">INDIRECT("'"&amp;$C514&amp;"'!"&amp;"$"&amp;$D514&amp;$AH$1&amp;"")</f>
        <v>#REF!</v>
      </c>
      <c r="AI514" s="232" t="s">
        <v>1</v>
      </c>
      <c r="AJ514" s="232" t="s">
        <v>1</v>
      </c>
      <c r="AK514" s="233" t="s">
        <v>1</v>
      </c>
      <c r="AL514" s="229" t="e" cm="1">
        <f t="array" aca="1" ref="AL514" ca="1">INDIRECT("'"&amp;$C514&amp;"'!"&amp;"$"&amp;$D514&amp;$AL$1&amp;"")</f>
        <v>#REF!</v>
      </c>
      <c r="AM514" s="232" t="s">
        <v>1</v>
      </c>
      <c r="AN514" s="232" t="s">
        <v>1</v>
      </c>
      <c r="AO514" s="230" t="s">
        <v>1</v>
      </c>
      <c r="AP514" s="229"/>
      <c r="AQ514" s="233"/>
      <c r="AR514" s="229" t="e" cm="1">
        <f t="array" aca="1" ref="AR514" ca="1">INDIRECT("'"&amp;$C514&amp;"'!"&amp;"$"&amp;$D514&amp;$AR$1&amp;"")</f>
        <v>#REF!</v>
      </c>
      <c r="AS514" s="232"/>
      <c r="AT514" s="230"/>
      <c r="AU514" s="231" t="e" cm="1">
        <f t="array" aca="1" ref="AU514" ca="1">INDIRECT("'"&amp;$C514&amp;"'!"&amp;"$"&amp;$D514&amp;$AU$1&amp;"")</f>
        <v>#REF!</v>
      </c>
      <c r="AV514" s="232"/>
      <c r="AW514" s="230"/>
      <c r="AX514" s="229"/>
      <c r="AY514" s="233"/>
      <c r="AZ514" s="232" t="e" cm="1">
        <f t="array" aca="1" ref="AZ514" ca="1">INDIRECT("'"&amp;$C514&amp;"'!"&amp;"$"&amp;$D514&amp;$AZ$1&amp;"")</f>
        <v>#REF!</v>
      </c>
      <c r="BA514" s="231"/>
      <c r="BB514" s="232"/>
      <c r="BC514" s="230"/>
      <c r="BD514" s="232" t="e" cm="1">
        <f t="array" aca="1" ref="BD514" ca="1">INDIRECT("'"&amp;$C514&amp;"'!"&amp;"$"&amp;$D514&amp;$BD$1&amp;"")</f>
        <v>#REF!</v>
      </c>
      <c r="BE514" s="231"/>
      <c r="BF514" s="232"/>
      <c r="BG514" s="230"/>
      <c r="BH514" s="234"/>
      <c r="BI514" s="230"/>
      <c r="BJ514" s="234" t="e" cm="1">
        <f t="array" aca="1" ref="BJ514" ca="1">INDIRECT("'"&amp;$C514&amp;"'!"&amp;"$"&amp;$D514&amp;$BJ$1&amp;"")</f>
        <v>#REF!</v>
      </c>
      <c r="BK514" s="232"/>
      <c r="BL514" s="230"/>
      <c r="BM514" s="414"/>
      <c r="BN514" s="229" t="e" cm="1">
        <f t="array" aca="1" ref="BN514" ca="1">INDIRECT("'"&amp;$C514&amp;"'!"&amp;"$"&amp;$D514&amp;$BN$1&amp;"")</f>
        <v>#REF!</v>
      </c>
      <c r="BO514" s="231"/>
      <c r="BP514" s="230"/>
      <c r="BQ514" s="234" t="e" cm="1">
        <f t="array" aca="1" ref="BQ514" ca="1">INDIRECT("'"&amp;$C514&amp;"'!"&amp;"$"&amp;$D514&amp;$BQ$1&amp;"")</f>
        <v>#REF!</v>
      </c>
      <c r="BR514" s="232"/>
      <c r="BS514" s="232"/>
      <c r="BT514" s="230"/>
      <c r="BU514" s="235" t="e" cm="1">
        <f t="array" aca="1" ref="BU514" ca="1">INDIRECT("'"&amp;$C514&amp;"'!"&amp;"$"&amp;$D514&amp;$BU$1&amp;"")</f>
        <v>#REF!</v>
      </c>
      <c r="BV514" s="232"/>
      <c r="BW514" s="232"/>
      <c r="BX514" s="230"/>
      <c r="BY514" s="235"/>
      <c r="BZ514" s="232"/>
      <c r="CA514" s="232"/>
      <c r="CB514" s="230"/>
    </row>
    <row r="515" spans="1:80" ht="15" x14ac:dyDescent="0.2">
      <c r="A515" s="351">
        <f t="shared" si="39"/>
        <v>45982</v>
      </c>
      <c r="B515" s="268">
        <v>0.41666666666666702</v>
      </c>
      <c r="C515" s="254">
        <f t="shared" si="40"/>
        <v>21</v>
      </c>
      <c r="D515" s="255" t="s">
        <v>163</v>
      </c>
      <c r="E515" s="236"/>
      <c r="F515" s="237"/>
      <c r="G515" s="238" t="e" cm="1">
        <f t="array" aca="1" ref="G515" ca="1">INDIRECT("'"&amp;$C515&amp;"'!"&amp;"$"&amp;$D515&amp;$G$1&amp;"")</f>
        <v>#REF!</v>
      </c>
      <c r="H515" s="239" t="s">
        <v>1</v>
      </c>
      <c r="I515" s="237" t="s">
        <v>1</v>
      </c>
      <c r="J515" s="238" t="e" cm="1">
        <f t="array" aca="1" ref="J515" ca="1">INDIRECT("'"&amp;$C515&amp;"'!"&amp;"$"&amp;$D515&amp;$J$1&amp;"")</f>
        <v>#REF!</v>
      </c>
      <c r="K515" s="239"/>
      <c r="L515" s="239"/>
      <c r="M515" s="240"/>
      <c r="N515" s="236" t="e" cm="1">
        <f t="array" aca="1" ref="N515" ca="1">INDIRECT("'"&amp;$C515&amp;"'!"&amp;"$"&amp;$D515&amp;$N$1&amp;"")</f>
        <v>#REF!</v>
      </c>
      <c r="O515" s="239"/>
      <c r="P515" s="239"/>
      <c r="Q515" s="237"/>
      <c r="R515" s="236" t="e" cm="1">
        <f t="array" aca="1" ref="R515" ca="1">INDIRECT("'"&amp;$C515&amp;"'!"&amp;"$"&amp;$D515&amp;$R$1&amp;"")</f>
        <v>#REF!</v>
      </c>
      <c r="S515" s="239"/>
      <c r="T515" s="239"/>
      <c r="U515" s="240"/>
      <c r="V515" s="236"/>
      <c r="W515" s="241" t="e" cm="1">
        <f t="array" aca="1" ref="W515" ca="1">INDIRECT("'"&amp;$C515&amp;"'!"&amp;"$"&amp;$D515&amp;$W$1&amp;"")</f>
        <v>#REF!</v>
      </c>
      <c r="X515" s="239"/>
      <c r="Y515" s="237"/>
      <c r="Z515" s="238" t="e" cm="1">
        <f t="array" aca="1" ref="Z515" ca="1">INDIRECT("'"&amp;$C515&amp;"'!"&amp;"$"&amp;$D515&amp;$Z$1&amp;"")</f>
        <v>#REF!</v>
      </c>
      <c r="AA515" s="239" t="s">
        <v>1</v>
      </c>
      <c r="AB515" s="239" t="s">
        <v>1</v>
      </c>
      <c r="AC515" s="240" t="s">
        <v>1</v>
      </c>
      <c r="AD515" s="236" t="e" cm="1">
        <f t="array" aca="1" ref="AD515" ca="1">INDIRECT("'"&amp;$C515&amp;"'!"&amp;"$"&amp;$D515&amp;$AD$1&amp;"")</f>
        <v>#REF!</v>
      </c>
      <c r="AE515" s="239" t="s">
        <v>1</v>
      </c>
      <c r="AF515" s="239" t="s">
        <v>1</v>
      </c>
      <c r="AG515" s="237" t="s">
        <v>1</v>
      </c>
      <c r="AH515" s="238" t="e" cm="1">
        <f t="array" aca="1" ref="AH515" ca="1">INDIRECT("'"&amp;$C515&amp;"'!"&amp;"$"&amp;$D515&amp;$AH$1&amp;"")</f>
        <v>#REF!</v>
      </c>
      <c r="AI515" s="239" t="s">
        <v>1</v>
      </c>
      <c r="AJ515" s="239" t="s">
        <v>1</v>
      </c>
      <c r="AK515" s="240" t="s">
        <v>1</v>
      </c>
      <c r="AL515" s="236" t="e" cm="1">
        <f t="array" aca="1" ref="AL515" ca="1">INDIRECT("'"&amp;$C515&amp;"'!"&amp;"$"&amp;$D515&amp;$AL$1&amp;"")</f>
        <v>#REF!</v>
      </c>
      <c r="AM515" s="239" t="s">
        <v>1</v>
      </c>
      <c r="AN515" s="239" t="s">
        <v>1</v>
      </c>
      <c r="AO515" s="237" t="s">
        <v>1</v>
      </c>
      <c r="AP515" s="236"/>
      <c r="AQ515" s="240"/>
      <c r="AR515" s="236" t="e" cm="1">
        <f t="array" aca="1" ref="AR515" ca="1">INDIRECT("'"&amp;$C515&amp;"'!"&amp;"$"&amp;$D515&amp;$AR$1&amp;"")</f>
        <v>#REF!</v>
      </c>
      <c r="AS515" s="239"/>
      <c r="AT515" s="237"/>
      <c r="AU515" s="238" t="e" cm="1">
        <f t="array" aca="1" ref="AU515" ca="1">INDIRECT("'"&amp;$C515&amp;"'!"&amp;"$"&amp;$D515&amp;$AU$1&amp;"")</f>
        <v>#REF!</v>
      </c>
      <c r="AV515" s="239"/>
      <c r="AW515" s="237"/>
      <c r="AX515" s="236"/>
      <c r="AY515" s="240"/>
      <c r="AZ515" s="239" t="e" cm="1">
        <f t="array" aca="1" ref="AZ515" ca="1">INDIRECT("'"&amp;$C515&amp;"'!"&amp;"$"&amp;$D515&amp;$AZ$1&amp;"")</f>
        <v>#REF!</v>
      </c>
      <c r="BA515" s="238"/>
      <c r="BB515" s="239"/>
      <c r="BC515" s="237"/>
      <c r="BD515" s="239" t="e" cm="1">
        <f t="array" aca="1" ref="BD515" ca="1">INDIRECT("'"&amp;$C515&amp;"'!"&amp;"$"&amp;$D515&amp;$BD$1&amp;"")</f>
        <v>#REF!</v>
      </c>
      <c r="BE515" s="238"/>
      <c r="BF515" s="239"/>
      <c r="BG515" s="237"/>
      <c r="BH515" s="241"/>
      <c r="BI515" s="237"/>
      <c r="BJ515" s="241" t="e" cm="1">
        <f t="array" aca="1" ref="BJ515" ca="1">INDIRECT("'"&amp;$C515&amp;"'!"&amp;"$"&amp;$D515&amp;$BJ$1&amp;"")</f>
        <v>#REF!</v>
      </c>
      <c r="BK515" s="239"/>
      <c r="BL515" s="237"/>
      <c r="BM515" s="415"/>
      <c r="BN515" s="236" t="e" cm="1">
        <f t="array" aca="1" ref="BN515" ca="1">INDIRECT("'"&amp;$C515&amp;"'!"&amp;"$"&amp;$D515&amp;$BN$1&amp;"")</f>
        <v>#REF!</v>
      </c>
      <c r="BO515" s="238"/>
      <c r="BP515" s="237"/>
      <c r="BQ515" s="241" t="e" cm="1">
        <f t="array" aca="1" ref="BQ515" ca="1">INDIRECT("'"&amp;$C515&amp;"'!"&amp;"$"&amp;$D515&amp;$BQ$1&amp;"")</f>
        <v>#REF!</v>
      </c>
      <c r="BR515" s="239"/>
      <c r="BS515" s="239"/>
      <c r="BT515" s="237"/>
      <c r="BU515" s="242" t="e" cm="1">
        <f t="array" aca="1" ref="BU515" ca="1">INDIRECT("'"&amp;$C515&amp;"'!"&amp;"$"&amp;$D515&amp;$BU$1&amp;"")</f>
        <v>#REF!</v>
      </c>
      <c r="BV515" s="239"/>
      <c r="BW515" s="239"/>
      <c r="BX515" s="237"/>
      <c r="BY515" s="242"/>
      <c r="BZ515" s="239"/>
      <c r="CA515" s="239"/>
      <c r="CB515" s="237"/>
    </row>
    <row r="516" spans="1:80" ht="15" x14ac:dyDescent="0.2">
      <c r="A516" s="351">
        <f t="shared" si="39"/>
        <v>45982</v>
      </c>
      <c r="B516" s="268">
        <v>0.45833333333333398</v>
      </c>
      <c r="C516" s="254">
        <f t="shared" si="40"/>
        <v>21</v>
      </c>
      <c r="D516" s="255" t="s">
        <v>164</v>
      </c>
      <c r="E516" s="229"/>
      <c r="F516" s="230"/>
      <c r="G516" s="231" t="e" cm="1">
        <f t="array" aca="1" ref="G516" ca="1">INDIRECT("'"&amp;$C516&amp;"'!"&amp;"$"&amp;$D516&amp;$G$1&amp;"")</f>
        <v>#REF!</v>
      </c>
      <c r="H516" s="232" t="s">
        <v>1</v>
      </c>
      <c r="I516" s="230" t="s">
        <v>1</v>
      </c>
      <c r="J516" s="231" t="e" cm="1">
        <f t="array" aca="1" ref="J516" ca="1">INDIRECT("'"&amp;$C516&amp;"'!"&amp;"$"&amp;$D516&amp;$J$1&amp;"")</f>
        <v>#REF!</v>
      </c>
      <c r="K516" s="232"/>
      <c r="L516" s="232"/>
      <c r="M516" s="233"/>
      <c r="N516" s="229" t="e" cm="1">
        <f t="array" aca="1" ref="N516" ca="1">INDIRECT("'"&amp;$C516&amp;"'!"&amp;"$"&amp;$D516&amp;$N$1&amp;"")</f>
        <v>#REF!</v>
      </c>
      <c r="O516" s="232"/>
      <c r="P516" s="232"/>
      <c r="Q516" s="230"/>
      <c r="R516" s="359" t="e" cm="1">
        <f t="array" aca="1" ref="R516" ca="1">INDIRECT("'"&amp;$C516&amp;"'!"&amp;"$"&amp;$D516&amp;$R$1&amp;"")</f>
        <v>#REF!</v>
      </c>
      <c r="S516" s="232"/>
      <c r="T516" s="232"/>
      <c r="U516" s="233"/>
      <c r="V516" s="229"/>
      <c r="W516" s="234" t="e" cm="1">
        <f t="array" aca="1" ref="W516" ca="1">INDIRECT("'"&amp;$C516&amp;"'!"&amp;"$"&amp;$D516&amp;$W$1&amp;"")</f>
        <v>#REF!</v>
      </c>
      <c r="X516" s="232"/>
      <c r="Y516" s="230"/>
      <c r="Z516" s="231" t="e" cm="1">
        <f t="array" aca="1" ref="Z516" ca="1">INDIRECT("'"&amp;$C516&amp;"'!"&amp;"$"&amp;$D516&amp;$Z$1&amp;"")</f>
        <v>#REF!</v>
      </c>
      <c r="AA516" s="232" t="s">
        <v>1</v>
      </c>
      <c r="AB516" s="232" t="s">
        <v>1</v>
      </c>
      <c r="AC516" s="233" t="s">
        <v>1</v>
      </c>
      <c r="AD516" s="229" t="e" cm="1">
        <f t="array" aca="1" ref="AD516" ca="1">INDIRECT("'"&amp;$C516&amp;"'!"&amp;"$"&amp;$D516&amp;$AD$1&amp;"")</f>
        <v>#REF!</v>
      </c>
      <c r="AE516" s="232" t="s">
        <v>1</v>
      </c>
      <c r="AF516" s="232" t="s">
        <v>1</v>
      </c>
      <c r="AG516" s="230" t="s">
        <v>1</v>
      </c>
      <c r="AH516" s="231" t="e" cm="1">
        <f t="array" aca="1" ref="AH516" ca="1">INDIRECT("'"&amp;$C516&amp;"'!"&amp;"$"&amp;$D516&amp;$AH$1&amp;"")</f>
        <v>#REF!</v>
      </c>
      <c r="AI516" s="232" t="s">
        <v>1</v>
      </c>
      <c r="AJ516" s="232" t="s">
        <v>1</v>
      </c>
      <c r="AK516" s="233" t="s">
        <v>1</v>
      </c>
      <c r="AL516" s="229" t="e" cm="1">
        <f t="array" aca="1" ref="AL516" ca="1">INDIRECT("'"&amp;$C516&amp;"'!"&amp;"$"&amp;$D516&amp;$AL$1&amp;"")</f>
        <v>#REF!</v>
      </c>
      <c r="AM516" s="232" t="s">
        <v>1</v>
      </c>
      <c r="AN516" s="232" t="s">
        <v>1</v>
      </c>
      <c r="AO516" s="230" t="s">
        <v>1</v>
      </c>
      <c r="AP516" s="229"/>
      <c r="AQ516" s="233"/>
      <c r="AR516" s="229" t="e" cm="1">
        <f t="array" aca="1" ref="AR516" ca="1">INDIRECT("'"&amp;$C516&amp;"'!"&amp;"$"&amp;$D516&amp;$AR$1&amp;"")</f>
        <v>#REF!</v>
      </c>
      <c r="AS516" s="232"/>
      <c r="AT516" s="230"/>
      <c r="AU516" s="231" t="e" cm="1">
        <f t="array" aca="1" ref="AU516" ca="1">INDIRECT("'"&amp;$C516&amp;"'!"&amp;"$"&amp;$D516&amp;$AU$1&amp;"")</f>
        <v>#REF!</v>
      </c>
      <c r="AV516" s="232"/>
      <c r="AW516" s="230"/>
      <c r="AX516" s="229"/>
      <c r="AY516" s="233"/>
      <c r="AZ516" s="232" t="e" cm="1">
        <f t="array" aca="1" ref="AZ516" ca="1">INDIRECT("'"&amp;$C516&amp;"'!"&amp;"$"&amp;$D516&amp;$AZ$1&amp;"")</f>
        <v>#REF!</v>
      </c>
      <c r="BA516" s="231"/>
      <c r="BB516" s="232"/>
      <c r="BC516" s="230"/>
      <c r="BD516" s="232" t="e" cm="1">
        <f t="array" aca="1" ref="BD516" ca="1">INDIRECT("'"&amp;$C516&amp;"'!"&amp;"$"&amp;$D516&amp;$BD$1&amp;"")</f>
        <v>#REF!</v>
      </c>
      <c r="BE516" s="231"/>
      <c r="BF516" s="232"/>
      <c r="BG516" s="230"/>
      <c r="BH516" s="234"/>
      <c r="BI516" s="230"/>
      <c r="BJ516" s="234" t="e" cm="1">
        <f t="array" aca="1" ref="BJ516" ca="1">INDIRECT("'"&amp;$C516&amp;"'!"&amp;"$"&amp;$D516&amp;$BJ$1&amp;"")</f>
        <v>#REF!</v>
      </c>
      <c r="BK516" s="232"/>
      <c r="BL516" s="230"/>
      <c r="BM516" s="414"/>
      <c r="BN516" s="229" t="e" cm="1">
        <f t="array" aca="1" ref="BN516" ca="1">INDIRECT("'"&amp;$C516&amp;"'!"&amp;"$"&amp;$D516&amp;$BN$1&amp;"")</f>
        <v>#REF!</v>
      </c>
      <c r="BO516" s="231"/>
      <c r="BP516" s="230"/>
      <c r="BQ516" s="234" t="e" cm="1">
        <f t="array" aca="1" ref="BQ516" ca="1">INDIRECT("'"&amp;$C516&amp;"'!"&amp;"$"&amp;$D516&amp;$BQ$1&amp;"")</f>
        <v>#REF!</v>
      </c>
      <c r="BR516" s="232"/>
      <c r="BS516" s="232"/>
      <c r="BT516" s="230"/>
      <c r="BU516" s="235" t="e" cm="1">
        <f t="array" aca="1" ref="BU516" ca="1">INDIRECT("'"&amp;$C516&amp;"'!"&amp;"$"&amp;$D516&amp;$BU$1&amp;"")</f>
        <v>#REF!</v>
      </c>
      <c r="BV516" s="232"/>
      <c r="BW516" s="232"/>
      <c r="BX516" s="230"/>
      <c r="BY516" s="235"/>
      <c r="BZ516" s="232"/>
      <c r="CA516" s="232"/>
      <c r="CB516" s="230"/>
    </row>
    <row r="517" spans="1:80" ht="15" x14ac:dyDescent="0.2">
      <c r="A517" s="351">
        <f t="shared" si="39"/>
        <v>45982</v>
      </c>
      <c r="B517" s="268">
        <v>0.5</v>
      </c>
      <c r="C517" s="254">
        <f t="shared" si="40"/>
        <v>21</v>
      </c>
      <c r="D517" s="255" t="s">
        <v>165</v>
      </c>
      <c r="E517" s="236"/>
      <c r="F517" s="237"/>
      <c r="G517" s="238" t="e" cm="1">
        <f t="array" aca="1" ref="G517" ca="1">INDIRECT("'"&amp;$C517&amp;"'!"&amp;"$"&amp;$D517&amp;$G$1&amp;"")</f>
        <v>#REF!</v>
      </c>
      <c r="H517" s="239" t="s">
        <v>1</v>
      </c>
      <c r="I517" s="237" t="s">
        <v>1</v>
      </c>
      <c r="J517" s="238" t="e" cm="1">
        <f t="array" aca="1" ref="J517" ca="1">INDIRECT("'"&amp;$C517&amp;"'!"&amp;"$"&amp;$D517&amp;$J$1&amp;"")</f>
        <v>#REF!</v>
      </c>
      <c r="K517" s="239"/>
      <c r="L517" s="239"/>
      <c r="M517" s="240"/>
      <c r="N517" s="236" t="e" cm="1">
        <f t="array" aca="1" ref="N517" ca="1">INDIRECT("'"&amp;$C517&amp;"'!"&amp;"$"&amp;$D517&amp;$N$1&amp;"")</f>
        <v>#REF!</v>
      </c>
      <c r="O517" s="239"/>
      <c r="P517" s="239"/>
      <c r="Q517" s="237"/>
      <c r="R517" s="236" t="e" cm="1">
        <f t="array" aca="1" ref="R517" ca="1">INDIRECT("'"&amp;$C517&amp;"'!"&amp;"$"&amp;$D517&amp;$R$1&amp;"")</f>
        <v>#REF!</v>
      </c>
      <c r="S517" s="239"/>
      <c r="T517" s="239"/>
      <c r="U517" s="240"/>
      <c r="V517" s="236"/>
      <c r="W517" s="241" t="e" cm="1">
        <f t="array" aca="1" ref="W517" ca="1">INDIRECT("'"&amp;$C517&amp;"'!"&amp;"$"&amp;$D517&amp;$W$1&amp;"")</f>
        <v>#REF!</v>
      </c>
      <c r="X517" s="239"/>
      <c r="Y517" s="237"/>
      <c r="Z517" s="238" t="e" cm="1">
        <f t="array" aca="1" ref="Z517" ca="1">INDIRECT("'"&amp;$C517&amp;"'!"&amp;"$"&amp;$D517&amp;$Z$1&amp;"")</f>
        <v>#REF!</v>
      </c>
      <c r="AA517" s="239" t="s">
        <v>1</v>
      </c>
      <c r="AB517" s="239" t="s">
        <v>1</v>
      </c>
      <c r="AC517" s="240" t="s">
        <v>1</v>
      </c>
      <c r="AD517" s="236" t="e" cm="1">
        <f t="array" aca="1" ref="AD517" ca="1">INDIRECT("'"&amp;$C517&amp;"'!"&amp;"$"&amp;$D517&amp;$AD$1&amp;"")</f>
        <v>#REF!</v>
      </c>
      <c r="AE517" s="239" t="s">
        <v>1</v>
      </c>
      <c r="AF517" s="239" t="s">
        <v>1</v>
      </c>
      <c r="AG517" s="237" t="s">
        <v>1</v>
      </c>
      <c r="AH517" s="238" t="e" cm="1">
        <f t="array" aca="1" ref="AH517" ca="1">INDIRECT("'"&amp;$C517&amp;"'!"&amp;"$"&amp;$D517&amp;$AH$1&amp;"")</f>
        <v>#REF!</v>
      </c>
      <c r="AI517" s="239" t="s">
        <v>1</v>
      </c>
      <c r="AJ517" s="239" t="s">
        <v>1</v>
      </c>
      <c r="AK517" s="240" t="s">
        <v>1</v>
      </c>
      <c r="AL517" s="236" t="e" cm="1">
        <f t="array" aca="1" ref="AL517" ca="1">INDIRECT("'"&amp;$C517&amp;"'!"&amp;"$"&amp;$D517&amp;$AL$1&amp;"")</f>
        <v>#REF!</v>
      </c>
      <c r="AM517" s="239" t="s">
        <v>1</v>
      </c>
      <c r="AN517" s="239" t="s">
        <v>1</v>
      </c>
      <c r="AO517" s="237" t="s">
        <v>1</v>
      </c>
      <c r="AP517" s="236"/>
      <c r="AQ517" s="240"/>
      <c r="AR517" s="236" t="e" cm="1">
        <f t="array" aca="1" ref="AR517" ca="1">INDIRECT("'"&amp;$C517&amp;"'!"&amp;"$"&amp;$D517&amp;$AR$1&amp;"")</f>
        <v>#REF!</v>
      </c>
      <c r="AS517" s="239"/>
      <c r="AT517" s="237"/>
      <c r="AU517" s="238" t="e" cm="1">
        <f t="array" aca="1" ref="AU517" ca="1">INDIRECT("'"&amp;$C517&amp;"'!"&amp;"$"&amp;$D517&amp;$AU$1&amp;"")</f>
        <v>#REF!</v>
      </c>
      <c r="AV517" s="239"/>
      <c r="AW517" s="237"/>
      <c r="AX517" s="236"/>
      <c r="AY517" s="240"/>
      <c r="AZ517" s="239" t="e" cm="1">
        <f t="array" aca="1" ref="AZ517" ca="1">INDIRECT("'"&amp;$C517&amp;"'!"&amp;"$"&amp;$D517&amp;$AZ$1&amp;"")</f>
        <v>#REF!</v>
      </c>
      <c r="BA517" s="238"/>
      <c r="BB517" s="239"/>
      <c r="BC517" s="237"/>
      <c r="BD517" s="239" t="e" cm="1">
        <f t="array" aca="1" ref="BD517" ca="1">INDIRECT("'"&amp;$C517&amp;"'!"&amp;"$"&amp;$D517&amp;$BD$1&amp;"")</f>
        <v>#REF!</v>
      </c>
      <c r="BE517" s="238"/>
      <c r="BF517" s="239"/>
      <c r="BG517" s="237"/>
      <c r="BH517" s="241"/>
      <c r="BI517" s="237"/>
      <c r="BJ517" s="241" t="e" cm="1">
        <f t="array" aca="1" ref="BJ517" ca="1">INDIRECT("'"&amp;$C517&amp;"'!"&amp;"$"&amp;$D517&amp;$BJ$1&amp;"")</f>
        <v>#REF!</v>
      </c>
      <c r="BK517" s="239"/>
      <c r="BL517" s="237"/>
      <c r="BM517" s="415"/>
      <c r="BN517" s="236" t="e" cm="1">
        <f t="array" aca="1" ref="BN517" ca="1">INDIRECT("'"&amp;$C517&amp;"'!"&amp;"$"&amp;$D517&amp;$BN$1&amp;"")</f>
        <v>#REF!</v>
      </c>
      <c r="BO517" s="238"/>
      <c r="BP517" s="237"/>
      <c r="BQ517" s="241" t="e" cm="1">
        <f t="array" aca="1" ref="BQ517" ca="1">INDIRECT("'"&amp;$C517&amp;"'!"&amp;"$"&amp;$D517&amp;$BQ$1&amp;"")</f>
        <v>#REF!</v>
      </c>
      <c r="BR517" s="239"/>
      <c r="BS517" s="239"/>
      <c r="BT517" s="237"/>
      <c r="BU517" s="242" t="e" cm="1">
        <f t="array" aca="1" ref="BU517" ca="1">INDIRECT("'"&amp;$C517&amp;"'!"&amp;"$"&amp;$D517&amp;$BU$1&amp;"")</f>
        <v>#REF!</v>
      </c>
      <c r="BV517" s="239"/>
      <c r="BW517" s="239"/>
      <c r="BX517" s="237"/>
      <c r="BY517" s="242"/>
      <c r="BZ517" s="239"/>
      <c r="CA517" s="239"/>
      <c r="CB517" s="237"/>
    </row>
    <row r="518" spans="1:80" ht="15" x14ac:dyDescent="0.2">
      <c r="A518" s="351">
        <f t="shared" si="39"/>
        <v>45982</v>
      </c>
      <c r="B518" s="268">
        <v>0.54166666666666696</v>
      </c>
      <c r="C518" s="254">
        <f t="shared" si="40"/>
        <v>21</v>
      </c>
      <c r="D518" s="255" t="s">
        <v>166</v>
      </c>
      <c r="E518" s="229"/>
      <c r="F518" s="230"/>
      <c r="G518" s="231" t="e" cm="1">
        <f t="array" aca="1" ref="G518" ca="1">INDIRECT("'"&amp;$C518&amp;"'!"&amp;"$"&amp;$D518&amp;$G$1&amp;"")</f>
        <v>#REF!</v>
      </c>
      <c r="H518" s="232" t="s">
        <v>1</v>
      </c>
      <c r="I518" s="230" t="s">
        <v>1</v>
      </c>
      <c r="J518" s="231" t="e" cm="1">
        <f t="array" aca="1" ref="J518" ca="1">INDIRECT("'"&amp;$C518&amp;"'!"&amp;"$"&amp;$D518&amp;$J$1&amp;"")</f>
        <v>#REF!</v>
      </c>
      <c r="K518" s="232"/>
      <c r="L518" s="232"/>
      <c r="M518" s="230"/>
      <c r="N518" s="229" t="e" cm="1">
        <f t="array" aca="1" ref="N518" ca="1">INDIRECT("'"&amp;$C518&amp;"'!"&amp;"$"&amp;$D518&amp;$N$1&amp;"")</f>
        <v>#REF!</v>
      </c>
      <c r="O518" s="232"/>
      <c r="P518" s="232"/>
      <c r="Q518" s="230"/>
      <c r="R518" s="359" t="e" cm="1">
        <f t="array" aca="1" ref="R518" ca="1">INDIRECT("'"&amp;$C518&amp;"'!"&amp;"$"&amp;$D518&amp;$R$1&amp;"")</f>
        <v>#REF!</v>
      </c>
      <c r="S518" s="232"/>
      <c r="T518" s="232"/>
      <c r="U518" s="233"/>
      <c r="V518" s="229"/>
      <c r="W518" s="234" t="e" cm="1">
        <f t="array" aca="1" ref="W518" ca="1">INDIRECT("'"&amp;$C518&amp;"'!"&amp;"$"&amp;$D518&amp;$W$1&amp;"")</f>
        <v>#REF!</v>
      </c>
      <c r="X518" s="232"/>
      <c r="Y518" s="230"/>
      <c r="Z518" s="231" t="e" cm="1">
        <f t="array" aca="1" ref="Z518" ca="1">INDIRECT("'"&amp;$C518&amp;"'!"&amp;"$"&amp;$D518&amp;$Z$1&amp;"")</f>
        <v>#REF!</v>
      </c>
      <c r="AA518" s="232" t="s">
        <v>1</v>
      </c>
      <c r="AB518" s="232" t="s">
        <v>1</v>
      </c>
      <c r="AC518" s="233" t="s">
        <v>1</v>
      </c>
      <c r="AD518" s="229" t="e" cm="1">
        <f t="array" aca="1" ref="AD518" ca="1">INDIRECT("'"&amp;$C518&amp;"'!"&amp;"$"&amp;$D518&amp;$AD$1&amp;"")</f>
        <v>#REF!</v>
      </c>
      <c r="AE518" s="232" t="s">
        <v>1</v>
      </c>
      <c r="AF518" s="232" t="s">
        <v>1</v>
      </c>
      <c r="AG518" s="230" t="s">
        <v>1</v>
      </c>
      <c r="AH518" s="231" t="e" cm="1">
        <f t="array" aca="1" ref="AH518" ca="1">INDIRECT("'"&amp;$C518&amp;"'!"&amp;"$"&amp;$D518&amp;$AH$1&amp;"")</f>
        <v>#REF!</v>
      </c>
      <c r="AI518" s="232" t="s">
        <v>1</v>
      </c>
      <c r="AJ518" s="232" t="s">
        <v>1</v>
      </c>
      <c r="AK518" s="233" t="s">
        <v>1</v>
      </c>
      <c r="AL518" s="229" t="e" cm="1">
        <f t="array" aca="1" ref="AL518" ca="1">INDIRECT("'"&amp;$C518&amp;"'!"&amp;"$"&amp;$D518&amp;$AL$1&amp;"")</f>
        <v>#REF!</v>
      </c>
      <c r="AM518" s="232" t="s">
        <v>1</v>
      </c>
      <c r="AN518" s="232" t="s">
        <v>1</v>
      </c>
      <c r="AO518" s="230" t="s">
        <v>1</v>
      </c>
      <c r="AP518" s="229"/>
      <c r="AQ518" s="233"/>
      <c r="AR518" s="229" t="e" cm="1">
        <f t="array" aca="1" ref="AR518" ca="1">INDIRECT("'"&amp;$C518&amp;"'!"&amp;"$"&amp;$D518&amp;$AR$1&amp;"")</f>
        <v>#REF!</v>
      </c>
      <c r="AS518" s="232"/>
      <c r="AT518" s="230"/>
      <c r="AU518" s="231" t="e" cm="1">
        <f t="array" aca="1" ref="AU518" ca="1">INDIRECT("'"&amp;$C518&amp;"'!"&amp;"$"&amp;$D518&amp;$AU$1&amp;"")</f>
        <v>#REF!</v>
      </c>
      <c r="AV518" s="232"/>
      <c r="AW518" s="230"/>
      <c r="AX518" s="229"/>
      <c r="AY518" s="233"/>
      <c r="AZ518" s="232" t="e" cm="1">
        <f t="array" aca="1" ref="AZ518" ca="1">INDIRECT("'"&amp;$C518&amp;"'!"&amp;"$"&amp;$D518&amp;$AZ$1&amp;"")</f>
        <v>#REF!</v>
      </c>
      <c r="BA518" s="231"/>
      <c r="BB518" s="232"/>
      <c r="BC518" s="230"/>
      <c r="BD518" s="232" t="e" cm="1">
        <f t="array" aca="1" ref="BD518" ca="1">INDIRECT("'"&amp;$C518&amp;"'!"&amp;"$"&amp;$D518&amp;$BD$1&amp;"")</f>
        <v>#REF!</v>
      </c>
      <c r="BE518" s="231"/>
      <c r="BF518" s="232"/>
      <c r="BG518" s="230"/>
      <c r="BH518" s="234"/>
      <c r="BI518" s="230"/>
      <c r="BJ518" s="234" t="e" cm="1">
        <f t="array" aca="1" ref="BJ518" ca="1">INDIRECT("'"&amp;$C518&amp;"'!"&amp;"$"&amp;$D518&amp;$BJ$1&amp;"")</f>
        <v>#REF!</v>
      </c>
      <c r="BK518" s="232"/>
      <c r="BL518" s="230"/>
      <c r="BM518" s="414"/>
      <c r="BN518" s="229" t="e" cm="1">
        <f t="array" aca="1" ref="BN518" ca="1">INDIRECT("'"&amp;$C518&amp;"'!"&amp;"$"&amp;$D518&amp;$BN$1&amp;"")</f>
        <v>#REF!</v>
      </c>
      <c r="BO518" s="231"/>
      <c r="BP518" s="230"/>
      <c r="BQ518" s="234" t="e" cm="1">
        <f t="array" aca="1" ref="BQ518" ca="1">INDIRECT("'"&amp;$C518&amp;"'!"&amp;"$"&amp;$D518&amp;$BQ$1&amp;"")</f>
        <v>#REF!</v>
      </c>
      <c r="BR518" s="232"/>
      <c r="BS518" s="232"/>
      <c r="BT518" s="230"/>
      <c r="BU518" s="235" t="e" cm="1">
        <f t="array" aca="1" ref="BU518" ca="1">INDIRECT("'"&amp;$C518&amp;"'!"&amp;"$"&amp;$D518&amp;$BU$1&amp;"")</f>
        <v>#REF!</v>
      </c>
      <c r="BV518" s="232"/>
      <c r="BW518" s="232"/>
      <c r="BX518" s="230"/>
      <c r="BY518" s="235"/>
      <c r="BZ518" s="232"/>
      <c r="CA518" s="232"/>
      <c r="CB518" s="230"/>
    </row>
    <row r="519" spans="1:80" ht="15" x14ac:dyDescent="0.2">
      <c r="A519" s="351">
        <f t="shared" si="39"/>
        <v>45982</v>
      </c>
      <c r="B519" s="268">
        <v>0.58333333333333404</v>
      </c>
      <c r="C519" s="254">
        <f t="shared" si="40"/>
        <v>21</v>
      </c>
      <c r="D519" s="255" t="s">
        <v>167</v>
      </c>
      <c r="E519" s="236"/>
      <c r="F519" s="237"/>
      <c r="G519" s="238" t="e" cm="1">
        <f t="array" aca="1" ref="G519" ca="1">INDIRECT("'"&amp;$C519&amp;"'!"&amp;"$"&amp;$D519&amp;$G$1&amp;"")</f>
        <v>#REF!</v>
      </c>
      <c r="H519" s="239" t="s">
        <v>1</v>
      </c>
      <c r="I519" s="237" t="s">
        <v>1</v>
      </c>
      <c r="J519" s="238" t="e" cm="1">
        <f t="array" aca="1" ref="J519" ca="1">INDIRECT("'"&amp;$C519&amp;"'!"&amp;"$"&amp;$D519&amp;$J$1&amp;"")</f>
        <v>#REF!</v>
      </c>
      <c r="K519" s="239"/>
      <c r="L519" s="239"/>
      <c r="M519" s="240"/>
      <c r="N519" s="236" t="e" cm="1">
        <f t="array" aca="1" ref="N519" ca="1">INDIRECT("'"&amp;$C519&amp;"'!"&amp;"$"&amp;$D519&amp;$N$1&amp;"")</f>
        <v>#REF!</v>
      </c>
      <c r="O519" s="239"/>
      <c r="P519" s="239"/>
      <c r="Q519" s="237"/>
      <c r="R519" s="236" t="e" cm="1">
        <f t="array" aca="1" ref="R519" ca="1">INDIRECT("'"&amp;$C519&amp;"'!"&amp;"$"&amp;$D519&amp;$R$1&amp;"")</f>
        <v>#REF!</v>
      </c>
      <c r="S519" s="239"/>
      <c r="T519" s="239"/>
      <c r="U519" s="240"/>
      <c r="V519" s="236"/>
      <c r="W519" s="241" t="e" cm="1">
        <f t="array" aca="1" ref="W519" ca="1">INDIRECT("'"&amp;$C519&amp;"'!"&amp;"$"&amp;$D519&amp;$W$1&amp;"")</f>
        <v>#REF!</v>
      </c>
      <c r="X519" s="239"/>
      <c r="Y519" s="237"/>
      <c r="Z519" s="238" t="e" cm="1">
        <f t="array" aca="1" ref="Z519" ca="1">INDIRECT("'"&amp;$C519&amp;"'!"&amp;"$"&amp;$D519&amp;$Z$1&amp;"")</f>
        <v>#REF!</v>
      </c>
      <c r="AA519" s="239" t="s">
        <v>1</v>
      </c>
      <c r="AB519" s="239" t="s">
        <v>1</v>
      </c>
      <c r="AC519" s="240" t="s">
        <v>1</v>
      </c>
      <c r="AD519" s="236" t="e" cm="1">
        <f t="array" aca="1" ref="AD519" ca="1">INDIRECT("'"&amp;$C519&amp;"'!"&amp;"$"&amp;$D519&amp;$AD$1&amp;"")</f>
        <v>#REF!</v>
      </c>
      <c r="AE519" s="239" t="s">
        <v>1</v>
      </c>
      <c r="AF519" s="239" t="s">
        <v>1</v>
      </c>
      <c r="AG519" s="237" t="s">
        <v>1</v>
      </c>
      <c r="AH519" s="238" t="e" cm="1">
        <f t="array" aca="1" ref="AH519" ca="1">INDIRECT("'"&amp;$C519&amp;"'!"&amp;"$"&amp;$D519&amp;$AH$1&amp;"")</f>
        <v>#REF!</v>
      </c>
      <c r="AI519" s="239" t="s">
        <v>1</v>
      </c>
      <c r="AJ519" s="239" t="s">
        <v>1</v>
      </c>
      <c r="AK519" s="240" t="s">
        <v>1</v>
      </c>
      <c r="AL519" s="236" t="e" cm="1">
        <f t="array" aca="1" ref="AL519" ca="1">INDIRECT("'"&amp;$C519&amp;"'!"&amp;"$"&amp;$D519&amp;$AL$1&amp;"")</f>
        <v>#REF!</v>
      </c>
      <c r="AM519" s="239" t="s">
        <v>1</v>
      </c>
      <c r="AN519" s="239" t="s">
        <v>1</v>
      </c>
      <c r="AO519" s="237" t="s">
        <v>1</v>
      </c>
      <c r="AP519" s="236"/>
      <c r="AQ519" s="240"/>
      <c r="AR519" s="236" t="e" cm="1">
        <f t="array" aca="1" ref="AR519" ca="1">INDIRECT("'"&amp;$C519&amp;"'!"&amp;"$"&amp;$D519&amp;$AR$1&amp;"")</f>
        <v>#REF!</v>
      </c>
      <c r="AS519" s="239"/>
      <c r="AT519" s="237"/>
      <c r="AU519" s="238" t="e" cm="1">
        <f t="array" aca="1" ref="AU519" ca="1">INDIRECT("'"&amp;$C519&amp;"'!"&amp;"$"&amp;$D519&amp;$AU$1&amp;"")</f>
        <v>#REF!</v>
      </c>
      <c r="AV519" s="239"/>
      <c r="AW519" s="237"/>
      <c r="AX519" s="236"/>
      <c r="AY519" s="240"/>
      <c r="AZ519" s="239" t="e" cm="1">
        <f t="array" aca="1" ref="AZ519" ca="1">INDIRECT("'"&amp;$C519&amp;"'!"&amp;"$"&amp;$D519&amp;$AZ$1&amp;"")</f>
        <v>#REF!</v>
      </c>
      <c r="BA519" s="238"/>
      <c r="BB519" s="239"/>
      <c r="BC519" s="237"/>
      <c r="BD519" s="239" t="e" cm="1">
        <f t="array" aca="1" ref="BD519" ca="1">INDIRECT("'"&amp;$C519&amp;"'!"&amp;"$"&amp;$D519&amp;$BD$1&amp;"")</f>
        <v>#REF!</v>
      </c>
      <c r="BE519" s="238"/>
      <c r="BF519" s="239"/>
      <c r="BG519" s="237"/>
      <c r="BH519" s="241"/>
      <c r="BI519" s="237"/>
      <c r="BJ519" s="241" t="e" cm="1">
        <f t="array" aca="1" ref="BJ519" ca="1">INDIRECT("'"&amp;$C519&amp;"'!"&amp;"$"&amp;$D519&amp;$BJ$1&amp;"")</f>
        <v>#REF!</v>
      </c>
      <c r="BK519" s="239"/>
      <c r="BL519" s="237"/>
      <c r="BM519" s="415"/>
      <c r="BN519" s="236" t="e" cm="1">
        <f t="array" aca="1" ref="BN519" ca="1">INDIRECT("'"&amp;$C519&amp;"'!"&amp;"$"&amp;$D519&amp;$BN$1&amp;"")</f>
        <v>#REF!</v>
      </c>
      <c r="BO519" s="238"/>
      <c r="BP519" s="237"/>
      <c r="BQ519" s="241" t="e" cm="1">
        <f t="array" aca="1" ref="BQ519" ca="1">INDIRECT("'"&amp;$C519&amp;"'!"&amp;"$"&amp;$D519&amp;$BQ$1&amp;"")</f>
        <v>#REF!</v>
      </c>
      <c r="BR519" s="239"/>
      <c r="BS519" s="239"/>
      <c r="BT519" s="237"/>
      <c r="BU519" s="242" t="e" cm="1">
        <f t="array" aca="1" ref="BU519" ca="1">INDIRECT("'"&amp;$C519&amp;"'!"&amp;"$"&amp;$D519&amp;$BU$1&amp;"")</f>
        <v>#REF!</v>
      </c>
      <c r="BV519" s="239"/>
      <c r="BW519" s="239"/>
      <c r="BX519" s="237"/>
      <c r="BY519" s="242"/>
      <c r="BZ519" s="239"/>
      <c r="CA519" s="239"/>
      <c r="CB519" s="237"/>
    </row>
    <row r="520" spans="1:80" ht="15" x14ac:dyDescent="0.2">
      <c r="A520" s="351">
        <f t="shared" si="39"/>
        <v>45982</v>
      </c>
      <c r="B520" s="268">
        <v>0.625</v>
      </c>
      <c r="C520" s="254">
        <f t="shared" si="40"/>
        <v>21</v>
      </c>
      <c r="D520" s="255" t="s">
        <v>168</v>
      </c>
      <c r="E520" s="229"/>
      <c r="F520" s="230"/>
      <c r="G520" s="231" t="e" cm="1">
        <f t="array" aca="1" ref="G520" ca="1">INDIRECT("'"&amp;$C520&amp;"'!"&amp;"$"&amp;$D520&amp;$G$1&amp;"")</f>
        <v>#REF!</v>
      </c>
      <c r="H520" s="232" t="s">
        <v>1</v>
      </c>
      <c r="I520" s="230" t="s">
        <v>1</v>
      </c>
      <c r="J520" s="231" t="e" cm="1">
        <f t="array" aca="1" ref="J520" ca="1">INDIRECT("'"&amp;$C520&amp;"'!"&amp;"$"&amp;$D520&amp;$J$1&amp;"")</f>
        <v>#REF!</v>
      </c>
      <c r="K520" s="232"/>
      <c r="L520" s="232"/>
      <c r="M520" s="233"/>
      <c r="N520" s="229" t="e" cm="1">
        <f t="array" aca="1" ref="N520" ca="1">INDIRECT("'"&amp;$C520&amp;"'!"&amp;"$"&amp;$D520&amp;$N$1&amp;"")</f>
        <v>#REF!</v>
      </c>
      <c r="O520" s="232"/>
      <c r="P520" s="232"/>
      <c r="Q520" s="230"/>
      <c r="R520" s="359" t="e" cm="1">
        <f t="array" aca="1" ref="R520" ca="1">INDIRECT("'"&amp;$C520&amp;"'!"&amp;"$"&amp;$D520&amp;$R$1&amp;"")</f>
        <v>#REF!</v>
      </c>
      <c r="S520" s="232"/>
      <c r="T520" s="232"/>
      <c r="U520" s="233"/>
      <c r="V520" s="229"/>
      <c r="W520" s="234" t="e" cm="1">
        <f t="array" aca="1" ref="W520" ca="1">INDIRECT("'"&amp;$C520&amp;"'!"&amp;"$"&amp;$D520&amp;$W$1&amp;"")</f>
        <v>#REF!</v>
      </c>
      <c r="X520" s="232"/>
      <c r="Y520" s="230"/>
      <c r="Z520" s="231" t="e" cm="1">
        <f t="array" aca="1" ref="Z520" ca="1">INDIRECT("'"&amp;$C520&amp;"'!"&amp;"$"&amp;$D520&amp;$Z$1&amp;"")</f>
        <v>#REF!</v>
      </c>
      <c r="AA520" s="232" t="s">
        <v>1</v>
      </c>
      <c r="AB520" s="232" t="s">
        <v>1</v>
      </c>
      <c r="AC520" s="233" t="s">
        <v>1</v>
      </c>
      <c r="AD520" s="229" t="e" cm="1">
        <f t="array" aca="1" ref="AD520" ca="1">INDIRECT("'"&amp;$C520&amp;"'!"&amp;"$"&amp;$D520&amp;$AD$1&amp;"")</f>
        <v>#REF!</v>
      </c>
      <c r="AE520" s="232" t="s">
        <v>1</v>
      </c>
      <c r="AF520" s="232" t="s">
        <v>1</v>
      </c>
      <c r="AG520" s="230" t="s">
        <v>1</v>
      </c>
      <c r="AH520" s="231" t="e" cm="1">
        <f t="array" aca="1" ref="AH520" ca="1">INDIRECT("'"&amp;$C520&amp;"'!"&amp;"$"&amp;$D520&amp;$AH$1&amp;"")</f>
        <v>#REF!</v>
      </c>
      <c r="AI520" s="232" t="s">
        <v>1</v>
      </c>
      <c r="AJ520" s="232" t="s">
        <v>1</v>
      </c>
      <c r="AK520" s="233" t="s">
        <v>1</v>
      </c>
      <c r="AL520" s="229" t="e" cm="1">
        <f t="array" aca="1" ref="AL520" ca="1">INDIRECT("'"&amp;$C520&amp;"'!"&amp;"$"&amp;$D520&amp;$AL$1&amp;"")</f>
        <v>#REF!</v>
      </c>
      <c r="AM520" s="232" t="s">
        <v>1</v>
      </c>
      <c r="AN520" s="232" t="s">
        <v>1</v>
      </c>
      <c r="AO520" s="230" t="s">
        <v>1</v>
      </c>
      <c r="AP520" s="229"/>
      <c r="AQ520" s="233"/>
      <c r="AR520" s="229" t="e" cm="1">
        <f t="array" aca="1" ref="AR520" ca="1">INDIRECT("'"&amp;$C520&amp;"'!"&amp;"$"&amp;$D520&amp;$AR$1&amp;"")</f>
        <v>#REF!</v>
      </c>
      <c r="AS520" s="232"/>
      <c r="AT520" s="230"/>
      <c r="AU520" s="231" t="e" cm="1">
        <f t="array" aca="1" ref="AU520" ca="1">INDIRECT("'"&amp;$C520&amp;"'!"&amp;"$"&amp;$D520&amp;$AU$1&amp;"")</f>
        <v>#REF!</v>
      </c>
      <c r="AV520" s="232"/>
      <c r="AW520" s="230"/>
      <c r="AX520" s="229"/>
      <c r="AY520" s="233"/>
      <c r="AZ520" s="232" t="e" cm="1">
        <f t="array" aca="1" ref="AZ520" ca="1">INDIRECT("'"&amp;$C520&amp;"'!"&amp;"$"&amp;$D520&amp;$AZ$1&amp;"")</f>
        <v>#REF!</v>
      </c>
      <c r="BA520" s="231"/>
      <c r="BB520" s="232"/>
      <c r="BC520" s="230"/>
      <c r="BD520" s="232" t="e" cm="1">
        <f t="array" aca="1" ref="BD520" ca="1">INDIRECT("'"&amp;$C520&amp;"'!"&amp;"$"&amp;$D520&amp;$BD$1&amp;"")</f>
        <v>#REF!</v>
      </c>
      <c r="BE520" s="231"/>
      <c r="BF520" s="232"/>
      <c r="BG520" s="230"/>
      <c r="BH520" s="234"/>
      <c r="BI520" s="230"/>
      <c r="BJ520" s="234" t="e" cm="1">
        <f t="array" aca="1" ref="BJ520" ca="1">INDIRECT("'"&amp;$C520&amp;"'!"&amp;"$"&amp;$D520&amp;$BJ$1&amp;"")</f>
        <v>#REF!</v>
      </c>
      <c r="BK520" s="232"/>
      <c r="BL520" s="230"/>
      <c r="BM520" s="414"/>
      <c r="BN520" s="229" t="e" cm="1">
        <f t="array" aca="1" ref="BN520" ca="1">INDIRECT("'"&amp;$C520&amp;"'!"&amp;"$"&amp;$D520&amp;$BN$1&amp;"")</f>
        <v>#REF!</v>
      </c>
      <c r="BO520" s="231"/>
      <c r="BP520" s="230"/>
      <c r="BQ520" s="234" t="e" cm="1">
        <f t="array" aca="1" ref="BQ520" ca="1">INDIRECT("'"&amp;$C520&amp;"'!"&amp;"$"&amp;$D520&amp;$BQ$1&amp;"")</f>
        <v>#REF!</v>
      </c>
      <c r="BR520" s="232"/>
      <c r="BS520" s="232"/>
      <c r="BT520" s="230"/>
      <c r="BU520" s="235" t="e" cm="1">
        <f t="array" aca="1" ref="BU520" ca="1">INDIRECT("'"&amp;$C520&amp;"'!"&amp;"$"&amp;$D520&amp;$BU$1&amp;"")</f>
        <v>#REF!</v>
      </c>
      <c r="BV520" s="232"/>
      <c r="BW520" s="232"/>
      <c r="BX520" s="230"/>
      <c r="BY520" s="235"/>
      <c r="BZ520" s="232"/>
      <c r="CA520" s="232"/>
      <c r="CB520" s="230"/>
    </row>
    <row r="521" spans="1:80" ht="15" x14ac:dyDescent="0.2">
      <c r="A521" s="351">
        <f t="shared" si="39"/>
        <v>45982</v>
      </c>
      <c r="B521" s="268">
        <v>0.66666666666666696</v>
      </c>
      <c r="C521" s="254">
        <f t="shared" si="40"/>
        <v>21</v>
      </c>
      <c r="D521" s="255" t="s">
        <v>169</v>
      </c>
      <c r="E521" s="236"/>
      <c r="F521" s="237"/>
      <c r="G521" s="238" t="e" cm="1">
        <f t="array" aca="1" ref="G521" ca="1">INDIRECT("'"&amp;$C521&amp;"'!"&amp;"$"&amp;$D521&amp;$G$1&amp;"")</f>
        <v>#REF!</v>
      </c>
      <c r="H521" s="239" t="s">
        <v>1</v>
      </c>
      <c r="I521" s="237" t="s">
        <v>1</v>
      </c>
      <c r="J521" s="238" t="e" cm="1">
        <f t="array" aca="1" ref="J521" ca="1">INDIRECT("'"&amp;$C521&amp;"'!"&amp;"$"&amp;$D521&amp;$J$1&amp;"")</f>
        <v>#REF!</v>
      </c>
      <c r="K521" s="239"/>
      <c r="L521" s="239"/>
      <c r="M521" s="240"/>
      <c r="N521" s="236" t="e" cm="1">
        <f t="array" aca="1" ref="N521" ca="1">INDIRECT("'"&amp;$C521&amp;"'!"&amp;"$"&amp;$D521&amp;$N$1&amp;"")</f>
        <v>#REF!</v>
      </c>
      <c r="O521" s="239"/>
      <c r="P521" s="239"/>
      <c r="Q521" s="237"/>
      <c r="R521" s="360" t="e" cm="1">
        <f t="array" aca="1" ref="R521" ca="1">INDIRECT("'"&amp;$C521&amp;"'!"&amp;"$"&amp;$D521&amp;$R$1&amp;"")</f>
        <v>#REF!</v>
      </c>
      <c r="S521" s="239"/>
      <c r="T521" s="239"/>
      <c r="U521" s="240"/>
      <c r="V521" s="236"/>
      <c r="W521" s="241" t="e" cm="1">
        <f t="array" aca="1" ref="W521" ca="1">INDIRECT("'"&amp;$C521&amp;"'!"&amp;"$"&amp;$D521&amp;$W$1&amp;"")</f>
        <v>#REF!</v>
      </c>
      <c r="X521" s="239"/>
      <c r="Y521" s="237"/>
      <c r="Z521" s="238" t="e" cm="1">
        <f t="array" aca="1" ref="Z521" ca="1">INDIRECT("'"&amp;$C521&amp;"'!"&amp;"$"&amp;$D521&amp;$Z$1&amp;"")</f>
        <v>#REF!</v>
      </c>
      <c r="AA521" s="239" t="s">
        <v>1</v>
      </c>
      <c r="AB521" s="239" t="s">
        <v>1</v>
      </c>
      <c r="AC521" s="240" t="s">
        <v>1</v>
      </c>
      <c r="AD521" s="236" t="e" cm="1">
        <f t="array" aca="1" ref="AD521" ca="1">INDIRECT("'"&amp;$C521&amp;"'!"&amp;"$"&amp;$D521&amp;$AD$1&amp;"")</f>
        <v>#REF!</v>
      </c>
      <c r="AE521" s="239" t="s">
        <v>1</v>
      </c>
      <c r="AF521" s="239" t="s">
        <v>1</v>
      </c>
      <c r="AG521" s="237" t="s">
        <v>1</v>
      </c>
      <c r="AH521" s="238" t="e" cm="1">
        <f t="array" aca="1" ref="AH521" ca="1">INDIRECT("'"&amp;$C521&amp;"'!"&amp;"$"&amp;$D521&amp;$AH$1&amp;"")</f>
        <v>#REF!</v>
      </c>
      <c r="AI521" s="239" t="s">
        <v>1</v>
      </c>
      <c r="AJ521" s="239" t="s">
        <v>1</v>
      </c>
      <c r="AK521" s="240" t="s">
        <v>1</v>
      </c>
      <c r="AL521" s="236" t="e" cm="1">
        <f t="array" aca="1" ref="AL521" ca="1">INDIRECT("'"&amp;$C521&amp;"'!"&amp;"$"&amp;$D521&amp;$AL$1&amp;"")</f>
        <v>#REF!</v>
      </c>
      <c r="AM521" s="239" t="s">
        <v>1</v>
      </c>
      <c r="AN521" s="239" t="s">
        <v>1</v>
      </c>
      <c r="AO521" s="237" t="s">
        <v>1</v>
      </c>
      <c r="AP521" s="236"/>
      <c r="AQ521" s="240"/>
      <c r="AR521" s="236" t="e" cm="1">
        <f t="array" aca="1" ref="AR521" ca="1">INDIRECT("'"&amp;$C521&amp;"'!"&amp;"$"&amp;$D521&amp;$AR$1&amp;"")</f>
        <v>#REF!</v>
      </c>
      <c r="AS521" s="239"/>
      <c r="AT521" s="237"/>
      <c r="AU521" s="238" t="e" cm="1">
        <f t="array" aca="1" ref="AU521" ca="1">INDIRECT("'"&amp;$C521&amp;"'!"&amp;"$"&amp;$D521&amp;$AU$1&amp;"")</f>
        <v>#REF!</v>
      </c>
      <c r="AV521" s="239"/>
      <c r="AW521" s="237"/>
      <c r="AX521" s="236"/>
      <c r="AY521" s="240"/>
      <c r="AZ521" s="239" t="e" cm="1">
        <f t="array" aca="1" ref="AZ521" ca="1">INDIRECT("'"&amp;$C521&amp;"'!"&amp;"$"&amp;$D521&amp;$AZ$1&amp;"")</f>
        <v>#REF!</v>
      </c>
      <c r="BA521" s="238"/>
      <c r="BB521" s="239"/>
      <c r="BC521" s="237"/>
      <c r="BD521" s="239" t="e" cm="1">
        <f t="array" aca="1" ref="BD521" ca="1">INDIRECT("'"&amp;$C521&amp;"'!"&amp;"$"&amp;$D521&amp;$BD$1&amp;"")</f>
        <v>#REF!</v>
      </c>
      <c r="BE521" s="238"/>
      <c r="BF521" s="239"/>
      <c r="BG521" s="237"/>
      <c r="BH521" s="241"/>
      <c r="BI521" s="237"/>
      <c r="BJ521" s="241" t="e" cm="1">
        <f t="array" aca="1" ref="BJ521" ca="1">INDIRECT("'"&amp;$C521&amp;"'!"&amp;"$"&amp;$D521&amp;$BJ$1&amp;"")</f>
        <v>#REF!</v>
      </c>
      <c r="BK521" s="239"/>
      <c r="BL521" s="237"/>
      <c r="BM521" s="415"/>
      <c r="BN521" s="236" t="e" cm="1">
        <f t="array" aca="1" ref="BN521" ca="1">INDIRECT("'"&amp;$C521&amp;"'!"&amp;"$"&amp;$D521&amp;$BN$1&amp;"")</f>
        <v>#REF!</v>
      </c>
      <c r="BO521" s="238"/>
      <c r="BP521" s="237"/>
      <c r="BQ521" s="241" t="e" cm="1">
        <f t="array" aca="1" ref="BQ521" ca="1">INDIRECT("'"&amp;$C521&amp;"'!"&amp;"$"&amp;$D521&amp;$BQ$1&amp;"")</f>
        <v>#REF!</v>
      </c>
      <c r="BR521" s="239"/>
      <c r="BS521" s="239"/>
      <c r="BT521" s="237"/>
      <c r="BU521" s="242" t="e" cm="1">
        <f t="array" aca="1" ref="BU521" ca="1">INDIRECT("'"&amp;$C521&amp;"'!"&amp;"$"&amp;$D521&amp;$BU$1&amp;"")</f>
        <v>#REF!</v>
      </c>
      <c r="BV521" s="239"/>
      <c r="BW521" s="239"/>
      <c r="BX521" s="237"/>
      <c r="BY521" s="242"/>
      <c r="BZ521" s="239"/>
      <c r="CA521" s="239"/>
      <c r="CB521" s="237"/>
    </row>
    <row r="522" spans="1:80" ht="15" x14ac:dyDescent="0.2">
      <c r="A522" s="351">
        <f t="shared" si="39"/>
        <v>45982</v>
      </c>
      <c r="B522" s="268">
        <v>0.70833333333333404</v>
      </c>
      <c r="C522" s="254">
        <f t="shared" si="40"/>
        <v>21</v>
      </c>
      <c r="D522" s="255" t="s">
        <v>170</v>
      </c>
      <c r="E522" s="229"/>
      <c r="F522" s="230"/>
      <c r="G522" s="231" t="e" cm="1">
        <f t="array" aca="1" ref="G522" ca="1">INDIRECT("'"&amp;$C522&amp;"'!"&amp;"$"&amp;$D522&amp;$G$1&amp;"")</f>
        <v>#REF!</v>
      </c>
      <c r="H522" s="232" t="s">
        <v>1</v>
      </c>
      <c r="I522" s="230" t="s">
        <v>1</v>
      </c>
      <c r="J522" s="231" t="e" cm="1">
        <f t="array" aca="1" ref="J522" ca="1">INDIRECT("'"&amp;$C522&amp;"'!"&amp;"$"&amp;$D522&amp;$J$1&amp;"")</f>
        <v>#REF!</v>
      </c>
      <c r="K522" s="232"/>
      <c r="L522" s="232"/>
      <c r="M522" s="233"/>
      <c r="N522" s="229" t="e" cm="1">
        <f t="array" aca="1" ref="N522" ca="1">INDIRECT("'"&amp;$C522&amp;"'!"&amp;"$"&amp;$D522&amp;$N$1&amp;"")</f>
        <v>#REF!</v>
      </c>
      <c r="O522" s="232"/>
      <c r="P522" s="232"/>
      <c r="Q522" s="233"/>
      <c r="R522" s="359" t="e" cm="1">
        <f t="array" aca="1" ref="R522" ca="1">INDIRECT("'"&amp;$C522&amp;"'!"&amp;"$"&amp;$D522&amp;$R$1&amp;"")</f>
        <v>#REF!</v>
      </c>
      <c r="S522" s="232"/>
      <c r="T522" s="232"/>
      <c r="U522" s="233"/>
      <c r="V522" s="229"/>
      <c r="W522" s="234" t="e" cm="1">
        <f t="array" aca="1" ref="W522" ca="1">INDIRECT("'"&amp;$C522&amp;"'!"&amp;"$"&amp;$D522&amp;$W$1&amp;"")</f>
        <v>#REF!</v>
      </c>
      <c r="X522" s="232"/>
      <c r="Y522" s="230"/>
      <c r="Z522" s="231" t="e" cm="1">
        <f t="array" aca="1" ref="Z522" ca="1">INDIRECT("'"&amp;$C522&amp;"'!"&amp;"$"&amp;$D522&amp;$Z$1&amp;"")</f>
        <v>#REF!</v>
      </c>
      <c r="AA522" s="232" t="s">
        <v>1</v>
      </c>
      <c r="AB522" s="232" t="s">
        <v>1</v>
      </c>
      <c r="AC522" s="233" t="s">
        <v>1</v>
      </c>
      <c r="AD522" s="229" t="e" cm="1">
        <f t="array" aca="1" ref="AD522" ca="1">INDIRECT("'"&amp;$C522&amp;"'!"&amp;"$"&amp;$D522&amp;$AD$1&amp;"")</f>
        <v>#REF!</v>
      </c>
      <c r="AE522" s="232" t="s">
        <v>1</v>
      </c>
      <c r="AF522" s="232" t="s">
        <v>1</v>
      </c>
      <c r="AG522" s="230" t="s">
        <v>1</v>
      </c>
      <c r="AH522" s="231" t="e" cm="1">
        <f t="array" aca="1" ref="AH522" ca="1">INDIRECT("'"&amp;$C522&amp;"'!"&amp;"$"&amp;$D522&amp;$AH$1&amp;"")</f>
        <v>#REF!</v>
      </c>
      <c r="AI522" s="232" t="s">
        <v>1</v>
      </c>
      <c r="AJ522" s="232" t="s">
        <v>1</v>
      </c>
      <c r="AK522" s="233" t="s">
        <v>1</v>
      </c>
      <c r="AL522" s="229" t="e" cm="1">
        <f t="array" aca="1" ref="AL522" ca="1">INDIRECT("'"&amp;$C522&amp;"'!"&amp;"$"&amp;$D522&amp;$AL$1&amp;"")</f>
        <v>#REF!</v>
      </c>
      <c r="AM522" s="232" t="s">
        <v>1</v>
      </c>
      <c r="AN522" s="232" t="s">
        <v>1</v>
      </c>
      <c r="AO522" s="230" t="s">
        <v>1</v>
      </c>
      <c r="AP522" s="229"/>
      <c r="AQ522" s="233"/>
      <c r="AR522" s="229" t="e" cm="1">
        <f t="array" aca="1" ref="AR522" ca="1">INDIRECT("'"&amp;$C522&amp;"'!"&amp;"$"&amp;$D522&amp;$AR$1&amp;"")</f>
        <v>#REF!</v>
      </c>
      <c r="AS522" s="232"/>
      <c r="AT522" s="230"/>
      <c r="AU522" s="231" t="e" cm="1">
        <f t="array" aca="1" ref="AU522" ca="1">INDIRECT("'"&amp;$C522&amp;"'!"&amp;"$"&amp;$D522&amp;$AU$1&amp;"")</f>
        <v>#REF!</v>
      </c>
      <c r="AV522" s="232"/>
      <c r="AW522" s="230"/>
      <c r="AX522" s="229"/>
      <c r="AY522" s="233"/>
      <c r="AZ522" s="232" t="e" cm="1">
        <f t="array" aca="1" ref="AZ522" ca="1">INDIRECT("'"&amp;$C522&amp;"'!"&amp;"$"&amp;$D522&amp;$AZ$1&amp;"")</f>
        <v>#REF!</v>
      </c>
      <c r="BA522" s="231"/>
      <c r="BB522" s="232"/>
      <c r="BC522" s="230"/>
      <c r="BD522" s="232" t="e" cm="1">
        <f t="array" aca="1" ref="BD522" ca="1">INDIRECT("'"&amp;$C522&amp;"'!"&amp;"$"&amp;$D522&amp;$BD$1&amp;"")</f>
        <v>#REF!</v>
      </c>
      <c r="BE522" s="231"/>
      <c r="BF522" s="232"/>
      <c r="BG522" s="230"/>
      <c r="BH522" s="234"/>
      <c r="BI522" s="230"/>
      <c r="BJ522" s="234" t="e" cm="1">
        <f t="array" aca="1" ref="BJ522" ca="1">INDIRECT("'"&amp;$C522&amp;"'!"&amp;"$"&amp;$D522&amp;$BJ$1&amp;"")</f>
        <v>#REF!</v>
      </c>
      <c r="BK522" s="232"/>
      <c r="BL522" s="230"/>
      <c r="BM522" s="414"/>
      <c r="BN522" s="229" t="e" cm="1">
        <f t="array" aca="1" ref="BN522" ca="1">INDIRECT("'"&amp;$C522&amp;"'!"&amp;"$"&amp;$D522&amp;$BN$1&amp;"")</f>
        <v>#REF!</v>
      </c>
      <c r="BO522" s="231"/>
      <c r="BP522" s="230"/>
      <c r="BQ522" s="234" t="e" cm="1">
        <f t="array" aca="1" ref="BQ522" ca="1">INDIRECT("'"&amp;$C522&amp;"'!"&amp;"$"&amp;$D522&amp;$BQ$1&amp;"")</f>
        <v>#REF!</v>
      </c>
      <c r="BR522" s="232"/>
      <c r="BS522" s="232"/>
      <c r="BT522" s="230"/>
      <c r="BU522" s="235" t="e" cm="1">
        <f t="array" aca="1" ref="BU522" ca="1">INDIRECT("'"&amp;$C522&amp;"'!"&amp;"$"&amp;$D522&amp;$BU$1&amp;"")</f>
        <v>#REF!</v>
      </c>
      <c r="BV522" s="232"/>
      <c r="BW522" s="232"/>
      <c r="BX522" s="230"/>
      <c r="BY522" s="235"/>
      <c r="BZ522" s="232"/>
      <c r="CA522" s="232"/>
      <c r="CB522" s="230"/>
    </row>
    <row r="523" spans="1:80" ht="15" x14ac:dyDescent="0.2">
      <c r="A523" s="351">
        <f t="shared" si="39"/>
        <v>45982</v>
      </c>
      <c r="B523" s="268">
        <v>0.750000000000001</v>
      </c>
      <c r="C523" s="254">
        <f t="shared" si="40"/>
        <v>21</v>
      </c>
      <c r="D523" s="255" t="s">
        <v>171</v>
      </c>
      <c r="E523" s="236"/>
      <c r="F523" s="237"/>
      <c r="G523" s="238" t="e" cm="1">
        <f t="array" aca="1" ref="G523" ca="1">INDIRECT("'"&amp;$C523&amp;"'!"&amp;"$"&amp;$D523&amp;$G$1&amp;"")</f>
        <v>#REF!</v>
      </c>
      <c r="H523" s="239" t="s">
        <v>1</v>
      </c>
      <c r="I523" s="237" t="s">
        <v>1</v>
      </c>
      <c r="J523" s="238" t="e" cm="1">
        <f t="array" aca="1" ref="J523" ca="1">INDIRECT("'"&amp;$C523&amp;"'!"&amp;"$"&amp;$D523&amp;$J$1&amp;"")</f>
        <v>#REF!</v>
      </c>
      <c r="K523" s="239"/>
      <c r="L523" s="239"/>
      <c r="M523" s="240"/>
      <c r="N523" s="236" t="e" cm="1">
        <f t="array" aca="1" ref="N523" ca="1">INDIRECT("'"&amp;$C523&amp;"'!"&amp;"$"&amp;$D523&amp;$N$1&amp;"")</f>
        <v>#REF!</v>
      </c>
      <c r="O523" s="239"/>
      <c r="P523" s="239"/>
      <c r="Q523" s="237"/>
      <c r="R523" s="236" t="e" cm="1">
        <f t="array" aca="1" ref="R523" ca="1">INDIRECT("'"&amp;$C523&amp;"'!"&amp;"$"&amp;$D523&amp;$R$1&amp;"")</f>
        <v>#REF!</v>
      </c>
      <c r="S523" s="239"/>
      <c r="T523" s="239"/>
      <c r="U523" s="240"/>
      <c r="V523" s="236"/>
      <c r="W523" s="241" t="e" cm="1">
        <f t="array" aca="1" ref="W523" ca="1">INDIRECT("'"&amp;$C523&amp;"'!"&amp;"$"&amp;$D523&amp;$W$1&amp;"")</f>
        <v>#REF!</v>
      </c>
      <c r="X523" s="239"/>
      <c r="Y523" s="237"/>
      <c r="Z523" s="238" t="e" cm="1">
        <f t="array" aca="1" ref="Z523" ca="1">INDIRECT("'"&amp;$C523&amp;"'!"&amp;"$"&amp;$D523&amp;$Z$1&amp;"")</f>
        <v>#REF!</v>
      </c>
      <c r="AA523" s="239" t="s">
        <v>1</v>
      </c>
      <c r="AB523" s="239" t="s">
        <v>1</v>
      </c>
      <c r="AC523" s="240" t="s">
        <v>1</v>
      </c>
      <c r="AD523" s="236" t="e" cm="1">
        <f t="array" aca="1" ref="AD523" ca="1">INDIRECT("'"&amp;$C523&amp;"'!"&amp;"$"&amp;$D523&amp;$AD$1&amp;"")</f>
        <v>#REF!</v>
      </c>
      <c r="AE523" s="239" t="s">
        <v>1</v>
      </c>
      <c r="AF523" s="239" t="s">
        <v>1</v>
      </c>
      <c r="AG523" s="237" t="s">
        <v>1</v>
      </c>
      <c r="AH523" s="238" t="e" cm="1">
        <f t="array" aca="1" ref="AH523" ca="1">INDIRECT("'"&amp;$C523&amp;"'!"&amp;"$"&amp;$D523&amp;$AH$1&amp;"")</f>
        <v>#REF!</v>
      </c>
      <c r="AI523" s="239" t="s">
        <v>1</v>
      </c>
      <c r="AJ523" s="239" t="s">
        <v>1</v>
      </c>
      <c r="AK523" s="240" t="s">
        <v>1</v>
      </c>
      <c r="AL523" s="236" t="e" cm="1">
        <f t="array" aca="1" ref="AL523" ca="1">INDIRECT("'"&amp;$C523&amp;"'!"&amp;"$"&amp;$D523&amp;$AL$1&amp;"")</f>
        <v>#REF!</v>
      </c>
      <c r="AM523" s="239" t="s">
        <v>1</v>
      </c>
      <c r="AN523" s="239" t="s">
        <v>1</v>
      </c>
      <c r="AO523" s="237" t="s">
        <v>1</v>
      </c>
      <c r="AP523" s="236"/>
      <c r="AQ523" s="240"/>
      <c r="AR523" s="236" t="e" cm="1">
        <f t="array" aca="1" ref="AR523" ca="1">INDIRECT("'"&amp;$C523&amp;"'!"&amp;"$"&amp;$D523&amp;$AR$1&amp;"")</f>
        <v>#REF!</v>
      </c>
      <c r="AS523" s="239"/>
      <c r="AT523" s="237"/>
      <c r="AU523" s="238" t="e" cm="1">
        <f t="array" aca="1" ref="AU523" ca="1">INDIRECT("'"&amp;$C523&amp;"'!"&amp;"$"&amp;$D523&amp;$AU$1&amp;"")</f>
        <v>#REF!</v>
      </c>
      <c r="AV523" s="239"/>
      <c r="AW523" s="237"/>
      <c r="AX523" s="236"/>
      <c r="AY523" s="240"/>
      <c r="AZ523" s="239" t="e" cm="1">
        <f t="array" aca="1" ref="AZ523" ca="1">INDIRECT("'"&amp;$C523&amp;"'!"&amp;"$"&amp;$D523&amp;$AZ$1&amp;"")</f>
        <v>#REF!</v>
      </c>
      <c r="BA523" s="238"/>
      <c r="BB523" s="239"/>
      <c r="BC523" s="237"/>
      <c r="BD523" s="239" t="e" cm="1">
        <f t="array" aca="1" ref="BD523" ca="1">INDIRECT("'"&amp;$C523&amp;"'!"&amp;"$"&amp;$D523&amp;$BD$1&amp;"")</f>
        <v>#REF!</v>
      </c>
      <c r="BE523" s="238"/>
      <c r="BF523" s="239"/>
      <c r="BG523" s="237"/>
      <c r="BH523" s="241"/>
      <c r="BI523" s="237"/>
      <c r="BJ523" s="241" t="e" cm="1">
        <f t="array" aca="1" ref="BJ523" ca="1">INDIRECT("'"&amp;$C523&amp;"'!"&amp;"$"&amp;$D523&amp;$BJ$1&amp;"")</f>
        <v>#REF!</v>
      </c>
      <c r="BK523" s="239"/>
      <c r="BL523" s="237"/>
      <c r="BM523" s="415"/>
      <c r="BN523" s="236" t="e" cm="1">
        <f t="array" aca="1" ref="BN523" ca="1">INDIRECT("'"&amp;$C523&amp;"'!"&amp;"$"&amp;$D523&amp;$BN$1&amp;"")</f>
        <v>#REF!</v>
      </c>
      <c r="BO523" s="238"/>
      <c r="BP523" s="237"/>
      <c r="BQ523" s="241" t="e" cm="1">
        <f t="array" aca="1" ref="BQ523" ca="1">INDIRECT("'"&amp;$C523&amp;"'!"&amp;"$"&amp;$D523&amp;$BQ$1&amp;"")</f>
        <v>#REF!</v>
      </c>
      <c r="BR523" s="239"/>
      <c r="BS523" s="239"/>
      <c r="BT523" s="237"/>
      <c r="BU523" s="242" t="e" cm="1">
        <f t="array" aca="1" ref="BU523" ca="1">INDIRECT("'"&amp;$C523&amp;"'!"&amp;"$"&amp;$D523&amp;$BU$1&amp;"")</f>
        <v>#REF!</v>
      </c>
      <c r="BV523" s="239"/>
      <c r="BW523" s="239"/>
      <c r="BX523" s="237"/>
      <c r="BY523" s="242"/>
      <c r="BZ523" s="239"/>
      <c r="CA523" s="239"/>
      <c r="CB523" s="237"/>
    </row>
    <row r="524" spans="1:80" ht="15" x14ac:dyDescent="0.2">
      <c r="A524" s="351">
        <f t="shared" si="39"/>
        <v>45982</v>
      </c>
      <c r="B524" s="268">
        <v>0.79166666666666696</v>
      </c>
      <c r="C524" s="254">
        <f t="shared" si="40"/>
        <v>21</v>
      </c>
      <c r="D524" s="255" t="s">
        <v>172</v>
      </c>
      <c r="E524" s="229"/>
      <c r="F524" s="230"/>
      <c r="G524" s="231" t="e" cm="1">
        <f t="array" aca="1" ref="G524" ca="1">INDIRECT("'"&amp;$C524&amp;"'!"&amp;"$"&amp;$D524&amp;$G$1&amp;"")</f>
        <v>#REF!</v>
      </c>
      <c r="H524" s="232" t="s">
        <v>1</v>
      </c>
      <c r="I524" s="230" t="s">
        <v>1</v>
      </c>
      <c r="J524" s="231" t="e" cm="1">
        <f t="array" aca="1" ref="J524" ca="1">INDIRECT("'"&amp;$C524&amp;"'!"&amp;"$"&amp;$D524&amp;$J$1&amp;"")</f>
        <v>#REF!</v>
      </c>
      <c r="K524" s="501"/>
      <c r="L524" s="232"/>
      <c r="M524" s="233"/>
      <c r="N524" s="229" t="e" cm="1">
        <f t="array" aca="1" ref="N524" ca="1">INDIRECT("'"&amp;$C524&amp;"'!"&amp;"$"&amp;$D524&amp;$N$1&amp;"")</f>
        <v>#REF!</v>
      </c>
      <c r="O524" s="232"/>
      <c r="P524" s="232"/>
      <c r="Q524" s="230"/>
      <c r="R524" s="359" t="e" cm="1">
        <f t="array" aca="1" ref="R524" ca="1">INDIRECT("'"&amp;$C524&amp;"'!"&amp;"$"&amp;$D524&amp;$R$1&amp;"")</f>
        <v>#REF!</v>
      </c>
      <c r="S524" s="232"/>
      <c r="T524" s="232"/>
      <c r="U524" s="233"/>
      <c r="V524" s="229"/>
      <c r="W524" s="234" t="e" cm="1">
        <f t="array" aca="1" ref="W524" ca="1">INDIRECT("'"&amp;$C524&amp;"'!"&amp;"$"&amp;$D524&amp;$W$1&amp;"")</f>
        <v>#REF!</v>
      </c>
      <c r="X524" s="232"/>
      <c r="Y524" s="230"/>
      <c r="Z524" s="231" t="e" cm="1">
        <f t="array" aca="1" ref="Z524" ca="1">INDIRECT("'"&amp;$C524&amp;"'!"&amp;"$"&amp;$D524&amp;$Z$1&amp;"")</f>
        <v>#REF!</v>
      </c>
      <c r="AA524" s="232" t="s">
        <v>1</v>
      </c>
      <c r="AB524" s="232" t="s">
        <v>1</v>
      </c>
      <c r="AC524" s="233" t="s">
        <v>1</v>
      </c>
      <c r="AD524" s="229" t="e" cm="1">
        <f t="array" aca="1" ref="AD524" ca="1">INDIRECT("'"&amp;$C524&amp;"'!"&amp;"$"&amp;$D524&amp;$AD$1&amp;"")</f>
        <v>#REF!</v>
      </c>
      <c r="AE524" s="232" t="s">
        <v>1</v>
      </c>
      <c r="AF524" s="232" t="s">
        <v>1</v>
      </c>
      <c r="AG524" s="230" t="s">
        <v>1</v>
      </c>
      <c r="AH524" s="231" t="e" cm="1">
        <f t="array" aca="1" ref="AH524" ca="1">INDIRECT("'"&amp;$C524&amp;"'!"&amp;"$"&amp;$D524&amp;$AH$1&amp;"")</f>
        <v>#REF!</v>
      </c>
      <c r="AI524" s="232" t="s">
        <v>1</v>
      </c>
      <c r="AJ524" s="232" t="s">
        <v>1</v>
      </c>
      <c r="AK524" s="233" t="s">
        <v>1</v>
      </c>
      <c r="AL524" s="229" t="e" cm="1">
        <f t="array" aca="1" ref="AL524" ca="1">INDIRECT("'"&amp;$C524&amp;"'!"&amp;"$"&amp;$D524&amp;$AL$1&amp;"")</f>
        <v>#REF!</v>
      </c>
      <c r="AM524" s="232" t="s">
        <v>1</v>
      </c>
      <c r="AN524" s="232" t="s">
        <v>1</v>
      </c>
      <c r="AO524" s="230" t="s">
        <v>1</v>
      </c>
      <c r="AP524" s="229"/>
      <c r="AQ524" s="233"/>
      <c r="AR524" s="229" t="e" cm="1">
        <f t="array" aca="1" ref="AR524" ca="1">INDIRECT("'"&amp;$C524&amp;"'!"&amp;"$"&amp;$D524&amp;$AR$1&amp;"")</f>
        <v>#REF!</v>
      </c>
      <c r="AS524" s="232"/>
      <c r="AT524" s="230"/>
      <c r="AU524" s="231" t="e" cm="1">
        <f t="array" aca="1" ref="AU524" ca="1">INDIRECT("'"&amp;$C524&amp;"'!"&amp;"$"&amp;$D524&amp;$AU$1&amp;"")</f>
        <v>#REF!</v>
      </c>
      <c r="AV524" s="232"/>
      <c r="AW524" s="230"/>
      <c r="AX524" s="229"/>
      <c r="AY524" s="233"/>
      <c r="AZ524" s="232" t="e" cm="1">
        <f t="array" aca="1" ref="AZ524" ca="1">INDIRECT("'"&amp;$C524&amp;"'!"&amp;"$"&amp;$D524&amp;$AZ$1&amp;"")</f>
        <v>#REF!</v>
      </c>
      <c r="BA524" s="231"/>
      <c r="BB524" s="232"/>
      <c r="BC524" s="230"/>
      <c r="BD524" s="232" t="e" cm="1">
        <f t="array" aca="1" ref="BD524" ca="1">INDIRECT("'"&amp;$C524&amp;"'!"&amp;"$"&amp;$D524&amp;$BD$1&amp;"")</f>
        <v>#REF!</v>
      </c>
      <c r="BE524" s="231"/>
      <c r="BF524" s="232"/>
      <c r="BG524" s="230"/>
      <c r="BH524" s="234"/>
      <c r="BI524" s="230"/>
      <c r="BJ524" s="234" t="e" cm="1">
        <f t="array" aca="1" ref="BJ524" ca="1">INDIRECT("'"&amp;$C524&amp;"'!"&amp;"$"&amp;$D524&amp;$BJ$1&amp;"")</f>
        <v>#REF!</v>
      </c>
      <c r="BK524" s="232"/>
      <c r="BL524" s="230"/>
      <c r="BM524" s="414"/>
      <c r="BN524" s="229" t="e" cm="1">
        <f t="array" aca="1" ref="BN524" ca="1">INDIRECT("'"&amp;$C524&amp;"'!"&amp;"$"&amp;$D524&amp;$BN$1&amp;"")</f>
        <v>#REF!</v>
      </c>
      <c r="BO524" s="231"/>
      <c r="BP524" s="230"/>
      <c r="BQ524" s="234" t="e" cm="1">
        <f t="array" aca="1" ref="BQ524" ca="1">INDIRECT("'"&amp;$C524&amp;"'!"&amp;"$"&amp;$D524&amp;$BQ$1&amp;"")</f>
        <v>#REF!</v>
      </c>
      <c r="BR524" s="232"/>
      <c r="BS524" s="232"/>
      <c r="BT524" s="230"/>
      <c r="BU524" s="235" t="e" cm="1">
        <f t="array" aca="1" ref="BU524" ca="1">INDIRECT("'"&amp;$C524&amp;"'!"&amp;"$"&amp;$D524&amp;$BU$1&amp;"")</f>
        <v>#REF!</v>
      </c>
      <c r="BV524" s="232"/>
      <c r="BW524" s="232"/>
      <c r="BX524" s="230"/>
      <c r="BY524" s="235"/>
      <c r="BZ524" s="232"/>
      <c r="CA524" s="232"/>
      <c r="CB524" s="230"/>
    </row>
    <row r="525" spans="1:80" ht="15" x14ac:dyDescent="0.2">
      <c r="A525" s="351">
        <f t="shared" si="39"/>
        <v>45982</v>
      </c>
      <c r="B525" s="268">
        <v>0.83333333333333337</v>
      </c>
      <c r="C525" s="254">
        <f t="shared" si="40"/>
        <v>21</v>
      </c>
      <c r="D525" s="255" t="s">
        <v>173</v>
      </c>
      <c r="E525" s="236"/>
      <c r="F525" s="237"/>
      <c r="G525" s="238" t="e" cm="1">
        <f t="array" aca="1" ref="G525" ca="1">INDIRECT("'"&amp;$C525&amp;"'!"&amp;"$"&amp;$D525&amp;$G$1&amp;"")</f>
        <v>#REF!</v>
      </c>
      <c r="H525" s="239" t="s">
        <v>1</v>
      </c>
      <c r="I525" s="237" t="s">
        <v>1</v>
      </c>
      <c r="J525" s="238" t="e" cm="1">
        <f t="array" aca="1" ref="J525" ca="1">INDIRECT("'"&amp;$C525&amp;"'!"&amp;"$"&amp;$D525&amp;$J$1&amp;"")</f>
        <v>#REF!</v>
      </c>
      <c r="K525" s="239"/>
      <c r="L525" s="239"/>
      <c r="M525" s="240"/>
      <c r="N525" s="236" t="e" cm="1">
        <f t="array" aca="1" ref="N525" ca="1">INDIRECT("'"&amp;$C525&amp;"'!"&amp;"$"&amp;$D525&amp;$N$1&amp;"")</f>
        <v>#REF!</v>
      </c>
      <c r="O525" s="239"/>
      <c r="P525" s="239"/>
      <c r="Q525" s="237"/>
      <c r="R525" s="236" t="e" cm="1">
        <f t="array" aca="1" ref="R525" ca="1">INDIRECT("'"&amp;$C525&amp;"'!"&amp;"$"&amp;$D525&amp;$R$1&amp;"")</f>
        <v>#REF!</v>
      </c>
      <c r="S525" s="239"/>
      <c r="T525" s="239"/>
      <c r="U525" s="240"/>
      <c r="V525" s="236"/>
      <c r="W525" s="241" t="e" cm="1">
        <f t="array" aca="1" ref="W525" ca="1">INDIRECT("'"&amp;$C525&amp;"'!"&amp;"$"&amp;$D525&amp;$W$1&amp;"")</f>
        <v>#REF!</v>
      </c>
      <c r="X525" s="239"/>
      <c r="Y525" s="237"/>
      <c r="Z525" s="238" t="e" cm="1">
        <f t="array" aca="1" ref="Z525" ca="1">INDIRECT("'"&amp;$C525&amp;"'!"&amp;"$"&amp;$D525&amp;$Z$1&amp;"")</f>
        <v>#REF!</v>
      </c>
      <c r="AA525" s="239" t="s">
        <v>1</v>
      </c>
      <c r="AB525" s="239" t="s">
        <v>1</v>
      </c>
      <c r="AC525" s="240" t="s">
        <v>1</v>
      </c>
      <c r="AD525" s="236" t="e" cm="1">
        <f t="array" aca="1" ref="AD525" ca="1">INDIRECT("'"&amp;$C525&amp;"'!"&amp;"$"&amp;$D525&amp;$AD$1&amp;"")</f>
        <v>#REF!</v>
      </c>
      <c r="AE525" s="239" t="s">
        <v>1</v>
      </c>
      <c r="AF525" s="239" t="s">
        <v>1</v>
      </c>
      <c r="AG525" s="237" t="s">
        <v>1</v>
      </c>
      <c r="AH525" s="238" t="e" cm="1">
        <f t="array" aca="1" ref="AH525" ca="1">INDIRECT("'"&amp;$C525&amp;"'!"&amp;"$"&amp;$D525&amp;$AH$1&amp;"")</f>
        <v>#REF!</v>
      </c>
      <c r="AI525" s="239" t="s">
        <v>1</v>
      </c>
      <c r="AJ525" s="239" t="s">
        <v>1</v>
      </c>
      <c r="AK525" s="240" t="s">
        <v>1</v>
      </c>
      <c r="AL525" s="236" t="e" cm="1">
        <f t="array" aca="1" ref="AL525" ca="1">INDIRECT("'"&amp;$C525&amp;"'!"&amp;"$"&amp;$D525&amp;$AL$1&amp;"")</f>
        <v>#REF!</v>
      </c>
      <c r="AM525" s="239" t="s">
        <v>1</v>
      </c>
      <c r="AN525" s="239" t="s">
        <v>1</v>
      </c>
      <c r="AO525" s="237" t="s">
        <v>1</v>
      </c>
      <c r="AP525" s="236"/>
      <c r="AQ525" s="240"/>
      <c r="AR525" s="236" t="e" cm="1">
        <f t="array" aca="1" ref="AR525" ca="1">INDIRECT("'"&amp;$C525&amp;"'!"&amp;"$"&amp;$D525&amp;$AR$1&amp;"")</f>
        <v>#REF!</v>
      </c>
      <c r="AS525" s="239"/>
      <c r="AT525" s="237"/>
      <c r="AU525" s="238" t="e" cm="1">
        <f t="array" aca="1" ref="AU525" ca="1">INDIRECT("'"&amp;$C525&amp;"'!"&amp;"$"&amp;$D525&amp;$AU$1&amp;"")</f>
        <v>#REF!</v>
      </c>
      <c r="AV525" s="239"/>
      <c r="AW525" s="237"/>
      <c r="AX525" s="236"/>
      <c r="AY525" s="240"/>
      <c r="AZ525" s="239" t="e" cm="1">
        <f t="array" aca="1" ref="AZ525" ca="1">INDIRECT("'"&amp;$C525&amp;"'!"&amp;"$"&amp;$D525&amp;$AZ$1&amp;"")</f>
        <v>#REF!</v>
      </c>
      <c r="BA525" s="238"/>
      <c r="BB525" s="239"/>
      <c r="BC525" s="237"/>
      <c r="BD525" s="239" t="e" cm="1">
        <f t="array" aca="1" ref="BD525" ca="1">INDIRECT("'"&amp;$C525&amp;"'!"&amp;"$"&amp;$D525&amp;$BD$1&amp;"")</f>
        <v>#REF!</v>
      </c>
      <c r="BE525" s="238"/>
      <c r="BF525" s="239"/>
      <c r="BG525" s="237"/>
      <c r="BH525" s="241"/>
      <c r="BI525" s="237"/>
      <c r="BJ525" s="241" t="e" cm="1">
        <f t="array" aca="1" ref="BJ525" ca="1">INDIRECT("'"&amp;$C525&amp;"'!"&amp;"$"&amp;$D525&amp;$BJ$1&amp;"")</f>
        <v>#REF!</v>
      </c>
      <c r="BK525" s="239"/>
      <c r="BL525" s="237"/>
      <c r="BM525" s="415"/>
      <c r="BN525" s="236" t="e" cm="1">
        <f t="array" aca="1" ref="BN525" ca="1">INDIRECT("'"&amp;$C525&amp;"'!"&amp;"$"&amp;$D525&amp;$BN$1&amp;"")</f>
        <v>#REF!</v>
      </c>
      <c r="BO525" s="238"/>
      <c r="BP525" s="237"/>
      <c r="BQ525" s="241" t="e" cm="1">
        <f t="array" aca="1" ref="BQ525" ca="1">INDIRECT("'"&amp;$C525&amp;"'!"&amp;"$"&amp;$D525&amp;$BQ$1&amp;"")</f>
        <v>#REF!</v>
      </c>
      <c r="BR525" s="239"/>
      <c r="BS525" s="239"/>
      <c r="BT525" s="237"/>
      <c r="BU525" s="242" t="e" cm="1">
        <f t="array" aca="1" ref="BU525" ca="1">INDIRECT("'"&amp;$C525&amp;"'!"&amp;"$"&amp;$D525&amp;$BU$1&amp;"")</f>
        <v>#REF!</v>
      </c>
      <c r="BV525" s="239"/>
      <c r="BW525" s="239"/>
      <c r="BX525" s="237"/>
      <c r="BY525" s="242"/>
      <c r="BZ525" s="239"/>
      <c r="CA525" s="239"/>
      <c r="CB525" s="237"/>
    </row>
    <row r="526" spans="1:80" ht="15" x14ac:dyDescent="0.2">
      <c r="A526" s="351">
        <f t="shared" si="39"/>
        <v>45982</v>
      </c>
      <c r="B526" s="268">
        <v>0.875000000000001</v>
      </c>
      <c r="C526" s="254">
        <f t="shared" si="40"/>
        <v>21</v>
      </c>
      <c r="D526" s="255" t="s">
        <v>174</v>
      </c>
      <c r="E526" s="229"/>
      <c r="F526" s="230"/>
      <c r="G526" s="231" t="e" cm="1">
        <f t="array" aca="1" ref="G526" ca="1">INDIRECT("'"&amp;$C526&amp;"'!"&amp;"$"&amp;$D526&amp;$G$1&amp;"")</f>
        <v>#REF!</v>
      </c>
      <c r="H526" s="232" t="s">
        <v>1</v>
      </c>
      <c r="I526" s="230" t="s">
        <v>1</v>
      </c>
      <c r="J526" s="231" t="e" cm="1">
        <f t="array" aca="1" ref="J526" ca="1">INDIRECT("'"&amp;$C526&amp;"'!"&amp;"$"&amp;$D526&amp;$J$1&amp;"")</f>
        <v>#REF!</v>
      </c>
      <c r="K526" s="232"/>
      <c r="L526" s="232"/>
      <c r="M526" s="233"/>
      <c r="N526" s="229" t="e" cm="1">
        <f t="array" aca="1" ref="N526" ca="1">INDIRECT("'"&amp;$C526&amp;"'!"&amp;"$"&amp;$D526&amp;$N$1&amp;"")</f>
        <v>#REF!</v>
      </c>
      <c r="O526" s="232"/>
      <c r="P526" s="232"/>
      <c r="Q526" s="230"/>
      <c r="R526" s="359" t="e" cm="1">
        <f t="array" aca="1" ref="R526" ca="1">INDIRECT("'"&amp;$C526&amp;"'!"&amp;"$"&amp;$D526&amp;$R$1&amp;"")</f>
        <v>#REF!</v>
      </c>
      <c r="S526" s="232"/>
      <c r="T526" s="232"/>
      <c r="U526" s="233"/>
      <c r="V526" s="229"/>
      <c r="W526" s="234" t="e" cm="1">
        <f t="array" aca="1" ref="W526" ca="1">INDIRECT("'"&amp;$C526&amp;"'!"&amp;"$"&amp;$D526&amp;$W$1&amp;"")</f>
        <v>#REF!</v>
      </c>
      <c r="X526" s="232"/>
      <c r="Y526" s="230"/>
      <c r="Z526" s="231" t="e" cm="1">
        <f t="array" aca="1" ref="Z526" ca="1">INDIRECT("'"&amp;$C526&amp;"'!"&amp;"$"&amp;$D526&amp;$Z$1&amp;"")</f>
        <v>#REF!</v>
      </c>
      <c r="AA526" s="232" t="s">
        <v>1</v>
      </c>
      <c r="AB526" s="232" t="s">
        <v>1</v>
      </c>
      <c r="AC526" s="233" t="s">
        <v>1</v>
      </c>
      <c r="AD526" s="229" t="e" cm="1">
        <f t="array" aca="1" ref="AD526" ca="1">INDIRECT("'"&amp;$C526&amp;"'!"&amp;"$"&amp;$D526&amp;$AD$1&amp;"")</f>
        <v>#REF!</v>
      </c>
      <c r="AE526" s="232" t="s">
        <v>1</v>
      </c>
      <c r="AF526" s="232" t="s">
        <v>1</v>
      </c>
      <c r="AG526" s="230" t="s">
        <v>1</v>
      </c>
      <c r="AH526" s="231" t="e" cm="1">
        <f t="array" aca="1" ref="AH526" ca="1">INDIRECT("'"&amp;$C526&amp;"'!"&amp;"$"&amp;$D526&amp;$AH$1&amp;"")</f>
        <v>#REF!</v>
      </c>
      <c r="AI526" s="232" t="s">
        <v>1</v>
      </c>
      <c r="AJ526" s="232" t="s">
        <v>1</v>
      </c>
      <c r="AK526" s="233" t="s">
        <v>1</v>
      </c>
      <c r="AL526" s="229" t="e" cm="1">
        <f t="array" aca="1" ref="AL526" ca="1">INDIRECT("'"&amp;$C526&amp;"'!"&amp;"$"&amp;$D526&amp;$AL$1&amp;"")</f>
        <v>#REF!</v>
      </c>
      <c r="AM526" s="232" t="s">
        <v>1</v>
      </c>
      <c r="AN526" s="232" t="s">
        <v>1</v>
      </c>
      <c r="AO526" s="230" t="s">
        <v>1</v>
      </c>
      <c r="AP526" s="229"/>
      <c r="AQ526" s="233"/>
      <c r="AR526" s="229" t="e" cm="1">
        <f t="array" aca="1" ref="AR526" ca="1">INDIRECT("'"&amp;$C526&amp;"'!"&amp;"$"&amp;$D526&amp;$AR$1&amp;"")</f>
        <v>#REF!</v>
      </c>
      <c r="AS526" s="232"/>
      <c r="AT526" s="230"/>
      <c r="AU526" s="231" t="e" cm="1">
        <f t="array" aca="1" ref="AU526" ca="1">INDIRECT("'"&amp;$C526&amp;"'!"&amp;"$"&amp;$D526&amp;$AU$1&amp;"")</f>
        <v>#REF!</v>
      </c>
      <c r="AV526" s="232"/>
      <c r="AW526" s="230"/>
      <c r="AX526" s="229"/>
      <c r="AY526" s="233"/>
      <c r="AZ526" s="232" t="e" cm="1">
        <f t="array" aca="1" ref="AZ526" ca="1">INDIRECT("'"&amp;$C526&amp;"'!"&amp;"$"&amp;$D526&amp;$AZ$1&amp;"")</f>
        <v>#REF!</v>
      </c>
      <c r="BA526" s="231"/>
      <c r="BB526" s="232"/>
      <c r="BC526" s="230"/>
      <c r="BD526" s="232" t="e" cm="1">
        <f t="array" aca="1" ref="BD526" ca="1">INDIRECT("'"&amp;$C526&amp;"'!"&amp;"$"&amp;$D526&amp;$BD$1&amp;"")</f>
        <v>#REF!</v>
      </c>
      <c r="BE526" s="231"/>
      <c r="BF526" s="232"/>
      <c r="BG526" s="230"/>
      <c r="BH526" s="234"/>
      <c r="BI526" s="230"/>
      <c r="BJ526" s="234" t="e" cm="1">
        <f t="array" aca="1" ref="BJ526" ca="1">INDIRECT("'"&amp;$C526&amp;"'!"&amp;"$"&amp;$D526&amp;$BJ$1&amp;"")</f>
        <v>#REF!</v>
      </c>
      <c r="BK526" s="232"/>
      <c r="BL526" s="230"/>
      <c r="BM526" s="414"/>
      <c r="BN526" s="229" t="e" cm="1">
        <f t="array" aca="1" ref="BN526" ca="1">INDIRECT("'"&amp;$C526&amp;"'!"&amp;"$"&amp;$D526&amp;$BN$1&amp;"")</f>
        <v>#REF!</v>
      </c>
      <c r="BO526" s="231"/>
      <c r="BP526" s="230"/>
      <c r="BQ526" s="234" t="e" cm="1">
        <f t="array" aca="1" ref="BQ526" ca="1">INDIRECT("'"&amp;$C526&amp;"'!"&amp;"$"&amp;$D526&amp;$BQ$1&amp;"")</f>
        <v>#REF!</v>
      </c>
      <c r="BR526" s="232"/>
      <c r="BS526" s="232"/>
      <c r="BT526" s="230"/>
      <c r="BU526" s="235" t="e" cm="1">
        <f t="array" aca="1" ref="BU526" ca="1">INDIRECT("'"&amp;$C526&amp;"'!"&amp;"$"&amp;$D526&amp;$BU$1&amp;"")</f>
        <v>#REF!</v>
      </c>
      <c r="BV526" s="232"/>
      <c r="BW526" s="232"/>
      <c r="BX526" s="230"/>
      <c r="BY526" s="235"/>
      <c r="BZ526" s="232"/>
      <c r="CA526" s="232"/>
      <c r="CB526" s="230"/>
    </row>
    <row r="527" spans="1:80" ht="15" x14ac:dyDescent="0.2">
      <c r="A527" s="351">
        <f t="shared" si="39"/>
        <v>45982</v>
      </c>
      <c r="B527" s="268">
        <v>0.91666666666666696</v>
      </c>
      <c r="C527" s="254">
        <f t="shared" si="40"/>
        <v>21</v>
      </c>
      <c r="D527" s="255" t="s">
        <v>175</v>
      </c>
      <c r="E527" s="236"/>
      <c r="F527" s="237"/>
      <c r="G527" s="238" t="e" cm="1">
        <f t="array" aca="1" ref="G527" ca="1">INDIRECT("'"&amp;$C527&amp;"'!"&amp;"$"&amp;$D527&amp;$G$1&amp;"")</f>
        <v>#REF!</v>
      </c>
      <c r="H527" s="239" t="s">
        <v>1</v>
      </c>
      <c r="I527" s="237" t="s">
        <v>1</v>
      </c>
      <c r="J527" s="238" t="e" cm="1">
        <f t="array" aca="1" ref="J527" ca="1">INDIRECT("'"&amp;$C527&amp;"'!"&amp;"$"&amp;$D527&amp;$J$1&amp;"")</f>
        <v>#REF!</v>
      </c>
      <c r="K527" s="239"/>
      <c r="L527" s="239"/>
      <c r="M527" s="240"/>
      <c r="N527" s="236" t="e" cm="1">
        <f t="array" aca="1" ref="N527" ca="1">INDIRECT("'"&amp;$C527&amp;"'!"&amp;"$"&amp;$D527&amp;$N$1&amp;"")</f>
        <v>#REF!</v>
      </c>
      <c r="O527" s="239"/>
      <c r="P527" s="239"/>
      <c r="Q527" s="237"/>
      <c r="R527" s="236" t="e" cm="1">
        <f t="array" aca="1" ref="R527" ca="1">INDIRECT("'"&amp;$C527&amp;"'!"&amp;"$"&amp;$D527&amp;$R$1&amp;"")</f>
        <v>#REF!</v>
      </c>
      <c r="S527" s="239"/>
      <c r="T527" s="239"/>
      <c r="U527" s="240"/>
      <c r="V527" s="236"/>
      <c r="W527" s="241" t="e" cm="1">
        <f t="array" aca="1" ref="W527" ca="1">INDIRECT("'"&amp;$C527&amp;"'!"&amp;"$"&amp;$D527&amp;$W$1&amp;"")</f>
        <v>#REF!</v>
      </c>
      <c r="X527" s="239"/>
      <c r="Y527" s="237"/>
      <c r="Z527" s="238" t="e" cm="1">
        <f t="array" aca="1" ref="Z527" ca="1">INDIRECT("'"&amp;$C527&amp;"'!"&amp;"$"&amp;$D527&amp;$Z$1&amp;"")</f>
        <v>#REF!</v>
      </c>
      <c r="AA527" s="239" t="s">
        <v>1</v>
      </c>
      <c r="AB527" s="239" t="s">
        <v>1</v>
      </c>
      <c r="AC527" s="240" t="s">
        <v>1</v>
      </c>
      <c r="AD527" s="236" t="e" cm="1">
        <f t="array" aca="1" ref="AD527" ca="1">INDIRECT("'"&amp;$C527&amp;"'!"&amp;"$"&amp;$D527&amp;$AD$1&amp;"")</f>
        <v>#REF!</v>
      </c>
      <c r="AE527" s="239" t="s">
        <v>1</v>
      </c>
      <c r="AF527" s="239" t="s">
        <v>1</v>
      </c>
      <c r="AG527" s="237" t="s">
        <v>1</v>
      </c>
      <c r="AH527" s="238" t="e" cm="1">
        <f t="array" aca="1" ref="AH527" ca="1">INDIRECT("'"&amp;$C527&amp;"'!"&amp;"$"&amp;$D527&amp;$AH$1&amp;"")</f>
        <v>#REF!</v>
      </c>
      <c r="AI527" s="239" t="s">
        <v>1</v>
      </c>
      <c r="AJ527" s="239" t="s">
        <v>1</v>
      </c>
      <c r="AK527" s="240" t="s">
        <v>1</v>
      </c>
      <c r="AL527" s="236" t="e" cm="1">
        <f t="array" aca="1" ref="AL527" ca="1">INDIRECT("'"&amp;$C527&amp;"'!"&amp;"$"&amp;$D527&amp;$AL$1&amp;"")</f>
        <v>#REF!</v>
      </c>
      <c r="AM527" s="239" t="s">
        <v>1</v>
      </c>
      <c r="AN527" s="239" t="s">
        <v>1</v>
      </c>
      <c r="AO527" s="237" t="s">
        <v>1</v>
      </c>
      <c r="AP527" s="236"/>
      <c r="AQ527" s="240"/>
      <c r="AR527" s="236" t="e" cm="1">
        <f t="array" aca="1" ref="AR527" ca="1">INDIRECT("'"&amp;$C527&amp;"'!"&amp;"$"&amp;$D527&amp;$AR$1&amp;"")</f>
        <v>#REF!</v>
      </c>
      <c r="AS527" s="239"/>
      <c r="AT527" s="237"/>
      <c r="AU527" s="238" t="e" cm="1">
        <f t="array" aca="1" ref="AU527" ca="1">INDIRECT("'"&amp;$C527&amp;"'!"&amp;"$"&amp;$D527&amp;$AU$1&amp;"")</f>
        <v>#REF!</v>
      </c>
      <c r="AV527" s="239"/>
      <c r="AW527" s="237"/>
      <c r="AX527" s="236"/>
      <c r="AY527" s="240"/>
      <c r="AZ527" s="239" t="e" cm="1">
        <f t="array" aca="1" ref="AZ527" ca="1">INDIRECT("'"&amp;$C527&amp;"'!"&amp;"$"&amp;$D527&amp;$AZ$1&amp;"")</f>
        <v>#REF!</v>
      </c>
      <c r="BA527" s="238"/>
      <c r="BB527" s="239"/>
      <c r="BC527" s="237"/>
      <c r="BD527" s="239" t="e" cm="1">
        <f t="array" aca="1" ref="BD527" ca="1">INDIRECT("'"&amp;$C527&amp;"'!"&amp;"$"&amp;$D527&amp;$BD$1&amp;"")</f>
        <v>#REF!</v>
      </c>
      <c r="BE527" s="238"/>
      <c r="BF527" s="239"/>
      <c r="BG527" s="237"/>
      <c r="BH527" s="241"/>
      <c r="BI527" s="237"/>
      <c r="BJ527" s="241" t="e" cm="1">
        <f t="array" aca="1" ref="BJ527" ca="1">INDIRECT("'"&amp;$C527&amp;"'!"&amp;"$"&amp;$D527&amp;$BJ$1&amp;"")</f>
        <v>#REF!</v>
      </c>
      <c r="BK527" s="239"/>
      <c r="BL527" s="237"/>
      <c r="BM527" s="415"/>
      <c r="BN527" s="236" t="e" cm="1">
        <f t="array" aca="1" ref="BN527" ca="1">INDIRECT("'"&amp;$C527&amp;"'!"&amp;"$"&amp;$D527&amp;$BN$1&amp;"")</f>
        <v>#REF!</v>
      </c>
      <c r="BO527" s="238"/>
      <c r="BP527" s="237"/>
      <c r="BQ527" s="241" t="e" cm="1">
        <f t="array" aca="1" ref="BQ527" ca="1">INDIRECT("'"&amp;$C527&amp;"'!"&amp;"$"&amp;$D527&amp;$BQ$1&amp;"")</f>
        <v>#REF!</v>
      </c>
      <c r="BR527" s="239"/>
      <c r="BS527" s="239"/>
      <c r="BT527" s="237"/>
      <c r="BU527" s="242" t="e" cm="1">
        <f t="array" aca="1" ref="BU527" ca="1">INDIRECT("'"&amp;$C527&amp;"'!"&amp;"$"&amp;$D527&amp;$BU$1&amp;"")</f>
        <v>#REF!</v>
      </c>
      <c r="BV527" s="239"/>
      <c r="BW527" s="239"/>
      <c r="BX527" s="237"/>
      <c r="BY527" s="242"/>
      <c r="BZ527" s="239"/>
      <c r="CA527" s="239"/>
      <c r="CB527" s="237"/>
    </row>
    <row r="528" spans="1:80" ht="15.75" thickBot="1" x14ac:dyDescent="0.25">
      <c r="A528" s="352">
        <f t="shared" si="39"/>
        <v>45982</v>
      </c>
      <c r="B528" s="269">
        <v>0.95833333333333404</v>
      </c>
      <c r="C528" s="256">
        <f t="shared" si="40"/>
        <v>21</v>
      </c>
      <c r="D528" s="257" t="s">
        <v>176</v>
      </c>
      <c r="E528" s="243"/>
      <c r="F528" s="244"/>
      <c r="G528" s="245" t="e" cm="1">
        <f t="array" aca="1" ref="G528" ca="1">INDIRECT("'"&amp;$C528&amp;"'!"&amp;"$"&amp;$D528&amp;$G$1&amp;"")</f>
        <v>#REF!</v>
      </c>
      <c r="H528" s="246" t="s">
        <v>1</v>
      </c>
      <c r="I528" s="244" t="s">
        <v>1</v>
      </c>
      <c r="J528" s="245" t="e" cm="1">
        <f t="array" aca="1" ref="J528" ca="1">INDIRECT("'"&amp;$C528&amp;"'!"&amp;"$"&amp;$D528&amp;$J$1&amp;"")</f>
        <v>#REF!</v>
      </c>
      <c r="K528" s="246"/>
      <c r="L528" s="246"/>
      <c r="M528" s="247"/>
      <c r="N528" s="243" t="e" cm="1">
        <f t="array" aca="1" ref="N528" ca="1">INDIRECT("'"&amp;$C528&amp;"'!"&amp;"$"&amp;$D528&amp;$N$1&amp;"")</f>
        <v>#REF!</v>
      </c>
      <c r="O528" s="246"/>
      <c r="P528" s="246"/>
      <c r="Q528" s="244"/>
      <c r="R528" s="361" t="e" cm="1">
        <f t="array" aca="1" ref="R528" ca="1">INDIRECT("'"&amp;$C528&amp;"'!"&amp;"$"&amp;$D528&amp;$R$1&amp;"")</f>
        <v>#REF!</v>
      </c>
      <c r="S528" s="246"/>
      <c r="T528" s="246"/>
      <c r="U528" s="247"/>
      <c r="V528" s="243"/>
      <c r="W528" s="248" t="e" cm="1">
        <f t="array" aca="1" ref="W528" ca="1">INDIRECT("'"&amp;$C528&amp;"'!"&amp;"$"&amp;$D528&amp;$W$1&amp;"")</f>
        <v>#REF!</v>
      </c>
      <c r="X528" s="246"/>
      <c r="Y528" s="244"/>
      <c r="Z528" s="245" t="e" cm="1">
        <f t="array" aca="1" ref="Z528" ca="1">INDIRECT("'"&amp;$C528&amp;"'!"&amp;"$"&amp;$D528&amp;$Z$1&amp;"")</f>
        <v>#REF!</v>
      </c>
      <c r="AA528" s="246" t="s">
        <v>1</v>
      </c>
      <c r="AB528" s="246" t="s">
        <v>1</v>
      </c>
      <c r="AC528" s="247" t="s">
        <v>1</v>
      </c>
      <c r="AD528" s="243" t="e" cm="1">
        <f t="array" aca="1" ref="AD528" ca="1">INDIRECT("'"&amp;$C528&amp;"'!"&amp;"$"&amp;$D528&amp;$AD$1&amp;"")</f>
        <v>#REF!</v>
      </c>
      <c r="AE528" s="246" t="s">
        <v>1</v>
      </c>
      <c r="AF528" s="246" t="s">
        <v>1</v>
      </c>
      <c r="AG528" s="244" t="s">
        <v>1</v>
      </c>
      <c r="AH528" s="245" t="e" cm="1">
        <f t="array" aca="1" ref="AH528" ca="1">INDIRECT("'"&amp;$C528&amp;"'!"&amp;"$"&amp;$D528&amp;$AH$1&amp;"")</f>
        <v>#REF!</v>
      </c>
      <c r="AI528" s="246" t="s">
        <v>1</v>
      </c>
      <c r="AJ528" s="246" t="s">
        <v>1</v>
      </c>
      <c r="AK528" s="247" t="s">
        <v>1</v>
      </c>
      <c r="AL528" s="243" t="e" cm="1">
        <f t="array" aca="1" ref="AL528" ca="1">INDIRECT("'"&amp;$C528&amp;"'!"&amp;"$"&amp;$D528&amp;$AL$1&amp;"")</f>
        <v>#REF!</v>
      </c>
      <c r="AM528" s="246" t="s">
        <v>1</v>
      </c>
      <c r="AN528" s="246" t="s">
        <v>1</v>
      </c>
      <c r="AO528" s="244" t="s">
        <v>1</v>
      </c>
      <c r="AP528" s="243"/>
      <c r="AQ528" s="247"/>
      <c r="AR528" s="243" t="e" cm="1">
        <f t="array" aca="1" ref="AR528" ca="1">INDIRECT("'"&amp;$C528&amp;"'!"&amp;"$"&amp;$D528&amp;$AR$1&amp;"")</f>
        <v>#REF!</v>
      </c>
      <c r="AS528" s="246"/>
      <c r="AT528" s="244"/>
      <c r="AU528" s="245" t="e" cm="1">
        <f t="array" aca="1" ref="AU528" ca="1">INDIRECT("'"&amp;$C528&amp;"'!"&amp;"$"&amp;$D528&amp;$AU$1&amp;"")</f>
        <v>#REF!</v>
      </c>
      <c r="AV528" s="246"/>
      <c r="AW528" s="244"/>
      <c r="AX528" s="243"/>
      <c r="AY528" s="247"/>
      <c r="AZ528" s="246" t="e" cm="1">
        <f t="array" aca="1" ref="AZ528" ca="1">INDIRECT("'"&amp;$C528&amp;"'!"&amp;"$"&amp;$D528&amp;$AZ$1&amp;"")</f>
        <v>#REF!</v>
      </c>
      <c r="BA528" s="245"/>
      <c r="BB528" s="246"/>
      <c r="BC528" s="244"/>
      <c r="BD528" s="246" t="e" cm="1">
        <f t="array" aca="1" ref="BD528" ca="1">INDIRECT("'"&amp;$C528&amp;"'!"&amp;"$"&amp;$D528&amp;$BD$1&amp;"")</f>
        <v>#REF!</v>
      </c>
      <c r="BE528" s="245"/>
      <c r="BF528" s="246"/>
      <c r="BG528" s="244"/>
      <c r="BH528" s="248"/>
      <c r="BI528" s="244"/>
      <c r="BJ528" s="248" t="e" cm="1">
        <f t="array" aca="1" ref="BJ528" ca="1">INDIRECT("'"&amp;$C528&amp;"'!"&amp;"$"&amp;$D528&amp;$BJ$1&amp;"")</f>
        <v>#REF!</v>
      </c>
      <c r="BK528" s="246"/>
      <c r="BL528" s="244"/>
      <c r="BM528" s="416"/>
      <c r="BN528" s="243" t="e" cm="1">
        <f t="array" aca="1" ref="BN528" ca="1">INDIRECT("'"&amp;$C528&amp;"'!"&amp;"$"&amp;$D528&amp;$BN$1&amp;"")</f>
        <v>#REF!</v>
      </c>
      <c r="BO528" s="245"/>
      <c r="BP528" s="244"/>
      <c r="BQ528" s="248" t="e" cm="1">
        <f t="array" aca="1" ref="BQ528" ca="1">INDIRECT("'"&amp;$C528&amp;"'!"&amp;"$"&amp;$D528&amp;$BQ$1&amp;"")</f>
        <v>#REF!</v>
      </c>
      <c r="BR528" s="246"/>
      <c r="BS528" s="246"/>
      <c r="BT528" s="244"/>
      <c r="BU528" s="249" t="e" cm="1">
        <f t="array" aca="1" ref="BU528" ca="1">INDIRECT("'"&amp;$C528&amp;"'!"&amp;"$"&amp;$D528&amp;$BU$1&amp;"")</f>
        <v>#REF!</v>
      </c>
      <c r="BV528" s="246"/>
      <c r="BW528" s="246"/>
      <c r="BX528" s="244"/>
      <c r="BY528" s="249"/>
      <c r="BZ528" s="246"/>
      <c r="CA528" s="246"/>
      <c r="CB528" s="244"/>
    </row>
    <row r="529" spans="1:80" ht="15" thickBot="1" x14ac:dyDescent="0.25">
      <c r="BI529" s="250"/>
    </row>
    <row r="530" spans="1:80" ht="15" x14ac:dyDescent="0.2">
      <c r="A530" s="270">
        <f>A505+1</f>
        <v>45983</v>
      </c>
      <c r="B530" s="267">
        <v>0</v>
      </c>
      <c r="C530" s="252">
        <f>DAY(A530)</f>
        <v>22</v>
      </c>
      <c r="D530" s="253" t="s">
        <v>153</v>
      </c>
      <c r="E530" s="223"/>
      <c r="F530" s="224"/>
      <c r="G530" s="225" t="e" cm="1">
        <f t="array" aca="1" ref="G530" ca="1">INDIRECT("'"&amp;$C530&amp;"'!"&amp;"$"&amp;$D530&amp;$G$1&amp;"")</f>
        <v>#REF!</v>
      </c>
      <c r="H530" s="226" t="s">
        <v>1</v>
      </c>
      <c r="I530" s="224" t="s">
        <v>1</v>
      </c>
      <c r="J530" s="225" t="e" cm="1">
        <f t="array" aca="1" ref="J530" ca="1">INDIRECT("'"&amp;$C530&amp;"'!"&amp;"$"&amp;$D530&amp;$J$1&amp;"")</f>
        <v>#REF!</v>
      </c>
      <c r="K530" s="226"/>
      <c r="L530" s="226"/>
      <c r="M530" s="227"/>
      <c r="N530" s="223" t="e" cm="1">
        <f t="array" aca="1" ref="N530" ca="1">INDIRECT("'"&amp;$C530&amp;"'!"&amp;"$"&amp;$D530&amp;$N$1&amp;"")</f>
        <v>#REF!</v>
      </c>
      <c r="O530" s="226"/>
      <c r="P530" s="226"/>
      <c r="Q530" s="224"/>
      <c r="R530" s="358" t="e" cm="1">
        <f t="array" aca="1" ref="R530" ca="1">INDIRECT("'"&amp;$C530&amp;"'!"&amp;"$"&amp;$D530&amp;$R$1&amp;"")</f>
        <v>#REF!</v>
      </c>
      <c r="S530" s="226"/>
      <c r="T530" s="226"/>
      <c r="U530" s="227"/>
      <c r="V530" s="223"/>
      <c r="W530" s="228" t="e" cm="1">
        <f t="array" aca="1" ref="W530" ca="1">INDIRECT("'"&amp;$C530&amp;"'!"&amp;"$"&amp;$D530&amp;$W$1&amp;"")</f>
        <v>#REF!</v>
      </c>
      <c r="X530" s="226"/>
      <c r="Y530" s="224"/>
      <c r="Z530" s="225"/>
      <c r="AA530" s="226"/>
      <c r="AB530" s="226"/>
      <c r="AC530" s="227"/>
      <c r="AD530" s="223"/>
      <c r="AE530" s="226"/>
      <c r="AF530" s="226"/>
      <c r="AG530" s="224"/>
      <c r="AH530" s="225"/>
      <c r="AI530" s="226"/>
      <c r="AJ530" s="226"/>
      <c r="AK530" s="224"/>
      <c r="AL530" s="223"/>
      <c r="AM530" s="226"/>
      <c r="AN530" s="226"/>
      <c r="AO530" s="224"/>
      <c r="AP530" s="223"/>
      <c r="AQ530" s="227"/>
      <c r="AR530" s="223" t="e" cm="1">
        <f t="array" aca="1" ref="AR530" ca="1">INDIRECT("'"&amp;$C530&amp;"'!"&amp;"$"&amp;$D530&amp;$AR$1&amp;"")</f>
        <v>#REF!</v>
      </c>
      <c r="AS530" s="226"/>
      <c r="AT530" s="224"/>
      <c r="AU530" s="225" t="e" cm="1">
        <f t="array" aca="1" ref="AU530" ca="1">INDIRECT("'"&amp;$C530&amp;"'!"&amp;"$"&amp;$D530&amp;$AU$1&amp;"")</f>
        <v>#REF!</v>
      </c>
      <c r="AV530" s="226"/>
      <c r="AW530" s="224"/>
      <c r="AX530" s="223"/>
      <c r="AY530" s="227"/>
      <c r="AZ530" s="226" t="e" cm="1">
        <f t="array" aca="1" ref="AZ530" ca="1">INDIRECT("'"&amp;$C530&amp;"'!"&amp;"$"&amp;$D530&amp;$AZ$1&amp;"")</f>
        <v>#REF!</v>
      </c>
      <c r="BA530" s="225"/>
      <c r="BB530" s="226"/>
      <c r="BC530" s="224"/>
      <c r="BD530" s="226" t="e" cm="1">
        <f t="array" aca="1" ref="BD530" ca="1">INDIRECT("'"&amp;$C530&amp;"'!"&amp;"$"&amp;$D530&amp;$BD$1&amp;"")</f>
        <v>#REF!</v>
      </c>
      <c r="BE530" s="225"/>
      <c r="BF530" s="226"/>
      <c r="BG530" s="224"/>
      <c r="BH530" s="228"/>
      <c r="BI530" s="224"/>
      <c r="BJ530" s="228" t="e" cm="1">
        <f t="array" aca="1" ref="BJ530" ca="1">INDIRECT("'"&amp;$C530&amp;"'!"&amp;"$"&amp;$D530&amp;$BJ$1&amp;"")</f>
        <v>#REF!</v>
      </c>
      <c r="BK530" s="226"/>
      <c r="BL530" s="224"/>
      <c r="BM530" s="413"/>
      <c r="BN530" s="223" t="e" cm="1">
        <f t="array" aca="1" ref="BN530" ca="1">INDIRECT("'"&amp;$C530&amp;"'!"&amp;"$"&amp;$D530&amp;$BN$1&amp;"")</f>
        <v>#REF!</v>
      </c>
      <c r="BO530" s="225"/>
      <c r="BP530" s="224"/>
      <c r="BQ530" s="228" t="e" cm="1">
        <f t="array" aca="1" ref="BQ530" ca="1">INDIRECT("'"&amp;$C530&amp;"'!"&amp;"$"&amp;$D530&amp;$BQ$1&amp;"")</f>
        <v>#REF!</v>
      </c>
      <c r="BR530" s="226"/>
      <c r="BS530" s="226"/>
      <c r="BT530" s="224"/>
      <c r="BU530" s="228" t="e" cm="1">
        <f t="array" aca="1" ref="BU530" ca="1">INDIRECT("'"&amp;$C530&amp;"'!"&amp;"$"&amp;$D530&amp;$BU$1&amp;"")</f>
        <v>#REF!</v>
      </c>
      <c r="BV530" s="226"/>
      <c r="BW530" s="226"/>
      <c r="BX530" s="224"/>
      <c r="BY530" s="281"/>
      <c r="BZ530" s="226"/>
      <c r="CA530" s="226"/>
      <c r="CB530" s="224"/>
    </row>
    <row r="531" spans="1:80" ht="15" x14ac:dyDescent="0.2">
      <c r="A531" s="351">
        <f t="shared" ref="A531:A553" si="41">A506+1</f>
        <v>45983</v>
      </c>
      <c r="B531" s="268">
        <v>4.1666666666666699E-2</v>
      </c>
      <c r="C531" s="254">
        <f>DAY(A531)</f>
        <v>22</v>
      </c>
      <c r="D531" s="255" t="s">
        <v>154</v>
      </c>
      <c r="E531" s="229"/>
      <c r="F531" s="230"/>
      <c r="G531" s="231" t="e" cm="1">
        <f t="array" aca="1" ref="G531" ca="1">INDIRECT("'"&amp;$C531&amp;"'!"&amp;"$"&amp;$D531&amp;$G$1&amp;"")</f>
        <v>#REF!</v>
      </c>
      <c r="H531" s="232" t="s">
        <v>1</v>
      </c>
      <c r="I531" s="230" t="s">
        <v>1</v>
      </c>
      <c r="J531" s="231" t="e" cm="1">
        <f t="array" aca="1" ref="J531" ca="1">INDIRECT("'"&amp;$C531&amp;"'!"&amp;"$"&amp;$D531&amp;$J$1&amp;"")</f>
        <v>#REF!</v>
      </c>
      <c r="K531" s="232"/>
      <c r="L531" s="232"/>
      <c r="M531" s="233"/>
      <c r="N531" s="229" t="e" cm="1">
        <f t="array" aca="1" ref="N531" ca="1">INDIRECT("'"&amp;$C531&amp;"'!"&amp;"$"&amp;$D531&amp;$N$1&amp;"")</f>
        <v>#REF!</v>
      </c>
      <c r="O531" s="232"/>
      <c r="P531" s="232"/>
      <c r="Q531" s="230"/>
      <c r="R531" s="359" t="e" cm="1">
        <f t="array" aca="1" ref="R531" ca="1">INDIRECT("'"&amp;$C531&amp;"'!"&amp;"$"&amp;$D531&amp;$R$1&amp;"")</f>
        <v>#REF!</v>
      </c>
      <c r="S531" s="232"/>
      <c r="T531" s="232"/>
      <c r="U531" s="233"/>
      <c r="V531" s="229"/>
      <c r="W531" s="234" t="e" cm="1">
        <f t="array" aca="1" ref="W531" ca="1">INDIRECT("'"&amp;$C531&amp;"'!"&amp;"$"&amp;$D531&amp;$W$1&amp;"")</f>
        <v>#REF!</v>
      </c>
      <c r="X531" s="232"/>
      <c r="Y531" s="230"/>
      <c r="Z531" s="231"/>
      <c r="AA531" s="232"/>
      <c r="AB531" s="232"/>
      <c r="AC531" s="233"/>
      <c r="AD531" s="229"/>
      <c r="AE531" s="232"/>
      <c r="AF531" s="232"/>
      <c r="AG531" s="230"/>
      <c r="AH531" s="231"/>
      <c r="AI531" s="232"/>
      <c r="AJ531" s="232"/>
      <c r="AK531" s="233"/>
      <c r="AL531" s="229"/>
      <c r="AM531" s="232"/>
      <c r="AN531" s="232"/>
      <c r="AO531" s="230"/>
      <c r="AP531" s="229"/>
      <c r="AQ531" s="233"/>
      <c r="AR531" s="229" t="e" cm="1">
        <f t="array" aca="1" ref="AR531" ca="1">INDIRECT("'"&amp;$C531&amp;"'!"&amp;"$"&amp;$D531&amp;$AR$1&amp;"")</f>
        <v>#REF!</v>
      </c>
      <c r="AS531" s="232"/>
      <c r="AT531" s="230"/>
      <c r="AU531" s="231" t="e" cm="1">
        <f t="array" aca="1" ref="AU531" ca="1">INDIRECT("'"&amp;$C531&amp;"'!"&amp;"$"&amp;$D531&amp;$AU$1&amp;"")</f>
        <v>#REF!</v>
      </c>
      <c r="AV531" s="232"/>
      <c r="AW531" s="230"/>
      <c r="AX531" s="229"/>
      <c r="AY531" s="233"/>
      <c r="AZ531" s="232" t="e" cm="1">
        <f t="array" aca="1" ref="AZ531" ca="1">INDIRECT("'"&amp;$C531&amp;"'!"&amp;"$"&amp;$D531&amp;$AZ$1&amp;"")</f>
        <v>#REF!</v>
      </c>
      <c r="BA531" s="231"/>
      <c r="BB531" s="232"/>
      <c r="BC531" s="230"/>
      <c r="BD531" s="232" t="e" cm="1">
        <f t="array" aca="1" ref="BD531" ca="1">INDIRECT("'"&amp;$C531&amp;"'!"&amp;"$"&amp;$D531&amp;$BD$1&amp;"")</f>
        <v>#REF!</v>
      </c>
      <c r="BE531" s="231"/>
      <c r="BF531" s="232"/>
      <c r="BG531" s="230"/>
      <c r="BH531" s="234"/>
      <c r="BI531" s="230"/>
      <c r="BJ531" s="234" t="e" cm="1">
        <f t="array" aca="1" ref="BJ531" ca="1">INDIRECT("'"&amp;$C531&amp;"'!"&amp;"$"&amp;$D531&amp;$BJ$1&amp;"")</f>
        <v>#REF!</v>
      </c>
      <c r="BK531" s="232"/>
      <c r="BL531" s="230"/>
      <c r="BM531" s="414"/>
      <c r="BN531" s="229" t="e" cm="1">
        <f t="array" aca="1" ref="BN531" ca="1">INDIRECT("'"&amp;$C531&amp;"'!"&amp;"$"&amp;$D531&amp;$BN$1&amp;"")</f>
        <v>#REF!</v>
      </c>
      <c r="BO531" s="231"/>
      <c r="BP531" s="230"/>
      <c r="BQ531" s="234" t="e" cm="1">
        <f t="array" aca="1" ref="BQ531" ca="1">INDIRECT("'"&amp;$C531&amp;"'!"&amp;"$"&amp;$D531&amp;$BQ$1&amp;"")</f>
        <v>#REF!</v>
      </c>
      <c r="BR531" s="232"/>
      <c r="BS531" s="232"/>
      <c r="BT531" s="230"/>
      <c r="BU531" s="234" t="e" cm="1">
        <f t="array" aca="1" ref="BU531" ca="1">INDIRECT("'"&amp;$C531&amp;"'!"&amp;"$"&amp;$D531&amp;$BU$1&amp;"")</f>
        <v>#REF!</v>
      </c>
      <c r="BV531" s="232"/>
      <c r="BW531" s="232"/>
      <c r="BX531" s="230"/>
      <c r="BY531" s="235"/>
      <c r="BZ531" s="232"/>
      <c r="CA531" s="232"/>
      <c r="CB531" s="230"/>
    </row>
    <row r="532" spans="1:80" ht="15" x14ac:dyDescent="0.2">
      <c r="A532" s="351">
        <f t="shared" si="41"/>
        <v>45983</v>
      </c>
      <c r="B532" s="268">
        <v>8.3333333333333301E-2</v>
      </c>
      <c r="C532" s="254">
        <f>DAY(A532)</f>
        <v>22</v>
      </c>
      <c r="D532" s="255" t="s">
        <v>155</v>
      </c>
      <c r="E532" s="236"/>
      <c r="F532" s="237"/>
      <c r="G532" s="238" t="e" cm="1">
        <f t="array" aca="1" ref="G532" ca="1">INDIRECT("'"&amp;$C532&amp;"'!"&amp;"$"&amp;$D532&amp;$G$1&amp;"")</f>
        <v>#REF!</v>
      </c>
      <c r="H532" s="239" t="s">
        <v>1</v>
      </c>
      <c r="I532" s="237" t="s">
        <v>1</v>
      </c>
      <c r="J532" s="238" t="e" cm="1">
        <f t="array" aca="1" ref="J532" ca="1">INDIRECT("'"&amp;$C532&amp;"'!"&amp;"$"&amp;$D532&amp;$J$1&amp;"")</f>
        <v>#REF!</v>
      </c>
      <c r="K532" s="239"/>
      <c r="L532" s="239"/>
      <c r="M532" s="240"/>
      <c r="N532" s="236" t="e" cm="1">
        <f t="array" aca="1" ref="N532" ca="1">INDIRECT("'"&amp;$C532&amp;"'!"&amp;"$"&amp;$D532&amp;$N$1&amp;"")</f>
        <v>#REF!</v>
      </c>
      <c r="O532" s="239"/>
      <c r="P532" s="239"/>
      <c r="Q532" s="237"/>
      <c r="R532" s="236" t="e" cm="1">
        <f t="array" aca="1" ref="R532" ca="1">INDIRECT("'"&amp;$C532&amp;"'!"&amp;"$"&amp;$D532&amp;$R$1&amp;"")</f>
        <v>#REF!</v>
      </c>
      <c r="S532" s="239"/>
      <c r="T532" s="239"/>
      <c r="U532" s="240"/>
      <c r="V532" s="236"/>
      <c r="W532" s="241" t="e" cm="1">
        <f t="array" aca="1" ref="W532" ca="1">INDIRECT("'"&amp;$C532&amp;"'!"&amp;"$"&amp;$D532&amp;$W$1&amp;"")</f>
        <v>#REF!</v>
      </c>
      <c r="X532" s="239"/>
      <c r="Y532" s="237"/>
      <c r="Z532" s="238"/>
      <c r="AA532" s="239"/>
      <c r="AB532" s="239"/>
      <c r="AC532" s="240"/>
      <c r="AD532" s="236"/>
      <c r="AE532" s="239"/>
      <c r="AF532" s="239"/>
      <c r="AG532" s="237"/>
      <c r="AH532" s="238"/>
      <c r="AI532" s="239"/>
      <c r="AJ532" s="239"/>
      <c r="AK532" s="240"/>
      <c r="AL532" s="236"/>
      <c r="AM532" s="239"/>
      <c r="AN532" s="239"/>
      <c r="AO532" s="240"/>
      <c r="AP532" s="236"/>
      <c r="AQ532" s="240"/>
      <c r="AR532" s="236" t="e" cm="1">
        <f t="array" aca="1" ref="AR532" ca="1">INDIRECT("'"&amp;$C532&amp;"'!"&amp;"$"&amp;$D532&amp;$AR$1&amp;"")</f>
        <v>#REF!</v>
      </c>
      <c r="AS532" s="239"/>
      <c r="AT532" s="237"/>
      <c r="AU532" s="238" t="e" cm="1">
        <f t="array" aca="1" ref="AU532" ca="1">INDIRECT("'"&amp;$C532&amp;"'!"&amp;"$"&amp;$D532&amp;$AU$1&amp;"")</f>
        <v>#REF!</v>
      </c>
      <c r="AV532" s="239"/>
      <c r="AW532" s="237"/>
      <c r="AX532" s="236"/>
      <c r="AY532" s="240"/>
      <c r="AZ532" s="239" t="e" cm="1">
        <f t="array" aca="1" ref="AZ532" ca="1">INDIRECT("'"&amp;$C532&amp;"'!"&amp;"$"&amp;$D532&amp;$AZ$1&amp;"")</f>
        <v>#REF!</v>
      </c>
      <c r="BA532" s="238"/>
      <c r="BB532" s="239"/>
      <c r="BC532" s="237"/>
      <c r="BD532" s="239" t="e" cm="1">
        <f t="array" aca="1" ref="BD532" ca="1">INDIRECT("'"&amp;$C532&amp;"'!"&amp;"$"&amp;$D532&amp;$BD$1&amp;"")</f>
        <v>#REF!</v>
      </c>
      <c r="BE532" s="238"/>
      <c r="BF532" s="239"/>
      <c r="BG532" s="237"/>
      <c r="BH532" s="241"/>
      <c r="BI532" s="237"/>
      <c r="BJ532" s="241" t="e" cm="1">
        <f t="array" aca="1" ref="BJ532" ca="1">INDIRECT("'"&amp;$C532&amp;"'!"&amp;"$"&amp;$D532&amp;$BJ$1&amp;"")</f>
        <v>#REF!</v>
      </c>
      <c r="BK532" s="239"/>
      <c r="BL532" s="237"/>
      <c r="BM532" s="415"/>
      <c r="BN532" s="236" t="e" cm="1">
        <f t="array" aca="1" ref="BN532" ca="1">INDIRECT("'"&amp;$C532&amp;"'!"&amp;"$"&amp;$D532&amp;$BN$1&amp;"")</f>
        <v>#REF!</v>
      </c>
      <c r="BO532" s="238"/>
      <c r="BP532" s="237"/>
      <c r="BQ532" s="241" t="e" cm="1">
        <f t="array" aca="1" ref="BQ532" ca="1">INDIRECT("'"&amp;$C532&amp;"'!"&amp;"$"&amp;$D532&amp;$BQ$1&amp;"")</f>
        <v>#REF!</v>
      </c>
      <c r="BR532" s="239"/>
      <c r="BS532" s="239"/>
      <c r="BT532" s="237"/>
      <c r="BU532" s="241" t="e" cm="1">
        <f t="array" aca="1" ref="BU532" ca="1">INDIRECT("'"&amp;$C532&amp;"'!"&amp;"$"&amp;$D532&amp;$BU$1&amp;"")</f>
        <v>#REF!</v>
      </c>
      <c r="BV532" s="239"/>
      <c r="BW532" s="239"/>
      <c r="BX532" s="237"/>
      <c r="BY532" s="242"/>
      <c r="BZ532" s="239"/>
      <c r="CA532" s="239"/>
      <c r="CB532" s="237"/>
    </row>
    <row r="533" spans="1:80" ht="15" x14ac:dyDescent="0.2">
      <c r="A533" s="351">
        <f t="shared" si="41"/>
        <v>45983</v>
      </c>
      <c r="B533" s="268">
        <v>0.125</v>
      </c>
      <c r="C533" s="254">
        <f>DAY(A533)</f>
        <v>22</v>
      </c>
      <c r="D533" s="255" t="s">
        <v>156</v>
      </c>
      <c r="E533" s="229"/>
      <c r="F533" s="230"/>
      <c r="G533" s="231" t="e" cm="1">
        <f t="array" aca="1" ref="G533" ca="1">INDIRECT("'"&amp;$C533&amp;"'!"&amp;"$"&amp;$D533&amp;$G$1&amp;"")</f>
        <v>#REF!</v>
      </c>
      <c r="H533" s="232" t="s">
        <v>1</v>
      </c>
      <c r="I533" s="230" t="s">
        <v>1</v>
      </c>
      <c r="J533" s="231" t="e" cm="1">
        <f t="array" aca="1" ref="J533" ca="1">INDIRECT("'"&amp;$C533&amp;"'!"&amp;"$"&amp;$D533&amp;$J$1&amp;"")</f>
        <v>#REF!</v>
      </c>
      <c r="K533" s="232"/>
      <c r="L533" s="232"/>
      <c r="M533" s="233"/>
      <c r="N533" s="229" t="e" cm="1">
        <f t="array" aca="1" ref="N533" ca="1">INDIRECT("'"&amp;$C533&amp;"'!"&amp;"$"&amp;$D533&amp;$N$1&amp;"")</f>
        <v>#REF!</v>
      </c>
      <c r="O533" s="232"/>
      <c r="P533" s="232"/>
      <c r="Q533" s="230"/>
      <c r="R533" s="359" t="e" cm="1">
        <f t="array" aca="1" ref="R533" ca="1">INDIRECT("'"&amp;$C533&amp;"'!"&amp;"$"&amp;$D533&amp;$R$1&amp;"")</f>
        <v>#REF!</v>
      </c>
      <c r="S533" s="232"/>
      <c r="T533" s="232"/>
      <c r="U533" s="233"/>
      <c r="V533" s="229"/>
      <c r="W533" s="234" t="e" cm="1">
        <f t="array" aca="1" ref="W533" ca="1">INDIRECT("'"&amp;$C533&amp;"'!"&amp;"$"&amp;$D533&amp;$W$1&amp;"")</f>
        <v>#REF!</v>
      </c>
      <c r="X533" s="232"/>
      <c r="Y533" s="230"/>
      <c r="Z533" s="231"/>
      <c r="AA533" s="232"/>
      <c r="AB533" s="232"/>
      <c r="AC533" s="233"/>
      <c r="AD533" s="229"/>
      <c r="AE533" s="232"/>
      <c r="AF533" s="232"/>
      <c r="AG533" s="230"/>
      <c r="AH533" s="231"/>
      <c r="AI533" s="232"/>
      <c r="AJ533" s="232"/>
      <c r="AK533" s="233"/>
      <c r="AL533" s="229"/>
      <c r="AM533" s="232"/>
      <c r="AN533" s="232"/>
      <c r="AO533" s="230"/>
      <c r="AP533" s="229"/>
      <c r="AQ533" s="233"/>
      <c r="AR533" s="229" t="e" cm="1">
        <f t="array" aca="1" ref="AR533" ca="1">INDIRECT("'"&amp;$C533&amp;"'!"&amp;"$"&amp;$D533&amp;$AR$1&amp;"")</f>
        <v>#REF!</v>
      </c>
      <c r="AS533" s="232"/>
      <c r="AT533" s="230"/>
      <c r="AU533" s="231" t="e" cm="1">
        <f t="array" aca="1" ref="AU533" ca="1">INDIRECT("'"&amp;$C533&amp;"'!"&amp;"$"&amp;$D533&amp;$AU$1&amp;"")</f>
        <v>#REF!</v>
      </c>
      <c r="AV533" s="232"/>
      <c r="AW533" s="230"/>
      <c r="AX533" s="229"/>
      <c r="AY533" s="233"/>
      <c r="AZ533" s="232" t="e" cm="1">
        <f t="array" aca="1" ref="AZ533" ca="1">INDIRECT("'"&amp;$C533&amp;"'!"&amp;"$"&amp;$D533&amp;$AZ$1&amp;"")</f>
        <v>#REF!</v>
      </c>
      <c r="BA533" s="231"/>
      <c r="BB533" s="232"/>
      <c r="BC533" s="230"/>
      <c r="BD533" s="232" t="e" cm="1">
        <f t="array" aca="1" ref="BD533" ca="1">INDIRECT("'"&amp;$C533&amp;"'!"&amp;"$"&amp;$D533&amp;$BD$1&amp;"")</f>
        <v>#REF!</v>
      </c>
      <c r="BE533" s="231"/>
      <c r="BF533" s="232"/>
      <c r="BG533" s="230"/>
      <c r="BH533" s="234"/>
      <c r="BI533" s="230"/>
      <c r="BJ533" s="234" t="e" cm="1">
        <f t="array" aca="1" ref="BJ533" ca="1">INDIRECT("'"&amp;$C533&amp;"'!"&amp;"$"&amp;$D533&amp;$BJ$1&amp;"")</f>
        <v>#REF!</v>
      </c>
      <c r="BK533" s="232"/>
      <c r="BL533" s="230"/>
      <c r="BM533" s="414"/>
      <c r="BN533" s="229" t="e" cm="1">
        <f t="array" aca="1" ref="BN533" ca="1">INDIRECT("'"&amp;$C533&amp;"'!"&amp;"$"&amp;$D533&amp;$BN$1&amp;"")</f>
        <v>#REF!</v>
      </c>
      <c r="BO533" s="231"/>
      <c r="BP533" s="230"/>
      <c r="BQ533" s="234" t="e" cm="1">
        <f t="array" aca="1" ref="BQ533" ca="1">INDIRECT("'"&amp;$C533&amp;"'!"&amp;"$"&amp;$D533&amp;$BQ$1&amp;"")</f>
        <v>#REF!</v>
      </c>
      <c r="BR533" s="232"/>
      <c r="BS533" s="232"/>
      <c r="BT533" s="230"/>
      <c r="BU533" s="234" t="e" cm="1">
        <f t="array" aca="1" ref="BU533" ca="1">INDIRECT("'"&amp;$C533&amp;"'!"&amp;"$"&amp;$D533&amp;$BU$1&amp;"")</f>
        <v>#REF!</v>
      </c>
      <c r="BV533" s="232"/>
      <c r="BW533" s="232"/>
      <c r="BX533" s="230"/>
      <c r="BY533" s="235"/>
      <c r="BZ533" s="232"/>
      <c r="CA533" s="232"/>
      <c r="CB533" s="230"/>
    </row>
    <row r="534" spans="1:80" ht="15" x14ac:dyDescent="0.2">
      <c r="A534" s="351">
        <f t="shared" si="41"/>
        <v>45983</v>
      </c>
      <c r="B534" s="268">
        <v>0.16666666666666699</v>
      </c>
      <c r="C534" s="254">
        <f>DAY(A534)</f>
        <v>22</v>
      </c>
      <c r="D534" s="255" t="s">
        <v>157</v>
      </c>
      <c r="E534" s="236"/>
      <c r="F534" s="237"/>
      <c r="G534" s="238" t="e" cm="1">
        <f t="array" aca="1" ref="G534" ca="1">INDIRECT("'"&amp;$C534&amp;"'!"&amp;"$"&amp;$D534&amp;$G$1&amp;"")</f>
        <v>#REF!</v>
      </c>
      <c r="H534" s="239" t="s">
        <v>1</v>
      </c>
      <c r="I534" s="237" t="s">
        <v>1</v>
      </c>
      <c r="J534" s="238" t="e" cm="1">
        <f t="array" aca="1" ref="J534" ca="1">INDIRECT("'"&amp;$C534&amp;"'!"&amp;"$"&amp;$D534&amp;$J$1&amp;"")</f>
        <v>#REF!</v>
      </c>
      <c r="K534" s="239"/>
      <c r="L534" s="239"/>
      <c r="M534" s="240"/>
      <c r="N534" s="236" t="e" cm="1">
        <f t="array" aca="1" ref="N534" ca="1">INDIRECT("'"&amp;$C534&amp;"'!"&amp;"$"&amp;$D534&amp;$N$1&amp;"")</f>
        <v>#REF!</v>
      </c>
      <c r="O534" s="239"/>
      <c r="P534" s="239"/>
      <c r="Q534" s="237"/>
      <c r="R534" s="236" t="e" cm="1">
        <f t="array" aca="1" ref="R534" ca="1">INDIRECT("'"&amp;$C534&amp;"'!"&amp;"$"&amp;$D534&amp;$R$1&amp;"")</f>
        <v>#REF!</v>
      </c>
      <c r="S534" s="239"/>
      <c r="T534" s="239"/>
      <c r="U534" s="240"/>
      <c r="V534" s="236"/>
      <c r="W534" s="241" t="e" cm="1">
        <f t="array" aca="1" ref="W534" ca="1">INDIRECT("'"&amp;$C534&amp;"'!"&amp;"$"&amp;$D534&amp;$W$1&amp;"")</f>
        <v>#REF!</v>
      </c>
      <c r="X534" s="239"/>
      <c r="Y534" s="237"/>
      <c r="Z534" s="238"/>
      <c r="AA534" s="239"/>
      <c r="AB534" s="239"/>
      <c r="AC534" s="240"/>
      <c r="AD534" s="236"/>
      <c r="AE534" s="239"/>
      <c r="AF534" s="239"/>
      <c r="AG534" s="237"/>
      <c r="AH534" s="238"/>
      <c r="AI534" s="239"/>
      <c r="AJ534" s="239"/>
      <c r="AK534" s="240"/>
      <c r="AL534" s="236"/>
      <c r="AM534" s="239"/>
      <c r="AN534" s="239"/>
      <c r="AO534" s="237"/>
      <c r="AP534" s="236"/>
      <c r="AQ534" s="240"/>
      <c r="AR534" s="236" t="e" cm="1">
        <f t="array" aca="1" ref="AR534" ca="1">INDIRECT("'"&amp;$C534&amp;"'!"&amp;"$"&amp;$D534&amp;$AR$1&amp;"")</f>
        <v>#REF!</v>
      </c>
      <c r="AS534" s="239"/>
      <c r="AT534" s="237"/>
      <c r="AU534" s="238" t="e" cm="1">
        <f t="array" aca="1" ref="AU534" ca="1">INDIRECT("'"&amp;$C534&amp;"'!"&amp;"$"&amp;$D534&amp;$AU$1&amp;"")</f>
        <v>#REF!</v>
      </c>
      <c r="AV534" s="239"/>
      <c r="AW534" s="237"/>
      <c r="AX534" s="236"/>
      <c r="AY534" s="240"/>
      <c r="AZ534" s="239" t="e" cm="1">
        <f t="array" aca="1" ref="AZ534" ca="1">INDIRECT("'"&amp;$C534&amp;"'!"&amp;"$"&amp;$D534&amp;$AZ$1&amp;"")</f>
        <v>#REF!</v>
      </c>
      <c r="BA534" s="238"/>
      <c r="BB534" s="239"/>
      <c r="BC534" s="237"/>
      <c r="BD534" s="239" t="e" cm="1">
        <f t="array" aca="1" ref="BD534" ca="1">INDIRECT("'"&amp;$C534&amp;"'!"&amp;"$"&amp;$D534&amp;$BD$1&amp;"")</f>
        <v>#REF!</v>
      </c>
      <c r="BE534" s="238"/>
      <c r="BF534" s="239"/>
      <c r="BG534" s="237"/>
      <c r="BH534" s="241"/>
      <c r="BI534" s="237"/>
      <c r="BJ534" s="241" t="e" cm="1">
        <f t="array" aca="1" ref="BJ534" ca="1">INDIRECT("'"&amp;$C534&amp;"'!"&amp;"$"&amp;$D534&amp;$BJ$1&amp;"")</f>
        <v>#REF!</v>
      </c>
      <c r="BK534" s="239"/>
      <c r="BL534" s="237"/>
      <c r="BM534" s="415"/>
      <c r="BN534" s="236" t="e" cm="1">
        <f t="array" aca="1" ref="BN534" ca="1">INDIRECT("'"&amp;$C534&amp;"'!"&amp;"$"&amp;$D534&amp;$BN$1&amp;"")</f>
        <v>#REF!</v>
      </c>
      <c r="BO534" s="238"/>
      <c r="BP534" s="237"/>
      <c r="BQ534" s="241" t="e" cm="1">
        <f t="array" aca="1" ref="BQ534" ca="1">INDIRECT("'"&amp;$C534&amp;"'!"&amp;"$"&amp;$D534&amp;$BQ$1&amp;"")</f>
        <v>#REF!</v>
      </c>
      <c r="BR534" s="239"/>
      <c r="BS534" s="239"/>
      <c r="BT534" s="237"/>
      <c r="BU534" s="241" t="e" cm="1">
        <f t="array" aca="1" ref="BU534" ca="1">INDIRECT("'"&amp;$C534&amp;"'!"&amp;"$"&amp;$D534&amp;$BU$1&amp;"")</f>
        <v>#REF!</v>
      </c>
      <c r="BV534" s="239"/>
      <c r="BW534" s="239"/>
      <c r="BX534" s="237"/>
      <c r="BY534" s="242"/>
      <c r="BZ534" s="239"/>
      <c r="CA534" s="239"/>
      <c r="CB534" s="237"/>
    </row>
    <row r="535" spans="1:80" ht="15" x14ac:dyDescent="0.2">
      <c r="A535" s="351">
        <f t="shared" si="41"/>
        <v>45983</v>
      </c>
      <c r="B535" s="268">
        <v>0.20833333333333301</v>
      </c>
      <c r="C535" s="254">
        <f t="shared" ref="C535:C553" si="42">DAY(A535)</f>
        <v>22</v>
      </c>
      <c r="D535" s="255" t="s">
        <v>158</v>
      </c>
      <c r="E535" s="229"/>
      <c r="F535" s="230"/>
      <c r="G535" s="231" t="e" cm="1">
        <f t="array" aca="1" ref="G535" ca="1">INDIRECT("'"&amp;$C535&amp;"'!"&amp;"$"&amp;$D535&amp;$G$1&amp;"")</f>
        <v>#REF!</v>
      </c>
      <c r="H535" s="232" t="s">
        <v>1</v>
      </c>
      <c r="I535" s="230" t="s">
        <v>1</v>
      </c>
      <c r="J535" s="231" t="e" cm="1">
        <f t="array" aca="1" ref="J535" ca="1">INDIRECT("'"&amp;$C535&amp;"'!"&amp;"$"&amp;$D535&amp;$J$1&amp;"")</f>
        <v>#REF!</v>
      </c>
      <c r="K535" s="232"/>
      <c r="L535" s="232"/>
      <c r="M535" s="233"/>
      <c r="N535" s="229" t="e" cm="1">
        <f t="array" aca="1" ref="N535" ca="1">INDIRECT("'"&amp;$C535&amp;"'!"&amp;"$"&amp;$D535&amp;$N$1&amp;"")</f>
        <v>#REF!</v>
      </c>
      <c r="O535" s="232"/>
      <c r="P535" s="232"/>
      <c r="Q535" s="230"/>
      <c r="R535" s="359" t="e" cm="1">
        <f t="array" aca="1" ref="R535" ca="1">INDIRECT("'"&amp;$C535&amp;"'!"&amp;"$"&amp;$D535&amp;$R$1&amp;"")</f>
        <v>#REF!</v>
      </c>
      <c r="S535" s="232"/>
      <c r="T535" s="232"/>
      <c r="U535" s="233"/>
      <c r="V535" s="229"/>
      <c r="W535" s="234" t="e" cm="1">
        <f t="array" aca="1" ref="W535" ca="1">INDIRECT("'"&amp;$C535&amp;"'!"&amp;"$"&amp;$D535&amp;$W$1&amp;"")</f>
        <v>#REF!</v>
      </c>
      <c r="X535" s="232"/>
      <c r="Y535" s="230"/>
      <c r="Z535" s="231"/>
      <c r="AA535" s="232"/>
      <c r="AB535" s="232"/>
      <c r="AC535" s="233"/>
      <c r="AD535" s="229"/>
      <c r="AE535" s="232"/>
      <c r="AF535" s="232"/>
      <c r="AG535" s="230"/>
      <c r="AH535" s="231"/>
      <c r="AI535" s="232"/>
      <c r="AJ535" s="232"/>
      <c r="AK535" s="233"/>
      <c r="AL535" s="229"/>
      <c r="AM535" s="232"/>
      <c r="AN535" s="232"/>
      <c r="AO535" s="230"/>
      <c r="AP535" s="229"/>
      <c r="AQ535" s="233"/>
      <c r="AR535" s="229" t="e" cm="1">
        <f t="array" aca="1" ref="AR535" ca="1">INDIRECT("'"&amp;$C535&amp;"'!"&amp;"$"&amp;$D535&amp;$AR$1&amp;"")</f>
        <v>#REF!</v>
      </c>
      <c r="AS535" s="232"/>
      <c r="AT535" s="230"/>
      <c r="AU535" s="231" t="e" cm="1">
        <f t="array" aca="1" ref="AU535" ca="1">INDIRECT("'"&amp;$C535&amp;"'!"&amp;"$"&amp;$D535&amp;$AU$1&amp;"")</f>
        <v>#REF!</v>
      </c>
      <c r="AV535" s="232"/>
      <c r="AW535" s="230"/>
      <c r="AX535" s="229"/>
      <c r="AY535" s="233"/>
      <c r="AZ535" s="232" t="e" cm="1">
        <f t="array" aca="1" ref="AZ535" ca="1">INDIRECT("'"&amp;$C535&amp;"'!"&amp;"$"&amp;$D535&amp;$AZ$1&amp;"")</f>
        <v>#REF!</v>
      </c>
      <c r="BA535" s="231"/>
      <c r="BB535" s="232"/>
      <c r="BC535" s="230"/>
      <c r="BD535" s="232" t="e" cm="1">
        <f t="array" aca="1" ref="BD535" ca="1">INDIRECT("'"&amp;$C535&amp;"'!"&amp;"$"&amp;$D535&amp;$BD$1&amp;"")</f>
        <v>#REF!</v>
      </c>
      <c r="BE535" s="231"/>
      <c r="BF535" s="232"/>
      <c r="BG535" s="230"/>
      <c r="BH535" s="234"/>
      <c r="BI535" s="230"/>
      <c r="BJ535" s="234" t="e" cm="1">
        <f t="array" aca="1" ref="BJ535" ca="1">INDIRECT("'"&amp;$C535&amp;"'!"&amp;"$"&amp;$D535&amp;$BJ$1&amp;"")</f>
        <v>#REF!</v>
      </c>
      <c r="BK535" s="232"/>
      <c r="BL535" s="230"/>
      <c r="BM535" s="414"/>
      <c r="BN535" s="229" t="e" cm="1">
        <f t="array" aca="1" ref="BN535" ca="1">INDIRECT("'"&amp;$C535&amp;"'!"&amp;"$"&amp;$D535&amp;$BN$1&amp;"")</f>
        <v>#REF!</v>
      </c>
      <c r="BO535" s="231"/>
      <c r="BP535" s="230"/>
      <c r="BQ535" s="234" t="e" cm="1">
        <f t="array" aca="1" ref="BQ535" ca="1">INDIRECT("'"&amp;$C535&amp;"'!"&amp;"$"&amp;$D535&amp;$BQ$1&amp;"")</f>
        <v>#REF!</v>
      </c>
      <c r="BR535" s="232"/>
      <c r="BS535" s="232"/>
      <c r="BT535" s="230"/>
      <c r="BU535" s="234" t="e" cm="1">
        <f t="array" aca="1" ref="BU535" ca="1">INDIRECT("'"&amp;$C535&amp;"'!"&amp;"$"&amp;$D535&amp;$BU$1&amp;"")</f>
        <v>#REF!</v>
      </c>
      <c r="BV535" s="232"/>
      <c r="BW535" s="232"/>
      <c r="BX535" s="230"/>
      <c r="BY535" s="235"/>
      <c r="BZ535" s="232"/>
      <c r="CA535" s="232"/>
      <c r="CB535" s="230"/>
    </row>
    <row r="536" spans="1:80" ht="15" x14ac:dyDescent="0.2">
      <c r="A536" s="351">
        <f t="shared" si="41"/>
        <v>45983</v>
      </c>
      <c r="B536" s="268">
        <v>0.25</v>
      </c>
      <c r="C536" s="254">
        <f t="shared" si="42"/>
        <v>22</v>
      </c>
      <c r="D536" s="255" t="s">
        <v>159</v>
      </c>
      <c r="E536" s="236"/>
      <c r="F536" s="237"/>
      <c r="G536" s="238" t="e" cm="1">
        <f t="array" aca="1" ref="G536" ca="1">INDIRECT("'"&amp;$C536&amp;"'!"&amp;"$"&amp;$D536&amp;$G$1&amp;"")</f>
        <v>#REF!</v>
      </c>
      <c r="H536" s="239" t="s">
        <v>1</v>
      </c>
      <c r="I536" s="237" t="s">
        <v>1</v>
      </c>
      <c r="J536" s="238" t="e" cm="1">
        <f t="array" aca="1" ref="J536" ca="1">INDIRECT("'"&amp;$C536&amp;"'!"&amp;"$"&amp;$D536&amp;$J$1&amp;"")</f>
        <v>#REF!</v>
      </c>
      <c r="K536" s="239"/>
      <c r="L536" s="239"/>
      <c r="M536" s="240"/>
      <c r="N536" s="236" t="e" cm="1">
        <f t="array" aca="1" ref="N536" ca="1">INDIRECT("'"&amp;$C536&amp;"'!"&amp;"$"&amp;$D536&amp;$N$1&amp;"")</f>
        <v>#REF!</v>
      </c>
      <c r="O536" s="239"/>
      <c r="P536" s="239"/>
      <c r="Q536" s="237"/>
      <c r="R536" s="236" t="e" cm="1">
        <f t="array" aca="1" ref="R536" ca="1">INDIRECT("'"&amp;$C536&amp;"'!"&amp;"$"&amp;$D536&amp;$R$1&amp;"")</f>
        <v>#REF!</v>
      </c>
      <c r="S536" s="239"/>
      <c r="T536" s="239"/>
      <c r="U536" s="240"/>
      <c r="V536" s="236"/>
      <c r="W536" s="241" t="e" cm="1">
        <f t="array" aca="1" ref="W536" ca="1">INDIRECT("'"&amp;$C536&amp;"'!"&amp;"$"&amp;$D536&amp;$W$1&amp;"")</f>
        <v>#REF!</v>
      </c>
      <c r="X536" s="239"/>
      <c r="Y536" s="237"/>
      <c r="Z536" s="238"/>
      <c r="AA536" s="239"/>
      <c r="AB536" s="239"/>
      <c r="AC536" s="240"/>
      <c r="AD536" s="236"/>
      <c r="AE536" s="239"/>
      <c r="AF536" s="239"/>
      <c r="AG536" s="237"/>
      <c r="AH536" s="238"/>
      <c r="AI536" s="239"/>
      <c r="AJ536" s="239"/>
      <c r="AK536" s="240"/>
      <c r="AL536" s="236"/>
      <c r="AM536" s="239"/>
      <c r="AN536" s="239"/>
      <c r="AO536" s="237"/>
      <c r="AP536" s="236"/>
      <c r="AQ536" s="240"/>
      <c r="AR536" s="236" t="e" cm="1">
        <f t="array" aca="1" ref="AR536" ca="1">INDIRECT("'"&amp;$C536&amp;"'!"&amp;"$"&amp;$D536&amp;$AR$1&amp;"")</f>
        <v>#REF!</v>
      </c>
      <c r="AS536" s="239"/>
      <c r="AT536" s="237"/>
      <c r="AU536" s="238" t="e" cm="1">
        <f t="array" aca="1" ref="AU536" ca="1">INDIRECT("'"&amp;$C536&amp;"'!"&amp;"$"&amp;$D536&amp;$AU$1&amp;"")</f>
        <v>#REF!</v>
      </c>
      <c r="AV536" s="239"/>
      <c r="AW536" s="237"/>
      <c r="AX536" s="236"/>
      <c r="AY536" s="240"/>
      <c r="AZ536" s="239" t="e" cm="1">
        <f t="array" aca="1" ref="AZ536" ca="1">INDIRECT("'"&amp;$C536&amp;"'!"&amp;"$"&amp;$D536&amp;$AZ$1&amp;"")</f>
        <v>#REF!</v>
      </c>
      <c r="BA536" s="238"/>
      <c r="BB536" s="239"/>
      <c r="BC536" s="237"/>
      <c r="BD536" s="239" t="e" cm="1">
        <f t="array" aca="1" ref="BD536" ca="1">INDIRECT("'"&amp;$C536&amp;"'!"&amp;"$"&amp;$D536&amp;$BD$1&amp;"")</f>
        <v>#REF!</v>
      </c>
      <c r="BE536" s="238"/>
      <c r="BF536" s="239"/>
      <c r="BG536" s="237"/>
      <c r="BH536" s="241"/>
      <c r="BI536" s="237"/>
      <c r="BJ536" s="241" t="e" cm="1">
        <f t="array" aca="1" ref="BJ536" ca="1">INDIRECT("'"&amp;$C536&amp;"'!"&amp;"$"&amp;$D536&amp;$BJ$1&amp;"")</f>
        <v>#REF!</v>
      </c>
      <c r="BK536" s="239"/>
      <c r="BL536" s="237"/>
      <c r="BM536" s="415"/>
      <c r="BN536" s="236" t="e" cm="1">
        <f t="array" aca="1" ref="BN536" ca="1">INDIRECT("'"&amp;$C536&amp;"'!"&amp;"$"&amp;$D536&amp;$BN$1&amp;"")</f>
        <v>#REF!</v>
      </c>
      <c r="BO536" s="238"/>
      <c r="BP536" s="237"/>
      <c r="BQ536" s="241" t="e" cm="1">
        <f t="array" aca="1" ref="BQ536" ca="1">INDIRECT("'"&amp;$C536&amp;"'!"&amp;"$"&amp;$D536&amp;$BQ$1&amp;"")</f>
        <v>#REF!</v>
      </c>
      <c r="BR536" s="239"/>
      <c r="BS536" s="239"/>
      <c r="BT536" s="237"/>
      <c r="BU536" s="241" t="e" cm="1">
        <f t="array" aca="1" ref="BU536" ca="1">INDIRECT("'"&amp;$C536&amp;"'!"&amp;"$"&amp;$D536&amp;$BU$1&amp;"")</f>
        <v>#REF!</v>
      </c>
      <c r="BV536" s="239"/>
      <c r="BW536" s="239"/>
      <c r="BX536" s="237"/>
      <c r="BY536" s="242"/>
      <c r="BZ536" s="239"/>
      <c r="CA536" s="239"/>
      <c r="CB536" s="237"/>
    </row>
    <row r="537" spans="1:80" ht="15" x14ac:dyDescent="0.2">
      <c r="A537" s="351">
        <f t="shared" si="41"/>
        <v>45983</v>
      </c>
      <c r="B537" s="268">
        <v>0.29166666666666702</v>
      </c>
      <c r="C537" s="254">
        <f t="shared" si="42"/>
        <v>22</v>
      </c>
      <c r="D537" s="255" t="s">
        <v>160</v>
      </c>
      <c r="E537" s="229"/>
      <c r="F537" s="230"/>
      <c r="G537" s="231" t="e" cm="1">
        <f t="array" aca="1" ref="G537" ca="1">INDIRECT("'"&amp;$C537&amp;"'!"&amp;"$"&amp;$D537&amp;$G$1&amp;"")</f>
        <v>#REF!</v>
      </c>
      <c r="H537" s="232" t="s">
        <v>1</v>
      </c>
      <c r="I537" s="230" t="s">
        <v>1</v>
      </c>
      <c r="J537" s="231" t="e" cm="1">
        <f t="array" aca="1" ref="J537" ca="1">INDIRECT("'"&amp;$C537&amp;"'!"&amp;"$"&amp;$D537&amp;$J$1&amp;"")</f>
        <v>#REF!</v>
      </c>
      <c r="K537" s="232"/>
      <c r="L537" s="232"/>
      <c r="M537" s="233"/>
      <c r="N537" s="229" t="e" cm="1">
        <f t="array" aca="1" ref="N537" ca="1">INDIRECT("'"&amp;$C537&amp;"'!"&amp;"$"&amp;$D537&amp;$N$1&amp;"")</f>
        <v>#REF!</v>
      </c>
      <c r="O537" s="232"/>
      <c r="P537" s="232"/>
      <c r="Q537" s="230"/>
      <c r="R537" s="359" t="e" cm="1">
        <f t="array" aca="1" ref="R537" ca="1">INDIRECT("'"&amp;$C537&amp;"'!"&amp;"$"&amp;$D537&amp;$R$1&amp;"")</f>
        <v>#REF!</v>
      </c>
      <c r="S537" s="232"/>
      <c r="T537" s="232"/>
      <c r="U537" s="233"/>
      <c r="V537" s="229"/>
      <c r="W537" s="234" t="e" cm="1">
        <f t="array" aca="1" ref="W537" ca="1">INDIRECT("'"&amp;$C537&amp;"'!"&amp;"$"&amp;$D537&amp;$W$1&amp;"")</f>
        <v>#REF!</v>
      </c>
      <c r="X537" s="232"/>
      <c r="Y537" s="230"/>
      <c r="Z537" s="231" t="e" cm="1">
        <f t="array" aca="1" ref="Z537" ca="1">INDIRECT("'"&amp;$C537&amp;"'!"&amp;"$"&amp;$D537&amp;$Z$1&amp;"")</f>
        <v>#REF!</v>
      </c>
      <c r="AA537" s="232" t="s">
        <v>1</v>
      </c>
      <c r="AB537" s="232" t="s">
        <v>1</v>
      </c>
      <c r="AC537" s="233" t="s">
        <v>1</v>
      </c>
      <c r="AD537" s="229" t="e" cm="1">
        <f t="array" aca="1" ref="AD537" ca="1">INDIRECT("'"&amp;$C537&amp;"'!"&amp;"$"&amp;$D537&amp;$AD$1&amp;"")</f>
        <v>#REF!</v>
      </c>
      <c r="AE537" s="232" t="s">
        <v>1</v>
      </c>
      <c r="AF537" s="232" t="s">
        <v>1</v>
      </c>
      <c r="AG537" s="230" t="s">
        <v>1</v>
      </c>
      <c r="AH537" s="231" t="e" cm="1">
        <f t="array" aca="1" ref="AH537" ca="1">INDIRECT("'"&amp;$C537&amp;"'!"&amp;"$"&amp;$D537&amp;$AH$1&amp;"")</f>
        <v>#REF!</v>
      </c>
      <c r="AI537" s="232" t="s">
        <v>1</v>
      </c>
      <c r="AJ537" s="232" t="s">
        <v>1</v>
      </c>
      <c r="AK537" s="233" t="s">
        <v>1</v>
      </c>
      <c r="AL537" s="229" t="e" cm="1">
        <f t="array" aca="1" ref="AL537" ca="1">INDIRECT("'"&amp;$C537&amp;"'!"&amp;"$"&amp;$D537&amp;$AL$1&amp;"")</f>
        <v>#REF!</v>
      </c>
      <c r="AM537" s="232" t="s">
        <v>1</v>
      </c>
      <c r="AN537" s="232" t="s">
        <v>1</v>
      </c>
      <c r="AO537" s="230" t="s">
        <v>1</v>
      </c>
      <c r="AP537" s="229"/>
      <c r="AQ537" s="233"/>
      <c r="AR537" s="229" t="e" cm="1">
        <f t="array" aca="1" ref="AR537" ca="1">INDIRECT("'"&amp;$C537&amp;"'!"&amp;"$"&amp;$D537&amp;$AR$1&amp;"")</f>
        <v>#REF!</v>
      </c>
      <c r="AS537" s="232"/>
      <c r="AT537" s="230"/>
      <c r="AU537" s="231" t="e" cm="1">
        <f t="array" aca="1" ref="AU537" ca="1">INDIRECT("'"&amp;$C537&amp;"'!"&amp;"$"&amp;$D537&amp;$AU$1&amp;"")</f>
        <v>#REF!</v>
      </c>
      <c r="AV537" s="232"/>
      <c r="AW537" s="230"/>
      <c r="AX537" s="229"/>
      <c r="AY537" s="233"/>
      <c r="AZ537" s="232" t="e" cm="1">
        <f t="array" aca="1" ref="AZ537" ca="1">INDIRECT("'"&amp;$C537&amp;"'!"&amp;"$"&amp;$D537&amp;$AZ$1&amp;"")</f>
        <v>#REF!</v>
      </c>
      <c r="BA537" s="231"/>
      <c r="BB537" s="232"/>
      <c r="BC537" s="230"/>
      <c r="BD537" s="232" t="e" cm="1">
        <f t="array" aca="1" ref="BD537" ca="1">INDIRECT("'"&amp;$C537&amp;"'!"&amp;"$"&amp;$D537&amp;$BD$1&amp;"")</f>
        <v>#REF!</v>
      </c>
      <c r="BE537" s="231"/>
      <c r="BF537" s="232"/>
      <c r="BG537" s="230"/>
      <c r="BH537" s="234"/>
      <c r="BI537" s="230"/>
      <c r="BJ537" s="234" t="e" cm="1">
        <f t="array" aca="1" ref="BJ537" ca="1">INDIRECT("'"&amp;$C537&amp;"'!"&amp;"$"&amp;$D537&amp;$BJ$1&amp;"")</f>
        <v>#REF!</v>
      </c>
      <c r="BK537" s="232"/>
      <c r="BL537" s="230"/>
      <c r="BM537" s="414"/>
      <c r="BN537" s="229" t="e" cm="1">
        <f t="array" aca="1" ref="BN537" ca="1">INDIRECT("'"&amp;$C537&amp;"'!"&amp;"$"&amp;$D537&amp;$BN$1&amp;"")</f>
        <v>#REF!</v>
      </c>
      <c r="BO537" s="231"/>
      <c r="BP537" s="230"/>
      <c r="BQ537" s="234" t="e" cm="1">
        <f t="array" aca="1" ref="BQ537" ca="1">INDIRECT("'"&amp;$C537&amp;"'!"&amp;"$"&amp;$D537&amp;$BQ$1&amp;"")</f>
        <v>#REF!</v>
      </c>
      <c r="BR537" s="232"/>
      <c r="BS537" s="232"/>
      <c r="BT537" s="230"/>
      <c r="BU537" s="235" t="e" cm="1">
        <f t="array" aca="1" ref="BU537" ca="1">INDIRECT("'"&amp;$C537&amp;"'!"&amp;"$"&amp;$D537&amp;$BU$1&amp;"")</f>
        <v>#REF!</v>
      </c>
      <c r="BV537" s="232"/>
      <c r="BW537" s="232"/>
      <c r="BX537" s="230"/>
      <c r="BY537" s="235"/>
      <c r="BZ537" s="232"/>
      <c r="CA537" s="232"/>
      <c r="CB537" s="230"/>
    </row>
    <row r="538" spans="1:80" ht="15" x14ac:dyDescent="0.2">
      <c r="A538" s="351">
        <f t="shared" si="41"/>
        <v>45983</v>
      </c>
      <c r="B538" s="268">
        <v>0.33333333333333398</v>
      </c>
      <c r="C538" s="254">
        <f t="shared" si="42"/>
        <v>22</v>
      </c>
      <c r="D538" s="255" t="s">
        <v>161</v>
      </c>
      <c r="E538" s="236"/>
      <c r="F538" s="237"/>
      <c r="G538" s="238" t="e" cm="1">
        <f t="array" aca="1" ref="G538" ca="1">INDIRECT("'"&amp;$C538&amp;"'!"&amp;"$"&amp;$D538&amp;$G$1&amp;"")</f>
        <v>#REF!</v>
      </c>
      <c r="H538" s="239" t="s">
        <v>1</v>
      </c>
      <c r="I538" s="237" t="s">
        <v>1</v>
      </c>
      <c r="J538" s="238" t="e" cm="1">
        <f t="array" aca="1" ref="J538" ca="1">INDIRECT("'"&amp;$C538&amp;"'!"&amp;"$"&amp;$D538&amp;$J$1&amp;"")</f>
        <v>#REF!</v>
      </c>
      <c r="K538" s="239"/>
      <c r="L538" s="239"/>
      <c r="M538" s="240"/>
      <c r="N538" s="236" t="e" cm="1">
        <f t="array" aca="1" ref="N538" ca="1">INDIRECT("'"&amp;$C538&amp;"'!"&amp;"$"&amp;$D538&amp;$N$1&amp;"")</f>
        <v>#REF!</v>
      </c>
      <c r="O538" s="239"/>
      <c r="P538" s="239"/>
      <c r="Q538" s="237"/>
      <c r="R538" s="236" t="e" cm="1">
        <f t="array" aca="1" ref="R538" ca="1">INDIRECT("'"&amp;$C538&amp;"'!"&amp;"$"&amp;$D538&amp;$R$1&amp;"")</f>
        <v>#REF!</v>
      </c>
      <c r="S538" s="239"/>
      <c r="T538" s="239"/>
      <c r="U538" s="240"/>
      <c r="V538" s="236"/>
      <c r="W538" s="241" t="e" cm="1">
        <f t="array" aca="1" ref="W538" ca="1">INDIRECT("'"&amp;$C538&amp;"'!"&amp;"$"&amp;$D538&amp;$W$1&amp;"")</f>
        <v>#REF!</v>
      </c>
      <c r="X538" s="239"/>
      <c r="Y538" s="237"/>
      <c r="Z538" s="238" t="e" cm="1">
        <f t="array" aca="1" ref="Z538" ca="1">INDIRECT("'"&amp;$C538&amp;"'!"&amp;"$"&amp;$D538&amp;$Z$1&amp;"")</f>
        <v>#REF!</v>
      </c>
      <c r="AA538" s="239" t="s">
        <v>1</v>
      </c>
      <c r="AB538" s="239" t="s">
        <v>1</v>
      </c>
      <c r="AC538" s="240" t="s">
        <v>1</v>
      </c>
      <c r="AD538" s="236" t="e" cm="1">
        <f t="array" aca="1" ref="AD538" ca="1">INDIRECT("'"&amp;$C538&amp;"'!"&amp;"$"&amp;$D538&amp;$AD$1&amp;"")</f>
        <v>#REF!</v>
      </c>
      <c r="AE538" s="239" t="s">
        <v>1</v>
      </c>
      <c r="AF538" s="239" t="s">
        <v>1</v>
      </c>
      <c r="AG538" s="237" t="s">
        <v>1</v>
      </c>
      <c r="AH538" s="238" t="e" cm="1">
        <f t="array" aca="1" ref="AH538" ca="1">INDIRECT("'"&amp;$C538&amp;"'!"&amp;"$"&amp;$D538&amp;$AH$1&amp;"")</f>
        <v>#REF!</v>
      </c>
      <c r="AI538" s="239" t="s">
        <v>1</v>
      </c>
      <c r="AJ538" s="239" t="s">
        <v>1</v>
      </c>
      <c r="AK538" s="240" t="s">
        <v>1</v>
      </c>
      <c r="AL538" s="236" t="e" cm="1">
        <f t="array" aca="1" ref="AL538" ca="1">INDIRECT("'"&amp;$C538&amp;"'!"&amp;"$"&amp;$D538&amp;$AL$1&amp;"")</f>
        <v>#REF!</v>
      </c>
      <c r="AM538" s="239" t="s">
        <v>1</v>
      </c>
      <c r="AN538" s="239" t="s">
        <v>1</v>
      </c>
      <c r="AO538" s="237" t="s">
        <v>1</v>
      </c>
      <c r="AP538" s="236"/>
      <c r="AQ538" s="240"/>
      <c r="AR538" s="236" t="e" cm="1">
        <f t="array" aca="1" ref="AR538" ca="1">INDIRECT("'"&amp;$C538&amp;"'!"&amp;"$"&amp;$D538&amp;$AR$1&amp;"")</f>
        <v>#REF!</v>
      </c>
      <c r="AS538" s="239"/>
      <c r="AT538" s="237"/>
      <c r="AU538" s="238" t="e" cm="1">
        <f t="array" aca="1" ref="AU538" ca="1">INDIRECT("'"&amp;$C538&amp;"'!"&amp;"$"&amp;$D538&amp;$AU$1&amp;"")</f>
        <v>#REF!</v>
      </c>
      <c r="AV538" s="239"/>
      <c r="AW538" s="237"/>
      <c r="AX538" s="236"/>
      <c r="AY538" s="240"/>
      <c r="AZ538" s="239" t="e" cm="1">
        <f t="array" aca="1" ref="AZ538" ca="1">INDIRECT("'"&amp;$C538&amp;"'!"&amp;"$"&amp;$D538&amp;$AZ$1&amp;"")</f>
        <v>#REF!</v>
      </c>
      <c r="BA538" s="238"/>
      <c r="BB538" s="239"/>
      <c r="BC538" s="237"/>
      <c r="BD538" s="239" t="e" cm="1">
        <f t="array" aca="1" ref="BD538" ca="1">INDIRECT("'"&amp;$C538&amp;"'!"&amp;"$"&amp;$D538&amp;$BD$1&amp;"")</f>
        <v>#REF!</v>
      </c>
      <c r="BE538" s="238"/>
      <c r="BF538" s="239"/>
      <c r="BG538" s="237"/>
      <c r="BH538" s="241"/>
      <c r="BI538" s="237"/>
      <c r="BJ538" s="241" t="e" cm="1">
        <f t="array" aca="1" ref="BJ538" ca="1">INDIRECT("'"&amp;$C538&amp;"'!"&amp;"$"&amp;$D538&amp;$BJ$1&amp;"")</f>
        <v>#REF!</v>
      </c>
      <c r="BK538" s="239"/>
      <c r="BL538" s="237"/>
      <c r="BM538" s="415"/>
      <c r="BN538" s="236" t="e" cm="1">
        <f t="array" aca="1" ref="BN538" ca="1">INDIRECT("'"&amp;$C538&amp;"'!"&amp;"$"&amp;$D538&amp;$BN$1&amp;"")</f>
        <v>#REF!</v>
      </c>
      <c r="BO538" s="238"/>
      <c r="BP538" s="237"/>
      <c r="BQ538" s="241" t="e" cm="1">
        <f t="array" aca="1" ref="BQ538" ca="1">INDIRECT("'"&amp;$C538&amp;"'!"&amp;"$"&amp;$D538&amp;$BQ$1&amp;"")</f>
        <v>#REF!</v>
      </c>
      <c r="BR538" s="239"/>
      <c r="BS538" s="239"/>
      <c r="BT538" s="237"/>
      <c r="BU538" s="242" t="e" cm="1">
        <f t="array" aca="1" ref="BU538" ca="1">INDIRECT("'"&amp;$C538&amp;"'!"&amp;"$"&amp;$D538&amp;$BU$1&amp;"")</f>
        <v>#REF!</v>
      </c>
      <c r="BV538" s="239"/>
      <c r="BW538" s="239"/>
      <c r="BX538" s="237"/>
      <c r="BY538" s="242"/>
      <c r="BZ538" s="239"/>
      <c r="CA538" s="239"/>
      <c r="CB538" s="237"/>
    </row>
    <row r="539" spans="1:80" ht="15" x14ac:dyDescent="0.2">
      <c r="A539" s="351">
        <f t="shared" si="41"/>
        <v>45983</v>
      </c>
      <c r="B539" s="268">
        <v>0.375</v>
      </c>
      <c r="C539" s="254">
        <f t="shared" si="42"/>
        <v>22</v>
      </c>
      <c r="D539" s="255" t="s">
        <v>162</v>
      </c>
      <c r="E539" s="229"/>
      <c r="F539" s="230"/>
      <c r="G539" s="231" t="e" cm="1">
        <f t="array" aca="1" ref="G539" ca="1">INDIRECT("'"&amp;$C539&amp;"'!"&amp;"$"&amp;$D539&amp;$G$1&amp;"")</f>
        <v>#REF!</v>
      </c>
      <c r="H539" s="232" t="s">
        <v>1</v>
      </c>
      <c r="I539" s="230" t="s">
        <v>1</v>
      </c>
      <c r="J539" s="231" t="e" cm="1">
        <f t="array" aca="1" ref="J539" ca="1">INDIRECT("'"&amp;$C539&amp;"'!"&amp;"$"&amp;$D539&amp;$J$1&amp;"")</f>
        <v>#REF!</v>
      </c>
      <c r="K539" s="232"/>
      <c r="L539" s="232"/>
      <c r="M539" s="233"/>
      <c r="N539" s="229" t="e" cm="1">
        <f t="array" aca="1" ref="N539" ca="1">INDIRECT("'"&amp;$C539&amp;"'!"&amp;"$"&amp;$D539&amp;$N$1&amp;"")</f>
        <v>#REF!</v>
      </c>
      <c r="O539" s="232"/>
      <c r="P539" s="232"/>
      <c r="Q539" s="230"/>
      <c r="R539" s="359" t="e" cm="1">
        <f t="array" aca="1" ref="R539" ca="1">INDIRECT("'"&amp;$C539&amp;"'!"&amp;"$"&amp;$D539&amp;$R$1&amp;"")</f>
        <v>#REF!</v>
      </c>
      <c r="S539" s="232"/>
      <c r="T539" s="232"/>
      <c r="U539" s="233"/>
      <c r="V539" s="229"/>
      <c r="W539" s="234" t="e" cm="1">
        <f t="array" aca="1" ref="W539" ca="1">INDIRECT("'"&amp;$C539&amp;"'!"&amp;"$"&amp;$D539&amp;$W$1&amp;"")</f>
        <v>#REF!</v>
      </c>
      <c r="X539" s="232"/>
      <c r="Y539" s="230"/>
      <c r="Z539" s="231" t="e" cm="1">
        <f t="array" aca="1" ref="Z539" ca="1">INDIRECT("'"&amp;$C539&amp;"'!"&amp;"$"&amp;$D539&amp;$Z$1&amp;"")</f>
        <v>#REF!</v>
      </c>
      <c r="AA539" s="232" t="s">
        <v>1</v>
      </c>
      <c r="AB539" s="232" t="s">
        <v>1</v>
      </c>
      <c r="AC539" s="233" t="s">
        <v>1</v>
      </c>
      <c r="AD539" s="229" t="e" cm="1">
        <f t="array" aca="1" ref="AD539" ca="1">INDIRECT("'"&amp;$C539&amp;"'!"&amp;"$"&amp;$D539&amp;$AD$1&amp;"")</f>
        <v>#REF!</v>
      </c>
      <c r="AE539" s="232" t="s">
        <v>1</v>
      </c>
      <c r="AF539" s="232" t="s">
        <v>1</v>
      </c>
      <c r="AG539" s="230" t="s">
        <v>1</v>
      </c>
      <c r="AH539" s="231" t="e" cm="1">
        <f t="array" aca="1" ref="AH539" ca="1">INDIRECT("'"&amp;$C539&amp;"'!"&amp;"$"&amp;$D539&amp;$AH$1&amp;"")</f>
        <v>#REF!</v>
      </c>
      <c r="AI539" s="232" t="s">
        <v>1</v>
      </c>
      <c r="AJ539" s="232" t="s">
        <v>1</v>
      </c>
      <c r="AK539" s="233" t="s">
        <v>1</v>
      </c>
      <c r="AL539" s="229" t="e" cm="1">
        <f t="array" aca="1" ref="AL539" ca="1">INDIRECT("'"&amp;$C539&amp;"'!"&amp;"$"&amp;$D539&amp;$AL$1&amp;"")</f>
        <v>#REF!</v>
      </c>
      <c r="AM539" s="232" t="s">
        <v>1</v>
      </c>
      <c r="AN539" s="232" t="s">
        <v>1</v>
      </c>
      <c r="AO539" s="230" t="s">
        <v>1</v>
      </c>
      <c r="AP539" s="229"/>
      <c r="AQ539" s="233"/>
      <c r="AR539" s="229" t="e" cm="1">
        <f t="array" aca="1" ref="AR539" ca="1">INDIRECT("'"&amp;$C539&amp;"'!"&amp;"$"&amp;$D539&amp;$AR$1&amp;"")</f>
        <v>#REF!</v>
      </c>
      <c r="AS539" s="232"/>
      <c r="AT539" s="230"/>
      <c r="AU539" s="231" t="e" cm="1">
        <f t="array" aca="1" ref="AU539" ca="1">INDIRECT("'"&amp;$C539&amp;"'!"&amp;"$"&amp;$D539&amp;$AU$1&amp;"")</f>
        <v>#REF!</v>
      </c>
      <c r="AV539" s="232"/>
      <c r="AW539" s="230"/>
      <c r="AX539" s="229"/>
      <c r="AY539" s="233"/>
      <c r="AZ539" s="232" t="e" cm="1">
        <f t="array" aca="1" ref="AZ539" ca="1">INDIRECT("'"&amp;$C539&amp;"'!"&amp;"$"&amp;$D539&amp;$AZ$1&amp;"")</f>
        <v>#REF!</v>
      </c>
      <c r="BA539" s="231"/>
      <c r="BB539" s="232"/>
      <c r="BC539" s="230"/>
      <c r="BD539" s="232" t="e" cm="1">
        <f t="array" aca="1" ref="BD539" ca="1">INDIRECT("'"&amp;$C539&amp;"'!"&amp;"$"&amp;$D539&amp;$BD$1&amp;"")</f>
        <v>#REF!</v>
      </c>
      <c r="BE539" s="231"/>
      <c r="BF539" s="232"/>
      <c r="BG539" s="230"/>
      <c r="BH539" s="234"/>
      <c r="BI539" s="230"/>
      <c r="BJ539" s="234" t="e" cm="1">
        <f t="array" aca="1" ref="BJ539" ca="1">INDIRECT("'"&amp;$C539&amp;"'!"&amp;"$"&amp;$D539&amp;$BJ$1&amp;"")</f>
        <v>#REF!</v>
      </c>
      <c r="BK539" s="232"/>
      <c r="BL539" s="230"/>
      <c r="BM539" s="414"/>
      <c r="BN539" s="229" t="e" cm="1">
        <f t="array" aca="1" ref="BN539" ca="1">INDIRECT("'"&amp;$C539&amp;"'!"&amp;"$"&amp;$D539&amp;$BN$1&amp;"")</f>
        <v>#REF!</v>
      </c>
      <c r="BO539" s="231"/>
      <c r="BP539" s="230"/>
      <c r="BQ539" s="234" t="e" cm="1">
        <f t="array" aca="1" ref="BQ539" ca="1">INDIRECT("'"&amp;$C539&amp;"'!"&amp;"$"&amp;$D539&amp;$BQ$1&amp;"")</f>
        <v>#REF!</v>
      </c>
      <c r="BR539" s="232"/>
      <c r="BS539" s="232"/>
      <c r="BT539" s="230"/>
      <c r="BU539" s="235" t="e" cm="1">
        <f t="array" aca="1" ref="BU539" ca="1">INDIRECT("'"&amp;$C539&amp;"'!"&amp;"$"&amp;$D539&amp;$BU$1&amp;"")</f>
        <v>#REF!</v>
      </c>
      <c r="BV539" s="232"/>
      <c r="BW539" s="232"/>
      <c r="BX539" s="230"/>
      <c r="BY539" s="235"/>
      <c r="BZ539" s="232"/>
      <c r="CA539" s="232"/>
      <c r="CB539" s="230"/>
    </row>
    <row r="540" spans="1:80" ht="15" x14ac:dyDescent="0.2">
      <c r="A540" s="351">
        <f t="shared" si="41"/>
        <v>45983</v>
      </c>
      <c r="B540" s="268">
        <v>0.41666666666666702</v>
      </c>
      <c r="C540" s="254">
        <f t="shared" si="42"/>
        <v>22</v>
      </c>
      <c r="D540" s="255" t="s">
        <v>163</v>
      </c>
      <c r="E540" s="236"/>
      <c r="F540" s="237"/>
      <c r="G540" s="238" t="e" cm="1">
        <f t="array" aca="1" ref="G540" ca="1">INDIRECT("'"&amp;$C540&amp;"'!"&amp;"$"&amp;$D540&amp;$G$1&amp;"")</f>
        <v>#REF!</v>
      </c>
      <c r="H540" s="239" t="s">
        <v>1</v>
      </c>
      <c r="I540" s="237" t="s">
        <v>1</v>
      </c>
      <c r="J540" s="238" t="e" cm="1">
        <f t="array" aca="1" ref="J540" ca="1">INDIRECT("'"&amp;$C540&amp;"'!"&amp;"$"&amp;$D540&amp;$J$1&amp;"")</f>
        <v>#REF!</v>
      </c>
      <c r="K540" s="239"/>
      <c r="L540" s="239"/>
      <c r="M540" s="240"/>
      <c r="N540" s="236" t="e" cm="1">
        <f t="array" aca="1" ref="N540" ca="1">INDIRECT("'"&amp;$C540&amp;"'!"&amp;"$"&amp;$D540&amp;$N$1&amp;"")</f>
        <v>#REF!</v>
      </c>
      <c r="O540" s="239"/>
      <c r="P540" s="239"/>
      <c r="Q540" s="237"/>
      <c r="R540" s="236" t="e" cm="1">
        <f t="array" aca="1" ref="R540" ca="1">INDIRECT("'"&amp;$C540&amp;"'!"&amp;"$"&amp;$D540&amp;$R$1&amp;"")</f>
        <v>#REF!</v>
      </c>
      <c r="S540" s="239"/>
      <c r="T540" s="239"/>
      <c r="U540" s="240"/>
      <c r="V540" s="236"/>
      <c r="W540" s="241" t="e" cm="1">
        <f t="array" aca="1" ref="W540" ca="1">INDIRECT("'"&amp;$C540&amp;"'!"&amp;"$"&amp;$D540&amp;$W$1&amp;"")</f>
        <v>#REF!</v>
      </c>
      <c r="X540" s="239"/>
      <c r="Y540" s="237"/>
      <c r="Z540" s="238" t="e" cm="1">
        <f t="array" aca="1" ref="Z540" ca="1">INDIRECT("'"&amp;$C540&amp;"'!"&amp;"$"&amp;$D540&amp;$Z$1&amp;"")</f>
        <v>#REF!</v>
      </c>
      <c r="AA540" s="239" t="s">
        <v>1</v>
      </c>
      <c r="AB540" s="239" t="s">
        <v>1</v>
      </c>
      <c r="AC540" s="240" t="s">
        <v>1</v>
      </c>
      <c r="AD540" s="236" t="e" cm="1">
        <f t="array" aca="1" ref="AD540" ca="1">INDIRECT("'"&amp;$C540&amp;"'!"&amp;"$"&amp;$D540&amp;$AD$1&amp;"")</f>
        <v>#REF!</v>
      </c>
      <c r="AE540" s="239" t="s">
        <v>1</v>
      </c>
      <c r="AF540" s="239" t="s">
        <v>1</v>
      </c>
      <c r="AG540" s="237" t="s">
        <v>1</v>
      </c>
      <c r="AH540" s="238" t="e" cm="1">
        <f t="array" aca="1" ref="AH540" ca="1">INDIRECT("'"&amp;$C540&amp;"'!"&amp;"$"&amp;$D540&amp;$AH$1&amp;"")</f>
        <v>#REF!</v>
      </c>
      <c r="AI540" s="239" t="s">
        <v>1</v>
      </c>
      <c r="AJ540" s="239" t="s">
        <v>1</v>
      </c>
      <c r="AK540" s="240" t="s">
        <v>1</v>
      </c>
      <c r="AL540" s="236" t="e" cm="1">
        <f t="array" aca="1" ref="AL540" ca="1">INDIRECT("'"&amp;$C540&amp;"'!"&amp;"$"&amp;$D540&amp;$AL$1&amp;"")</f>
        <v>#REF!</v>
      </c>
      <c r="AM540" s="239" t="s">
        <v>1</v>
      </c>
      <c r="AN540" s="239" t="s">
        <v>1</v>
      </c>
      <c r="AO540" s="237" t="s">
        <v>1</v>
      </c>
      <c r="AP540" s="236"/>
      <c r="AQ540" s="240"/>
      <c r="AR540" s="236" t="e" cm="1">
        <f t="array" aca="1" ref="AR540" ca="1">INDIRECT("'"&amp;$C540&amp;"'!"&amp;"$"&amp;$D540&amp;$AR$1&amp;"")</f>
        <v>#REF!</v>
      </c>
      <c r="AS540" s="239"/>
      <c r="AT540" s="237"/>
      <c r="AU540" s="238" t="e" cm="1">
        <f t="array" aca="1" ref="AU540" ca="1">INDIRECT("'"&amp;$C540&amp;"'!"&amp;"$"&amp;$D540&amp;$AU$1&amp;"")</f>
        <v>#REF!</v>
      </c>
      <c r="AV540" s="239"/>
      <c r="AW540" s="237"/>
      <c r="AX540" s="236"/>
      <c r="AY540" s="240"/>
      <c r="AZ540" s="239" t="e" cm="1">
        <f t="array" aca="1" ref="AZ540" ca="1">INDIRECT("'"&amp;$C540&amp;"'!"&amp;"$"&amp;$D540&amp;$AZ$1&amp;"")</f>
        <v>#REF!</v>
      </c>
      <c r="BA540" s="238"/>
      <c r="BB540" s="239"/>
      <c r="BC540" s="237"/>
      <c r="BD540" s="239" t="e" cm="1">
        <f t="array" aca="1" ref="BD540" ca="1">INDIRECT("'"&amp;$C540&amp;"'!"&amp;"$"&amp;$D540&amp;$BD$1&amp;"")</f>
        <v>#REF!</v>
      </c>
      <c r="BE540" s="238"/>
      <c r="BF540" s="239"/>
      <c r="BG540" s="237"/>
      <c r="BH540" s="241"/>
      <c r="BI540" s="237"/>
      <c r="BJ540" s="241" t="e" cm="1">
        <f t="array" aca="1" ref="BJ540" ca="1">INDIRECT("'"&amp;$C540&amp;"'!"&amp;"$"&amp;$D540&amp;$BJ$1&amp;"")</f>
        <v>#REF!</v>
      </c>
      <c r="BK540" s="239"/>
      <c r="BL540" s="237"/>
      <c r="BM540" s="415"/>
      <c r="BN540" s="236" t="e" cm="1">
        <f t="array" aca="1" ref="BN540" ca="1">INDIRECT("'"&amp;$C540&amp;"'!"&amp;"$"&amp;$D540&amp;$BN$1&amp;"")</f>
        <v>#REF!</v>
      </c>
      <c r="BO540" s="238"/>
      <c r="BP540" s="237"/>
      <c r="BQ540" s="241" t="e" cm="1">
        <f t="array" aca="1" ref="BQ540" ca="1">INDIRECT("'"&amp;$C540&amp;"'!"&amp;"$"&amp;$D540&amp;$BQ$1&amp;"")</f>
        <v>#REF!</v>
      </c>
      <c r="BR540" s="239"/>
      <c r="BS540" s="239"/>
      <c r="BT540" s="237"/>
      <c r="BU540" s="242" t="e" cm="1">
        <f t="array" aca="1" ref="BU540" ca="1">INDIRECT("'"&amp;$C540&amp;"'!"&amp;"$"&amp;$D540&amp;$BU$1&amp;"")</f>
        <v>#REF!</v>
      </c>
      <c r="BV540" s="239"/>
      <c r="BW540" s="239"/>
      <c r="BX540" s="237"/>
      <c r="BY540" s="242"/>
      <c r="BZ540" s="239"/>
      <c r="CA540" s="239"/>
      <c r="CB540" s="237"/>
    </row>
    <row r="541" spans="1:80" ht="15" x14ac:dyDescent="0.2">
      <c r="A541" s="351">
        <f t="shared" si="41"/>
        <v>45983</v>
      </c>
      <c r="B541" s="268">
        <v>0.45833333333333398</v>
      </c>
      <c r="C541" s="254">
        <f t="shared" si="42"/>
        <v>22</v>
      </c>
      <c r="D541" s="255" t="s">
        <v>164</v>
      </c>
      <c r="E541" s="229"/>
      <c r="F541" s="230"/>
      <c r="G541" s="231" t="e" cm="1">
        <f t="array" aca="1" ref="G541" ca="1">INDIRECT("'"&amp;$C541&amp;"'!"&amp;"$"&amp;$D541&amp;$G$1&amp;"")</f>
        <v>#REF!</v>
      </c>
      <c r="H541" s="232" t="s">
        <v>1</v>
      </c>
      <c r="I541" s="230" t="s">
        <v>1</v>
      </c>
      <c r="J541" s="231" t="e" cm="1">
        <f t="array" aca="1" ref="J541" ca="1">INDIRECT("'"&amp;$C541&amp;"'!"&amp;"$"&amp;$D541&amp;$J$1&amp;"")</f>
        <v>#REF!</v>
      </c>
      <c r="K541" s="232"/>
      <c r="L541" s="232"/>
      <c r="M541" s="233"/>
      <c r="N541" s="229" t="e" cm="1">
        <f t="array" aca="1" ref="N541" ca="1">INDIRECT("'"&amp;$C541&amp;"'!"&amp;"$"&amp;$D541&amp;$N$1&amp;"")</f>
        <v>#REF!</v>
      </c>
      <c r="O541" s="232"/>
      <c r="P541" s="232"/>
      <c r="Q541" s="230"/>
      <c r="R541" s="359" t="e" cm="1">
        <f t="array" aca="1" ref="R541" ca="1">INDIRECT("'"&amp;$C541&amp;"'!"&amp;"$"&amp;$D541&amp;$R$1&amp;"")</f>
        <v>#REF!</v>
      </c>
      <c r="S541" s="232"/>
      <c r="T541" s="232"/>
      <c r="U541" s="233"/>
      <c r="V541" s="229"/>
      <c r="W541" s="234" t="e" cm="1">
        <f t="array" aca="1" ref="W541" ca="1">INDIRECT("'"&amp;$C541&amp;"'!"&amp;"$"&amp;$D541&amp;$W$1&amp;"")</f>
        <v>#REF!</v>
      </c>
      <c r="X541" s="232"/>
      <c r="Y541" s="230"/>
      <c r="Z541" s="231" t="e" cm="1">
        <f t="array" aca="1" ref="Z541" ca="1">INDIRECT("'"&amp;$C541&amp;"'!"&amp;"$"&amp;$D541&amp;$Z$1&amp;"")</f>
        <v>#REF!</v>
      </c>
      <c r="AA541" s="232" t="s">
        <v>1</v>
      </c>
      <c r="AB541" s="232" t="s">
        <v>1</v>
      </c>
      <c r="AC541" s="233" t="s">
        <v>1</v>
      </c>
      <c r="AD541" s="229" t="e" cm="1">
        <f t="array" aca="1" ref="AD541" ca="1">INDIRECT("'"&amp;$C541&amp;"'!"&amp;"$"&amp;$D541&amp;$AD$1&amp;"")</f>
        <v>#REF!</v>
      </c>
      <c r="AE541" s="232" t="s">
        <v>1</v>
      </c>
      <c r="AF541" s="232" t="s">
        <v>1</v>
      </c>
      <c r="AG541" s="230" t="s">
        <v>1</v>
      </c>
      <c r="AH541" s="231" t="e" cm="1">
        <f t="array" aca="1" ref="AH541" ca="1">INDIRECT("'"&amp;$C541&amp;"'!"&amp;"$"&amp;$D541&amp;$AH$1&amp;"")</f>
        <v>#REF!</v>
      </c>
      <c r="AI541" s="232" t="s">
        <v>1</v>
      </c>
      <c r="AJ541" s="232" t="s">
        <v>1</v>
      </c>
      <c r="AK541" s="233" t="s">
        <v>1</v>
      </c>
      <c r="AL541" s="229" t="e" cm="1">
        <f t="array" aca="1" ref="AL541" ca="1">INDIRECT("'"&amp;$C541&amp;"'!"&amp;"$"&amp;$D541&amp;$AL$1&amp;"")</f>
        <v>#REF!</v>
      </c>
      <c r="AM541" s="232" t="s">
        <v>1</v>
      </c>
      <c r="AN541" s="232" t="s">
        <v>1</v>
      </c>
      <c r="AO541" s="230" t="s">
        <v>1</v>
      </c>
      <c r="AP541" s="229"/>
      <c r="AQ541" s="233"/>
      <c r="AR541" s="229" t="e" cm="1">
        <f t="array" aca="1" ref="AR541" ca="1">INDIRECT("'"&amp;$C541&amp;"'!"&amp;"$"&amp;$D541&amp;$AR$1&amp;"")</f>
        <v>#REF!</v>
      </c>
      <c r="AS541" s="232"/>
      <c r="AT541" s="230"/>
      <c r="AU541" s="231" t="e" cm="1">
        <f t="array" aca="1" ref="AU541" ca="1">INDIRECT("'"&amp;$C541&amp;"'!"&amp;"$"&amp;$D541&amp;$AU$1&amp;"")</f>
        <v>#REF!</v>
      </c>
      <c r="AV541" s="232"/>
      <c r="AW541" s="230"/>
      <c r="AX541" s="229"/>
      <c r="AY541" s="233"/>
      <c r="AZ541" s="232" t="e" cm="1">
        <f t="array" aca="1" ref="AZ541" ca="1">INDIRECT("'"&amp;$C541&amp;"'!"&amp;"$"&amp;$D541&amp;$AZ$1&amp;"")</f>
        <v>#REF!</v>
      </c>
      <c r="BA541" s="231"/>
      <c r="BB541" s="232"/>
      <c r="BC541" s="230"/>
      <c r="BD541" s="232" t="e" cm="1">
        <f t="array" aca="1" ref="BD541" ca="1">INDIRECT("'"&amp;$C541&amp;"'!"&amp;"$"&amp;$D541&amp;$BD$1&amp;"")</f>
        <v>#REF!</v>
      </c>
      <c r="BE541" s="231"/>
      <c r="BF541" s="232"/>
      <c r="BG541" s="230"/>
      <c r="BH541" s="234"/>
      <c r="BI541" s="230"/>
      <c r="BJ541" s="234" t="e" cm="1">
        <f t="array" aca="1" ref="BJ541" ca="1">INDIRECT("'"&amp;$C541&amp;"'!"&amp;"$"&amp;$D541&amp;$BJ$1&amp;"")</f>
        <v>#REF!</v>
      </c>
      <c r="BK541" s="232"/>
      <c r="BL541" s="230"/>
      <c r="BM541" s="414"/>
      <c r="BN541" s="229" t="e" cm="1">
        <f t="array" aca="1" ref="BN541" ca="1">INDIRECT("'"&amp;$C541&amp;"'!"&amp;"$"&amp;$D541&amp;$BN$1&amp;"")</f>
        <v>#REF!</v>
      </c>
      <c r="BO541" s="231"/>
      <c r="BP541" s="230"/>
      <c r="BQ541" s="234" t="e" cm="1">
        <f t="array" aca="1" ref="BQ541" ca="1">INDIRECT("'"&amp;$C541&amp;"'!"&amp;"$"&amp;$D541&amp;$BQ$1&amp;"")</f>
        <v>#REF!</v>
      </c>
      <c r="BR541" s="232"/>
      <c r="BS541" s="232"/>
      <c r="BT541" s="230"/>
      <c r="BU541" s="235" t="e" cm="1">
        <f t="array" aca="1" ref="BU541" ca="1">INDIRECT("'"&amp;$C541&amp;"'!"&amp;"$"&amp;$D541&amp;$BU$1&amp;"")</f>
        <v>#REF!</v>
      </c>
      <c r="BV541" s="232"/>
      <c r="BW541" s="232"/>
      <c r="BX541" s="230"/>
      <c r="BY541" s="235"/>
      <c r="BZ541" s="232"/>
      <c r="CA541" s="232"/>
      <c r="CB541" s="230"/>
    </row>
    <row r="542" spans="1:80" ht="15" x14ac:dyDescent="0.2">
      <c r="A542" s="351">
        <f t="shared" si="41"/>
        <v>45983</v>
      </c>
      <c r="B542" s="268">
        <v>0.5</v>
      </c>
      <c r="C542" s="254">
        <f t="shared" si="42"/>
        <v>22</v>
      </c>
      <c r="D542" s="255" t="s">
        <v>165</v>
      </c>
      <c r="E542" s="236"/>
      <c r="F542" s="237"/>
      <c r="G542" s="238" t="e" cm="1">
        <f t="array" aca="1" ref="G542" ca="1">INDIRECT("'"&amp;$C542&amp;"'!"&amp;"$"&amp;$D542&amp;$G$1&amp;"")</f>
        <v>#REF!</v>
      </c>
      <c r="H542" s="239" t="s">
        <v>1</v>
      </c>
      <c r="I542" s="237" t="s">
        <v>1</v>
      </c>
      <c r="J542" s="238" t="e" cm="1">
        <f t="array" aca="1" ref="J542" ca="1">INDIRECT("'"&amp;$C542&amp;"'!"&amp;"$"&amp;$D542&amp;$J$1&amp;"")</f>
        <v>#REF!</v>
      </c>
      <c r="K542" s="239"/>
      <c r="L542" s="239"/>
      <c r="M542" s="240"/>
      <c r="N542" s="236" t="e" cm="1">
        <f t="array" aca="1" ref="N542" ca="1">INDIRECT("'"&amp;$C542&amp;"'!"&amp;"$"&amp;$D542&amp;$N$1&amp;"")</f>
        <v>#REF!</v>
      </c>
      <c r="O542" s="239"/>
      <c r="P542" s="239"/>
      <c r="Q542" s="237"/>
      <c r="R542" s="236" t="e" cm="1">
        <f t="array" aca="1" ref="R542" ca="1">INDIRECT("'"&amp;$C542&amp;"'!"&amp;"$"&amp;$D542&amp;$R$1&amp;"")</f>
        <v>#REF!</v>
      </c>
      <c r="S542" s="239"/>
      <c r="T542" s="239"/>
      <c r="U542" s="240"/>
      <c r="V542" s="236"/>
      <c r="W542" s="241" t="e" cm="1">
        <f t="array" aca="1" ref="W542" ca="1">INDIRECT("'"&amp;$C542&amp;"'!"&amp;"$"&amp;$D542&amp;$W$1&amp;"")</f>
        <v>#REF!</v>
      </c>
      <c r="X542" s="239"/>
      <c r="Y542" s="237"/>
      <c r="Z542" s="238" t="e" cm="1">
        <f t="array" aca="1" ref="Z542" ca="1">INDIRECT("'"&amp;$C542&amp;"'!"&amp;"$"&amp;$D542&amp;$Z$1&amp;"")</f>
        <v>#REF!</v>
      </c>
      <c r="AA542" s="239" t="s">
        <v>1</v>
      </c>
      <c r="AB542" s="239" t="s">
        <v>1</v>
      </c>
      <c r="AC542" s="240" t="s">
        <v>1</v>
      </c>
      <c r="AD542" s="236" t="e" cm="1">
        <f t="array" aca="1" ref="AD542" ca="1">INDIRECT("'"&amp;$C542&amp;"'!"&amp;"$"&amp;$D542&amp;$AD$1&amp;"")</f>
        <v>#REF!</v>
      </c>
      <c r="AE542" s="239" t="s">
        <v>1</v>
      </c>
      <c r="AF542" s="239" t="s">
        <v>1</v>
      </c>
      <c r="AG542" s="237" t="s">
        <v>1</v>
      </c>
      <c r="AH542" s="238" t="e" cm="1">
        <f t="array" aca="1" ref="AH542" ca="1">INDIRECT("'"&amp;$C542&amp;"'!"&amp;"$"&amp;$D542&amp;$AH$1&amp;"")</f>
        <v>#REF!</v>
      </c>
      <c r="AI542" s="239" t="s">
        <v>1</v>
      </c>
      <c r="AJ542" s="239" t="s">
        <v>1</v>
      </c>
      <c r="AK542" s="240" t="s">
        <v>1</v>
      </c>
      <c r="AL542" s="236" t="e" cm="1">
        <f t="array" aca="1" ref="AL542" ca="1">INDIRECT("'"&amp;$C542&amp;"'!"&amp;"$"&amp;$D542&amp;$AL$1&amp;"")</f>
        <v>#REF!</v>
      </c>
      <c r="AM542" s="239" t="s">
        <v>1</v>
      </c>
      <c r="AN542" s="239" t="s">
        <v>1</v>
      </c>
      <c r="AO542" s="237" t="s">
        <v>1</v>
      </c>
      <c r="AP542" s="236"/>
      <c r="AQ542" s="240"/>
      <c r="AR542" s="236" t="e" cm="1">
        <f t="array" aca="1" ref="AR542" ca="1">INDIRECT("'"&amp;$C542&amp;"'!"&amp;"$"&amp;$D542&amp;$AR$1&amp;"")</f>
        <v>#REF!</v>
      </c>
      <c r="AS542" s="239"/>
      <c r="AT542" s="237"/>
      <c r="AU542" s="238" t="e" cm="1">
        <f t="array" aca="1" ref="AU542" ca="1">INDIRECT("'"&amp;$C542&amp;"'!"&amp;"$"&amp;$D542&amp;$AU$1&amp;"")</f>
        <v>#REF!</v>
      </c>
      <c r="AV542" s="239"/>
      <c r="AW542" s="237"/>
      <c r="AX542" s="236"/>
      <c r="AY542" s="240"/>
      <c r="AZ542" s="239" t="e" cm="1">
        <f t="array" aca="1" ref="AZ542" ca="1">INDIRECT("'"&amp;$C542&amp;"'!"&amp;"$"&amp;$D542&amp;$AZ$1&amp;"")</f>
        <v>#REF!</v>
      </c>
      <c r="BA542" s="238"/>
      <c r="BB542" s="239"/>
      <c r="BC542" s="237"/>
      <c r="BD542" s="239" t="e" cm="1">
        <f t="array" aca="1" ref="BD542" ca="1">INDIRECT("'"&amp;$C542&amp;"'!"&amp;"$"&amp;$D542&amp;$BD$1&amp;"")</f>
        <v>#REF!</v>
      </c>
      <c r="BE542" s="238"/>
      <c r="BF542" s="239"/>
      <c r="BG542" s="237"/>
      <c r="BH542" s="241"/>
      <c r="BI542" s="237"/>
      <c r="BJ542" s="241" t="e" cm="1">
        <f t="array" aca="1" ref="BJ542" ca="1">INDIRECT("'"&amp;$C542&amp;"'!"&amp;"$"&amp;$D542&amp;$BJ$1&amp;"")</f>
        <v>#REF!</v>
      </c>
      <c r="BK542" s="239"/>
      <c r="BL542" s="237"/>
      <c r="BM542" s="415"/>
      <c r="BN542" s="236" t="e" cm="1">
        <f t="array" aca="1" ref="BN542" ca="1">INDIRECT("'"&amp;$C542&amp;"'!"&amp;"$"&amp;$D542&amp;$BN$1&amp;"")</f>
        <v>#REF!</v>
      </c>
      <c r="BO542" s="238"/>
      <c r="BP542" s="237"/>
      <c r="BQ542" s="241" t="e" cm="1">
        <f t="array" aca="1" ref="BQ542" ca="1">INDIRECT("'"&amp;$C542&amp;"'!"&amp;"$"&amp;$D542&amp;$BQ$1&amp;"")</f>
        <v>#REF!</v>
      </c>
      <c r="BR542" s="239"/>
      <c r="BS542" s="239"/>
      <c r="BT542" s="237"/>
      <c r="BU542" s="242" t="e" cm="1">
        <f t="array" aca="1" ref="BU542" ca="1">INDIRECT("'"&amp;$C542&amp;"'!"&amp;"$"&amp;$D542&amp;$BU$1&amp;"")</f>
        <v>#REF!</v>
      </c>
      <c r="BV542" s="239"/>
      <c r="BW542" s="239"/>
      <c r="BX542" s="237"/>
      <c r="BY542" s="242"/>
      <c r="BZ542" s="239"/>
      <c r="CA542" s="239"/>
      <c r="CB542" s="237"/>
    </row>
    <row r="543" spans="1:80" ht="15" x14ac:dyDescent="0.2">
      <c r="A543" s="351">
        <f t="shared" si="41"/>
        <v>45983</v>
      </c>
      <c r="B543" s="268">
        <v>0.54166666666666696</v>
      </c>
      <c r="C543" s="254">
        <f t="shared" si="42"/>
        <v>22</v>
      </c>
      <c r="D543" s="255" t="s">
        <v>166</v>
      </c>
      <c r="E543" s="229"/>
      <c r="F543" s="230"/>
      <c r="G543" s="231" t="e" cm="1">
        <f t="array" aca="1" ref="G543" ca="1">INDIRECT("'"&amp;$C543&amp;"'!"&amp;"$"&amp;$D543&amp;$G$1&amp;"")</f>
        <v>#REF!</v>
      </c>
      <c r="H543" s="232" t="s">
        <v>1</v>
      </c>
      <c r="I543" s="230" t="s">
        <v>1</v>
      </c>
      <c r="J543" s="231" t="e" cm="1">
        <f t="array" aca="1" ref="J543" ca="1">INDIRECT("'"&amp;$C543&amp;"'!"&amp;"$"&amp;$D543&amp;$J$1&amp;"")</f>
        <v>#REF!</v>
      </c>
      <c r="K543" s="232"/>
      <c r="L543" s="232"/>
      <c r="M543" s="230"/>
      <c r="N543" s="229" t="e" cm="1">
        <f t="array" aca="1" ref="N543" ca="1">INDIRECT("'"&amp;$C543&amp;"'!"&amp;"$"&amp;$D543&amp;$N$1&amp;"")</f>
        <v>#REF!</v>
      </c>
      <c r="O543" s="232"/>
      <c r="P543" s="232"/>
      <c r="Q543" s="230"/>
      <c r="R543" s="359" t="e" cm="1">
        <f t="array" aca="1" ref="R543" ca="1">INDIRECT("'"&amp;$C543&amp;"'!"&amp;"$"&amp;$D543&amp;$R$1&amp;"")</f>
        <v>#REF!</v>
      </c>
      <c r="S543" s="232"/>
      <c r="T543" s="232"/>
      <c r="U543" s="233"/>
      <c r="V543" s="229"/>
      <c r="W543" s="234" t="e" cm="1">
        <f t="array" aca="1" ref="W543" ca="1">INDIRECT("'"&amp;$C543&amp;"'!"&amp;"$"&amp;$D543&amp;$W$1&amp;"")</f>
        <v>#REF!</v>
      </c>
      <c r="X543" s="232"/>
      <c r="Y543" s="230"/>
      <c r="Z543" s="231" t="e" cm="1">
        <f t="array" aca="1" ref="Z543" ca="1">INDIRECT("'"&amp;$C543&amp;"'!"&amp;"$"&amp;$D543&amp;$Z$1&amp;"")</f>
        <v>#REF!</v>
      </c>
      <c r="AA543" s="232" t="s">
        <v>1</v>
      </c>
      <c r="AB543" s="232" t="s">
        <v>1</v>
      </c>
      <c r="AC543" s="233" t="s">
        <v>1</v>
      </c>
      <c r="AD543" s="229" t="e" cm="1">
        <f t="array" aca="1" ref="AD543" ca="1">INDIRECT("'"&amp;$C543&amp;"'!"&amp;"$"&amp;$D543&amp;$AD$1&amp;"")</f>
        <v>#REF!</v>
      </c>
      <c r="AE543" s="232" t="s">
        <v>1</v>
      </c>
      <c r="AF543" s="232" t="s">
        <v>1</v>
      </c>
      <c r="AG543" s="230" t="s">
        <v>1</v>
      </c>
      <c r="AH543" s="231" t="e" cm="1">
        <f t="array" aca="1" ref="AH543" ca="1">INDIRECT("'"&amp;$C543&amp;"'!"&amp;"$"&amp;$D543&amp;$AH$1&amp;"")</f>
        <v>#REF!</v>
      </c>
      <c r="AI543" s="232" t="s">
        <v>1</v>
      </c>
      <c r="AJ543" s="232" t="s">
        <v>1</v>
      </c>
      <c r="AK543" s="233" t="s">
        <v>1</v>
      </c>
      <c r="AL543" s="229" t="e" cm="1">
        <f t="array" aca="1" ref="AL543" ca="1">INDIRECT("'"&amp;$C543&amp;"'!"&amp;"$"&amp;$D543&amp;$AL$1&amp;"")</f>
        <v>#REF!</v>
      </c>
      <c r="AM543" s="232" t="s">
        <v>1</v>
      </c>
      <c r="AN543" s="232" t="s">
        <v>1</v>
      </c>
      <c r="AO543" s="230" t="s">
        <v>1</v>
      </c>
      <c r="AP543" s="229"/>
      <c r="AQ543" s="233"/>
      <c r="AR543" s="229" t="e" cm="1">
        <f t="array" aca="1" ref="AR543" ca="1">INDIRECT("'"&amp;$C543&amp;"'!"&amp;"$"&amp;$D543&amp;$AR$1&amp;"")</f>
        <v>#REF!</v>
      </c>
      <c r="AS543" s="232"/>
      <c r="AT543" s="230"/>
      <c r="AU543" s="231" t="e" cm="1">
        <f t="array" aca="1" ref="AU543" ca="1">INDIRECT("'"&amp;$C543&amp;"'!"&amp;"$"&amp;$D543&amp;$AU$1&amp;"")</f>
        <v>#REF!</v>
      </c>
      <c r="AV543" s="232"/>
      <c r="AW543" s="230"/>
      <c r="AX543" s="229"/>
      <c r="AY543" s="233"/>
      <c r="AZ543" s="232" t="e" cm="1">
        <f t="array" aca="1" ref="AZ543" ca="1">INDIRECT("'"&amp;$C543&amp;"'!"&amp;"$"&amp;$D543&amp;$AZ$1&amp;"")</f>
        <v>#REF!</v>
      </c>
      <c r="BA543" s="231"/>
      <c r="BB543" s="232"/>
      <c r="BC543" s="230"/>
      <c r="BD543" s="232" t="e" cm="1">
        <f t="array" aca="1" ref="BD543" ca="1">INDIRECT("'"&amp;$C543&amp;"'!"&amp;"$"&amp;$D543&amp;$BD$1&amp;"")</f>
        <v>#REF!</v>
      </c>
      <c r="BE543" s="231"/>
      <c r="BF543" s="232"/>
      <c r="BG543" s="230"/>
      <c r="BH543" s="234"/>
      <c r="BI543" s="230"/>
      <c r="BJ543" s="234" t="e" cm="1">
        <f t="array" aca="1" ref="BJ543" ca="1">INDIRECT("'"&amp;$C543&amp;"'!"&amp;"$"&amp;$D543&amp;$BJ$1&amp;"")</f>
        <v>#REF!</v>
      </c>
      <c r="BK543" s="232"/>
      <c r="BL543" s="230"/>
      <c r="BM543" s="414"/>
      <c r="BN543" s="229" t="e" cm="1">
        <f t="array" aca="1" ref="BN543" ca="1">INDIRECT("'"&amp;$C543&amp;"'!"&amp;"$"&amp;$D543&amp;$BN$1&amp;"")</f>
        <v>#REF!</v>
      </c>
      <c r="BO543" s="231"/>
      <c r="BP543" s="230"/>
      <c r="BQ543" s="234" t="e" cm="1">
        <f t="array" aca="1" ref="BQ543" ca="1">INDIRECT("'"&amp;$C543&amp;"'!"&amp;"$"&amp;$D543&amp;$BQ$1&amp;"")</f>
        <v>#REF!</v>
      </c>
      <c r="BR543" s="232"/>
      <c r="BS543" s="232"/>
      <c r="BT543" s="230"/>
      <c r="BU543" s="235" t="e" cm="1">
        <f t="array" aca="1" ref="BU543" ca="1">INDIRECT("'"&amp;$C543&amp;"'!"&amp;"$"&amp;$D543&amp;$BU$1&amp;"")</f>
        <v>#REF!</v>
      </c>
      <c r="BV543" s="232"/>
      <c r="BW543" s="232"/>
      <c r="BX543" s="230"/>
      <c r="BY543" s="235"/>
      <c r="BZ543" s="232"/>
      <c r="CA543" s="232"/>
      <c r="CB543" s="230"/>
    </row>
    <row r="544" spans="1:80" ht="15" x14ac:dyDescent="0.2">
      <c r="A544" s="351">
        <f t="shared" si="41"/>
        <v>45983</v>
      </c>
      <c r="B544" s="268">
        <v>0.58333333333333404</v>
      </c>
      <c r="C544" s="254">
        <f t="shared" si="42"/>
        <v>22</v>
      </c>
      <c r="D544" s="255" t="s">
        <v>167</v>
      </c>
      <c r="E544" s="236"/>
      <c r="F544" s="237"/>
      <c r="G544" s="238" t="e" cm="1">
        <f t="array" aca="1" ref="G544" ca="1">INDIRECT("'"&amp;$C544&amp;"'!"&amp;"$"&amp;$D544&amp;$G$1&amp;"")</f>
        <v>#REF!</v>
      </c>
      <c r="H544" s="239" t="s">
        <v>1</v>
      </c>
      <c r="I544" s="237" t="s">
        <v>1</v>
      </c>
      <c r="J544" s="238" t="e" cm="1">
        <f t="array" aca="1" ref="J544" ca="1">INDIRECT("'"&amp;$C544&amp;"'!"&amp;"$"&amp;$D544&amp;$J$1&amp;"")</f>
        <v>#REF!</v>
      </c>
      <c r="K544" s="239"/>
      <c r="L544" s="239"/>
      <c r="M544" s="240"/>
      <c r="N544" s="236" t="e" cm="1">
        <f t="array" aca="1" ref="N544" ca="1">INDIRECT("'"&amp;$C544&amp;"'!"&amp;"$"&amp;$D544&amp;$N$1&amp;"")</f>
        <v>#REF!</v>
      </c>
      <c r="O544" s="239"/>
      <c r="P544" s="239"/>
      <c r="Q544" s="237"/>
      <c r="R544" s="236" t="e" cm="1">
        <f t="array" aca="1" ref="R544" ca="1">INDIRECT("'"&amp;$C544&amp;"'!"&amp;"$"&amp;$D544&amp;$R$1&amp;"")</f>
        <v>#REF!</v>
      </c>
      <c r="S544" s="239"/>
      <c r="T544" s="239"/>
      <c r="U544" s="240"/>
      <c r="V544" s="236"/>
      <c r="W544" s="241" t="e" cm="1">
        <f t="array" aca="1" ref="W544" ca="1">INDIRECT("'"&amp;$C544&amp;"'!"&amp;"$"&amp;$D544&amp;$W$1&amp;"")</f>
        <v>#REF!</v>
      </c>
      <c r="X544" s="239"/>
      <c r="Y544" s="237"/>
      <c r="Z544" s="238" t="e" cm="1">
        <f t="array" aca="1" ref="Z544" ca="1">INDIRECT("'"&amp;$C544&amp;"'!"&amp;"$"&amp;$D544&amp;$Z$1&amp;"")</f>
        <v>#REF!</v>
      </c>
      <c r="AA544" s="239" t="s">
        <v>1</v>
      </c>
      <c r="AB544" s="239" t="s">
        <v>1</v>
      </c>
      <c r="AC544" s="240" t="s">
        <v>1</v>
      </c>
      <c r="AD544" s="236" t="e" cm="1">
        <f t="array" aca="1" ref="AD544" ca="1">INDIRECT("'"&amp;$C544&amp;"'!"&amp;"$"&amp;$D544&amp;$AD$1&amp;"")</f>
        <v>#REF!</v>
      </c>
      <c r="AE544" s="239" t="s">
        <v>1</v>
      </c>
      <c r="AF544" s="239" t="s">
        <v>1</v>
      </c>
      <c r="AG544" s="237" t="s">
        <v>1</v>
      </c>
      <c r="AH544" s="238" t="e" cm="1">
        <f t="array" aca="1" ref="AH544" ca="1">INDIRECT("'"&amp;$C544&amp;"'!"&amp;"$"&amp;$D544&amp;$AH$1&amp;"")</f>
        <v>#REF!</v>
      </c>
      <c r="AI544" s="239" t="s">
        <v>1</v>
      </c>
      <c r="AJ544" s="239" t="s">
        <v>1</v>
      </c>
      <c r="AK544" s="240" t="s">
        <v>1</v>
      </c>
      <c r="AL544" s="236" t="e" cm="1">
        <f t="array" aca="1" ref="AL544" ca="1">INDIRECT("'"&amp;$C544&amp;"'!"&amp;"$"&amp;$D544&amp;$AL$1&amp;"")</f>
        <v>#REF!</v>
      </c>
      <c r="AM544" s="239" t="s">
        <v>1</v>
      </c>
      <c r="AN544" s="239" t="s">
        <v>1</v>
      </c>
      <c r="AO544" s="237" t="s">
        <v>1</v>
      </c>
      <c r="AP544" s="236"/>
      <c r="AQ544" s="240"/>
      <c r="AR544" s="236" t="e" cm="1">
        <f t="array" aca="1" ref="AR544" ca="1">INDIRECT("'"&amp;$C544&amp;"'!"&amp;"$"&amp;$D544&amp;$AR$1&amp;"")</f>
        <v>#REF!</v>
      </c>
      <c r="AS544" s="239"/>
      <c r="AT544" s="237"/>
      <c r="AU544" s="238" t="e" cm="1">
        <f t="array" aca="1" ref="AU544" ca="1">INDIRECT("'"&amp;$C544&amp;"'!"&amp;"$"&amp;$D544&amp;$AU$1&amp;"")</f>
        <v>#REF!</v>
      </c>
      <c r="AV544" s="239"/>
      <c r="AW544" s="237"/>
      <c r="AX544" s="236"/>
      <c r="AY544" s="240"/>
      <c r="AZ544" s="239" t="e" cm="1">
        <f t="array" aca="1" ref="AZ544" ca="1">INDIRECT("'"&amp;$C544&amp;"'!"&amp;"$"&amp;$D544&amp;$AZ$1&amp;"")</f>
        <v>#REF!</v>
      </c>
      <c r="BA544" s="238"/>
      <c r="BB544" s="239"/>
      <c r="BC544" s="237"/>
      <c r="BD544" s="239" t="e" cm="1">
        <f t="array" aca="1" ref="BD544" ca="1">INDIRECT("'"&amp;$C544&amp;"'!"&amp;"$"&amp;$D544&amp;$BD$1&amp;"")</f>
        <v>#REF!</v>
      </c>
      <c r="BE544" s="238"/>
      <c r="BF544" s="239"/>
      <c r="BG544" s="237"/>
      <c r="BH544" s="241"/>
      <c r="BI544" s="237"/>
      <c r="BJ544" s="241" t="e" cm="1">
        <f t="array" aca="1" ref="BJ544" ca="1">INDIRECT("'"&amp;$C544&amp;"'!"&amp;"$"&amp;$D544&amp;$BJ$1&amp;"")</f>
        <v>#REF!</v>
      </c>
      <c r="BK544" s="239"/>
      <c r="BL544" s="237"/>
      <c r="BM544" s="415"/>
      <c r="BN544" s="236" t="e" cm="1">
        <f t="array" aca="1" ref="BN544" ca="1">INDIRECT("'"&amp;$C544&amp;"'!"&amp;"$"&amp;$D544&amp;$BN$1&amp;"")</f>
        <v>#REF!</v>
      </c>
      <c r="BO544" s="238"/>
      <c r="BP544" s="237"/>
      <c r="BQ544" s="241" t="e" cm="1">
        <f t="array" aca="1" ref="BQ544" ca="1">INDIRECT("'"&amp;$C544&amp;"'!"&amp;"$"&amp;$D544&amp;$BQ$1&amp;"")</f>
        <v>#REF!</v>
      </c>
      <c r="BR544" s="239"/>
      <c r="BS544" s="239"/>
      <c r="BT544" s="237"/>
      <c r="BU544" s="242" t="e" cm="1">
        <f t="array" aca="1" ref="BU544" ca="1">INDIRECT("'"&amp;$C544&amp;"'!"&amp;"$"&amp;$D544&amp;$BU$1&amp;"")</f>
        <v>#REF!</v>
      </c>
      <c r="BV544" s="239"/>
      <c r="BW544" s="239"/>
      <c r="BX544" s="237"/>
      <c r="BY544" s="242"/>
      <c r="BZ544" s="239"/>
      <c r="CA544" s="239"/>
      <c r="CB544" s="237"/>
    </row>
    <row r="545" spans="1:80" ht="15" x14ac:dyDescent="0.2">
      <c r="A545" s="351">
        <f t="shared" si="41"/>
        <v>45983</v>
      </c>
      <c r="B545" s="268">
        <v>0.625</v>
      </c>
      <c r="C545" s="254">
        <f t="shared" si="42"/>
        <v>22</v>
      </c>
      <c r="D545" s="255" t="s">
        <v>168</v>
      </c>
      <c r="E545" s="229"/>
      <c r="F545" s="230"/>
      <c r="G545" s="231" t="e" cm="1">
        <f t="array" aca="1" ref="G545" ca="1">INDIRECT("'"&amp;$C545&amp;"'!"&amp;"$"&amp;$D545&amp;$G$1&amp;"")</f>
        <v>#REF!</v>
      </c>
      <c r="H545" s="232" t="s">
        <v>1</v>
      </c>
      <c r="I545" s="230" t="s">
        <v>1</v>
      </c>
      <c r="J545" s="231" t="e" cm="1">
        <f t="array" aca="1" ref="J545" ca="1">INDIRECT("'"&amp;$C545&amp;"'!"&amp;"$"&amp;$D545&amp;$J$1&amp;"")</f>
        <v>#REF!</v>
      </c>
      <c r="K545" s="232"/>
      <c r="L545" s="232"/>
      <c r="M545" s="233"/>
      <c r="N545" s="229" t="e" cm="1">
        <f t="array" aca="1" ref="N545" ca="1">INDIRECT("'"&amp;$C545&amp;"'!"&amp;"$"&amp;$D545&amp;$N$1&amp;"")</f>
        <v>#REF!</v>
      </c>
      <c r="O545" s="232"/>
      <c r="P545" s="232"/>
      <c r="Q545" s="230"/>
      <c r="R545" s="359" t="e" cm="1">
        <f t="array" aca="1" ref="R545" ca="1">INDIRECT("'"&amp;$C545&amp;"'!"&amp;"$"&amp;$D545&amp;$R$1&amp;"")</f>
        <v>#REF!</v>
      </c>
      <c r="S545" s="232"/>
      <c r="T545" s="232"/>
      <c r="U545" s="233"/>
      <c r="V545" s="229"/>
      <c r="W545" s="234" t="e" cm="1">
        <f t="array" aca="1" ref="W545" ca="1">INDIRECT("'"&amp;$C545&amp;"'!"&amp;"$"&amp;$D545&amp;$W$1&amp;"")</f>
        <v>#REF!</v>
      </c>
      <c r="X545" s="232"/>
      <c r="Y545" s="230"/>
      <c r="Z545" s="231" t="e" cm="1">
        <f t="array" aca="1" ref="Z545" ca="1">INDIRECT("'"&amp;$C545&amp;"'!"&amp;"$"&amp;$D545&amp;$Z$1&amp;"")</f>
        <v>#REF!</v>
      </c>
      <c r="AA545" s="232" t="s">
        <v>1</v>
      </c>
      <c r="AB545" s="232" t="s">
        <v>1</v>
      </c>
      <c r="AC545" s="233" t="s">
        <v>1</v>
      </c>
      <c r="AD545" s="229" t="e" cm="1">
        <f t="array" aca="1" ref="AD545" ca="1">INDIRECT("'"&amp;$C545&amp;"'!"&amp;"$"&amp;$D545&amp;$AD$1&amp;"")</f>
        <v>#REF!</v>
      </c>
      <c r="AE545" s="232" t="s">
        <v>1</v>
      </c>
      <c r="AF545" s="232" t="s">
        <v>1</v>
      </c>
      <c r="AG545" s="230" t="s">
        <v>1</v>
      </c>
      <c r="AH545" s="231" t="e" cm="1">
        <f t="array" aca="1" ref="AH545" ca="1">INDIRECT("'"&amp;$C545&amp;"'!"&amp;"$"&amp;$D545&amp;$AH$1&amp;"")</f>
        <v>#REF!</v>
      </c>
      <c r="AI545" s="232" t="s">
        <v>1</v>
      </c>
      <c r="AJ545" s="232" t="s">
        <v>1</v>
      </c>
      <c r="AK545" s="233" t="s">
        <v>1</v>
      </c>
      <c r="AL545" s="229" t="e" cm="1">
        <f t="array" aca="1" ref="AL545" ca="1">INDIRECT("'"&amp;$C545&amp;"'!"&amp;"$"&amp;$D545&amp;$AL$1&amp;"")</f>
        <v>#REF!</v>
      </c>
      <c r="AM545" s="232" t="s">
        <v>1</v>
      </c>
      <c r="AN545" s="232" t="s">
        <v>1</v>
      </c>
      <c r="AO545" s="230" t="s">
        <v>1</v>
      </c>
      <c r="AP545" s="229"/>
      <c r="AQ545" s="233"/>
      <c r="AR545" s="229" t="e" cm="1">
        <f t="array" aca="1" ref="AR545" ca="1">INDIRECT("'"&amp;$C545&amp;"'!"&amp;"$"&amp;$D545&amp;$AR$1&amp;"")</f>
        <v>#REF!</v>
      </c>
      <c r="AS545" s="232"/>
      <c r="AT545" s="230"/>
      <c r="AU545" s="231" t="e" cm="1">
        <f t="array" aca="1" ref="AU545" ca="1">INDIRECT("'"&amp;$C545&amp;"'!"&amp;"$"&amp;$D545&amp;$AU$1&amp;"")</f>
        <v>#REF!</v>
      </c>
      <c r="AV545" s="232"/>
      <c r="AW545" s="230"/>
      <c r="AX545" s="229"/>
      <c r="AY545" s="233"/>
      <c r="AZ545" s="232" t="e" cm="1">
        <f t="array" aca="1" ref="AZ545" ca="1">INDIRECT("'"&amp;$C545&amp;"'!"&amp;"$"&amp;$D545&amp;$AZ$1&amp;"")</f>
        <v>#REF!</v>
      </c>
      <c r="BA545" s="231"/>
      <c r="BB545" s="232"/>
      <c r="BC545" s="230"/>
      <c r="BD545" s="232" t="e" cm="1">
        <f t="array" aca="1" ref="BD545" ca="1">INDIRECT("'"&amp;$C545&amp;"'!"&amp;"$"&amp;$D545&amp;$BD$1&amp;"")</f>
        <v>#REF!</v>
      </c>
      <c r="BE545" s="231"/>
      <c r="BF545" s="232"/>
      <c r="BG545" s="230"/>
      <c r="BH545" s="234"/>
      <c r="BI545" s="230"/>
      <c r="BJ545" s="234" t="e" cm="1">
        <f t="array" aca="1" ref="BJ545" ca="1">INDIRECT("'"&amp;$C545&amp;"'!"&amp;"$"&amp;$D545&amp;$BJ$1&amp;"")</f>
        <v>#REF!</v>
      </c>
      <c r="BK545" s="232"/>
      <c r="BL545" s="230"/>
      <c r="BM545" s="414"/>
      <c r="BN545" s="229" t="e" cm="1">
        <f t="array" aca="1" ref="BN545" ca="1">INDIRECT("'"&amp;$C545&amp;"'!"&amp;"$"&amp;$D545&amp;$BN$1&amp;"")</f>
        <v>#REF!</v>
      </c>
      <c r="BO545" s="231"/>
      <c r="BP545" s="230"/>
      <c r="BQ545" s="234" t="e" cm="1">
        <f t="array" aca="1" ref="BQ545" ca="1">INDIRECT("'"&amp;$C545&amp;"'!"&amp;"$"&amp;$D545&amp;$BQ$1&amp;"")</f>
        <v>#REF!</v>
      </c>
      <c r="BR545" s="232"/>
      <c r="BS545" s="232"/>
      <c r="BT545" s="230"/>
      <c r="BU545" s="235" t="e" cm="1">
        <f t="array" aca="1" ref="BU545" ca="1">INDIRECT("'"&amp;$C545&amp;"'!"&amp;"$"&amp;$D545&amp;$BU$1&amp;"")</f>
        <v>#REF!</v>
      </c>
      <c r="BV545" s="232"/>
      <c r="BW545" s="232"/>
      <c r="BX545" s="230"/>
      <c r="BY545" s="235"/>
      <c r="BZ545" s="232"/>
      <c r="CA545" s="232"/>
      <c r="CB545" s="230"/>
    </row>
    <row r="546" spans="1:80" ht="15" x14ac:dyDescent="0.2">
      <c r="A546" s="351">
        <f t="shared" si="41"/>
        <v>45983</v>
      </c>
      <c r="B546" s="268">
        <v>0.66666666666666696</v>
      </c>
      <c r="C546" s="254">
        <f t="shared" si="42"/>
        <v>22</v>
      </c>
      <c r="D546" s="255" t="s">
        <v>169</v>
      </c>
      <c r="E546" s="236"/>
      <c r="F546" s="237"/>
      <c r="G546" s="238" t="e" cm="1">
        <f t="array" aca="1" ref="G546" ca="1">INDIRECT("'"&amp;$C546&amp;"'!"&amp;"$"&amp;$D546&amp;$G$1&amp;"")</f>
        <v>#REF!</v>
      </c>
      <c r="H546" s="239" t="s">
        <v>1</v>
      </c>
      <c r="I546" s="237" t="s">
        <v>1</v>
      </c>
      <c r="J546" s="238" t="e" cm="1">
        <f t="array" aca="1" ref="J546" ca="1">INDIRECT("'"&amp;$C546&amp;"'!"&amp;"$"&amp;$D546&amp;$J$1&amp;"")</f>
        <v>#REF!</v>
      </c>
      <c r="K546" s="239"/>
      <c r="L546" s="239"/>
      <c r="M546" s="240"/>
      <c r="N546" s="236" t="e" cm="1">
        <f t="array" aca="1" ref="N546" ca="1">INDIRECT("'"&amp;$C546&amp;"'!"&amp;"$"&amp;$D546&amp;$N$1&amp;"")</f>
        <v>#REF!</v>
      </c>
      <c r="O546" s="239"/>
      <c r="P546" s="239"/>
      <c r="Q546" s="237"/>
      <c r="R546" s="360" t="e" cm="1">
        <f t="array" aca="1" ref="R546" ca="1">INDIRECT("'"&amp;$C546&amp;"'!"&amp;"$"&amp;$D546&amp;$R$1&amp;"")</f>
        <v>#REF!</v>
      </c>
      <c r="S546" s="239"/>
      <c r="T546" s="239"/>
      <c r="U546" s="240"/>
      <c r="V546" s="236"/>
      <c r="W546" s="241" t="e" cm="1">
        <f t="array" aca="1" ref="W546" ca="1">INDIRECT("'"&amp;$C546&amp;"'!"&amp;"$"&amp;$D546&amp;$W$1&amp;"")</f>
        <v>#REF!</v>
      </c>
      <c r="X546" s="239"/>
      <c r="Y546" s="237"/>
      <c r="Z546" s="238" t="e" cm="1">
        <f t="array" aca="1" ref="Z546" ca="1">INDIRECT("'"&amp;$C546&amp;"'!"&amp;"$"&amp;$D546&amp;$Z$1&amp;"")</f>
        <v>#REF!</v>
      </c>
      <c r="AA546" s="239" t="s">
        <v>1</v>
      </c>
      <c r="AB546" s="239" t="s">
        <v>1</v>
      </c>
      <c r="AC546" s="240" t="s">
        <v>1</v>
      </c>
      <c r="AD546" s="236" t="e" cm="1">
        <f t="array" aca="1" ref="AD546" ca="1">INDIRECT("'"&amp;$C546&amp;"'!"&amp;"$"&amp;$D546&amp;$AD$1&amp;"")</f>
        <v>#REF!</v>
      </c>
      <c r="AE546" s="239" t="s">
        <v>1</v>
      </c>
      <c r="AF546" s="239" t="s">
        <v>1</v>
      </c>
      <c r="AG546" s="237" t="s">
        <v>1</v>
      </c>
      <c r="AH546" s="238" t="e" cm="1">
        <f t="array" aca="1" ref="AH546" ca="1">INDIRECT("'"&amp;$C546&amp;"'!"&amp;"$"&amp;$D546&amp;$AH$1&amp;"")</f>
        <v>#REF!</v>
      </c>
      <c r="AI546" s="239" t="s">
        <v>1</v>
      </c>
      <c r="AJ546" s="239" t="s">
        <v>1</v>
      </c>
      <c r="AK546" s="240" t="s">
        <v>1</v>
      </c>
      <c r="AL546" s="236" t="e" cm="1">
        <f t="array" aca="1" ref="AL546" ca="1">INDIRECT("'"&amp;$C546&amp;"'!"&amp;"$"&amp;$D546&amp;$AL$1&amp;"")</f>
        <v>#REF!</v>
      </c>
      <c r="AM546" s="239" t="s">
        <v>1</v>
      </c>
      <c r="AN546" s="239" t="s">
        <v>1</v>
      </c>
      <c r="AO546" s="237" t="s">
        <v>1</v>
      </c>
      <c r="AP546" s="236"/>
      <c r="AQ546" s="240"/>
      <c r="AR546" s="236" t="e" cm="1">
        <f t="array" aca="1" ref="AR546" ca="1">INDIRECT("'"&amp;$C546&amp;"'!"&amp;"$"&amp;$D546&amp;$AR$1&amp;"")</f>
        <v>#REF!</v>
      </c>
      <c r="AS546" s="239"/>
      <c r="AT546" s="237"/>
      <c r="AU546" s="238" t="e" cm="1">
        <f t="array" aca="1" ref="AU546" ca="1">INDIRECT("'"&amp;$C546&amp;"'!"&amp;"$"&amp;$D546&amp;$AU$1&amp;"")</f>
        <v>#REF!</v>
      </c>
      <c r="AV546" s="239"/>
      <c r="AW546" s="237"/>
      <c r="AX546" s="236"/>
      <c r="AY546" s="240"/>
      <c r="AZ546" s="239" t="e" cm="1">
        <f t="array" aca="1" ref="AZ546" ca="1">INDIRECT("'"&amp;$C546&amp;"'!"&amp;"$"&amp;$D546&amp;$AZ$1&amp;"")</f>
        <v>#REF!</v>
      </c>
      <c r="BA546" s="238"/>
      <c r="BB546" s="239"/>
      <c r="BC546" s="237"/>
      <c r="BD546" s="239" t="e" cm="1">
        <f t="array" aca="1" ref="BD546" ca="1">INDIRECT("'"&amp;$C546&amp;"'!"&amp;"$"&amp;$D546&amp;$BD$1&amp;"")</f>
        <v>#REF!</v>
      </c>
      <c r="BE546" s="238"/>
      <c r="BF546" s="239"/>
      <c r="BG546" s="237"/>
      <c r="BH546" s="241"/>
      <c r="BI546" s="237"/>
      <c r="BJ546" s="241" t="e" cm="1">
        <f t="array" aca="1" ref="BJ546" ca="1">INDIRECT("'"&amp;$C546&amp;"'!"&amp;"$"&amp;$D546&amp;$BJ$1&amp;"")</f>
        <v>#REF!</v>
      </c>
      <c r="BK546" s="239"/>
      <c r="BL546" s="237"/>
      <c r="BM546" s="415"/>
      <c r="BN546" s="236" t="e" cm="1">
        <f t="array" aca="1" ref="BN546" ca="1">INDIRECT("'"&amp;$C546&amp;"'!"&amp;"$"&amp;$D546&amp;$BN$1&amp;"")</f>
        <v>#REF!</v>
      </c>
      <c r="BO546" s="238"/>
      <c r="BP546" s="237"/>
      <c r="BQ546" s="241" t="e" cm="1">
        <f t="array" aca="1" ref="BQ546" ca="1">INDIRECT("'"&amp;$C546&amp;"'!"&amp;"$"&amp;$D546&amp;$BQ$1&amp;"")</f>
        <v>#REF!</v>
      </c>
      <c r="BR546" s="239"/>
      <c r="BS546" s="239"/>
      <c r="BT546" s="237"/>
      <c r="BU546" s="242" t="e" cm="1">
        <f t="array" aca="1" ref="BU546" ca="1">INDIRECT("'"&amp;$C546&amp;"'!"&amp;"$"&amp;$D546&amp;$BU$1&amp;"")</f>
        <v>#REF!</v>
      </c>
      <c r="BV546" s="239"/>
      <c r="BW546" s="239"/>
      <c r="BX546" s="237"/>
      <c r="BY546" s="242"/>
      <c r="BZ546" s="239"/>
      <c r="CA546" s="239"/>
      <c r="CB546" s="237"/>
    </row>
    <row r="547" spans="1:80" ht="15" x14ac:dyDescent="0.2">
      <c r="A547" s="351">
        <f t="shared" si="41"/>
        <v>45983</v>
      </c>
      <c r="B547" s="268">
        <v>0.70833333333333404</v>
      </c>
      <c r="C547" s="254">
        <f t="shared" si="42"/>
        <v>22</v>
      </c>
      <c r="D547" s="255" t="s">
        <v>170</v>
      </c>
      <c r="E547" s="229"/>
      <c r="F547" s="230"/>
      <c r="G547" s="231" t="e" cm="1">
        <f t="array" aca="1" ref="G547" ca="1">INDIRECT("'"&amp;$C547&amp;"'!"&amp;"$"&amp;$D547&amp;$G$1&amp;"")</f>
        <v>#REF!</v>
      </c>
      <c r="H547" s="232" t="s">
        <v>1</v>
      </c>
      <c r="I547" s="230" t="s">
        <v>1</v>
      </c>
      <c r="J547" s="231" t="e" cm="1">
        <f t="array" aca="1" ref="J547" ca="1">INDIRECT("'"&amp;$C547&amp;"'!"&amp;"$"&amp;$D547&amp;$J$1&amp;"")</f>
        <v>#REF!</v>
      </c>
      <c r="K547" s="232"/>
      <c r="L547" s="232"/>
      <c r="M547" s="233"/>
      <c r="N547" s="229" t="e" cm="1">
        <f t="array" aca="1" ref="N547" ca="1">INDIRECT("'"&amp;$C547&amp;"'!"&amp;"$"&amp;$D547&amp;$N$1&amp;"")</f>
        <v>#REF!</v>
      </c>
      <c r="O547" s="232"/>
      <c r="P547" s="232"/>
      <c r="Q547" s="233"/>
      <c r="R547" s="359" t="e" cm="1">
        <f t="array" aca="1" ref="R547" ca="1">INDIRECT("'"&amp;$C547&amp;"'!"&amp;"$"&amp;$D547&amp;$R$1&amp;"")</f>
        <v>#REF!</v>
      </c>
      <c r="S547" s="232"/>
      <c r="T547" s="232"/>
      <c r="U547" s="233"/>
      <c r="V547" s="229"/>
      <c r="W547" s="234" t="e" cm="1">
        <f t="array" aca="1" ref="W547" ca="1">INDIRECT("'"&amp;$C547&amp;"'!"&amp;"$"&amp;$D547&amp;$W$1&amp;"")</f>
        <v>#REF!</v>
      </c>
      <c r="X547" s="232"/>
      <c r="Y547" s="230"/>
      <c r="Z547" s="231" t="e" cm="1">
        <f t="array" aca="1" ref="Z547" ca="1">INDIRECT("'"&amp;$C547&amp;"'!"&amp;"$"&amp;$D547&amp;$Z$1&amp;"")</f>
        <v>#REF!</v>
      </c>
      <c r="AA547" s="232" t="s">
        <v>1</v>
      </c>
      <c r="AB547" s="232" t="s">
        <v>1</v>
      </c>
      <c r="AC547" s="233" t="s">
        <v>1</v>
      </c>
      <c r="AD547" s="229" t="e" cm="1">
        <f t="array" aca="1" ref="AD547" ca="1">INDIRECT("'"&amp;$C547&amp;"'!"&amp;"$"&amp;$D547&amp;$AD$1&amp;"")</f>
        <v>#REF!</v>
      </c>
      <c r="AE547" s="232" t="s">
        <v>1</v>
      </c>
      <c r="AF547" s="232" t="s">
        <v>1</v>
      </c>
      <c r="AG547" s="230" t="s">
        <v>1</v>
      </c>
      <c r="AH547" s="231" t="e" cm="1">
        <f t="array" aca="1" ref="AH547" ca="1">INDIRECT("'"&amp;$C547&amp;"'!"&amp;"$"&amp;$D547&amp;$AH$1&amp;"")</f>
        <v>#REF!</v>
      </c>
      <c r="AI547" s="232" t="s">
        <v>1</v>
      </c>
      <c r="AJ547" s="232" t="s">
        <v>1</v>
      </c>
      <c r="AK547" s="233" t="s">
        <v>1</v>
      </c>
      <c r="AL547" s="229" t="e" cm="1">
        <f t="array" aca="1" ref="AL547" ca="1">INDIRECT("'"&amp;$C547&amp;"'!"&amp;"$"&amp;$D547&amp;$AL$1&amp;"")</f>
        <v>#REF!</v>
      </c>
      <c r="AM547" s="232" t="s">
        <v>1</v>
      </c>
      <c r="AN547" s="232" t="s">
        <v>1</v>
      </c>
      <c r="AO547" s="230" t="s">
        <v>1</v>
      </c>
      <c r="AP547" s="229"/>
      <c r="AQ547" s="233"/>
      <c r="AR547" s="229" t="e" cm="1">
        <f t="array" aca="1" ref="AR547" ca="1">INDIRECT("'"&amp;$C547&amp;"'!"&amp;"$"&amp;$D547&amp;$AR$1&amp;"")</f>
        <v>#REF!</v>
      </c>
      <c r="AS547" s="232"/>
      <c r="AT547" s="230"/>
      <c r="AU547" s="231" t="e" cm="1">
        <f t="array" aca="1" ref="AU547" ca="1">INDIRECT("'"&amp;$C547&amp;"'!"&amp;"$"&amp;$D547&amp;$AU$1&amp;"")</f>
        <v>#REF!</v>
      </c>
      <c r="AV547" s="232"/>
      <c r="AW547" s="230"/>
      <c r="AX547" s="229"/>
      <c r="AY547" s="233"/>
      <c r="AZ547" s="232" t="e" cm="1">
        <f t="array" aca="1" ref="AZ547" ca="1">INDIRECT("'"&amp;$C547&amp;"'!"&amp;"$"&amp;$D547&amp;$AZ$1&amp;"")</f>
        <v>#REF!</v>
      </c>
      <c r="BA547" s="231"/>
      <c r="BB547" s="232"/>
      <c r="BC547" s="230"/>
      <c r="BD547" s="232" t="e" cm="1">
        <f t="array" aca="1" ref="BD547" ca="1">INDIRECT("'"&amp;$C547&amp;"'!"&amp;"$"&amp;$D547&amp;$BD$1&amp;"")</f>
        <v>#REF!</v>
      </c>
      <c r="BE547" s="231"/>
      <c r="BF547" s="232"/>
      <c r="BG547" s="230"/>
      <c r="BH547" s="234"/>
      <c r="BI547" s="230"/>
      <c r="BJ547" s="234" t="e" cm="1">
        <f t="array" aca="1" ref="BJ547" ca="1">INDIRECT("'"&amp;$C547&amp;"'!"&amp;"$"&amp;$D547&amp;$BJ$1&amp;"")</f>
        <v>#REF!</v>
      </c>
      <c r="BK547" s="232"/>
      <c r="BL547" s="230"/>
      <c r="BM547" s="414"/>
      <c r="BN547" s="229" t="e" cm="1">
        <f t="array" aca="1" ref="BN547" ca="1">INDIRECT("'"&amp;$C547&amp;"'!"&amp;"$"&amp;$D547&amp;$BN$1&amp;"")</f>
        <v>#REF!</v>
      </c>
      <c r="BO547" s="231"/>
      <c r="BP547" s="230"/>
      <c r="BQ547" s="234" t="e" cm="1">
        <f t="array" aca="1" ref="BQ547" ca="1">INDIRECT("'"&amp;$C547&amp;"'!"&amp;"$"&amp;$D547&amp;$BQ$1&amp;"")</f>
        <v>#REF!</v>
      </c>
      <c r="BR547" s="232"/>
      <c r="BS547" s="232"/>
      <c r="BT547" s="230"/>
      <c r="BU547" s="235" t="e" cm="1">
        <f t="array" aca="1" ref="BU547" ca="1">INDIRECT("'"&amp;$C547&amp;"'!"&amp;"$"&amp;$D547&amp;$BU$1&amp;"")</f>
        <v>#REF!</v>
      </c>
      <c r="BV547" s="232"/>
      <c r="BW547" s="232"/>
      <c r="BX547" s="230"/>
      <c r="BY547" s="235"/>
      <c r="BZ547" s="232"/>
      <c r="CA547" s="232"/>
      <c r="CB547" s="230"/>
    </row>
    <row r="548" spans="1:80" ht="15" x14ac:dyDescent="0.2">
      <c r="A548" s="351">
        <f t="shared" si="41"/>
        <v>45983</v>
      </c>
      <c r="B548" s="268">
        <v>0.750000000000001</v>
      </c>
      <c r="C548" s="254">
        <f t="shared" si="42"/>
        <v>22</v>
      </c>
      <c r="D548" s="255" t="s">
        <v>171</v>
      </c>
      <c r="E548" s="236"/>
      <c r="F548" s="237"/>
      <c r="G548" s="238" t="e" cm="1">
        <f t="array" aca="1" ref="G548" ca="1">INDIRECT("'"&amp;$C548&amp;"'!"&amp;"$"&amp;$D548&amp;$G$1&amp;"")</f>
        <v>#REF!</v>
      </c>
      <c r="H548" s="239" t="s">
        <v>1</v>
      </c>
      <c r="I548" s="237" t="s">
        <v>1</v>
      </c>
      <c r="J548" s="238" t="e" cm="1">
        <f t="array" aca="1" ref="J548" ca="1">INDIRECT("'"&amp;$C548&amp;"'!"&amp;"$"&amp;$D548&amp;$J$1&amp;"")</f>
        <v>#REF!</v>
      </c>
      <c r="K548" s="239"/>
      <c r="L548" s="239"/>
      <c r="M548" s="240"/>
      <c r="N548" s="236" t="e" cm="1">
        <f t="array" aca="1" ref="N548" ca="1">INDIRECT("'"&amp;$C548&amp;"'!"&amp;"$"&amp;$D548&amp;$N$1&amp;"")</f>
        <v>#REF!</v>
      </c>
      <c r="O548" s="239"/>
      <c r="P548" s="239"/>
      <c r="Q548" s="237"/>
      <c r="R548" s="236" t="e" cm="1">
        <f t="array" aca="1" ref="R548" ca="1">INDIRECT("'"&amp;$C548&amp;"'!"&amp;"$"&amp;$D548&amp;$R$1&amp;"")</f>
        <v>#REF!</v>
      </c>
      <c r="S548" s="239"/>
      <c r="T548" s="239"/>
      <c r="U548" s="240"/>
      <c r="V548" s="236"/>
      <c r="W548" s="241" t="e" cm="1">
        <f t="array" aca="1" ref="W548" ca="1">INDIRECT("'"&amp;$C548&amp;"'!"&amp;"$"&amp;$D548&amp;$W$1&amp;"")</f>
        <v>#REF!</v>
      </c>
      <c r="X548" s="239"/>
      <c r="Y548" s="237"/>
      <c r="Z548" s="238" t="e" cm="1">
        <f t="array" aca="1" ref="Z548" ca="1">INDIRECT("'"&amp;$C548&amp;"'!"&amp;"$"&amp;$D548&amp;$Z$1&amp;"")</f>
        <v>#REF!</v>
      </c>
      <c r="AA548" s="239" t="s">
        <v>1</v>
      </c>
      <c r="AB548" s="239" t="s">
        <v>1</v>
      </c>
      <c r="AC548" s="240" t="s">
        <v>1</v>
      </c>
      <c r="AD548" s="236" t="e" cm="1">
        <f t="array" aca="1" ref="AD548" ca="1">INDIRECT("'"&amp;$C548&amp;"'!"&amp;"$"&amp;$D548&amp;$AD$1&amp;"")</f>
        <v>#REF!</v>
      </c>
      <c r="AE548" s="239" t="s">
        <v>1</v>
      </c>
      <c r="AF548" s="239" t="s">
        <v>1</v>
      </c>
      <c r="AG548" s="237" t="s">
        <v>1</v>
      </c>
      <c r="AH548" s="238" t="e" cm="1">
        <f t="array" aca="1" ref="AH548" ca="1">INDIRECT("'"&amp;$C548&amp;"'!"&amp;"$"&amp;$D548&amp;$AH$1&amp;"")</f>
        <v>#REF!</v>
      </c>
      <c r="AI548" s="239" t="s">
        <v>1</v>
      </c>
      <c r="AJ548" s="239" t="s">
        <v>1</v>
      </c>
      <c r="AK548" s="240" t="s">
        <v>1</v>
      </c>
      <c r="AL548" s="236" t="e" cm="1">
        <f t="array" aca="1" ref="AL548" ca="1">INDIRECT("'"&amp;$C548&amp;"'!"&amp;"$"&amp;$D548&amp;$AL$1&amp;"")</f>
        <v>#REF!</v>
      </c>
      <c r="AM548" s="239" t="s">
        <v>1</v>
      </c>
      <c r="AN548" s="239" t="s">
        <v>1</v>
      </c>
      <c r="AO548" s="237" t="s">
        <v>1</v>
      </c>
      <c r="AP548" s="236"/>
      <c r="AQ548" s="240"/>
      <c r="AR548" s="236" t="e" cm="1">
        <f t="array" aca="1" ref="AR548" ca="1">INDIRECT("'"&amp;$C548&amp;"'!"&amp;"$"&amp;$D548&amp;$AR$1&amp;"")</f>
        <v>#REF!</v>
      </c>
      <c r="AS548" s="239"/>
      <c r="AT548" s="237"/>
      <c r="AU548" s="238" t="e" cm="1">
        <f t="array" aca="1" ref="AU548" ca="1">INDIRECT("'"&amp;$C548&amp;"'!"&amp;"$"&amp;$D548&amp;$AU$1&amp;"")</f>
        <v>#REF!</v>
      </c>
      <c r="AV548" s="239"/>
      <c r="AW548" s="237"/>
      <c r="AX548" s="236"/>
      <c r="AY548" s="240"/>
      <c r="AZ548" s="239" t="e" cm="1">
        <f t="array" aca="1" ref="AZ548" ca="1">INDIRECT("'"&amp;$C548&amp;"'!"&amp;"$"&amp;$D548&amp;$AZ$1&amp;"")</f>
        <v>#REF!</v>
      </c>
      <c r="BA548" s="238"/>
      <c r="BB548" s="239"/>
      <c r="BC548" s="237"/>
      <c r="BD548" s="239" t="e" cm="1">
        <f t="array" aca="1" ref="BD548" ca="1">INDIRECT("'"&amp;$C548&amp;"'!"&amp;"$"&amp;$D548&amp;$BD$1&amp;"")</f>
        <v>#REF!</v>
      </c>
      <c r="BE548" s="238"/>
      <c r="BF548" s="239"/>
      <c r="BG548" s="237"/>
      <c r="BH548" s="241"/>
      <c r="BI548" s="237"/>
      <c r="BJ548" s="241" t="e" cm="1">
        <f t="array" aca="1" ref="BJ548" ca="1">INDIRECT("'"&amp;$C548&amp;"'!"&amp;"$"&amp;$D548&amp;$BJ$1&amp;"")</f>
        <v>#REF!</v>
      </c>
      <c r="BK548" s="239"/>
      <c r="BL548" s="237"/>
      <c r="BM548" s="415"/>
      <c r="BN548" s="236" t="e" cm="1">
        <f t="array" aca="1" ref="BN548" ca="1">INDIRECT("'"&amp;$C548&amp;"'!"&amp;"$"&amp;$D548&amp;$BN$1&amp;"")</f>
        <v>#REF!</v>
      </c>
      <c r="BO548" s="238"/>
      <c r="BP548" s="237"/>
      <c r="BQ548" s="241" t="e" cm="1">
        <f t="array" aca="1" ref="BQ548" ca="1">INDIRECT("'"&amp;$C548&amp;"'!"&amp;"$"&amp;$D548&amp;$BQ$1&amp;"")</f>
        <v>#REF!</v>
      </c>
      <c r="BR548" s="239"/>
      <c r="BS548" s="239"/>
      <c r="BT548" s="237"/>
      <c r="BU548" s="242" t="e" cm="1">
        <f t="array" aca="1" ref="BU548" ca="1">INDIRECT("'"&amp;$C548&amp;"'!"&amp;"$"&amp;$D548&amp;$BU$1&amp;"")</f>
        <v>#REF!</v>
      </c>
      <c r="BV548" s="239"/>
      <c r="BW548" s="239"/>
      <c r="BX548" s="237"/>
      <c r="BY548" s="242"/>
      <c r="BZ548" s="239"/>
      <c r="CA548" s="239"/>
      <c r="CB548" s="237"/>
    </row>
    <row r="549" spans="1:80" ht="15" x14ac:dyDescent="0.2">
      <c r="A549" s="351">
        <f t="shared" si="41"/>
        <v>45983</v>
      </c>
      <c r="B549" s="268">
        <v>0.79166666666666696</v>
      </c>
      <c r="C549" s="254">
        <f t="shared" si="42"/>
        <v>22</v>
      </c>
      <c r="D549" s="255" t="s">
        <v>172</v>
      </c>
      <c r="E549" s="229"/>
      <c r="F549" s="230"/>
      <c r="G549" s="231" t="e" cm="1">
        <f t="array" aca="1" ref="G549" ca="1">INDIRECT("'"&amp;$C549&amp;"'!"&amp;"$"&amp;$D549&amp;$G$1&amp;"")</f>
        <v>#REF!</v>
      </c>
      <c r="H549" s="232" t="s">
        <v>1</v>
      </c>
      <c r="I549" s="230" t="s">
        <v>1</v>
      </c>
      <c r="J549" s="231" t="e" cm="1">
        <f t="array" aca="1" ref="J549" ca="1">INDIRECT("'"&amp;$C549&amp;"'!"&amp;"$"&amp;$D549&amp;$J$1&amp;"")</f>
        <v>#REF!</v>
      </c>
      <c r="K549" s="501"/>
      <c r="L549" s="232"/>
      <c r="M549" s="233"/>
      <c r="N549" s="229" t="e" cm="1">
        <f t="array" aca="1" ref="N549" ca="1">INDIRECT("'"&amp;$C549&amp;"'!"&amp;"$"&amp;$D549&amp;$N$1&amp;"")</f>
        <v>#REF!</v>
      </c>
      <c r="O549" s="232"/>
      <c r="P549" s="232"/>
      <c r="Q549" s="230"/>
      <c r="R549" s="359" t="e" cm="1">
        <f t="array" aca="1" ref="R549" ca="1">INDIRECT("'"&amp;$C549&amp;"'!"&amp;"$"&amp;$D549&amp;$R$1&amp;"")</f>
        <v>#REF!</v>
      </c>
      <c r="S549" s="232"/>
      <c r="T549" s="232"/>
      <c r="U549" s="233"/>
      <c r="V549" s="229"/>
      <c r="W549" s="234" t="e" cm="1">
        <f t="array" aca="1" ref="W549" ca="1">INDIRECT("'"&amp;$C549&amp;"'!"&amp;"$"&amp;$D549&amp;$W$1&amp;"")</f>
        <v>#REF!</v>
      </c>
      <c r="X549" s="232"/>
      <c r="Y549" s="230"/>
      <c r="Z549" s="231" t="e" cm="1">
        <f t="array" aca="1" ref="Z549" ca="1">INDIRECT("'"&amp;$C549&amp;"'!"&amp;"$"&amp;$D549&amp;$Z$1&amp;"")</f>
        <v>#REF!</v>
      </c>
      <c r="AA549" s="232" t="s">
        <v>1</v>
      </c>
      <c r="AB549" s="232" t="s">
        <v>1</v>
      </c>
      <c r="AC549" s="233" t="s">
        <v>1</v>
      </c>
      <c r="AD549" s="229" t="e" cm="1">
        <f t="array" aca="1" ref="AD549" ca="1">INDIRECT("'"&amp;$C549&amp;"'!"&amp;"$"&amp;$D549&amp;$AD$1&amp;"")</f>
        <v>#REF!</v>
      </c>
      <c r="AE549" s="232" t="s">
        <v>1</v>
      </c>
      <c r="AF549" s="232" t="s">
        <v>1</v>
      </c>
      <c r="AG549" s="230" t="s">
        <v>1</v>
      </c>
      <c r="AH549" s="231" t="e" cm="1">
        <f t="array" aca="1" ref="AH549" ca="1">INDIRECT("'"&amp;$C549&amp;"'!"&amp;"$"&amp;$D549&amp;$AH$1&amp;"")</f>
        <v>#REF!</v>
      </c>
      <c r="AI549" s="232" t="s">
        <v>1</v>
      </c>
      <c r="AJ549" s="232" t="s">
        <v>1</v>
      </c>
      <c r="AK549" s="233" t="s">
        <v>1</v>
      </c>
      <c r="AL549" s="229" t="e" cm="1">
        <f t="array" aca="1" ref="AL549" ca="1">INDIRECT("'"&amp;$C549&amp;"'!"&amp;"$"&amp;$D549&amp;$AL$1&amp;"")</f>
        <v>#REF!</v>
      </c>
      <c r="AM549" s="232" t="s">
        <v>1</v>
      </c>
      <c r="AN549" s="232" t="s">
        <v>1</v>
      </c>
      <c r="AO549" s="230" t="s">
        <v>1</v>
      </c>
      <c r="AP549" s="229"/>
      <c r="AQ549" s="233"/>
      <c r="AR549" s="229" t="e" cm="1">
        <f t="array" aca="1" ref="AR549" ca="1">INDIRECT("'"&amp;$C549&amp;"'!"&amp;"$"&amp;$D549&amp;$AR$1&amp;"")</f>
        <v>#REF!</v>
      </c>
      <c r="AS549" s="232"/>
      <c r="AT549" s="230"/>
      <c r="AU549" s="231" t="e" cm="1">
        <f t="array" aca="1" ref="AU549" ca="1">INDIRECT("'"&amp;$C549&amp;"'!"&amp;"$"&amp;$D549&amp;$AU$1&amp;"")</f>
        <v>#REF!</v>
      </c>
      <c r="AV549" s="232"/>
      <c r="AW549" s="230"/>
      <c r="AX549" s="229"/>
      <c r="AY549" s="233"/>
      <c r="AZ549" s="232" t="e" cm="1">
        <f t="array" aca="1" ref="AZ549" ca="1">INDIRECT("'"&amp;$C549&amp;"'!"&amp;"$"&amp;$D549&amp;$AZ$1&amp;"")</f>
        <v>#REF!</v>
      </c>
      <c r="BA549" s="231"/>
      <c r="BB549" s="232"/>
      <c r="BC549" s="230"/>
      <c r="BD549" s="232" t="e" cm="1">
        <f t="array" aca="1" ref="BD549" ca="1">INDIRECT("'"&amp;$C549&amp;"'!"&amp;"$"&amp;$D549&amp;$BD$1&amp;"")</f>
        <v>#REF!</v>
      </c>
      <c r="BE549" s="231"/>
      <c r="BF549" s="232"/>
      <c r="BG549" s="230"/>
      <c r="BH549" s="234"/>
      <c r="BI549" s="230"/>
      <c r="BJ549" s="234" t="e" cm="1">
        <f t="array" aca="1" ref="BJ549" ca="1">INDIRECT("'"&amp;$C549&amp;"'!"&amp;"$"&amp;$D549&amp;$BJ$1&amp;"")</f>
        <v>#REF!</v>
      </c>
      <c r="BK549" s="232"/>
      <c r="BL549" s="230"/>
      <c r="BM549" s="414"/>
      <c r="BN549" s="229" t="e" cm="1">
        <f t="array" aca="1" ref="BN549" ca="1">INDIRECT("'"&amp;$C549&amp;"'!"&amp;"$"&amp;$D549&amp;$BN$1&amp;"")</f>
        <v>#REF!</v>
      </c>
      <c r="BO549" s="231"/>
      <c r="BP549" s="230"/>
      <c r="BQ549" s="234" t="e" cm="1">
        <f t="array" aca="1" ref="BQ549" ca="1">INDIRECT("'"&amp;$C549&amp;"'!"&amp;"$"&amp;$D549&amp;$BQ$1&amp;"")</f>
        <v>#REF!</v>
      </c>
      <c r="BR549" s="232"/>
      <c r="BS549" s="232"/>
      <c r="BT549" s="230"/>
      <c r="BU549" s="235" t="e" cm="1">
        <f t="array" aca="1" ref="BU549" ca="1">INDIRECT("'"&amp;$C549&amp;"'!"&amp;"$"&amp;$D549&amp;$BU$1&amp;"")</f>
        <v>#REF!</v>
      </c>
      <c r="BV549" s="232"/>
      <c r="BW549" s="232"/>
      <c r="BX549" s="230"/>
      <c r="BY549" s="235"/>
      <c r="BZ549" s="232"/>
      <c r="CA549" s="232"/>
      <c r="CB549" s="230"/>
    </row>
    <row r="550" spans="1:80" ht="15" x14ac:dyDescent="0.2">
      <c r="A550" s="351">
        <f t="shared" si="41"/>
        <v>45983</v>
      </c>
      <c r="B550" s="268">
        <v>0.83333333333333337</v>
      </c>
      <c r="C550" s="254">
        <f t="shared" si="42"/>
        <v>22</v>
      </c>
      <c r="D550" s="255" t="s">
        <v>173</v>
      </c>
      <c r="E550" s="236"/>
      <c r="F550" s="237"/>
      <c r="G550" s="238" t="e" cm="1">
        <f t="array" aca="1" ref="G550" ca="1">INDIRECT("'"&amp;$C550&amp;"'!"&amp;"$"&amp;$D550&amp;$G$1&amp;"")</f>
        <v>#REF!</v>
      </c>
      <c r="H550" s="239" t="s">
        <v>1</v>
      </c>
      <c r="I550" s="237" t="s">
        <v>1</v>
      </c>
      <c r="J550" s="238" t="e" cm="1">
        <f t="array" aca="1" ref="J550" ca="1">INDIRECT("'"&amp;$C550&amp;"'!"&amp;"$"&amp;$D550&amp;$J$1&amp;"")</f>
        <v>#REF!</v>
      </c>
      <c r="K550" s="239"/>
      <c r="L550" s="239"/>
      <c r="M550" s="240"/>
      <c r="N550" s="236" t="e" cm="1">
        <f t="array" aca="1" ref="N550" ca="1">INDIRECT("'"&amp;$C550&amp;"'!"&amp;"$"&amp;$D550&amp;$N$1&amp;"")</f>
        <v>#REF!</v>
      </c>
      <c r="O550" s="239"/>
      <c r="P550" s="239"/>
      <c r="Q550" s="237"/>
      <c r="R550" s="236" t="e" cm="1">
        <f t="array" aca="1" ref="R550" ca="1">INDIRECT("'"&amp;$C550&amp;"'!"&amp;"$"&amp;$D550&amp;$R$1&amp;"")</f>
        <v>#REF!</v>
      </c>
      <c r="S550" s="239"/>
      <c r="T550" s="239"/>
      <c r="U550" s="240"/>
      <c r="V550" s="236"/>
      <c r="W550" s="241" t="e" cm="1">
        <f t="array" aca="1" ref="W550" ca="1">INDIRECT("'"&amp;$C550&amp;"'!"&amp;"$"&amp;$D550&amp;$W$1&amp;"")</f>
        <v>#REF!</v>
      </c>
      <c r="X550" s="239"/>
      <c r="Y550" s="237"/>
      <c r="Z550" s="238" t="e" cm="1">
        <f t="array" aca="1" ref="Z550" ca="1">INDIRECT("'"&amp;$C550&amp;"'!"&amp;"$"&amp;$D550&amp;$Z$1&amp;"")</f>
        <v>#REF!</v>
      </c>
      <c r="AA550" s="239" t="s">
        <v>1</v>
      </c>
      <c r="AB550" s="239" t="s">
        <v>1</v>
      </c>
      <c r="AC550" s="240" t="s">
        <v>1</v>
      </c>
      <c r="AD550" s="236" t="e" cm="1">
        <f t="array" aca="1" ref="AD550" ca="1">INDIRECT("'"&amp;$C550&amp;"'!"&amp;"$"&amp;$D550&amp;$AD$1&amp;"")</f>
        <v>#REF!</v>
      </c>
      <c r="AE550" s="239" t="s">
        <v>1</v>
      </c>
      <c r="AF550" s="239" t="s">
        <v>1</v>
      </c>
      <c r="AG550" s="237" t="s">
        <v>1</v>
      </c>
      <c r="AH550" s="238" t="e" cm="1">
        <f t="array" aca="1" ref="AH550" ca="1">INDIRECT("'"&amp;$C550&amp;"'!"&amp;"$"&amp;$D550&amp;$AH$1&amp;"")</f>
        <v>#REF!</v>
      </c>
      <c r="AI550" s="239" t="s">
        <v>1</v>
      </c>
      <c r="AJ550" s="239" t="s">
        <v>1</v>
      </c>
      <c r="AK550" s="240" t="s">
        <v>1</v>
      </c>
      <c r="AL550" s="236" t="e" cm="1">
        <f t="array" aca="1" ref="AL550" ca="1">INDIRECT("'"&amp;$C550&amp;"'!"&amp;"$"&amp;$D550&amp;$AL$1&amp;"")</f>
        <v>#REF!</v>
      </c>
      <c r="AM550" s="239" t="s">
        <v>1</v>
      </c>
      <c r="AN550" s="239" t="s">
        <v>1</v>
      </c>
      <c r="AO550" s="237" t="s">
        <v>1</v>
      </c>
      <c r="AP550" s="236"/>
      <c r="AQ550" s="240"/>
      <c r="AR550" s="236" t="e" cm="1">
        <f t="array" aca="1" ref="AR550" ca="1">INDIRECT("'"&amp;$C550&amp;"'!"&amp;"$"&amp;$D550&amp;$AR$1&amp;"")</f>
        <v>#REF!</v>
      </c>
      <c r="AS550" s="239"/>
      <c r="AT550" s="237"/>
      <c r="AU550" s="238" t="e" cm="1">
        <f t="array" aca="1" ref="AU550" ca="1">INDIRECT("'"&amp;$C550&amp;"'!"&amp;"$"&amp;$D550&amp;$AU$1&amp;"")</f>
        <v>#REF!</v>
      </c>
      <c r="AV550" s="239"/>
      <c r="AW550" s="237"/>
      <c r="AX550" s="236"/>
      <c r="AY550" s="240"/>
      <c r="AZ550" s="239" t="e" cm="1">
        <f t="array" aca="1" ref="AZ550" ca="1">INDIRECT("'"&amp;$C550&amp;"'!"&amp;"$"&amp;$D550&amp;$AZ$1&amp;"")</f>
        <v>#REF!</v>
      </c>
      <c r="BA550" s="238"/>
      <c r="BB550" s="239"/>
      <c r="BC550" s="237"/>
      <c r="BD550" s="239" t="e" cm="1">
        <f t="array" aca="1" ref="BD550" ca="1">INDIRECT("'"&amp;$C550&amp;"'!"&amp;"$"&amp;$D550&amp;$BD$1&amp;"")</f>
        <v>#REF!</v>
      </c>
      <c r="BE550" s="238"/>
      <c r="BF550" s="239"/>
      <c r="BG550" s="237"/>
      <c r="BH550" s="241"/>
      <c r="BI550" s="237"/>
      <c r="BJ550" s="241" t="e" cm="1">
        <f t="array" aca="1" ref="BJ550" ca="1">INDIRECT("'"&amp;$C550&amp;"'!"&amp;"$"&amp;$D550&amp;$BJ$1&amp;"")</f>
        <v>#REF!</v>
      </c>
      <c r="BK550" s="239"/>
      <c r="BL550" s="237"/>
      <c r="BM550" s="415"/>
      <c r="BN550" s="236" t="e" cm="1">
        <f t="array" aca="1" ref="BN550" ca="1">INDIRECT("'"&amp;$C550&amp;"'!"&amp;"$"&amp;$D550&amp;$BN$1&amp;"")</f>
        <v>#REF!</v>
      </c>
      <c r="BO550" s="238"/>
      <c r="BP550" s="237"/>
      <c r="BQ550" s="241" t="e" cm="1">
        <f t="array" aca="1" ref="BQ550" ca="1">INDIRECT("'"&amp;$C550&amp;"'!"&amp;"$"&amp;$D550&amp;$BQ$1&amp;"")</f>
        <v>#REF!</v>
      </c>
      <c r="BR550" s="239"/>
      <c r="BS550" s="239"/>
      <c r="BT550" s="237"/>
      <c r="BU550" s="242" t="e" cm="1">
        <f t="array" aca="1" ref="BU550" ca="1">INDIRECT("'"&amp;$C550&amp;"'!"&amp;"$"&amp;$D550&amp;$BU$1&amp;"")</f>
        <v>#REF!</v>
      </c>
      <c r="BV550" s="239"/>
      <c r="BW550" s="239"/>
      <c r="BX550" s="237"/>
      <c r="BY550" s="242"/>
      <c r="BZ550" s="239"/>
      <c r="CA550" s="239"/>
      <c r="CB550" s="237"/>
    </row>
    <row r="551" spans="1:80" ht="15" x14ac:dyDescent="0.2">
      <c r="A551" s="351">
        <f t="shared" si="41"/>
        <v>45983</v>
      </c>
      <c r="B551" s="268">
        <v>0.875000000000001</v>
      </c>
      <c r="C551" s="254">
        <f t="shared" si="42"/>
        <v>22</v>
      </c>
      <c r="D551" s="255" t="s">
        <v>174</v>
      </c>
      <c r="E551" s="229"/>
      <c r="F551" s="230"/>
      <c r="G551" s="231" t="e" cm="1">
        <f t="array" aca="1" ref="G551" ca="1">INDIRECT("'"&amp;$C551&amp;"'!"&amp;"$"&amp;$D551&amp;$G$1&amp;"")</f>
        <v>#REF!</v>
      </c>
      <c r="H551" s="232" t="s">
        <v>1</v>
      </c>
      <c r="I551" s="230" t="s">
        <v>1</v>
      </c>
      <c r="J551" s="231" t="e" cm="1">
        <f t="array" aca="1" ref="J551" ca="1">INDIRECT("'"&amp;$C551&amp;"'!"&amp;"$"&amp;$D551&amp;$J$1&amp;"")</f>
        <v>#REF!</v>
      </c>
      <c r="K551" s="232"/>
      <c r="L551" s="232"/>
      <c r="M551" s="233"/>
      <c r="N551" s="229" t="e" cm="1">
        <f t="array" aca="1" ref="N551" ca="1">INDIRECT("'"&amp;$C551&amp;"'!"&amp;"$"&amp;$D551&amp;$N$1&amp;"")</f>
        <v>#REF!</v>
      </c>
      <c r="O551" s="232"/>
      <c r="P551" s="232"/>
      <c r="Q551" s="230"/>
      <c r="R551" s="359" t="e" cm="1">
        <f t="array" aca="1" ref="R551" ca="1">INDIRECT("'"&amp;$C551&amp;"'!"&amp;"$"&amp;$D551&amp;$R$1&amp;"")</f>
        <v>#REF!</v>
      </c>
      <c r="S551" s="232"/>
      <c r="T551" s="232"/>
      <c r="U551" s="233"/>
      <c r="V551" s="229"/>
      <c r="W551" s="234" t="e" cm="1">
        <f t="array" aca="1" ref="W551" ca="1">INDIRECT("'"&amp;$C551&amp;"'!"&amp;"$"&amp;$D551&amp;$W$1&amp;"")</f>
        <v>#REF!</v>
      </c>
      <c r="X551" s="232"/>
      <c r="Y551" s="230"/>
      <c r="Z551" s="231" t="e" cm="1">
        <f t="array" aca="1" ref="Z551" ca="1">INDIRECT("'"&amp;$C551&amp;"'!"&amp;"$"&amp;$D551&amp;$Z$1&amp;"")</f>
        <v>#REF!</v>
      </c>
      <c r="AA551" s="232" t="s">
        <v>1</v>
      </c>
      <c r="AB551" s="232" t="s">
        <v>1</v>
      </c>
      <c r="AC551" s="233" t="s">
        <v>1</v>
      </c>
      <c r="AD551" s="229" t="e" cm="1">
        <f t="array" aca="1" ref="AD551" ca="1">INDIRECT("'"&amp;$C551&amp;"'!"&amp;"$"&amp;$D551&amp;$AD$1&amp;"")</f>
        <v>#REF!</v>
      </c>
      <c r="AE551" s="232" t="s">
        <v>1</v>
      </c>
      <c r="AF551" s="232" t="s">
        <v>1</v>
      </c>
      <c r="AG551" s="230" t="s">
        <v>1</v>
      </c>
      <c r="AH551" s="231" t="e" cm="1">
        <f t="array" aca="1" ref="AH551" ca="1">INDIRECT("'"&amp;$C551&amp;"'!"&amp;"$"&amp;$D551&amp;$AH$1&amp;"")</f>
        <v>#REF!</v>
      </c>
      <c r="AI551" s="232" t="s">
        <v>1</v>
      </c>
      <c r="AJ551" s="232" t="s">
        <v>1</v>
      </c>
      <c r="AK551" s="233" t="s">
        <v>1</v>
      </c>
      <c r="AL551" s="229" t="e" cm="1">
        <f t="array" aca="1" ref="AL551" ca="1">INDIRECT("'"&amp;$C551&amp;"'!"&amp;"$"&amp;$D551&amp;$AL$1&amp;"")</f>
        <v>#REF!</v>
      </c>
      <c r="AM551" s="232" t="s">
        <v>1</v>
      </c>
      <c r="AN551" s="232" t="s">
        <v>1</v>
      </c>
      <c r="AO551" s="230" t="s">
        <v>1</v>
      </c>
      <c r="AP551" s="229"/>
      <c r="AQ551" s="233"/>
      <c r="AR551" s="229" t="e" cm="1">
        <f t="array" aca="1" ref="AR551" ca="1">INDIRECT("'"&amp;$C551&amp;"'!"&amp;"$"&amp;$D551&amp;$AR$1&amp;"")</f>
        <v>#REF!</v>
      </c>
      <c r="AS551" s="232"/>
      <c r="AT551" s="230"/>
      <c r="AU551" s="231" t="e" cm="1">
        <f t="array" aca="1" ref="AU551" ca="1">INDIRECT("'"&amp;$C551&amp;"'!"&amp;"$"&amp;$D551&amp;$AU$1&amp;"")</f>
        <v>#REF!</v>
      </c>
      <c r="AV551" s="232"/>
      <c r="AW551" s="230"/>
      <c r="AX551" s="229"/>
      <c r="AY551" s="233"/>
      <c r="AZ551" s="232" t="e" cm="1">
        <f t="array" aca="1" ref="AZ551" ca="1">INDIRECT("'"&amp;$C551&amp;"'!"&amp;"$"&amp;$D551&amp;$AZ$1&amp;"")</f>
        <v>#REF!</v>
      </c>
      <c r="BA551" s="231"/>
      <c r="BB551" s="232"/>
      <c r="BC551" s="230"/>
      <c r="BD551" s="232" t="e" cm="1">
        <f t="array" aca="1" ref="BD551" ca="1">INDIRECT("'"&amp;$C551&amp;"'!"&amp;"$"&amp;$D551&amp;$BD$1&amp;"")</f>
        <v>#REF!</v>
      </c>
      <c r="BE551" s="231"/>
      <c r="BF551" s="232"/>
      <c r="BG551" s="230"/>
      <c r="BH551" s="234"/>
      <c r="BI551" s="230"/>
      <c r="BJ551" s="234" t="e" cm="1">
        <f t="array" aca="1" ref="BJ551" ca="1">INDIRECT("'"&amp;$C551&amp;"'!"&amp;"$"&amp;$D551&amp;$BJ$1&amp;"")</f>
        <v>#REF!</v>
      </c>
      <c r="BK551" s="232"/>
      <c r="BL551" s="230"/>
      <c r="BM551" s="414"/>
      <c r="BN551" s="229" t="e" cm="1">
        <f t="array" aca="1" ref="BN551" ca="1">INDIRECT("'"&amp;$C551&amp;"'!"&amp;"$"&amp;$D551&amp;$BN$1&amp;"")</f>
        <v>#REF!</v>
      </c>
      <c r="BO551" s="231"/>
      <c r="BP551" s="230"/>
      <c r="BQ551" s="234" t="e" cm="1">
        <f t="array" aca="1" ref="BQ551" ca="1">INDIRECT("'"&amp;$C551&amp;"'!"&amp;"$"&amp;$D551&amp;$BQ$1&amp;"")</f>
        <v>#REF!</v>
      </c>
      <c r="BR551" s="232"/>
      <c r="BS551" s="232"/>
      <c r="BT551" s="230"/>
      <c r="BU551" s="235" t="e" cm="1">
        <f t="array" aca="1" ref="BU551" ca="1">INDIRECT("'"&amp;$C551&amp;"'!"&amp;"$"&amp;$D551&amp;$BU$1&amp;"")</f>
        <v>#REF!</v>
      </c>
      <c r="BV551" s="232"/>
      <c r="BW551" s="232"/>
      <c r="BX551" s="230"/>
      <c r="BY551" s="235"/>
      <c r="BZ551" s="232"/>
      <c r="CA551" s="232"/>
      <c r="CB551" s="230"/>
    </row>
    <row r="552" spans="1:80" ht="15" x14ac:dyDescent="0.2">
      <c r="A552" s="351">
        <f t="shared" si="41"/>
        <v>45983</v>
      </c>
      <c r="B552" s="268">
        <v>0.91666666666666696</v>
      </c>
      <c r="C552" s="254">
        <f t="shared" si="42"/>
        <v>22</v>
      </c>
      <c r="D552" s="255" t="s">
        <v>175</v>
      </c>
      <c r="E552" s="236"/>
      <c r="F552" s="237"/>
      <c r="G552" s="238" t="e" cm="1">
        <f t="array" aca="1" ref="G552" ca="1">INDIRECT("'"&amp;$C552&amp;"'!"&amp;"$"&amp;$D552&amp;$G$1&amp;"")</f>
        <v>#REF!</v>
      </c>
      <c r="H552" s="239" t="s">
        <v>1</v>
      </c>
      <c r="I552" s="237" t="s">
        <v>1</v>
      </c>
      <c r="J552" s="238" t="e" cm="1">
        <f t="array" aca="1" ref="J552" ca="1">INDIRECT("'"&amp;$C552&amp;"'!"&amp;"$"&amp;$D552&amp;$J$1&amp;"")</f>
        <v>#REF!</v>
      </c>
      <c r="K552" s="239"/>
      <c r="L552" s="239"/>
      <c r="M552" s="240"/>
      <c r="N552" s="236" t="e" cm="1">
        <f t="array" aca="1" ref="N552" ca="1">INDIRECT("'"&amp;$C552&amp;"'!"&amp;"$"&amp;$D552&amp;$N$1&amp;"")</f>
        <v>#REF!</v>
      </c>
      <c r="O552" s="239"/>
      <c r="P552" s="239"/>
      <c r="Q552" s="237"/>
      <c r="R552" s="236" t="e" cm="1">
        <f t="array" aca="1" ref="R552" ca="1">INDIRECT("'"&amp;$C552&amp;"'!"&amp;"$"&amp;$D552&amp;$R$1&amp;"")</f>
        <v>#REF!</v>
      </c>
      <c r="S552" s="239"/>
      <c r="T552" s="239"/>
      <c r="U552" s="240"/>
      <c r="V552" s="236"/>
      <c r="W552" s="241" t="e" cm="1">
        <f t="array" aca="1" ref="W552" ca="1">INDIRECT("'"&amp;$C552&amp;"'!"&amp;"$"&amp;$D552&amp;$W$1&amp;"")</f>
        <v>#REF!</v>
      </c>
      <c r="X552" s="239"/>
      <c r="Y552" s="237"/>
      <c r="Z552" s="238" t="e" cm="1">
        <f t="array" aca="1" ref="Z552" ca="1">INDIRECT("'"&amp;$C552&amp;"'!"&amp;"$"&amp;$D552&amp;$Z$1&amp;"")</f>
        <v>#REF!</v>
      </c>
      <c r="AA552" s="239" t="s">
        <v>1</v>
      </c>
      <c r="AB552" s="239" t="s">
        <v>1</v>
      </c>
      <c r="AC552" s="240" t="s">
        <v>1</v>
      </c>
      <c r="AD552" s="236" t="e" cm="1">
        <f t="array" aca="1" ref="AD552" ca="1">INDIRECT("'"&amp;$C552&amp;"'!"&amp;"$"&amp;$D552&amp;$AD$1&amp;"")</f>
        <v>#REF!</v>
      </c>
      <c r="AE552" s="239" t="s">
        <v>1</v>
      </c>
      <c r="AF552" s="239" t="s">
        <v>1</v>
      </c>
      <c r="AG552" s="237" t="s">
        <v>1</v>
      </c>
      <c r="AH552" s="238" t="e" cm="1">
        <f t="array" aca="1" ref="AH552" ca="1">INDIRECT("'"&amp;$C552&amp;"'!"&amp;"$"&amp;$D552&amp;$AH$1&amp;"")</f>
        <v>#REF!</v>
      </c>
      <c r="AI552" s="239" t="s">
        <v>1</v>
      </c>
      <c r="AJ552" s="239" t="s">
        <v>1</v>
      </c>
      <c r="AK552" s="240" t="s">
        <v>1</v>
      </c>
      <c r="AL552" s="236" t="e" cm="1">
        <f t="array" aca="1" ref="AL552" ca="1">INDIRECT("'"&amp;$C552&amp;"'!"&amp;"$"&amp;$D552&amp;$AL$1&amp;"")</f>
        <v>#REF!</v>
      </c>
      <c r="AM552" s="239" t="s">
        <v>1</v>
      </c>
      <c r="AN552" s="239" t="s">
        <v>1</v>
      </c>
      <c r="AO552" s="237" t="s">
        <v>1</v>
      </c>
      <c r="AP552" s="236"/>
      <c r="AQ552" s="240"/>
      <c r="AR552" s="236" t="e" cm="1">
        <f t="array" aca="1" ref="AR552" ca="1">INDIRECT("'"&amp;$C552&amp;"'!"&amp;"$"&amp;$D552&amp;$AR$1&amp;"")</f>
        <v>#REF!</v>
      </c>
      <c r="AS552" s="239"/>
      <c r="AT552" s="237"/>
      <c r="AU552" s="238" t="e" cm="1">
        <f t="array" aca="1" ref="AU552" ca="1">INDIRECT("'"&amp;$C552&amp;"'!"&amp;"$"&amp;$D552&amp;$AU$1&amp;"")</f>
        <v>#REF!</v>
      </c>
      <c r="AV552" s="239"/>
      <c r="AW552" s="237"/>
      <c r="AX552" s="236"/>
      <c r="AY552" s="240"/>
      <c r="AZ552" s="239" t="e" cm="1">
        <f t="array" aca="1" ref="AZ552" ca="1">INDIRECT("'"&amp;$C552&amp;"'!"&amp;"$"&amp;$D552&amp;$AZ$1&amp;"")</f>
        <v>#REF!</v>
      </c>
      <c r="BA552" s="238"/>
      <c r="BB552" s="239"/>
      <c r="BC552" s="237"/>
      <c r="BD552" s="239" t="e" cm="1">
        <f t="array" aca="1" ref="BD552" ca="1">INDIRECT("'"&amp;$C552&amp;"'!"&amp;"$"&amp;$D552&amp;$BD$1&amp;"")</f>
        <v>#REF!</v>
      </c>
      <c r="BE552" s="238"/>
      <c r="BF552" s="239"/>
      <c r="BG552" s="237"/>
      <c r="BH552" s="241"/>
      <c r="BI552" s="237"/>
      <c r="BJ552" s="241" t="e" cm="1">
        <f t="array" aca="1" ref="BJ552" ca="1">INDIRECT("'"&amp;$C552&amp;"'!"&amp;"$"&amp;$D552&amp;$BJ$1&amp;"")</f>
        <v>#REF!</v>
      </c>
      <c r="BK552" s="239"/>
      <c r="BL552" s="237"/>
      <c r="BM552" s="415"/>
      <c r="BN552" s="236" t="e" cm="1">
        <f t="array" aca="1" ref="BN552" ca="1">INDIRECT("'"&amp;$C552&amp;"'!"&amp;"$"&amp;$D552&amp;$BN$1&amp;"")</f>
        <v>#REF!</v>
      </c>
      <c r="BO552" s="238"/>
      <c r="BP552" s="237"/>
      <c r="BQ552" s="241" t="e" cm="1">
        <f t="array" aca="1" ref="BQ552" ca="1">INDIRECT("'"&amp;$C552&amp;"'!"&amp;"$"&amp;$D552&amp;$BQ$1&amp;"")</f>
        <v>#REF!</v>
      </c>
      <c r="BR552" s="239"/>
      <c r="BS552" s="239"/>
      <c r="BT552" s="237"/>
      <c r="BU552" s="242" t="e" cm="1">
        <f t="array" aca="1" ref="BU552" ca="1">INDIRECT("'"&amp;$C552&amp;"'!"&amp;"$"&amp;$D552&amp;$BU$1&amp;"")</f>
        <v>#REF!</v>
      </c>
      <c r="BV552" s="239"/>
      <c r="BW552" s="239"/>
      <c r="BX552" s="237"/>
      <c r="BY552" s="242"/>
      <c r="BZ552" s="239"/>
      <c r="CA552" s="239"/>
      <c r="CB552" s="237"/>
    </row>
    <row r="553" spans="1:80" ht="15.75" thickBot="1" x14ac:dyDescent="0.25">
      <c r="A553" s="352">
        <f t="shared" si="41"/>
        <v>45983</v>
      </c>
      <c r="B553" s="269">
        <v>0.95833333333333404</v>
      </c>
      <c r="C553" s="256">
        <f t="shared" si="42"/>
        <v>22</v>
      </c>
      <c r="D553" s="257" t="s">
        <v>176</v>
      </c>
      <c r="E553" s="243"/>
      <c r="F553" s="244"/>
      <c r="G553" s="245" t="e" cm="1">
        <f t="array" aca="1" ref="G553" ca="1">INDIRECT("'"&amp;$C553&amp;"'!"&amp;"$"&amp;$D553&amp;$G$1&amp;"")</f>
        <v>#REF!</v>
      </c>
      <c r="H553" s="246" t="s">
        <v>1</v>
      </c>
      <c r="I553" s="244" t="s">
        <v>1</v>
      </c>
      <c r="J553" s="245" t="e" cm="1">
        <f t="array" aca="1" ref="J553" ca="1">INDIRECT("'"&amp;$C553&amp;"'!"&amp;"$"&amp;$D553&amp;$J$1&amp;"")</f>
        <v>#REF!</v>
      </c>
      <c r="K553" s="246"/>
      <c r="L553" s="246"/>
      <c r="M553" s="247"/>
      <c r="N553" s="243" t="e" cm="1">
        <f t="array" aca="1" ref="N553" ca="1">INDIRECT("'"&amp;$C553&amp;"'!"&amp;"$"&amp;$D553&amp;$N$1&amp;"")</f>
        <v>#REF!</v>
      </c>
      <c r="O553" s="246"/>
      <c r="P553" s="246"/>
      <c r="Q553" s="244"/>
      <c r="R553" s="361" t="e" cm="1">
        <f t="array" aca="1" ref="R553" ca="1">INDIRECT("'"&amp;$C553&amp;"'!"&amp;"$"&amp;$D553&amp;$R$1&amp;"")</f>
        <v>#REF!</v>
      </c>
      <c r="S553" s="246"/>
      <c r="T553" s="246"/>
      <c r="U553" s="247"/>
      <c r="V553" s="243"/>
      <c r="W553" s="248" t="e" cm="1">
        <f t="array" aca="1" ref="W553" ca="1">INDIRECT("'"&amp;$C553&amp;"'!"&amp;"$"&amp;$D553&amp;$W$1&amp;"")</f>
        <v>#REF!</v>
      </c>
      <c r="X553" s="246"/>
      <c r="Y553" s="244"/>
      <c r="Z553" s="245" t="e" cm="1">
        <f t="array" aca="1" ref="Z553" ca="1">INDIRECT("'"&amp;$C553&amp;"'!"&amp;"$"&amp;$D553&amp;$Z$1&amp;"")</f>
        <v>#REF!</v>
      </c>
      <c r="AA553" s="246" t="s">
        <v>1</v>
      </c>
      <c r="AB553" s="246" t="s">
        <v>1</v>
      </c>
      <c r="AC553" s="247" t="s">
        <v>1</v>
      </c>
      <c r="AD553" s="243" t="e" cm="1">
        <f t="array" aca="1" ref="AD553" ca="1">INDIRECT("'"&amp;$C553&amp;"'!"&amp;"$"&amp;$D553&amp;$AD$1&amp;"")</f>
        <v>#REF!</v>
      </c>
      <c r="AE553" s="246" t="s">
        <v>1</v>
      </c>
      <c r="AF553" s="246" t="s">
        <v>1</v>
      </c>
      <c r="AG553" s="244" t="s">
        <v>1</v>
      </c>
      <c r="AH553" s="245" t="e" cm="1">
        <f t="array" aca="1" ref="AH553" ca="1">INDIRECT("'"&amp;$C553&amp;"'!"&amp;"$"&amp;$D553&amp;$AH$1&amp;"")</f>
        <v>#REF!</v>
      </c>
      <c r="AI553" s="246" t="s">
        <v>1</v>
      </c>
      <c r="AJ553" s="246" t="s">
        <v>1</v>
      </c>
      <c r="AK553" s="247" t="s">
        <v>1</v>
      </c>
      <c r="AL553" s="243" t="e" cm="1">
        <f t="array" aca="1" ref="AL553" ca="1">INDIRECT("'"&amp;$C553&amp;"'!"&amp;"$"&amp;$D553&amp;$AL$1&amp;"")</f>
        <v>#REF!</v>
      </c>
      <c r="AM553" s="246" t="s">
        <v>1</v>
      </c>
      <c r="AN553" s="246" t="s">
        <v>1</v>
      </c>
      <c r="AO553" s="244" t="s">
        <v>1</v>
      </c>
      <c r="AP553" s="243"/>
      <c r="AQ553" s="247"/>
      <c r="AR553" s="243" t="e" cm="1">
        <f t="array" aca="1" ref="AR553" ca="1">INDIRECT("'"&amp;$C553&amp;"'!"&amp;"$"&amp;$D553&amp;$AR$1&amp;"")</f>
        <v>#REF!</v>
      </c>
      <c r="AS553" s="246"/>
      <c r="AT553" s="244"/>
      <c r="AU553" s="245" t="e" cm="1">
        <f t="array" aca="1" ref="AU553" ca="1">INDIRECT("'"&amp;$C553&amp;"'!"&amp;"$"&amp;$D553&amp;$AU$1&amp;"")</f>
        <v>#REF!</v>
      </c>
      <c r="AV553" s="246"/>
      <c r="AW553" s="244"/>
      <c r="AX553" s="243"/>
      <c r="AY553" s="247"/>
      <c r="AZ553" s="246" t="e" cm="1">
        <f t="array" aca="1" ref="AZ553" ca="1">INDIRECT("'"&amp;$C553&amp;"'!"&amp;"$"&amp;$D553&amp;$AZ$1&amp;"")</f>
        <v>#REF!</v>
      </c>
      <c r="BA553" s="245"/>
      <c r="BB553" s="246"/>
      <c r="BC553" s="244"/>
      <c r="BD553" s="246" t="e" cm="1">
        <f t="array" aca="1" ref="BD553" ca="1">INDIRECT("'"&amp;$C553&amp;"'!"&amp;"$"&amp;$D553&amp;$BD$1&amp;"")</f>
        <v>#REF!</v>
      </c>
      <c r="BE553" s="245"/>
      <c r="BF553" s="246"/>
      <c r="BG553" s="244"/>
      <c r="BH553" s="248"/>
      <c r="BI553" s="244"/>
      <c r="BJ553" s="248" t="e" cm="1">
        <f t="array" aca="1" ref="BJ553" ca="1">INDIRECT("'"&amp;$C553&amp;"'!"&amp;"$"&amp;$D553&amp;$BJ$1&amp;"")</f>
        <v>#REF!</v>
      </c>
      <c r="BK553" s="246"/>
      <c r="BL553" s="244"/>
      <c r="BM553" s="416"/>
      <c r="BN553" s="243" t="e" cm="1">
        <f t="array" aca="1" ref="BN553" ca="1">INDIRECT("'"&amp;$C553&amp;"'!"&amp;"$"&amp;$D553&amp;$BN$1&amp;"")</f>
        <v>#REF!</v>
      </c>
      <c r="BO553" s="245"/>
      <c r="BP553" s="244"/>
      <c r="BQ553" s="248" t="e" cm="1">
        <f t="array" aca="1" ref="BQ553" ca="1">INDIRECT("'"&amp;$C553&amp;"'!"&amp;"$"&amp;$D553&amp;$BQ$1&amp;"")</f>
        <v>#REF!</v>
      </c>
      <c r="BR553" s="246"/>
      <c r="BS553" s="246"/>
      <c r="BT553" s="244"/>
      <c r="BU553" s="249" t="e" cm="1">
        <f t="array" aca="1" ref="BU553" ca="1">INDIRECT("'"&amp;$C553&amp;"'!"&amp;"$"&amp;$D553&amp;$BU$1&amp;"")</f>
        <v>#REF!</v>
      </c>
      <c r="BV553" s="246"/>
      <c r="BW553" s="246"/>
      <c r="BX553" s="244"/>
      <c r="BY553" s="249"/>
      <c r="BZ553" s="246"/>
      <c r="CA553" s="246"/>
      <c r="CB553" s="244"/>
    </row>
    <row r="554" spans="1:80" ht="15" thickBot="1" x14ac:dyDescent="0.25">
      <c r="BI554" s="250"/>
    </row>
    <row r="555" spans="1:80" ht="15" x14ac:dyDescent="0.2">
      <c r="A555" s="270">
        <f>A530+1</f>
        <v>45984</v>
      </c>
      <c r="B555" s="267">
        <v>0</v>
      </c>
      <c r="C555" s="252">
        <f>DAY(A555)</f>
        <v>23</v>
      </c>
      <c r="D555" s="253" t="s">
        <v>153</v>
      </c>
      <c r="E555" s="223"/>
      <c r="F555" s="224"/>
      <c r="G555" s="225" t="e" cm="1">
        <f t="array" aca="1" ref="G555" ca="1">INDIRECT("'"&amp;$C555&amp;"'!"&amp;"$"&amp;$D555&amp;$G$1&amp;"")</f>
        <v>#REF!</v>
      </c>
      <c r="H555" s="226" t="s">
        <v>1</v>
      </c>
      <c r="I555" s="224" t="s">
        <v>1</v>
      </c>
      <c r="J555" s="225" t="e" cm="1">
        <f t="array" aca="1" ref="J555" ca="1">INDIRECT("'"&amp;$C555&amp;"'!"&amp;"$"&amp;$D555&amp;$J$1&amp;"")</f>
        <v>#REF!</v>
      </c>
      <c r="K555" s="226"/>
      <c r="L555" s="226"/>
      <c r="M555" s="227"/>
      <c r="N555" s="223" t="e" cm="1">
        <f t="array" aca="1" ref="N555" ca="1">INDIRECT("'"&amp;$C555&amp;"'!"&amp;"$"&amp;$D555&amp;$N$1&amp;"")</f>
        <v>#REF!</v>
      </c>
      <c r="O555" s="226"/>
      <c r="P555" s="226"/>
      <c r="Q555" s="224"/>
      <c r="R555" s="358" t="e" cm="1">
        <f t="array" aca="1" ref="R555" ca="1">INDIRECT("'"&amp;$C555&amp;"'!"&amp;"$"&amp;$D555&amp;$R$1&amp;"")</f>
        <v>#REF!</v>
      </c>
      <c r="S555" s="226"/>
      <c r="T555" s="226"/>
      <c r="U555" s="227"/>
      <c r="V555" s="223"/>
      <c r="W555" s="228" t="e" cm="1">
        <f t="array" aca="1" ref="W555" ca="1">INDIRECT("'"&amp;$C555&amp;"'!"&amp;"$"&amp;$D555&amp;$W$1&amp;"")</f>
        <v>#REF!</v>
      </c>
      <c r="X555" s="226"/>
      <c r="Y555" s="224"/>
      <c r="Z555" s="225"/>
      <c r="AA555" s="226"/>
      <c r="AB555" s="226"/>
      <c r="AC555" s="227"/>
      <c r="AD555" s="223"/>
      <c r="AE555" s="226"/>
      <c r="AF555" s="226"/>
      <c r="AG555" s="224"/>
      <c r="AH555" s="225"/>
      <c r="AI555" s="226"/>
      <c r="AJ555" s="226"/>
      <c r="AK555" s="224"/>
      <c r="AL555" s="223"/>
      <c r="AM555" s="226"/>
      <c r="AN555" s="226"/>
      <c r="AO555" s="224"/>
      <c r="AP555" s="223"/>
      <c r="AQ555" s="227"/>
      <c r="AR555" s="223" t="e" cm="1">
        <f t="array" aca="1" ref="AR555" ca="1">INDIRECT("'"&amp;$C555&amp;"'!"&amp;"$"&amp;$D555&amp;$AR$1&amp;"")</f>
        <v>#REF!</v>
      </c>
      <c r="AS555" s="226"/>
      <c r="AT555" s="224"/>
      <c r="AU555" s="225" t="e" cm="1">
        <f t="array" aca="1" ref="AU555" ca="1">INDIRECT("'"&amp;$C555&amp;"'!"&amp;"$"&amp;$D555&amp;$AU$1&amp;"")</f>
        <v>#REF!</v>
      </c>
      <c r="AV555" s="226"/>
      <c r="AW555" s="224"/>
      <c r="AX555" s="223"/>
      <c r="AY555" s="227"/>
      <c r="AZ555" s="226" t="e" cm="1">
        <f t="array" aca="1" ref="AZ555" ca="1">INDIRECT("'"&amp;$C555&amp;"'!"&amp;"$"&amp;$D555&amp;$AZ$1&amp;"")</f>
        <v>#REF!</v>
      </c>
      <c r="BA555" s="225"/>
      <c r="BB555" s="226"/>
      <c r="BC555" s="224"/>
      <c r="BD555" s="226" t="e" cm="1">
        <f t="array" aca="1" ref="BD555" ca="1">INDIRECT("'"&amp;$C555&amp;"'!"&amp;"$"&amp;$D555&amp;$BD$1&amp;"")</f>
        <v>#REF!</v>
      </c>
      <c r="BE555" s="225"/>
      <c r="BF555" s="226"/>
      <c r="BG555" s="224"/>
      <c r="BH555" s="228"/>
      <c r="BI555" s="224"/>
      <c r="BJ555" s="228" t="e" cm="1">
        <f t="array" aca="1" ref="BJ555" ca="1">INDIRECT("'"&amp;$C555&amp;"'!"&amp;"$"&amp;$D555&amp;$BJ$1&amp;"")</f>
        <v>#REF!</v>
      </c>
      <c r="BK555" s="226"/>
      <c r="BL555" s="224"/>
      <c r="BM555" s="413"/>
      <c r="BN555" s="223" t="e" cm="1">
        <f t="array" aca="1" ref="BN555" ca="1">INDIRECT("'"&amp;$C555&amp;"'!"&amp;"$"&amp;$D555&amp;$BN$1&amp;"")</f>
        <v>#REF!</v>
      </c>
      <c r="BO555" s="225"/>
      <c r="BP555" s="224"/>
      <c r="BQ555" s="228" t="e" cm="1">
        <f t="array" aca="1" ref="BQ555" ca="1">INDIRECT("'"&amp;$C555&amp;"'!"&amp;"$"&amp;$D555&amp;$BQ$1&amp;"")</f>
        <v>#REF!</v>
      </c>
      <c r="BR555" s="226"/>
      <c r="BS555" s="226"/>
      <c r="BT555" s="224"/>
      <c r="BU555" s="228" t="e" cm="1">
        <f t="array" aca="1" ref="BU555" ca="1">INDIRECT("'"&amp;$C555&amp;"'!"&amp;"$"&amp;$D555&amp;$BU$1&amp;"")</f>
        <v>#REF!</v>
      </c>
      <c r="BV555" s="226"/>
      <c r="BW555" s="226"/>
      <c r="BX555" s="224"/>
      <c r="BY555" s="281"/>
      <c r="BZ555" s="226"/>
      <c r="CA555" s="226"/>
      <c r="CB555" s="224"/>
    </row>
    <row r="556" spans="1:80" ht="15" x14ac:dyDescent="0.2">
      <c r="A556" s="351">
        <f t="shared" ref="A556:A578" si="43">A531+1</f>
        <v>45984</v>
      </c>
      <c r="B556" s="268">
        <v>4.1666666666666699E-2</v>
      </c>
      <c r="C556" s="254">
        <f>DAY(A556)</f>
        <v>23</v>
      </c>
      <c r="D556" s="255" t="s">
        <v>154</v>
      </c>
      <c r="E556" s="229"/>
      <c r="F556" s="230"/>
      <c r="G556" s="231" t="e" cm="1">
        <f t="array" aca="1" ref="G556" ca="1">INDIRECT("'"&amp;$C556&amp;"'!"&amp;"$"&amp;$D556&amp;$G$1&amp;"")</f>
        <v>#REF!</v>
      </c>
      <c r="H556" s="232" t="s">
        <v>1</v>
      </c>
      <c r="I556" s="230" t="s">
        <v>1</v>
      </c>
      <c r="J556" s="231" t="e" cm="1">
        <f t="array" aca="1" ref="J556" ca="1">INDIRECT("'"&amp;$C556&amp;"'!"&amp;"$"&amp;$D556&amp;$J$1&amp;"")</f>
        <v>#REF!</v>
      </c>
      <c r="K556" s="232"/>
      <c r="L556" s="232"/>
      <c r="M556" s="233"/>
      <c r="N556" s="229" t="e" cm="1">
        <f t="array" aca="1" ref="N556" ca="1">INDIRECT("'"&amp;$C556&amp;"'!"&amp;"$"&amp;$D556&amp;$N$1&amp;"")</f>
        <v>#REF!</v>
      </c>
      <c r="O556" s="232"/>
      <c r="P556" s="232"/>
      <c r="Q556" s="230"/>
      <c r="R556" s="359" t="e" cm="1">
        <f t="array" aca="1" ref="R556" ca="1">INDIRECT("'"&amp;$C556&amp;"'!"&amp;"$"&amp;$D556&amp;$R$1&amp;"")</f>
        <v>#REF!</v>
      </c>
      <c r="S556" s="232"/>
      <c r="T556" s="232"/>
      <c r="U556" s="233"/>
      <c r="V556" s="229"/>
      <c r="W556" s="234" t="e" cm="1">
        <f t="array" aca="1" ref="W556" ca="1">INDIRECT("'"&amp;$C556&amp;"'!"&amp;"$"&amp;$D556&amp;$W$1&amp;"")</f>
        <v>#REF!</v>
      </c>
      <c r="X556" s="232"/>
      <c r="Y556" s="230"/>
      <c r="Z556" s="231"/>
      <c r="AA556" s="232"/>
      <c r="AB556" s="232"/>
      <c r="AC556" s="233"/>
      <c r="AD556" s="229"/>
      <c r="AE556" s="232"/>
      <c r="AF556" s="232"/>
      <c r="AG556" s="230"/>
      <c r="AH556" s="231"/>
      <c r="AI556" s="232"/>
      <c r="AJ556" s="232"/>
      <c r="AK556" s="233"/>
      <c r="AL556" s="229"/>
      <c r="AM556" s="232"/>
      <c r="AN556" s="232"/>
      <c r="AO556" s="230"/>
      <c r="AP556" s="229"/>
      <c r="AQ556" s="233"/>
      <c r="AR556" s="229" t="e" cm="1">
        <f t="array" aca="1" ref="AR556" ca="1">INDIRECT("'"&amp;$C556&amp;"'!"&amp;"$"&amp;$D556&amp;$AR$1&amp;"")</f>
        <v>#REF!</v>
      </c>
      <c r="AS556" s="232"/>
      <c r="AT556" s="230"/>
      <c r="AU556" s="231" t="e" cm="1">
        <f t="array" aca="1" ref="AU556" ca="1">INDIRECT("'"&amp;$C556&amp;"'!"&amp;"$"&amp;$D556&amp;$AU$1&amp;"")</f>
        <v>#REF!</v>
      </c>
      <c r="AV556" s="232"/>
      <c r="AW556" s="230"/>
      <c r="AX556" s="229"/>
      <c r="AY556" s="233"/>
      <c r="AZ556" s="232" t="e" cm="1">
        <f t="array" aca="1" ref="AZ556" ca="1">INDIRECT("'"&amp;$C556&amp;"'!"&amp;"$"&amp;$D556&amp;$AZ$1&amp;"")</f>
        <v>#REF!</v>
      </c>
      <c r="BA556" s="231"/>
      <c r="BB556" s="232"/>
      <c r="BC556" s="230"/>
      <c r="BD556" s="232" t="e" cm="1">
        <f t="array" aca="1" ref="BD556" ca="1">INDIRECT("'"&amp;$C556&amp;"'!"&amp;"$"&amp;$D556&amp;$BD$1&amp;"")</f>
        <v>#REF!</v>
      </c>
      <c r="BE556" s="231"/>
      <c r="BF556" s="232"/>
      <c r="BG556" s="230"/>
      <c r="BH556" s="234"/>
      <c r="BI556" s="230"/>
      <c r="BJ556" s="234" t="e" cm="1">
        <f t="array" aca="1" ref="BJ556" ca="1">INDIRECT("'"&amp;$C556&amp;"'!"&amp;"$"&amp;$D556&amp;$BJ$1&amp;"")</f>
        <v>#REF!</v>
      </c>
      <c r="BK556" s="232"/>
      <c r="BL556" s="230"/>
      <c r="BM556" s="414"/>
      <c r="BN556" s="229" t="e" cm="1">
        <f t="array" aca="1" ref="BN556" ca="1">INDIRECT("'"&amp;$C556&amp;"'!"&amp;"$"&amp;$D556&amp;$BN$1&amp;"")</f>
        <v>#REF!</v>
      </c>
      <c r="BO556" s="231"/>
      <c r="BP556" s="230"/>
      <c r="BQ556" s="234" t="e" cm="1">
        <f t="array" aca="1" ref="BQ556" ca="1">INDIRECT("'"&amp;$C556&amp;"'!"&amp;"$"&amp;$D556&amp;$BQ$1&amp;"")</f>
        <v>#REF!</v>
      </c>
      <c r="BR556" s="232"/>
      <c r="BS556" s="232"/>
      <c r="BT556" s="230"/>
      <c r="BU556" s="234" t="e" cm="1">
        <f t="array" aca="1" ref="BU556" ca="1">INDIRECT("'"&amp;$C556&amp;"'!"&amp;"$"&amp;$D556&amp;$BU$1&amp;"")</f>
        <v>#REF!</v>
      </c>
      <c r="BV556" s="232"/>
      <c r="BW556" s="232"/>
      <c r="BX556" s="230"/>
      <c r="BY556" s="235"/>
      <c r="BZ556" s="232"/>
      <c r="CA556" s="232"/>
      <c r="CB556" s="230"/>
    </row>
    <row r="557" spans="1:80" ht="15" x14ac:dyDescent="0.2">
      <c r="A557" s="351">
        <f t="shared" si="43"/>
        <v>45984</v>
      </c>
      <c r="B557" s="268">
        <v>8.3333333333333301E-2</v>
      </c>
      <c r="C557" s="254">
        <f>DAY(A557)</f>
        <v>23</v>
      </c>
      <c r="D557" s="255" t="s">
        <v>155</v>
      </c>
      <c r="E557" s="236"/>
      <c r="F557" s="237"/>
      <c r="G557" s="238" t="e" cm="1">
        <f t="array" aca="1" ref="G557" ca="1">INDIRECT("'"&amp;$C557&amp;"'!"&amp;"$"&amp;$D557&amp;$G$1&amp;"")</f>
        <v>#REF!</v>
      </c>
      <c r="H557" s="239" t="s">
        <v>1</v>
      </c>
      <c r="I557" s="237" t="s">
        <v>1</v>
      </c>
      <c r="J557" s="238" t="e" cm="1">
        <f t="array" aca="1" ref="J557" ca="1">INDIRECT("'"&amp;$C557&amp;"'!"&amp;"$"&amp;$D557&amp;$J$1&amp;"")</f>
        <v>#REF!</v>
      </c>
      <c r="K557" s="239"/>
      <c r="L557" s="239"/>
      <c r="M557" s="240"/>
      <c r="N557" s="236" t="e" cm="1">
        <f t="array" aca="1" ref="N557" ca="1">INDIRECT("'"&amp;$C557&amp;"'!"&amp;"$"&amp;$D557&amp;$N$1&amp;"")</f>
        <v>#REF!</v>
      </c>
      <c r="O557" s="239"/>
      <c r="P557" s="239"/>
      <c r="Q557" s="237"/>
      <c r="R557" s="236" t="e" cm="1">
        <f t="array" aca="1" ref="R557" ca="1">INDIRECT("'"&amp;$C557&amp;"'!"&amp;"$"&amp;$D557&amp;$R$1&amp;"")</f>
        <v>#REF!</v>
      </c>
      <c r="S557" s="239"/>
      <c r="T557" s="239"/>
      <c r="U557" s="240"/>
      <c r="V557" s="236"/>
      <c r="W557" s="241" t="e" cm="1">
        <f t="array" aca="1" ref="W557" ca="1">INDIRECT("'"&amp;$C557&amp;"'!"&amp;"$"&amp;$D557&amp;$W$1&amp;"")</f>
        <v>#REF!</v>
      </c>
      <c r="X557" s="239"/>
      <c r="Y557" s="237"/>
      <c r="Z557" s="238"/>
      <c r="AA557" s="239"/>
      <c r="AB557" s="239"/>
      <c r="AC557" s="240"/>
      <c r="AD557" s="236"/>
      <c r="AE557" s="239"/>
      <c r="AF557" s="239"/>
      <c r="AG557" s="237"/>
      <c r="AH557" s="238"/>
      <c r="AI557" s="239"/>
      <c r="AJ557" s="239"/>
      <c r="AK557" s="240"/>
      <c r="AL557" s="236"/>
      <c r="AM557" s="239"/>
      <c r="AN557" s="239"/>
      <c r="AO557" s="240"/>
      <c r="AP557" s="236"/>
      <c r="AQ557" s="240"/>
      <c r="AR557" s="236" t="e" cm="1">
        <f t="array" aca="1" ref="AR557" ca="1">INDIRECT("'"&amp;$C557&amp;"'!"&amp;"$"&amp;$D557&amp;$AR$1&amp;"")</f>
        <v>#REF!</v>
      </c>
      <c r="AS557" s="239"/>
      <c r="AT557" s="237"/>
      <c r="AU557" s="238" t="e" cm="1">
        <f t="array" aca="1" ref="AU557" ca="1">INDIRECT("'"&amp;$C557&amp;"'!"&amp;"$"&amp;$D557&amp;$AU$1&amp;"")</f>
        <v>#REF!</v>
      </c>
      <c r="AV557" s="239"/>
      <c r="AW557" s="237"/>
      <c r="AX557" s="236"/>
      <c r="AY557" s="240"/>
      <c r="AZ557" s="239" t="e" cm="1">
        <f t="array" aca="1" ref="AZ557" ca="1">INDIRECT("'"&amp;$C557&amp;"'!"&amp;"$"&amp;$D557&amp;$AZ$1&amp;"")</f>
        <v>#REF!</v>
      </c>
      <c r="BA557" s="238"/>
      <c r="BB557" s="239"/>
      <c r="BC557" s="237"/>
      <c r="BD557" s="239" t="e" cm="1">
        <f t="array" aca="1" ref="BD557" ca="1">INDIRECT("'"&amp;$C557&amp;"'!"&amp;"$"&amp;$D557&amp;$BD$1&amp;"")</f>
        <v>#REF!</v>
      </c>
      <c r="BE557" s="238"/>
      <c r="BF557" s="239"/>
      <c r="BG557" s="237"/>
      <c r="BH557" s="241"/>
      <c r="BI557" s="237"/>
      <c r="BJ557" s="241" t="e" cm="1">
        <f t="array" aca="1" ref="BJ557" ca="1">INDIRECT("'"&amp;$C557&amp;"'!"&amp;"$"&amp;$D557&amp;$BJ$1&amp;"")</f>
        <v>#REF!</v>
      </c>
      <c r="BK557" s="239"/>
      <c r="BL557" s="237"/>
      <c r="BM557" s="415"/>
      <c r="BN557" s="236" t="e" cm="1">
        <f t="array" aca="1" ref="BN557" ca="1">INDIRECT("'"&amp;$C557&amp;"'!"&amp;"$"&amp;$D557&amp;$BN$1&amp;"")</f>
        <v>#REF!</v>
      </c>
      <c r="BO557" s="238"/>
      <c r="BP557" s="237"/>
      <c r="BQ557" s="241" t="e" cm="1">
        <f t="array" aca="1" ref="BQ557" ca="1">INDIRECT("'"&amp;$C557&amp;"'!"&amp;"$"&amp;$D557&amp;$BQ$1&amp;"")</f>
        <v>#REF!</v>
      </c>
      <c r="BR557" s="239"/>
      <c r="BS557" s="239"/>
      <c r="BT557" s="237"/>
      <c r="BU557" s="241" t="e" cm="1">
        <f t="array" aca="1" ref="BU557" ca="1">INDIRECT("'"&amp;$C557&amp;"'!"&amp;"$"&amp;$D557&amp;$BU$1&amp;"")</f>
        <v>#REF!</v>
      </c>
      <c r="BV557" s="239"/>
      <c r="BW557" s="239"/>
      <c r="BX557" s="237"/>
      <c r="BY557" s="242"/>
      <c r="BZ557" s="239"/>
      <c r="CA557" s="239"/>
      <c r="CB557" s="237"/>
    </row>
    <row r="558" spans="1:80" ht="15" x14ac:dyDescent="0.2">
      <c r="A558" s="351">
        <f t="shared" si="43"/>
        <v>45984</v>
      </c>
      <c r="B558" s="268">
        <v>0.125</v>
      </c>
      <c r="C558" s="254">
        <f>DAY(A558)</f>
        <v>23</v>
      </c>
      <c r="D558" s="255" t="s">
        <v>156</v>
      </c>
      <c r="E558" s="229"/>
      <c r="F558" s="230"/>
      <c r="G558" s="231" t="e" cm="1">
        <f t="array" aca="1" ref="G558" ca="1">INDIRECT("'"&amp;$C558&amp;"'!"&amp;"$"&amp;$D558&amp;$G$1&amp;"")</f>
        <v>#REF!</v>
      </c>
      <c r="H558" s="232" t="s">
        <v>1</v>
      </c>
      <c r="I558" s="230" t="s">
        <v>1</v>
      </c>
      <c r="J558" s="231" t="e" cm="1">
        <f t="array" aca="1" ref="J558" ca="1">INDIRECT("'"&amp;$C558&amp;"'!"&amp;"$"&amp;$D558&amp;$J$1&amp;"")</f>
        <v>#REF!</v>
      </c>
      <c r="K558" s="232"/>
      <c r="L558" s="232"/>
      <c r="M558" s="233"/>
      <c r="N558" s="229" t="e" cm="1">
        <f t="array" aca="1" ref="N558" ca="1">INDIRECT("'"&amp;$C558&amp;"'!"&amp;"$"&amp;$D558&amp;$N$1&amp;"")</f>
        <v>#REF!</v>
      </c>
      <c r="O558" s="232"/>
      <c r="P558" s="232"/>
      <c r="Q558" s="230"/>
      <c r="R558" s="359" t="e" cm="1">
        <f t="array" aca="1" ref="R558" ca="1">INDIRECT("'"&amp;$C558&amp;"'!"&amp;"$"&amp;$D558&amp;$R$1&amp;"")</f>
        <v>#REF!</v>
      </c>
      <c r="S558" s="232"/>
      <c r="T558" s="232"/>
      <c r="U558" s="233"/>
      <c r="V558" s="229"/>
      <c r="W558" s="234" t="e" cm="1">
        <f t="array" aca="1" ref="W558" ca="1">INDIRECT("'"&amp;$C558&amp;"'!"&amp;"$"&amp;$D558&amp;$W$1&amp;"")</f>
        <v>#REF!</v>
      </c>
      <c r="X558" s="232"/>
      <c r="Y558" s="230"/>
      <c r="Z558" s="231"/>
      <c r="AA558" s="232"/>
      <c r="AB558" s="232"/>
      <c r="AC558" s="233"/>
      <c r="AD558" s="229"/>
      <c r="AE558" s="232"/>
      <c r="AF558" s="232"/>
      <c r="AG558" s="230"/>
      <c r="AH558" s="231"/>
      <c r="AI558" s="232"/>
      <c r="AJ558" s="232"/>
      <c r="AK558" s="233"/>
      <c r="AL558" s="229"/>
      <c r="AM558" s="232"/>
      <c r="AN558" s="232"/>
      <c r="AO558" s="230"/>
      <c r="AP558" s="229"/>
      <c r="AQ558" s="233"/>
      <c r="AR558" s="229" t="e" cm="1">
        <f t="array" aca="1" ref="AR558" ca="1">INDIRECT("'"&amp;$C558&amp;"'!"&amp;"$"&amp;$D558&amp;$AR$1&amp;"")</f>
        <v>#REF!</v>
      </c>
      <c r="AS558" s="232"/>
      <c r="AT558" s="230"/>
      <c r="AU558" s="231" t="e" cm="1">
        <f t="array" aca="1" ref="AU558" ca="1">INDIRECT("'"&amp;$C558&amp;"'!"&amp;"$"&amp;$D558&amp;$AU$1&amp;"")</f>
        <v>#REF!</v>
      </c>
      <c r="AV558" s="232"/>
      <c r="AW558" s="230"/>
      <c r="AX558" s="229"/>
      <c r="AY558" s="233"/>
      <c r="AZ558" s="232" t="e" cm="1">
        <f t="array" aca="1" ref="AZ558" ca="1">INDIRECT("'"&amp;$C558&amp;"'!"&amp;"$"&amp;$D558&amp;$AZ$1&amp;"")</f>
        <v>#REF!</v>
      </c>
      <c r="BA558" s="231"/>
      <c r="BB558" s="232"/>
      <c r="BC558" s="230"/>
      <c r="BD558" s="232" t="e" cm="1">
        <f t="array" aca="1" ref="BD558" ca="1">INDIRECT("'"&amp;$C558&amp;"'!"&amp;"$"&amp;$D558&amp;$BD$1&amp;"")</f>
        <v>#REF!</v>
      </c>
      <c r="BE558" s="231"/>
      <c r="BF558" s="232"/>
      <c r="BG558" s="230"/>
      <c r="BH558" s="234"/>
      <c r="BI558" s="230"/>
      <c r="BJ558" s="234" t="e" cm="1">
        <f t="array" aca="1" ref="BJ558" ca="1">INDIRECT("'"&amp;$C558&amp;"'!"&amp;"$"&amp;$D558&amp;$BJ$1&amp;"")</f>
        <v>#REF!</v>
      </c>
      <c r="BK558" s="232"/>
      <c r="BL558" s="230"/>
      <c r="BM558" s="414"/>
      <c r="BN558" s="229" t="e" cm="1">
        <f t="array" aca="1" ref="BN558" ca="1">INDIRECT("'"&amp;$C558&amp;"'!"&amp;"$"&amp;$D558&amp;$BN$1&amp;"")</f>
        <v>#REF!</v>
      </c>
      <c r="BO558" s="231"/>
      <c r="BP558" s="230"/>
      <c r="BQ558" s="234" t="e" cm="1">
        <f t="array" aca="1" ref="BQ558" ca="1">INDIRECT("'"&amp;$C558&amp;"'!"&amp;"$"&amp;$D558&amp;$BQ$1&amp;"")</f>
        <v>#REF!</v>
      </c>
      <c r="BR558" s="232"/>
      <c r="BS558" s="232"/>
      <c r="BT558" s="230"/>
      <c r="BU558" s="234" t="e" cm="1">
        <f t="array" aca="1" ref="BU558" ca="1">INDIRECT("'"&amp;$C558&amp;"'!"&amp;"$"&amp;$D558&amp;$BU$1&amp;"")</f>
        <v>#REF!</v>
      </c>
      <c r="BV558" s="232"/>
      <c r="BW558" s="232"/>
      <c r="BX558" s="230"/>
      <c r="BY558" s="235"/>
      <c r="BZ558" s="232"/>
      <c r="CA558" s="232"/>
      <c r="CB558" s="230"/>
    </row>
    <row r="559" spans="1:80" ht="15" x14ac:dyDescent="0.2">
      <c r="A559" s="351">
        <f t="shared" si="43"/>
        <v>45984</v>
      </c>
      <c r="B559" s="268">
        <v>0.16666666666666699</v>
      </c>
      <c r="C559" s="254">
        <f>DAY(A559)</f>
        <v>23</v>
      </c>
      <c r="D559" s="255" t="s">
        <v>157</v>
      </c>
      <c r="E559" s="236"/>
      <c r="F559" s="237"/>
      <c r="G559" s="238" t="e" cm="1">
        <f t="array" aca="1" ref="G559" ca="1">INDIRECT("'"&amp;$C559&amp;"'!"&amp;"$"&amp;$D559&amp;$G$1&amp;"")</f>
        <v>#REF!</v>
      </c>
      <c r="H559" s="239" t="s">
        <v>1</v>
      </c>
      <c r="I559" s="237" t="s">
        <v>1</v>
      </c>
      <c r="J559" s="238" t="e" cm="1">
        <f t="array" aca="1" ref="J559" ca="1">INDIRECT("'"&amp;$C559&amp;"'!"&amp;"$"&amp;$D559&amp;$J$1&amp;"")</f>
        <v>#REF!</v>
      </c>
      <c r="K559" s="239"/>
      <c r="L559" s="239"/>
      <c r="M559" s="240"/>
      <c r="N559" s="236" t="e" cm="1">
        <f t="array" aca="1" ref="N559" ca="1">INDIRECT("'"&amp;$C559&amp;"'!"&amp;"$"&amp;$D559&amp;$N$1&amp;"")</f>
        <v>#REF!</v>
      </c>
      <c r="O559" s="239"/>
      <c r="P559" s="239"/>
      <c r="Q559" s="237"/>
      <c r="R559" s="236" t="e" cm="1">
        <f t="array" aca="1" ref="R559" ca="1">INDIRECT("'"&amp;$C559&amp;"'!"&amp;"$"&amp;$D559&amp;$R$1&amp;"")</f>
        <v>#REF!</v>
      </c>
      <c r="S559" s="239"/>
      <c r="T559" s="239"/>
      <c r="U559" s="240"/>
      <c r="V559" s="236"/>
      <c r="W559" s="241" t="e" cm="1">
        <f t="array" aca="1" ref="W559" ca="1">INDIRECT("'"&amp;$C559&amp;"'!"&amp;"$"&amp;$D559&amp;$W$1&amp;"")</f>
        <v>#REF!</v>
      </c>
      <c r="X559" s="239"/>
      <c r="Y559" s="237"/>
      <c r="Z559" s="238"/>
      <c r="AA559" s="239"/>
      <c r="AB559" s="239"/>
      <c r="AC559" s="240"/>
      <c r="AD559" s="236"/>
      <c r="AE559" s="239"/>
      <c r="AF559" s="239"/>
      <c r="AG559" s="237"/>
      <c r="AH559" s="238"/>
      <c r="AI559" s="239"/>
      <c r="AJ559" s="239"/>
      <c r="AK559" s="240"/>
      <c r="AL559" s="236"/>
      <c r="AM559" s="239"/>
      <c r="AN559" s="239"/>
      <c r="AO559" s="237"/>
      <c r="AP559" s="236"/>
      <c r="AQ559" s="240"/>
      <c r="AR559" s="236" t="e" cm="1">
        <f t="array" aca="1" ref="AR559" ca="1">INDIRECT("'"&amp;$C559&amp;"'!"&amp;"$"&amp;$D559&amp;$AR$1&amp;"")</f>
        <v>#REF!</v>
      </c>
      <c r="AS559" s="239"/>
      <c r="AT559" s="237"/>
      <c r="AU559" s="238" t="e" cm="1">
        <f t="array" aca="1" ref="AU559" ca="1">INDIRECT("'"&amp;$C559&amp;"'!"&amp;"$"&amp;$D559&amp;$AU$1&amp;"")</f>
        <v>#REF!</v>
      </c>
      <c r="AV559" s="239"/>
      <c r="AW559" s="237"/>
      <c r="AX559" s="236"/>
      <c r="AY559" s="240"/>
      <c r="AZ559" s="239" t="e" cm="1">
        <f t="array" aca="1" ref="AZ559" ca="1">INDIRECT("'"&amp;$C559&amp;"'!"&amp;"$"&amp;$D559&amp;$AZ$1&amp;"")</f>
        <v>#REF!</v>
      </c>
      <c r="BA559" s="238"/>
      <c r="BB559" s="239"/>
      <c r="BC559" s="237"/>
      <c r="BD559" s="239" t="e" cm="1">
        <f t="array" aca="1" ref="BD559" ca="1">INDIRECT("'"&amp;$C559&amp;"'!"&amp;"$"&amp;$D559&amp;$BD$1&amp;"")</f>
        <v>#REF!</v>
      </c>
      <c r="BE559" s="238"/>
      <c r="BF559" s="239"/>
      <c r="BG559" s="237"/>
      <c r="BH559" s="241"/>
      <c r="BI559" s="237"/>
      <c r="BJ559" s="241" t="e" cm="1">
        <f t="array" aca="1" ref="BJ559" ca="1">INDIRECT("'"&amp;$C559&amp;"'!"&amp;"$"&amp;$D559&amp;$BJ$1&amp;"")</f>
        <v>#REF!</v>
      </c>
      <c r="BK559" s="239"/>
      <c r="BL559" s="237"/>
      <c r="BM559" s="415"/>
      <c r="BN559" s="236" t="e" cm="1">
        <f t="array" aca="1" ref="BN559" ca="1">INDIRECT("'"&amp;$C559&amp;"'!"&amp;"$"&amp;$D559&amp;$BN$1&amp;"")</f>
        <v>#REF!</v>
      </c>
      <c r="BO559" s="238"/>
      <c r="BP559" s="237"/>
      <c r="BQ559" s="241" t="e" cm="1">
        <f t="array" aca="1" ref="BQ559" ca="1">INDIRECT("'"&amp;$C559&amp;"'!"&amp;"$"&amp;$D559&amp;$BQ$1&amp;"")</f>
        <v>#REF!</v>
      </c>
      <c r="BR559" s="239"/>
      <c r="BS559" s="239"/>
      <c r="BT559" s="237"/>
      <c r="BU559" s="241" t="e" cm="1">
        <f t="array" aca="1" ref="BU559" ca="1">INDIRECT("'"&amp;$C559&amp;"'!"&amp;"$"&amp;$D559&amp;$BU$1&amp;"")</f>
        <v>#REF!</v>
      </c>
      <c r="BV559" s="239"/>
      <c r="BW559" s="239"/>
      <c r="BX559" s="237"/>
      <c r="BY559" s="242"/>
      <c r="BZ559" s="239"/>
      <c r="CA559" s="239"/>
      <c r="CB559" s="237"/>
    </row>
    <row r="560" spans="1:80" ht="15" x14ac:dyDescent="0.2">
      <c r="A560" s="351">
        <f t="shared" si="43"/>
        <v>45984</v>
      </c>
      <c r="B560" s="268">
        <v>0.20833333333333301</v>
      </c>
      <c r="C560" s="254">
        <f t="shared" ref="C560:C578" si="44">DAY(A560)</f>
        <v>23</v>
      </c>
      <c r="D560" s="255" t="s">
        <v>158</v>
      </c>
      <c r="E560" s="229"/>
      <c r="F560" s="230"/>
      <c r="G560" s="231" t="e" cm="1">
        <f t="array" aca="1" ref="G560" ca="1">INDIRECT("'"&amp;$C560&amp;"'!"&amp;"$"&amp;$D560&amp;$G$1&amp;"")</f>
        <v>#REF!</v>
      </c>
      <c r="H560" s="232" t="s">
        <v>1</v>
      </c>
      <c r="I560" s="230" t="s">
        <v>1</v>
      </c>
      <c r="J560" s="231" t="e" cm="1">
        <f t="array" aca="1" ref="J560" ca="1">INDIRECT("'"&amp;$C560&amp;"'!"&amp;"$"&amp;$D560&amp;$J$1&amp;"")</f>
        <v>#REF!</v>
      </c>
      <c r="K560" s="232"/>
      <c r="L560" s="232"/>
      <c r="M560" s="233"/>
      <c r="N560" s="229" t="e" cm="1">
        <f t="array" aca="1" ref="N560" ca="1">INDIRECT("'"&amp;$C560&amp;"'!"&amp;"$"&amp;$D560&amp;$N$1&amp;"")</f>
        <v>#REF!</v>
      </c>
      <c r="O560" s="232"/>
      <c r="P560" s="232"/>
      <c r="Q560" s="230"/>
      <c r="R560" s="359" t="e" cm="1">
        <f t="array" aca="1" ref="R560" ca="1">INDIRECT("'"&amp;$C560&amp;"'!"&amp;"$"&amp;$D560&amp;$R$1&amp;"")</f>
        <v>#REF!</v>
      </c>
      <c r="S560" s="232"/>
      <c r="T560" s="232"/>
      <c r="U560" s="233"/>
      <c r="V560" s="229"/>
      <c r="W560" s="234" t="e" cm="1">
        <f t="array" aca="1" ref="W560" ca="1">INDIRECT("'"&amp;$C560&amp;"'!"&amp;"$"&amp;$D560&amp;$W$1&amp;"")</f>
        <v>#REF!</v>
      </c>
      <c r="X560" s="232"/>
      <c r="Y560" s="230"/>
      <c r="Z560" s="231"/>
      <c r="AA560" s="232"/>
      <c r="AB560" s="232"/>
      <c r="AC560" s="233"/>
      <c r="AD560" s="229"/>
      <c r="AE560" s="232"/>
      <c r="AF560" s="232"/>
      <c r="AG560" s="230"/>
      <c r="AH560" s="231"/>
      <c r="AI560" s="232"/>
      <c r="AJ560" s="232"/>
      <c r="AK560" s="233"/>
      <c r="AL560" s="229"/>
      <c r="AM560" s="232"/>
      <c r="AN560" s="232"/>
      <c r="AO560" s="230"/>
      <c r="AP560" s="229"/>
      <c r="AQ560" s="233"/>
      <c r="AR560" s="229" t="e" cm="1">
        <f t="array" aca="1" ref="AR560" ca="1">INDIRECT("'"&amp;$C560&amp;"'!"&amp;"$"&amp;$D560&amp;$AR$1&amp;"")</f>
        <v>#REF!</v>
      </c>
      <c r="AS560" s="232"/>
      <c r="AT560" s="230"/>
      <c r="AU560" s="231" t="e" cm="1">
        <f t="array" aca="1" ref="AU560" ca="1">INDIRECT("'"&amp;$C560&amp;"'!"&amp;"$"&amp;$D560&amp;$AU$1&amp;"")</f>
        <v>#REF!</v>
      </c>
      <c r="AV560" s="232"/>
      <c r="AW560" s="230"/>
      <c r="AX560" s="229"/>
      <c r="AY560" s="233"/>
      <c r="AZ560" s="232" t="e" cm="1">
        <f t="array" aca="1" ref="AZ560" ca="1">INDIRECT("'"&amp;$C560&amp;"'!"&amp;"$"&amp;$D560&amp;$AZ$1&amp;"")</f>
        <v>#REF!</v>
      </c>
      <c r="BA560" s="231"/>
      <c r="BB560" s="232"/>
      <c r="BC560" s="230"/>
      <c r="BD560" s="232" t="e" cm="1">
        <f t="array" aca="1" ref="BD560" ca="1">INDIRECT("'"&amp;$C560&amp;"'!"&amp;"$"&amp;$D560&amp;$BD$1&amp;"")</f>
        <v>#REF!</v>
      </c>
      <c r="BE560" s="231"/>
      <c r="BF560" s="232"/>
      <c r="BG560" s="230"/>
      <c r="BH560" s="234"/>
      <c r="BI560" s="230"/>
      <c r="BJ560" s="234" t="e" cm="1">
        <f t="array" aca="1" ref="BJ560" ca="1">INDIRECT("'"&amp;$C560&amp;"'!"&amp;"$"&amp;$D560&amp;$BJ$1&amp;"")</f>
        <v>#REF!</v>
      </c>
      <c r="BK560" s="232"/>
      <c r="BL560" s="230"/>
      <c r="BM560" s="414"/>
      <c r="BN560" s="229" t="e" cm="1">
        <f t="array" aca="1" ref="BN560" ca="1">INDIRECT("'"&amp;$C560&amp;"'!"&amp;"$"&amp;$D560&amp;$BN$1&amp;"")</f>
        <v>#REF!</v>
      </c>
      <c r="BO560" s="231"/>
      <c r="BP560" s="230"/>
      <c r="BQ560" s="234" t="e" cm="1">
        <f t="array" aca="1" ref="BQ560" ca="1">INDIRECT("'"&amp;$C560&amp;"'!"&amp;"$"&amp;$D560&amp;$BQ$1&amp;"")</f>
        <v>#REF!</v>
      </c>
      <c r="BR560" s="232"/>
      <c r="BS560" s="232"/>
      <c r="BT560" s="230"/>
      <c r="BU560" s="234" t="e" cm="1">
        <f t="array" aca="1" ref="BU560" ca="1">INDIRECT("'"&amp;$C560&amp;"'!"&amp;"$"&amp;$D560&amp;$BU$1&amp;"")</f>
        <v>#REF!</v>
      </c>
      <c r="BV560" s="232"/>
      <c r="BW560" s="232"/>
      <c r="BX560" s="230"/>
      <c r="BY560" s="235"/>
      <c r="BZ560" s="232"/>
      <c r="CA560" s="232"/>
      <c r="CB560" s="230"/>
    </row>
    <row r="561" spans="1:80" ht="15" x14ac:dyDescent="0.2">
      <c r="A561" s="351">
        <f t="shared" si="43"/>
        <v>45984</v>
      </c>
      <c r="B561" s="268">
        <v>0.25</v>
      </c>
      <c r="C561" s="254">
        <f t="shared" si="44"/>
        <v>23</v>
      </c>
      <c r="D561" s="255" t="s">
        <v>159</v>
      </c>
      <c r="E561" s="236"/>
      <c r="F561" s="237"/>
      <c r="G561" s="238" t="e" cm="1">
        <f t="array" aca="1" ref="G561" ca="1">INDIRECT("'"&amp;$C561&amp;"'!"&amp;"$"&amp;$D561&amp;$G$1&amp;"")</f>
        <v>#REF!</v>
      </c>
      <c r="H561" s="239" t="s">
        <v>1</v>
      </c>
      <c r="I561" s="237" t="s">
        <v>1</v>
      </c>
      <c r="J561" s="238" t="e" cm="1">
        <f t="array" aca="1" ref="J561" ca="1">INDIRECT("'"&amp;$C561&amp;"'!"&amp;"$"&amp;$D561&amp;$J$1&amp;"")</f>
        <v>#REF!</v>
      </c>
      <c r="K561" s="239"/>
      <c r="L561" s="239"/>
      <c r="M561" s="240"/>
      <c r="N561" s="236" t="e" cm="1">
        <f t="array" aca="1" ref="N561" ca="1">INDIRECT("'"&amp;$C561&amp;"'!"&amp;"$"&amp;$D561&amp;$N$1&amp;"")</f>
        <v>#REF!</v>
      </c>
      <c r="O561" s="239"/>
      <c r="P561" s="239"/>
      <c r="Q561" s="237"/>
      <c r="R561" s="236" t="e" cm="1">
        <f t="array" aca="1" ref="R561" ca="1">INDIRECT("'"&amp;$C561&amp;"'!"&amp;"$"&amp;$D561&amp;$R$1&amp;"")</f>
        <v>#REF!</v>
      </c>
      <c r="S561" s="239"/>
      <c r="T561" s="239"/>
      <c r="U561" s="240"/>
      <c r="V561" s="236"/>
      <c r="W561" s="241" t="e" cm="1">
        <f t="array" aca="1" ref="W561" ca="1">INDIRECT("'"&amp;$C561&amp;"'!"&amp;"$"&amp;$D561&amp;$W$1&amp;"")</f>
        <v>#REF!</v>
      </c>
      <c r="X561" s="239"/>
      <c r="Y561" s="237"/>
      <c r="Z561" s="238"/>
      <c r="AA561" s="239"/>
      <c r="AB561" s="239"/>
      <c r="AC561" s="240"/>
      <c r="AD561" s="236"/>
      <c r="AE561" s="239"/>
      <c r="AF561" s="239"/>
      <c r="AG561" s="237"/>
      <c r="AH561" s="238"/>
      <c r="AI561" s="239"/>
      <c r="AJ561" s="239"/>
      <c r="AK561" s="240"/>
      <c r="AL561" s="236"/>
      <c r="AM561" s="239"/>
      <c r="AN561" s="239"/>
      <c r="AO561" s="237"/>
      <c r="AP561" s="236"/>
      <c r="AQ561" s="240"/>
      <c r="AR561" s="236" t="e" cm="1">
        <f t="array" aca="1" ref="AR561" ca="1">INDIRECT("'"&amp;$C561&amp;"'!"&amp;"$"&amp;$D561&amp;$AR$1&amp;"")</f>
        <v>#REF!</v>
      </c>
      <c r="AS561" s="239"/>
      <c r="AT561" s="237"/>
      <c r="AU561" s="238" t="e" cm="1">
        <f t="array" aca="1" ref="AU561" ca="1">INDIRECT("'"&amp;$C561&amp;"'!"&amp;"$"&amp;$D561&amp;$AU$1&amp;"")</f>
        <v>#REF!</v>
      </c>
      <c r="AV561" s="239"/>
      <c r="AW561" s="237"/>
      <c r="AX561" s="236"/>
      <c r="AY561" s="240"/>
      <c r="AZ561" s="239" t="e" cm="1">
        <f t="array" aca="1" ref="AZ561" ca="1">INDIRECT("'"&amp;$C561&amp;"'!"&amp;"$"&amp;$D561&amp;$AZ$1&amp;"")</f>
        <v>#REF!</v>
      </c>
      <c r="BA561" s="238"/>
      <c r="BB561" s="239"/>
      <c r="BC561" s="237"/>
      <c r="BD561" s="239" t="e" cm="1">
        <f t="array" aca="1" ref="BD561" ca="1">INDIRECT("'"&amp;$C561&amp;"'!"&amp;"$"&amp;$D561&amp;$BD$1&amp;"")</f>
        <v>#REF!</v>
      </c>
      <c r="BE561" s="238"/>
      <c r="BF561" s="239"/>
      <c r="BG561" s="237"/>
      <c r="BH561" s="241"/>
      <c r="BI561" s="237"/>
      <c r="BJ561" s="241" t="e" cm="1">
        <f t="array" aca="1" ref="BJ561" ca="1">INDIRECT("'"&amp;$C561&amp;"'!"&amp;"$"&amp;$D561&amp;$BJ$1&amp;"")</f>
        <v>#REF!</v>
      </c>
      <c r="BK561" s="239"/>
      <c r="BL561" s="237"/>
      <c r="BM561" s="415"/>
      <c r="BN561" s="236" t="e" cm="1">
        <f t="array" aca="1" ref="BN561" ca="1">INDIRECT("'"&amp;$C561&amp;"'!"&amp;"$"&amp;$D561&amp;$BN$1&amp;"")</f>
        <v>#REF!</v>
      </c>
      <c r="BO561" s="238"/>
      <c r="BP561" s="237"/>
      <c r="BQ561" s="241" t="e" cm="1">
        <f t="array" aca="1" ref="BQ561" ca="1">INDIRECT("'"&amp;$C561&amp;"'!"&amp;"$"&amp;$D561&amp;$BQ$1&amp;"")</f>
        <v>#REF!</v>
      </c>
      <c r="BR561" s="239"/>
      <c r="BS561" s="239"/>
      <c r="BT561" s="237"/>
      <c r="BU561" s="241" t="e" cm="1">
        <f t="array" aca="1" ref="BU561" ca="1">INDIRECT("'"&amp;$C561&amp;"'!"&amp;"$"&amp;$D561&amp;$BU$1&amp;"")</f>
        <v>#REF!</v>
      </c>
      <c r="BV561" s="239"/>
      <c r="BW561" s="239"/>
      <c r="BX561" s="237"/>
      <c r="BY561" s="242"/>
      <c r="BZ561" s="239"/>
      <c r="CA561" s="239"/>
      <c r="CB561" s="237"/>
    </row>
    <row r="562" spans="1:80" ht="15" x14ac:dyDescent="0.2">
      <c r="A562" s="351">
        <f t="shared" si="43"/>
        <v>45984</v>
      </c>
      <c r="B562" s="268">
        <v>0.29166666666666702</v>
      </c>
      <c r="C562" s="254">
        <f t="shared" si="44"/>
        <v>23</v>
      </c>
      <c r="D562" s="255" t="s">
        <v>160</v>
      </c>
      <c r="E562" s="229"/>
      <c r="F562" s="230"/>
      <c r="G562" s="231" t="e" cm="1">
        <f t="array" aca="1" ref="G562" ca="1">INDIRECT("'"&amp;$C562&amp;"'!"&amp;"$"&amp;$D562&amp;$G$1&amp;"")</f>
        <v>#REF!</v>
      </c>
      <c r="H562" s="232" t="s">
        <v>1</v>
      </c>
      <c r="I562" s="230" t="s">
        <v>1</v>
      </c>
      <c r="J562" s="231" t="e" cm="1">
        <f t="array" aca="1" ref="J562" ca="1">INDIRECT("'"&amp;$C562&amp;"'!"&amp;"$"&amp;$D562&amp;$J$1&amp;"")</f>
        <v>#REF!</v>
      </c>
      <c r="K562" s="232"/>
      <c r="L562" s="232"/>
      <c r="M562" s="233"/>
      <c r="N562" s="229" t="e" cm="1">
        <f t="array" aca="1" ref="N562" ca="1">INDIRECT("'"&amp;$C562&amp;"'!"&amp;"$"&amp;$D562&amp;$N$1&amp;"")</f>
        <v>#REF!</v>
      </c>
      <c r="O562" s="232"/>
      <c r="P562" s="232"/>
      <c r="Q562" s="230"/>
      <c r="R562" s="359" t="e" cm="1">
        <f t="array" aca="1" ref="R562" ca="1">INDIRECT("'"&amp;$C562&amp;"'!"&amp;"$"&amp;$D562&amp;$R$1&amp;"")</f>
        <v>#REF!</v>
      </c>
      <c r="S562" s="232"/>
      <c r="T562" s="232"/>
      <c r="U562" s="233"/>
      <c r="V562" s="229"/>
      <c r="W562" s="234" t="e" cm="1">
        <f t="array" aca="1" ref="W562" ca="1">INDIRECT("'"&amp;$C562&amp;"'!"&amp;"$"&amp;$D562&amp;$W$1&amp;"")</f>
        <v>#REF!</v>
      </c>
      <c r="X562" s="232"/>
      <c r="Y562" s="230"/>
      <c r="Z562" s="231" t="e" cm="1">
        <f t="array" aca="1" ref="Z562" ca="1">INDIRECT("'"&amp;$C562&amp;"'!"&amp;"$"&amp;$D562&amp;$Z$1&amp;"")</f>
        <v>#REF!</v>
      </c>
      <c r="AA562" s="232" t="s">
        <v>1</v>
      </c>
      <c r="AB562" s="232" t="s">
        <v>1</v>
      </c>
      <c r="AC562" s="233" t="s">
        <v>1</v>
      </c>
      <c r="AD562" s="229" t="e" cm="1">
        <f t="array" aca="1" ref="AD562" ca="1">INDIRECT("'"&amp;$C562&amp;"'!"&amp;"$"&amp;$D562&amp;$AD$1&amp;"")</f>
        <v>#REF!</v>
      </c>
      <c r="AE562" s="232" t="s">
        <v>1</v>
      </c>
      <c r="AF562" s="232" t="s">
        <v>1</v>
      </c>
      <c r="AG562" s="230" t="s">
        <v>1</v>
      </c>
      <c r="AH562" s="231" t="e" cm="1">
        <f t="array" aca="1" ref="AH562" ca="1">INDIRECT("'"&amp;$C562&amp;"'!"&amp;"$"&amp;$D562&amp;$AH$1&amp;"")</f>
        <v>#REF!</v>
      </c>
      <c r="AI562" s="232" t="s">
        <v>1</v>
      </c>
      <c r="AJ562" s="232" t="s">
        <v>1</v>
      </c>
      <c r="AK562" s="233" t="s">
        <v>1</v>
      </c>
      <c r="AL562" s="229" t="e" cm="1">
        <f t="array" aca="1" ref="AL562" ca="1">INDIRECT("'"&amp;$C562&amp;"'!"&amp;"$"&amp;$D562&amp;$AL$1&amp;"")</f>
        <v>#REF!</v>
      </c>
      <c r="AM562" s="232" t="s">
        <v>1</v>
      </c>
      <c r="AN562" s="232" t="s">
        <v>1</v>
      </c>
      <c r="AO562" s="230" t="s">
        <v>1</v>
      </c>
      <c r="AP562" s="229"/>
      <c r="AQ562" s="233"/>
      <c r="AR562" s="229" t="e" cm="1">
        <f t="array" aca="1" ref="AR562" ca="1">INDIRECT("'"&amp;$C562&amp;"'!"&amp;"$"&amp;$D562&amp;$AR$1&amp;"")</f>
        <v>#REF!</v>
      </c>
      <c r="AS562" s="232"/>
      <c r="AT562" s="230"/>
      <c r="AU562" s="231" t="e" cm="1">
        <f t="array" aca="1" ref="AU562" ca="1">INDIRECT("'"&amp;$C562&amp;"'!"&amp;"$"&amp;$D562&amp;$AU$1&amp;"")</f>
        <v>#REF!</v>
      </c>
      <c r="AV562" s="232"/>
      <c r="AW562" s="230"/>
      <c r="AX562" s="229"/>
      <c r="AY562" s="233"/>
      <c r="AZ562" s="232" t="e" cm="1">
        <f t="array" aca="1" ref="AZ562" ca="1">INDIRECT("'"&amp;$C562&amp;"'!"&amp;"$"&amp;$D562&amp;$AZ$1&amp;"")</f>
        <v>#REF!</v>
      </c>
      <c r="BA562" s="231"/>
      <c r="BB562" s="232"/>
      <c r="BC562" s="230"/>
      <c r="BD562" s="232" t="e" cm="1">
        <f t="array" aca="1" ref="BD562" ca="1">INDIRECT("'"&amp;$C562&amp;"'!"&amp;"$"&amp;$D562&amp;$BD$1&amp;"")</f>
        <v>#REF!</v>
      </c>
      <c r="BE562" s="231"/>
      <c r="BF562" s="232"/>
      <c r="BG562" s="230"/>
      <c r="BH562" s="234"/>
      <c r="BI562" s="230"/>
      <c r="BJ562" s="234" t="e" cm="1">
        <f t="array" aca="1" ref="BJ562" ca="1">INDIRECT("'"&amp;$C562&amp;"'!"&amp;"$"&amp;$D562&amp;$BJ$1&amp;"")</f>
        <v>#REF!</v>
      </c>
      <c r="BK562" s="232"/>
      <c r="BL562" s="230"/>
      <c r="BM562" s="414"/>
      <c r="BN562" s="229" t="e" cm="1">
        <f t="array" aca="1" ref="BN562" ca="1">INDIRECT("'"&amp;$C562&amp;"'!"&amp;"$"&amp;$D562&amp;$BN$1&amp;"")</f>
        <v>#REF!</v>
      </c>
      <c r="BO562" s="231"/>
      <c r="BP562" s="230"/>
      <c r="BQ562" s="234" t="e" cm="1">
        <f t="array" aca="1" ref="BQ562" ca="1">INDIRECT("'"&amp;$C562&amp;"'!"&amp;"$"&amp;$D562&amp;$BQ$1&amp;"")</f>
        <v>#REF!</v>
      </c>
      <c r="BR562" s="232"/>
      <c r="BS562" s="232"/>
      <c r="BT562" s="230"/>
      <c r="BU562" s="235" t="e" cm="1">
        <f t="array" aca="1" ref="BU562" ca="1">INDIRECT("'"&amp;$C562&amp;"'!"&amp;"$"&amp;$D562&amp;$BU$1&amp;"")</f>
        <v>#REF!</v>
      </c>
      <c r="BV562" s="232"/>
      <c r="BW562" s="232"/>
      <c r="BX562" s="230"/>
      <c r="BY562" s="235"/>
      <c r="BZ562" s="232"/>
      <c r="CA562" s="232"/>
      <c r="CB562" s="230"/>
    </row>
    <row r="563" spans="1:80" ht="15" x14ac:dyDescent="0.2">
      <c r="A563" s="351">
        <f t="shared" si="43"/>
        <v>45984</v>
      </c>
      <c r="B563" s="268">
        <v>0.33333333333333398</v>
      </c>
      <c r="C563" s="254">
        <f t="shared" si="44"/>
        <v>23</v>
      </c>
      <c r="D563" s="255" t="s">
        <v>161</v>
      </c>
      <c r="E563" s="236"/>
      <c r="F563" s="237"/>
      <c r="G563" s="238" t="e" cm="1">
        <f t="array" aca="1" ref="G563" ca="1">INDIRECT("'"&amp;$C563&amp;"'!"&amp;"$"&amp;$D563&amp;$G$1&amp;"")</f>
        <v>#REF!</v>
      </c>
      <c r="H563" s="239" t="s">
        <v>1</v>
      </c>
      <c r="I563" s="237" t="s">
        <v>1</v>
      </c>
      <c r="J563" s="238" t="e" cm="1">
        <f t="array" aca="1" ref="J563" ca="1">INDIRECT("'"&amp;$C563&amp;"'!"&amp;"$"&amp;$D563&amp;$J$1&amp;"")</f>
        <v>#REF!</v>
      </c>
      <c r="K563" s="239"/>
      <c r="L563" s="239"/>
      <c r="M563" s="240"/>
      <c r="N563" s="236" t="e" cm="1">
        <f t="array" aca="1" ref="N563" ca="1">INDIRECT("'"&amp;$C563&amp;"'!"&amp;"$"&amp;$D563&amp;$N$1&amp;"")</f>
        <v>#REF!</v>
      </c>
      <c r="O563" s="239"/>
      <c r="P563" s="239"/>
      <c r="Q563" s="237"/>
      <c r="R563" s="236" t="e" cm="1">
        <f t="array" aca="1" ref="R563" ca="1">INDIRECT("'"&amp;$C563&amp;"'!"&amp;"$"&amp;$D563&amp;$R$1&amp;"")</f>
        <v>#REF!</v>
      </c>
      <c r="S563" s="239"/>
      <c r="T563" s="239"/>
      <c r="U563" s="240"/>
      <c r="V563" s="236"/>
      <c r="W563" s="241" t="e" cm="1">
        <f t="array" aca="1" ref="W563" ca="1">INDIRECT("'"&amp;$C563&amp;"'!"&amp;"$"&amp;$D563&amp;$W$1&amp;"")</f>
        <v>#REF!</v>
      </c>
      <c r="X563" s="239"/>
      <c r="Y563" s="237"/>
      <c r="Z563" s="238" t="e" cm="1">
        <f t="array" aca="1" ref="Z563" ca="1">INDIRECT("'"&amp;$C563&amp;"'!"&amp;"$"&amp;$D563&amp;$Z$1&amp;"")</f>
        <v>#REF!</v>
      </c>
      <c r="AA563" s="239" t="s">
        <v>1</v>
      </c>
      <c r="AB563" s="239" t="s">
        <v>1</v>
      </c>
      <c r="AC563" s="240" t="s">
        <v>1</v>
      </c>
      <c r="AD563" s="236" t="e" cm="1">
        <f t="array" aca="1" ref="AD563" ca="1">INDIRECT("'"&amp;$C563&amp;"'!"&amp;"$"&amp;$D563&amp;$AD$1&amp;"")</f>
        <v>#REF!</v>
      </c>
      <c r="AE563" s="239" t="s">
        <v>1</v>
      </c>
      <c r="AF563" s="239" t="s">
        <v>1</v>
      </c>
      <c r="AG563" s="237" t="s">
        <v>1</v>
      </c>
      <c r="AH563" s="238" t="e" cm="1">
        <f t="array" aca="1" ref="AH563" ca="1">INDIRECT("'"&amp;$C563&amp;"'!"&amp;"$"&amp;$D563&amp;$AH$1&amp;"")</f>
        <v>#REF!</v>
      </c>
      <c r="AI563" s="239" t="s">
        <v>1</v>
      </c>
      <c r="AJ563" s="239" t="s">
        <v>1</v>
      </c>
      <c r="AK563" s="240" t="s">
        <v>1</v>
      </c>
      <c r="AL563" s="236" t="e" cm="1">
        <f t="array" aca="1" ref="AL563" ca="1">INDIRECT("'"&amp;$C563&amp;"'!"&amp;"$"&amp;$D563&amp;$AL$1&amp;"")</f>
        <v>#REF!</v>
      </c>
      <c r="AM563" s="239" t="s">
        <v>1</v>
      </c>
      <c r="AN563" s="239" t="s">
        <v>1</v>
      </c>
      <c r="AO563" s="237" t="s">
        <v>1</v>
      </c>
      <c r="AP563" s="236"/>
      <c r="AQ563" s="240"/>
      <c r="AR563" s="236" t="e" cm="1">
        <f t="array" aca="1" ref="AR563" ca="1">INDIRECT("'"&amp;$C563&amp;"'!"&amp;"$"&amp;$D563&amp;$AR$1&amp;"")</f>
        <v>#REF!</v>
      </c>
      <c r="AS563" s="239"/>
      <c r="AT563" s="237"/>
      <c r="AU563" s="238" t="e" cm="1">
        <f t="array" aca="1" ref="AU563" ca="1">INDIRECT("'"&amp;$C563&amp;"'!"&amp;"$"&amp;$D563&amp;$AU$1&amp;"")</f>
        <v>#REF!</v>
      </c>
      <c r="AV563" s="239"/>
      <c r="AW563" s="237"/>
      <c r="AX563" s="236"/>
      <c r="AY563" s="240"/>
      <c r="AZ563" s="239" t="e" cm="1">
        <f t="array" aca="1" ref="AZ563" ca="1">INDIRECT("'"&amp;$C563&amp;"'!"&amp;"$"&amp;$D563&amp;$AZ$1&amp;"")</f>
        <v>#REF!</v>
      </c>
      <c r="BA563" s="238"/>
      <c r="BB563" s="239"/>
      <c r="BC563" s="237"/>
      <c r="BD563" s="239" t="e" cm="1">
        <f t="array" aca="1" ref="BD563" ca="1">INDIRECT("'"&amp;$C563&amp;"'!"&amp;"$"&amp;$D563&amp;$BD$1&amp;"")</f>
        <v>#REF!</v>
      </c>
      <c r="BE563" s="238"/>
      <c r="BF563" s="239"/>
      <c r="BG563" s="237"/>
      <c r="BH563" s="241"/>
      <c r="BI563" s="237"/>
      <c r="BJ563" s="241" t="e" cm="1">
        <f t="array" aca="1" ref="BJ563" ca="1">INDIRECT("'"&amp;$C563&amp;"'!"&amp;"$"&amp;$D563&amp;$BJ$1&amp;"")</f>
        <v>#REF!</v>
      </c>
      <c r="BK563" s="239"/>
      <c r="BL563" s="237"/>
      <c r="BM563" s="415"/>
      <c r="BN563" s="236" t="e" cm="1">
        <f t="array" aca="1" ref="BN563" ca="1">INDIRECT("'"&amp;$C563&amp;"'!"&amp;"$"&amp;$D563&amp;$BN$1&amp;"")</f>
        <v>#REF!</v>
      </c>
      <c r="BO563" s="238"/>
      <c r="BP563" s="237"/>
      <c r="BQ563" s="241" t="e" cm="1">
        <f t="array" aca="1" ref="BQ563" ca="1">INDIRECT("'"&amp;$C563&amp;"'!"&amp;"$"&amp;$D563&amp;$BQ$1&amp;"")</f>
        <v>#REF!</v>
      </c>
      <c r="BR563" s="239"/>
      <c r="BS563" s="239"/>
      <c r="BT563" s="237"/>
      <c r="BU563" s="242" t="e" cm="1">
        <f t="array" aca="1" ref="BU563" ca="1">INDIRECT("'"&amp;$C563&amp;"'!"&amp;"$"&amp;$D563&amp;$BU$1&amp;"")</f>
        <v>#REF!</v>
      </c>
      <c r="BV563" s="239"/>
      <c r="BW563" s="239"/>
      <c r="BX563" s="237"/>
      <c r="BY563" s="242"/>
      <c r="BZ563" s="239"/>
      <c r="CA563" s="239"/>
      <c r="CB563" s="237"/>
    </row>
    <row r="564" spans="1:80" ht="15" x14ac:dyDescent="0.2">
      <c r="A564" s="351">
        <f t="shared" si="43"/>
        <v>45984</v>
      </c>
      <c r="B564" s="268">
        <v>0.375</v>
      </c>
      <c r="C564" s="254">
        <f t="shared" si="44"/>
        <v>23</v>
      </c>
      <c r="D564" s="255" t="s">
        <v>162</v>
      </c>
      <c r="E564" s="229"/>
      <c r="F564" s="230"/>
      <c r="G564" s="231" t="e" cm="1">
        <f t="array" aca="1" ref="G564" ca="1">INDIRECT("'"&amp;$C564&amp;"'!"&amp;"$"&amp;$D564&amp;$G$1&amp;"")</f>
        <v>#REF!</v>
      </c>
      <c r="H564" s="232" t="s">
        <v>1</v>
      </c>
      <c r="I564" s="230" t="s">
        <v>1</v>
      </c>
      <c r="J564" s="231" t="e" cm="1">
        <f t="array" aca="1" ref="J564" ca="1">INDIRECT("'"&amp;$C564&amp;"'!"&amp;"$"&amp;$D564&amp;$J$1&amp;"")</f>
        <v>#REF!</v>
      </c>
      <c r="K564" s="232"/>
      <c r="L564" s="232"/>
      <c r="M564" s="233"/>
      <c r="N564" s="229" t="e" cm="1">
        <f t="array" aca="1" ref="N564" ca="1">INDIRECT("'"&amp;$C564&amp;"'!"&amp;"$"&amp;$D564&amp;$N$1&amp;"")</f>
        <v>#REF!</v>
      </c>
      <c r="O564" s="232"/>
      <c r="P564" s="232"/>
      <c r="Q564" s="230"/>
      <c r="R564" s="359" t="e" cm="1">
        <f t="array" aca="1" ref="R564" ca="1">INDIRECT("'"&amp;$C564&amp;"'!"&amp;"$"&amp;$D564&amp;$R$1&amp;"")</f>
        <v>#REF!</v>
      </c>
      <c r="S564" s="232"/>
      <c r="T564" s="232"/>
      <c r="U564" s="233"/>
      <c r="V564" s="229"/>
      <c r="W564" s="234" t="e" cm="1">
        <f t="array" aca="1" ref="W564" ca="1">INDIRECT("'"&amp;$C564&amp;"'!"&amp;"$"&amp;$D564&amp;$W$1&amp;"")</f>
        <v>#REF!</v>
      </c>
      <c r="X564" s="232"/>
      <c r="Y564" s="230"/>
      <c r="Z564" s="231" t="e" cm="1">
        <f t="array" aca="1" ref="Z564" ca="1">INDIRECT("'"&amp;$C564&amp;"'!"&amp;"$"&amp;$D564&amp;$Z$1&amp;"")</f>
        <v>#REF!</v>
      </c>
      <c r="AA564" s="232" t="s">
        <v>1</v>
      </c>
      <c r="AB564" s="232" t="s">
        <v>1</v>
      </c>
      <c r="AC564" s="233" t="s">
        <v>1</v>
      </c>
      <c r="AD564" s="229" t="e" cm="1">
        <f t="array" aca="1" ref="AD564" ca="1">INDIRECT("'"&amp;$C564&amp;"'!"&amp;"$"&amp;$D564&amp;$AD$1&amp;"")</f>
        <v>#REF!</v>
      </c>
      <c r="AE564" s="232" t="s">
        <v>1</v>
      </c>
      <c r="AF564" s="232" t="s">
        <v>1</v>
      </c>
      <c r="AG564" s="230" t="s">
        <v>1</v>
      </c>
      <c r="AH564" s="231" t="e" cm="1">
        <f t="array" aca="1" ref="AH564" ca="1">INDIRECT("'"&amp;$C564&amp;"'!"&amp;"$"&amp;$D564&amp;$AH$1&amp;"")</f>
        <v>#REF!</v>
      </c>
      <c r="AI564" s="232" t="s">
        <v>1</v>
      </c>
      <c r="AJ564" s="232" t="s">
        <v>1</v>
      </c>
      <c r="AK564" s="233" t="s">
        <v>1</v>
      </c>
      <c r="AL564" s="229" t="e" cm="1">
        <f t="array" aca="1" ref="AL564" ca="1">INDIRECT("'"&amp;$C564&amp;"'!"&amp;"$"&amp;$D564&amp;$AL$1&amp;"")</f>
        <v>#REF!</v>
      </c>
      <c r="AM564" s="232" t="s">
        <v>1</v>
      </c>
      <c r="AN564" s="232" t="s">
        <v>1</v>
      </c>
      <c r="AO564" s="230" t="s">
        <v>1</v>
      </c>
      <c r="AP564" s="229"/>
      <c r="AQ564" s="233"/>
      <c r="AR564" s="229" t="e" cm="1">
        <f t="array" aca="1" ref="AR564" ca="1">INDIRECT("'"&amp;$C564&amp;"'!"&amp;"$"&amp;$D564&amp;$AR$1&amp;"")</f>
        <v>#REF!</v>
      </c>
      <c r="AS564" s="232"/>
      <c r="AT564" s="230"/>
      <c r="AU564" s="231" t="e" cm="1">
        <f t="array" aca="1" ref="AU564" ca="1">INDIRECT("'"&amp;$C564&amp;"'!"&amp;"$"&amp;$D564&amp;$AU$1&amp;"")</f>
        <v>#REF!</v>
      </c>
      <c r="AV564" s="232"/>
      <c r="AW564" s="230"/>
      <c r="AX564" s="229"/>
      <c r="AY564" s="233"/>
      <c r="AZ564" s="232" t="e" cm="1">
        <f t="array" aca="1" ref="AZ564" ca="1">INDIRECT("'"&amp;$C564&amp;"'!"&amp;"$"&amp;$D564&amp;$AZ$1&amp;"")</f>
        <v>#REF!</v>
      </c>
      <c r="BA564" s="231"/>
      <c r="BB564" s="232"/>
      <c r="BC564" s="230"/>
      <c r="BD564" s="232" t="e" cm="1">
        <f t="array" aca="1" ref="BD564" ca="1">INDIRECT("'"&amp;$C564&amp;"'!"&amp;"$"&amp;$D564&amp;$BD$1&amp;"")</f>
        <v>#REF!</v>
      </c>
      <c r="BE564" s="231"/>
      <c r="BF564" s="232"/>
      <c r="BG564" s="230"/>
      <c r="BH564" s="234"/>
      <c r="BI564" s="230"/>
      <c r="BJ564" s="234" t="e" cm="1">
        <f t="array" aca="1" ref="BJ564" ca="1">INDIRECT("'"&amp;$C564&amp;"'!"&amp;"$"&amp;$D564&amp;$BJ$1&amp;"")</f>
        <v>#REF!</v>
      </c>
      <c r="BK564" s="232"/>
      <c r="BL564" s="230"/>
      <c r="BM564" s="414"/>
      <c r="BN564" s="229" t="e" cm="1">
        <f t="array" aca="1" ref="BN564" ca="1">INDIRECT("'"&amp;$C564&amp;"'!"&amp;"$"&amp;$D564&amp;$BN$1&amp;"")</f>
        <v>#REF!</v>
      </c>
      <c r="BO564" s="231"/>
      <c r="BP564" s="230"/>
      <c r="BQ564" s="234" t="e" cm="1">
        <f t="array" aca="1" ref="BQ564" ca="1">INDIRECT("'"&amp;$C564&amp;"'!"&amp;"$"&amp;$D564&amp;$BQ$1&amp;"")</f>
        <v>#REF!</v>
      </c>
      <c r="BR564" s="232"/>
      <c r="BS564" s="232"/>
      <c r="BT564" s="230"/>
      <c r="BU564" s="235" t="e" cm="1">
        <f t="array" aca="1" ref="BU564" ca="1">INDIRECT("'"&amp;$C564&amp;"'!"&amp;"$"&amp;$D564&amp;$BU$1&amp;"")</f>
        <v>#REF!</v>
      </c>
      <c r="BV564" s="232"/>
      <c r="BW564" s="232"/>
      <c r="BX564" s="230"/>
      <c r="BY564" s="235"/>
      <c r="BZ564" s="232"/>
      <c r="CA564" s="232"/>
      <c r="CB564" s="230"/>
    </row>
    <row r="565" spans="1:80" ht="15" x14ac:dyDescent="0.2">
      <c r="A565" s="351">
        <f t="shared" si="43"/>
        <v>45984</v>
      </c>
      <c r="B565" s="268">
        <v>0.41666666666666702</v>
      </c>
      <c r="C565" s="254">
        <f t="shared" si="44"/>
        <v>23</v>
      </c>
      <c r="D565" s="255" t="s">
        <v>163</v>
      </c>
      <c r="E565" s="236"/>
      <c r="F565" s="237"/>
      <c r="G565" s="238" t="e" cm="1">
        <f t="array" aca="1" ref="G565" ca="1">INDIRECT("'"&amp;$C565&amp;"'!"&amp;"$"&amp;$D565&amp;$G$1&amp;"")</f>
        <v>#REF!</v>
      </c>
      <c r="H565" s="239" t="s">
        <v>1</v>
      </c>
      <c r="I565" s="237" t="s">
        <v>1</v>
      </c>
      <c r="J565" s="238" t="e" cm="1">
        <f t="array" aca="1" ref="J565" ca="1">INDIRECT("'"&amp;$C565&amp;"'!"&amp;"$"&amp;$D565&amp;$J$1&amp;"")</f>
        <v>#REF!</v>
      </c>
      <c r="K565" s="239"/>
      <c r="L565" s="239"/>
      <c r="M565" s="240"/>
      <c r="N565" s="236" t="e" cm="1">
        <f t="array" aca="1" ref="N565" ca="1">INDIRECT("'"&amp;$C565&amp;"'!"&amp;"$"&amp;$D565&amp;$N$1&amp;"")</f>
        <v>#REF!</v>
      </c>
      <c r="O565" s="239"/>
      <c r="P565" s="239"/>
      <c r="Q565" s="237"/>
      <c r="R565" s="236" t="e" cm="1">
        <f t="array" aca="1" ref="R565" ca="1">INDIRECT("'"&amp;$C565&amp;"'!"&amp;"$"&amp;$D565&amp;$R$1&amp;"")</f>
        <v>#REF!</v>
      </c>
      <c r="S565" s="239"/>
      <c r="T565" s="239"/>
      <c r="U565" s="240"/>
      <c r="V565" s="236"/>
      <c r="W565" s="241" t="e" cm="1">
        <f t="array" aca="1" ref="W565" ca="1">INDIRECT("'"&amp;$C565&amp;"'!"&amp;"$"&amp;$D565&amp;$W$1&amp;"")</f>
        <v>#REF!</v>
      </c>
      <c r="X565" s="239"/>
      <c r="Y565" s="237"/>
      <c r="Z565" s="238" t="e" cm="1">
        <f t="array" aca="1" ref="Z565" ca="1">INDIRECT("'"&amp;$C565&amp;"'!"&amp;"$"&amp;$D565&amp;$Z$1&amp;"")</f>
        <v>#REF!</v>
      </c>
      <c r="AA565" s="239" t="s">
        <v>1</v>
      </c>
      <c r="AB565" s="239" t="s">
        <v>1</v>
      </c>
      <c r="AC565" s="240" t="s">
        <v>1</v>
      </c>
      <c r="AD565" s="236" t="e" cm="1">
        <f t="array" aca="1" ref="AD565" ca="1">INDIRECT("'"&amp;$C565&amp;"'!"&amp;"$"&amp;$D565&amp;$AD$1&amp;"")</f>
        <v>#REF!</v>
      </c>
      <c r="AE565" s="239" t="s">
        <v>1</v>
      </c>
      <c r="AF565" s="239" t="s">
        <v>1</v>
      </c>
      <c r="AG565" s="237" t="s">
        <v>1</v>
      </c>
      <c r="AH565" s="238" t="e" cm="1">
        <f t="array" aca="1" ref="AH565" ca="1">INDIRECT("'"&amp;$C565&amp;"'!"&amp;"$"&amp;$D565&amp;$AH$1&amp;"")</f>
        <v>#REF!</v>
      </c>
      <c r="AI565" s="239" t="s">
        <v>1</v>
      </c>
      <c r="AJ565" s="239" t="s">
        <v>1</v>
      </c>
      <c r="AK565" s="240" t="s">
        <v>1</v>
      </c>
      <c r="AL565" s="236" t="e" cm="1">
        <f t="array" aca="1" ref="AL565" ca="1">INDIRECT("'"&amp;$C565&amp;"'!"&amp;"$"&amp;$D565&amp;$AL$1&amp;"")</f>
        <v>#REF!</v>
      </c>
      <c r="AM565" s="239" t="s">
        <v>1</v>
      </c>
      <c r="AN565" s="239" t="s">
        <v>1</v>
      </c>
      <c r="AO565" s="237" t="s">
        <v>1</v>
      </c>
      <c r="AP565" s="236"/>
      <c r="AQ565" s="240"/>
      <c r="AR565" s="236" t="e" cm="1">
        <f t="array" aca="1" ref="AR565" ca="1">INDIRECT("'"&amp;$C565&amp;"'!"&amp;"$"&amp;$D565&amp;$AR$1&amp;"")</f>
        <v>#REF!</v>
      </c>
      <c r="AS565" s="239"/>
      <c r="AT565" s="237"/>
      <c r="AU565" s="238" t="e" cm="1">
        <f t="array" aca="1" ref="AU565" ca="1">INDIRECT("'"&amp;$C565&amp;"'!"&amp;"$"&amp;$D565&amp;$AU$1&amp;"")</f>
        <v>#REF!</v>
      </c>
      <c r="AV565" s="239"/>
      <c r="AW565" s="237"/>
      <c r="AX565" s="236"/>
      <c r="AY565" s="240"/>
      <c r="AZ565" s="239" t="e" cm="1">
        <f t="array" aca="1" ref="AZ565" ca="1">INDIRECT("'"&amp;$C565&amp;"'!"&amp;"$"&amp;$D565&amp;$AZ$1&amp;"")</f>
        <v>#REF!</v>
      </c>
      <c r="BA565" s="238"/>
      <c r="BB565" s="239"/>
      <c r="BC565" s="237"/>
      <c r="BD565" s="239" t="e" cm="1">
        <f t="array" aca="1" ref="BD565" ca="1">INDIRECT("'"&amp;$C565&amp;"'!"&amp;"$"&amp;$D565&amp;$BD$1&amp;"")</f>
        <v>#REF!</v>
      </c>
      <c r="BE565" s="238"/>
      <c r="BF565" s="239"/>
      <c r="BG565" s="237"/>
      <c r="BH565" s="241"/>
      <c r="BI565" s="237"/>
      <c r="BJ565" s="241" t="e" cm="1">
        <f t="array" aca="1" ref="BJ565" ca="1">INDIRECT("'"&amp;$C565&amp;"'!"&amp;"$"&amp;$D565&amp;$BJ$1&amp;"")</f>
        <v>#REF!</v>
      </c>
      <c r="BK565" s="239"/>
      <c r="BL565" s="237"/>
      <c r="BM565" s="415"/>
      <c r="BN565" s="236" t="e" cm="1">
        <f t="array" aca="1" ref="BN565" ca="1">INDIRECT("'"&amp;$C565&amp;"'!"&amp;"$"&amp;$D565&amp;$BN$1&amp;"")</f>
        <v>#REF!</v>
      </c>
      <c r="BO565" s="238"/>
      <c r="BP565" s="237"/>
      <c r="BQ565" s="241" t="e" cm="1">
        <f t="array" aca="1" ref="BQ565" ca="1">INDIRECT("'"&amp;$C565&amp;"'!"&amp;"$"&amp;$D565&amp;$BQ$1&amp;"")</f>
        <v>#REF!</v>
      </c>
      <c r="BR565" s="239"/>
      <c r="BS565" s="239"/>
      <c r="BT565" s="237"/>
      <c r="BU565" s="242" t="e" cm="1">
        <f t="array" aca="1" ref="BU565" ca="1">INDIRECT("'"&amp;$C565&amp;"'!"&amp;"$"&amp;$D565&amp;$BU$1&amp;"")</f>
        <v>#REF!</v>
      </c>
      <c r="BV565" s="239"/>
      <c r="BW565" s="239"/>
      <c r="BX565" s="237"/>
      <c r="BY565" s="242"/>
      <c r="BZ565" s="239"/>
      <c r="CA565" s="239"/>
      <c r="CB565" s="237"/>
    </row>
    <row r="566" spans="1:80" ht="15" x14ac:dyDescent="0.2">
      <c r="A566" s="351">
        <f t="shared" si="43"/>
        <v>45984</v>
      </c>
      <c r="B566" s="268">
        <v>0.45833333333333398</v>
      </c>
      <c r="C566" s="254">
        <f t="shared" si="44"/>
        <v>23</v>
      </c>
      <c r="D566" s="255" t="s">
        <v>164</v>
      </c>
      <c r="E566" s="229"/>
      <c r="F566" s="230"/>
      <c r="G566" s="231" t="e" cm="1">
        <f t="array" aca="1" ref="G566" ca="1">INDIRECT("'"&amp;$C566&amp;"'!"&amp;"$"&amp;$D566&amp;$G$1&amp;"")</f>
        <v>#REF!</v>
      </c>
      <c r="H566" s="232" t="s">
        <v>1</v>
      </c>
      <c r="I566" s="230" t="s">
        <v>1</v>
      </c>
      <c r="J566" s="231" t="e" cm="1">
        <f t="array" aca="1" ref="J566" ca="1">INDIRECT("'"&amp;$C566&amp;"'!"&amp;"$"&amp;$D566&amp;$J$1&amp;"")</f>
        <v>#REF!</v>
      </c>
      <c r="K566" s="232"/>
      <c r="L566" s="232"/>
      <c r="M566" s="233"/>
      <c r="N566" s="229" t="e" cm="1">
        <f t="array" aca="1" ref="N566" ca="1">INDIRECT("'"&amp;$C566&amp;"'!"&amp;"$"&amp;$D566&amp;$N$1&amp;"")</f>
        <v>#REF!</v>
      </c>
      <c r="O566" s="232"/>
      <c r="P566" s="232"/>
      <c r="Q566" s="230"/>
      <c r="R566" s="359" t="e" cm="1">
        <f t="array" aca="1" ref="R566" ca="1">INDIRECT("'"&amp;$C566&amp;"'!"&amp;"$"&amp;$D566&amp;$R$1&amp;"")</f>
        <v>#REF!</v>
      </c>
      <c r="S566" s="232"/>
      <c r="T566" s="232"/>
      <c r="U566" s="233"/>
      <c r="V566" s="229"/>
      <c r="W566" s="234" t="e" cm="1">
        <f t="array" aca="1" ref="W566" ca="1">INDIRECT("'"&amp;$C566&amp;"'!"&amp;"$"&amp;$D566&amp;$W$1&amp;"")</f>
        <v>#REF!</v>
      </c>
      <c r="X566" s="232"/>
      <c r="Y566" s="230"/>
      <c r="Z566" s="231" t="e" cm="1">
        <f t="array" aca="1" ref="Z566" ca="1">INDIRECT("'"&amp;$C566&amp;"'!"&amp;"$"&amp;$D566&amp;$Z$1&amp;"")</f>
        <v>#REF!</v>
      </c>
      <c r="AA566" s="232" t="s">
        <v>1</v>
      </c>
      <c r="AB566" s="232" t="s">
        <v>1</v>
      </c>
      <c r="AC566" s="233" t="s">
        <v>1</v>
      </c>
      <c r="AD566" s="229" t="e" cm="1">
        <f t="array" aca="1" ref="AD566" ca="1">INDIRECT("'"&amp;$C566&amp;"'!"&amp;"$"&amp;$D566&amp;$AD$1&amp;"")</f>
        <v>#REF!</v>
      </c>
      <c r="AE566" s="232" t="s">
        <v>1</v>
      </c>
      <c r="AF566" s="232" t="s">
        <v>1</v>
      </c>
      <c r="AG566" s="230" t="s">
        <v>1</v>
      </c>
      <c r="AH566" s="231" t="e" cm="1">
        <f t="array" aca="1" ref="AH566" ca="1">INDIRECT("'"&amp;$C566&amp;"'!"&amp;"$"&amp;$D566&amp;$AH$1&amp;"")</f>
        <v>#REF!</v>
      </c>
      <c r="AI566" s="232" t="s">
        <v>1</v>
      </c>
      <c r="AJ566" s="232" t="s">
        <v>1</v>
      </c>
      <c r="AK566" s="233" t="s">
        <v>1</v>
      </c>
      <c r="AL566" s="229" t="e" cm="1">
        <f t="array" aca="1" ref="AL566" ca="1">INDIRECT("'"&amp;$C566&amp;"'!"&amp;"$"&amp;$D566&amp;$AL$1&amp;"")</f>
        <v>#REF!</v>
      </c>
      <c r="AM566" s="232" t="s">
        <v>1</v>
      </c>
      <c r="AN566" s="232" t="s">
        <v>1</v>
      </c>
      <c r="AO566" s="230" t="s">
        <v>1</v>
      </c>
      <c r="AP566" s="229"/>
      <c r="AQ566" s="233"/>
      <c r="AR566" s="229" t="e" cm="1">
        <f t="array" aca="1" ref="AR566" ca="1">INDIRECT("'"&amp;$C566&amp;"'!"&amp;"$"&amp;$D566&amp;$AR$1&amp;"")</f>
        <v>#REF!</v>
      </c>
      <c r="AS566" s="232"/>
      <c r="AT566" s="230"/>
      <c r="AU566" s="231" t="e" cm="1">
        <f t="array" aca="1" ref="AU566" ca="1">INDIRECT("'"&amp;$C566&amp;"'!"&amp;"$"&amp;$D566&amp;$AU$1&amp;"")</f>
        <v>#REF!</v>
      </c>
      <c r="AV566" s="232"/>
      <c r="AW566" s="230"/>
      <c r="AX566" s="229"/>
      <c r="AY566" s="233"/>
      <c r="AZ566" s="232" t="e" cm="1">
        <f t="array" aca="1" ref="AZ566" ca="1">INDIRECT("'"&amp;$C566&amp;"'!"&amp;"$"&amp;$D566&amp;$AZ$1&amp;"")</f>
        <v>#REF!</v>
      </c>
      <c r="BA566" s="231"/>
      <c r="BB566" s="232"/>
      <c r="BC566" s="230"/>
      <c r="BD566" s="232" t="e" cm="1">
        <f t="array" aca="1" ref="BD566" ca="1">INDIRECT("'"&amp;$C566&amp;"'!"&amp;"$"&amp;$D566&amp;$BD$1&amp;"")</f>
        <v>#REF!</v>
      </c>
      <c r="BE566" s="231"/>
      <c r="BF566" s="232"/>
      <c r="BG566" s="230"/>
      <c r="BH566" s="234"/>
      <c r="BI566" s="230"/>
      <c r="BJ566" s="234" t="e" cm="1">
        <f t="array" aca="1" ref="BJ566" ca="1">INDIRECT("'"&amp;$C566&amp;"'!"&amp;"$"&amp;$D566&amp;$BJ$1&amp;"")</f>
        <v>#REF!</v>
      </c>
      <c r="BK566" s="232"/>
      <c r="BL566" s="230"/>
      <c r="BM566" s="414"/>
      <c r="BN566" s="229" t="e" cm="1">
        <f t="array" aca="1" ref="BN566" ca="1">INDIRECT("'"&amp;$C566&amp;"'!"&amp;"$"&amp;$D566&amp;$BN$1&amp;"")</f>
        <v>#REF!</v>
      </c>
      <c r="BO566" s="231"/>
      <c r="BP566" s="230"/>
      <c r="BQ566" s="234" t="e" cm="1">
        <f t="array" aca="1" ref="BQ566" ca="1">INDIRECT("'"&amp;$C566&amp;"'!"&amp;"$"&amp;$D566&amp;$BQ$1&amp;"")</f>
        <v>#REF!</v>
      </c>
      <c r="BR566" s="232"/>
      <c r="BS566" s="232"/>
      <c r="BT566" s="230"/>
      <c r="BU566" s="235" t="e" cm="1">
        <f t="array" aca="1" ref="BU566" ca="1">INDIRECT("'"&amp;$C566&amp;"'!"&amp;"$"&amp;$D566&amp;$BU$1&amp;"")</f>
        <v>#REF!</v>
      </c>
      <c r="BV566" s="232"/>
      <c r="BW566" s="232"/>
      <c r="BX566" s="230"/>
      <c r="BY566" s="235"/>
      <c r="BZ566" s="232"/>
      <c r="CA566" s="232"/>
      <c r="CB566" s="230"/>
    </row>
    <row r="567" spans="1:80" ht="15" x14ac:dyDescent="0.2">
      <c r="A567" s="351">
        <f t="shared" si="43"/>
        <v>45984</v>
      </c>
      <c r="B567" s="268">
        <v>0.5</v>
      </c>
      <c r="C567" s="254">
        <f t="shared" si="44"/>
        <v>23</v>
      </c>
      <c r="D567" s="255" t="s">
        <v>165</v>
      </c>
      <c r="E567" s="236"/>
      <c r="F567" s="237"/>
      <c r="G567" s="238" t="e" cm="1">
        <f t="array" aca="1" ref="G567" ca="1">INDIRECT("'"&amp;$C567&amp;"'!"&amp;"$"&amp;$D567&amp;$G$1&amp;"")</f>
        <v>#REF!</v>
      </c>
      <c r="H567" s="239" t="s">
        <v>1</v>
      </c>
      <c r="I567" s="237" t="s">
        <v>1</v>
      </c>
      <c r="J567" s="238" t="e" cm="1">
        <f t="array" aca="1" ref="J567" ca="1">INDIRECT("'"&amp;$C567&amp;"'!"&amp;"$"&amp;$D567&amp;$J$1&amp;"")</f>
        <v>#REF!</v>
      </c>
      <c r="K567" s="239"/>
      <c r="L567" s="239"/>
      <c r="M567" s="240"/>
      <c r="N567" s="236" t="e" cm="1">
        <f t="array" aca="1" ref="N567" ca="1">INDIRECT("'"&amp;$C567&amp;"'!"&amp;"$"&amp;$D567&amp;$N$1&amp;"")</f>
        <v>#REF!</v>
      </c>
      <c r="O567" s="239"/>
      <c r="P567" s="239"/>
      <c r="Q567" s="237"/>
      <c r="R567" s="236" t="e" cm="1">
        <f t="array" aca="1" ref="R567" ca="1">INDIRECT("'"&amp;$C567&amp;"'!"&amp;"$"&amp;$D567&amp;$R$1&amp;"")</f>
        <v>#REF!</v>
      </c>
      <c r="S567" s="239"/>
      <c r="T567" s="239"/>
      <c r="U567" s="240"/>
      <c r="V567" s="236"/>
      <c r="W567" s="241" t="e" cm="1">
        <f t="array" aca="1" ref="W567" ca="1">INDIRECT("'"&amp;$C567&amp;"'!"&amp;"$"&amp;$D567&amp;$W$1&amp;"")</f>
        <v>#REF!</v>
      </c>
      <c r="X567" s="239"/>
      <c r="Y567" s="237"/>
      <c r="Z567" s="238" t="e" cm="1">
        <f t="array" aca="1" ref="Z567" ca="1">INDIRECT("'"&amp;$C567&amp;"'!"&amp;"$"&amp;$D567&amp;$Z$1&amp;"")</f>
        <v>#REF!</v>
      </c>
      <c r="AA567" s="239" t="s">
        <v>1</v>
      </c>
      <c r="AB567" s="239" t="s">
        <v>1</v>
      </c>
      <c r="AC567" s="240" t="s">
        <v>1</v>
      </c>
      <c r="AD567" s="236" t="e" cm="1">
        <f t="array" aca="1" ref="AD567" ca="1">INDIRECT("'"&amp;$C567&amp;"'!"&amp;"$"&amp;$D567&amp;$AD$1&amp;"")</f>
        <v>#REF!</v>
      </c>
      <c r="AE567" s="239" t="s">
        <v>1</v>
      </c>
      <c r="AF567" s="239" t="s">
        <v>1</v>
      </c>
      <c r="AG567" s="237" t="s">
        <v>1</v>
      </c>
      <c r="AH567" s="238" t="e" cm="1">
        <f t="array" aca="1" ref="AH567" ca="1">INDIRECT("'"&amp;$C567&amp;"'!"&amp;"$"&amp;$D567&amp;$AH$1&amp;"")</f>
        <v>#REF!</v>
      </c>
      <c r="AI567" s="239" t="s">
        <v>1</v>
      </c>
      <c r="AJ567" s="239" t="s">
        <v>1</v>
      </c>
      <c r="AK567" s="240" t="s">
        <v>1</v>
      </c>
      <c r="AL567" s="236" t="e" cm="1">
        <f t="array" aca="1" ref="AL567" ca="1">INDIRECT("'"&amp;$C567&amp;"'!"&amp;"$"&amp;$D567&amp;$AL$1&amp;"")</f>
        <v>#REF!</v>
      </c>
      <c r="AM567" s="239" t="s">
        <v>1</v>
      </c>
      <c r="AN567" s="239" t="s">
        <v>1</v>
      </c>
      <c r="AO567" s="237" t="s">
        <v>1</v>
      </c>
      <c r="AP567" s="236"/>
      <c r="AQ567" s="240"/>
      <c r="AR567" s="236" t="e" cm="1">
        <f t="array" aca="1" ref="AR567" ca="1">INDIRECT("'"&amp;$C567&amp;"'!"&amp;"$"&amp;$D567&amp;$AR$1&amp;"")</f>
        <v>#REF!</v>
      </c>
      <c r="AS567" s="239"/>
      <c r="AT567" s="237"/>
      <c r="AU567" s="238" t="e" cm="1">
        <f t="array" aca="1" ref="AU567" ca="1">INDIRECT("'"&amp;$C567&amp;"'!"&amp;"$"&amp;$D567&amp;$AU$1&amp;"")</f>
        <v>#REF!</v>
      </c>
      <c r="AV567" s="239"/>
      <c r="AW567" s="237"/>
      <c r="AX567" s="236"/>
      <c r="AY567" s="240"/>
      <c r="AZ567" s="239" t="e" cm="1">
        <f t="array" aca="1" ref="AZ567" ca="1">INDIRECT("'"&amp;$C567&amp;"'!"&amp;"$"&amp;$D567&amp;$AZ$1&amp;"")</f>
        <v>#REF!</v>
      </c>
      <c r="BA567" s="238"/>
      <c r="BB567" s="239"/>
      <c r="BC567" s="237"/>
      <c r="BD567" s="239" t="e" cm="1">
        <f t="array" aca="1" ref="BD567" ca="1">INDIRECT("'"&amp;$C567&amp;"'!"&amp;"$"&amp;$D567&amp;$BD$1&amp;"")</f>
        <v>#REF!</v>
      </c>
      <c r="BE567" s="238"/>
      <c r="BF567" s="239"/>
      <c r="BG567" s="237"/>
      <c r="BH567" s="241"/>
      <c r="BI567" s="237"/>
      <c r="BJ567" s="241" t="e" cm="1">
        <f t="array" aca="1" ref="BJ567" ca="1">INDIRECT("'"&amp;$C567&amp;"'!"&amp;"$"&amp;$D567&amp;$BJ$1&amp;"")</f>
        <v>#REF!</v>
      </c>
      <c r="BK567" s="239"/>
      <c r="BL567" s="237"/>
      <c r="BM567" s="415"/>
      <c r="BN567" s="236" t="e" cm="1">
        <f t="array" aca="1" ref="BN567" ca="1">INDIRECT("'"&amp;$C567&amp;"'!"&amp;"$"&amp;$D567&amp;$BN$1&amp;"")</f>
        <v>#REF!</v>
      </c>
      <c r="BO567" s="238"/>
      <c r="BP567" s="237"/>
      <c r="BQ567" s="241" t="e" cm="1">
        <f t="array" aca="1" ref="BQ567" ca="1">INDIRECT("'"&amp;$C567&amp;"'!"&amp;"$"&amp;$D567&amp;$BQ$1&amp;"")</f>
        <v>#REF!</v>
      </c>
      <c r="BR567" s="239"/>
      <c r="BS567" s="239"/>
      <c r="BT567" s="237"/>
      <c r="BU567" s="242" t="e" cm="1">
        <f t="array" aca="1" ref="BU567" ca="1">INDIRECT("'"&amp;$C567&amp;"'!"&amp;"$"&amp;$D567&amp;$BU$1&amp;"")</f>
        <v>#REF!</v>
      </c>
      <c r="BV567" s="239"/>
      <c r="BW567" s="239"/>
      <c r="BX567" s="237"/>
      <c r="BY567" s="242"/>
      <c r="BZ567" s="239"/>
      <c r="CA567" s="239"/>
      <c r="CB567" s="237"/>
    </row>
    <row r="568" spans="1:80" ht="15" x14ac:dyDescent="0.2">
      <c r="A568" s="351">
        <f t="shared" si="43"/>
        <v>45984</v>
      </c>
      <c r="B568" s="268">
        <v>0.54166666666666696</v>
      </c>
      <c r="C568" s="254">
        <f t="shared" si="44"/>
        <v>23</v>
      </c>
      <c r="D568" s="255" t="s">
        <v>166</v>
      </c>
      <c r="E568" s="229"/>
      <c r="F568" s="230"/>
      <c r="G568" s="231" t="e" cm="1">
        <f t="array" aca="1" ref="G568" ca="1">INDIRECT("'"&amp;$C568&amp;"'!"&amp;"$"&amp;$D568&amp;$G$1&amp;"")</f>
        <v>#REF!</v>
      </c>
      <c r="H568" s="232" t="s">
        <v>1</v>
      </c>
      <c r="I568" s="230" t="s">
        <v>1</v>
      </c>
      <c r="J568" s="231" t="e" cm="1">
        <f t="array" aca="1" ref="J568" ca="1">INDIRECT("'"&amp;$C568&amp;"'!"&amp;"$"&amp;$D568&amp;$J$1&amp;"")</f>
        <v>#REF!</v>
      </c>
      <c r="K568" s="232"/>
      <c r="L568" s="232"/>
      <c r="M568" s="230"/>
      <c r="N568" s="229" t="e" cm="1">
        <f t="array" aca="1" ref="N568" ca="1">INDIRECT("'"&amp;$C568&amp;"'!"&amp;"$"&amp;$D568&amp;$N$1&amp;"")</f>
        <v>#REF!</v>
      </c>
      <c r="O568" s="232"/>
      <c r="P568" s="232"/>
      <c r="Q568" s="230"/>
      <c r="R568" s="359" t="e" cm="1">
        <f t="array" aca="1" ref="R568" ca="1">INDIRECT("'"&amp;$C568&amp;"'!"&amp;"$"&amp;$D568&amp;$R$1&amp;"")</f>
        <v>#REF!</v>
      </c>
      <c r="S568" s="232"/>
      <c r="T568" s="232"/>
      <c r="U568" s="233"/>
      <c r="V568" s="229"/>
      <c r="W568" s="234" t="e" cm="1">
        <f t="array" aca="1" ref="W568" ca="1">INDIRECT("'"&amp;$C568&amp;"'!"&amp;"$"&amp;$D568&amp;$W$1&amp;"")</f>
        <v>#REF!</v>
      </c>
      <c r="X568" s="232"/>
      <c r="Y568" s="230"/>
      <c r="Z568" s="231" t="e" cm="1">
        <f t="array" aca="1" ref="Z568" ca="1">INDIRECT("'"&amp;$C568&amp;"'!"&amp;"$"&amp;$D568&amp;$Z$1&amp;"")</f>
        <v>#REF!</v>
      </c>
      <c r="AA568" s="232" t="s">
        <v>1</v>
      </c>
      <c r="AB568" s="232" t="s">
        <v>1</v>
      </c>
      <c r="AC568" s="233" t="s">
        <v>1</v>
      </c>
      <c r="AD568" s="229" t="e" cm="1">
        <f t="array" aca="1" ref="AD568" ca="1">INDIRECT("'"&amp;$C568&amp;"'!"&amp;"$"&amp;$D568&amp;$AD$1&amp;"")</f>
        <v>#REF!</v>
      </c>
      <c r="AE568" s="232" t="s">
        <v>1</v>
      </c>
      <c r="AF568" s="232" t="s">
        <v>1</v>
      </c>
      <c r="AG568" s="230" t="s">
        <v>1</v>
      </c>
      <c r="AH568" s="231" t="e" cm="1">
        <f t="array" aca="1" ref="AH568" ca="1">INDIRECT("'"&amp;$C568&amp;"'!"&amp;"$"&amp;$D568&amp;$AH$1&amp;"")</f>
        <v>#REF!</v>
      </c>
      <c r="AI568" s="232" t="s">
        <v>1</v>
      </c>
      <c r="AJ568" s="232" t="s">
        <v>1</v>
      </c>
      <c r="AK568" s="233" t="s">
        <v>1</v>
      </c>
      <c r="AL568" s="229" t="e" cm="1">
        <f t="array" aca="1" ref="AL568" ca="1">INDIRECT("'"&amp;$C568&amp;"'!"&amp;"$"&amp;$D568&amp;$AL$1&amp;"")</f>
        <v>#REF!</v>
      </c>
      <c r="AM568" s="232" t="s">
        <v>1</v>
      </c>
      <c r="AN568" s="232" t="s">
        <v>1</v>
      </c>
      <c r="AO568" s="230" t="s">
        <v>1</v>
      </c>
      <c r="AP568" s="229"/>
      <c r="AQ568" s="233"/>
      <c r="AR568" s="229" t="e" cm="1">
        <f t="array" aca="1" ref="AR568" ca="1">INDIRECT("'"&amp;$C568&amp;"'!"&amp;"$"&amp;$D568&amp;$AR$1&amp;"")</f>
        <v>#REF!</v>
      </c>
      <c r="AS568" s="232"/>
      <c r="AT568" s="230"/>
      <c r="AU568" s="231" t="e" cm="1">
        <f t="array" aca="1" ref="AU568" ca="1">INDIRECT("'"&amp;$C568&amp;"'!"&amp;"$"&amp;$D568&amp;$AU$1&amp;"")</f>
        <v>#REF!</v>
      </c>
      <c r="AV568" s="232"/>
      <c r="AW568" s="230"/>
      <c r="AX568" s="229"/>
      <c r="AY568" s="233"/>
      <c r="AZ568" s="232" t="e" cm="1">
        <f t="array" aca="1" ref="AZ568" ca="1">INDIRECT("'"&amp;$C568&amp;"'!"&amp;"$"&amp;$D568&amp;$AZ$1&amp;"")</f>
        <v>#REF!</v>
      </c>
      <c r="BA568" s="231"/>
      <c r="BB568" s="232"/>
      <c r="BC568" s="230"/>
      <c r="BD568" s="232" t="e" cm="1">
        <f t="array" aca="1" ref="BD568" ca="1">INDIRECT("'"&amp;$C568&amp;"'!"&amp;"$"&amp;$D568&amp;$BD$1&amp;"")</f>
        <v>#REF!</v>
      </c>
      <c r="BE568" s="231"/>
      <c r="BF568" s="232"/>
      <c r="BG568" s="230"/>
      <c r="BH568" s="234"/>
      <c r="BI568" s="230"/>
      <c r="BJ568" s="234" t="e" cm="1">
        <f t="array" aca="1" ref="BJ568" ca="1">INDIRECT("'"&amp;$C568&amp;"'!"&amp;"$"&amp;$D568&amp;$BJ$1&amp;"")</f>
        <v>#REF!</v>
      </c>
      <c r="BK568" s="232"/>
      <c r="BL568" s="230"/>
      <c r="BM568" s="414"/>
      <c r="BN568" s="229" t="e" cm="1">
        <f t="array" aca="1" ref="BN568" ca="1">INDIRECT("'"&amp;$C568&amp;"'!"&amp;"$"&amp;$D568&amp;$BN$1&amp;"")</f>
        <v>#REF!</v>
      </c>
      <c r="BO568" s="231"/>
      <c r="BP568" s="230"/>
      <c r="BQ568" s="234" t="e" cm="1">
        <f t="array" aca="1" ref="BQ568" ca="1">INDIRECT("'"&amp;$C568&amp;"'!"&amp;"$"&amp;$D568&amp;$BQ$1&amp;"")</f>
        <v>#REF!</v>
      </c>
      <c r="BR568" s="232"/>
      <c r="BS568" s="232"/>
      <c r="BT568" s="230"/>
      <c r="BU568" s="235" t="e" cm="1">
        <f t="array" aca="1" ref="BU568" ca="1">INDIRECT("'"&amp;$C568&amp;"'!"&amp;"$"&amp;$D568&amp;$BU$1&amp;"")</f>
        <v>#REF!</v>
      </c>
      <c r="BV568" s="232"/>
      <c r="BW568" s="232"/>
      <c r="BX568" s="230"/>
      <c r="BY568" s="235"/>
      <c r="BZ568" s="232"/>
      <c r="CA568" s="232"/>
      <c r="CB568" s="230"/>
    </row>
    <row r="569" spans="1:80" ht="15" x14ac:dyDescent="0.2">
      <c r="A569" s="351">
        <f t="shared" si="43"/>
        <v>45984</v>
      </c>
      <c r="B569" s="268">
        <v>0.58333333333333404</v>
      </c>
      <c r="C569" s="254">
        <f t="shared" si="44"/>
        <v>23</v>
      </c>
      <c r="D569" s="255" t="s">
        <v>167</v>
      </c>
      <c r="E569" s="236"/>
      <c r="F569" s="237"/>
      <c r="G569" s="238" t="e" cm="1">
        <f t="array" aca="1" ref="G569" ca="1">INDIRECT("'"&amp;$C569&amp;"'!"&amp;"$"&amp;$D569&amp;$G$1&amp;"")</f>
        <v>#REF!</v>
      </c>
      <c r="H569" s="239" t="s">
        <v>1</v>
      </c>
      <c r="I569" s="237" t="s">
        <v>1</v>
      </c>
      <c r="J569" s="238" t="e" cm="1">
        <f t="array" aca="1" ref="J569" ca="1">INDIRECT("'"&amp;$C569&amp;"'!"&amp;"$"&amp;$D569&amp;$J$1&amp;"")</f>
        <v>#REF!</v>
      </c>
      <c r="K569" s="239"/>
      <c r="L569" s="239"/>
      <c r="M569" s="240"/>
      <c r="N569" s="236" t="e" cm="1">
        <f t="array" aca="1" ref="N569" ca="1">INDIRECT("'"&amp;$C569&amp;"'!"&amp;"$"&amp;$D569&amp;$N$1&amp;"")</f>
        <v>#REF!</v>
      </c>
      <c r="O569" s="239"/>
      <c r="P569" s="239"/>
      <c r="Q569" s="237"/>
      <c r="R569" s="236" t="e" cm="1">
        <f t="array" aca="1" ref="R569" ca="1">INDIRECT("'"&amp;$C569&amp;"'!"&amp;"$"&amp;$D569&amp;$R$1&amp;"")</f>
        <v>#REF!</v>
      </c>
      <c r="S569" s="239"/>
      <c r="T569" s="239"/>
      <c r="U569" s="240"/>
      <c r="V569" s="236"/>
      <c r="W569" s="241" t="e" cm="1">
        <f t="array" aca="1" ref="W569" ca="1">INDIRECT("'"&amp;$C569&amp;"'!"&amp;"$"&amp;$D569&amp;$W$1&amp;"")</f>
        <v>#REF!</v>
      </c>
      <c r="X569" s="239"/>
      <c r="Y569" s="237"/>
      <c r="Z569" s="238" t="e" cm="1">
        <f t="array" aca="1" ref="Z569" ca="1">INDIRECT("'"&amp;$C569&amp;"'!"&amp;"$"&amp;$D569&amp;$Z$1&amp;"")</f>
        <v>#REF!</v>
      </c>
      <c r="AA569" s="239" t="s">
        <v>1</v>
      </c>
      <c r="AB569" s="239" t="s">
        <v>1</v>
      </c>
      <c r="AC569" s="240" t="s">
        <v>1</v>
      </c>
      <c r="AD569" s="236" t="e" cm="1">
        <f t="array" aca="1" ref="AD569" ca="1">INDIRECT("'"&amp;$C569&amp;"'!"&amp;"$"&amp;$D569&amp;$AD$1&amp;"")</f>
        <v>#REF!</v>
      </c>
      <c r="AE569" s="239" t="s">
        <v>1</v>
      </c>
      <c r="AF569" s="239" t="s">
        <v>1</v>
      </c>
      <c r="AG569" s="237" t="s">
        <v>1</v>
      </c>
      <c r="AH569" s="238" t="e" cm="1">
        <f t="array" aca="1" ref="AH569" ca="1">INDIRECT("'"&amp;$C569&amp;"'!"&amp;"$"&amp;$D569&amp;$AH$1&amp;"")</f>
        <v>#REF!</v>
      </c>
      <c r="AI569" s="239" t="s">
        <v>1</v>
      </c>
      <c r="AJ569" s="239" t="s">
        <v>1</v>
      </c>
      <c r="AK569" s="240" t="s">
        <v>1</v>
      </c>
      <c r="AL569" s="236" t="e" cm="1">
        <f t="array" aca="1" ref="AL569" ca="1">INDIRECT("'"&amp;$C569&amp;"'!"&amp;"$"&amp;$D569&amp;$AL$1&amp;"")</f>
        <v>#REF!</v>
      </c>
      <c r="AM569" s="239" t="s">
        <v>1</v>
      </c>
      <c r="AN569" s="239" t="s">
        <v>1</v>
      </c>
      <c r="AO569" s="237" t="s">
        <v>1</v>
      </c>
      <c r="AP569" s="236"/>
      <c r="AQ569" s="240"/>
      <c r="AR569" s="236" t="e" cm="1">
        <f t="array" aca="1" ref="AR569" ca="1">INDIRECT("'"&amp;$C569&amp;"'!"&amp;"$"&amp;$D569&amp;$AR$1&amp;"")</f>
        <v>#REF!</v>
      </c>
      <c r="AS569" s="239"/>
      <c r="AT569" s="237"/>
      <c r="AU569" s="238" t="e" cm="1">
        <f t="array" aca="1" ref="AU569" ca="1">INDIRECT("'"&amp;$C569&amp;"'!"&amp;"$"&amp;$D569&amp;$AU$1&amp;"")</f>
        <v>#REF!</v>
      </c>
      <c r="AV569" s="239"/>
      <c r="AW569" s="237"/>
      <c r="AX569" s="236"/>
      <c r="AY569" s="240"/>
      <c r="AZ569" s="239" t="e" cm="1">
        <f t="array" aca="1" ref="AZ569" ca="1">INDIRECT("'"&amp;$C569&amp;"'!"&amp;"$"&amp;$D569&amp;$AZ$1&amp;"")</f>
        <v>#REF!</v>
      </c>
      <c r="BA569" s="238"/>
      <c r="BB569" s="239"/>
      <c r="BC569" s="237"/>
      <c r="BD569" s="239" t="e" cm="1">
        <f t="array" aca="1" ref="BD569" ca="1">INDIRECT("'"&amp;$C569&amp;"'!"&amp;"$"&amp;$D569&amp;$BD$1&amp;"")</f>
        <v>#REF!</v>
      </c>
      <c r="BE569" s="238"/>
      <c r="BF569" s="239"/>
      <c r="BG569" s="237"/>
      <c r="BH569" s="241"/>
      <c r="BI569" s="237"/>
      <c r="BJ569" s="241" t="e" cm="1">
        <f t="array" aca="1" ref="BJ569" ca="1">INDIRECT("'"&amp;$C569&amp;"'!"&amp;"$"&amp;$D569&amp;$BJ$1&amp;"")</f>
        <v>#REF!</v>
      </c>
      <c r="BK569" s="239"/>
      <c r="BL569" s="237"/>
      <c r="BM569" s="415"/>
      <c r="BN569" s="236" t="e" cm="1">
        <f t="array" aca="1" ref="BN569" ca="1">INDIRECT("'"&amp;$C569&amp;"'!"&amp;"$"&amp;$D569&amp;$BN$1&amp;"")</f>
        <v>#REF!</v>
      </c>
      <c r="BO569" s="238"/>
      <c r="BP569" s="237"/>
      <c r="BQ569" s="241" t="e" cm="1">
        <f t="array" aca="1" ref="BQ569" ca="1">INDIRECT("'"&amp;$C569&amp;"'!"&amp;"$"&amp;$D569&amp;$BQ$1&amp;"")</f>
        <v>#REF!</v>
      </c>
      <c r="BR569" s="239"/>
      <c r="BS569" s="239"/>
      <c r="BT569" s="237"/>
      <c r="BU569" s="242" t="e" cm="1">
        <f t="array" aca="1" ref="BU569" ca="1">INDIRECT("'"&amp;$C569&amp;"'!"&amp;"$"&amp;$D569&amp;$BU$1&amp;"")</f>
        <v>#REF!</v>
      </c>
      <c r="BV569" s="239"/>
      <c r="BW569" s="239"/>
      <c r="BX569" s="237"/>
      <c r="BY569" s="242"/>
      <c r="BZ569" s="239"/>
      <c r="CA569" s="239"/>
      <c r="CB569" s="237"/>
    </row>
    <row r="570" spans="1:80" ht="15" x14ac:dyDescent="0.2">
      <c r="A570" s="351">
        <f t="shared" si="43"/>
        <v>45984</v>
      </c>
      <c r="B570" s="268">
        <v>0.625</v>
      </c>
      <c r="C570" s="254">
        <f t="shared" si="44"/>
        <v>23</v>
      </c>
      <c r="D570" s="255" t="s">
        <v>168</v>
      </c>
      <c r="E570" s="229"/>
      <c r="F570" s="230"/>
      <c r="G570" s="231" t="e" cm="1">
        <f t="array" aca="1" ref="G570" ca="1">INDIRECT("'"&amp;$C570&amp;"'!"&amp;"$"&amp;$D570&amp;$G$1&amp;"")</f>
        <v>#REF!</v>
      </c>
      <c r="H570" s="232" t="s">
        <v>1</v>
      </c>
      <c r="I570" s="230" t="s">
        <v>1</v>
      </c>
      <c r="J570" s="231" t="e" cm="1">
        <f t="array" aca="1" ref="J570" ca="1">INDIRECT("'"&amp;$C570&amp;"'!"&amp;"$"&amp;$D570&amp;$J$1&amp;"")</f>
        <v>#REF!</v>
      </c>
      <c r="K570" s="232"/>
      <c r="L570" s="232"/>
      <c r="M570" s="233"/>
      <c r="N570" s="229" t="e" cm="1">
        <f t="array" aca="1" ref="N570" ca="1">INDIRECT("'"&amp;$C570&amp;"'!"&amp;"$"&amp;$D570&amp;$N$1&amp;"")</f>
        <v>#REF!</v>
      </c>
      <c r="O570" s="232"/>
      <c r="P570" s="232"/>
      <c r="Q570" s="230"/>
      <c r="R570" s="359" t="e" cm="1">
        <f t="array" aca="1" ref="R570" ca="1">INDIRECT("'"&amp;$C570&amp;"'!"&amp;"$"&amp;$D570&amp;$R$1&amp;"")</f>
        <v>#REF!</v>
      </c>
      <c r="S570" s="232"/>
      <c r="T570" s="232"/>
      <c r="U570" s="233"/>
      <c r="V570" s="229"/>
      <c r="W570" s="234" t="e" cm="1">
        <f t="array" aca="1" ref="W570" ca="1">INDIRECT("'"&amp;$C570&amp;"'!"&amp;"$"&amp;$D570&amp;$W$1&amp;"")</f>
        <v>#REF!</v>
      </c>
      <c r="X570" s="232"/>
      <c r="Y570" s="230"/>
      <c r="Z570" s="231" t="e" cm="1">
        <f t="array" aca="1" ref="Z570" ca="1">INDIRECT("'"&amp;$C570&amp;"'!"&amp;"$"&amp;$D570&amp;$Z$1&amp;"")</f>
        <v>#REF!</v>
      </c>
      <c r="AA570" s="232" t="s">
        <v>1</v>
      </c>
      <c r="AB570" s="232" t="s">
        <v>1</v>
      </c>
      <c r="AC570" s="233" t="s">
        <v>1</v>
      </c>
      <c r="AD570" s="229" t="e" cm="1">
        <f t="array" aca="1" ref="AD570" ca="1">INDIRECT("'"&amp;$C570&amp;"'!"&amp;"$"&amp;$D570&amp;$AD$1&amp;"")</f>
        <v>#REF!</v>
      </c>
      <c r="AE570" s="232" t="s">
        <v>1</v>
      </c>
      <c r="AF570" s="232" t="s">
        <v>1</v>
      </c>
      <c r="AG570" s="230" t="s">
        <v>1</v>
      </c>
      <c r="AH570" s="231" t="e" cm="1">
        <f t="array" aca="1" ref="AH570" ca="1">INDIRECT("'"&amp;$C570&amp;"'!"&amp;"$"&amp;$D570&amp;$AH$1&amp;"")</f>
        <v>#REF!</v>
      </c>
      <c r="AI570" s="232" t="s">
        <v>1</v>
      </c>
      <c r="AJ570" s="232" t="s">
        <v>1</v>
      </c>
      <c r="AK570" s="233" t="s">
        <v>1</v>
      </c>
      <c r="AL570" s="229" t="e" cm="1">
        <f t="array" aca="1" ref="AL570" ca="1">INDIRECT("'"&amp;$C570&amp;"'!"&amp;"$"&amp;$D570&amp;$AL$1&amp;"")</f>
        <v>#REF!</v>
      </c>
      <c r="AM570" s="232" t="s">
        <v>1</v>
      </c>
      <c r="AN570" s="232" t="s">
        <v>1</v>
      </c>
      <c r="AO570" s="230" t="s">
        <v>1</v>
      </c>
      <c r="AP570" s="229"/>
      <c r="AQ570" s="233"/>
      <c r="AR570" s="229" t="e" cm="1">
        <f t="array" aca="1" ref="AR570" ca="1">INDIRECT("'"&amp;$C570&amp;"'!"&amp;"$"&amp;$D570&amp;$AR$1&amp;"")</f>
        <v>#REF!</v>
      </c>
      <c r="AS570" s="232"/>
      <c r="AT570" s="230"/>
      <c r="AU570" s="231" t="e" cm="1">
        <f t="array" aca="1" ref="AU570" ca="1">INDIRECT("'"&amp;$C570&amp;"'!"&amp;"$"&amp;$D570&amp;$AU$1&amp;"")</f>
        <v>#REF!</v>
      </c>
      <c r="AV570" s="232"/>
      <c r="AW570" s="230"/>
      <c r="AX570" s="229"/>
      <c r="AY570" s="233"/>
      <c r="AZ570" s="232" t="e" cm="1">
        <f t="array" aca="1" ref="AZ570" ca="1">INDIRECT("'"&amp;$C570&amp;"'!"&amp;"$"&amp;$D570&amp;$AZ$1&amp;"")</f>
        <v>#REF!</v>
      </c>
      <c r="BA570" s="231"/>
      <c r="BB570" s="232"/>
      <c r="BC570" s="230"/>
      <c r="BD570" s="232" t="e" cm="1">
        <f t="array" aca="1" ref="BD570" ca="1">INDIRECT("'"&amp;$C570&amp;"'!"&amp;"$"&amp;$D570&amp;$BD$1&amp;"")</f>
        <v>#REF!</v>
      </c>
      <c r="BE570" s="231"/>
      <c r="BF570" s="232"/>
      <c r="BG570" s="230"/>
      <c r="BH570" s="234"/>
      <c r="BI570" s="230"/>
      <c r="BJ570" s="234" t="e" cm="1">
        <f t="array" aca="1" ref="BJ570" ca="1">INDIRECT("'"&amp;$C570&amp;"'!"&amp;"$"&amp;$D570&amp;$BJ$1&amp;"")</f>
        <v>#REF!</v>
      </c>
      <c r="BK570" s="232"/>
      <c r="BL570" s="230"/>
      <c r="BM570" s="414"/>
      <c r="BN570" s="229" t="e" cm="1">
        <f t="array" aca="1" ref="BN570" ca="1">INDIRECT("'"&amp;$C570&amp;"'!"&amp;"$"&amp;$D570&amp;$BN$1&amp;"")</f>
        <v>#REF!</v>
      </c>
      <c r="BO570" s="231"/>
      <c r="BP570" s="230"/>
      <c r="BQ570" s="234" t="e" cm="1">
        <f t="array" aca="1" ref="BQ570" ca="1">INDIRECT("'"&amp;$C570&amp;"'!"&amp;"$"&amp;$D570&amp;$BQ$1&amp;"")</f>
        <v>#REF!</v>
      </c>
      <c r="BR570" s="232"/>
      <c r="BS570" s="232"/>
      <c r="BT570" s="230"/>
      <c r="BU570" s="235" t="e" cm="1">
        <f t="array" aca="1" ref="BU570" ca="1">INDIRECT("'"&amp;$C570&amp;"'!"&amp;"$"&amp;$D570&amp;$BU$1&amp;"")</f>
        <v>#REF!</v>
      </c>
      <c r="BV570" s="232"/>
      <c r="BW570" s="232"/>
      <c r="BX570" s="230"/>
      <c r="BY570" s="235"/>
      <c r="BZ570" s="232"/>
      <c r="CA570" s="232"/>
      <c r="CB570" s="230"/>
    </row>
    <row r="571" spans="1:80" ht="15" x14ac:dyDescent="0.2">
      <c r="A571" s="351">
        <f t="shared" si="43"/>
        <v>45984</v>
      </c>
      <c r="B571" s="268">
        <v>0.66666666666666696</v>
      </c>
      <c r="C571" s="254">
        <f t="shared" si="44"/>
        <v>23</v>
      </c>
      <c r="D571" s="255" t="s">
        <v>169</v>
      </c>
      <c r="E571" s="236"/>
      <c r="F571" s="237"/>
      <c r="G571" s="238" t="e" cm="1">
        <f t="array" aca="1" ref="G571" ca="1">INDIRECT("'"&amp;$C571&amp;"'!"&amp;"$"&amp;$D571&amp;$G$1&amp;"")</f>
        <v>#REF!</v>
      </c>
      <c r="H571" s="239" t="s">
        <v>1</v>
      </c>
      <c r="I571" s="237" t="s">
        <v>1</v>
      </c>
      <c r="J571" s="238" t="e" cm="1">
        <f t="array" aca="1" ref="J571" ca="1">INDIRECT("'"&amp;$C571&amp;"'!"&amp;"$"&amp;$D571&amp;$J$1&amp;"")</f>
        <v>#REF!</v>
      </c>
      <c r="K571" s="239"/>
      <c r="L571" s="239"/>
      <c r="M571" s="240"/>
      <c r="N571" s="236" t="e" cm="1">
        <f t="array" aca="1" ref="N571" ca="1">INDIRECT("'"&amp;$C571&amp;"'!"&amp;"$"&amp;$D571&amp;$N$1&amp;"")</f>
        <v>#REF!</v>
      </c>
      <c r="O571" s="239"/>
      <c r="P571" s="239"/>
      <c r="Q571" s="237"/>
      <c r="R571" s="360" t="e" cm="1">
        <f t="array" aca="1" ref="R571" ca="1">INDIRECT("'"&amp;$C571&amp;"'!"&amp;"$"&amp;$D571&amp;$R$1&amp;"")</f>
        <v>#REF!</v>
      </c>
      <c r="S571" s="239"/>
      <c r="T571" s="239"/>
      <c r="U571" s="240"/>
      <c r="V571" s="236"/>
      <c r="W571" s="241" t="e" cm="1">
        <f t="array" aca="1" ref="W571" ca="1">INDIRECT("'"&amp;$C571&amp;"'!"&amp;"$"&amp;$D571&amp;$W$1&amp;"")</f>
        <v>#REF!</v>
      </c>
      <c r="X571" s="239"/>
      <c r="Y571" s="237"/>
      <c r="Z571" s="238" t="e" cm="1">
        <f t="array" aca="1" ref="Z571" ca="1">INDIRECT("'"&amp;$C571&amp;"'!"&amp;"$"&amp;$D571&amp;$Z$1&amp;"")</f>
        <v>#REF!</v>
      </c>
      <c r="AA571" s="239" t="s">
        <v>1</v>
      </c>
      <c r="AB571" s="239" t="s">
        <v>1</v>
      </c>
      <c r="AC571" s="240" t="s">
        <v>1</v>
      </c>
      <c r="AD571" s="236" t="e" cm="1">
        <f t="array" aca="1" ref="AD571" ca="1">INDIRECT("'"&amp;$C571&amp;"'!"&amp;"$"&amp;$D571&amp;$AD$1&amp;"")</f>
        <v>#REF!</v>
      </c>
      <c r="AE571" s="239" t="s">
        <v>1</v>
      </c>
      <c r="AF571" s="239" t="s">
        <v>1</v>
      </c>
      <c r="AG571" s="237" t="s">
        <v>1</v>
      </c>
      <c r="AH571" s="238" t="e" cm="1">
        <f t="array" aca="1" ref="AH571" ca="1">INDIRECT("'"&amp;$C571&amp;"'!"&amp;"$"&amp;$D571&amp;$AH$1&amp;"")</f>
        <v>#REF!</v>
      </c>
      <c r="AI571" s="239" t="s">
        <v>1</v>
      </c>
      <c r="AJ571" s="239" t="s">
        <v>1</v>
      </c>
      <c r="AK571" s="240" t="s">
        <v>1</v>
      </c>
      <c r="AL571" s="236" t="e" cm="1">
        <f t="array" aca="1" ref="AL571" ca="1">INDIRECT("'"&amp;$C571&amp;"'!"&amp;"$"&amp;$D571&amp;$AL$1&amp;"")</f>
        <v>#REF!</v>
      </c>
      <c r="AM571" s="239" t="s">
        <v>1</v>
      </c>
      <c r="AN571" s="239" t="s">
        <v>1</v>
      </c>
      <c r="AO571" s="237" t="s">
        <v>1</v>
      </c>
      <c r="AP571" s="236"/>
      <c r="AQ571" s="240"/>
      <c r="AR571" s="236" t="e" cm="1">
        <f t="array" aca="1" ref="AR571" ca="1">INDIRECT("'"&amp;$C571&amp;"'!"&amp;"$"&amp;$D571&amp;$AR$1&amp;"")</f>
        <v>#REF!</v>
      </c>
      <c r="AS571" s="239"/>
      <c r="AT571" s="237"/>
      <c r="AU571" s="238" t="e" cm="1">
        <f t="array" aca="1" ref="AU571" ca="1">INDIRECT("'"&amp;$C571&amp;"'!"&amp;"$"&amp;$D571&amp;$AU$1&amp;"")</f>
        <v>#REF!</v>
      </c>
      <c r="AV571" s="239"/>
      <c r="AW571" s="237"/>
      <c r="AX571" s="236"/>
      <c r="AY571" s="240"/>
      <c r="AZ571" s="239" t="e" cm="1">
        <f t="array" aca="1" ref="AZ571" ca="1">INDIRECT("'"&amp;$C571&amp;"'!"&amp;"$"&amp;$D571&amp;$AZ$1&amp;"")</f>
        <v>#REF!</v>
      </c>
      <c r="BA571" s="238"/>
      <c r="BB571" s="239"/>
      <c r="BC571" s="237"/>
      <c r="BD571" s="239" t="e" cm="1">
        <f t="array" aca="1" ref="BD571" ca="1">INDIRECT("'"&amp;$C571&amp;"'!"&amp;"$"&amp;$D571&amp;$BD$1&amp;"")</f>
        <v>#REF!</v>
      </c>
      <c r="BE571" s="238"/>
      <c r="BF571" s="239"/>
      <c r="BG571" s="237"/>
      <c r="BH571" s="241"/>
      <c r="BI571" s="237"/>
      <c r="BJ571" s="241" t="e" cm="1">
        <f t="array" aca="1" ref="BJ571" ca="1">INDIRECT("'"&amp;$C571&amp;"'!"&amp;"$"&amp;$D571&amp;$BJ$1&amp;"")</f>
        <v>#REF!</v>
      </c>
      <c r="BK571" s="239"/>
      <c r="BL571" s="237"/>
      <c r="BM571" s="415"/>
      <c r="BN571" s="236" t="e" cm="1">
        <f t="array" aca="1" ref="BN571" ca="1">INDIRECT("'"&amp;$C571&amp;"'!"&amp;"$"&amp;$D571&amp;$BN$1&amp;"")</f>
        <v>#REF!</v>
      </c>
      <c r="BO571" s="238"/>
      <c r="BP571" s="237"/>
      <c r="BQ571" s="241" t="e" cm="1">
        <f t="array" aca="1" ref="BQ571" ca="1">INDIRECT("'"&amp;$C571&amp;"'!"&amp;"$"&amp;$D571&amp;$BQ$1&amp;"")</f>
        <v>#REF!</v>
      </c>
      <c r="BR571" s="239"/>
      <c r="BS571" s="239"/>
      <c r="BT571" s="237"/>
      <c r="BU571" s="242" t="e" cm="1">
        <f t="array" aca="1" ref="BU571" ca="1">INDIRECT("'"&amp;$C571&amp;"'!"&amp;"$"&amp;$D571&amp;$BU$1&amp;"")</f>
        <v>#REF!</v>
      </c>
      <c r="BV571" s="239"/>
      <c r="BW571" s="239"/>
      <c r="BX571" s="237"/>
      <c r="BY571" s="242"/>
      <c r="BZ571" s="239"/>
      <c r="CA571" s="239"/>
      <c r="CB571" s="237"/>
    </row>
    <row r="572" spans="1:80" ht="15" x14ac:dyDescent="0.2">
      <c r="A572" s="351">
        <f t="shared" si="43"/>
        <v>45984</v>
      </c>
      <c r="B572" s="268">
        <v>0.70833333333333404</v>
      </c>
      <c r="C572" s="254">
        <f t="shared" si="44"/>
        <v>23</v>
      </c>
      <c r="D572" s="255" t="s">
        <v>170</v>
      </c>
      <c r="E572" s="229"/>
      <c r="F572" s="230"/>
      <c r="G572" s="231" t="e" cm="1">
        <f t="array" aca="1" ref="G572" ca="1">INDIRECT("'"&amp;$C572&amp;"'!"&amp;"$"&amp;$D572&amp;$G$1&amp;"")</f>
        <v>#REF!</v>
      </c>
      <c r="H572" s="232" t="s">
        <v>1</v>
      </c>
      <c r="I572" s="230" t="s">
        <v>1</v>
      </c>
      <c r="J572" s="231" t="e" cm="1">
        <f t="array" aca="1" ref="J572" ca="1">INDIRECT("'"&amp;$C572&amp;"'!"&amp;"$"&amp;$D572&amp;$J$1&amp;"")</f>
        <v>#REF!</v>
      </c>
      <c r="K572" s="232"/>
      <c r="L572" s="232"/>
      <c r="M572" s="233"/>
      <c r="N572" s="229" t="e" cm="1">
        <f t="array" aca="1" ref="N572" ca="1">INDIRECT("'"&amp;$C572&amp;"'!"&amp;"$"&amp;$D572&amp;$N$1&amp;"")</f>
        <v>#REF!</v>
      </c>
      <c r="O572" s="232"/>
      <c r="P572" s="232"/>
      <c r="Q572" s="233"/>
      <c r="R572" s="359" t="e" cm="1">
        <f t="array" aca="1" ref="R572" ca="1">INDIRECT("'"&amp;$C572&amp;"'!"&amp;"$"&amp;$D572&amp;$R$1&amp;"")</f>
        <v>#REF!</v>
      </c>
      <c r="S572" s="232"/>
      <c r="T572" s="232"/>
      <c r="U572" s="233"/>
      <c r="V572" s="229"/>
      <c r="W572" s="234" t="e" cm="1">
        <f t="array" aca="1" ref="W572" ca="1">INDIRECT("'"&amp;$C572&amp;"'!"&amp;"$"&amp;$D572&amp;$W$1&amp;"")</f>
        <v>#REF!</v>
      </c>
      <c r="X572" s="232"/>
      <c r="Y572" s="230"/>
      <c r="Z572" s="231" t="e" cm="1">
        <f t="array" aca="1" ref="Z572" ca="1">INDIRECT("'"&amp;$C572&amp;"'!"&amp;"$"&amp;$D572&amp;$Z$1&amp;"")</f>
        <v>#REF!</v>
      </c>
      <c r="AA572" s="232" t="s">
        <v>1</v>
      </c>
      <c r="AB572" s="232" t="s">
        <v>1</v>
      </c>
      <c r="AC572" s="233" t="s">
        <v>1</v>
      </c>
      <c r="AD572" s="229" t="e" cm="1">
        <f t="array" aca="1" ref="AD572" ca="1">INDIRECT("'"&amp;$C572&amp;"'!"&amp;"$"&amp;$D572&amp;$AD$1&amp;"")</f>
        <v>#REF!</v>
      </c>
      <c r="AE572" s="232" t="s">
        <v>1</v>
      </c>
      <c r="AF572" s="232" t="s">
        <v>1</v>
      </c>
      <c r="AG572" s="230" t="s">
        <v>1</v>
      </c>
      <c r="AH572" s="231" t="e" cm="1">
        <f t="array" aca="1" ref="AH572" ca="1">INDIRECT("'"&amp;$C572&amp;"'!"&amp;"$"&amp;$D572&amp;$AH$1&amp;"")</f>
        <v>#REF!</v>
      </c>
      <c r="AI572" s="232" t="s">
        <v>1</v>
      </c>
      <c r="AJ572" s="232" t="s">
        <v>1</v>
      </c>
      <c r="AK572" s="233" t="s">
        <v>1</v>
      </c>
      <c r="AL572" s="229" t="e" cm="1">
        <f t="array" aca="1" ref="AL572" ca="1">INDIRECT("'"&amp;$C572&amp;"'!"&amp;"$"&amp;$D572&amp;$AL$1&amp;"")</f>
        <v>#REF!</v>
      </c>
      <c r="AM572" s="232" t="s">
        <v>1</v>
      </c>
      <c r="AN572" s="232" t="s">
        <v>1</v>
      </c>
      <c r="AO572" s="230" t="s">
        <v>1</v>
      </c>
      <c r="AP572" s="229"/>
      <c r="AQ572" s="233"/>
      <c r="AR572" s="229" t="e" cm="1">
        <f t="array" aca="1" ref="AR572" ca="1">INDIRECT("'"&amp;$C572&amp;"'!"&amp;"$"&amp;$D572&amp;$AR$1&amp;"")</f>
        <v>#REF!</v>
      </c>
      <c r="AS572" s="232"/>
      <c r="AT572" s="230"/>
      <c r="AU572" s="231" t="e" cm="1">
        <f t="array" aca="1" ref="AU572" ca="1">INDIRECT("'"&amp;$C572&amp;"'!"&amp;"$"&amp;$D572&amp;$AU$1&amp;"")</f>
        <v>#REF!</v>
      </c>
      <c r="AV572" s="232"/>
      <c r="AW572" s="230"/>
      <c r="AX572" s="229"/>
      <c r="AY572" s="233"/>
      <c r="AZ572" s="232" t="e" cm="1">
        <f t="array" aca="1" ref="AZ572" ca="1">INDIRECT("'"&amp;$C572&amp;"'!"&amp;"$"&amp;$D572&amp;$AZ$1&amp;"")</f>
        <v>#REF!</v>
      </c>
      <c r="BA572" s="231"/>
      <c r="BB572" s="232"/>
      <c r="BC572" s="230"/>
      <c r="BD572" s="232" t="e" cm="1">
        <f t="array" aca="1" ref="BD572" ca="1">INDIRECT("'"&amp;$C572&amp;"'!"&amp;"$"&amp;$D572&amp;$BD$1&amp;"")</f>
        <v>#REF!</v>
      </c>
      <c r="BE572" s="231"/>
      <c r="BF572" s="232"/>
      <c r="BG572" s="230"/>
      <c r="BH572" s="234"/>
      <c r="BI572" s="230"/>
      <c r="BJ572" s="234" t="e" cm="1">
        <f t="array" aca="1" ref="BJ572" ca="1">INDIRECT("'"&amp;$C572&amp;"'!"&amp;"$"&amp;$D572&amp;$BJ$1&amp;"")</f>
        <v>#REF!</v>
      </c>
      <c r="BK572" s="232"/>
      <c r="BL572" s="230"/>
      <c r="BM572" s="414"/>
      <c r="BN572" s="229" t="e" cm="1">
        <f t="array" aca="1" ref="BN572" ca="1">INDIRECT("'"&amp;$C572&amp;"'!"&amp;"$"&amp;$D572&amp;$BN$1&amp;"")</f>
        <v>#REF!</v>
      </c>
      <c r="BO572" s="231"/>
      <c r="BP572" s="230"/>
      <c r="BQ572" s="234" t="e" cm="1">
        <f t="array" aca="1" ref="BQ572" ca="1">INDIRECT("'"&amp;$C572&amp;"'!"&amp;"$"&amp;$D572&amp;$BQ$1&amp;"")</f>
        <v>#REF!</v>
      </c>
      <c r="BR572" s="232"/>
      <c r="BS572" s="232"/>
      <c r="BT572" s="230"/>
      <c r="BU572" s="235" t="e" cm="1">
        <f t="array" aca="1" ref="BU572" ca="1">INDIRECT("'"&amp;$C572&amp;"'!"&amp;"$"&amp;$D572&amp;$BU$1&amp;"")</f>
        <v>#REF!</v>
      </c>
      <c r="BV572" s="232"/>
      <c r="BW572" s="232"/>
      <c r="BX572" s="230"/>
      <c r="BY572" s="235"/>
      <c r="BZ572" s="232"/>
      <c r="CA572" s="232"/>
      <c r="CB572" s="230"/>
    </row>
    <row r="573" spans="1:80" ht="15" x14ac:dyDescent="0.2">
      <c r="A573" s="351">
        <f t="shared" si="43"/>
        <v>45984</v>
      </c>
      <c r="B573" s="268">
        <v>0.750000000000001</v>
      </c>
      <c r="C573" s="254">
        <f t="shared" si="44"/>
        <v>23</v>
      </c>
      <c r="D573" s="255" t="s">
        <v>171</v>
      </c>
      <c r="E573" s="236"/>
      <c r="F573" s="237"/>
      <c r="G573" s="238" t="e" cm="1">
        <f t="array" aca="1" ref="G573" ca="1">INDIRECT("'"&amp;$C573&amp;"'!"&amp;"$"&amp;$D573&amp;$G$1&amp;"")</f>
        <v>#REF!</v>
      </c>
      <c r="H573" s="239" t="s">
        <v>1</v>
      </c>
      <c r="I573" s="237" t="s">
        <v>1</v>
      </c>
      <c r="J573" s="238" t="e" cm="1">
        <f t="array" aca="1" ref="J573" ca="1">INDIRECT("'"&amp;$C573&amp;"'!"&amp;"$"&amp;$D573&amp;$J$1&amp;"")</f>
        <v>#REF!</v>
      </c>
      <c r="K573" s="239"/>
      <c r="L573" s="239"/>
      <c r="M573" s="240"/>
      <c r="N573" s="236" t="e" cm="1">
        <f t="array" aca="1" ref="N573" ca="1">INDIRECT("'"&amp;$C573&amp;"'!"&amp;"$"&amp;$D573&amp;$N$1&amp;"")</f>
        <v>#REF!</v>
      </c>
      <c r="O573" s="239"/>
      <c r="P573" s="239"/>
      <c r="Q573" s="237"/>
      <c r="R573" s="236" t="e" cm="1">
        <f t="array" aca="1" ref="R573" ca="1">INDIRECT("'"&amp;$C573&amp;"'!"&amp;"$"&amp;$D573&amp;$R$1&amp;"")</f>
        <v>#REF!</v>
      </c>
      <c r="S573" s="239"/>
      <c r="T573" s="239"/>
      <c r="U573" s="240"/>
      <c r="V573" s="236"/>
      <c r="W573" s="241" t="e" cm="1">
        <f t="array" aca="1" ref="W573" ca="1">INDIRECT("'"&amp;$C573&amp;"'!"&amp;"$"&amp;$D573&amp;$W$1&amp;"")</f>
        <v>#REF!</v>
      </c>
      <c r="X573" s="239"/>
      <c r="Y573" s="237"/>
      <c r="Z573" s="238" t="e" cm="1">
        <f t="array" aca="1" ref="Z573" ca="1">INDIRECT("'"&amp;$C573&amp;"'!"&amp;"$"&amp;$D573&amp;$Z$1&amp;"")</f>
        <v>#REF!</v>
      </c>
      <c r="AA573" s="239" t="s">
        <v>1</v>
      </c>
      <c r="AB573" s="239" t="s">
        <v>1</v>
      </c>
      <c r="AC573" s="240" t="s">
        <v>1</v>
      </c>
      <c r="AD573" s="236" t="e" cm="1">
        <f t="array" aca="1" ref="AD573" ca="1">INDIRECT("'"&amp;$C573&amp;"'!"&amp;"$"&amp;$D573&amp;$AD$1&amp;"")</f>
        <v>#REF!</v>
      </c>
      <c r="AE573" s="239" t="s">
        <v>1</v>
      </c>
      <c r="AF573" s="239" t="s">
        <v>1</v>
      </c>
      <c r="AG573" s="237" t="s">
        <v>1</v>
      </c>
      <c r="AH573" s="238" t="e" cm="1">
        <f t="array" aca="1" ref="AH573" ca="1">INDIRECT("'"&amp;$C573&amp;"'!"&amp;"$"&amp;$D573&amp;$AH$1&amp;"")</f>
        <v>#REF!</v>
      </c>
      <c r="AI573" s="239" t="s">
        <v>1</v>
      </c>
      <c r="AJ573" s="239" t="s">
        <v>1</v>
      </c>
      <c r="AK573" s="240" t="s">
        <v>1</v>
      </c>
      <c r="AL573" s="236" t="e" cm="1">
        <f t="array" aca="1" ref="AL573" ca="1">INDIRECT("'"&amp;$C573&amp;"'!"&amp;"$"&amp;$D573&amp;$AL$1&amp;"")</f>
        <v>#REF!</v>
      </c>
      <c r="AM573" s="239" t="s">
        <v>1</v>
      </c>
      <c r="AN573" s="239" t="s">
        <v>1</v>
      </c>
      <c r="AO573" s="237" t="s">
        <v>1</v>
      </c>
      <c r="AP573" s="236"/>
      <c r="AQ573" s="240"/>
      <c r="AR573" s="236" t="e" cm="1">
        <f t="array" aca="1" ref="AR573" ca="1">INDIRECT("'"&amp;$C573&amp;"'!"&amp;"$"&amp;$D573&amp;$AR$1&amp;"")</f>
        <v>#REF!</v>
      </c>
      <c r="AS573" s="239"/>
      <c r="AT573" s="237"/>
      <c r="AU573" s="238" t="e" cm="1">
        <f t="array" aca="1" ref="AU573" ca="1">INDIRECT("'"&amp;$C573&amp;"'!"&amp;"$"&amp;$D573&amp;$AU$1&amp;"")</f>
        <v>#REF!</v>
      </c>
      <c r="AV573" s="239"/>
      <c r="AW573" s="237"/>
      <c r="AX573" s="236"/>
      <c r="AY573" s="240"/>
      <c r="AZ573" s="239" t="e" cm="1">
        <f t="array" aca="1" ref="AZ573" ca="1">INDIRECT("'"&amp;$C573&amp;"'!"&amp;"$"&amp;$D573&amp;$AZ$1&amp;"")</f>
        <v>#REF!</v>
      </c>
      <c r="BA573" s="238"/>
      <c r="BB573" s="239"/>
      <c r="BC573" s="237"/>
      <c r="BD573" s="239" t="e" cm="1">
        <f t="array" aca="1" ref="BD573" ca="1">INDIRECT("'"&amp;$C573&amp;"'!"&amp;"$"&amp;$D573&amp;$BD$1&amp;"")</f>
        <v>#REF!</v>
      </c>
      <c r="BE573" s="238"/>
      <c r="BF573" s="239"/>
      <c r="BG573" s="237"/>
      <c r="BH573" s="241"/>
      <c r="BI573" s="237"/>
      <c r="BJ573" s="241" t="e" cm="1">
        <f t="array" aca="1" ref="BJ573" ca="1">INDIRECT("'"&amp;$C573&amp;"'!"&amp;"$"&amp;$D573&amp;$BJ$1&amp;"")</f>
        <v>#REF!</v>
      </c>
      <c r="BK573" s="239"/>
      <c r="BL573" s="237"/>
      <c r="BM573" s="415"/>
      <c r="BN573" s="236" t="e" cm="1">
        <f t="array" aca="1" ref="BN573" ca="1">INDIRECT("'"&amp;$C573&amp;"'!"&amp;"$"&amp;$D573&amp;$BN$1&amp;"")</f>
        <v>#REF!</v>
      </c>
      <c r="BO573" s="238"/>
      <c r="BP573" s="237"/>
      <c r="BQ573" s="241" t="e" cm="1">
        <f t="array" aca="1" ref="BQ573" ca="1">INDIRECT("'"&amp;$C573&amp;"'!"&amp;"$"&amp;$D573&amp;$BQ$1&amp;"")</f>
        <v>#REF!</v>
      </c>
      <c r="BR573" s="239"/>
      <c r="BS573" s="239"/>
      <c r="BT573" s="237"/>
      <c r="BU573" s="242" t="e" cm="1">
        <f t="array" aca="1" ref="BU573" ca="1">INDIRECT("'"&amp;$C573&amp;"'!"&amp;"$"&amp;$D573&amp;$BU$1&amp;"")</f>
        <v>#REF!</v>
      </c>
      <c r="BV573" s="239"/>
      <c r="BW573" s="239"/>
      <c r="BX573" s="237"/>
      <c r="BY573" s="242"/>
      <c r="BZ573" s="239"/>
      <c r="CA573" s="239"/>
      <c r="CB573" s="237"/>
    </row>
    <row r="574" spans="1:80" ht="15" x14ac:dyDescent="0.2">
      <c r="A574" s="351">
        <f t="shared" si="43"/>
        <v>45984</v>
      </c>
      <c r="B574" s="268">
        <v>0.79166666666666696</v>
      </c>
      <c r="C574" s="254">
        <f t="shared" si="44"/>
        <v>23</v>
      </c>
      <c r="D574" s="255" t="s">
        <v>172</v>
      </c>
      <c r="E574" s="229"/>
      <c r="F574" s="230"/>
      <c r="G574" s="231" t="e" cm="1">
        <f t="array" aca="1" ref="G574" ca="1">INDIRECT("'"&amp;$C574&amp;"'!"&amp;"$"&amp;$D574&amp;$G$1&amp;"")</f>
        <v>#REF!</v>
      </c>
      <c r="H574" s="232" t="s">
        <v>1</v>
      </c>
      <c r="I574" s="230" t="s">
        <v>1</v>
      </c>
      <c r="J574" s="231" t="e" cm="1">
        <f t="array" aca="1" ref="J574" ca="1">INDIRECT("'"&amp;$C574&amp;"'!"&amp;"$"&amp;$D574&amp;$J$1&amp;"")</f>
        <v>#REF!</v>
      </c>
      <c r="K574" s="501"/>
      <c r="L574" s="232"/>
      <c r="M574" s="233"/>
      <c r="N574" s="229" t="e" cm="1">
        <f t="array" aca="1" ref="N574" ca="1">INDIRECT("'"&amp;$C574&amp;"'!"&amp;"$"&amp;$D574&amp;$N$1&amp;"")</f>
        <v>#REF!</v>
      </c>
      <c r="O574" s="232"/>
      <c r="P574" s="232"/>
      <c r="Q574" s="230"/>
      <c r="R574" s="359" t="e" cm="1">
        <f t="array" aca="1" ref="R574" ca="1">INDIRECT("'"&amp;$C574&amp;"'!"&amp;"$"&amp;$D574&amp;$R$1&amp;"")</f>
        <v>#REF!</v>
      </c>
      <c r="S574" s="232"/>
      <c r="T574" s="232"/>
      <c r="U574" s="233"/>
      <c r="V574" s="229"/>
      <c r="W574" s="234" t="e" cm="1">
        <f t="array" aca="1" ref="W574" ca="1">INDIRECT("'"&amp;$C574&amp;"'!"&amp;"$"&amp;$D574&amp;$W$1&amp;"")</f>
        <v>#REF!</v>
      </c>
      <c r="X574" s="232"/>
      <c r="Y574" s="230"/>
      <c r="Z574" s="231" t="e" cm="1">
        <f t="array" aca="1" ref="Z574" ca="1">INDIRECT("'"&amp;$C574&amp;"'!"&amp;"$"&amp;$D574&amp;$Z$1&amp;"")</f>
        <v>#REF!</v>
      </c>
      <c r="AA574" s="232" t="s">
        <v>1</v>
      </c>
      <c r="AB574" s="232" t="s">
        <v>1</v>
      </c>
      <c r="AC574" s="233" t="s">
        <v>1</v>
      </c>
      <c r="AD574" s="229" t="e" cm="1">
        <f t="array" aca="1" ref="AD574" ca="1">INDIRECT("'"&amp;$C574&amp;"'!"&amp;"$"&amp;$D574&amp;$AD$1&amp;"")</f>
        <v>#REF!</v>
      </c>
      <c r="AE574" s="232" t="s">
        <v>1</v>
      </c>
      <c r="AF574" s="232" t="s">
        <v>1</v>
      </c>
      <c r="AG574" s="230" t="s">
        <v>1</v>
      </c>
      <c r="AH574" s="231" t="e" cm="1">
        <f t="array" aca="1" ref="AH574" ca="1">INDIRECT("'"&amp;$C574&amp;"'!"&amp;"$"&amp;$D574&amp;$AH$1&amp;"")</f>
        <v>#REF!</v>
      </c>
      <c r="AI574" s="232" t="s">
        <v>1</v>
      </c>
      <c r="AJ574" s="232" t="s">
        <v>1</v>
      </c>
      <c r="AK574" s="233" t="s">
        <v>1</v>
      </c>
      <c r="AL574" s="229" t="e" cm="1">
        <f t="array" aca="1" ref="AL574" ca="1">INDIRECT("'"&amp;$C574&amp;"'!"&amp;"$"&amp;$D574&amp;$AL$1&amp;"")</f>
        <v>#REF!</v>
      </c>
      <c r="AM574" s="232" t="s">
        <v>1</v>
      </c>
      <c r="AN574" s="232" t="s">
        <v>1</v>
      </c>
      <c r="AO574" s="230" t="s">
        <v>1</v>
      </c>
      <c r="AP574" s="229"/>
      <c r="AQ574" s="233"/>
      <c r="AR574" s="229" t="e" cm="1">
        <f t="array" aca="1" ref="AR574" ca="1">INDIRECT("'"&amp;$C574&amp;"'!"&amp;"$"&amp;$D574&amp;$AR$1&amp;"")</f>
        <v>#REF!</v>
      </c>
      <c r="AS574" s="232"/>
      <c r="AT574" s="230"/>
      <c r="AU574" s="231" t="e" cm="1">
        <f t="array" aca="1" ref="AU574" ca="1">INDIRECT("'"&amp;$C574&amp;"'!"&amp;"$"&amp;$D574&amp;$AU$1&amp;"")</f>
        <v>#REF!</v>
      </c>
      <c r="AV574" s="232"/>
      <c r="AW574" s="230"/>
      <c r="AX574" s="229"/>
      <c r="AY574" s="233"/>
      <c r="AZ574" s="232" t="e" cm="1">
        <f t="array" aca="1" ref="AZ574" ca="1">INDIRECT("'"&amp;$C574&amp;"'!"&amp;"$"&amp;$D574&amp;$AZ$1&amp;"")</f>
        <v>#REF!</v>
      </c>
      <c r="BA574" s="231"/>
      <c r="BB574" s="232"/>
      <c r="BC574" s="230"/>
      <c r="BD574" s="232" t="e" cm="1">
        <f t="array" aca="1" ref="BD574" ca="1">INDIRECT("'"&amp;$C574&amp;"'!"&amp;"$"&amp;$D574&amp;$BD$1&amp;"")</f>
        <v>#REF!</v>
      </c>
      <c r="BE574" s="231"/>
      <c r="BF574" s="232"/>
      <c r="BG574" s="230"/>
      <c r="BH574" s="234"/>
      <c r="BI574" s="230"/>
      <c r="BJ574" s="234" t="e" cm="1">
        <f t="array" aca="1" ref="BJ574" ca="1">INDIRECT("'"&amp;$C574&amp;"'!"&amp;"$"&amp;$D574&amp;$BJ$1&amp;"")</f>
        <v>#REF!</v>
      </c>
      <c r="BK574" s="232"/>
      <c r="BL574" s="230"/>
      <c r="BM574" s="414"/>
      <c r="BN574" s="229" t="e" cm="1">
        <f t="array" aca="1" ref="BN574" ca="1">INDIRECT("'"&amp;$C574&amp;"'!"&amp;"$"&amp;$D574&amp;$BN$1&amp;"")</f>
        <v>#REF!</v>
      </c>
      <c r="BO574" s="231"/>
      <c r="BP574" s="230"/>
      <c r="BQ574" s="234" t="e" cm="1">
        <f t="array" aca="1" ref="BQ574" ca="1">INDIRECT("'"&amp;$C574&amp;"'!"&amp;"$"&amp;$D574&amp;$BQ$1&amp;"")</f>
        <v>#REF!</v>
      </c>
      <c r="BR574" s="232"/>
      <c r="BS574" s="232"/>
      <c r="BT574" s="230"/>
      <c r="BU574" s="235" t="e" cm="1">
        <f t="array" aca="1" ref="BU574" ca="1">INDIRECT("'"&amp;$C574&amp;"'!"&amp;"$"&amp;$D574&amp;$BU$1&amp;"")</f>
        <v>#REF!</v>
      </c>
      <c r="BV574" s="232"/>
      <c r="BW574" s="232"/>
      <c r="BX574" s="230"/>
      <c r="BY574" s="235"/>
      <c r="BZ574" s="232"/>
      <c r="CA574" s="232"/>
      <c r="CB574" s="230"/>
    </row>
    <row r="575" spans="1:80" ht="15" x14ac:dyDescent="0.2">
      <c r="A575" s="351">
        <f t="shared" si="43"/>
        <v>45984</v>
      </c>
      <c r="B575" s="268">
        <v>0.83333333333333337</v>
      </c>
      <c r="C575" s="254">
        <f t="shared" si="44"/>
        <v>23</v>
      </c>
      <c r="D575" s="255" t="s">
        <v>173</v>
      </c>
      <c r="E575" s="236"/>
      <c r="F575" s="237"/>
      <c r="G575" s="238" t="e" cm="1">
        <f t="array" aca="1" ref="G575" ca="1">INDIRECT("'"&amp;$C575&amp;"'!"&amp;"$"&amp;$D575&amp;$G$1&amp;"")</f>
        <v>#REF!</v>
      </c>
      <c r="H575" s="239" t="s">
        <v>1</v>
      </c>
      <c r="I575" s="237" t="s">
        <v>1</v>
      </c>
      <c r="J575" s="238" t="e" cm="1">
        <f t="array" aca="1" ref="J575" ca="1">INDIRECT("'"&amp;$C575&amp;"'!"&amp;"$"&amp;$D575&amp;$J$1&amp;"")</f>
        <v>#REF!</v>
      </c>
      <c r="K575" s="239"/>
      <c r="L575" s="239"/>
      <c r="M575" s="240"/>
      <c r="N575" s="236" t="e" cm="1">
        <f t="array" aca="1" ref="N575" ca="1">INDIRECT("'"&amp;$C575&amp;"'!"&amp;"$"&amp;$D575&amp;$N$1&amp;"")</f>
        <v>#REF!</v>
      </c>
      <c r="O575" s="239"/>
      <c r="P575" s="239"/>
      <c r="Q575" s="237"/>
      <c r="R575" s="236" t="e" cm="1">
        <f t="array" aca="1" ref="R575" ca="1">INDIRECT("'"&amp;$C575&amp;"'!"&amp;"$"&amp;$D575&amp;$R$1&amp;"")</f>
        <v>#REF!</v>
      </c>
      <c r="S575" s="239"/>
      <c r="T575" s="239"/>
      <c r="U575" s="240"/>
      <c r="V575" s="236"/>
      <c r="W575" s="241" t="e" cm="1">
        <f t="array" aca="1" ref="W575" ca="1">INDIRECT("'"&amp;$C575&amp;"'!"&amp;"$"&amp;$D575&amp;$W$1&amp;"")</f>
        <v>#REF!</v>
      </c>
      <c r="X575" s="239"/>
      <c r="Y575" s="237"/>
      <c r="Z575" s="238" t="e" cm="1">
        <f t="array" aca="1" ref="Z575" ca="1">INDIRECT("'"&amp;$C575&amp;"'!"&amp;"$"&amp;$D575&amp;$Z$1&amp;"")</f>
        <v>#REF!</v>
      </c>
      <c r="AA575" s="239" t="s">
        <v>1</v>
      </c>
      <c r="AB575" s="239" t="s">
        <v>1</v>
      </c>
      <c r="AC575" s="240" t="s">
        <v>1</v>
      </c>
      <c r="AD575" s="236" t="e" cm="1">
        <f t="array" aca="1" ref="AD575" ca="1">INDIRECT("'"&amp;$C575&amp;"'!"&amp;"$"&amp;$D575&amp;$AD$1&amp;"")</f>
        <v>#REF!</v>
      </c>
      <c r="AE575" s="239" t="s">
        <v>1</v>
      </c>
      <c r="AF575" s="239" t="s">
        <v>1</v>
      </c>
      <c r="AG575" s="237" t="s">
        <v>1</v>
      </c>
      <c r="AH575" s="238" t="e" cm="1">
        <f t="array" aca="1" ref="AH575" ca="1">INDIRECT("'"&amp;$C575&amp;"'!"&amp;"$"&amp;$D575&amp;$AH$1&amp;"")</f>
        <v>#REF!</v>
      </c>
      <c r="AI575" s="239" t="s">
        <v>1</v>
      </c>
      <c r="AJ575" s="239" t="s">
        <v>1</v>
      </c>
      <c r="AK575" s="240" t="s">
        <v>1</v>
      </c>
      <c r="AL575" s="236" t="e" cm="1">
        <f t="array" aca="1" ref="AL575" ca="1">INDIRECT("'"&amp;$C575&amp;"'!"&amp;"$"&amp;$D575&amp;$AL$1&amp;"")</f>
        <v>#REF!</v>
      </c>
      <c r="AM575" s="239" t="s">
        <v>1</v>
      </c>
      <c r="AN575" s="239" t="s">
        <v>1</v>
      </c>
      <c r="AO575" s="237" t="s">
        <v>1</v>
      </c>
      <c r="AP575" s="236"/>
      <c r="AQ575" s="240"/>
      <c r="AR575" s="236" t="e" cm="1">
        <f t="array" aca="1" ref="AR575" ca="1">INDIRECT("'"&amp;$C575&amp;"'!"&amp;"$"&amp;$D575&amp;$AR$1&amp;"")</f>
        <v>#REF!</v>
      </c>
      <c r="AS575" s="239"/>
      <c r="AT575" s="237"/>
      <c r="AU575" s="238" t="e" cm="1">
        <f t="array" aca="1" ref="AU575" ca="1">INDIRECT("'"&amp;$C575&amp;"'!"&amp;"$"&amp;$D575&amp;$AU$1&amp;"")</f>
        <v>#REF!</v>
      </c>
      <c r="AV575" s="239"/>
      <c r="AW575" s="237"/>
      <c r="AX575" s="236"/>
      <c r="AY575" s="240"/>
      <c r="AZ575" s="239" t="e" cm="1">
        <f t="array" aca="1" ref="AZ575" ca="1">INDIRECT("'"&amp;$C575&amp;"'!"&amp;"$"&amp;$D575&amp;$AZ$1&amp;"")</f>
        <v>#REF!</v>
      </c>
      <c r="BA575" s="238"/>
      <c r="BB575" s="239"/>
      <c r="BC575" s="237"/>
      <c r="BD575" s="239" t="e" cm="1">
        <f t="array" aca="1" ref="BD575" ca="1">INDIRECT("'"&amp;$C575&amp;"'!"&amp;"$"&amp;$D575&amp;$BD$1&amp;"")</f>
        <v>#REF!</v>
      </c>
      <c r="BE575" s="238"/>
      <c r="BF575" s="239"/>
      <c r="BG575" s="237"/>
      <c r="BH575" s="241"/>
      <c r="BI575" s="237"/>
      <c r="BJ575" s="241" t="e" cm="1">
        <f t="array" aca="1" ref="BJ575" ca="1">INDIRECT("'"&amp;$C575&amp;"'!"&amp;"$"&amp;$D575&amp;$BJ$1&amp;"")</f>
        <v>#REF!</v>
      </c>
      <c r="BK575" s="239"/>
      <c r="BL575" s="237"/>
      <c r="BM575" s="415"/>
      <c r="BN575" s="236" t="e" cm="1">
        <f t="array" aca="1" ref="BN575" ca="1">INDIRECT("'"&amp;$C575&amp;"'!"&amp;"$"&amp;$D575&amp;$BN$1&amp;"")</f>
        <v>#REF!</v>
      </c>
      <c r="BO575" s="238"/>
      <c r="BP575" s="237"/>
      <c r="BQ575" s="241" t="e" cm="1">
        <f t="array" aca="1" ref="BQ575" ca="1">INDIRECT("'"&amp;$C575&amp;"'!"&amp;"$"&amp;$D575&amp;$BQ$1&amp;"")</f>
        <v>#REF!</v>
      </c>
      <c r="BR575" s="239"/>
      <c r="BS575" s="239"/>
      <c r="BT575" s="237"/>
      <c r="BU575" s="242" t="e" cm="1">
        <f t="array" aca="1" ref="BU575" ca="1">INDIRECT("'"&amp;$C575&amp;"'!"&amp;"$"&amp;$D575&amp;$BU$1&amp;"")</f>
        <v>#REF!</v>
      </c>
      <c r="BV575" s="239"/>
      <c r="BW575" s="239"/>
      <c r="BX575" s="237"/>
      <c r="BY575" s="242"/>
      <c r="BZ575" s="239"/>
      <c r="CA575" s="239"/>
      <c r="CB575" s="237"/>
    </row>
    <row r="576" spans="1:80" ht="15" x14ac:dyDescent="0.2">
      <c r="A576" s="351">
        <f t="shared" si="43"/>
        <v>45984</v>
      </c>
      <c r="B576" s="268">
        <v>0.875000000000001</v>
      </c>
      <c r="C576" s="254">
        <f t="shared" si="44"/>
        <v>23</v>
      </c>
      <c r="D576" s="255" t="s">
        <v>174</v>
      </c>
      <c r="E576" s="229"/>
      <c r="F576" s="230"/>
      <c r="G576" s="231" t="e" cm="1">
        <f t="array" aca="1" ref="G576" ca="1">INDIRECT("'"&amp;$C576&amp;"'!"&amp;"$"&amp;$D576&amp;$G$1&amp;"")</f>
        <v>#REF!</v>
      </c>
      <c r="H576" s="232" t="s">
        <v>1</v>
      </c>
      <c r="I576" s="230" t="s">
        <v>1</v>
      </c>
      <c r="J576" s="231" t="e" cm="1">
        <f t="array" aca="1" ref="J576" ca="1">INDIRECT("'"&amp;$C576&amp;"'!"&amp;"$"&amp;$D576&amp;$J$1&amp;"")</f>
        <v>#REF!</v>
      </c>
      <c r="K576" s="232"/>
      <c r="L576" s="232"/>
      <c r="M576" s="233"/>
      <c r="N576" s="229" t="e" cm="1">
        <f t="array" aca="1" ref="N576" ca="1">INDIRECT("'"&amp;$C576&amp;"'!"&amp;"$"&amp;$D576&amp;$N$1&amp;"")</f>
        <v>#REF!</v>
      </c>
      <c r="O576" s="232"/>
      <c r="P576" s="232"/>
      <c r="Q576" s="230"/>
      <c r="R576" s="359" t="e" cm="1">
        <f t="array" aca="1" ref="R576" ca="1">INDIRECT("'"&amp;$C576&amp;"'!"&amp;"$"&amp;$D576&amp;$R$1&amp;"")</f>
        <v>#REF!</v>
      </c>
      <c r="S576" s="232"/>
      <c r="T576" s="232"/>
      <c r="U576" s="233"/>
      <c r="V576" s="229"/>
      <c r="W576" s="234" t="e" cm="1">
        <f t="array" aca="1" ref="W576" ca="1">INDIRECT("'"&amp;$C576&amp;"'!"&amp;"$"&amp;$D576&amp;$W$1&amp;"")</f>
        <v>#REF!</v>
      </c>
      <c r="X576" s="232"/>
      <c r="Y576" s="230"/>
      <c r="Z576" s="231" t="e" cm="1">
        <f t="array" aca="1" ref="Z576" ca="1">INDIRECT("'"&amp;$C576&amp;"'!"&amp;"$"&amp;$D576&amp;$Z$1&amp;"")</f>
        <v>#REF!</v>
      </c>
      <c r="AA576" s="232" t="s">
        <v>1</v>
      </c>
      <c r="AB576" s="232" t="s">
        <v>1</v>
      </c>
      <c r="AC576" s="233" t="s">
        <v>1</v>
      </c>
      <c r="AD576" s="229" t="e" cm="1">
        <f t="array" aca="1" ref="AD576" ca="1">INDIRECT("'"&amp;$C576&amp;"'!"&amp;"$"&amp;$D576&amp;$AD$1&amp;"")</f>
        <v>#REF!</v>
      </c>
      <c r="AE576" s="232" t="s">
        <v>1</v>
      </c>
      <c r="AF576" s="232" t="s">
        <v>1</v>
      </c>
      <c r="AG576" s="230" t="s">
        <v>1</v>
      </c>
      <c r="AH576" s="231" t="e" cm="1">
        <f t="array" aca="1" ref="AH576" ca="1">INDIRECT("'"&amp;$C576&amp;"'!"&amp;"$"&amp;$D576&amp;$AH$1&amp;"")</f>
        <v>#REF!</v>
      </c>
      <c r="AI576" s="232" t="s">
        <v>1</v>
      </c>
      <c r="AJ576" s="232" t="s">
        <v>1</v>
      </c>
      <c r="AK576" s="233" t="s">
        <v>1</v>
      </c>
      <c r="AL576" s="229" t="e" cm="1">
        <f t="array" aca="1" ref="AL576" ca="1">INDIRECT("'"&amp;$C576&amp;"'!"&amp;"$"&amp;$D576&amp;$AL$1&amp;"")</f>
        <v>#REF!</v>
      </c>
      <c r="AM576" s="232" t="s">
        <v>1</v>
      </c>
      <c r="AN576" s="232" t="s">
        <v>1</v>
      </c>
      <c r="AO576" s="230" t="s">
        <v>1</v>
      </c>
      <c r="AP576" s="229"/>
      <c r="AQ576" s="233"/>
      <c r="AR576" s="229" t="e" cm="1">
        <f t="array" aca="1" ref="AR576" ca="1">INDIRECT("'"&amp;$C576&amp;"'!"&amp;"$"&amp;$D576&amp;$AR$1&amp;"")</f>
        <v>#REF!</v>
      </c>
      <c r="AS576" s="232"/>
      <c r="AT576" s="230"/>
      <c r="AU576" s="231" t="e" cm="1">
        <f t="array" aca="1" ref="AU576" ca="1">INDIRECT("'"&amp;$C576&amp;"'!"&amp;"$"&amp;$D576&amp;$AU$1&amp;"")</f>
        <v>#REF!</v>
      </c>
      <c r="AV576" s="232"/>
      <c r="AW576" s="230"/>
      <c r="AX576" s="229"/>
      <c r="AY576" s="233"/>
      <c r="AZ576" s="232" t="e" cm="1">
        <f t="array" aca="1" ref="AZ576" ca="1">INDIRECT("'"&amp;$C576&amp;"'!"&amp;"$"&amp;$D576&amp;$AZ$1&amp;"")</f>
        <v>#REF!</v>
      </c>
      <c r="BA576" s="231"/>
      <c r="BB576" s="232"/>
      <c r="BC576" s="230"/>
      <c r="BD576" s="232" t="e" cm="1">
        <f t="array" aca="1" ref="BD576" ca="1">INDIRECT("'"&amp;$C576&amp;"'!"&amp;"$"&amp;$D576&amp;$BD$1&amp;"")</f>
        <v>#REF!</v>
      </c>
      <c r="BE576" s="231"/>
      <c r="BF576" s="232"/>
      <c r="BG576" s="230"/>
      <c r="BH576" s="234"/>
      <c r="BI576" s="230"/>
      <c r="BJ576" s="234" t="e" cm="1">
        <f t="array" aca="1" ref="BJ576" ca="1">INDIRECT("'"&amp;$C576&amp;"'!"&amp;"$"&amp;$D576&amp;$BJ$1&amp;"")</f>
        <v>#REF!</v>
      </c>
      <c r="BK576" s="232"/>
      <c r="BL576" s="230"/>
      <c r="BM576" s="414"/>
      <c r="BN576" s="229" t="e" cm="1">
        <f t="array" aca="1" ref="BN576" ca="1">INDIRECT("'"&amp;$C576&amp;"'!"&amp;"$"&amp;$D576&amp;$BN$1&amp;"")</f>
        <v>#REF!</v>
      </c>
      <c r="BO576" s="231"/>
      <c r="BP576" s="230"/>
      <c r="BQ576" s="234" t="e" cm="1">
        <f t="array" aca="1" ref="BQ576" ca="1">INDIRECT("'"&amp;$C576&amp;"'!"&amp;"$"&amp;$D576&amp;$BQ$1&amp;"")</f>
        <v>#REF!</v>
      </c>
      <c r="BR576" s="232"/>
      <c r="BS576" s="232"/>
      <c r="BT576" s="230"/>
      <c r="BU576" s="235" t="e" cm="1">
        <f t="array" aca="1" ref="BU576" ca="1">INDIRECT("'"&amp;$C576&amp;"'!"&amp;"$"&amp;$D576&amp;$BU$1&amp;"")</f>
        <v>#REF!</v>
      </c>
      <c r="BV576" s="232"/>
      <c r="BW576" s="232"/>
      <c r="BX576" s="230"/>
      <c r="BY576" s="235"/>
      <c r="BZ576" s="232"/>
      <c r="CA576" s="232"/>
      <c r="CB576" s="230"/>
    </row>
    <row r="577" spans="1:80" ht="15" x14ac:dyDescent="0.2">
      <c r="A577" s="351">
        <f t="shared" si="43"/>
        <v>45984</v>
      </c>
      <c r="B577" s="268">
        <v>0.91666666666666696</v>
      </c>
      <c r="C577" s="254">
        <f t="shared" si="44"/>
        <v>23</v>
      </c>
      <c r="D577" s="255" t="s">
        <v>175</v>
      </c>
      <c r="E577" s="236"/>
      <c r="F577" s="237"/>
      <c r="G577" s="238" t="e" cm="1">
        <f t="array" aca="1" ref="G577" ca="1">INDIRECT("'"&amp;$C577&amp;"'!"&amp;"$"&amp;$D577&amp;$G$1&amp;"")</f>
        <v>#REF!</v>
      </c>
      <c r="H577" s="239" t="s">
        <v>1</v>
      </c>
      <c r="I577" s="237" t="s">
        <v>1</v>
      </c>
      <c r="J577" s="238" t="e" cm="1">
        <f t="array" aca="1" ref="J577" ca="1">INDIRECT("'"&amp;$C577&amp;"'!"&amp;"$"&amp;$D577&amp;$J$1&amp;"")</f>
        <v>#REF!</v>
      </c>
      <c r="K577" s="239"/>
      <c r="L577" s="239"/>
      <c r="M577" s="240"/>
      <c r="N577" s="236" t="e" cm="1">
        <f t="array" aca="1" ref="N577" ca="1">INDIRECT("'"&amp;$C577&amp;"'!"&amp;"$"&amp;$D577&amp;$N$1&amp;"")</f>
        <v>#REF!</v>
      </c>
      <c r="O577" s="239"/>
      <c r="P577" s="239"/>
      <c r="Q577" s="237"/>
      <c r="R577" s="236" t="e" cm="1">
        <f t="array" aca="1" ref="R577" ca="1">INDIRECT("'"&amp;$C577&amp;"'!"&amp;"$"&amp;$D577&amp;$R$1&amp;"")</f>
        <v>#REF!</v>
      </c>
      <c r="S577" s="239"/>
      <c r="T577" s="239"/>
      <c r="U577" s="240"/>
      <c r="V577" s="236"/>
      <c r="W577" s="241" t="e" cm="1">
        <f t="array" aca="1" ref="W577" ca="1">INDIRECT("'"&amp;$C577&amp;"'!"&amp;"$"&amp;$D577&amp;$W$1&amp;"")</f>
        <v>#REF!</v>
      </c>
      <c r="X577" s="239"/>
      <c r="Y577" s="237"/>
      <c r="Z577" s="238" t="e" cm="1">
        <f t="array" aca="1" ref="Z577" ca="1">INDIRECT("'"&amp;$C577&amp;"'!"&amp;"$"&amp;$D577&amp;$Z$1&amp;"")</f>
        <v>#REF!</v>
      </c>
      <c r="AA577" s="239" t="s">
        <v>1</v>
      </c>
      <c r="AB577" s="239" t="s">
        <v>1</v>
      </c>
      <c r="AC577" s="240" t="s">
        <v>1</v>
      </c>
      <c r="AD577" s="236" t="e" cm="1">
        <f t="array" aca="1" ref="AD577" ca="1">INDIRECT("'"&amp;$C577&amp;"'!"&amp;"$"&amp;$D577&amp;$AD$1&amp;"")</f>
        <v>#REF!</v>
      </c>
      <c r="AE577" s="239" t="s">
        <v>1</v>
      </c>
      <c r="AF577" s="239" t="s">
        <v>1</v>
      </c>
      <c r="AG577" s="237" t="s">
        <v>1</v>
      </c>
      <c r="AH577" s="238" t="e" cm="1">
        <f t="array" aca="1" ref="AH577" ca="1">INDIRECT("'"&amp;$C577&amp;"'!"&amp;"$"&amp;$D577&amp;$AH$1&amp;"")</f>
        <v>#REF!</v>
      </c>
      <c r="AI577" s="239" t="s">
        <v>1</v>
      </c>
      <c r="AJ577" s="239" t="s">
        <v>1</v>
      </c>
      <c r="AK577" s="240" t="s">
        <v>1</v>
      </c>
      <c r="AL577" s="236" t="e" cm="1">
        <f t="array" aca="1" ref="AL577" ca="1">INDIRECT("'"&amp;$C577&amp;"'!"&amp;"$"&amp;$D577&amp;$AL$1&amp;"")</f>
        <v>#REF!</v>
      </c>
      <c r="AM577" s="239" t="s">
        <v>1</v>
      </c>
      <c r="AN577" s="239" t="s">
        <v>1</v>
      </c>
      <c r="AO577" s="237" t="s">
        <v>1</v>
      </c>
      <c r="AP577" s="236"/>
      <c r="AQ577" s="240"/>
      <c r="AR577" s="236" t="e" cm="1">
        <f t="array" aca="1" ref="AR577" ca="1">INDIRECT("'"&amp;$C577&amp;"'!"&amp;"$"&amp;$D577&amp;$AR$1&amp;"")</f>
        <v>#REF!</v>
      </c>
      <c r="AS577" s="239"/>
      <c r="AT577" s="237"/>
      <c r="AU577" s="238" t="e" cm="1">
        <f t="array" aca="1" ref="AU577" ca="1">INDIRECT("'"&amp;$C577&amp;"'!"&amp;"$"&amp;$D577&amp;$AU$1&amp;"")</f>
        <v>#REF!</v>
      </c>
      <c r="AV577" s="239"/>
      <c r="AW577" s="237"/>
      <c r="AX577" s="236"/>
      <c r="AY577" s="240"/>
      <c r="AZ577" s="239" t="e" cm="1">
        <f t="array" aca="1" ref="AZ577" ca="1">INDIRECT("'"&amp;$C577&amp;"'!"&amp;"$"&amp;$D577&amp;$AZ$1&amp;"")</f>
        <v>#REF!</v>
      </c>
      <c r="BA577" s="238"/>
      <c r="BB577" s="239"/>
      <c r="BC577" s="237"/>
      <c r="BD577" s="239" t="e" cm="1">
        <f t="array" aca="1" ref="BD577" ca="1">INDIRECT("'"&amp;$C577&amp;"'!"&amp;"$"&amp;$D577&amp;$BD$1&amp;"")</f>
        <v>#REF!</v>
      </c>
      <c r="BE577" s="238"/>
      <c r="BF577" s="239"/>
      <c r="BG577" s="237"/>
      <c r="BH577" s="241"/>
      <c r="BI577" s="237"/>
      <c r="BJ577" s="241" t="e" cm="1">
        <f t="array" aca="1" ref="BJ577" ca="1">INDIRECT("'"&amp;$C577&amp;"'!"&amp;"$"&amp;$D577&amp;$BJ$1&amp;"")</f>
        <v>#REF!</v>
      </c>
      <c r="BK577" s="239"/>
      <c r="BL577" s="237"/>
      <c r="BM577" s="415"/>
      <c r="BN577" s="236" t="e" cm="1">
        <f t="array" aca="1" ref="BN577" ca="1">INDIRECT("'"&amp;$C577&amp;"'!"&amp;"$"&amp;$D577&amp;$BN$1&amp;"")</f>
        <v>#REF!</v>
      </c>
      <c r="BO577" s="238"/>
      <c r="BP577" s="237"/>
      <c r="BQ577" s="241" t="e" cm="1">
        <f t="array" aca="1" ref="BQ577" ca="1">INDIRECT("'"&amp;$C577&amp;"'!"&amp;"$"&amp;$D577&amp;$BQ$1&amp;"")</f>
        <v>#REF!</v>
      </c>
      <c r="BR577" s="239"/>
      <c r="BS577" s="239"/>
      <c r="BT577" s="237"/>
      <c r="BU577" s="242" t="e" cm="1">
        <f t="array" aca="1" ref="BU577" ca="1">INDIRECT("'"&amp;$C577&amp;"'!"&amp;"$"&amp;$D577&amp;$BU$1&amp;"")</f>
        <v>#REF!</v>
      </c>
      <c r="BV577" s="239"/>
      <c r="BW577" s="239"/>
      <c r="BX577" s="237"/>
      <c r="BY577" s="242"/>
      <c r="BZ577" s="239"/>
      <c r="CA577" s="239"/>
      <c r="CB577" s="237"/>
    </row>
    <row r="578" spans="1:80" ht="15.75" thickBot="1" x14ac:dyDescent="0.25">
      <c r="A578" s="352">
        <f t="shared" si="43"/>
        <v>45984</v>
      </c>
      <c r="B578" s="269">
        <v>0.95833333333333404</v>
      </c>
      <c r="C578" s="256">
        <f t="shared" si="44"/>
        <v>23</v>
      </c>
      <c r="D578" s="257" t="s">
        <v>176</v>
      </c>
      <c r="E578" s="243"/>
      <c r="F578" s="244"/>
      <c r="G578" s="245" t="e" cm="1">
        <f t="array" aca="1" ref="G578" ca="1">INDIRECT("'"&amp;$C578&amp;"'!"&amp;"$"&amp;$D578&amp;$G$1&amp;"")</f>
        <v>#REF!</v>
      </c>
      <c r="H578" s="246" t="s">
        <v>1</v>
      </c>
      <c r="I578" s="244" t="s">
        <v>1</v>
      </c>
      <c r="J578" s="245" t="e" cm="1">
        <f t="array" aca="1" ref="J578" ca="1">INDIRECT("'"&amp;$C578&amp;"'!"&amp;"$"&amp;$D578&amp;$J$1&amp;"")</f>
        <v>#REF!</v>
      </c>
      <c r="K578" s="246"/>
      <c r="L578" s="246"/>
      <c r="M578" s="247"/>
      <c r="N578" s="243" t="e" cm="1">
        <f t="array" aca="1" ref="N578" ca="1">INDIRECT("'"&amp;$C578&amp;"'!"&amp;"$"&amp;$D578&amp;$N$1&amp;"")</f>
        <v>#REF!</v>
      </c>
      <c r="O578" s="246"/>
      <c r="P578" s="246"/>
      <c r="Q578" s="244"/>
      <c r="R578" s="361" t="e" cm="1">
        <f t="array" aca="1" ref="R578" ca="1">INDIRECT("'"&amp;$C578&amp;"'!"&amp;"$"&amp;$D578&amp;$R$1&amp;"")</f>
        <v>#REF!</v>
      </c>
      <c r="S578" s="246"/>
      <c r="T578" s="246"/>
      <c r="U578" s="247"/>
      <c r="V578" s="243"/>
      <c r="W578" s="248" t="e" cm="1">
        <f t="array" aca="1" ref="W578" ca="1">INDIRECT("'"&amp;$C578&amp;"'!"&amp;"$"&amp;$D578&amp;$W$1&amp;"")</f>
        <v>#REF!</v>
      </c>
      <c r="X578" s="246"/>
      <c r="Y578" s="244"/>
      <c r="Z578" s="245" t="e" cm="1">
        <f t="array" aca="1" ref="Z578" ca="1">INDIRECT("'"&amp;$C578&amp;"'!"&amp;"$"&amp;$D578&amp;$Z$1&amp;"")</f>
        <v>#REF!</v>
      </c>
      <c r="AA578" s="246" t="s">
        <v>1</v>
      </c>
      <c r="AB578" s="246" t="s">
        <v>1</v>
      </c>
      <c r="AC578" s="247" t="s">
        <v>1</v>
      </c>
      <c r="AD578" s="243" t="e" cm="1">
        <f t="array" aca="1" ref="AD578" ca="1">INDIRECT("'"&amp;$C578&amp;"'!"&amp;"$"&amp;$D578&amp;$AD$1&amp;"")</f>
        <v>#REF!</v>
      </c>
      <c r="AE578" s="246" t="s">
        <v>1</v>
      </c>
      <c r="AF578" s="246" t="s">
        <v>1</v>
      </c>
      <c r="AG578" s="244" t="s">
        <v>1</v>
      </c>
      <c r="AH578" s="245" t="e" cm="1">
        <f t="array" aca="1" ref="AH578" ca="1">INDIRECT("'"&amp;$C578&amp;"'!"&amp;"$"&amp;$D578&amp;$AH$1&amp;"")</f>
        <v>#REF!</v>
      </c>
      <c r="AI578" s="246" t="s">
        <v>1</v>
      </c>
      <c r="AJ578" s="246" t="s">
        <v>1</v>
      </c>
      <c r="AK578" s="247" t="s">
        <v>1</v>
      </c>
      <c r="AL578" s="243" t="e" cm="1">
        <f t="array" aca="1" ref="AL578" ca="1">INDIRECT("'"&amp;$C578&amp;"'!"&amp;"$"&amp;$D578&amp;$AL$1&amp;"")</f>
        <v>#REF!</v>
      </c>
      <c r="AM578" s="246" t="s">
        <v>1</v>
      </c>
      <c r="AN578" s="246" t="s">
        <v>1</v>
      </c>
      <c r="AO578" s="244" t="s">
        <v>1</v>
      </c>
      <c r="AP578" s="243"/>
      <c r="AQ578" s="247"/>
      <c r="AR578" s="243" t="e" cm="1">
        <f t="array" aca="1" ref="AR578" ca="1">INDIRECT("'"&amp;$C578&amp;"'!"&amp;"$"&amp;$D578&amp;$AR$1&amp;"")</f>
        <v>#REF!</v>
      </c>
      <c r="AS578" s="246"/>
      <c r="AT578" s="244"/>
      <c r="AU578" s="245" t="e" cm="1">
        <f t="array" aca="1" ref="AU578" ca="1">INDIRECT("'"&amp;$C578&amp;"'!"&amp;"$"&amp;$D578&amp;$AU$1&amp;"")</f>
        <v>#REF!</v>
      </c>
      <c r="AV578" s="246"/>
      <c r="AW578" s="244"/>
      <c r="AX578" s="243"/>
      <c r="AY578" s="247"/>
      <c r="AZ578" s="246" t="e" cm="1">
        <f t="array" aca="1" ref="AZ578" ca="1">INDIRECT("'"&amp;$C578&amp;"'!"&amp;"$"&amp;$D578&amp;$AZ$1&amp;"")</f>
        <v>#REF!</v>
      </c>
      <c r="BA578" s="245"/>
      <c r="BB578" s="246"/>
      <c r="BC578" s="244"/>
      <c r="BD578" s="246" t="e" cm="1">
        <f t="array" aca="1" ref="BD578" ca="1">INDIRECT("'"&amp;$C578&amp;"'!"&amp;"$"&amp;$D578&amp;$BD$1&amp;"")</f>
        <v>#REF!</v>
      </c>
      <c r="BE578" s="245"/>
      <c r="BF578" s="246"/>
      <c r="BG578" s="244"/>
      <c r="BH578" s="248"/>
      <c r="BI578" s="244"/>
      <c r="BJ578" s="248" t="e" cm="1">
        <f t="array" aca="1" ref="BJ578" ca="1">INDIRECT("'"&amp;$C578&amp;"'!"&amp;"$"&amp;$D578&amp;$BJ$1&amp;"")</f>
        <v>#REF!</v>
      </c>
      <c r="BK578" s="246"/>
      <c r="BL578" s="244"/>
      <c r="BM578" s="416"/>
      <c r="BN578" s="243" t="e" cm="1">
        <f t="array" aca="1" ref="BN578" ca="1">INDIRECT("'"&amp;$C578&amp;"'!"&amp;"$"&amp;$D578&amp;$BN$1&amp;"")</f>
        <v>#REF!</v>
      </c>
      <c r="BO578" s="245"/>
      <c r="BP578" s="244"/>
      <c r="BQ578" s="248" t="e" cm="1">
        <f t="array" aca="1" ref="BQ578" ca="1">INDIRECT("'"&amp;$C578&amp;"'!"&amp;"$"&amp;$D578&amp;$BQ$1&amp;"")</f>
        <v>#REF!</v>
      </c>
      <c r="BR578" s="246"/>
      <c r="BS578" s="246"/>
      <c r="BT578" s="244"/>
      <c r="BU578" s="249" t="e" cm="1">
        <f t="array" aca="1" ref="BU578" ca="1">INDIRECT("'"&amp;$C578&amp;"'!"&amp;"$"&amp;$D578&amp;$BU$1&amp;"")</f>
        <v>#REF!</v>
      </c>
      <c r="BV578" s="246"/>
      <c r="BW578" s="246"/>
      <c r="BX578" s="244"/>
      <c r="BY578" s="249"/>
      <c r="BZ578" s="246"/>
      <c r="CA578" s="246"/>
      <c r="CB578" s="244"/>
    </row>
    <row r="579" spans="1:80" ht="15" thickBot="1" x14ac:dyDescent="0.25">
      <c r="BI579" s="250"/>
    </row>
    <row r="580" spans="1:80" ht="15" x14ac:dyDescent="0.2">
      <c r="A580" s="270">
        <f>A555+1</f>
        <v>45985</v>
      </c>
      <c r="B580" s="267">
        <v>0</v>
      </c>
      <c r="C580" s="252">
        <f>DAY(A580)</f>
        <v>24</v>
      </c>
      <c r="D580" s="253" t="s">
        <v>153</v>
      </c>
      <c r="E580" s="223"/>
      <c r="F580" s="224"/>
      <c r="G580" s="225" t="e" cm="1">
        <f t="array" aca="1" ref="G580" ca="1">INDIRECT("'"&amp;$C580&amp;"'!"&amp;"$"&amp;$D580&amp;$G$1&amp;"")</f>
        <v>#REF!</v>
      </c>
      <c r="H580" s="226" t="s">
        <v>1</v>
      </c>
      <c r="I580" s="224" t="s">
        <v>1</v>
      </c>
      <c r="J580" s="225" t="e" cm="1">
        <f t="array" aca="1" ref="J580" ca="1">INDIRECT("'"&amp;$C580&amp;"'!"&amp;"$"&amp;$D580&amp;$J$1&amp;"")</f>
        <v>#REF!</v>
      </c>
      <c r="K580" s="226"/>
      <c r="L580" s="226"/>
      <c r="M580" s="227"/>
      <c r="N580" s="223" t="e" cm="1">
        <f t="array" aca="1" ref="N580" ca="1">INDIRECT("'"&amp;$C580&amp;"'!"&amp;"$"&amp;$D580&amp;$N$1&amp;"")</f>
        <v>#REF!</v>
      </c>
      <c r="O580" s="226"/>
      <c r="P580" s="226"/>
      <c r="Q580" s="224"/>
      <c r="R580" s="358" t="e" cm="1">
        <f t="array" aca="1" ref="R580" ca="1">INDIRECT("'"&amp;$C580&amp;"'!"&amp;"$"&amp;$D580&amp;$R$1&amp;"")</f>
        <v>#REF!</v>
      </c>
      <c r="S580" s="226"/>
      <c r="T580" s="226"/>
      <c r="U580" s="227"/>
      <c r="V580" s="223"/>
      <c r="W580" s="228" t="e" cm="1">
        <f t="array" aca="1" ref="W580" ca="1">INDIRECT("'"&amp;$C580&amp;"'!"&amp;"$"&amp;$D580&amp;$W$1&amp;"")</f>
        <v>#REF!</v>
      </c>
      <c r="X580" s="226"/>
      <c r="Y580" s="224"/>
      <c r="Z580" s="225"/>
      <c r="AA580" s="226"/>
      <c r="AB580" s="226"/>
      <c r="AC580" s="227"/>
      <c r="AD580" s="223"/>
      <c r="AE580" s="226"/>
      <c r="AF580" s="226"/>
      <c r="AG580" s="224"/>
      <c r="AH580" s="225"/>
      <c r="AI580" s="226"/>
      <c r="AJ580" s="226"/>
      <c r="AK580" s="224"/>
      <c r="AL580" s="223"/>
      <c r="AM580" s="226"/>
      <c r="AN580" s="226"/>
      <c r="AO580" s="224"/>
      <c r="AP580" s="223"/>
      <c r="AQ580" s="227"/>
      <c r="AR580" s="223" t="e" cm="1">
        <f t="array" aca="1" ref="AR580" ca="1">INDIRECT("'"&amp;$C580&amp;"'!"&amp;"$"&amp;$D580&amp;$AR$1&amp;"")</f>
        <v>#REF!</v>
      </c>
      <c r="AS580" s="226"/>
      <c r="AT580" s="224"/>
      <c r="AU580" s="225" t="e" cm="1">
        <f t="array" aca="1" ref="AU580" ca="1">INDIRECT("'"&amp;$C580&amp;"'!"&amp;"$"&amp;$D580&amp;$AU$1&amp;"")</f>
        <v>#REF!</v>
      </c>
      <c r="AV580" s="226"/>
      <c r="AW580" s="224"/>
      <c r="AX580" s="223"/>
      <c r="AY580" s="227"/>
      <c r="AZ580" s="226" t="e" cm="1">
        <f t="array" aca="1" ref="AZ580" ca="1">INDIRECT("'"&amp;$C580&amp;"'!"&amp;"$"&amp;$D580&amp;$AZ$1&amp;"")</f>
        <v>#REF!</v>
      </c>
      <c r="BA580" s="225"/>
      <c r="BB580" s="226"/>
      <c r="BC580" s="224"/>
      <c r="BD580" s="226" t="e" cm="1">
        <f t="array" aca="1" ref="BD580" ca="1">INDIRECT("'"&amp;$C580&amp;"'!"&amp;"$"&amp;$D580&amp;$BD$1&amp;"")</f>
        <v>#REF!</v>
      </c>
      <c r="BE580" s="225"/>
      <c r="BF580" s="226"/>
      <c r="BG580" s="224"/>
      <c r="BH580" s="228"/>
      <c r="BI580" s="224"/>
      <c r="BJ580" s="228" t="e" cm="1">
        <f t="array" aca="1" ref="BJ580" ca="1">INDIRECT("'"&amp;$C580&amp;"'!"&amp;"$"&amp;$D580&amp;$BJ$1&amp;"")</f>
        <v>#REF!</v>
      </c>
      <c r="BK580" s="226"/>
      <c r="BL580" s="224"/>
      <c r="BM580" s="413"/>
      <c r="BN580" s="223" t="e" cm="1">
        <f t="array" aca="1" ref="BN580" ca="1">INDIRECT("'"&amp;$C580&amp;"'!"&amp;"$"&amp;$D580&amp;$BN$1&amp;"")</f>
        <v>#REF!</v>
      </c>
      <c r="BO580" s="225"/>
      <c r="BP580" s="224"/>
      <c r="BQ580" s="228" t="e" cm="1">
        <f t="array" aca="1" ref="BQ580" ca="1">INDIRECT("'"&amp;$C580&amp;"'!"&amp;"$"&amp;$D580&amp;$BQ$1&amp;"")</f>
        <v>#REF!</v>
      </c>
      <c r="BR580" s="226"/>
      <c r="BS580" s="226"/>
      <c r="BT580" s="224"/>
      <c r="BU580" s="228" t="e" cm="1">
        <f t="array" aca="1" ref="BU580" ca="1">INDIRECT("'"&amp;$C580&amp;"'!"&amp;"$"&amp;$D580&amp;$BU$1&amp;"")</f>
        <v>#REF!</v>
      </c>
      <c r="BV580" s="226"/>
      <c r="BW580" s="226"/>
      <c r="BX580" s="224"/>
      <c r="BY580" s="281"/>
      <c r="BZ580" s="226"/>
      <c r="CA580" s="226"/>
      <c r="CB580" s="224"/>
    </row>
    <row r="581" spans="1:80" ht="15" x14ac:dyDescent="0.2">
      <c r="A581" s="351">
        <f t="shared" ref="A581:A603" si="45">A556+1</f>
        <v>45985</v>
      </c>
      <c r="B581" s="268">
        <v>4.1666666666666699E-2</v>
      </c>
      <c r="C581" s="254">
        <f>DAY(A581)</f>
        <v>24</v>
      </c>
      <c r="D581" s="255" t="s">
        <v>154</v>
      </c>
      <c r="E581" s="229"/>
      <c r="F581" s="230"/>
      <c r="G581" s="231" t="e" cm="1">
        <f t="array" aca="1" ref="G581" ca="1">INDIRECT("'"&amp;$C581&amp;"'!"&amp;"$"&amp;$D581&amp;$G$1&amp;"")</f>
        <v>#REF!</v>
      </c>
      <c r="H581" s="232" t="s">
        <v>1</v>
      </c>
      <c r="I581" s="230" t="s">
        <v>1</v>
      </c>
      <c r="J581" s="231" t="e" cm="1">
        <f t="array" aca="1" ref="J581" ca="1">INDIRECT("'"&amp;$C581&amp;"'!"&amp;"$"&amp;$D581&amp;$J$1&amp;"")</f>
        <v>#REF!</v>
      </c>
      <c r="K581" s="232"/>
      <c r="L581" s="232"/>
      <c r="M581" s="233"/>
      <c r="N581" s="229" t="e" cm="1">
        <f t="array" aca="1" ref="N581" ca="1">INDIRECT("'"&amp;$C581&amp;"'!"&amp;"$"&amp;$D581&amp;$N$1&amp;"")</f>
        <v>#REF!</v>
      </c>
      <c r="O581" s="232"/>
      <c r="P581" s="232"/>
      <c r="Q581" s="230"/>
      <c r="R581" s="359" t="e" cm="1">
        <f t="array" aca="1" ref="R581" ca="1">INDIRECT("'"&amp;$C581&amp;"'!"&amp;"$"&amp;$D581&amp;$R$1&amp;"")</f>
        <v>#REF!</v>
      </c>
      <c r="S581" s="232"/>
      <c r="T581" s="232"/>
      <c r="U581" s="233"/>
      <c r="V581" s="229"/>
      <c r="W581" s="234" t="e" cm="1">
        <f t="array" aca="1" ref="W581" ca="1">INDIRECT("'"&amp;$C581&amp;"'!"&amp;"$"&amp;$D581&amp;$W$1&amp;"")</f>
        <v>#REF!</v>
      </c>
      <c r="X581" s="232"/>
      <c r="Y581" s="230"/>
      <c r="Z581" s="231"/>
      <c r="AA581" s="232"/>
      <c r="AB581" s="232"/>
      <c r="AC581" s="233"/>
      <c r="AD581" s="229"/>
      <c r="AE581" s="232"/>
      <c r="AF581" s="232"/>
      <c r="AG581" s="230"/>
      <c r="AH581" s="231"/>
      <c r="AI581" s="232"/>
      <c r="AJ581" s="232"/>
      <c r="AK581" s="233"/>
      <c r="AL581" s="229"/>
      <c r="AM581" s="232"/>
      <c r="AN581" s="232"/>
      <c r="AO581" s="230"/>
      <c r="AP581" s="229"/>
      <c r="AQ581" s="233"/>
      <c r="AR581" s="229" t="e" cm="1">
        <f t="array" aca="1" ref="AR581" ca="1">INDIRECT("'"&amp;$C581&amp;"'!"&amp;"$"&amp;$D581&amp;$AR$1&amp;"")</f>
        <v>#REF!</v>
      </c>
      <c r="AS581" s="232"/>
      <c r="AT581" s="230"/>
      <c r="AU581" s="231" t="e" cm="1">
        <f t="array" aca="1" ref="AU581" ca="1">INDIRECT("'"&amp;$C581&amp;"'!"&amp;"$"&amp;$D581&amp;$AU$1&amp;"")</f>
        <v>#REF!</v>
      </c>
      <c r="AV581" s="232"/>
      <c r="AW581" s="230"/>
      <c r="AX581" s="229"/>
      <c r="AY581" s="233"/>
      <c r="AZ581" s="232" t="e" cm="1">
        <f t="array" aca="1" ref="AZ581" ca="1">INDIRECT("'"&amp;$C581&amp;"'!"&amp;"$"&amp;$D581&amp;$AZ$1&amp;"")</f>
        <v>#REF!</v>
      </c>
      <c r="BA581" s="231"/>
      <c r="BB581" s="232"/>
      <c r="BC581" s="230"/>
      <c r="BD581" s="232" t="e" cm="1">
        <f t="array" aca="1" ref="BD581" ca="1">INDIRECT("'"&amp;$C581&amp;"'!"&amp;"$"&amp;$D581&amp;$BD$1&amp;"")</f>
        <v>#REF!</v>
      </c>
      <c r="BE581" s="231"/>
      <c r="BF581" s="232"/>
      <c r="BG581" s="230"/>
      <c r="BH581" s="234"/>
      <c r="BI581" s="230"/>
      <c r="BJ581" s="234" t="e" cm="1">
        <f t="array" aca="1" ref="BJ581" ca="1">INDIRECT("'"&amp;$C581&amp;"'!"&amp;"$"&amp;$D581&amp;$BJ$1&amp;"")</f>
        <v>#REF!</v>
      </c>
      <c r="BK581" s="232"/>
      <c r="BL581" s="230"/>
      <c r="BM581" s="414"/>
      <c r="BN581" s="229" t="e" cm="1">
        <f t="array" aca="1" ref="BN581" ca="1">INDIRECT("'"&amp;$C581&amp;"'!"&amp;"$"&amp;$D581&amp;$BN$1&amp;"")</f>
        <v>#REF!</v>
      </c>
      <c r="BO581" s="231"/>
      <c r="BP581" s="230"/>
      <c r="BQ581" s="234" t="e" cm="1">
        <f t="array" aca="1" ref="BQ581" ca="1">INDIRECT("'"&amp;$C581&amp;"'!"&amp;"$"&amp;$D581&amp;$BQ$1&amp;"")</f>
        <v>#REF!</v>
      </c>
      <c r="BR581" s="232"/>
      <c r="BS581" s="232"/>
      <c r="BT581" s="230"/>
      <c r="BU581" s="234" t="e" cm="1">
        <f t="array" aca="1" ref="BU581" ca="1">INDIRECT("'"&amp;$C581&amp;"'!"&amp;"$"&amp;$D581&amp;$BU$1&amp;"")</f>
        <v>#REF!</v>
      </c>
      <c r="BV581" s="232"/>
      <c r="BW581" s="232"/>
      <c r="BX581" s="230"/>
      <c r="BY581" s="235"/>
      <c r="BZ581" s="232"/>
      <c r="CA581" s="232"/>
      <c r="CB581" s="230"/>
    </row>
    <row r="582" spans="1:80" ht="15" x14ac:dyDescent="0.2">
      <c r="A582" s="351">
        <f t="shared" si="45"/>
        <v>45985</v>
      </c>
      <c r="B582" s="268">
        <v>8.3333333333333301E-2</v>
      </c>
      <c r="C582" s="254">
        <f>DAY(A582)</f>
        <v>24</v>
      </c>
      <c r="D582" s="255" t="s">
        <v>155</v>
      </c>
      <c r="E582" s="236"/>
      <c r="F582" s="237"/>
      <c r="G582" s="238" t="e" cm="1">
        <f t="array" aca="1" ref="G582" ca="1">INDIRECT("'"&amp;$C582&amp;"'!"&amp;"$"&amp;$D582&amp;$G$1&amp;"")</f>
        <v>#REF!</v>
      </c>
      <c r="H582" s="239" t="s">
        <v>1</v>
      </c>
      <c r="I582" s="237" t="s">
        <v>1</v>
      </c>
      <c r="J582" s="238" t="e" cm="1">
        <f t="array" aca="1" ref="J582" ca="1">INDIRECT("'"&amp;$C582&amp;"'!"&amp;"$"&amp;$D582&amp;$J$1&amp;"")</f>
        <v>#REF!</v>
      </c>
      <c r="K582" s="239"/>
      <c r="L582" s="239"/>
      <c r="M582" s="240"/>
      <c r="N582" s="236" t="e" cm="1">
        <f t="array" aca="1" ref="N582" ca="1">INDIRECT("'"&amp;$C582&amp;"'!"&amp;"$"&amp;$D582&amp;$N$1&amp;"")</f>
        <v>#REF!</v>
      </c>
      <c r="O582" s="239"/>
      <c r="P582" s="239"/>
      <c r="Q582" s="237"/>
      <c r="R582" s="236" t="e" cm="1">
        <f t="array" aca="1" ref="R582" ca="1">INDIRECT("'"&amp;$C582&amp;"'!"&amp;"$"&amp;$D582&amp;$R$1&amp;"")</f>
        <v>#REF!</v>
      </c>
      <c r="S582" s="239"/>
      <c r="T582" s="239"/>
      <c r="U582" s="240"/>
      <c r="V582" s="236"/>
      <c r="W582" s="241" t="e" cm="1">
        <f t="array" aca="1" ref="W582" ca="1">INDIRECT("'"&amp;$C582&amp;"'!"&amp;"$"&amp;$D582&amp;$W$1&amp;"")</f>
        <v>#REF!</v>
      </c>
      <c r="X582" s="239"/>
      <c r="Y582" s="237"/>
      <c r="Z582" s="238"/>
      <c r="AA582" s="239"/>
      <c r="AB582" s="239"/>
      <c r="AC582" s="240"/>
      <c r="AD582" s="236"/>
      <c r="AE582" s="239"/>
      <c r="AF582" s="239"/>
      <c r="AG582" s="237"/>
      <c r="AH582" s="238"/>
      <c r="AI582" s="239"/>
      <c r="AJ582" s="239"/>
      <c r="AK582" s="240"/>
      <c r="AL582" s="236"/>
      <c r="AM582" s="239"/>
      <c r="AN582" s="239"/>
      <c r="AO582" s="240"/>
      <c r="AP582" s="236"/>
      <c r="AQ582" s="240"/>
      <c r="AR582" s="236" t="e" cm="1">
        <f t="array" aca="1" ref="AR582" ca="1">INDIRECT("'"&amp;$C582&amp;"'!"&amp;"$"&amp;$D582&amp;$AR$1&amp;"")</f>
        <v>#REF!</v>
      </c>
      <c r="AS582" s="239"/>
      <c r="AT582" s="237"/>
      <c r="AU582" s="238" t="e" cm="1">
        <f t="array" aca="1" ref="AU582" ca="1">INDIRECT("'"&amp;$C582&amp;"'!"&amp;"$"&amp;$D582&amp;$AU$1&amp;"")</f>
        <v>#REF!</v>
      </c>
      <c r="AV582" s="239"/>
      <c r="AW582" s="237"/>
      <c r="AX582" s="236"/>
      <c r="AY582" s="240"/>
      <c r="AZ582" s="239" t="e" cm="1">
        <f t="array" aca="1" ref="AZ582" ca="1">INDIRECT("'"&amp;$C582&amp;"'!"&amp;"$"&amp;$D582&amp;$AZ$1&amp;"")</f>
        <v>#REF!</v>
      </c>
      <c r="BA582" s="238"/>
      <c r="BB582" s="239"/>
      <c r="BC582" s="237"/>
      <c r="BD582" s="239" t="e" cm="1">
        <f t="array" aca="1" ref="BD582" ca="1">INDIRECT("'"&amp;$C582&amp;"'!"&amp;"$"&amp;$D582&amp;$BD$1&amp;"")</f>
        <v>#REF!</v>
      </c>
      <c r="BE582" s="238"/>
      <c r="BF582" s="239"/>
      <c r="BG582" s="237"/>
      <c r="BH582" s="241"/>
      <c r="BI582" s="237"/>
      <c r="BJ582" s="241" t="e" cm="1">
        <f t="array" aca="1" ref="BJ582" ca="1">INDIRECT("'"&amp;$C582&amp;"'!"&amp;"$"&amp;$D582&amp;$BJ$1&amp;"")</f>
        <v>#REF!</v>
      </c>
      <c r="BK582" s="239"/>
      <c r="BL582" s="237"/>
      <c r="BM582" s="415"/>
      <c r="BN582" s="236" t="e" cm="1">
        <f t="array" aca="1" ref="BN582" ca="1">INDIRECT("'"&amp;$C582&amp;"'!"&amp;"$"&amp;$D582&amp;$BN$1&amp;"")</f>
        <v>#REF!</v>
      </c>
      <c r="BO582" s="238"/>
      <c r="BP582" s="237"/>
      <c r="BQ582" s="241" t="e" cm="1">
        <f t="array" aca="1" ref="BQ582" ca="1">INDIRECT("'"&amp;$C582&amp;"'!"&amp;"$"&amp;$D582&amp;$BQ$1&amp;"")</f>
        <v>#REF!</v>
      </c>
      <c r="BR582" s="239"/>
      <c r="BS582" s="239"/>
      <c r="BT582" s="237"/>
      <c r="BU582" s="241" t="e" cm="1">
        <f t="array" aca="1" ref="BU582" ca="1">INDIRECT("'"&amp;$C582&amp;"'!"&amp;"$"&amp;$D582&amp;$BU$1&amp;"")</f>
        <v>#REF!</v>
      </c>
      <c r="BV582" s="239"/>
      <c r="BW582" s="239"/>
      <c r="BX582" s="237"/>
      <c r="BY582" s="242"/>
      <c r="BZ582" s="239"/>
      <c r="CA582" s="239"/>
      <c r="CB582" s="237"/>
    </row>
    <row r="583" spans="1:80" ht="15" x14ac:dyDescent="0.2">
      <c r="A583" s="351">
        <f t="shared" si="45"/>
        <v>45985</v>
      </c>
      <c r="B583" s="268">
        <v>0.125</v>
      </c>
      <c r="C583" s="254">
        <f>DAY(A583)</f>
        <v>24</v>
      </c>
      <c r="D583" s="255" t="s">
        <v>156</v>
      </c>
      <c r="E583" s="229"/>
      <c r="F583" s="230"/>
      <c r="G583" s="231" t="e" cm="1">
        <f t="array" aca="1" ref="G583" ca="1">INDIRECT("'"&amp;$C583&amp;"'!"&amp;"$"&amp;$D583&amp;$G$1&amp;"")</f>
        <v>#REF!</v>
      </c>
      <c r="H583" s="232" t="s">
        <v>1</v>
      </c>
      <c r="I583" s="230" t="s">
        <v>1</v>
      </c>
      <c r="J583" s="231" t="e" cm="1">
        <f t="array" aca="1" ref="J583" ca="1">INDIRECT("'"&amp;$C583&amp;"'!"&amp;"$"&amp;$D583&amp;$J$1&amp;"")</f>
        <v>#REF!</v>
      </c>
      <c r="K583" s="232"/>
      <c r="L583" s="232"/>
      <c r="M583" s="233"/>
      <c r="N583" s="229" t="e" cm="1">
        <f t="array" aca="1" ref="N583" ca="1">INDIRECT("'"&amp;$C583&amp;"'!"&amp;"$"&amp;$D583&amp;$N$1&amp;"")</f>
        <v>#REF!</v>
      </c>
      <c r="O583" s="232"/>
      <c r="P583" s="232"/>
      <c r="Q583" s="230"/>
      <c r="R583" s="359" t="e" cm="1">
        <f t="array" aca="1" ref="R583" ca="1">INDIRECT("'"&amp;$C583&amp;"'!"&amp;"$"&amp;$D583&amp;$R$1&amp;"")</f>
        <v>#REF!</v>
      </c>
      <c r="S583" s="232"/>
      <c r="T583" s="232"/>
      <c r="U583" s="233"/>
      <c r="V583" s="229"/>
      <c r="W583" s="234" t="e" cm="1">
        <f t="array" aca="1" ref="W583" ca="1">INDIRECT("'"&amp;$C583&amp;"'!"&amp;"$"&amp;$D583&amp;$W$1&amp;"")</f>
        <v>#REF!</v>
      </c>
      <c r="X583" s="232"/>
      <c r="Y583" s="230"/>
      <c r="Z583" s="231"/>
      <c r="AA583" s="232"/>
      <c r="AB583" s="232"/>
      <c r="AC583" s="233"/>
      <c r="AD583" s="229"/>
      <c r="AE583" s="232"/>
      <c r="AF583" s="232"/>
      <c r="AG583" s="230"/>
      <c r="AH583" s="231"/>
      <c r="AI583" s="232"/>
      <c r="AJ583" s="232"/>
      <c r="AK583" s="233"/>
      <c r="AL583" s="229"/>
      <c r="AM583" s="232"/>
      <c r="AN583" s="232"/>
      <c r="AO583" s="230"/>
      <c r="AP583" s="229"/>
      <c r="AQ583" s="233"/>
      <c r="AR583" s="229" t="e" cm="1">
        <f t="array" aca="1" ref="AR583" ca="1">INDIRECT("'"&amp;$C583&amp;"'!"&amp;"$"&amp;$D583&amp;$AR$1&amp;"")</f>
        <v>#REF!</v>
      </c>
      <c r="AS583" s="232"/>
      <c r="AT583" s="230"/>
      <c r="AU583" s="231" t="e" cm="1">
        <f t="array" aca="1" ref="AU583" ca="1">INDIRECT("'"&amp;$C583&amp;"'!"&amp;"$"&amp;$D583&amp;$AU$1&amp;"")</f>
        <v>#REF!</v>
      </c>
      <c r="AV583" s="232"/>
      <c r="AW583" s="230"/>
      <c r="AX583" s="229"/>
      <c r="AY583" s="233"/>
      <c r="AZ583" s="232" t="e" cm="1">
        <f t="array" aca="1" ref="AZ583" ca="1">INDIRECT("'"&amp;$C583&amp;"'!"&amp;"$"&amp;$D583&amp;$AZ$1&amp;"")</f>
        <v>#REF!</v>
      </c>
      <c r="BA583" s="231"/>
      <c r="BB583" s="232"/>
      <c r="BC583" s="230"/>
      <c r="BD583" s="232" t="e" cm="1">
        <f t="array" aca="1" ref="BD583" ca="1">INDIRECT("'"&amp;$C583&amp;"'!"&amp;"$"&amp;$D583&amp;$BD$1&amp;"")</f>
        <v>#REF!</v>
      </c>
      <c r="BE583" s="231"/>
      <c r="BF583" s="232"/>
      <c r="BG583" s="230"/>
      <c r="BH583" s="234"/>
      <c r="BI583" s="230"/>
      <c r="BJ583" s="234" t="e" cm="1">
        <f t="array" aca="1" ref="BJ583" ca="1">INDIRECT("'"&amp;$C583&amp;"'!"&amp;"$"&amp;$D583&amp;$BJ$1&amp;"")</f>
        <v>#REF!</v>
      </c>
      <c r="BK583" s="232"/>
      <c r="BL583" s="230"/>
      <c r="BM583" s="414"/>
      <c r="BN583" s="229" t="e" cm="1">
        <f t="array" aca="1" ref="BN583" ca="1">INDIRECT("'"&amp;$C583&amp;"'!"&amp;"$"&amp;$D583&amp;$BN$1&amp;"")</f>
        <v>#REF!</v>
      </c>
      <c r="BO583" s="231"/>
      <c r="BP583" s="230"/>
      <c r="BQ583" s="234" t="e" cm="1">
        <f t="array" aca="1" ref="BQ583" ca="1">INDIRECT("'"&amp;$C583&amp;"'!"&amp;"$"&amp;$D583&amp;$BQ$1&amp;"")</f>
        <v>#REF!</v>
      </c>
      <c r="BR583" s="232"/>
      <c r="BS583" s="232"/>
      <c r="BT583" s="230"/>
      <c r="BU583" s="234" t="e" cm="1">
        <f t="array" aca="1" ref="BU583" ca="1">INDIRECT("'"&amp;$C583&amp;"'!"&amp;"$"&amp;$D583&amp;$BU$1&amp;"")</f>
        <v>#REF!</v>
      </c>
      <c r="BV583" s="232"/>
      <c r="BW583" s="232"/>
      <c r="BX583" s="230"/>
      <c r="BY583" s="235"/>
      <c r="BZ583" s="232"/>
      <c r="CA583" s="232"/>
      <c r="CB583" s="230"/>
    </row>
    <row r="584" spans="1:80" ht="15" x14ac:dyDescent="0.2">
      <c r="A584" s="351">
        <f t="shared" si="45"/>
        <v>45985</v>
      </c>
      <c r="B584" s="268">
        <v>0.16666666666666699</v>
      </c>
      <c r="C584" s="254">
        <f>DAY(A584)</f>
        <v>24</v>
      </c>
      <c r="D584" s="255" t="s">
        <v>157</v>
      </c>
      <c r="E584" s="236"/>
      <c r="F584" s="237"/>
      <c r="G584" s="238" t="e" cm="1">
        <f t="array" aca="1" ref="G584" ca="1">INDIRECT("'"&amp;$C584&amp;"'!"&amp;"$"&amp;$D584&amp;$G$1&amp;"")</f>
        <v>#REF!</v>
      </c>
      <c r="H584" s="239" t="s">
        <v>1</v>
      </c>
      <c r="I584" s="237" t="s">
        <v>1</v>
      </c>
      <c r="J584" s="238" t="e" cm="1">
        <f t="array" aca="1" ref="J584" ca="1">INDIRECT("'"&amp;$C584&amp;"'!"&amp;"$"&amp;$D584&amp;$J$1&amp;"")</f>
        <v>#REF!</v>
      </c>
      <c r="K584" s="239"/>
      <c r="L584" s="239"/>
      <c r="M584" s="240"/>
      <c r="N584" s="236" t="e" cm="1">
        <f t="array" aca="1" ref="N584" ca="1">INDIRECT("'"&amp;$C584&amp;"'!"&amp;"$"&amp;$D584&amp;$N$1&amp;"")</f>
        <v>#REF!</v>
      </c>
      <c r="O584" s="239"/>
      <c r="P584" s="239"/>
      <c r="Q584" s="237"/>
      <c r="R584" s="236" t="e" cm="1">
        <f t="array" aca="1" ref="R584" ca="1">INDIRECT("'"&amp;$C584&amp;"'!"&amp;"$"&amp;$D584&amp;$R$1&amp;"")</f>
        <v>#REF!</v>
      </c>
      <c r="S584" s="239"/>
      <c r="T584" s="239"/>
      <c r="U584" s="240"/>
      <c r="V584" s="236"/>
      <c r="W584" s="241" t="e" cm="1">
        <f t="array" aca="1" ref="W584" ca="1">INDIRECT("'"&amp;$C584&amp;"'!"&amp;"$"&amp;$D584&amp;$W$1&amp;"")</f>
        <v>#REF!</v>
      </c>
      <c r="X584" s="239"/>
      <c r="Y584" s="237"/>
      <c r="Z584" s="238"/>
      <c r="AA584" s="239"/>
      <c r="AB584" s="239"/>
      <c r="AC584" s="240"/>
      <c r="AD584" s="236"/>
      <c r="AE584" s="239"/>
      <c r="AF584" s="239"/>
      <c r="AG584" s="237"/>
      <c r="AH584" s="238"/>
      <c r="AI584" s="239"/>
      <c r="AJ584" s="239"/>
      <c r="AK584" s="240"/>
      <c r="AL584" s="236"/>
      <c r="AM584" s="239"/>
      <c r="AN584" s="239"/>
      <c r="AO584" s="237"/>
      <c r="AP584" s="236"/>
      <c r="AQ584" s="240"/>
      <c r="AR584" s="236" t="e" cm="1">
        <f t="array" aca="1" ref="AR584" ca="1">INDIRECT("'"&amp;$C584&amp;"'!"&amp;"$"&amp;$D584&amp;$AR$1&amp;"")</f>
        <v>#REF!</v>
      </c>
      <c r="AS584" s="239"/>
      <c r="AT584" s="237"/>
      <c r="AU584" s="238" t="e" cm="1">
        <f t="array" aca="1" ref="AU584" ca="1">INDIRECT("'"&amp;$C584&amp;"'!"&amp;"$"&amp;$D584&amp;$AU$1&amp;"")</f>
        <v>#REF!</v>
      </c>
      <c r="AV584" s="239"/>
      <c r="AW584" s="237"/>
      <c r="AX584" s="236"/>
      <c r="AY584" s="240"/>
      <c r="AZ584" s="239" t="e" cm="1">
        <f t="array" aca="1" ref="AZ584" ca="1">INDIRECT("'"&amp;$C584&amp;"'!"&amp;"$"&amp;$D584&amp;$AZ$1&amp;"")</f>
        <v>#REF!</v>
      </c>
      <c r="BA584" s="238"/>
      <c r="BB584" s="239"/>
      <c r="BC584" s="237"/>
      <c r="BD584" s="239" t="e" cm="1">
        <f t="array" aca="1" ref="BD584" ca="1">INDIRECT("'"&amp;$C584&amp;"'!"&amp;"$"&amp;$D584&amp;$BD$1&amp;"")</f>
        <v>#REF!</v>
      </c>
      <c r="BE584" s="238"/>
      <c r="BF584" s="239"/>
      <c r="BG584" s="237"/>
      <c r="BH584" s="241"/>
      <c r="BI584" s="237"/>
      <c r="BJ584" s="241" t="e" cm="1">
        <f t="array" aca="1" ref="BJ584" ca="1">INDIRECT("'"&amp;$C584&amp;"'!"&amp;"$"&amp;$D584&amp;$BJ$1&amp;"")</f>
        <v>#REF!</v>
      </c>
      <c r="BK584" s="239"/>
      <c r="BL584" s="237"/>
      <c r="BM584" s="415"/>
      <c r="BN584" s="236" t="e" cm="1">
        <f t="array" aca="1" ref="BN584" ca="1">INDIRECT("'"&amp;$C584&amp;"'!"&amp;"$"&amp;$D584&amp;$BN$1&amp;"")</f>
        <v>#REF!</v>
      </c>
      <c r="BO584" s="238"/>
      <c r="BP584" s="237"/>
      <c r="BQ584" s="241" t="e" cm="1">
        <f t="array" aca="1" ref="BQ584" ca="1">INDIRECT("'"&amp;$C584&amp;"'!"&amp;"$"&amp;$D584&amp;$BQ$1&amp;"")</f>
        <v>#REF!</v>
      </c>
      <c r="BR584" s="239"/>
      <c r="BS584" s="239"/>
      <c r="BT584" s="237"/>
      <c r="BU584" s="241" t="e" cm="1">
        <f t="array" aca="1" ref="BU584" ca="1">INDIRECT("'"&amp;$C584&amp;"'!"&amp;"$"&amp;$D584&amp;$BU$1&amp;"")</f>
        <v>#REF!</v>
      </c>
      <c r="BV584" s="239"/>
      <c r="BW584" s="239"/>
      <c r="BX584" s="237"/>
      <c r="BY584" s="242"/>
      <c r="BZ584" s="239"/>
      <c r="CA584" s="239"/>
      <c r="CB584" s="237"/>
    </row>
    <row r="585" spans="1:80" ht="15" x14ac:dyDescent="0.2">
      <c r="A585" s="351">
        <f t="shared" si="45"/>
        <v>45985</v>
      </c>
      <c r="B585" s="268">
        <v>0.20833333333333301</v>
      </c>
      <c r="C585" s="254">
        <f t="shared" ref="C585:C603" si="46">DAY(A585)</f>
        <v>24</v>
      </c>
      <c r="D585" s="255" t="s">
        <v>158</v>
      </c>
      <c r="E585" s="229"/>
      <c r="F585" s="230"/>
      <c r="G585" s="231" t="e" cm="1">
        <f t="array" aca="1" ref="G585" ca="1">INDIRECT("'"&amp;$C585&amp;"'!"&amp;"$"&amp;$D585&amp;$G$1&amp;"")</f>
        <v>#REF!</v>
      </c>
      <c r="H585" s="232" t="s">
        <v>1</v>
      </c>
      <c r="I585" s="230" t="s">
        <v>1</v>
      </c>
      <c r="J585" s="231" t="e" cm="1">
        <f t="array" aca="1" ref="J585" ca="1">INDIRECT("'"&amp;$C585&amp;"'!"&amp;"$"&amp;$D585&amp;$J$1&amp;"")</f>
        <v>#REF!</v>
      </c>
      <c r="K585" s="232"/>
      <c r="L585" s="232"/>
      <c r="M585" s="233"/>
      <c r="N585" s="229" t="e" cm="1">
        <f t="array" aca="1" ref="N585" ca="1">INDIRECT("'"&amp;$C585&amp;"'!"&amp;"$"&amp;$D585&amp;$N$1&amp;"")</f>
        <v>#REF!</v>
      </c>
      <c r="O585" s="232"/>
      <c r="P585" s="232"/>
      <c r="Q585" s="230"/>
      <c r="R585" s="359" t="e" cm="1">
        <f t="array" aca="1" ref="R585" ca="1">INDIRECT("'"&amp;$C585&amp;"'!"&amp;"$"&amp;$D585&amp;$R$1&amp;"")</f>
        <v>#REF!</v>
      </c>
      <c r="S585" s="232"/>
      <c r="T585" s="232"/>
      <c r="U585" s="233"/>
      <c r="V585" s="229"/>
      <c r="W585" s="234" t="e" cm="1">
        <f t="array" aca="1" ref="W585" ca="1">INDIRECT("'"&amp;$C585&amp;"'!"&amp;"$"&amp;$D585&amp;$W$1&amp;"")</f>
        <v>#REF!</v>
      </c>
      <c r="X585" s="232"/>
      <c r="Y585" s="230"/>
      <c r="Z585" s="231"/>
      <c r="AA585" s="232"/>
      <c r="AB585" s="232"/>
      <c r="AC585" s="233"/>
      <c r="AD585" s="229"/>
      <c r="AE585" s="232"/>
      <c r="AF585" s="232"/>
      <c r="AG585" s="230"/>
      <c r="AH585" s="231"/>
      <c r="AI585" s="232"/>
      <c r="AJ585" s="232"/>
      <c r="AK585" s="233"/>
      <c r="AL585" s="229"/>
      <c r="AM585" s="232"/>
      <c r="AN585" s="232"/>
      <c r="AO585" s="230"/>
      <c r="AP585" s="229"/>
      <c r="AQ585" s="233"/>
      <c r="AR585" s="229" t="e" cm="1">
        <f t="array" aca="1" ref="AR585" ca="1">INDIRECT("'"&amp;$C585&amp;"'!"&amp;"$"&amp;$D585&amp;$AR$1&amp;"")</f>
        <v>#REF!</v>
      </c>
      <c r="AS585" s="232"/>
      <c r="AT585" s="230"/>
      <c r="AU585" s="231" t="e" cm="1">
        <f t="array" aca="1" ref="AU585" ca="1">INDIRECT("'"&amp;$C585&amp;"'!"&amp;"$"&amp;$D585&amp;$AU$1&amp;"")</f>
        <v>#REF!</v>
      </c>
      <c r="AV585" s="232"/>
      <c r="AW585" s="230"/>
      <c r="AX585" s="229"/>
      <c r="AY585" s="233"/>
      <c r="AZ585" s="232" t="e" cm="1">
        <f t="array" aca="1" ref="AZ585" ca="1">INDIRECT("'"&amp;$C585&amp;"'!"&amp;"$"&amp;$D585&amp;$AZ$1&amp;"")</f>
        <v>#REF!</v>
      </c>
      <c r="BA585" s="231"/>
      <c r="BB585" s="232"/>
      <c r="BC585" s="230"/>
      <c r="BD585" s="232" t="e" cm="1">
        <f t="array" aca="1" ref="BD585" ca="1">INDIRECT("'"&amp;$C585&amp;"'!"&amp;"$"&amp;$D585&amp;$BD$1&amp;"")</f>
        <v>#REF!</v>
      </c>
      <c r="BE585" s="231"/>
      <c r="BF585" s="232"/>
      <c r="BG585" s="230"/>
      <c r="BH585" s="234"/>
      <c r="BI585" s="230"/>
      <c r="BJ585" s="234" t="e" cm="1">
        <f t="array" aca="1" ref="BJ585" ca="1">INDIRECT("'"&amp;$C585&amp;"'!"&amp;"$"&amp;$D585&amp;$BJ$1&amp;"")</f>
        <v>#REF!</v>
      </c>
      <c r="BK585" s="232"/>
      <c r="BL585" s="230"/>
      <c r="BM585" s="414"/>
      <c r="BN585" s="229" t="e" cm="1">
        <f t="array" aca="1" ref="BN585" ca="1">INDIRECT("'"&amp;$C585&amp;"'!"&amp;"$"&amp;$D585&amp;$BN$1&amp;"")</f>
        <v>#REF!</v>
      </c>
      <c r="BO585" s="231"/>
      <c r="BP585" s="230"/>
      <c r="BQ585" s="234" t="e" cm="1">
        <f t="array" aca="1" ref="BQ585" ca="1">INDIRECT("'"&amp;$C585&amp;"'!"&amp;"$"&amp;$D585&amp;$BQ$1&amp;"")</f>
        <v>#REF!</v>
      </c>
      <c r="BR585" s="232"/>
      <c r="BS585" s="232"/>
      <c r="BT585" s="230"/>
      <c r="BU585" s="234" t="e" cm="1">
        <f t="array" aca="1" ref="BU585" ca="1">INDIRECT("'"&amp;$C585&amp;"'!"&amp;"$"&amp;$D585&amp;$BU$1&amp;"")</f>
        <v>#REF!</v>
      </c>
      <c r="BV585" s="232"/>
      <c r="BW585" s="232"/>
      <c r="BX585" s="230"/>
      <c r="BY585" s="235"/>
      <c r="BZ585" s="232"/>
      <c r="CA585" s="232"/>
      <c r="CB585" s="230"/>
    </row>
    <row r="586" spans="1:80" ht="15" x14ac:dyDescent="0.2">
      <c r="A586" s="351">
        <f t="shared" si="45"/>
        <v>45985</v>
      </c>
      <c r="B586" s="268">
        <v>0.25</v>
      </c>
      <c r="C586" s="254">
        <f t="shared" si="46"/>
        <v>24</v>
      </c>
      <c r="D586" s="255" t="s">
        <v>159</v>
      </c>
      <c r="E586" s="236"/>
      <c r="F586" s="237"/>
      <c r="G586" s="238" t="e" cm="1">
        <f t="array" aca="1" ref="G586" ca="1">INDIRECT("'"&amp;$C586&amp;"'!"&amp;"$"&amp;$D586&amp;$G$1&amp;"")</f>
        <v>#REF!</v>
      </c>
      <c r="H586" s="239" t="s">
        <v>1</v>
      </c>
      <c r="I586" s="237" t="s">
        <v>1</v>
      </c>
      <c r="J586" s="238" t="e" cm="1">
        <f t="array" aca="1" ref="J586" ca="1">INDIRECT("'"&amp;$C586&amp;"'!"&amp;"$"&amp;$D586&amp;$J$1&amp;"")</f>
        <v>#REF!</v>
      </c>
      <c r="K586" s="239"/>
      <c r="L586" s="239"/>
      <c r="M586" s="240"/>
      <c r="N586" s="236" t="e" cm="1">
        <f t="array" aca="1" ref="N586" ca="1">INDIRECT("'"&amp;$C586&amp;"'!"&amp;"$"&amp;$D586&amp;$N$1&amp;"")</f>
        <v>#REF!</v>
      </c>
      <c r="O586" s="239"/>
      <c r="P586" s="239"/>
      <c r="Q586" s="237"/>
      <c r="R586" s="236" t="e" cm="1">
        <f t="array" aca="1" ref="R586" ca="1">INDIRECT("'"&amp;$C586&amp;"'!"&amp;"$"&amp;$D586&amp;$R$1&amp;"")</f>
        <v>#REF!</v>
      </c>
      <c r="S586" s="239"/>
      <c r="T586" s="239"/>
      <c r="U586" s="240"/>
      <c r="V586" s="236"/>
      <c r="W586" s="241" t="e" cm="1">
        <f t="array" aca="1" ref="W586" ca="1">INDIRECT("'"&amp;$C586&amp;"'!"&amp;"$"&amp;$D586&amp;$W$1&amp;"")</f>
        <v>#REF!</v>
      </c>
      <c r="X586" s="239"/>
      <c r="Y586" s="237"/>
      <c r="Z586" s="238"/>
      <c r="AA586" s="239"/>
      <c r="AB586" s="239"/>
      <c r="AC586" s="240"/>
      <c r="AD586" s="236"/>
      <c r="AE586" s="239"/>
      <c r="AF586" s="239"/>
      <c r="AG586" s="237"/>
      <c r="AH586" s="238"/>
      <c r="AI586" s="239"/>
      <c r="AJ586" s="239"/>
      <c r="AK586" s="240"/>
      <c r="AL586" s="236"/>
      <c r="AM586" s="239"/>
      <c r="AN586" s="239"/>
      <c r="AO586" s="237"/>
      <c r="AP586" s="236"/>
      <c r="AQ586" s="240"/>
      <c r="AR586" s="236" t="e" cm="1">
        <f t="array" aca="1" ref="AR586" ca="1">INDIRECT("'"&amp;$C586&amp;"'!"&amp;"$"&amp;$D586&amp;$AR$1&amp;"")</f>
        <v>#REF!</v>
      </c>
      <c r="AS586" s="239"/>
      <c r="AT586" s="237"/>
      <c r="AU586" s="238" t="e" cm="1">
        <f t="array" aca="1" ref="AU586" ca="1">INDIRECT("'"&amp;$C586&amp;"'!"&amp;"$"&amp;$D586&amp;$AU$1&amp;"")</f>
        <v>#REF!</v>
      </c>
      <c r="AV586" s="239"/>
      <c r="AW586" s="237"/>
      <c r="AX586" s="236"/>
      <c r="AY586" s="240"/>
      <c r="AZ586" s="239" t="e" cm="1">
        <f t="array" aca="1" ref="AZ586" ca="1">INDIRECT("'"&amp;$C586&amp;"'!"&amp;"$"&amp;$D586&amp;$AZ$1&amp;"")</f>
        <v>#REF!</v>
      </c>
      <c r="BA586" s="238"/>
      <c r="BB586" s="239"/>
      <c r="BC586" s="237"/>
      <c r="BD586" s="239" t="e" cm="1">
        <f t="array" aca="1" ref="BD586" ca="1">INDIRECT("'"&amp;$C586&amp;"'!"&amp;"$"&amp;$D586&amp;$BD$1&amp;"")</f>
        <v>#REF!</v>
      </c>
      <c r="BE586" s="238"/>
      <c r="BF586" s="239"/>
      <c r="BG586" s="237"/>
      <c r="BH586" s="241"/>
      <c r="BI586" s="237"/>
      <c r="BJ586" s="241" t="e" cm="1">
        <f t="array" aca="1" ref="BJ586" ca="1">INDIRECT("'"&amp;$C586&amp;"'!"&amp;"$"&amp;$D586&amp;$BJ$1&amp;"")</f>
        <v>#REF!</v>
      </c>
      <c r="BK586" s="239"/>
      <c r="BL586" s="237"/>
      <c r="BM586" s="415"/>
      <c r="BN586" s="236" t="e" cm="1">
        <f t="array" aca="1" ref="BN586" ca="1">INDIRECT("'"&amp;$C586&amp;"'!"&amp;"$"&amp;$D586&amp;$BN$1&amp;"")</f>
        <v>#REF!</v>
      </c>
      <c r="BO586" s="238"/>
      <c r="BP586" s="237"/>
      <c r="BQ586" s="241" t="e" cm="1">
        <f t="array" aca="1" ref="BQ586" ca="1">INDIRECT("'"&amp;$C586&amp;"'!"&amp;"$"&amp;$D586&amp;$BQ$1&amp;"")</f>
        <v>#REF!</v>
      </c>
      <c r="BR586" s="239"/>
      <c r="BS586" s="239"/>
      <c r="BT586" s="237"/>
      <c r="BU586" s="241" t="e" cm="1">
        <f t="array" aca="1" ref="BU586" ca="1">INDIRECT("'"&amp;$C586&amp;"'!"&amp;"$"&amp;$D586&amp;$BU$1&amp;"")</f>
        <v>#REF!</v>
      </c>
      <c r="BV586" s="239"/>
      <c r="BW586" s="239"/>
      <c r="BX586" s="237"/>
      <c r="BY586" s="242"/>
      <c r="BZ586" s="239"/>
      <c r="CA586" s="239"/>
      <c r="CB586" s="237"/>
    </row>
    <row r="587" spans="1:80" ht="15" x14ac:dyDescent="0.2">
      <c r="A587" s="351">
        <f t="shared" si="45"/>
        <v>45985</v>
      </c>
      <c r="B587" s="268">
        <v>0.29166666666666702</v>
      </c>
      <c r="C587" s="254">
        <f t="shared" si="46"/>
        <v>24</v>
      </c>
      <c r="D587" s="255" t="s">
        <v>160</v>
      </c>
      <c r="E587" s="229"/>
      <c r="F587" s="230"/>
      <c r="G587" s="231" t="e" cm="1">
        <f t="array" aca="1" ref="G587" ca="1">INDIRECT("'"&amp;$C587&amp;"'!"&amp;"$"&amp;$D587&amp;$G$1&amp;"")</f>
        <v>#REF!</v>
      </c>
      <c r="H587" s="232" t="s">
        <v>1</v>
      </c>
      <c r="I587" s="230" t="s">
        <v>1</v>
      </c>
      <c r="J587" s="231" t="e" cm="1">
        <f t="array" aca="1" ref="J587" ca="1">INDIRECT("'"&amp;$C587&amp;"'!"&amp;"$"&amp;$D587&amp;$J$1&amp;"")</f>
        <v>#REF!</v>
      </c>
      <c r="K587" s="232"/>
      <c r="L587" s="232"/>
      <c r="M587" s="233"/>
      <c r="N587" s="229" t="e" cm="1">
        <f t="array" aca="1" ref="N587" ca="1">INDIRECT("'"&amp;$C587&amp;"'!"&amp;"$"&amp;$D587&amp;$N$1&amp;"")</f>
        <v>#REF!</v>
      </c>
      <c r="O587" s="232"/>
      <c r="P587" s="232"/>
      <c r="Q587" s="230"/>
      <c r="R587" s="359" t="e" cm="1">
        <f t="array" aca="1" ref="R587" ca="1">INDIRECT("'"&amp;$C587&amp;"'!"&amp;"$"&amp;$D587&amp;$R$1&amp;"")</f>
        <v>#REF!</v>
      </c>
      <c r="S587" s="232"/>
      <c r="T587" s="232"/>
      <c r="U587" s="233"/>
      <c r="V587" s="229"/>
      <c r="W587" s="234" t="e" cm="1">
        <f t="array" aca="1" ref="W587" ca="1">INDIRECT("'"&amp;$C587&amp;"'!"&amp;"$"&amp;$D587&amp;$W$1&amp;"")</f>
        <v>#REF!</v>
      </c>
      <c r="X587" s="232"/>
      <c r="Y587" s="230"/>
      <c r="Z587" s="231" t="e" cm="1">
        <f t="array" aca="1" ref="Z587" ca="1">INDIRECT("'"&amp;$C587&amp;"'!"&amp;"$"&amp;$D587&amp;$Z$1&amp;"")</f>
        <v>#REF!</v>
      </c>
      <c r="AA587" s="232" t="s">
        <v>1</v>
      </c>
      <c r="AB587" s="232" t="s">
        <v>1</v>
      </c>
      <c r="AC587" s="233" t="s">
        <v>1</v>
      </c>
      <c r="AD587" s="229" t="e" cm="1">
        <f t="array" aca="1" ref="AD587" ca="1">INDIRECT("'"&amp;$C587&amp;"'!"&amp;"$"&amp;$D587&amp;$AD$1&amp;"")</f>
        <v>#REF!</v>
      </c>
      <c r="AE587" s="232" t="s">
        <v>1</v>
      </c>
      <c r="AF587" s="232" t="s">
        <v>1</v>
      </c>
      <c r="AG587" s="230" t="s">
        <v>1</v>
      </c>
      <c r="AH587" s="231" t="e" cm="1">
        <f t="array" aca="1" ref="AH587" ca="1">INDIRECT("'"&amp;$C587&amp;"'!"&amp;"$"&amp;$D587&amp;$AH$1&amp;"")</f>
        <v>#REF!</v>
      </c>
      <c r="AI587" s="232" t="s">
        <v>1</v>
      </c>
      <c r="AJ587" s="232" t="s">
        <v>1</v>
      </c>
      <c r="AK587" s="233" t="s">
        <v>1</v>
      </c>
      <c r="AL587" s="229" t="e" cm="1">
        <f t="array" aca="1" ref="AL587" ca="1">INDIRECT("'"&amp;$C587&amp;"'!"&amp;"$"&amp;$D587&amp;$AL$1&amp;"")</f>
        <v>#REF!</v>
      </c>
      <c r="AM587" s="232" t="s">
        <v>1</v>
      </c>
      <c r="AN587" s="232" t="s">
        <v>1</v>
      </c>
      <c r="AO587" s="230" t="s">
        <v>1</v>
      </c>
      <c r="AP587" s="229"/>
      <c r="AQ587" s="233"/>
      <c r="AR587" s="229" t="e" cm="1">
        <f t="array" aca="1" ref="AR587" ca="1">INDIRECT("'"&amp;$C587&amp;"'!"&amp;"$"&amp;$D587&amp;$AR$1&amp;"")</f>
        <v>#REF!</v>
      </c>
      <c r="AS587" s="232"/>
      <c r="AT587" s="230"/>
      <c r="AU587" s="231" t="e" cm="1">
        <f t="array" aca="1" ref="AU587" ca="1">INDIRECT("'"&amp;$C587&amp;"'!"&amp;"$"&amp;$D587&amp;$AU$1&amp;"")</f>
        <v>#REF!</v>
      </c>
      <c r="AV587" s="232"/>
      <c r="AW587" s="230"/>
      <c r="AX587" s="229"/>
      <c r="AY587" s="233"/>
      <c r="AZ587" s="232" t="e" cm="1">
        <f t="array" aca="1" ref="AZ587" ca="1">INDIRECT("'"&amp;$C587&amp;"'!"&amp;"$"&amp;$D587&amp;$AZ$1&amp;"")</f>
        <v>#REF!</v>
      </c>
      <c r="BA587" s="231"/>
      <c r="BB587" s="232"/>
      <c r="BC587" s="230"/>
      <c r="BD587" s="232" t="e" cm="1">
        <f t="array" aca="1" ref="BD587" ca="1">INDIRECT("'"&amp;$C587&amp;"'!"&amp;"$"&amp;$D587&amp;$BD$1&amp;"")</f>
        <v>#REF!</v>
      </c>
      <c r="BE587" s="231"/>
      <c r="BF587" s="232"/>
      <c r="BG587" s="230"/>
      <c r="BH587" s="234"/>
      <c r="BI587" s="230"/>
      <c r="BJ587" s="234" t="e" cm="1">
        <f t="array" aca="1" ref="BJ587" ca="1">INDIRECT("'"&amp;$C587&amp;"'!"&amp;"$"&amp;$D587&amp;$BJ$1&amp;"")</f>
        <v>#REF!</v>
      </c>
      <c r="BK587" s="232"/>
      <c r="BL587" s="230"/>
      <c r="BM587" s="414"/>
      <c r="BN587" s="229" t="e" cm="1">
        <f t="array" aca="1" ref="BN587" ca="1">INDIRECT("'"&amp;$C587&amp;"'!"&amp;"$"&amp;$D587&amp;$BN$1&amp;"")</f>
        <v>#REF!</v>
      </c>
      <c r="BO587" s="231"/>
      <c r="BP587" s="230"/>
      <c r="BQ587" s="234" t="e" cm="1">
        <f t="array" aca="1" ref="BQ587" ca="1">INDIRECT("'"&amp;$C587&amp;"'!"&amp;"$"&amp;$D587&amp;$BQ$1&amp;"")</f>
        <v>#REF!</v>
      </c>
      <c r="BR587" s="232"/>
      <c r="BS587" s="232"/>
      <c r="BT587" s="230"/>
      <c r="BU587" s="235" t="e" cm="1">
        <f t="array" aca="1" ref="BU587" ca="1">INDIRECT("'"&amp;$C587&amp;"'!"&amp;"$"&amp;$D587&amp;$BU$1&amp;"")</f>
        <v>#REF!</v>
      </c>
      <c r="BV587" s="232"/>
      <c r="BW587" s="232"/>
      <c r="BX587" s="230"/>
      <c r="BY587" s="235"/>
      <c r="BZ587" s="232"/>
      <c r="CA587" s="232"/>
      <c r="CB587" s="230"/>
    </row>
    <row r="588" spans="1:80" ht="15" x14ac:dyDescent="0.2">
      <c r="A588" s="351">
        <f t="shared" si="45"/>
        <v>45985</v>
      </c>
      <c r="B588" s="268">
        <v>0.33333333333333398</v>
      </c>
      <c r="C588" s="254">
        <f t="shared" si="46"/>
        <v>24</v>
      </c>
      <c r="D588" s="255" t="s">
        <v>161</v>
      </c>
      <c r="E588" s="236"/>
      <c r="F588" s="237"/>
      <c r="G588" s="238" t="e" cm="1">
        <f t="array" aca="1" ref="G588" ca="1">INDIRECT("'"&amp;$C588&amp;"'!"&amp;"$"&amp;$D588&amp;$G$1&amp;"")</f>
        <v>#REF!</v>
      </c>
      <c r="H588" s="239" t="s">
        <v>1</v>
      </c>
      <c r="I588" s="237" t="s">
        <v>1</v>
      </c>
      <c r="J588" s="238" t="e" cm="1">
        <f t="array" aca="1" ref="J588" ca="1">INDIRECT("'"&amp;$C588&amp;"'!"&amp;"$"&amp;$D588&amp;$J$1&amp;"")</f>
        <v>#REF!</v>
      </c>
      <c r="K588" s="239"/>
      <c r="L588" s="239"/>
      <c r="M588" s="240"/>
      <c r="N588" s="236" t="e" cm="1">
        <f t="array" aca="1" ref="N588" ca="1">INDIRECT("'"&amp;$C588&amp;"'!"&amp;"$"&amp;$D588&amp;$N$1&amp;"")</f>
        <v>#REF!</v>
      </c>
      <c r="O588" s="239"/>
      <c r="P588" s="239"/>
      <c r="Q588" s="237"/>
      <c r="R588" s="236" t="e" cm="1">
        <f t="array" aca="1" ref="R588" ca="1">INDIRECT("'"&amp;$C588&amp;"'!"&amp;"$"&amp;$D588&amp;$R$1&amp;"")</f>
        <v>#REF!</v>
      </c>
      <c r="S588" s="239"/>
      <c r="T588" s="239"/>
      <c r="U588" s="240"/>
      <c r="V588" s="236"/>
      <c r="W588" s="241" t="e" cm="1">
        <f t="array" aca="1" ref="W588" ca="1">INDIRECT("'"&amp;$C588&amp;"'!"&amp;"$"&amp;$D588&amp;$W$1&amp;"")</f>
        <v>#REF!</v>
      </c>
      <c r="X588" s="239"/>
      <c r="Y588" s="237"/>
      <c r="Z588" s="238" t="e" cm="1">
        <f t="array" aca="1" ref="Z588" ca="1">INDIRECT("'"&amp;$C588&amp;"'!"&amp;"$"&amp;$D588&amp;$Z$1&amp;"")</f>
        <v>#REF!</v>
      </c>
      <c r="AA588" s="239" t="s">
        <v>1</v>
      </c>
      <c r="AB588" s="239" t="s">
        <v>1</v>
      </c>
      <c r="AC588" s="240" t="s">
        <v>1</v>
      </c>
      <c r="AD588" s="236" t="e" cm="1">
        <f t="array" aca="1" ref="AD588" ca="1">INDIRECT("'"&amp;$C588&amp;"'!"&amp;"$"&amp;$D588&amp;$AD$1&amp;"")</f>
        <v>#REF!</v>
      </c>
      <c r="AE588" s="239" t="s">
        <v>1</v>
      </c>
      <c r="AF588" s="239" t="s">
        <v>1</v>
      </c>
      <c r="AG588" s="237" t="s">
        <v>1</v>
      </c>
      <c r="AH588" s="238" t="e" cm="1">
        <f t="array" aca="1" ref="AH588" ca="1">INDIRECT("'"&amp;$C588&amp;"'!"&amp;"$"&amp;$D588&amp;$AH$1&amp;"")</f>
        <v>#REF!</v>
      </c>
      <c r="AI588" s="239" t="s">
        <v>1</v>
      </c>
      <c r="AJ588" s="239" t="s">
        <v>1</v>
      </c>
      <c r="AK588" s="240" t="s">
        <v>1</v>
      </c>
      <c r="AL588" s="236" t="e" cm="1">
        <f t="array" aca="1" ref="AL588" ca="1">INDIRECT("'"&amp;$C588&amp;"'!"&amp;"$"&amp;$D588&amp;$AL$1&amp;"")</f>
        <v>#REF!</v>
      </c>
      <c r="AM588" s="239" t="s">
        <v>1</v>
      </c>
      <c r="AN588" s="239" t="s">
        <v>1</v>
      </c>
      <c r="AO588" s="237" t="s">
        <v>1</v>
      </c>
      <c r="AP588" s="236"/>
      <c r="AQ588" s="240"/>
      <c r="AR588" s="236" t="e" cm="1">
        <f t="array" aca="1" ref="AR588" ca="1">INDIRECT("'"&amp;$C588&amp;"'!"&amp;"$"&amp;$D588&amp;$AR$1&amp;"")</f>
        <v>#REF!</v>
      </c>
      <c r="AS588" s="239"/>
      <c r="AT588" s="237"/>
      <c r="AU588" s="238" t="e" cm="1">
        <f t="array" aca="1" ref="AU588" ca="1">INDIRECT("'"&amp;$C588&amp;"'!"&amp;"$"&amp;$D588&amp;$AU$1&amp;"")</f>
        <v>#REF!</v>
      </c>
      <c r="AV588" s="239"/>
      <c r="AW588" s="237"/>
      <c r="AX588" s="236"/>
      <c r="AY588" s="240"/>
      <c r="AZ588" s="239" t="e" cm="1">
        <f t="array" aca="1" ref="AZ588" ca="1">INDIRECT("'"&amp;$C588&amp;"'!"&amp;"$"&amp;$D588&amp;$AZ$1&amp;"")</f>
        <v>#REF!</v>
      </c>
      <c r="BA588" s="238"/>
      <c r="BB588" s="239"/>
      <c r="BC588" s="237"/>
      <c r="BD588" s="239" t="e" cm="1">
        <f t="array" aca="1" ref="BD588" ca="1">INDIRECT("'"&amp;$C588&amp;"'!"&amp;"$"&amp;$D588&amp;$BD$1&amp;"")</f>
        <v>#REF!</v>
      </c>
      <c r="BE588" s="238"/>
      <c r="BF588" s="239"/>
      <c r="BG588" s="237"/>
      <c r="BH588" s="241"/>
      <c r="BI588" s="237"/>
      <c r="BJ588" s="241" t="e" cm="1">
        <f t="array" aca="1" ref="BJ588" ca="1">INDIRECT("'"&amp;$C588&amp;"'!"&amp;"$"&amp;$D588&amp;$BJ$1&amp;"")</f>
        <v>#REF!</v>
      </c>
      <c r="BK588" s="239"/>
      <c r="BL588" s="237"/>
      <c r="BM588" s="415"/>
      <c r="BN588" s="236" t="e" cm="1">
        <f t="array" aca="1" ref="BN588" ca="1">INDIRECT("'"&amp;$C588&amp;"'!"&amp;"$"&amp;$D588&amp;$BN$1&amp;"")</f>
        <v>#REF!</v>
      </c>
      <c r="BO588" s="238"/>
      <c r="BP588" s="237"/>
      <c r="BQ588" s="241" t="e" cm="1">
        <f t="array" aca="1" ref="BQ588" ca="1">INDIRECT("'"&amp;$C588&amp;"'!"&amp;"$"&amp;$D588&amp;$BQ$1&amp;"")</f>
        <v>#REF!</v>
      </c>
      <c r="BR588" s="239"/>
      <c r="BS588" s="239"/>
      <c r="BT588" s="237"/>
      <c r="BU588" s="242" t="e" cm="1">
        <f t="array" aca="1" ref="BU588" ca="1">INDIRECT("'"&amp;$C588&amp;"'!"&amp;"$"&amp;$D588&amp;$BU$1&amp;"")</f>
        <v>#REF!</v>
      </c>
      <c r="BV588" s="239"/>
      <c r="BW588" s="239"/>
      <c r="BX588" s="237"/>
      <c r="BY588" s="242"/>
      <c r="BZ588" s="239"/>
      <c r="CA588" s="239"/>
      <c r="CB588" s="237"/>
    </row>
    <row r="589" spans="1:80" ht="15" x14ac:dyDescent="0.2">
      <c r="A589" s="351">
        <f t="shared" si="45"/>
        <v>45985</v>
      </c>
      <c r="B589" s="268">
        <v>0.375</v>
      </c>
      <c r="C589" s="254">
        <f t="shared" si="46"/>
        <v>24</v>
      </c>
      <c r="D589" s="255" t="s">
        <v>162</v>
      </c>
      <c r="E589" s="229"/>
      <c r="F589" s="230"/>
      <c r="G589" s="231" t="e" cm="1">
        <f t="array" aca="1" ref="G589" ca="1">INDIRECT("'"&amp;$C589&amp;"'!"&amp;"$"&amp;$D589&amp;$G$1&amp;"")</f>
        <v>#REF!</v>
      </c>
      <c r="H589" s="232" t="s">
        <v>1</v>
      </c>
      <c r="I589" s="230" t="s">
        <v>1</v>
      </c>
      <c r="J589" s="231" t="e" cm="1">
        <f t="array" aca="1" ref="J589" ca="1">INDIRECT("'"&amp;$C589&amp;"'!"&amp;"$"&amp;$D589&amp;$J$1&amp;"")</f>
        <v>#REF!</v>
      </c>
      <c r="K589" s="232"/>
      <c r="L589" s="232"/>
      <c r="M589" s="233"/>
      <c r="N589" s="229" t="e" cm="1">
        <f t="array" aca="1" ref="N589" ca="1">INDIRECT("'"&amp;$C589&amp;"'!"&amp;"$"&amp;$D589&amp;$N$1&amp;"")</f>
        <v>#REF!</v>
      </c>
      <c r="O589" s="232"/>
      <c r="P589" s="232"/>
      <c r="Q589" s="230"/>
      <c r="R589" s="359" t="e" cm="1">
        <f t="array" aca="1" ref="R589" ca="1">INDIRECT("'"&amp;$C589&amp;"'!"&amp;"$"&amp;$D589&amp;$R$1&amp;"")</f>
        <v>#REF!</v>
      </c>
      <c r="S589" s="232"/>
      <c r="T589" s="232"/>
      <c r="U589" s="233"/>
      <c r="V589" s="229"/>
      <c r="W589" s="234" t="e" cm="1">
        <f t="array" aca="1" ref="W589" ca="1">INDIRECT("'"&amp;$C589&amp;"'!"&amp;"$"&amp;$D589&amp;$W$1&amp;"")</f>
        <v>#REF!</v>
      </c>
      <c r="X589" s="232"/>
      <c r="Y589" s="230"/>
      <c r="Z589" s="231" t="e" cm="1">
        <f t="array" aca="1" ref="Z589" ca="1">INDIRECT("'"&amp;$C589&amp;"'!"&amp;"$"&amp;$D589&amp;$Z$1&amp;"")</f>
        <v>#REF!</v>
      </c>
      <c r="AA589" s="232" t="s">
        <v>1</v>
      </c>
      <c r="AB589" s="232" t="s">
        <v>1</v>
      </c>
      <c r="AC589" s="233" t="s">
        <v>1</v>
      </c>
      <c r="AD589" s="229" t="e" cm="1">
        <f t="array" aca="1" ref="AD589" ca="1">INDIRECT("'"&amp;$C589&amp;"'!"&amp;"$"&amp;$D589&amp;$AD$1&amp;"")</f>
        <v>#REF!</v>
      </c>
      <c r="AE589" s="232" t="s">
        <v>1</v>
      </c>
      <c r="AF589" s="232" t="s">
        <v>1</v>
      </c>
      <c r="AG589" s="230" t="s">
        <v>1</v>
      </c>
      <c r="AH589" s="231" t="e" cm="1">
        <f t="array" aca="1" ref="AH589" ca="1">INDIRECT("'"&amp;$C589&amp;"'!"&amp;"$"&amp;$D589&amp;$AH$1&amp;"")</f>
        <v>#REF!</v>
      </c>
      <c r="AI589" s="232" t="s">
        <v>1</v>
      </c>
      <c r="AJ589" s="232" t="s">
        <v>1</v>
      </c>
      <c r="AK589" s="233" t="s">
        <v>1</v>
      </c>
      <c r="AL589" s="229" t="e" cm="1">
        <f t="array" aca="1" ref="AL589" ca="1">INDIRECT("'"&amp;$C589&amp;"'!"&amp;"$"&amp;$D589&amp;$AL$1&amp;"")</f>
        <v>#REF!</v>
      </c>
      <c r="AM589" s="232" t="s">
        <v>1</v>
      </c>
      <c r="AN589" s="232" t="s">
        <v>1</v>
      </c>
      <c r="AO589" s="230" t="s">
        <v>1</v>
      </c>
      <c r="AP589" s="229"/>
      <c r="AQ589" s="233"/>
      <c r="AR589" s="229" t="e" cm="1">
        <f t="array" aca="1" ref="AR589" ca="1">INDIRECT("'"&amp;$C589&amp;"'!"&amp;"$"&amp;$D589&amp;$AR$1&amp;"")</f>
        <v>#REF!</v>
      </c>
      <c r="AS589" s="232"/>
      <c r="AT589" s="230"/>
      <c r="AU589" s="231" t="e" cm="1">
        <f t="array" aca="1" ref="AU589" ca="1">INDIRECT("'"&amp;$C589&amp;"'!"&amp;"$"&amp;$D589&amp;$AU$1&amp;"")</f>
        <v>#REF!</v>
      </c>
      <c r="AV589" s="232"/>
      <c r="AW589" s="230"/>
      <c r="AX589" s="229"/>
      <c r="AY589" s="233"/>
      <c r="AZ589" s="232" t="e" cm="1">
        <f t="array" aca="1" ref="AZ589" ca="1">INDIRECT("'"&amp;$C589&amp;"'!"&amp;"$"&amp;$D589&amp;$AZ$1&amp;"")</f>
        <v>#REF!</v>
      </c>
      <c r="BA589" s="231"/>
      <c r="BB589" s="232"/>
      <c r="BC589" s="230"/>
      <c r="BD589" s="232" t="e" cm="1">
        <f t="array" aca="1" ref="BD589" ca="1">INDIRECT("'"&amp;$C589&amp;"'!"&amp;"$"&amp;$D589&amp;$BD$1&amp;"")</f>
        <v>#REF!</v>
      </c>
      <c r="BE589" s="231"/>
      <c r="BF589" s="232"/>
      <c r="BG589" s="230"/>
      <c r="BH589" s="234"/>
      <c r="BI589" s="230"/>
      <c r="BJ589" s="234" t="e" cm="1">
        <f t="array" aca="1" ref="BJ589" ca="1">INDIRECT("'"&amp;$C589&amp;"'!"&amp;"$"&amp;$D589&amp;$BJ$1&amp;"")</f>
        <v>#REF!</v>
      </c>
      <c r="BK589" s="232"/>
      <c r="BL589" s="230"/>
      <c r="BM589" s="414"/>
      <c r="BN589" s="229" t="e" cm="1">
        <f t="array" aca="1" ref="BN589" ca="1">INDIRECT("'"&amp;$C589&amp;"'!"&amp;"$"&amp;$D589&amp;$BN$1&amp;"")</f>
        <v>#REF!</v>
      </c>
      <c r="BO589" s="231"/>
      <c r="BP589" s="230"/>
      <c r="BQ589" s="234" t="e" cm="1">
        <f t="array" aca="1" ref="BQ589" ca="1">INDIRECT("'"&amp;$C589&amp;"'!"&amp;"$"&amp;$D589&amp;$BQ$1&amp;"")</f>
        <v>#REF!</v>
      </c>
      <c r="BR589" s="232"/>
      <c r="BS589" s="232"/>
      <c r="BT589" s="230"/>
      <c r="BU589" s="235" t="e" cm="1">
        <f t="array" aca="1" ref="BU589" ca="1">INDIRECT("'"&amp;$C589&amp;"'!"&amp;"$"&amp;$D589&amp;$BU$1&amp;"")</f>
        <v>#REF!</v>
      </c>
      <c r="BV589" s="232"/>
      <c r="BW589" s="232"/>
      <c r="BX589" s="230"/>
      <c r="BY589" s="235"/>
      <c r="BZ589" s="232"/>
      <c r="CA589" s="232"/>
      <c r="CB589" s="230"/>
    </row>
    <row r="590" spans="1:80" ht="15" x14ac:dyDescent="0.2">
      <c r="A590" s="351">
        <f t="shared" si="45"/>
        <v>45985</v>
      </c>
      <c r="B590" s="268">
        <v>0.41666666666666702</v>
      </c>
      <c r="C590" s="254">
        <f t="shared" si="46"/>
        <v>24</v>
      </c>
      <c r="D590" s="255" t="s">
        <v>163</v>
      </c>
      <c r="E590" s="236"/>
      <c r="F590" s="237"/>
      <c r="G590" s="238" t="e" cm="1">
        <f t="array" aca="1" ref="G590" ca="1">INDIRECT("'"&amp;$C590&amp;"'!"&amp;"$"&amp;$D590&amp;$G$1&amp;"")</f>
        <v>#REF!</v>
      </c>
      <c r="H590" s="239" t="s">
        <v>1</v>
      </c>
      <c r="I590" s="237" t="s">
        <v>1</v>
      </c>
      <c r="J590" s="238" t="e" cm="1">
        <f t="array" aca="1" ref="J590" ca="1">INDIRECT("'"&amp;$C590&amp;"'!"&amp;"$"&amp;$D590&amp;$J$1&amp;"")</f>
        <v>#REF!</v>
      </c>
      <c r="K590" s="239"/>
      <c r="L590" s="239"/>
      <c r="M590" s="240"/>
      <c r="N590" s="236" t="e" cm="1">
        <f t="array" aca="1" ref="N590" ca="1">INDIRECT("'"&amp;$C590&amp;"'!"&amp;"$"&amp;$D590&amp;$N$1&amp;"")</f>
        <v>#REF!</v>
      </c>
      <c r="O590" s="239"/>
      <c r="P590" s="239"/>
      <c r="Q590" s="237"/>
      <c r="R590" s="236" t="e" cm="1">
        <f t="array" aca="1" ref="R590" ca="1">INDIRECT("'"&amp;$C590&amp;"'!"&amp;"$"&amp;$D590&amp;$R$1&amp;"")</f>
        <v>#REF!</v>
      </c>
      <c r="S590" s="239"/>
      <c r="T590" s="239"/>
      <c r="U590" s="240"/>
      <c r="V590" s="236"/>
      <c r="W590" s="241" t="e" cm="1">
        <f t="array" aca="1" ref="W590" ca="1">INDIRECT("'"&amp;$C590&amp;"'!"&amp;"$"&amp;$D590&amp;$W$1&amp;"")</f>
        <v>#REF!</v>
      </c>
      <c r="X590" s="239"/>
      <c r="Y590" s="237"/>
      <c r="Z590" s="238" t="e" cm="1">
        <f t="array" aca="1" ref="Z590" ca="1">INDIRECT("'"&amp;$C590&amp;"'!"&amp;"$"&amp;$D590&amp;$Z$1&amp;"")</f>
        <v>#REF!</v>
      </c>
      <c r="AA590" s="239" t="s">
        <v>1</v>
      </c>
      <c r="AB590" s="239" t="s">
        <v>1</v>
      </c>
      <c r="AC590" s="240" t="s">
        <v>1</v>
      </c>
      <c r="AD590" s="236" t="e" cm="1">
        <f t="array" aca="1" ref="AD590" ca="1">INDIRECT("'"&amp;$C590&amp;"'!"&amp;"$"&amp;$D590&amp;$AD$1&amp;"")</f>
        <v>#REF!</v>
      </c>
      <c r="AE590" s="239" t="s">
        <v>1</v>
      </c>
      <c r="AF590" s="239" t="s">
        <v>1</v>
      </c>
      <c r="AG590" s="237" t="s">
        <v>1</v>
      </c>
      <c r="AH590" s="238" t="e" cm="1">
        <f t="array" aca="1" ref="AH590" ca="1">INDIRECT("'"&amp;$C590&amp;"'!"&amp;"$"&amp;$D590&amp;$AH$1&amp;"")</f>
        <v>#REF!</v>
      </c>
      <c r="AI590" s="239" t="s">
        <v>1</v>
      </c>
      <c r="AJ590" s="239" t="s">
        <v>1</v>
      </c>
      <c r="AK590" s="240" t="s">
        <v>1</v>
      </c>
      <c r="AL590" s="236" t="e" cm="1">
        <f t="array" aca="1" ref="AL590" ca="1">INDIRECT("'"&amp;$C590&amp;"'!"&amp;"$"&amp;$D590&amp;$AL$1&amp;"")</f>
        <v>#REF!</v>
      </c>
      <c r="AM590" s="239" t="s">
        <v>1</v>
      </c>
      <c r="AN590" s="239" t="s">
        <v>1</v>
      </c>
      <c r="AO590" s="237" t="s">
        <v>1</v>
      </c>
      <c r="AP590" s="236"/>
      <c r="AQ590" s="240"/>
      <c r="AR590" s="236" t="e" cm="1">
        <f t="array" aca="1" ref="AR590" ca="1">INDIRECT("'"&amp;$C590&amp;"'!"&amp;"$"&amp;$D590&amp;$AR$1&amp;"")</f>
        <v>#REF!</v>
      </c>
      <c r="AS590" s="239"/>
      <c r="AT590" s="237"/>
      <c r="AU590" s="238" t="e" cm="1">
        <f t="array" aca="1" ref="AU590" ca="1">INDIRECT("'"&amp;$C590&amp;"'!"&amp;"$"&amp;$D590&amp;$AU$1&amp;"")</f>
        <v>#REF!</v>
      </c>
      <c r="AV590" s="239"/>
      <c r="AW590" s="237"/>
      <c r="AX590" s="236"/>
      <c r="AY590" s="240"/>
      <c r="AZ590" s="239" t="e" cm="1">
        <f t="array" aca="1" ref="AZ590" ca="1">INDIRECT("'"&amp;$C590&amp;"'!"&amp;"$"&amp;$D590&amp;$AZ$1&amp;"")</f>
        <v>#REF!</v>
      </c>
      <c r="BA590" s="238"/>
      <c r="BB590" s="239"/>
      <c r="BC590" s="237"/>
      <c r="BD590" s="239" t="e" cm="1">
        <f t="array" aca="1" ref="BD590" ca="1">INDIRECT("'"&amp;$C590&amp;"'!"&amp;"$"&amp;$D590&amp;$BD$1&amp;"")</f>
        <v>#REF!</v>
      </c>
      <c r="BE590" s="238"/>
      <c r="BF590" s="239"/>
      <c r="BG590" s="237"/>
      <c r="BH590" s="241"/>
      <c r="BI590" s="237"/>
      <c r="BJ590" s="241" t="e" cm="1">
        <f t="array" aca="1" ref="BJ590" ca="1">INDIRECT("'"&amp;$C590&amp;"'!"&amp;"$"&amp;$D590&amp;$BJ$1&amp;"")</f>
        <v>#REF!</v>
      </c>
      <c r="BK590" s="239"/>
      <c r="BL590" s="237"/>
      <c r="BM590" s="415"/>
      <c r="BN590" s="236" t="e" cm="1">
        <f t="array" aca="1" ref="BN590" ca="1">INDIRECT("'"&amp;$C590&amp;"'!"&amp;"$"&amp;$D590&amp;$BN$1&amp;"")</f>
        <v>#REF!</v>
      </c>
      <c r="BO590" s="238"/>
      <c r="BP590" s="237"/>
      <c r="BQ590" s="241" t="e" cm="1">
        <f t="array" aca="1" ref="BQ590" ca="1">INDIRECT("'"&amp;$C590&amp;"'!"&amp;"$"&amp;$D590&amp;$BQ$1&amp;"")</f>
        <v>#REF!</v>
      </c>
      <c r="BR590" s="239"/>
      <c r="BS590" s="239"/>
      <c r="BT590" s="237"/>
      <c r="BU590" s="242" t="e" cm="1">
        <f t="array" aca="1" ref="BU590" ca="1">INDIRECT("'"&amp;$C590&amp;"'!"&amp;"$"&amp;$D590&amp;$BU$1&amp;"")</f>
        <v>#REF!</v>
      </c>
      <c r="BV590" s="239"/>
      <c r="BW590" s="239"/>
      <c r="BX590" s="237"/>
      <c r="BY590" s="242"/>
      <c r="BZ590" s="239"/>
      <c r="CA590" s="239"/>
      <c r="CB590" s="237"/>
    </row>
    <row r="591" spans="1:80" ht="15" x14ac:dyDescent="0.2">
      <c r="A591" s="351">
        <f t="shared" si="45"/>
        <v>45985</v>
      </c>
      <c r="B591" s="268">
        <v>0.45833333333333398</v>
      </c>
      <c r="C591" s="254">
        <f t="shared" si="46"/>
        <v>24</v>
      </c>
      <c r="D591" s="255" t="s">
        <v>164</v>
      </c>
      <c r="E591" s="229"/>
      <c r="F591" s="230"/>
      <c r="G591" s="231" t="e" cm="1">
        <f t="array" aca="1" ref="G591" ca="1">INDIRECT("'"&amp;$C591&amp;"'!"&amp;"$"&amp;$D591&amp;$G$1&amp;"")</f>
        <v>#REF!</v>
      </c>
      <c r="H591" s="232" t="s">
        <v>1</v>
      </c>
      <c r="I591" s="230" t="s">
        <v>1</v>
      </c>
      <c r="J591" s="231" t="e" cm="1">
        <f t="array" aca="1" ref="J591" ca="1">INDIRECT("'"&amp;$C591&amp;"'!"&amp;"$"&amp;$D591&amp;$J$1&amp;"")</f>
        <v>#REF!</v>
      </c>
      <c r="K591" s="232"/>
      <c r="L591" s="232"/>
      <c r="M591" s="233"/>
      <c r="N591" s="229" t="e" cm="1">
        <f t="array" aca="1" ref="N591" ca="1">INDIRECT("'"&amp;$C591&amp;"'!"&amp;"$"&amp;$D591&amp;$N$1&amp;"")</f>
        <v>#REF!</v>
      </c>
      <c r="O591" s="232"/>
      <c r="P591" s="232"/>
      <c r="Q591" s="230"/>
      <c r="R591" s="359" t="e" cm="1">
        <f t="array" aca="1" ref="R591" ca="1">INDIRECT("'"&amp;$C591&amp;"'!"&amp;"$"&amp;$D591&amp;$R$1&amp;"")</f>
        <v>#REF!</v>
      </c>
      <c r="S591" s="232"/>
      <c r="T591" s="232"/>
      <c r="U591" s="233"/>
      <c r="V591" s="229"/>
      <c r="W591" s="234" t="e" cm="1">
        <f t="array" aca="1" ref="W591" ca="1">INDIRECT("'"&amp;$C591&amp;"'!"&amp;"$"&amp;$D591&amp;$W$1&amp;"")</f>
        <v>#REF!</v>
      </c>
      <c r="X591" s="232"/>
      <c r="Y591" s="230"/>
      <c r="Z591" s="231" t="e" cm="1">
        <f t="array" aca="1" ref="Z591" ca="1">INDIRECT("'"&amp;$C591&amp;"'!"&amp;"$"&amp;$D591&amp;$Z$1&amp;"")</f>
        <v>#REF!</v>
      </c>
      <c r="AA591" s="232" t="s">
        <v>1</v>
      </c>
      <c r="AB591" s="232" t="s">
        <v>1</v>
      </c>
      <c r="AC591" s="233" t="s">
        <v>1</v>
      </c>
      <c r="AD591" s="229" t="e" cm="1">
        <f t="array" aca="1" ref="AD591" ca="1">INDIRECT("'"&amp;$C591&amp;"'!"&amp;"$"&amp;$D591&amp;$AD$1&amp;"")</f>
        <v>#REF!</v>
      </c>
      <c r="AE591" s="232" t="s">
        <v>1</v>
      </c>
      <c r="AF591" s="232" t="s">
        <v>1</v>
      </c>
      <c r="AG591" s="230" t="s">
        <v>1</v>
      </c>
      <c r="AH591" s="231" t="e" cm="1">
        <f t="array" aca="1" ref="AH591" ca="1">INDIRECT("'"&amp;$C591&amp;"'!"&amp;"$"&amp;$D591&amp;$AH$1&amp;"")</f>
        <v>#REF!</v>
      </c>
      <c r="AI591" s="232" t="s">
        <v>1</v>
      </c>
      <c r="AJ591" s="232" t="s">
        <v>1</v>
      </c>
      <c r="AK591" s="233" t="s">
        <v>1</v>
      </c>
      <c r="AL591" s="229" t="e" cm="1">
        <f t="array" aca="1" ref="AL591" ca="1">INDIRECT("'"&amp;$C591&amp;"'!"&amp;"$"&amp;$D591&amp;$AL$1&amp;"")</f>
        <v>#REF!</v>
      </c>
      <c r="AM591" s="232" t="s">
        <v>1</v>
      </c>
      <c r="AN591" s="232" t="s">
        <v>1</v>
      </c>
      <c r="AO591" s="230" t="s">
        <v>1</v>
      </c>
      <c r="AP591" s="229"/>
      <c r="AQ591" s="233"/>
      <c r="AR591" s="229" t="e" cm="1">
        <f t="array" aca="1" ref="AR591" ca="1">INDIRECT("'"&amp;$C591&amp;"'!"&amp;"$"&amp;$D591&amp;$AR$1&amp;"")</f>
        <v>#REF!</v>
      </c>
      <c r="AS591" s="232"/>
      <c r="AT591" s="230"/>
      <c r="AU591" s="231" t="e" cm="1">
        <f t="array" aca="1" ref="AU591" ca="1">INDIRECT("'"&amp;$C591&amp;"'!"&amp;"$"&amp;$D591&amp;$AU$1&amp;"")</f>
        <v>#REF!</v>
      </c>
      <c r="AV591" s="232"/>
      <c r="AW591" s="230"/>
      <c r="AX591" s="229"/>
      <c r="AY591" s="233"/>
      <c r="AZ591" s="232" t="e" cm="1">
        <f t="array" aca="1" ref="AZ591" ca="1">INDIRECT("'"&amp;$C591&amp;"'!"&amp;"$"&amp;$D591&amp;$AZ$1&amp;"")</f>
        <v>#REF!</v>
      </c>
      <c r="BA591" s="231"/>
      <c r="BB591" s="232"/>
      <c r="BC591" s="230"/>
      <c r="BD591" s="232" t="e" cm="1">
        <f t="array" aca="1" ref="BD591" ca="1">INDIRECT("'"&amp;$C591&amp;"'!"&amp;"$"&amp;$D591&amp;$BD$1&amp;"")</f>
        <v>#REF!</v>
      </c>
      <c r="BE591" s="231"/>
      <c r="BF591" s="232"/>
      <c r="BG591" s="230"/>
      <c r="BH591" s="234"/>
      <c r="BI591" s="230"/>
      <c r="BJ591" s="234" t="e" cm="1">
        <f t="array" aca="1" ref="BJ591" ca="1">INDIRECT("'"&amp;$C591&amp;"'!"&amp;"$"&amp;$D591&amp;$BJ$1&amp;"")</f>
        <v>#REF!</v>
      </c>
      <c r="BK591" s="232"/>
      <c r="BL591" s="230"/>
      <c r="BM591" s="414"/>
      <c r="BN591" s="229" t="e" cm="1">
        <f t="array" aca="1" ref="BN591" ca="1">INDIRECT("'"&amp;$C591&amp;"'!"&amp;"$"&amp;$D591&amp;$BN$1&amp;"")</f>
        <v>#REF!</v>
      </c>
      <c r="BO591" s="231"/>
      <c r="BP591" s="230"/>
      <c r="BQ591" s="234" t="e" cm="1">
        <f t="array" aca="1" ref="BQ591" ca="1">INDIRECT("'"&amp;$C591&amp;"'!"&amp;"$"&amp;$D591&amp;$BQ$1&amp;"")</f>
        <v>#REF!</v>
      </c>
      <c r="BR591" s="232"/>
      <c r="BS591" s="232"/>
      <c r="BT591" s="230"/>
      <c r="BU591" s="235" t="e" cm="1">
        <f t="array" aca="1" ref="BU591" ca="1">INDIRECT("'"&amp;$C591&amp;"'!"&amp;"$"&amp;$D591&amp;$BU$1&amp;"")</f>
        <v>#REF!</v>
      </c>
      <c r="BV591" s="232"/>
      <c r="BW591" s="232"/>
      <c r="BX591" s="230"/>
      <c r="BY591" s="235"/>
      <c r="BZ591" s="232"/>
      <c r="CA591" s="232"/>
      <c r="CB591" s="230"/>
    </row>
    <row r="592" spans="1:80" ht="15" x14ac:dyDescent="0.2">
      <c r="A592" s="351">
        <f t="shared" si="45"/>
        <v>45985</v>
      </c>
      <c r="B592" s="268">
        <v>0.5</v>
      </c>
      <c r="C592" s="254">
        <f t="shared" si="46"/>
        <v>24</v>
      </c>
      <c r="D592" s="255" t="s">
        <v>165</v>
      </c>
      <c r="E592" s="236"/>
      <c r="F592" s="237"/>
      <c r="G592" s="238" t="e" cm="1">
        <f t="array" aca="1" ref="G592" ca="1">INDIRECT("'"&amp;$C592&amp;"'!"&amp;"$"&amp;$D592&amp;$G$1&amp;"")</f>
        <v>#REF!</v>
      </c>
      <c r="H592" s="239" t="s">
        <v>1</v>
      </c>
      <c r="I592" s="237" t="s">
        <v>1</v>
      </c>
      <c r="J592" s="238" t="e" cm="1">
        <f t="array" aca="1" ref="J592" ca="1">INDIRECT("'"&amp;$C592&amp;"'!"&amp;"$"&amp;$D592&amp;$J$1&amp;"")</f>
        <v>#REF!</v>
      </c>
      <c r="K592" s="239"/>
      <c r="L592" s="239"/>
      <c r="M592" s="240"/>
      <c r="N592" s="236" t="e" cm="1">
        <f t="array" aca="1" ref="N592" ca="1">INDIRECT("'"&amp;$C592&amp;"'!"&amp;"$"&amp;$D592&amp;$N$1&amp;"")</f>
        <v>#REF!</v>
      </c>
      <c r="O592" s="239"/>
      <c r="P592" s="239"/>
      <c r="Q592" s="237"/>
      <c r="R592" s="236" t="e" cm="1">
        <f t="array" aca="1" ref="R592" ca="1">INDIRECT("'"&amp;$C592&amp;"'!"&amp;"$"&amp;$D592&amp;$R$1&amp;"")</f>
        <v>#REF!</v>
      </c>
      <c r="S592" s="239"/>
      <c r="T592" s="239"/>
      <c r="U592" s="240"/>
      <c r="V592" s="236"/>
      <c r="W592" s="241" t="e" cm="1">
        <f t="array" aca="1" ref="W592" ca="1">INDIRECT("'"&amp;$C592&amp;"'!"&amp;"$"&amp;$D592&amp;$W$1&amp;"")</f>
        <v>#REF!</v>
      </c>
      <c r="X592" s="239"/>
      <c r="Y592" s="237"/>
      <c r="Z592" s="238" t="e" cm="1">
        <f t="array" aca="1" ref="Z592" ca="1">INDIRECT("'"&amp;$C592&amp;"'!"&amp;"$"&amp;$D592&amp;$Z$1&amp;"")</f>
        <v>#REF!</v>
      </c>
      <c r="AA592" s="239" t="s">
        <v>1</v>
      </c>
      <c r="AB592" s="239" t="s">
        <v>1</v>
      </c>
      <c r="AC592" s="240" t="s">
        <v>1</v>
      </c>
      <c r="AD592" s="236" t="e" cm="1">
        <f t="array" aca="1" ref="AD592" ca="1">INDIRECT("'"&amp;$C592&amp;"'!"&amp;"$"&amp;$D592&amp;$AD$1&amp;"")</f>
        <v>#REF!</v>
      </c>
      <c r="AE592" s="239" t="s">
        <v>1</v>
      </c>
      <c r="AF592" s="239" t="s">
        <v>1</v>
      </c>
      <c r="AG592" s="237" t="s">
        <v>1</v>
      </c>
      <c r="AH592" s="238" t="e" cm="1">
        <f t="array" aca="1" ref="AH592" ca="1">INDIRECT("'"&amp;$C592&amp;"'!"&amp;"$"&amp;$D592&amp;$AH$1&amp;"")</f>
        <v>#REF!</v>
      </c>
      <c r="AI592" s="239" t="s">
        <v>1</v>
      </c>
      <c r="AJ592" s="239" t="s">
        <v>1</v>
      </c>
      <c r="AK592" s="240" t="s">
        <v>1</v>
      </c>
      <c r="AL592" s="236" t="e" cm="1">
        <f t="array" aca="1" ref="AL592" ca="1">INDIRECT("'"&amp;$C592&amp;"'!"&amp;"$"&amp;$D592&amp;$AL$1&amp;"")</f>
        <v>#REF!</v>
      </c>
      <c r="AM592" s="239" t="s">
        <v>1</v>
      </c>
      <c r="AN592" s="239" t="s">
        <v>1</v>
      </c>
      <c r="AO592" s="237" t="s">
        <v>1</v>
      </c>
      <c r="AP592" s="236"/>
      <c r="AQ592" s="240"/>
      <c r="AR592" s="236" t="e" cm="1">
        <f t="array" aca="1" ref="AR592" ca="1">INDIRECT("'"&amp;$C592&amp;"'!"&amp;"$"&amp;$D592&amp;$AR$1&amp;"")</f>
        <v>#REF!</v>
      </c>
      <c r="AS592" s="239"/>
      <c r="AT592" s="237"/>
      <c r="AU592" s="238" t="e" cm="1">
        <f t="array" aca="1" ref="AU592" ca="1">INDIRECT("'"&amp;$C592&amp;"'!"&amp;"$"&amp;$D592&amp;$AU$1&amp;"")</f>
        <v>#REF!</v>
      </c>
      <c r="AV592" s="239"/>
      <c r="AW592" s="237"/>
      <c r="AX592" s="236"/>
      <c r="AY592" s="240"/>
      <c r="AZ592" s="239" t="e" cm="1">
        <f t="array" aca="1" ref="AZ592" ca="1">INDIRECT("'"&amp;$C592&amp;"'!"&amp;"$"&amp;$D592&amp;$AZ$1&amp;"")</f>
        <v>#REF!</v>
      </c>
      <c r="BA592" s="238"/>
      <c r="BB592" s="239"/>
      <c r="BC592" s="237"/>
      <c r="BD592" s="239" t="e" cm="1">
        <f t="array" aca="1" ref="BD592" ca="1">INDIRECT("'"&amp;$C592&amp;"'!"&amp;"$"&amp;$D592&amp;$BD$1&amp;"")</f>
        <v>#REF!</v>
      </c>
      <c r="BE592" s="238"/>
      <c r="BF592" s="239"/>
      <c r="BG592" s="237"/>
      <c r="BH592" s="241"/>
      <c r="BI592" s="237"/>
      <c r="BJ592" s="241" t="e" cm="1">
        <f t="array" aca="1" ref="BJ592" ca="1">INDIRECT("'"&amp;$C592&amp;"'!"&amp;"$"&amp;$D592&amp;$BJ$1&amp;"")</f>
        <v>#REF!</v>
      </c>
      <c r="BK592" s="239"/>
      <c r="BL592" s="237"/>
      <c r="BM592" s="415"/>
      <c r="BN592" s="236" t="e" cm="1">
        <f t="array" aca="1" ref="BN592" ca="1">INDIRECT("'"&amp;$C592&amp;"'!"&amp;"$"&amp;$D592&amp;$BN$1&amp;"")</f>
        <v>#REF!</v>
      </c>
      <c r="BO592" s="238"/>
      <c r="BP592" s="237"/>
      <c r="BQ592" s="241" t="e" cm="1">
        <f t="array" aca="1" ref="BQ592" ca="1">INDIRECT("'"&amp;$C592&amp;"'!"&amp;"$"&amp;$D592&amp;$BQ$1&amp;"")</f>
        <v>#REF!</v>
      </c>
      <c r="BR592" s="239"/>
      <c r="BS592" s="239"/>
      <c r="BT592" s="237"/>
      <c r="BU592" s="242" t="e" cm="1">
        <f t="array" aca="1" ref="BU592" ca="1">INDIRECT("'"&amp;$C592&amp;"'!"&amp;"$"&amp;$D592&amp;$BU$1&amp;"")</f>
        <v>#REF!</v>
      </c>
      <c r="BV592" s="239"/>
      <c r="BW592" s="239"/>
      <c r="BX592" s="237"/>
      <c r="BY592" s="242"/>
      <c r="BZ592" s="239"/>
      <c r="CA592" s="239"/>
      <c r="CB592" s="237"/>
    </row>
    <row r="593" spans="1:80" ht="15" x14ac:dyDescent="0.2">
      <c r="A593" s="351">
        <f t="shared" si="45"/>
        <v>45985</v>
      </c>
      <c r="B593" s="268">
        <v>0.54166666666666696</v>
      </c>
      <c r="C593" s="254">
        <f t="shared" si="46"/>
        <v>24</v>
      </c>
      <c r="D593" s="255" t="s">
        <v>166</v>
      </c>
      <c r="E593" s="229"/>
      <c r="F593" s="230"/>
      <c r="G593" s="231" t="e" cm="1">
        <f t="array" aca="1" ref="G593" ca="1">INDIRECT("'"&amp;$C593&amp;"'!"&amp;"$"&amp;$D593&amp;$G$1&amp;"")</f>
        <v>#REF!</v>
      </c>
      <c r="H593" s="232" t="s">
        <v>1</v>
      </c>
      <c r="I593" s="230" t="s">
        <v>1</v>
      </c>
      <c r="J593" s="231" t="e" cm="1">
        <f t="array" aca="1" ref="J593" ca="1">INDIRECT("'"&amp;$C593&amp;"'!"&amp;"$"&amp;$D593&amp;$J$1&amp;"")</f>
        <v>#REF!</v>
      </c>
      <c r="K593" s="232"/>
      <c r="L593" s="232"/>
      <c r="M593" s="230"/>
      <c r="N593" s="229" t="e" cm="1">
        <f t="array" aca="1" ref="N593" ca="1">INDIRECT("'"&amp;$C593&amp;"'!"&amp;"$"&amp;$D593&amp;$N$1&amp;"")</f>
        <v>#REF!</v>
      </c>
      <c r="O593" s="232"/>
      <c r="P593" s="232"/>
      <c r="Q593" s="230"/>
      <c r="R593" s="359" t="e" cm="1">
        <f t="array" aca="1" ref="R593" ca="1">INDIRECT("'"&amp;$C593&amp;"'!"&amp;"$"&amp;$D593&amp;$R$1&amp;"")</f>
        <v>#REF!</v>
      </c>
      <c r="S593" s="232"/>
      <c r="T593" s="232"/>
      <c r="U593" s="233"/>
      <c r="V593" s="229"/>
      <c r="W593" s="234" t="e" cm="1">
        <f t="array" aca="1" ref="W593" ca="1">INDIRECT("'"&amp;$C593&amp;"'!"&amp;"$"&amp;$D593&amp;$W$1&amp;"")</f>
        <v>#REF!</v>
      </c>
      <c r="X593" s="232"/>
      <c r="Y593" s="230"/>
      <c r="Z593" s="231" t="e" cm="1">
        <f t="array" aca="1" ref="Z593" ca="1">INDIRECT("'"&amp;$C593&amp;"'!"&amp;"$"&amp;$D593&amp;$Z$1&amp;"")</f>
        <v>#REF!</v>
      </c>
      <c r="AA593" s="232" t="s">
        <v>1</v>
      </c>
      <c r="AB593" s="232" t="s">
        <v>1</v>
      </c>
      <c r="AC593" s="233" t="s">
        <v>1</v>
      </c>
      <c r="AD593" s="229" t="e" cm="1">
        <f t="array" aca="1" ref="AD593" ca="1">INDIRECT("'"&amp;$C593&amp;"'!"&amp;"$"&amp;$D593&amp;$AD$1&amp;"")</f>
        <v>#REF!</v>
      </c>
      <c r="AE593" s="232" t="s">
        <v>1</v>
      </c>
      <c r="AF593" s="232" t="s">
        <v>1</v>
      </c>
      <c r="AG593" s="230" t="s">
        <v>1</v>
      </c>
      <c r="AH593" s="231" t="e" cm="1">
        <f t="array" aca="1" ref="AH593" ca="1">INDIRECT("'"&amp;$C593&amp;"'!"&amp;"$"&amp;$D593&amp;$AH$1&amp;"")</f>
        <v>#REF!</v>
      </c>
      <c r="AI593" s="232" t="s">
        <v>1</v>
      </c>
      <c r="AJ593" s="232" t="s">
        <v>1</v>
      </c>
      <c r="AK593" s="233" t="s">
        <v>1</v>
      </c>
      <c r="AL593" s="229" t="e" cm="1">
        <f t="array" aca="1" ref="AL593" ca="1">INDIRECT("'"&amp;$C593&amp;"'!"&amp;"$"&amp;$D593&amp;$AL$1&amp;"")</f>
        <v>#REF!</v>
      </c>
      <c r="AM593" s="232" t="s">
        <v>1</v>
      </c>
      <c r="AN593" s="232" t="s">
        <v>1</v>
      </c>
      <c r="AO593" s="230" t="s">
        <v>1</v>
      </c>
      <c r="AP593" s="229"/>
      <c r="AQ593" s="233"/>
      <c r="AR593" s="229" t="e" cm="1">
        <f t="array" aca="1" ref="AR593" ca="1">INDIRECT("'"&amp;$C593&amp;"'!"&amp;"$"&amp;$D593&amp;$AR$1&amp;"")</f>
        <v>#REF!</v>
      </c>
      <c r="AS593" s="232"/>
      <c r="AT593" s="230"/>
      <c r="AU593" s="231" t="e" cm="1">
        <f t="array" aca="1" ref="AU593" ca="1">INDIRECT("'"&amp;$C593&amp;"'!"&amp;"$"&amp;$D593&amp;$AU$1&amp;"")</f>
        <v>#REF!</v>
      </c>
      <c r="AV593" s="232"/>
      <c r="AW593" s="230"/>
      <c r="AX593" s="229"/>
      <c r="AY593" s="233"/>
      <c r="AZ593" s="232" t="e" cm="1">
        <f t="array" aca="1" ref="AZ593" ca="1">INDIRECT("'"&amp;$C593&amp;"'!"&amp;"$"&amp;$D593&amp;$AZ$1&amp;"")</f>
        <v>#REF!</v>
      </c>
      <c r="BA593" s="231"/>
      <c r="BB593" s="232"/>
      <c r="BC593" s="230"/>
      <c r="BD593" s="232" t="e" cm="1">
        <f t="array" aca="1" ref="BD593" ca="1">INDIRECT("'"&amp;$C593&amp;"'!"&amp;"$"&amp;$D593&amp;$BD$1&amp;"")</f>
        <v>#REF!</v>
      </c>
      <c r="BE593" s="231"/>
      <c r="BF593" s="232"/>
      <c r="BG593" s="230"/>
      <c r="BH593" s="234"/>
      <c r="BI593" s="230"/>
      <c r="BJ593" s="234" t="e" cm="1">
        <f t="array" aca="1" ref="BJ593" ca="1">INDIRECT("'"&amp;$C593&amp;"'!"&amp;"$"&amp;$D593&amp;$BJ$1&amp;"")</f>
        <v>#REF!</v>
      </c>
      <c r="BK593" s="232"/>
      <c r="BL593" s="230"/>
      <c r="BM593" s="414"/>
      <c r="BN593" s="229" t="e" cm="1">
        <f t="array" aca="1" ref="BN593" ca="1">INDIRECT("'"&amp;$C593&amp;"'!"&amp;"$"&amp;$D593&amp;$BN$1&amp;"")</f>
        <v>#REF!</v>
      </c>
      <c r="BO593" s="231"/>
      <c r="BP593" s="230"/>
      <c r="BQ593" s="234" t="e" cm="1">
        <f t="array" aca="1" ref="BQ593" ca="1">INDIRECT("'"&amp;$C593&amp;"'!"&amp;"$"&amp;$D593&amp;$BQ$1&amp;"")</f>
        <v>#REF!</v>
      </c>
      <c r="BR593" s="232"/>
      <c r="BS593" s="232"/>
      <c r="BT593" s="230"/>
      <c r="BU593" s="235" t="e" cm="1">
        <f t="array" aca="1" ref="BU593" ca="1">INDIRECT("'"&amp;$C593&amp;"'!"&amp;"$"&amp;$D593&amp;$BU$1&amp;"")</f>
        <v>#REF!</v>
      </c>
      <c r="BV593" s="232"/>
      <c r="BW593" s="232"/>
      <c r="BX593" s="230"/>
      <c r="BY593" s="235"/>
      <c r="BZ593" s="232"/>
      <c r="CA593" s="232"/>
      <c r="CB593" s="230"/>
    </row>
    <row r="594" spans="1:80" ht="15" x14ac:dyDescent="0.2">
      <c r="A594" s="351">
        <f t="shared" si="45"/>
        <v>45985</v>
      </c>
      <c r="B594" s="268">
        <v>0.58333333333333404</v>
      </c>
      <c r="C594" s="254">
        <f t="shared" si="46"/>
        <v>24</v>
      </c>
      <c r="D594" s="255" t="s">
        <v>167</v>
      </c>
      <c r="E594" s="236"/>
      <c r="F594" s="237"/>
      <c r="G594" s="238" t="e" cm="1">
        <f t="array" aca="1" ref="G594" ca="1">INDIRECT("'"&amp;$C594&amp;"'!"&amp;"$"&amp;$D594&amp;$G$1&amp;"")</f>
        <v>#REF!</v>
      </c>
      <c r="H594" s="239" t="s">
        <v>1</v>
      </c>
      <c r="I594" s="237" t="s">
        <v>1</v>
      </c>
      <c r="J594" s="238" t="e" cm="1">
        <f t="array" aca="1" ref="J594" ca="1">INDIRECT("'"&amp;$C594&amp;"'!"&amp;"$"&amp;$D594&amp;$J$1&amp;"")</f>
        <v>#REF!</v>
      </c>
      <c r="K594" s="239"/>
      <c r="L594" s="239"/>
      <c r="M594" s="240"/>
      <c r="N594" s="236" t="e" cm="1">
        <f t="array" aca="1" ref="N594" ca="1">INDIRECT("'"&amp;$C594&amp;"'!"&amp;"$"&amp;$D594&amp;$N$1&amp;"")</f>
        <v>#REF!</v>
      </c>
      <c r="O594" s="239"/>
      <c r="P594" s="239"/>
      <c r="Q594" s="237"/>
      <c r="R594" s="236" t="e" cm="1">
        <f t="array" aca="1" ref="R594" ca="1">INDIRECT("'"&amp;$C594&amp;"'!"&amp;"$"&amp;$D594&amp;$R$1&amp;"")</f>
        <v>#REF!</v>
      </c>
      <c r="S594" s="239"/>
      <c r="T594" s="239"/>
      <c r="U594" s="240"/>
      <c r="V594" s="236"/>
      <c r="W594" s="241" t="e" cm="1">
        <f t="array" aca="1" ref="W594" ca="1">INDIRECT("'"&amp;$C594&amp;"'!"&amp;"$"&amp;$D594&amp;$W$1&amp;"")</f>
        <v>#REF!</v>
      </c>
      <c r="X594" s="239"/>
      <c r="Y594" s="237"/>
      <c r="Z594" s="238" t="e" cm="1">
        <f t="array" aca="1" ref="Z594" ca="1">INDIRECT("'"&amp;$C594&amp;"'!"&amp;"$"&amp;$D594&amp;$Z$1&amp;"")</f>
        <v>#REF!</v>
      </c>
      <c r="AA594" s="239" t="s">
        <v>1</v>
      </c>
      <c r="AB594" s="239" t="s">
        <v>1</v>
      </c>
      <c r="AC594" s="240" t="s">
        <v>1</v>
      </c>
      <c r="AD594" s="236" t="e" cm="1">
        <f t="array" aca="1" ref="AD594" ca="1">INDIRECT("'"&amp;$C594&amp;"'!"&amp;"$"&amp;$D594&amp;$AD$1&amp;"")</f>
        <v>#REF!</v>
      </c>
      <c r="AE594" s="239" t="s">
        <v>1</v>
      </c>
      <c r="AF594" s="239" t="s">
        <v>1</v>
      </c>
      <c r="AG594" s="237" t="s">
        <v>1</v>
      </c>
      <c r="AH594" s="238" t="e" cm="1">
        <f t="array" aca="1" ref="AH594" ca="1">INDIRECT("'"&amp;$C594&amp;"'!"&amp;"$"&amp;$D594&amp;$AH$1&amp;"")</f>
        <v>#REF!</v>
      </c>
      <c r="AI594" s="239" t="s">
        <v>1</v>
      </c>
      <c r="AJ594" s="239" t="s">
        <v>1</v>
      </c>
      <c r="AK594" s="240" t="s">
        <v>1</v>
      </c>
      <c r="AL594" s="236" t="e" cm="1">
        <f t="array" aca="1" ref="AL594" ca="1">INDIRECT("'"&amp;$C594&amp;"'!"&amp;"$"&amp;$D594&amp;$AL$1&amp;"")</f>
        <v>#REF!</v>
      </c>
      <c r="AM594" s="239" t="s">
        <v>1</v>
      </c>
      <c r="AN594" s="239" t="s">
        <v>1</v>
      </c>
      <c r="AO594" s="237" t="s">
        <v>1</v>
      </c>
      <c r="AP594" s="236"/>
      <c r="AQ594" s="240"/>
      <c r="AR594" s="236" t="e" cm="1">
        <f t="array" aca="1" ref="AR594" ca="1">INDIRECT("'"&amp;$C594&amp;"'!"&amp;"$"&amp;$D594&amp;$AR$1&amp;"")</f>
        <v>#REF!</v>
      </c>
      <c r="AS594" s="239"/>
      <c r="AT594" s="237"/>
      <c r="AU594" s="238" t="e" cm="1">
        <f t="array" aca="1" ref="AU594" ca="1">INDIRECT("'"&amp;$C594&amp;"'!"&amp;"$"&amp;$D594&amp;$AU$1&amp;"")</f>
        <v>#REF!</v>
      </c>
      <c r="AV594" s="239"/>
      <c r="AW594" s="237"/>
      <c r="AX594" s="236"/>
      <c r="AY594" s="240"/>
      <c r="AZ594" s="239" t="e" cm="1">
        <f t="array" aca="1" ref="AZ594" ca="1">INDIRECT("'"&amp;$C594&amp;"'!"&amp;"$"&amp;$D594&amp;$AZ$1&amp;"")</f>
        <v>#REF!</v>
      </c>
      <c r="BA594" s="238"/>
      <c r="BB594" s="239"/>
      <c r="BC594" s="237"/>
      <c r="BD594" s="239" t="e" cm="1">
        <f t="array" aca="1" ref="BD594" ca="1">INDIRECT("'"&amp;$C594&amp;"'!"&amp;"$"&amp;$D594&amp;$BD$1&amp;"")</f>
        <v>#REF!</v>
      </c>
      <c r="BE594" s="238"/>
      <c r="BF594" s="239"/>
      <c r="BG594" s="237"/>
      <c r="BH594" s="241"/>
      <c r="BI594" s="237"/>
      <c r="BJ594" s="241" t="e" cm="1">
        <f t="array" aca="1" ref="BJ594" ca="1">INDIRECT("'"&amp;$C594&amp;"'!"&amp;"$"&amp;$D594&amp;$BJ$1&amp;"")</f>
        <v>#REF!</v>
      </c>
      <c r="BK594" s="239"/>
      <c r="BL594" s="237"/>
      <c r="BM594" s="415"/>
      <c r="BN594" s="236" t="e" cm="1">
        <f t="array" aca="1" ref="BN594" ca="1">INDIRECT("'"&amp;$C594&amp;"'!"&amp;"$"&amp;$D594&amp;$BN$1&amp;"")</f>
        <v>#REF!</v>
      </c>
      <c r="BO594" s="238"/>
      <c r="BP594" s="237"/>
      <c r="BQ594" s="241" t="e" cm="1">
        <f t="array" aca="1" ref="BQ594" ca="1">INDIRECT("'"&amp;$C594&amp;"'!"&amp;"$"&amp;$D594&amp;$BQ$1&amp;"")</f>
        <v>#REF!</v>
      </c>
      <c r="BR594" s="239"/>
      <c r="BS594" s="239"/>
      <c r="BT594" s="237"/>
      <c r="BU594" s="242" t="e" cm="1">
        <f t="array" aca="1" ref="BU594" ca="1">INDIRECT("'"&amp;$C594&amp;"'!"&amp;"$"&amp;$D594&amp;$BU$1&amp;"")</f>
        <v>#REF!</v>
      </c>
      <c r="BV594" s="239"/>
      <c r="BW594" s="239"/>
      <c r="BX594" s="237"/>
      <c r="BY594" s="242"/>
      <c r="BZ594" s="239"/>
      <c r="CA594" s="239"/>
      <c r="CB594" s="237"/>
    </row>
    <row r="595" spans="1:80" ht="15" x14ac:dyDescent="0.2">
      <c r="A595" s="351">
        <f t="shared" si="45"/>
        <v>45985</v>
      </c>
      <c r="B595" s="268">
        <v>0.625</v>
      </c>
      <c r="C595" s="254">
        <f t="shared" si="46"/>
        <v>24</v>
      </c>
      <c r="D595" s="255" t="s">
        <v>168</v>
      </c>
      <c r="E595" s="229"/>
      <c r="F595" s="230"/>
      <c r="G595" s="231" t="e" cm="1">
        <f t="array" aca="1" ref="G595" ca="1">INDIRECT("'"&amp;$C595&amp;"'!"&amp;"$"&amp;$D595&amp;$G$1&amp;"")</f>
        <v>#REF!</v>
      </c>
      <c r="H595" s="232" t="s">
        <v>1</v>
      </c>
      <c r="I595" s="230" t="s">
        <v>1</v>
      </c>
      <c r="J595" s="231" t="e" cm="1">
        <f t="array" aca="1" ref="J595" ca="1">INDIRECT("'"&amp;$C595&amp;"'!"&amp;"$"&amp;$D595&amp;$J$1&amp;"")</f>
        <v>#REF!</v>
      </c>
      <c r="K595" s="232"/>
      <c r="L595" s="232"/>
      <c r="M595" s="233"/>
      <c r="N595" s="229" t="e" cm="1">
        <f t="array" aca="1" ref="N595" ca="1">INDIRECT("'"&amp;$C595&amp;"'!"&amp;"$"&amp;$D595&amp;$N$1&amp;"")</f>
        <v>#REF!</v>
      </c>
      <c r="O595" s="232"/>
      <c r="P595" s="232"/>
      <c r="Q595" s="230"/>
      <c r="R595" s="359" t="e" cm="1">
        <f t="array" aca="1" ref="R595" ca="1">INDIRECT("'"&amp;$C595&amp;"'!"&amp;"$"&amp;$D595&amp;$R$1&amp;"")</f>
        <v>#REF!</v>
      </c>
      <c r="S595" s="232"/>
      <c r="T595" s="232"/>
      <c r="U595" s="233"/>
      <c r="V595" s="229"/>
      <c r="W595" s="234" t="e" cm="1">
        <f t="array" aca="1" ref="W595" ca="1">INDIRECT("'"&amp;$C595&amp;"'!"&amp;"$"&amp;$D595&amp;$W$1&amp;"")</f>
        <v>#REF!</v>
      </c>
      <c r="X595" s="232"/>
      <c r="Y595" s="230"/>
      <c r="Z595" s="231" t="e" cm="1">
        <f t="array" aca="1" ref="Z595" ca="1">INDIRECT("'"&amp;$C595&amp;"'!"&amp;"$"&amp;$D595&amp;$Z$1&amp;"")</f>
        <v>#REF!</v>
      </c>
      <c r="AA595" s="232" t="s">
        <v>1</v>
      </c>
      <c r="AB595" s="232" t="s">
        <v>1</v>
      </c>
      <c r="AC595" s="233" t="s">
        <v>1</v>
      </c>
      <c r="AD595" s="229" t="e" cm="1">
        <f t="array" aca="1" ref="AD595" ca="1">INDIRECT("'"&amp;$C595&amp;"'!"&amp;"$"&amp;$D595&amp;$AD$1&amp;"")</f>
        <v>#REF!</v>
      </c>
      <c r="AE595" s="232" t="s">
        <v>1</v>
      </c>
      <c r="AF595" s="232" t="s">
        <v>1</v>
      </c>
      <c r="AG595" s="230" t="s">
        <v>1</v>
      </c>
      <c r="AH595" s="231" t="e" cm="1">
        <f t="array" aca="1" ref="AH595" ca="1">INDIRECT("'"&amp;$C595&amp;"'!"&amp;"$"&amp;$D595&amp;$AH$1&amp;"")</f>
        <v>#REF!</v>
      </c>
      <c r="AI595" s="232" t="s">
        <v>1</v>
      </c>
      <c r="AJ595" s="232" t="s">
        <v>1</v>
      </c>
      <c r="AK595" s="233" t="s">
        <v>1</v>
      </c>
      <c r="AL595" s="229" t="e" cm="1">
        <f t="array" aca="1" ref="AL595" ca="1">INDIRECT("'"&amp;$C595&amp;"'!"&amp;"$"&amp;$D595&amp;$AL$1&amp;"")</f>
        <v>#REF!</v>
      </c>
      <c r="AM595" s="232" t="s">
        <v>1</v>
      </c>
      <c r="AN595" s="232" t="s">
        <v>1</v>
      </c>
      <c r="AO595" s="230" t="s">
        <v>1</v>
      </c>
      <c r="AP595" s="229"/>
      <c r="AQ595" s="233"/>
      <c r="AR595" s="229" t="e" cm="1">
        <f t="array" aca="1" ref="AR595" ca="1">INDIRECT("'"&amp;$C595&amp;"'!"&amp;"$"&amp;$D595&amp;$AR$1&amp;"")</f>
        <v>#REF!</v>
      </c>
      <c r="AS595" s="232"/>
      <c r="AT595" s="230"/>
      <c r="AU595" s="231" t="e" cm="1">
        <f t="array" aca="1" ref="AU595" ca="1">INDIRECT("'"&amp;$C595&amp;"'!"&amp;"$"&amp;$D595&amp;$AU$1&amp;"")</f>
        <v>#REF!</v>
      </c>
      <c r="AV595" s="232"/>
      <c r="AW595" s="230"/>
      <c r="AX595" s="229"/>
      <c r="AY595" s="233"/>
      <c r="AZ595" s="232" t="e" cm="1">
        <f t="array" aca="1" ref="AZ595" ca="1">INDIRECT("'"&amp;$C595&amp;"'!"&amp;"$"&amp;$D595&amp;$AZ$1&amp;"")</f>
        <v>#REF!</v>
      </c>
      <c r="BA595" s="231"/>
      <c r="BB595" s="232"/>
      <c r="BC595" s="230"/>
      <c r="BD595" s="232" t="e" cm="1">
        <f t="array" aca="1" ref="BD595" ca="1">INDIRECT("'"&amp;$C595&amp;"'!"&amp;"$"&amp;$D595&amp;$BD$1&amp;"")</f>
        <v>#REF!</v>
      </c>
      <c r="BE595" s="231"/>
      <c r="BF595" s="232"/>
      <c r="BG595" s="230"/>
      <c r="BH595" s="234"/>
      <c r="BI595" s="230"/>
      <c r="BJ595" s="234" t="e" cm="1">
        <f t="array" aca="1" ref="BJ595" ca="1">INDIRECT("'"&amp;$C595&amp;"'!"&amp;"$"&amp;$D595&amp;$BJ$1&amp;"")</f>
        <v>#REF!</v>
      </c>
      <c r="BK595" s="232"/>
      <c r="BL595" s="230"/>
      <c r="BM595" s="414"/>
      <c r="BN595" s="229" t="e" cm="1">
        <f t="array" aca="1" ref="BN595" ca="1">INDIRECT("'"&amp;$C595&amp;"'!"&amp;"$"&amp;$D595&amp;$BN$1&amp;"")</f>
        <v>#REF!</v>
      </c>
      <c r="BO595" s="231"/>
      <c r="BP595" s="230"/>
      <c r="BQ595" s="234" t="e" cm="1">
        <f t="array" aca="1" ref="BQ595" ca="1">INDIRECT("'"&amp;$C595&amp;"'!"&amp;"$"&amp;$D595&amp;$BQ$1&amp;"")</f>
        <v>#REF!</v>
      </c>
      <c r="BR595" s="232"/>
      <c r="BS595" s="232"/>
      <c r="BT595" s="230"/>
      <c r="BU595" s="235" t="e" cm="1">
        <f t="array" aca="1" ref="BU595" ca="1">INDIRECT("'"&amp;$C595&amp;"'!"&amp;"$"&amp;$D595&amp;$BU$1&amp;"")</f>
        <v>#REF!</v>
      </c>
      <c r="BV595" s="232"/>
      <c r="BW595" s="232"/>
      <c r="BX595" s="230"/>
      <c r="BY595" s="235"/>
      <c r="BZ595" s="232"/>
      <c r="CA595" s="232"/>
      <c r="CB595" s="230"/>
    </row>
    <row r="596" spans="1:80" ht="15" x14ac:dyDescent="0.2">
      <c r="A596" s="351">
        <f t="shared" si="45"/>
        <v>45985</v>
      </c>
      <c r="B596" s="268">
        <v>0.66666666666666696</v>
      </c>
      <c r="C596" s="254">
        <f t="shared" si="46"/>
        <v>24</v>
      </c>
      <c r="D596" s="255" t="s">
        <v>169</v>
      </c>
      <c r="E596" s="236"/>
      <c r="F596" s="237"/>
      <c r="G596" s="238" t="e" cm="1">
        <f t="array" aca="1" ref="G596" ca="1">INDIRECT("'"&amp;$C596&amp;"'!"&amp;"$"&amp;$D596&amp;$G$1&amp;"")</f>
        <v>#REF!</v>
      </c>
      <c r="H596" s="239" t="s">
        <v>1</v>
      </c>
      <c r="I596" s="237" t="s">
        <v>1</v>
      </c>
      <c r="J596" s="238" t="e" cm="1">
        <f t="array" aca="1" ref="J596" ca="1">INDIRECT("'"&amp;$C596&amp;"'!"&amp;"$"&amp;$D596&amp;$J$1&amp;"")</f>
        <v>#REF!</v>
      </c>
      <c r="K596" s="239"/>
      <c r="L596" s="239"/>
      <c r="M596" s="240"/>
      <c r="N596" s="236" t="e" cm="1">
        <f t="array" aca="1" ref="N596" ca="1">INDIRECT("'"&amp;$C596&amp;"'!"&amp;"$"&amp;$D596&amp;$N$1&amp;"")</f>
        <v>#REF!</v>
      </c>
      <c r="O596" s="239"/>
      <c r="P596" s="239"/>
      <c r="Q596" s="237"/>
      <c r="R596" s="360" t="e" cm="1">
        <f t="array" aca="1" ref="R596" ca="1">INDIRECT("'"&amp;$C596&amp;"'!"&amp;"$"&amp;$D596&amp;$R$1&amp;"")</f>
        <v>#REF!</v>
      </c>
      <c r="S596" s="239"/>
      <c r="T596" s="239"/>
      <c r="U596" s="240"/>
      <c r="V596" s="236"/>
      <c r="W596" s="241" t="e" cm="1">
        <f t="array" aca="1" ref="W596" ca="1">INDIRECT("'"&amp;$C596&amp;"'!"&amp;"$"&amp;$D596&amp;$W$1&amp;"")</f>
        <v>#REF!</v>
      </c>
      <c r="X596" s="239"/>
      <c r="Y596" s="237"/>
      <c r="Z596" s="238" t="e" cm="1">
        <f t="array" aca="1" ref="Z596" ca="1">INDIRECT("'"&amp;$C596&amp;"'!"&amp;"$"&amp;$D596&amp;$Z$1&amp;"")</f>
        <v>#REF!</v>
      </c>
      <c r="AA596" s="239" t="s">
        <v>1</v>
      </c>
      <c r="AB596" s="239" t="s">
        <v>1</v>
      </c>
      <c r="AC596" s="240" t="s">
        <v>1</v>
      </c>
      <c r="AD596" s="236" t="e" cm="1">
        <f t="array" aca="1" ref="AD596" ca="1">INDIRECT("'"&amp;$C596&amp;"'!"&amp;"$"&amp;$D596&amp;$AD$1&amp;"")</f>
        <v>#REF!</v>
      </c>
      <c r="AE596" s="239" t="s">
        <v>1</v>
      </c>
      <c r="AF596" s="239" t="s">
        <v>1</v>
      </c>
      <c r="AG596" s="237" t="s">
        <v>1</v>
      </c>
      <c r="AH596" s="238" t="e" cm="1">
        <f t="array" aca="1" ref="AH596" ca="1">INDIRECT("'"&amp;$C596&amp;"'!"&amp;"$"&amp;$D596&amp;$AH$1&amp;"")</f>
        <v>#REF!</v>
      </c>
      <c r="AI596" s="239" t="s">
        <v>1</v>
      </c>
      <c r="AJ596" s="239" t="s">
        <v>1</v>
      </c>
      <c r="AK596" s="240" t="s">
        <v>1</v>
      </c>
      <c r="AL596" s="236" t="e" cm="1">
        <f t="array" aca="1" ref="AL596" ca="1">INDIRECT("'"&amp;$C596&amp;"'!"&amp;"$"&amp;$D596&amp;$AL$1&amp;"")</f>
        <v>#REF!</v>
      </c>
      <c r="AM596" s="239" t="s">
        <v>1</v>
      </c>
      <c r="AN596" s="239" t="s">
        <v>1</v>
      </c>
      <c r="AO596" s="237" t="s">
        <v>1</v>
      </c>
      <c r="AP596" s="236"/>
      <c r="AQ596" s="240"/>
      <c r="AR596" s="236" t="e" cm="1">
        <f t="array" aca="1" ref="AR596" ca="1">INDIRECT("'"&amp;$C596&amp;"'!"&amp;"$"&amp;$D596&amp;$AR$1&amp;"")</f>
        <v>#REF!</v>
      </c>
      <c r="AS596" s="239"/>
      <c r="AT596" s="237"/>
      <c r="AU596" s="238" t="e" cm="1">
        <f t="array" aca="1" ref="AU596" ca="1">INDIRECT("'"&amp;$C596&amp;"'!"&amp;"$"&amp;$D596&amp;$AU$1&amp;"")</f>
        <v>#REF!</v>
      </c>
      <c r="AV596" s="239"/>
      <c r="AW596" s="237"/>
      <c r="AX596" s="236"/>
      <c r="AY596" s="240"/>
      <c r="AZ596" s="239" t="e" cm="1">
        <f t="array" aca="1" ref="AZ596" ca="1">INDIRECT("'"&amp;$C596&amp;"'!"&amp;"$"&amp;$D596&amp;$AZ$1&amp;"")</f>
        <v>#REF!</v>
      </c>
      <c r="BA596" s="238"/>
      <c r="BB596" s="239"/>
      <c r="BC596" s="237"/>
      <c r="BD596" s="239" t="e" cm="1">
        <f t="array" aca="1" ref="BD596" ca="1">INDIRECT("'"&amp;$C596&amp;"'!"&amp;"$"&amp;$D596&amp;$BD$1&amp;"")</f>
        <v>#REF!</v>
      </c>
      <c r="BE596" s="238"/>
      <c r="BF596" s="239"/>
      <c r="BG596" s="237"/>
      <c r="BH596" s="241"/>
      <c r="BI596" s="237"/>
      <c r="BJ596" s="241" t="e" cm="1">
        <f t="array" aca="1" ref="BJ596" ca="1">INDIRECT("'"&amp;$C596&amp;"'!"&amp;"$"&amp;$D596&amp;$BJ$1&amp;"")</f>
        <v>#REF!</v>
      </c>
      <c r="BK596" s="239"/>
      <c r="BL596" s="237"/>
      <c r="BM596" s="415"/>
      <c r="BN596" s="236" t="e" cm="1">
        <f t="array" aca="1" ref="BN596" ca="1">INDIRECT("'"&amp;$C596&amp;"'!"&amp;"$"&amp;$D596&amp;$BN$1&amp;"")</f>
        <v>#REF!</v>
      </c>
      <c r="BO596" s="238"/>
      <c r="BP596" s="237"/>
      <c r="BQ596" s="241" t="e" cm="1">
        <f t="array" aca="1" ref="BQ596" ca="1">INDIRECT("'"&amp;$C596&amp;"'!"&amp;"$"&amp;$D596&amp;$BQ$1&amp;"")</f>
        <v>#REF!</v>
      </c>
      <c r="BR596" s="239"/>
      <c r="BS596" s="239"/>
      <c r="BT596" s="237"/>
      <c r="BU596" s="242" t="e" cm="1">
        <f t="array" aca="1" ref="BU596" ca="1">INDIRECT("'"&amp;$C596&amp;"'!"&amp;"$"&amp;$D596&amp;$BU$1&amp;"")</f>
        <v>#REF!</v>
      </c>
      <c r="BV596" s="239"/>
      <c r="BW596" s="239"/>
      <c r="BX596" s="237"/>
      <c r="BY596" s="242"/>
      <c r="BZ596" s="239"/>
      <c r="CA596" s="239"/>
      <c r="CB596" s="237"/>
    </row>
    <row r="597" spans="1:80" ht="15" x14ac:dyDescent="0.2">
      <c r="A597" s="351">
        <f t="shared" si="45"/>
        <v>45985</v>
      </c>
      <c r="B597" s="268">
        <v>0.70833333333333404</v>
      </c>
      <c r="C597" s="254">
        <f t="shared" si="46"/>
        <v>24</v>
      </c>
      <c r="D597" s="255" t="s">
        <v>170</v>
      </c>
      <c r="E597" s="229"/>
      <c r="F597" s="230"/>
      <c r="G597" s="231" t="e" cm="1">
        <f t="array" aca="1" ref="G597" ca="1">INDIRECT("'"&amp;$C597&amp;"'!"&amp;"$"&amp;$D597&amp;$G$1&amp;"")</f>
        <v>#REF!</v>
      </c>
      <c r="H597" s="232" t="s">
        <v>1</v>
      </c>
      <c r="I597" s="230" t="s">
        <v>1</v>
      </c>
      <c r="J597" s="231" t="e" cm="1">
        <f t="array" aca="1" ref="J597" ca="1">INDIRECT("'"&amp;$C597&amp;"'!"&amp;"$"&amp;$D597&amp;$J$1&amp;"")</f>
        <v>#REF!</v>
      </c>
      <c r="K597" s="232"/>
      <c r="L597" s="232"/>
      <c r="M597" s="233"/>
      <c r="N597" s="229" t="e" cm="1">
        <f t="array" aca="1" ref="N597" ca="1">INDIRECT("'"&amp;$C597&amp;"'!"&amp;"$"&amp;$D597&amp;$N$1&amp;"")</f>
        <v>#REF!</v>
      </c>
      <c r="O597" s="232"/>
      <c r="P597" s="232"/>
      <c r="Q597" s="233"/>
      <c r="R597" s="359" t="e" cm="1">
        <f t="array" aca="1" ref="R597" ca="1">INDIRECT("'"&amp;$C597&amp;"'!"&amp;"$"&amp;$D597&amp;$R$1&amp;"")</f>
        <v>#REF!</v>
      </c>
      <c r="S597" s="232"/>
      <c r="T597" s="232"/>
      <c r="U597" s="233"/>
      <c r="V597" s="229"/>
      <c r="W597" s="234" t="e" cm="1">
        <f t="array" aca="1" ref="W597" ca="1">INDIRECT("'"&amp;$C597&amp;"'!"&amp;"$"&amp;$D597&amp;$W$1&amp;"")</f>
        <v>#REF!</v>
      </c>
      <c r="X597" s="232"/>
      <c r="Y597" s="230"/>
      <c r="Z597" s="231" t="e" cm="1">
        <f t="array" aca="1" ref="Z597" ca="1">INDIRECT("'"&amp;$C597&amp;"'!"&amp;"$"&amp;$D597&amp;$Z$1&amp;"")</f>
        <v>#REF!</v>
      </c>
      <c r="AA597" s="232" t="s">
        <v>1</v>
      </c>
      <c r="AB597" s="232" t="s">
        <v>1</v>
      </c>
      <c r="AC597" s="233" t="s">
        <v>1</v>
      </c>
      <c r="AD597" s="229" t="e" cm="1">
        <f t="array" aca="1" ref="AD597" ca="1">INDIRECT("'"&amp;$C597&amp;"'!"&amp;"$"&amp;$D597&amp;$AD$1&amp;"")</f>
        <v>#REF!</v>
      </c>
      <c r="AE597" s="232" t="s">
        <v>1</v>
      </c>
      <c r="AF597" s="232" t="s">
        <v>1</v>
      </c>
      <c r="AG597" s="230" t="s">
        <v>1</v>
      </c>
      <c r="AH597" s="231" t="e" cm="1">
        <f t="array" aca="1" ref="AH597" ca="1">INDIRECT("'"&amp;$C597&amp;"'!"&amp;"$"&amp;$D597&amp;$AH$1&amp;"")</f>
        <v>#REF!</v>
      </c>
      <c r="AI597" s="232" t="s">
        <v>1</v>
      </c>
      <c r="AJ597" s="232" t="s">
        <v>1</v>
      </c>
      <c r="AK597" s="233" t="s">
        <v>1</v>
      </c>
      <c r="AL597" s="229" t="e" cm="1">
        <f t="array" aca="1" ref="AL597" ca="1">INDIRECT("'"&amp;$C597&amp;"'!"&amp;"$"&amp;$D597&amp;$AL$1&amp;"")</f>
        <v>#REF!</v>
      </c>
      <c r="AM597" s="232" t="s">
        <v>1</v>
      </c>
      <c r="AN597" s="232" t="s">
        <v>1</v>
      </c>
      <c r="AO597" s="230" t="s">
        <v>1</v>
      </c>
      <c r="AP597" s="229"/>
      <c r="AQ597" s="233"/>
      <c r="AR597" s="229" t="e" cm="1">
        <f t="array" aca="1" ref="AR597" ca="1">INDIRECT("'"&amp;$C597&amp;"'!"&amp;"$"&amp;$D597&amp;$AR$1&amp;"")</f>
        <v>#REF!</v>
      </c>
      <c r="AS597" s="232"/>
      <c r="AT597" s="230"/>
      <c r="AU597" s="231" t="e" cm="1">
        <f t="array" aca="1" ref="AU597" ca="1">INDIRECT("'"&amp;$C597&amp;"'!"&amp;"$"&amp;$D597&amp;$AU$1&amp;"")</f>
        <v>#REF!</v>
      </c>
      <c r="AV597" s="232"/>
      <c r="AW597" s="230"/>
      <c r="AX597" s="229"/>
      <c r="AY597" s="233"/>
      <c r="AZ597" s="232" t="e" cm="1">
        <f t="array" aca="1" ref="AZ597" ca="1">INDIRECT("'"&amp;$C597&amp;"'!"&amp;"$"&amp;$D597&amp;$AZ$1&amp;"")</f>
        <v>#REF!</v>
      </c>
      <c r="BA597" s="231"/>
      <c r="BB597" s="232"/>
      <c r="BC597" s="230"/>
      <c r="BD597" s="232" t="e" cm="1">
        <f t="array" aca="1" ref="BD597" ca="1">INDIRECT("'"&amp;$C597&amp;"'!"&amp;"$"&amp;$D597&amp;$BD$1&amp;"")</f>
        <v>#REF!</v>
      </c>
      <c r="BE597" s="231"/>
      <c r="BF597" s="232"/>
      <c r="BG597" s="230"/>
      <c r="BH597" s="234"/>
      <c r="BI597" s="230"/>
      <c r="BJ597" s="234" t="e" cm="1">
        <f t="array" aca="1" ref="BJ597" ca="1">INDIRECT("'"&amp;$C597&amp;"'!"&amp;"$"&amp;$D597&amp;$BJ$1&amp;"")</f>
        <v>#REF!</v>
      </c>
      <c r="BK597" s="232"/>
      <c r="BL597" s="230"/>
      <c r="BM597" s="414"/>
      <c r="BN597" s="229" t="e" cm="1">
        <f t="array" aca="1" ref="BN597" ca="1">INDIRECT("'"&amp;$C597&amp;"'!"&amp;"$"&amp;$D597&amp;$BN$1&amp;"")</f>
        <v>#REF!</v>
      </c>
      <c r="BO597" s="231"/>
      <c r="BP597" s="230"/>
      <c r="BQ597" s="234" t="e" cm="1">
        <f t="array" aca="1" ref="BQ597" ca="1">INDIRECT("'"&amp;$C597&amp;"'!"&amp;"$"&amp;$D597&amp;$BQ$1&amp;"")</f>
        <v>#REF!</v>
      </c>
      <c r="BR597" s="232"/>
      <c r="BS597" s="232"/>
      <c r="BT597" s="230"/>
      <c r="BU597" s="235" t="e" cm="1">
        <f t="array" aca="1" ref="BU597" ca="1">INDIRECT("'"&amp;$C597&amp;"'!"&amp;"$"&amp;$D597&amp;$BU$1&amp;"")</f>
        <v>#REF!</v>
      </c>
      <c r="BV597" s="232"/>
      <c r="BW597" s="232"/>
      <c r="BX597" s="230"/>
      <c r="BY597" s="235"/>
      <c r="BZ597" s="232"/>
      <c r="CA597" s="232"/>
      <c r="CB597" s="230"/>
    </row>
    <row r="598" spans="1:80" ht="15" x14ac:dyDescent="0.2">
      <c r="A598" s="351">
        <f t="shared" si="45"/>
        <v>45985</v>
      </c>
      <c r="B598" s="268">
        <v>0.750000000000001</v>
      </c>
      <c r="C598" s="254">
        <f t="shared" si="46"/>
        <v>24</v>
      </c>
      <c r="D598" s="255" t="s">
        <v>171</v>
      </c>
      <c r="E598" s="236"/>
      <c r="F598" s="237"/>
      <c r="G598" s="238" t="e" cm="1">
        <f t="array" aca="1" ref="G598" ca="1">INDIRECT("'"&amp;$C598&amp;"'!"&amp;"$"&amp;$D598&amp;$G$1&amp;"")</f>
        <v>#REF!</v>
      </c>
      <c r="H598" s="239" t="s">
        <v>1</v>
      </c>
      <c r="I598" s="237" t="s">
        <v>1</v>
      </c>
      <c r="J598" s="238" t="e" cm="1">
        <f t="array" aca="1" ref="J598" ca="1">INDIRECT("'"&amp;$C598&amp;"'!"&amp;"$"&amp;$D598&amp;$J$1&amp;"")</f>
        <v>#REF!</v>
      </c>
      <c r="K598" s="239"/>
      <c r="L598" s="239"/>
      <c r="M598" s="240"/>
      <c r="N598" s="236" t="e" cm="1">
        <f t="array" aca="1" ref="N598" ca="1">INDIRECT("'"&amp;$C598&amp;"'!"&amp;"$"&amp;$D598&amp;$N$1&amp;"")</f>
        <v>#REF!</v>
      </c>
      <c r="O598" s="239"/>
      <c r="P598" s="239"/>
      <c r="Q598" s="237"/>
      <c r="R598" s="236" t="e" cm="1">
        <f t="array" aca="1" ref="R598" ca="1">INDIRECT("'"&amp;$C598&amp;"'!"&amp;"$"&amp;$D598&amp;$R$1&amp;"")</f>
        <v>#REF!</v>
      </c>
      <c r="S598" s="239"/>
      <c r="T598" s="239"/>
      <c r="U598" s="240"/>
      <c r="V598" s="236"/>
      <c r="W598" s="241" t="e" cm="1">
        <f t="array" aca="1" ref="W598" ca="1">INDIRECT("'"&amp;$C598&amp;"'!"&amp;"$"&amp;$D598&amp;$W$1&amp;"")</f>
        <v>#REF!</v>
      </c>
      <c r="X598" s="239"/>
      <c r="Y598" s="237"/>
      <c r="Z598" s="238" t="e" cm="1">
        <f t="array" aca="1" ref="Z598" ca="1">INDIRECT("'"&amp;$C598&amp;"'!"&amp;"$"&amp;$D598&amp;$Z$1&amp;"")</f>
        <v>#REF!</v>
      </c>
      <c r="AA598" s="239" t="s">
        <v>1</v>
      </c>
      <c r="AB598" s="239" t="s">
        <v>1</v>
      </c>
      <c r="AC598" s="240" t="s">
        <v>1</v>
      </c>
      <c r="AD598" s="236" t="e" cm="1">
        <f t="array" aca="1" ref="AD598" ca="1">INDIRECT("'"&amp;$C598&amp;"'!"&amp;"$"&amp;$D598&amp;$AD$1&amp;"")</f>
        <v>#REF!</v>
      </c>
      <c r="AE598" s="239" t="s">
        <v>1</v>
      </c>
      <c r="AF598" s="239" t="s">
        <v>1</v>
      </c>
      <c r="AG598" s="237" t="s">
        <v>1</v>
      </c>
      <c r="AH598" s="238" t="e" cm="1">
        <f t="array" aca="1" ref="AH598" ca="1">INDIRECT("'"&amp;$C598&amp;"'!"&amp;"$"&amp;$D598&amp;$AH$1&amp;"")</f>
        <v>#REF!</v>
      </c>
      <c r="AI598" s="239" t="s">
        <v>1</v>
      </c>
      <c r="AJ598" s="239" t="s">
        <v>1</v>
      </c>
      <c r="AK598" s="240" t="s">
        <v>1</v>
      </c>
      <c r="AL598" s="236" t="e" cm="1">
        <f t="array" aca="1" ref="AL598" ca="1">INDIRECT("'"&amp;$C598&amp;"'!"&amp;"$"&amp;$D598&amp;$AL$1&amp;"")</f>
        <v>#REF!</v>
      </c>
      <c r="AM598" s="239" t="s">
        <v>1</v>
      </c>
      <c r="AN598" s="239" t="s">
        <v>1</v>
      </c>
      <c r="AO598" s="237" t="s">
        <v>1</v>
      </c>
      <c r="AP598" s="236"/>
      <c r="AQ598" s="240"/>
      <c r="AR598" s="236" t="e" cm="1">
        <f t="array" aca="1" ref="AR598" ca="1">INDIRECT("'"&amp;$C598&amp;"'!"&amp;"$"&amp;$D598&amp;$AR$1&amp;"")</f>
        <v>#REF!</v>
      </c>
      <c r="AS598" s="239"/>
      <c r="AT598" s="237"/>
      <c r="AU598" s="238" t="e" cm="1">
        <f t="array" aca="1" ref="AU598" ca="1">INDIRECT("'"&amp;$C598&amp;"'!"&amp;"$"&amp;$D598&amp;$AU$1&amp;"")</f>
        <v>#REF!</v>
      </c>
      <c r="AV598" s="239"/>
      <c r="AW598" s="237"/>
      <c r="AX598" s="236"/>
      <c r="AY598" s="240"/>
      <c r="AZ598" s="239" t="e" cm="1">
        <f t="array" aca="1" ref="AZ598" ca="1">INDIRECT("'"&amp;$C598&amp;"'!"&amp;"$"&amp;$D598&amp;$AZ$1&amp;"")</f>
        <v>#REF!</v>
      </c>
      <c r="BA598" s="238"/>
      <c r="BB598" s="239"/>
      <c r="BC598" s="237"/>
      <c r="BD598" s="239" t="e" cm="1">
        <f t="array" aca="1" ref="BD598" ca="1">INDIRECT("'"&amp;$C598&amp;"'!"&amp;"$"&amp;$D598&amp;$BD$1&amp;"")</f>
        <v>#REF!</v>
      </c>
      <c r="BE598" s="238"/>
      <c r="BF598" s="239"/>
      <c r="BG598" s="237"/>
      <c r="BH598" s="241"/>
      <c r="BI598" s="237"/>
      <c r="BJ598" s="241" t="e" cm="1">
        <f t="array" aca="1" ref="BJ598" ca="1">INDIRECT("'"&amp;$C598&amp;"'!"&amp;"$"&amp;$D598&amp;$BJ$1&amp;"")</f>
        <v>#REF!</v>
      </c>
      <c r="BK598" s="239"/>
      <c r="BL598" s="237"/>
      <c r="BM598" s="415"/>
      <c r="BN598" s="236" t="e" cm="1">
        <f t="array" aca="1" ref="BN598" ca="1">INDIRECT("'"&amp;$C598&amp;"'!"&amp;"$"&amp;$D598&amp;$BN$1&amp;"")</f>
        <v>#REF!</v>
      </c>
      <c r="BO598" s="238"/>
      <c r="BP598" s="237"/>
      <c r="BQ598" s="241" t="e" cm="1">
        <f t="array" aca="1" ref="BQ598" ca="1">INDIRECT("'"&amp;$C598&amp;"'!"&amp;"$"&amp;$D598&amp;$BQ$1&amp;"")</f>
        <v>#REF!</v>
      </c>
      <c r="BR598" s="239"/>
      <c r="BS598" s="239"/>
      <c r="BT598" s="237"/>
      <c r="BU598" s="242" t="e" cm="1">
        <f t="array" aca="1" ref="BU598" ca="1">INDIRECT("'"&amp;$C598&amp;"'!"&amp;"$"&amp;$D598&amp;$BU$1&amp;"")</f>
        <v>#REF!</v>
      </c>
      <c r="BV598" s="239"/>
      <c r="BW598" s="239"/>
      <c r="BX598" s="237"/>
      <c r="BY598" s="242"/>
      <c r="BZ598" s="239"/>
      <c r="CA598" s="239"/>
      <c r="CB598" s="237"/>
    </row>
    <row r="599" spans="1:80" ht="15" x14ac:dyDescent="0.2">
      <c r="A599" s="351">
        <f t="shared" si="45"/>
        <v>45985</v>
      </c>
      <c r="B599" s="268">
        <v>0.79166666666666696</v>
      </c>
      <c r="C599" s="254">
        <f t="shared" si="46"/>
        <v>24</v>
      </c>
      <c r="D599" s="255" t="s">
        <v>172</v>
      </c>
      <c r="E599" s="229"/>
      <c r="F599" s="230"/>
      <c r="G599" s="231" t="e" cm="1">
        <f t="array" aca="1" ref="G599" ca="1">INDIRECT("'"&amp;$C599&amp;"'!"&amp;"$"&amp;$D599&amp;$G$1&amp;"")</f>
        <v>#REF!</v>
      </c>
      <c r="H599" s="232" t="s">
        <v>1</v>
      </c>
      <c r="I599" s="230" t="s">
        <v>1</v>
      </c>
      <c r="J599" s="231" t="e" cm="1">
        <f t="array" aca="1" ref="J599" ca="1">INDIRECT("'"&amp;$C599&amp;"'!"&amp;"$"&amp;$D599&amp;$J$1&amp;"")</f>
        <v>#REF!</v>
      </c>
      <c r="K599" s="501"/>
      <c r="L599" s="232"/>
      <c r="M599" s="233"/>
      <c r="N599" s="229" t="e" cm="1">
        <f t="array" aca="1" ref="N599" ca="1">INDIRECT("'"&amp;$C599&amp;"'!"&amp;"$"&amp;$D599&amp;$N$1&amp;"")</f>
        <v>#REF!</v>
      </c>
      <c r="O599" s="232"/>
      <c r="P599" s="232"/>
      <c r="Q599" s="230"/>
      <c r="R599" s="359" t="e" cm="1">
        <f t="array" aca="1" ref="R599" ca="1">INDIRECT("'"&amp;$C599&amp;"'!"&amp;"$"&amp;$D599&amp;$R$1&amp;"")</f>
        <v>#REF!</v>
      </c>
      <c r="S599" s="232"/>
      <c r="T599" s="232"/>
      <c r="U599" s="233"/>
      <c r="V599" s="229"/>
      <c r="W599" s="234" t="e" cm="1">
        <f t="array" aca="1" ref="W599" ca="1">INDIRECT("'"&amp;$C599&amp;"'!"&amp;"$"&amp;$D599&amp;$W$1&amp;"")</f>
        <v>#REF!</v>
      </c>
      <c r="X599" s="232"/>
      <c r="Y599" s="230"/>
      <c r="Z599" s="231" t="e" cm="1">
        <f t="array" aca="1" ref="Z599" ca="1">INDIRECT("'"&amp;$C599&amp;"'!"&amp;"$"&amp;$D599&amp;$Z$1&amp;"")</f>
        <v>#REF!</v>
      </c>
      <c r="AA599" s="232" t="s">
        <v>1</v>
      </c>
      <c r="AB599" s="232" t="s">
        <v>1</v>
      </c>
      <c r="AC599" s="233" t="s">
        <v>1</v>
      </c>
      <c r="AD599" s="229" t="e" cm="1">
        <f t="array" aca="1" ref="AD599" ca="1">INDIRECT("'"&amp;$C599&amp;"'!"&amp;"$"&amp;$D599&amp;$AD$1&amp;"")</f>
        <v>#REF!</v>
      </c>
      <c r="AE599" s="232" t="s">
        <v>1</v>
      </c>
      <c r="AF599" s="232" t="s">
        <v>1</v>
      </c>
      <c r="AG599" s="230" t="s">
        <v>1</v>
      </c>
      <c r="AH599" s="231" t="e" cm="1">
        <f t="array" aca="1" ref="AH599" ca="1">INDIRECT("'"&amp;$C599&amp;"'!"&amp;"$"&amp;$D599&amp;$AH$1&amp;"")</f>
        <v>#REF!</v>
      </c>
      <c r="AI599" s="232" t="s">
        <v>1</v>
      </c>
      <c r="AJ599" s="232" t="s">
        <v>1</v>
      </c>
      <c r="AK599" s="233" t="s">
        <v>1</v>
      </c>
      <c r="AL599" s="229" t="e" cm="1">
        <f t="array" aca="1" ref="AL599" ca="1">INDIRECT("'"&amp;$C599&amp;"'!"&amp;"$"&amp;$D599&amp;$AL$1&amp;"")</f>
        <v>#REF!</v>
      </c>
      <c r="AM599" s="232" t="s">
        <v>1</v>
      </c>
      <c r="AN599" s="232" t="s">
        <v>1</v>
      </c>
      <c r="AO599" s="230" t="s">
        <v>1</v>
      </c>
      <c r="AP599" s="229"/>
      <c r="AQ599" s="233"/>
      <c r="AR599" s="229" t="e" cm="1">
        <f t="array" aca="1" ref="AR599" ca="1">INDIRECT("'"&amp;$C599&amp;"'!"&amp;"$"&amp;$D599&amp;$AR$1&amp;"")</f>
        <v>#REF!</v>
      </c>
      <c r="AS599" s="232"/>
      <c r="AT599" s="230"/>
      <c r="AU599" s="231" t="e" cm="1">
        <f t="array" aca="1" ref="AU599" ca="1">INDIRECT("'"&amp;$C599&amp;"'!"&amp;"$"&amp;$D599&amp;$AU$1&amp;"")</f>
        <v>#REF!</v>
      </c>
      <c r="AV599" s="232"/>
      <c r="AW599" s="230"/>
      <c r="AX599" s="229"/>
      <c r="AY599" s="233"/>
      <c r="AZ599" s="232" t="e" cm="1">
        <f t="array" aca="1" ref="AZ599" ca="1">INDIRECT("'"&amp;$C599&amp;"'!"&amp;"$"&amp;$D599&amp;$AZ$1&amp;"")</f>
        <v>#REF!</v>
      </c>
      <c r="BA599" s="231"/>
      <c r="BB599" s="232"/>
      <c r="BC599" s="230"/>
      <c r="BD599" s="232" t="e" cm="1">
        <f t="array" aca="1" ref="BD599" ca="1">INDIRECT("'"&amp;$C599&amp;"'!"&amp;"$"&amp;$D599&amp;$BD$1&amp;"")</f>
        <v>#REF!</v>
      </c>
      <c r="BE599" s="231"/>
      <c r="BF599" s="232"/>
      <c r="BG599" s="230"/>
      <c r="BH599" s="234"/>
      <c r="BI599" s="230"/>
      <c r="BJ599" s="234" t="e" cm="1">
        <f t="array" aca="1" ref="BJ599" ca="1">INDIRECT("'"&amp;$C599&amp;"'!"&amp;"$"&amp;$D599&amp;$BJ$1&amp;"")</f>
        <v>#REF!</v>
      </c>
      <c r="BK599" s="232"/>
      <c r="BL599" s="230"/>
      <c r="BM599" s="414"/>
      <c r="BN599" s="229" t="e" cm="1">
        <f t="array" aca="1" ref="BN599" ca="1">INDIRECT("'"&amp;$C599&amp;"'!"&amp;"$"&amp;$D599&amp;$BN$1&amp;"")</f>
        <v>#REF!</v>
      </c>
      <c r="BO599" s="231"/>
      <c r="BP599" s="230"/>
      <c r="BQ599" s="234" t="e" cm="1">
        <f t="array" aca="1" ref="BQ599" ca="1">INDIRECT("'"&amp;$C599&amp;"'!"&amp;"$"&amp;$D599&amp;$BQ$1&amp;"")</f>
        <v>#REF!</v>
      </c>
      <c r="BR599" s="232"/>
      <c r="BS599" s="232"/>
      <c r="BT599" s="230"/>
      <c r="BU599" s="235" t="e" cm="1">
        <f t="array" aca="1" ref="BU599" ca="1">INDIRECT("'"&amp;$C599&amp;"'!"&amp;"$"&amp;$D599&amp;$BU$1&amp;"")</f>
        <v>#REF!</v>
      </c>
      <c r="BV599" s="232"/>
      <c r="BW599" s="232"/>
      <c r="BX599" s="230"/>
      <c r="BY599" s="235"/>
      <c r="BZ599" s="232"/>
      <c r="CA599" s="232"/>
      <c r="CB599" s="230"/>
    </row>
    <row r="600" spans="1:80" ht="15" x14ac:dyDescent="0.2">
      <c r="A600" s="351">
        <f t="shared" si="45"/>
        <v>45985</v>
      </c>
      <c r="B600" s="268">
        <v>0.83333333333333337</v>
      </c>
      <c r="C600" s="254">
        <f t="shared" si="46"/>
        <v>24</v>
      </c>
      <c r="D600" s="255" t="s">
        <v>173</v>
      </c>
      <c r="E600" s="236"/>
      <c r="F600" s="237"/>
      <c r="G600" s="238" t="e" cm="1">
        <f t="array" aca="1" ref="G600" ca="1">INDIRECT("'"&amp;$C600&amp;"'!"&amp;"$"&amp;$D600&amp;$G$1&amp;"")</f>
        <v>#REF!</v>
      </c>
      <c r="H600" s="239" t="s">
        <v>1</v>
      </c>
      <c r="I600" s="237" t="s">
        <v>1</v>
      </c>
      <c r="J600" s="238" t="e" cm="1">
        <f t="array" aca="1" ref="J600" ca="1">INDIRECT("'"&amp;$C600&amp;"'!"&amp;"$"&amp;$D600&amp;$J$1&amp;"")</f>
        <v>#REF!</v>
      </c>
      <c r="K600" s="239"/>
      <c r="L600" s="239"/>
      <c r="M600" s="240"/>
      <c r="N600" s="236" t="e" cm="1">
        <f t="array" aca="1" ref="N600" ca="1">INDIRECT("'"&amp;$C600&amp;"'!"&amp;"$"&amp;$D600&amp;$N$1&amp;"")</f>
        <v>#REF!</v>
      </c>
      <c r="O600" s="239"/>
      <c r="P600" s="239"/>
      <c r="Q600" s="237"/>
      <c r="R600" s="236" t="e" cm="1">
        <f t="array" aca="1" ref="R600" ca="1">INDIRECT("'"&amp;$C600&amp;"'!"&amp;"$"&amp;$D600&amp;$R$1&amp;"")</f>
        <v>#REF!</v>
      </c>
      <c r="S600" s="239"/>
      <c r="T600" s="239"/>
      <c r="U600" s="240"/>
      <c r="V600" s="236"/>
      <c r="W600" s="241" t="e" cm="1">
        <f t="array" aca="1" ref="W600" ca="1">INDIRECT("'"&amp;$C600&amp;"'!"&amp;"$"&amp;$D600&amp;$W$1&amp;"")</f>
        <v>#REF!</v>
      </c>
      <c r="X600" s="239"/>
      <c r="Y600" s="237"/>
      <c r="Z600" s="238" t="e" cm="1">
        <f t="array" aca="1" ref="Z600" ca="1">INDIRECT("'"&amp;$C600&amp;"'!"&amp;"$"&amp;$D600&amp;$Z$1&amp;"")</f>
        <v>#REF!</v>
      </c>
      <c r="AA600" s="239" t="s">
        <v>1</v>
      </c>
      <c r="AB600" s="239" t="s">
        <v>1</v>
      </c>
      <c r="AC600" s="240" t="s">
        <v>1</v>
      </c>
      <c r="AD600" s="236" t="e" cm="1">
        <f t="array" aca="1" ref="AD600" ca="1">INDIRECT("'"&amp;$C600&amp;"'!"&amp;"$"&amp;$D600&amp;$AD$1&amp;"")</f>
        <v>#REF!</v>
      </c>
      <c r="AE600" s="239" t="s">
        <v>1</v>
      </c>
      <c r="AF600" s="239" t="s">
        <v>1</v>
      </c>
      <c r="AG600" s="237" t="s">
        <v>1</v>
      </c>
      <c r="AH600" s="238" t="e" cm="1">
        <f t="array" aca="1" ref="AH600" ca="1">INDIRECT("'"&amp;$C600&amp;"'!"&amp;"$"&amp;$D600&amp;$AH$1&amp;"")</f>
        <v>#REF!</v>
      </c>
      <c r="AI600" s="239" t="s">
        <v>1</v>
      </c>
      <c r="AJ600" s="239" t="s">
        <v>1</v>
      </c>
      <c r="AK600" s="240" t="s">
        <v>1</v>
      </c>
      <c r="AL600" s="236" t="e" cm="1">
        <f t="array" aca="1" ref="AL600" ca="1">INDIRECT("'"&amp;$C600&amp;"'!"&amp;"$"&amp;$D600&amp;$AL$1&amp;"")</f>
        <v>#REF!</v>
      </c>
      <c r="AM600" s="239" t="s">
        <v>1</v>
      </c>
      <c r="AN600" s="239" t="s">
        <v>1</v>
      </c>
      <c r="AO600" s="237" t="s">
        <v>1</v>
      </c>
      <c r="AP600" s="236"/>
      <c r="AQ600" s="240"/>
      <c r="AR600" s="236" t="e" cm="1">
        <f t="array" aca="1" ref="AR600" ca="1">INDIRECT("'"&amp;$C600&amp;"'!"&amp;"$"&amp;$D600&amp;$AR$1&amp;"")</f>
        <v>#REF!</v>
      </c>
      <c r="AS600" s="239"/>
      <c r="AT600" s="237"/>
      <c r="AU600" s="238" t="e" cm="1">
        <f t="array" aca="1" ref="AU600" ca="1">INDIRECT("'"&amp;$C600&amp;"'!"&amp;"$"&amp;$D600&amp;$AU$1&amp;"")</f>
        <v>#REF!</v>
      </c>
      <c r="AV600" s="239"/>
      <c r="AW600" s="237"/>
      <c r="AX600" s="236"/>
      <c r="AY600" s="240"/>
      <c r="AZ600" s="239" t="e" cm="1">
        <f t="array" aca="1" ref="AZ600" ca="1">INDIRECT("'"&amp;$C600&amp;"'!"&amp;"$"&amp;$D600&amp;$AZ$1&amp;"")</f>
        <v>#REF!</v>
      </c>
      <c r="BA600" s="238"/>
      <c r="BB600" s="239"/>
      <c r="BC600" s="237"/>
      <c r="BD600" s="239" t="e" cm="1">
        <f t="array" aca="1" ref="BD600" ca="1">INDIRECT("'"&amp;$C600&amp;"'!"&amp;"$"&amp;$D600&amp;$BD$1&amp;"")</f>
        <v>#REF!</v>
      </c>
      <c r="BE600" s="238"/>
      <c r="BF600" s="239"/>
      <c r="BG600" s="237"/>
      <c r="BH600" s="241"/>
      <c r="BI600" s="237"/>
      <c r="BJ600" s="241" t="e" cm="1">
        <f t="array" aca="1" ref="BJ600" ca="1">INDIRECT("'"&amp;$C600&amp;"'!"&amp;"$"&amp;$D600&amp;$BJ$1&amp;"")</f>
        <v>#REF!</v>
      </c>
      <c r="BK600" s="239"/>
      <c r="BL600" s="237"/>
      <c r="BM600" s="415"/>
      <c r="BN600" s="236" t="e" cm="1">
        <f t="array" aca="1" ref="BN600" ca="1">INDIRECT("'"&amp;$C600&amp;"'!"&amp;"$"&amp;$D600&amp;$BN$1&amp;"")</f>
        <v>#REF!</v>
      </c>
      <c r="BO600" s="238"/>
      <c r="BP600" s="237"/>
      <c r="BQ600" s="241" t="e" cm="1">
        <f t="array" aca="1" ref="BQ600" ca="1">INDIRECT("'"&amp;$C600&amp;"'!"&amp;"$"&amp;$D600&amp;$BQ$1&amp;"")</f>
        <v>#REF!</v>
      </c>
      <c r="BR600" s="239"/>
      <c r="BS600" s="239"/>
      <c r="BT600" s="237"/>
      <c r="BU600" s="242" t="e" cm="1">
        <f t="array" aca="1" ref="BU600" ca="1">INDIRECT("'"&amp;$C600&amp;"'!"&amp;"$"&amp;$D600&amp;$BU$1&amp;"")</f>
        <v>#REF!</v>
      </c>
      <c r="BV600" s="239"/>
      <c r="BW600" s="239"/>
      <c r="BX600" s="237"/>
      <c r="BY600" s="242"/>
      <c r="BZ600" s="239"/>
      <c r="CA600" s="239"/>
      <c r="CB600" s="237"/>
    </row>
    <row r="601" spans="1:80" ht="15" x14ac:dyDescent="0.2">
      <c r="A601" s="351">
        <f t="shared" si="45"/>
        <v>45985</v>
      </c>
      <c r="B601" s="268">
        <v>0.875000000000001</v>
      </c>
      <c r="C601" s="254">
        <f t="shared" si="46"/>
        <v>24</v>
      </c>
      <c r="D601" s="255" t="s">
        <v>174</v>
      </c>
      <c r="E601" s="229"/>
      <c r="F601" s="230"/>
      <c r="G601" s="231" t="e" cm="1">
        <f t="array" aca="1" ref="G601" ca="1">INDIRECT("'"&amp;$C601&amp;"'!"&amp;"$"&amp;$D601&amp;$G$1&amp;"")</f>
        <v>#REF!</v>
      </c>
      <c r="H601" s="232" t="s">
        <v>1</v>
      </c>
      <c r="I601" s="230" t="s">
        <v>1</v>
      </c>
      <c r="J601" s="231" t="e" cm="1">
        <f t="array" aca="1" ref="J601" ca="1">INDIRECT("'"&amp;$C601&amp;"'!"&amp;"$"&amp;$D601&amp;$J$1&amp;"")</f>
        <v>#REF!</v>
      </c>
      <c r="K601" s="232"/>
      <c r="L601" s="232"/>
      <c r="M601" s="233"/>
      <c r="N601" s="229" t="e" cm="1">
        <f t="array" aca="1" ref="N601" ca="1">INDIRECT("'"&amp;$C601&amp;"'!"&amp;"$"&amp;$D601&amp;$N$1&amp;"")</f>
        <v>#REF!</v>
      </c>
      <c r="O601" s="232"/>
      <c r="P601" s="232"/>
      <c r="Q601" s="230"/>
      <c r="R601" s="359" t="e" cm="1">
        <f t="array" aca="1" ref="R601" ca="1">INDIRECT("'"&amp;$C601&amp;"'!"&amp;"$"&amp;$D601&amp;$R$1&amp;"")</f>
        <v>#REF!</v>
      </c>
      <c r="S601" s="232"/>
      <c r="T601" s="232"/>
      <c r="U601" s="233"/>
      <c r="V601" s="229"/>
      <c r="W601" s="234" t="e" cm="1">
        <f t="array" aca="1" ref="W601" ca="1">INDIRECT("'"&amp;$C601&amp;"'!"&amp;"$"&amp;$D601&amp;$W$1&amp;"")</f>
        <v>#REF!</v>
      </c>
      <c r="X601" s="232"/>
      <c r="Y601" s="230"/>
      <c r="Z601" s="231" t="e" cm="1">
        <f t="array" aca="1" ref="Z601" ca="1">INDIRECT("'"&amp;$C601&amp;"'!"&amp;"$"&amp;$D601&amp;$Z$1&amp;"")</f>
        <v>#REF!</v>
      </c>
      <c r="AA601" s="232" t="s">
        <v>1</v>
      </c>
      <c r="AB601" s="232" t="s">
        <v>1</v>
      </c>
      <c r="AC601" s="233" t="s">
        <v>1</v>
      </c>
      <c r="AD601" s="229" t="e" cm="1">
        <f t="array" aca="1" ref="AD601" ca="1">INDIRECT("'"&amp;$C601&amp;"'!"&amp;"$"&amp;$D601&amp;$AD$1&amp;"")</f>
        <v>#REF!</v>
      </c>
      <c r="AE601" s="232" t="s">
        <v>1</v>
      </c>
      <c r="AF601" s="232" t="s">
        <v>1</v>
      </c>
      <c r="AG601" s="230" t="s">
        <v>1</v>
      </c>
      <c r="AH601" s="231" t="e" cm="1">
        <f t="array" aca="1" ref="AH601" ca="1">INDIRECT("'"&amp;$C601&amp;"'!"&amp;"$"&amp;$D601&amp;$AH$1&amp;"")</f>
        <v>#REF!</v>
      </c>
      <c r="AI601" s="232" t="s">
        <v>1</v>
      </c>
      <c r="AJ601" s="232" t="s">
        <v>1</v>
      </c>
      <c r="AK601" s="233" t="s">
        <v>1</v>
      </c>
      <c r="AL601" s="229" t="e" cm="1">
        <f t="array" aca="1" ref="AL601" ca="1">INDIRECT("'"&amp;$C601&amp;"'!"&amp;"$"&amp;$D601&amp;$AL$1&amp;"")</f>
        <v>#REF!</v>
      </c>
      <c r="AM601" s="232" t="s">
        <v>1</v>
      </c>
      <c r="AN601" s="232" t="s">
        <v>1</v>
      </c>
      <c r="AO601" s="230" t="s">
        <v>1</v>
      </c>
      <c r="AP601" s="229"/>
      <c r="AQ601" s="233"/>
      <c r="AR601" s="229" t="e" cm="1">
        <f t="array" aca="1" ref="AR601" ca="1">INDIRECT("'"&amp;$C601&amp;"'!"&amp;"$"&amp;$D601&amp;$AR$1&amp;"")</f>
        <v>#REF!</v>
      </c>
      <c r="AS601" s="232"/>
      <c r="AT601" s="230"/>
      <c r="AU601" s="231" t="e" cm="1">
        <f t="array" aca="1" ref="AU601" ca="1">INDIRECT("'"&amp;$C601&amp;"'!"&amp;"$"&amp;$D601&amp;$AU$1&amp;"")</f>
        <v>#REF!</v>
      </c>
      <c r="AV601" s="232"/>
      <c r="AW601" s="230"/>
      <c r="AX601" s="229"/>
      <c r="AY601" s="233"/>
      <c r="AZ601" s="232" t="e" cm="1">
        <f t="array" aca="1" ref="AZ601" ca="1">INDIRECT("'"&amp;$C601&amp;"'!"&amp;"$"&amp;$D601&amp;$AZ$1&amp;"")</f>
        <v>#REF!</v>
      </c>
      <c r="BA601" s="231"/>
      <c r="BB601" s="232"/>
      <c r="BC601" s="230"/>
      <c r="BD601" s="232" t="e" cm="1">
        <f t="array" aca="1" ref="BD601" ca="1">INDIRECT("'"&amp;$C601&amp;"'!"&amp;"$"&amp;$D601&amp;$BD$1&amp;"")</f>
        <v>#REF!</v>
      </c>
      <c r="BE601" s="231"/>
      <c r="BF601" s="232"/>
      <c r="BG601" s="230"/>
      <c r="BH601" s="234"/>
      <c r="BI601" s="230"/>
      <c r="BJ601" s="234" t="e" cm="1">
        <f t="array" aca="1" ref="BJ601" ca="1">INDIRECT("'"&amp;$C601&amp;"'!"&amp;"$"&amp;$D601&amp;$BJ$1&amp;"")</f>
        <v>#REF!</v>
      </c>
      <c r="BK601" s="232"/>
      <c r="BL601" s="230"/>
      <c r="BM601" s="414"/>
      <c r="BN601" s="229" t="e" cm="1">
        <f t="array" aca="1" ref="BN601" ca="1">INDIRECT("'"&amp;$C601&amp;"'!"&amp;"$"&amp;$D601&amp;$BN$1&amp;"")</f>
        <v>#REF!</v>
      </c>
      <c r="BO601" s="231"/>
      <c r="BP601" s="230"/>
      <c r="BQ601" s="234" t="e" cm="1">
        <f t="array" aca="1" ref="BQ601" ca="1">INDIRECT("'"&amp;$C601&amp;"'!"&amp;"$"&amp;$D601&amp;$BQ$1&amp;"")</f>
        <v>#REF!</v>
      </c>
      <c r="BR601" s="232"/>
      <c r="BS601" s="232"/>
      <c r="BT601" s="230"/>
      <c r="BU601" s="235" t="e" cm="1">
        <f t="array" aca="1" ref="BU601" ca="1">INDIRECT("'"&amp;$C601&amp;"'!"&amp;"$"&amp;$D601&amp;$BU$1&amp;"")</f>
        <v>#REF!</v>
      </c>
      <c r="BV601" s="232"/>
      <c r="BW601" s="232"/>
      <c r="BX601" s="230"/>
      <c r="BY601" s="235"/>
      <c r="BZ601" s="232"/>
      <c r="CA601" s="232"/>
      <c r="CB601" s="230"/>
    </row>
    <row r="602" spans="1:80" ht="15" x14ac:dyDescent="0.2">
      <c r="A602" s="351">
        <f t="shared" si="45"/>
        <v>45985</v>
      </c>
      <c r="B602" s="268">
        <v>0.91666666666666696</v>
      </c>
      <c r="C602" s="254">
        <f t="shared" si="46"/>
        <v>24</v>
      </c>
      <c r="D602" s="255" t="s">
        <v>175</v>
      </c>
      <c r="E602" s="236"/>
      <c r="F602" s="237"/>
      <c r="G602" s="238" t="e" cm="1">
        <f t="array" aca="1" ref="G602" ca="1">INDIRECT("'"&amp;$C602&amp;"'!"&amp;"$"&amp;$D602&amp;$G$1&amp;"")</f>
        <v>#REF!</v>
      </c>
      <c r="H602" s="239" t="s">
        <v>1</v>
      </c>
      <c r="I602" s="237" t="s">
        <v>1</v>
      </c>
      <c r="J602" s="238" t="e" cm="1">
        <f t="array" aca="1" ref="J602" ca="1">INDIRECT("'"&amp;$C602&amp;"'!"&amp;"$"&amp;$D602&amp;$J$1&amp;"")</f>
        <v>#REF!</v>
      </c>
      <c r="K602" s="239"/>
      <c r="L602" s="239"/>
      <c r="M602" s="240"/>
      <c r="N602" s="236" t="e" cm="1">
        <f t="array" aca="1" ref="N602" ca="1">INDIRECT("'"&amp;$C602&amp;"'!"&amp;"$"&amp;$D602&amp;$N$1&amp;"")</f>
        <v>#REF!</v>
      </c>
      <c r="O602" s="239"/>
      <c r="P602" s="239"/>
      <c r="Q602" s="237"/>
      <c r="R602" s="236" t="e" cm="1">
        <f t="array" aca="1" ref="R602" ca="1">INDIRECT("'"&amp;$C602&amp;"'!"&amp;"$"&amp;$D602&amp;$R$1&amp;"")</f>
        <v>#REF!</v>
      </c>
      <c r="S602" s="239"/>
      <c r="T602" s="239"/>
      <c r="U602" s="240"/>
      <c r="V602" s="236"/>
      <c r="W602" s="241" t="e" cm="1">
        <f t="array" aca="1" ref="W602" ca="1">INDIRECT("'"&amp;$C602&amp;"'!"&amp;"$"&amp;$D602&amp;$W$1&amp;"")</f>
        <v>#REF!</v>
      </c>
      <c r="X602" s="239"/>
      <c r="Y602" s="237"/>
      <c r="Z602" s="238" t="e" cm="1">
        <f t="array" aca="1" ref="Z602" ca="1">INDIRECT("'"&amp;$C602&amp;"'!"&amp;"$"&amp;$D602&amp;$Z$1&amp;"")</f>
        <v>#REF!</v>
      </c>
      <c r="AA602" s="239" t="s">
        <v>1</v>
      </c>
      <c r="AB602" s="239" t="s">
        <v>1</v>
      </c>
      <c r="AC602" s="240" t="s">
        <v>1</v>
      </c>
      <c r="AD602" s="236" t="e" cm="1">
        <f t="array" aca="1" ref="AD602" ca="1">INDIRECT("'"&amp;$C602&amp;"'!"&amp;"$"&amp;$D602&amp;$AD$1&amp;"")</f>
        <v>#REF!</v>
      </c>
      <c r="AE602" s="239" t="s">
        <v>1</v>
      </c>
      <c r="AF602" s="239" t="s">
        <v>1</v>
      </c>
      <c r="AG602" s="237" t="s">
        <v>1</v>
      </c>
      <c r="AH602" s="238" t="e" cm="1">
        <f t="array" aca="1" ref="AH602" ca="1">INDIRECT("'"&amp;$C602&amp;"'!"&amp;"$"&amp;$D602&amp;$AH$1&amp;"")</f>
        <v>#REF!</v>
      </c>
      <c r="AI602" s="239" t="s">
        <v>1</v>
      </c>
      <c r="AJ602" s="239" t="s">
        <v>1</v>
      </c>
      <c r="AK602" s="240" t="s">
        <v>1</v>
      </c>
      <c r="AL602" s="236" t="e" cm="1">
        <f t="array" aca="1" ref="AL602" ca="1">INDIRECT("'"&amp;$C602&amp;"'!"&amp;"$"&amp;$D602&amp;$AL$1&amp;"")</f>
        <v>#REF!</v>
      </c>
      <c r="AM602" s="239" t="s">
        <v>1</v>
      </c>
      <c r="AN602" s="239" t="s">
        <v>1</v>
      </c>
      <c r="AO602" s="237" t="s">
        <v>1</v>
      </c>
      <c r="AP602" s="236"/>
      <c r="AQ602" s="240"/>
      <c r="AR602" s="236" t="e" cm="1">
        <f t="array" aca="1" ref="AR602" ca="1">INDIRECT("'"&amp;$C602&amp;"'!"&amp;"$"&amp;$D602&amp;$AR$1&amp;"")</f>
        <v>#REF!</v>
      </c>
      <c r="AS602" s="239"/>
      <c r="AT602" s="237"/>
      <c r="AU602" s="238" t="e" cm="1">
        <f t="array" aca="1" ref="AU602" ca="1">INDIRECT("'"&amp;$C602&amp;"'!"&amp;"$"&amp;$D602&amp;$AU$1&amp;"")</f>
        <v>#REF!</v>
      </c>
      <c r="AV602" s="239"/>
      <c r="AW602" s="237"/>
      <c r="AX602" s="236"/>
      <c r="AY602" s="240"/>
      <c r="AZ602" s="239" t="e" cm="1">
        <f t="array" aca="1" ref="AZ602" ca="1">INDIRECT("'"&amp;$C602&amp;"'!"&amp;"$"&amp;$D602&amp;$AZ$1&amp;"")</f>
        <v>#REF!</v>
      </c>
      <c r="BA602" s="238"/>
      <c r="BB602" s="239"/>
      <c r="BC602" s="237"/>
      <c r="BD602" s="239" t="e" cm="1">
        <f t="array" aca="1" ref="BD602" ca="1">INDIRECT("'"&amp;$C602&amp;"'!"&amp;"$"&amp;$D602&amp;$BD$1&amp;"")</f>
        <v>#REF!</v>
      </c>
      <c r="BE602" s="238"/>
      <c r="BF602" s="239"/>
      <c r="BG602" s="237"/>
      <c r="BH602" s="241"/>
      <c r="BI602" s="237"/>
      <c r="BJ602" s="241" t="e" cm="1">
        <f t="array" aca="1" ref="BJ602" ca="1">INDIRECT("'"&amp;$C602&amp;"'!"&amp;"$"&amp;$D602&amp;$BJ$1&amp;"")</f>
        <v>#REF!</v>
      </c>
      <c r="BK602" s="239"/>
      <c r="BL602" s="237"/>
      <c r="BM602" s="415"/>
      <c r="BN602" s="236" t="e" cm="1">
        <f t="array" aca="1" ref="BN602" ca="1">INDIRECT("'"&amp;$C602&amp;"'!"&amp;"$"&amp;$D602&amp;$BN$1&amp;"")</f>
        <v>#REF!</v>
      </c>
      <c r="BO602" s="238"/>
      <c r="BP602" s="237"/>
      <c r="BQ602" s="241" t="e" cm="1">
        <f t="array" aca="1" ref="BQ602" ca="1">INDIRECT("'"&amp;$C602&amp;"'!"&amp;"$"&amp;$D602&amp;$BQ$1&amp;"")</f>
        <v>#REF!</v>
      </c>
      <c r="BR602" s="239"/>
      <c r="BS602" s="239"/>
      <c r="BT602" s="237"/>
      <c r="BU602" s="242" t="e" cm="1">
        <f t="array" aca="1" ref="BU602" ca="1">INDIRECT("'"&amp;$C602&amp;"'!"&amp;"$"&amp;$D602&amp;$BU$1&amp;"")</f>
        <v>#REF!</v>
      </c>
      <c r="BV602" s="239"/>
      <c r="BW602" s="239"/>
      <c r="BX602" s="237"/>
      <c r="BY602" s="242"/>
      <c r="BZ602" s="239"/>
      <c r="CA602" s="239"/>
      <c r="CB602" s="237"/>
    </row>
    <row r="603" spans="1:80" ht="15.75" thickBot="1" x14ac:dyDescent="0.25">
      <c r="A603" s="352">
        <f t="shared" si="45"/>
        <v>45985</v>
      </c>
      <c r="B603" s="269">
        <v>0.95833333333333404</v>
      </c>
      <c r="C603" s="256">
        <f t="shared" si="46"/>
        <v>24</v>
      </c>
      <c r="D603" s="257" t="s">
        <v>176</v>
      </c>
      <c r="E603" s="243"/>
      <c r="F603" s="244"/>
      <c r="G603" s="245" t="e" cm="1">
        <f t="array" aca="1" ref="G603" ca="1">INDIRECT("'"&amp;$C603&amp;"'!"&amp;"$"&amp;$D603&amp;$G$1&amp;"")</f>
        <v>#REF!</v>
      </c>
      <c r="H603" s="246" t="s">
        <v>1</v>
      </c>
      <c r="I603" s="244" t="s">
        <v>1</v>
      </c>
      <c r="J603" s="245" t="e" cm="1">
        <f t="array" aca="1" ref="J603" ca="1">INDIRECT("'"&amp;$C603&amp;"'!"&amp;"$"&amp;$D603&amp;$J$1&amp;"")</f>
        <v>#REF!</v>
      </c>
      <c r="K603" s="246"/>
      <c r="L603" s="246"/>
      <c r="M603" s="247"/>
      <c r="N603" s="243" t="e" cm="1">
        <f t="array" aca="1" ref="N603" ca="1">INDIRECT("'"&amp;$C603&amp;"'!"&amp;"$"&amp;$D603&amp;$N$1&amp;"")</f>
        <v>#REF!</v>
      </c>
      <c r="O603" s="246"/>
      <c r="P603" s="246"/>
      <c r="Q603" s="244"/>
      <c r="R603" s="361" t="e" cm="1">
        <f t="array" aca="1" ref="R603" ca="1">INDIRECT("'"&amp;$C603&amp;"'!"&amp;"$"&amp;$D603&amp;$R$1&amp;"")</f>
        <v>#REF!</v>
      </c>
      <c r="S603" s="246"/>
      <c r="T603" s="246"/>
      <c r="U603" s="247"/>
      <c r="V603" s="243"/>
      <c r="W603" s="248" t="e" cm="1">
        <f t="array" aca="1" ref="W603" ca="1">INDIRECT("'"&amp;$C603&amp;"'!"&amp;"$"&amp;$D603&amp;$W$1&amp;"")</f>
        <v>#REF!</v>
      </c>
      <c r="X603" s="246"/>
      <c r="Y603" s="244"/>
      <c r="Z603" s="245" t="e" cm="1">
        <f t="array" aca="1" ref="Z603" ca="1">INDIRECT("'"&amp;$C603&amp;"'!"&amp;"$"&amp;$D603&amp;$Z$1&amp;"")</f>
        <v>#REF!</v>
      </c>
      <c r="AA603" s="246" t="s">
        <v>1</v>
      </c>
      <c r="AB603" s="246" t="s">
        <v>1</v>
      </c>
      <c r="AC603" s="247" t="s">
        <v>1</v>
      </c>
      <c r="AD603" s="243" t="e" cm="1">
        <f t="array" aca="1" ref="AD603" ca="1">INDIRECT("'"&amp;$C603&amp;"'!"&amp;"$"&amp;$D603&amp;$AD$1&amp;"")</f>
        <v>#REF!</v>
      </c>
      <c r="AE603" s="246" t="s">
        <v>1</v>
      </c>
      <c r="AF603" s="246" t="s">
        <v>1</v>
      </c>
      <c r="AG603" s="244" t="s">
        <v>1</v>
      </c>
      <c r="AH603" s="245" t="e" cm="1">
        <f t="array" aca="1" ref="AH603" ca="1">INDIRECT("'"&amp;$C603&amp;"'!"&amp;"$"&amp;$D603&amp;$AH$1&amp;"")</f>
        <v>#REF!</v>
      </c>
      <c r="AI603" s="246" t="s">
        <v>1</v>
      </c>
      <c r="AJ603" s="246" t="s">
        <v>1</v>
      </c>
      <c r="AK603" s="247" t="s">
        <v>1</v>
      </c>
      <c r="AL603" s="243" t="e" cm="1">
        <f t="array" aca="1" ref="AL603" ca="1">INDIRECT("'"&amp;$C603&amp;"'!"&amp;"$"&amp;$D603&amp;$AL$1&amp;"")</f>
        <v>#REF!</v>
      </c>
      <c r="AM603" s="246" t="s">
        <v>1</v>
      </c>
      <c r="AN603" s="246" t="s">
        <v>1</v>
      </c>
      <c r="AO603" s="244" t="s">
        <v>1</v>
      </c>
      <c r="AP603" s="243"/>
      <c r="AQ603" s="247"/>
      <c r="AR603" s="243" t="e" cm="1">
        <f t="array" aca="1" ref="AR603" ca="1">INDIRECT("'"&amp;$C603&amp;"'!"&amp;"$"&amp;$D603&amp;$AR$1&amp;"")</f>
        <v>#REF!</v>
      </c>
      <c r="AS603" s="246"/>
      <c r="AT603" s="244"/>
      <c r="AU603" s="245" t="e" cm="1">
        <f t="array" aca="1" ref="AU603" ca="1">INDIRECT("'"&amp;$C603&amp;"'!"&amp;"$"&amp;$D603&amp;$AU$1&amp;"")</f>
        <v>#REF!</v>
      </c>
      <c r="AV603" s="246"/>
      <c r="AW603" s="244"/>
      <c r="AX603" s="243"/>
      <c r="AY603" s="247"/>
      <c r="AZ603" s="246" t="e" cm="1">
        <f t="array" aca="1" ref="AZ603" ca="1">INDIRECT("'"&amp;$C603&amp;"'!"&amp;"$"&amp;$D603&amp;$AZ$1&amp;"")</f>
        <v>#REF!</v>
      </c>
      <c r="BA603" s="245"/>
      <c r="BB603" s="246"/>
      <c r="BC603" s="244"/>
      <c r="BD603" s="246" t="e" cm="1">
        <f t="array" aca="1" ref="BD603" ca="1">INDIRECT("'"&amp;$C603&amp;"'!"&amp;"$"&amp;$D603&amp;$BD$1&amp;"")</f>
        <v>#REF!</v>
      </c>
      <c r="BE603" s="245"/>
      <c r="BF603" s="246"/>
      <c r="BG603" s="244"/>
      <c r="BH603" s="248"/>
      <c r="BI603" s="244"/>
      <c r="BJ603" s="248" t="e" cm="1">
        <f t="array" aca="1" ref="BJ603" ca="1">INDIRECT("'"&amp;$C603&amp;"'!"&amp;"$"&amp;$D603&amp;$BJ$1&amp;"")</f>
        <v>#REF!</v>
      </c>
      <c r="BK603" s="246"/>
      <c r="BL603" s="244"/>
      <c r="BM603" s="416"/>
      <c r="BN603" s="243" t="e" cm="1">
        <f t="array" aca="1" ref="BN603" ca="1">INDIRECT("'"&amp;$C603&amp;"'!"&amp;"$"&amp;$D603&amp;$BN$1&amp;"")</f>
        <v>#REF!</v>
      </c>
      <c r="BO603" s="245"/>
      <c r="BP603" s="244"/>
      <c r="BQ603" s="248" t="e" cm="1">
        <f t="array" aca="1" ref="BQ603" ca="1">INDIRECT("'"&amp;$C603&amp;"'!"&amp;"$"&amp;$D603&amp;$BQ$1&amp;"")</f>
        <v>#REF!</v>
      </c>
      <c r="BR603" s="246"/>
      <c r="BS603" s="246"/>
      <c r="BT603" s="244"/>
      <c r="BU603" s="249" t="e" cm="1">
        <f t="array" aca="1" ref="BU603" ca="1">INDIRECT("'"&amp;$C603&amp;"'!"&amp;"$"&amp;$D603&amp;$BU$1&amp;"")</f>
        <v>#REF!</v>
      </c>
      <c r="BV603" s="246"/>
      <c r="BW603" s="246"/>
      <c r="BX603" s="244"/>
      <c r="BY603" s="249"/>
      <c r="BZ603" s="246"/>
      <c r="CA603" s="246"/>
      <c r="CB603" s="244"/>
    </row>
    <row r="604" spans="1:80" ht="15" thickBot="1" x14ac:dyDescent="0.25">
      <c r="BI604" s="250"/>
    </row>
    <row r="605" spans="1:80" ht="15" x14ac:dyDescent="0.2">
      <c r="A605" s="270">
        <f>A580+1</f>
        <v>45986</v>
      </c>
      <c r="B605" s="267">
        <v>0</v>
      </c>
      <c r="C605" s="252">
        <f>DAY(A605)</f>
        <v>25</v>
      </c>
      <c r="D605" s="253" t="s">
        <v>153</v>
      </c>
      <c r="E605" s="223"/>
      <c r="F605" s="224"/>
      <c r="G605" s="225" t="e" cm="1">
        <f t="array" aca="1" ref="G605" ca="1">INDIRECT("'"&amp;$C605&amp;"'!"&amp;"$"&amp;$D605&amp;$G$1&amp;"")</f>
        <v>#REF!</v>
      </c>
      <c r="H605" s="226" t="s">
        <v>1</v>
      </c>
      <c r="I605" s="224" t="s">
        <v>1</v>
      </c>
      <c r="J605" s="225" t="e" cm="1">
        <f t="array" aca="1" ref="J605" ca="1">INDIRECT("'"&amp;$C605&amp;"'!"&amp;"$"&amp;$D605&amp;$J$1&amp;"")</f>
        <v>#REF!</v>
      </c>
      <c r="K605" s="226"/>
      <c r="L605" s="226"/>
      <c r="M605" s="227"/>
      <c r="N605" s="223" t="e" cm="1">
        <f t="array" aca="1" ref="N605" ca="1">INDIRECT("'"&amp;$C605&amp;"'!"&amp;"$"&amp;$D605&amp;$N$1&amp;"")</f>
        <v>#REF!</v>
      </c>
      <c r="O605" s="226"/>
      <c r="P605" s="226"/>
      <c r="Q605" s="224"/>
      <c r="R605" s="358" t="e" cm="1">
        <f t="array" aca="1" ref="R605" ca="1">INDIRECT("'"&amp;$C605&amp;"'!"&amp;"$"&amp;$D605&amp;$R$1&amp;"")</f>
        <v>#REF!</v>
      </c>
      <c r="S605" s="226"/>
      <c r="T605" s="226"/>
      <c r="U605" s="227"/>
      <c r="V605" s="223"/>
      <c r="W605" s="228" t="e" cm="1">
        <f t="array" aca="1" ref="W605" ca="1">INDIRECT("'"&amp;$C605&amp;"'!"&amp;"$"&amp;$D605&amp;$W$1&amp;"")</f>
        <v>#REF!</v>
      </c>
      <c r="X605" s="226"/>
      <c r="Y605" s="224"/>
      <c r="Z605" s="225"/>
      <c r="AA605" s="226"/>
      <c r="AB605" s="226"/>
      <c r="AC605" s="227"/>
      <c r="AD605" s="223"/>
      <c r="AE605" s="226"/>
      <c r="AF605" s="226"/>
      <c r="AG605" s="224"/>
      <c r="AH605" s="225"/>
      <c r="AI605" s="226"/>
      <c r="AJ605" s="226"/>
      <c r="AK605" s="224"/>
      <c r="AL605" s="223"/>
      <c r="AM605" s="226"/>
      <c r="AN605" s="226"/>
      <c r="AO605" s="224"/>
      <c r="AP605" s="223"/>
      <c r="AQ605" s="227"/>
      <c r="AR605" s="223" t="e" cm="1">
        <f t="array" aca="1" ref="AR605" ca="1">INDIRECT("'"&amp;$C605&amp;"'!"&amp;"$"&amp;$D605&amp;$AR$1&amp;"")</f>
        <v>#REF!</v>
      </c>
      <c r="AS605" s="226"/>
      <c r="AT605" s="224"/>
      <c r="AU605" s="225" t="e" cm="1">
        <f t="array" aca="1" ref="AU605" ca="1">INDIRECT("'"&amp;$C605&amp;"'!"&amp;"$"&amp;$D605&amp;$AU$1&amp;"")</f>
        <v>#REF!</v>
      </c>
      <c r="AV605" s="226"/>
      <c r="AW605" s="224"/>
      <c r="AX605" s="223"/>
      <c r="AY605" s="227"/>
      <c r="AZ605" s="226" t="e" cm="1">
        <f t="array" aca="1" ref="AZ605" ca="1">INDIRECT("'"&amp;$C605&amp;"'!"&amp;"$"&amp;$D605&amp;$AZ$1&amp;"")</f>
        <v>#REF!</v>
      </c>
      <c r="BA605" s="225"/>
      <c r="BB605" s="226"/>
      <c r="BC605" s="224"/>
      <c r="BD605" s="226" t="e" cm="1">
        <f t="array" aca="1" ref="BD605" ca="1">INDIRECT("'"&amp;$C605&amp;"'!"&amp;"$"&amp;$D605&amp;$BD$1&amp;"")</f>
        <v>#REF!</v>
      </c>
      <c r="BE605" s="225"/>
      <c r="BF605" s="226"/>
      <c r="BG605" s="224"/>
      <c r="BH605" s="228"/>
      <c r="BI605" s="224"/>
      <c r="BJ605" s="228" t="e" cm="1">
        <f t="array" aca="1" ref="BJ605" ca="1">INDIRECT("'"&amp;$C605&amp;"'!"&amp;"$"&amp;$D605&amp;$BJ$1&amp;"")</f>
        <v>#REF!</v>
      </c>
      <c r="BK605" s="226"/>
      <c r="BL605" s="224"/>
      <c r="BM605" s="413"/>
      <c r="BN605" s="223" t="e" cm="1">
        <f t="array" aca="1" ref="BN605" ca="1">INDIRECT("'"&amp;$C605&amp;"'!"&amp;"$"&amp;$D605&amp;$BN$1&amp;"")</f>
        <v>#REF!</v>
      </c>
      <c r="BO605" s="225"/>
      <c r="BP605" s="224"/>
      <c r="BQ605" s="228" t="e" cm="1">
        <f t="array" aca="1" ref="BQ605" ca="1">INDIRECT("'"&amp;$C605&amp;"'!"&amp;"$"&amp;$D605&amp;$BQ$1&amp;"")</f>
        <v>#REF!</v>
      </c>
      <c r="BR605" s="226"/>
      <c r="BS605" s="226"/>
      <c r="BT605" s="224"/>
      <c r="BU605" s="228" t="e" cm="1">
        <f t="array" aca="1" ref="BU605" ca="1">INDIRECT("'"&amp;$C605&amp;"'!"&amp;"$"&amp;$D605&amp;$BU$1&amp;"")</f>
        <v>#REF!</v>
      </c>
      <c r="BV605" s="226"/>
      <c r="BW605" s="226"/>
      <c r="BX605" s="224"/>
      <c r="BY605" s="281"/>
      <c r="BZ605" s="226"/>
      <c r="CA605" s="226"/>
      <c r="CB605" s="224"/>
    </row>
    <row r="606" spans="1:80" ht="15" x14ac:dyDescent="0.2">
      <c r="A606" s="351">
        <f t="shared" ref="A606:A628" si="47">A581+1</f>
        <v>45986</v>
      </c>
      <c r="B606" s="268">
        <v>4.1666666666666699E-2</v>
      </c>
      <c r="C606" s="254">
        <f>DAY(A606)</f>
        <v>25</v>
      </c>
      <c r="D606" s="255" t="s">
        <v>154</v>
      </c>
      <c r="E606" s="229"/>
      <c r="F606" s="230"/>
      <c r="G606" s="231" t="e" cm="1">
        <f t="array" aca="1" ref="G606" ca="1">INDIRECT("'"&amp;$C606&amp;"'!"&amp;"$"&amp;$D606&amp;$G$1&amp;"")</f>
        <v>#REF!</v>
      </c>
      <c r="H606" s="232" t="s">
        <v>1</v>
      </c>
      <c r="I606" s="230" t="s">
        <v>1</v>
      </c>
      <c r="J606" s="231" t="e" cm="1">
        <f t="array" aca="1" ref="J606" ca="1">INDIRECT("'"&amp;$C606&amp;"'!"&amp;"$"&amp;$D606&amp;$J$1&amp;"")</f>
        <v>#REF!</v>
      </c>
      <c r="K606" s="232"/>
      <c r="L606" s="232"/>
      <c r="M606" s="233"/>
      <c r="N606" s="229" t="e" cm="1">
        <f t="array" aca="1" ref="N606" ca="1">INDIRECT("'"&amp;$C606&amp;"'!"&amp;"$"&amp;$D606&amp;$N$1&amp;"")</f>
        <v>#REF!</v>
      </c>
      <c r="O606" s="232"/>
      <c r="P606" s="232"/>
      <c r="Q606" s="230"/>
      <c r="R606" s="359" t="e" cm="1">
        <f t="array" aca="1" ref="R606" ca="1">INDIRECT("'"&amp;$C606&amp;"'!"&amp;"$"&amp;$D606&amp;$R$1&amp;"")</f>
        <v>#REF!</v>
      </c>
      <c r="S606" s="232"/>
      <c r="T606" s="232"/>
      <c r="U606" s="233"/>
      <c r="V606" s="229"/>
      <c r="W606" s="234" t="e" cm="1">
        <f t="array" aca="1" ref="W606" ca="1">INDIRECT("'"&amp;$C606&amp;"'!"&amp;"$"&amp;$D606&amp;$W$1&amp;"")</f>
        <v>#REF!</v>
      </c>
      <c r="X606" s="232"/>
      <c r="Y606" s="230"/>
      <c r="Z606" s="231"/>
      <c r="AA606" s="232"/>
      <c r="AB606" s="232"/>
      <c r="AC606" s="233"/>
      <c r="AD606" s="229"/>
      <c r="AE606" s="232"/>
      <c r="AF606" s="232"/>
      <c r="AG606" s="230"/>
      <c r="AH606" s="231"/>
      <c r="AI606" s="232"/>
      <c r="AJ606" s="232"/>
      <c r="AK606" s="233"/>
      <c r="AL606" s="229"/>
      <c r="AM606" s="232"/>
      <c r="AN606" s="232"/>
      <c r="AO606" s="230"/>
      <c r="AP606" s="229"/>
      <c r="AQ606" s="233"/>
      <c r="AR606" s="229" t="e" cm="1">
        <f t="array" aca="1" ref="AR606" ca="1">INDIRECT("'"&amp;$C606&amp;"'!"&amp;"$"&amp;$D606&amp;$AR$1&amp;"")</f>
        <v>#REF!</v>
      </c>
      <c r="AS606" s="232"/>
      <c r="AT606" s="230"/>
      <c r="AU606" s="231" t="e" cm="1">
        <f t="array" aca="1" ref="AU606" ca="1">INDIRECT("'"&amp;$C606&amp;"'!"&amp;"$"&amp;$D606&amp;$AU$1&amp;"")</f>
        <v>#REF!</v>
      </c>
      <c r="AV606" s="232"/>
      <c r="AW606" s="230"/>
      <c r="AX606" s="229"/>
      <c r="AY606" s="233"/>
      <c r="AZ606" s="232" t="e" cm="1">
        <f t="array" aca="1" ref="AZ606" ca="1">INDIRECT("'"&amp;$C606&amp;"'!"&amp;"$"&amp;$D606&amp;$AZ$1&amp;"")</f>
        <v>#REF!</v>
      </c>
      <c r="BA606" s="231"/>
      <c r="BB606" s="232"/>
      <c r="BC606" s="230"/>
      <c r="BD606" s="232" t="e" cm="1">
        <f t="array" aca="1" ref="BD606" ca="1">INDIRECT("'"&amp;$C606&amp;"'!"&amp;"$"&amp;$D606&amp;$BD$1&amp;"")</f>
        <v>#REF!</v>
      </c>
      <c r="BE606" s="231"/>
      <c r="BF606" s="232"/>
      <c r="BG606" s="230"/>
      <c r="BH606" s="234"/>
      <c r="BI606" s="230"/>
      <c r="BJ606" s="234" t="e" cm="1">
        <f t="array" aca="1" ref="BJ606" ca="1">INDIRECT("'"&amp;$C606&amp;"'!"&amp;"$"&amp;$D606&amp;$BJ$1&amp;"")</f>
        <v>#REF!</v>
      </c>
      <c r="BK606" s="232"/>
      <c r="BL606" s="230"/>
      <c r="BM606" s="414"/>
      <c r="BN606" s="229" t="e" cm="1">
        <f t="array" aca="1" ref="BN606" ca="1">INDIRECT("'"&amp;$C606&amp;"'!"&amp;"$"&amp;$D606&amp;$BN$1&amp;"")</f>
        <v>#REF!</v>
      </c>
      <c r="BO606" s="231"/>
      <c r="BP606" s="230"/>
      <c r="BQ606" s="234" t="e" cm="1">
        <f t="array" aca="1" ref="BQ606" ca="1">INDIRECT("'"&amp;$C606&amp;"'!"&amp;"$"&amp;$D606&amp;$BQ$1&amp;"")</f>
        <v>#REF!</v>
      </c>
      <c r="BR606" s="232"/>
      <c r="BS606" s="232"/>
      <c r="BT606" s="230"/>
      <c r="BU606" s="234" t="e" cm="1">
        <f t="array" aca="1" ref="BU606" ca="1">INDIRECT("'"&amp;$C606&amp;"'!"&amp;"$"&amp;$D606&amp;$BU$1&amp;"")</f>
        <v>#REF!</v>
      </c>
      <c r="BV606" s="232"/>
      <c r="BW606" s="232"/>
      <c r="BX606" s="230"/>
      <c r="BY606" s="235"/>
      <c r="BZ606" s="232"/>
      <c r="CA606" s="232"/>
      <c r="CB606" s="230"/>
    </row>
    <row r="607" spans="1:80" ht="15" x14ac:dyDescent="0.2">
      <c r="A607" s="351">
        <f t="shared" si="47"/>
        <v>45986</v>
      </c>
      <c r="B607" s="268">
        <v>8.3333333333333301E-2</v>
      </c>
      <c r="C607" s="254">
        <f>DAY(A607)</f>
        <v>25</v>
      </c>
      <c r="D607" s="255" t="s">
        <v>155</v>
      </c>
      <c r="E607" s="236"/>
      <c r="F607" s="237"/>
      <c r="G607" s="238" t="e" cm="1">
        <f t="array" aca="1" ref="G607" ca="1">INDIRECT("'"&amp;$C607&amp;"'!"&amp;"$"&amp;$D607&amp;$G$1&amp;"")</f>
        <v>#REF!</v>
      </c>
      <c r="H607" s="239" t="s">
        <v>1</v>
      </c>
      <c r="I607" s="237" t="s">
        <v>1</v>
      </c>
      <c r="J607" s="238" t="e" cm="1">
        <f t="array" aca="1" ref="J607" ca="1">INDIRECT("'"&amp;$C607&amp;"'!"&amp;"$"&amp;$D607&amp;$J$1&amp;"")</f>
        <v>#REF!</v>
      </c>
      <c r="K607" s="239"/>
      <c r="L607" s="239"/>
      <c r="M607" s="240"/>
      <c r="N607" s="236" t="e" cm="1">
        <f t="array" aca="1" ref="N607" ca="1">INDIRECT("'"&amp;$C607&amp;"'!"&amp;"$"&amp;$D607&amp;$N$1&amp;"")</f>
        <v>#REF!</v>
      </c>
      <c r="O607" s="239"/>
      <c r="P607" s="239"/>
      <c r="Q607" s="237"/>
      <c r="R607" s="236" t="e" cm="1">
        <f t="array" aca="1" ref="R607" ca="1">INDIRECT("'"&amp;$C607&amp;"'!"&amp;"$"&amp;$D607&amp;$R$1&amp;"")</f>
        <v>#REF!</v>
      </c>
      <c r="S607" s="239"/>
      <c r="T607" s="239"/>
      <c r="U607" s="240"/>
      <c r="V607" s="236"/>
      <c r="W607" s="241" t="e" cm="1">
        <f t="array" aca="1" ref="W607" ca="1">INDIRECT("'"&amp;$C607&amp;"'!"&amp;"$"&amp;$D607&amp;$W$1&amp;"")</f>
        <v>#REF!</v>
      </c>
      <c r="X607" s="239"/>
      <c r="Y607" s="237"/>
      <c r="Z607" s="238"/>
      <c r="AA607" s="239"/>
      <c r="AB607" s="239"/>
      <c r="AC607" s="240"/>
      <c r="AD607" s="236"/>
      <c r="AE607" s="239"/>
      <c r="AF607" s="239"/>
      <c r="AG607" s="237"/>
      <c r="AH607" s="238"/>
      <c r="AI607" s="239"/>
      <c r="AJ607" s="239"/>
      <c r="AK607" s="240"/>
      <c r="AL607" s="236"/>
      <c r="AM607" s="239"/>
      <c r="AN607" s="239"/>
      <c r="AO607" s="240"/>
      <c r="AP607" s="236"/>
      <c r="AQ607" s="240"/>
      <c r="AR607" s="236" t="e" cm="1">
        <f t="array" aca="1" ref="AR607" ca="1">INDIRECT("'"&amp;$C607&amp;"'!"&amp;"$"&amp;$D607&amp;$AR$1&amp;"")</f>
        <v>#REF!</v>
      </c>
      <c r="AS607" s="239"/>
      <c r="AT607" s="237"/>
      <c r="AU607" s="238" t="e" cm="1">
        <f t="array" aca="1" ref="AU607" ca="1">INDIRECT("'"&amp;$C607&amp;"'!"&amp;"$"&amp;$D607&amp;$AU$1&amp;"")</f>
        <v>#REF!</v>
      </c>
      <c r="AV607" s="239"/>
      <c r="AW607" s="237"/>
      <c r="AX607" s="236"/>
      <c r="AY607" s="240"/>
      <c r="AZ607" s="239" t="e" cm="1">
        <f t="array" aca="1" ref="AZ607" ca="1">INDIRECT("'"&amp;$C607&amp;"'!"&amp;"$"&amp;$D607&amp;$AZ$1&amp;"")</f>
        <v>#REF!</v>
      </c>
      <c r="BA607" s="238"/>
      <c r="BB607" s="239"/>
      <c r="BC607" s="237"/>
      <c r="BD607" s="239" t="e" cm="1">
        <f t="array" aca="1" ref="BD607" ca="1">INDIRECT("'"&amp;$C607&amp;"'!"&amp;"$"&amp;$D607&amp;$BD$1&amp;"")</f>
        <v>#REF!</v>
      </c>
      <c r="BE607" s="238"/>
      <c r="BF607" s="239"/>
      <c r="BG607" s="237"/>
      <c r="BH607" s="241"/>
      <c r="BI607" s="237"/>
      <c r="BJ607" s="241" t="e" cm="1">
        <f t="array" aca="1" ref="BJ607" ca="1">INDIRECT("'"&amp;$C607&amp;"'!"&amp;"$"&amp;$D607&amp;$BJ$1&amp;"")</f>
        <v>#REF!</v>
      </c>
      <c r="BK607" s="239"/>
      <c r="BL607" s="237"/>
      <c r="BM607" s="415"/>
      <c r="BN607" s="236" t="e" cm="1">
        <f t="array" aca="1" ref="BN607" ca="1">INDIRECT("'"&amp;$C607&amp;"'!"&amp;"$"&amp;$D607&amp;$BN$1&amp;"")</f>
        <v>#REF!</v>
      </c>
      <c r="BO607" s="238"/>
      <c r="BP607" s="237"/>
      <c r="BQ607" s="241" t="e" cm="1">
        <f t="array" aca="1" ref="BQ607" ca="1">INDIRECT("'"&amp;$C607&amp;"'!"&amp;"$"&amp;$D607&amp;$BQ$1&amp;"")</f>
        <v>#REF!</v>
      </c>
      <c r="BR607" s="239"/>
      <c r="BS607" s="239"/>
      <c r="BT607" s="237"/>
      <c r="BU607" s="241" t="e" cm="1">
        <f t="array" aca="1" ref="BU607" ca="1">INDIRECT("'"&amp;$C607&amp;"'!"&amp;"$"&amp;$D607&amp;$BU$1&amp;"")</f>
        <v>#REF!</v>
      </c>
      <c r="BV607" s="239"/>
      <c r="BW607" s="239"/>
      <c r="BX607" s="237"/>
      <c r="BY607" s="242"/>
      <c r="BZ607" s="239"/>
      <c r="CA607" s="239"/>
      <c r="CB607" s="237"/>
    </row>
    <row r="608" spans="1:80" ht="15" x14ac:dyDescent="0.2">
      <c r="A608" s="351">
        <f t="shared" si="47"/>
        <v>45986</v>
      </c>
      <c r="B608" s="268">
        <v>0.125</v>
      </c>
      <c r="C608" s="254">
        <f>DAY(A608)</f>
        <v>25</v>
      </c>
      <c r="D608" s="255" t="s">
        <v>156</v>
      </c>
      <c r="E608" s="229"/>
      <c r="F608" s="230"/>
      <c r="G608" s="231" t="e" cm="1">
        <f t="array" aca="1" ref="G608" ca="1">INDIRECT("'"&amp;$C608&amp;"'!"&amp;"$"&amp;$D608&amp;$G$1&amp;"")</f>
        <v>#REF!</v>
      </c>
      <c r="H608" s="232" t="s">
        <v>1</v>
      </c>
      <c r="I608" s="230" t="s">
        <v>1</v>
      </c>
      <c r="J608" s="231" t="e" cm="1">
        <f t="array" aca="1" ref="J608" ca="1">INDIRECT("'"&amp;$C608&amp;"'!"&amp;"$"&amp;$D608&amp;$J$1&amp;"")</f>
        <v>#REF!</v>
      </c>
      <c r="K608" s="232"/>
      <c r="L608" s="232"/>
      <c r="M608" s="233"/>
      <c r="N608" s="229" t="e" cm="1">
        <f t="array" aca="1" ref="N608" ca="1">INDIRECT("'"&amp;$C608&amp;"'!"&amp;"$"&amp;$D608&amp;$N$1&amp;"")</f>
        <v>#REF!</v>
      </c>
      <c r="O608" s="232"/>
      <c r="P608" s="232"/>
      <c r="Q608" s="230"/>
      <c r="R608" s="359" t="e" cm="1">
        <f t="array" aca="1" ref="R608" ca="1">INDIRECT("'"&amp;$C608&amp;"'!"&amp;"$"&amp;$D608&amp;$R$1&amp;"")</f>
        <v>#REF!</v>
      </c>
      <c r="S608" s="232"/>
      <c r="T608" s="232"/>
      <c r="U608" s="233"/>
      <c r="V608" s="229"/>
      <c r="W608" s="234" t="e" cm="1">
        <f t="array" aca="1" ref="W608" ca="1">INDIRECT("'"&amp;$C608&amp;"'!"&amp;"$"&amp;$D608&amp;$W$1&amp;"")</f>
        <v>#REF!</v>
      </c>
      <c r="X608" s="232"/>
      <c r="Y608" s="230"/>
      <c r="Z608" s="231"/>
      <c r="AA608" s="232"/>
      <c r="AB608" s="232"/>
      <c r="AC608" s="233"/>
      <c r="AD608" s="229"/>
      <c r="AE608" s="232"/>
      <c r="AF608" s="232"/>
      <c r="AG608" s="230"/>
      <c r="AH608" s="231"/>
      <c r="AI608" s="232"/>
      <c r="AJ608" s="232"/>
      <c r="AK608" s="233"/>
      <c r="AL608" s="229"/>
      <c r="AM608" s="232"/>
      <c r="AN608" s="232"/>
      <c r="AO608" s="230"/>
      <c r="AP608" s="229"/>
      <c r="AQ608" s="233"/>
      <c r="AR608" s="229" t="e" cm="1">
        <f t="array" aca="1" ref="AR608" ca="1">INDIRECT("'"&amp;$C608&amp;"'!"&amp;"$"&amp;$D608&amp;$AR$1&amp;"")</f>
        <v>#REF!</v>
      </c>
      <c r="AS608" s="232"/>
      <c r="AT608" s="230"/>
      <c r="AU608" s="231" t="e" cm="1">
        <f t="array" aca="1" ref="AU608" ca="1">INDIRECT("'"&amp;$C608&amp;"'!"&amp;"$"&amp;$D608&amp;$AU$1&amp;"")</f>
        <v>#REF!</v>
      </c>
      <c r="AV608" s="232"/>
      <c r="AW608" s="230"/>
      <c r="AX608" s="229"/>
      <c r="AY608" s="233"/>
      <c r="AZ608" s="232" t="e" cm="1">
        <f t="array" aca="1" ref="AZ608" ca="1">INDIRECT("'"&amp;$C608&amp;"'!"&amp;"$"&amp;$D608&amp;$AZ$1&amp;"")</f>
        <v>#REF!</v>
      </c>
      <c r="BA608" s="231"/>
      <c r="BB608" s="232"/>
      <c r="BC608" s="230"/>
      <c r="BD608" s="232" t="e" cm="1">
        <f t="array" aca="1" ref="BD608" ca="1">INDIRECT("'"&amp;$C608&amp;"'!"&amp;"$"&amp;$D608&amp;$BD$1&amp;"")</f>
        <v>#REF!</v>
      </c>
      <c r="BE608" s="231"/>
      <c r="BF608" s="232"/>
      <c r="BG608" s="230"/>
      <c r="BH608" s="234"/>
      <c r="BI608" s="230"/>
      <c r="BJ608" s="234" t="e" cm="1">
        <f t="array" aca="1" ref="BJ608" ca="1">INDIRECT("'"&amp;$C608&amp;"'!"&amp;"$"&amp;$D608&amp;$BJ$1&amp;"")</f>
        <v>#REF!</v>
      </c>
      <c r="BK608" s="232"/>
      <c r="BL608" s="230"/>
      <c r="BM608" s="414"/>
      <c r="BN608" s="229" t="e" cm="1">
        <f t="array" aca="1" ref="BN608" ca="1">INDIRECT("'"&amp;$C608&amp;"'!"&amp;"$"&amp;$D608&amp;$BN$1&amp;"")</f>
        <v>#REF!</v>
      </c>
      <c r="BO608" s="231"/>
      <c r="BP608" s="230"/>
      <c r="BQ608" s="234" t="e" cm="1">
        <f t="array" aca="1" ref="BQ608" ca="1">INDIRECT("'"&amp;$C608&amp;"'!"&amp;"$"&amp;$D608&amp;$BQ$1&amp;"")</f>
        <v>#REF!</v>
      </c>
      <c r="BR608" s="232"/>
      <c r="BS608" s="232"/>
      <c r="BT608" s="230"/>
      <c r="BU608" s="234" t="e" cm="1">
        <f t="array" aca="1" ref="BU608" ca="1">INDIRECT("'"&amp;$C608&amp;"'!"&amp;"$"&amp;$D608&amp;$BU$1&amp;"")</f>
        <v>#REF!</v>
      </c>
      <c r="BV608" s="232"/>
      <c r="BW608" s="232"/>
      <c r="BX608" s="230"/>
      <c r="BY608" s="235"/>
      <c r="BZ608" s="232"/>
      <c r="CA608" s="232"/>
      <c r="CB608" s="230"/>
    </row>
    <row r="609" spans="1:80" ht="15" x14ac:dyDescent="0.2">
      <c r="A609" s="351">
        <f t="shared" si="47"/>
        <v>45986</v>
      </c>
      <c r="B609" s="268">
        <v>0.16666666666666699</v>
      </c>
      <c r="C609" s="254">
        <f>DAY(A609)</f>
        <v>25</v>
      </c>
      <c r="D609" s="255" t="s">
        <v>157</v>
      </c>
      <c r="E609" s="236"/>
      <c r="F609" s="237"/>
      <c r="G609" s="238" t="e" cm="1">
        <f t="array" aca="1" ref="G609" ca="1">INDIRECT("'"&amp;$C609&amp;"'!"&amp;"$"&amp;$D609&amp;$G$1&amp;"")</f>
        <v>#REF!</v>
      </c>
      <c r="H609" s="239" t="s">
        <v>1</v>
      </c>
      <c r="I609" s="237" t="s">
        <v>1</v>
      </c>
      <c r="J609" s="238" t="e" cm="1">
        <f t="array" aca="1" ref="J609" ca="1">INDIRECT("'"&amp;$C609&amp;"'!"&amp;"$"&amp;$D609&amp;$J$1&amp;"")</f>
        <v>#REF!</v>
      </c>
      <c r="K609" s="239"/>
      <c r="L609" s="239"/>
      <c r="M609" s="240"/>
      <c r="N609" s="236" t="e" cm="1">
        <f t="array" aca="1" ref="N609" ca="1">INDIRECT("'"&amp;$C609&amp;"'!"&amp;"$"&amp;$D609&amp;$N$1&amp;"")</f>
        <v>#REF!</v>
      </c>
      <c r="O609" s="239"/>
      <c r="P609" s="239"/>
      <c r="Q609" s="237"/>
      <c r="R609" s="236" t="e" cm="1">
        <f t="array" aca="1" ref="R609" ca="1">INDIRECT("'"&amp;$C609&amp;"'!"&amp;"$"&amp;$D609&amp;$R$1&amp;"")</f>
        <v>#REF!</v>
      </c>
      <c r="S609" s="239"/>
      <c r="T609" s="239"/>
      <c r="U609" s="240"/>
      <c r="V609" s="236"/>
      <c r="W609" s="241" t="e" cm="1">
        <f t="array" aca="1" ref="W609" ca="1">INDIRECT("'"&amp;$C609&amp;"'!"&amp;"$"&amp;$D609&amp;$W$1&amp;"")</f>
        <v>#REF!</v>
      </c>
      <c r="X609" s="239"/>
      <c r="Y609" s="237"/>
      <c r="Z609" s="238"/>
      <c r="AA609" s="239"/>
      <c r="AB609" s="239"/>
      <c r="AC609" s="240"/>
      <c r="AD609" s="236"/>
      <c r="AE609" s="239"/>
      <c r="AF609" s="239"/>
      <c r="AG609" s="237"/>
      <c r="AH609" s="238"/>
      <c r="AI609" s="239"/>
      <c r="AJ609" s="239"/>
      <c r="AK609" s="240"/>
      <c r="AL609" s="236"/>
      <c r="AM609" s="239"/>
      <c r="AN609" s="239"/>
      <c r="AO609" s="237"/>
      <c r="AP609" s="236"/>
      <c r="AQ609" s="240"/>
      <c r="AR609" s="236" t="e" cm="1">
        <f t="array" aca="1" ref="AR609" ca="1">INDIRECT("'"&amp;$C609&amp;"'!"&amp;"$"&amp;$D609&amp;$AR$1&amp;"")</f>
        <v>#REF!</v>
      </c>
      <c r="AS609" s="239"/>
      <c r="AT609" s="237"/>
      <c r="AU609" s="238" t="e" cm="1">
        <f t="array" aca="1" ref="AU609" ca="1">INDIRECT("'"&amp;$C609&amp;"'!"&amp;"$"&amp;$D609&amp;$AU$1&amp;"")</f>
        <v>#REF!</v>
      </c>
      <c r="AV609" s="239"/>
      <c r="AW609" s="237"/>
      <c r="AX609" s="236"/>
      <c r="AY609" s="240"/>
      <c r="AZ609" s="239" t="e" cm="1">
        <f t="array" aca="1" ref="AZ609" ca="1">INDIRECT("'"&amp;$C609&amp;"'!"&amp;"$"&amp;$D609&amp;$AZ$1&amp;"")</f>
        <v>#REF!</v>
      </c>
      <c r="BA609" s="238"/>
      <c r="BB609" s="239"/>
      <c r="BC609" s="237"/>
      <c r="BD609" s="239" t="e" cm="1">
        <f t="array" aca="1" ref="BD609" ca="1">INDIRECT("'"&amp;$C609&amp;"'!"&amp;"$"&amp;$D609&amp;$BD$1&amp;"")</f>
        <v>#REF!</v>
      </c>
      <c r="BE609" s="238"/>
      <c r="BF609" s="239"/>
      <c r="BG609" s="237"/>
      <c r="BH609" s="241"/>
      <c r="BI609" s="237"/>
      <c r="BJ609" s="241" t="e" cm="1">
        <f t="array" aca="1" ref="BJ609" ca="1">INDIRECT("'"&amp;$C609&amp;"'!"&amp;"$"&amp;$D609&amp;$BJ$1&amp;"")</f>
        <v>#REF!</v>
      </c>
      <c r="BK609" s="239"/>
      <c r="BL609" s="237"/>
      <c r="BM609" s="415"/>
      <c r="BN609" s="236" t="e" cm="1">
        <f t="array" aca="1" ref="BN609" ca="1">INDIRECT("'"&amp;$C609&amp;"'!"&amp;"$"&amp;$D609&amp;$BN$1&amp;"")</f>
        <v>#REF!</v>
      </c>
      <c r="BO609" s="238"/>
      <c r="BP609" s="237"/>
      <c r="BQ609" s="241" t="e" cm="1">
        <f t="array" aca="1" ref="BQ609" ca="1">INDIRECT("'"&amp;$C609&amp;"'!"&amp;"$"&amp;$D609&amp;$BQ$1&amp;"")</f>
        <v>#REF!</v>
      </c>
      <c r="BR609" s="239"/>
      <c r="BS609" s="239"/>
      <c r="BT609" s="237"/>
      <c r="BU609" s="241" t="e" cm="1">
        <f t="array" aca="1" ref="BU609" ca="1">INDIRECT("'"&amp;$C609&amp;"'!"&amp;"$"&amp;$D609&amp;$BU$1&amp;"")</f>
        <v>#REF!</v>
      </c>
      <c r="BV609" s="239"/>
      <c r="BW609" s="239"/>
      <c r="BX609" s="237"/>
      <c r="BY609" s="242"/>
      <c r="BZ609" s="239"/>
      <c r="CA609" s="239"/>
      <c r="CB609" s="237"/>
    </row>
    <row r="610" spans="1:80" ht="15" x14ac:dyDescent="0.2">
      <c r="A610" s="351">
        <f t="shared" si="47"/>
        <v>45986</v>
      </c>
      <c r="B610" s="268">
        <v>0.20833333333333301</v>
      </c>
      <c r="C610" s="254">
        <f t="shared" ref="C610:C628" si="48">DAY(A610)</f>
        <v>25</v>
      </c>
      <c r="D610" s="255" t="s">
        <v>158</v>
      </c>
      <c r="E610" s="229"/>
      <c r="F610" s="230"/>
      <c r="G610" s="231" t="e" cm="1">
        <f t="array" aca="1" ref="G610" ca="1">INDIRECT("'"&amp;$C610&amp;"'!"&amp;"$"&amp;$D610&amp;$G$1&amp;"")</f>
        <v>#REF!</v>
      </c>
      <c r="H610" s="232" t="s">
        <v>1</v>
      </c>
      <c r="I610" s="230" t="s">
        <v>1</v>
      </c>
      <c r="J610" s="231" t="e" cm="1">
        <f t="array" aca="1" ref="J610" ca="1">INDIRECT("'"&amp;$C610&amp;"'!"&amp;"$"&amp;$D610&amp;$J$1&amp;"")</f>
        <v>#REF!</v>
      </c>
      <c r="K610" s="232"/>
      <c r="L610" s="232"/>
      <c r="M610" s="233"/>
      <c r="N610" s="229" t="e" cm="1">
        <f t="array" aca="1" ref="N610" ca="1">INDIRECT("'"&amp;$C610&amp;"'!"&amp;"$"&amp;$D610&amp;$N$1&amp;"")</f>
        <v>#REF!</v>
      </c>
      <c r="O610" s="232"/>
      <c r="P610" s="232"/>
      <c r="Q610" s="230"/>
      <c r="R610" s="359" t="e" cm="1">
        <f t="array" aca="1" ref="R610" ca="1">INDIRECT("'"&amp;$C610&amp;"'!"&amp;"$"&amp;$D610&amp;$R$1&amp;"")</f>
        <v>#REF!</v>
      </c>
      <c r="S610" s="232"/>
      <c r="T610" s="232"/>
      <c r="U610" s="233"/>
      <c r="V610" s="229"/>
      <c r="W610" s="234" t="e" cm="1">
        <f t="array" aca="1" ref="W610" ca="1">INDIRECT("'"&amp;$C610&amp;"'!"&amp;"$"&amp;$D610&amp;$W$1&amp;"")</f>
        <v>#REF!</v>
      </c>
      <c r="X610" s="232"/>
      <c r="Y610" s="230"/>
      <c r="Z610" s="231"/>
      <c r="AA610" s="232"/>
      <c r="AB610" s="232"/>
      <c r="AC610" s="233"/>
      <c r="AD610" s="229"/>
      <c r="AE610" s="232"/>
      <c r="AF610" s="232"/>
      <c r="AG610" s="230"/>
      <c r="AH610" s="231"/>
      <c r="AI610" s="232"/>
      <c r="AJ610" s="232"/>
      <c r="AK610" s="233"/>
      <c r="AL610" s="229"/>
      <c r="AM610" s="232"/>
      <c r="AN610" s="232"/>
      <c r="AO610" s="230"/>
      <c r="AP610" s="229"/>
      <c r="AQ610" s="233"/>
      <c r="AR610" s="229" t="e" cm="1">
        <f t="array" aca="1" ref="AR610" ca="1">INDIRECT("'"&amp;$C610&amp;"'!"&amp;"$"&amp;$D610&amp;$AR$1&amp;"")</f>
        <v>#REF!</v>
      </c>
      <c r="AS610" s="232"/>
      <c r="AT610" s="230"/>
      <c r="AU610" s="231" t="e" cm="1">
        <f t="array" aca="1" ref="AU610" ca="1">INDIRECT("'"&amp;$C610&amp;"'!"&amp;"$"&amp;$D610&amp;$AU$1&amp;"")</f>
        <v>#REF!</v>
      </c>
      <c r="AV610" s="232"/>
      <c r="AW610" s="230"/>
      <c r="AX610" s="229"/>
      <c r="AY610" s="233"/>
      <c r="AZ610" s="232" t="e" cm="1">
        <f t="array" aca="1" ref="AZ610" ca="1">INDIRECT("'"&amp;$C610&amp;"'!"&amp;"$"&amp;$D610&amp;$AZ$1&amp;"")</f>
        <v>#REF!</v>
      </c>
      <c r="BA610" s="231"/>
      <c r="BB610" s="232"/>
      <c r="BC610" s="230"/>
      <c r="BD610" s="232" t="e" cm="1">
        <f t="array" aca="1" ref="BD610" ca="1">INDIRECT("'"&amp;$C610&amp;"'!"&amp;"$"&amp;$D610&amp;$BD$1&amp;"")</f>
        <v>#REF!</v>
      </c>
      <c r="BE610" s="231"/>
      <c r="BF610" s="232"/>
      <c r="BG610" s="230"/>
      <c r="BH610" s="234"/>
      <c r="BI610" s="230"/>
      <c r="BJ610" s="234" t="e" cm="1">
        <f t="array" aca="1" ref="BJ610" ca="1">INDIRECT("'"&amp;$C610&amp;"'!"&amp;"$"&amp;$D610&amp;$BJ$1&amp;"")</f>
        <v>#REF!</v>
      </c>
      <c r="BK610" s="232"/>
      <c r="BL610" s="230"/>
      <c r="BM610" s="414"/>
      <c r="BN610" s="229" t="e" cm="1">
        <f t="array" aca="1" ref="BN610" ca="1">INDIRECT("'"&amp;$C610&amp;"'!"&amp;"$"&amp;$D610&amp;$BN$1&amp;"")</f>
        <v>#REF!</v>
      </c>
      <c r="BO610" s="231"/>
      <c r="BP610" s="230"/>
      <c r="BQ610" s="234" t="e" cm="1">
        <f t="array" aca="1" ref="BQ610" ca="1">INDIRECT("'"&amp;$C610&amp;"'!"&amp;"$"&amp;$D610&amp;$BQ$1&amp;"")</f>
        <v>#REF!</v>
      </c>
      <c r="BR610" s="232"/>
      <c r="BS610" s="232"/>
      <c r="BT610" s="230"/>
      <c r="BU610" s="234" t="e" cm="1">
        <f t="array" aca="1" ref="BU610" ca="1">INDIRECT("'"&amp;$C610&amp;"'!"&amp;"$"&amp;$D610&amp;$BU$1&amp;"")</f>
        <v>#REF!</v>
      </c>
      <c r="BV610" s="232"/>
      <c r="BW610" s="232"/>
      <c r="BX610" s="230"/>
      <c r="BY610" s="235"/>
      <c r="BZ610" s="232"/>
      <c r="CA610" s="232"/>
      <c r="CB610" s="230"/>
    </row>
    <row r="611" spans="1:80" ht="15" x14ac:dyDescent="0.2">
      <c r="A611" s="351">
        <f t="shared" si="47"/>
        <v>45986</v>
      </c>
      <c r="B611" s="268">
        <v>0.25</v>
      </c>
      <c r="C611" s="254">
        <f t="shared" si="48"/>
        <v>25</v>
      </c>
      <c r="D611" s="255" t="s">
        <v>159</v>
      </c>
      <c r="E611" s="236"/>
      <c r="F611" s="237"/>
      <c r="G611" s="238" t="e" cm="1">
        <f t="array" aca="1" ref="G611" ca="1">INDIRECT("'"&amp;$C611&amp;"'!"&amp;"$"&amp;$D611&amp;$G$1&amp;"")</f>
        <v>#REF!</v>
      </c>
      <c r="H611" s="239" t="s">
        <v>1</v>
      </c>
      <c r="I611" s="237" t="s">
        <v>1</v>
      </c>
      <c r="J611" s="238" t="e" cm="1">
        <f t="array" aca="1" ref="J611" ca="1">INDIRECT("'"&amp;$C611&amp;"'!"&amp;"$"&amp;$D611&amp;$J$1&amp;"")</f>
        <v>#REF!</v>
      </c>
      <c r="K611" s="239"/>
      <c r="L611" s="239"/>
      <c r="M611" s="240"/>
      <c r="N611" s="236" t="e" cm="1">
        <f t="array" aca="1" ref="N611" ca="1">INDIRECT("'"&amp;$C611&amp;"'!"&amp;"$"&amp;$D611&amp;$N$1&amp;"")</f>
        <v>#REF!</v>
      </c>
      <c r="O611" s="239"/>
      <c r="P611" s="239"/>
      <c r="Q611" s="237"/>
      <c r="R611" s="236" t="e" cm="1">
        <f t="array" aca="1" ref="R611" ca="1">INDIRECT("'"&amp;$C611&amp;"'!"&amp;"$"&amp;$D611&amp;$R$1&amp;"")</f>
        <v>#REF!</v>
      </c>
      <c r="S611" s="239"/>
      <c r="T611" s="239"/>
      <c r="U611" s="240"/>
      <c r="V611" s="236"/>
      <c r="W611" s="241" t="e" cm="1">
        <f t="array" aca="1" ref="W611" ca="1">INDIRECT("'"&amp;$C611&amp;"'!"&amp;"$"&amp;$D611&amp;$W$1&amp;"")</f>
        <v>#REF!</v>
      </c>
      <c r="X611" s="239"/>
      <c r="Y611" s="237"/>
      <c r="Z611" s="238"/>
      <c r="AA611" s="239"/>
      <c r="AB611" s="239"/>
      <c r="AC611" s="240"/>
      <c r="AD611" s="236"/>
      <c r="AE611" s="239"/>
      <c r="AF611" s="239"/>
      <c r="AG611" s="237"/>
      <c r="AH611" s="238"/>
      <c r="AI611" s="239"/>
      <c r="AJ611" s="239"/>
      <c r="AK611" s="240"/>
      <c r="AL611" s="236"/>
      <c r="AM611" s="239"/>
      <c r="AN611" s="239"/>
      <c r="AO611" s="237"/>
      <c r="AP611" s="236"/>
      <c r="AQ611" s="240"/>
      <c r="AR611" s="236" t="e" cm="1">
        <f t="array" aca="1" ref="AR611" ca="1">INDIRECT("'"&amp;$C611&amp;"'!"&amp;"$"&amp;$D611&amp;$AR$1&amp;"")</f>
        <v>#REF!</v>
      </c>
      <c r="AS611" s="239"/>
      <c r="AT611" s="237"/>
      <c r="AU611" s="238" t="e" cm="1">
        <f t="array" aca="1" ref="AU611" ca="1">INDIRECT("'"&amp;$C611&amp;"'!"&amp;"$"&amp;$D611&amp;$AU$1&amp;"")</f>
        <v>#REF!</v>
      </c>
      <c r="AV611" s="239"/>
      <c r="AW611" s="237"/>
      <c r="AX611" s="236"/>
      <c r="AY611" s="240"/>
      <c r="AZ611" s="239" t="e" cm="1">
        <f t="array" aca="1" ref="AZ611" ca="1">INDIRECT("'"&amp;$C611&amp;"'!"&amp;"$"&amp;$D611&amp;$AZ$1&amp;"")</f>
        <v>#REF!</v>
      </c>
      <c r="BA611" s="238"/>
      <c r="BB611" s="239"/>
      <c r="BC611" s="237"/>
      <c r="BD611" s="239" t="e" cm="1">
        <f t="array" aca="1" ref="BD611" ca="1">INDIRECT("'"&amp;$C611&amp;"'!"&amp;"$"&amp;$D611&amp;$BD$1&amp;"")</f>
        <v>#REF!</v>
      </c>
      <c r="BE611" s="238"/>
      <c r="BF611" s="239"/>
      <c r="BG611" s="237"/>
      <c r="BH611" s="241"/>
      <c r="BI611" s="237"/>
      <c r="BJ611" s="241" t="e" cm="1">
        <f t="array" aca="1" ref="BJ611" ca="1">INDIRECT("'"&amp;$C611&amp;"'!"&amp;"$"&amp;$D611&amp;$BJ$1&amp;"")</f>
        <v>#REF!</v>
      </c>
      <c r="BK611" s="239"/>
      <c r="BL611" s="237"/>
      <c r="BM611" s="415"/>
      <c r="BN611" s="236" t="e" cm="1">
        <f t="array" aca="1" ref="BN611" ca="1">INDIRECT("'"&amp;$C611&amp;"'!"&amp;"$"&amp;$D611&amp;$BN$1&amp;"")</f>
        <v>#REF!</v>
      </c>
      <c r="BO611" s="238"/>
      <c r="BP611" s="237"/>
      <c r="BQ611" s="241" t="e" cm="1">
        <f t="array" aca="1" ref="BQ611" ca="1">INDIRECT("'"&amp;$C611&amp;"'!"&amp;"$"&amp;$D611&amp;$BQ$1&amp;"")</f>
        <v>#REF!</v>
      </c>
      <c r="BR611" s="239"/>
      <c r="BS611" s="239"/>
      <c r="BT611" s="237"/>
      <c r="BU611" s="241" t="e" cm="1">
        <f t="array" aca="1" ref="BU611" ca="1">INDIRECT("'"&amp;$C611&amp;"'!"&amp;"$"&amp;$D611&amp;$BU$1&amp;"")</f>
        <v>#REF!</v>
      </c>
      <c r="BV611" s="239"/>
      <c r="BW611" s="239"/>
      <c r="BX611" s="237"/>
      <c r="BY611" s="242"/>
      <c r="BZ611" s="239"/>
      <c r="CA611" s="239"/>
      <c r="CB611" s="237"/>
    </row>
    <row r="612" spans="1:80" ht="15" x14ac:dyDescent="0.2">
      <c r="A612" s="351">
        <f t="shared" si="47"/>
        <v>45986</v>
      </c>
      <c r="B612" s="268">
        <v>0.29166666666666702</v>
      </c>
      <c r="C612" s="254">
        <f t="shared" si="48"/>
        <v>25</v>
      </c>
      <c r="D612" s="255" t="s">
        <v>160</v>
      </c>
      <c r="E612" s="229"/>
      <c r="F612" s="230"/>
      <c r="G612" s="231" t="e" cm="1">
        <f t="array" aca="1" ref="G612" ca="1">INDIRECT("'"&amp;$C612&amp;"'!"&amp;"$"&amp;$D612&amp;$G$1&amp;"")</f>
        <v>#REF!</v>
      </c>
      <c r="H612" s="232" t="s">
        <v>1</v>
      </c>
      <c r="I612" s="230" t="s">
        <v>1</v>
      </c>
      <c r="J612" s="231" t="e" cm="1">
        <f t="array" aca="1" ref="J612" ca="1">INDIRECT("'"&amp;$C612&amp;"'!"&amp;"$"&amp;$D612&amp;$J$1&amp;"")</f>
        <v>#REF!</v>
      </c>
      <c r="K612" s="232"/>
      <c r="L612" s="232"/>
      <c r="M612" s="233"/>
      <c r="N612" s="229" t="e" cm="1">
        <f t="array" aca="1" ref="N612" ca="1">INDIRECT("'"&amp;$C612&amp;"'!"&amp;"$"&amp;$D612&amp;$N$1&amp;"")</f>
        <v>#REF!</v>
      </c>
      <c r="O612" s="232"/>
      <c r="P612" s="232"/>
      <c r="Q612" s="230"/>
      <c r="R612" s="359" t="e" cm="1">
        <f t="array" aca="1" ref="R612" ca="1">INDIRECT("'"&amp;$C612&amp;"'!"&amp;"$"&amp;$D612&amp;$R$1&amp;"")</f>
        <v>#REF!</v>
      </c>
      <c r="S612" s="232"/>
      <c r="T612" s="232"/>
      <c r="U612" s="233"/>
      <c r="V612" s="229"/>
      <c r="W612" s="234" t="e" cm="1">
        <f t="array" aca="1" ref="W612" ca="1">INDIRECT("'"&amp;$C612&amp;"'!"&amp;"$"&amp;$D612&amp;$W$1&amp;"")</f>
        <v>#REF!</v>
      </c>
      <c r="X612" s="232"/>
      <c r="Y612" s="230"/>
      <c r="Z612" s="231" t="e" cm="1">
        <f t="array" aca="1" ref="Z612" ca="1">INDIRECT("'"&amp;$C612&amp;"'!"&amp;"$"&amp;$D612&amp;$Z$1&amp;"")</f>
        <v>#REF!</v>
      </c>
      <c r="AA612" s="232" t="s">
        <v>1</v>
      </c>
      <c r="AB612" s="232" t="s">
        <v>1</v>
      </c>
      <c r="AC612" s="233" t="s">
        <v>1</v>
      </c>
      <c r="AD612" s="229" t="e" cm="1">
        <f t="array" aca="1" ref="AD612" ca="1">INDIRECT("'"&amp;$C612&amp;"'!"&amp;"$"&amp;$D612&amp;$AD$1&amp;"")</f>
        <v>#REF!</v>
      </c>
      <c r="AE612" s="232" t="s">
        <v>1</v>
      </c>
      <c r="AF612" s="232" t="s">
        <v>1</v>
      </c>
      <c r="AG612" s="230" t="s">
        <v>1</v>
      </c>
      <c r="AH612" s="231" t="e" cm="1">
        <f t="array" aca="1" ref="AH612" ca="1">INDIRECT("'"&amp;$C612&amp;"'!"&amp;"$"&amp;$D612&amp;$AH$1&amp;"")</f>
        <v>#REF!</v>
      </c>
      <c r="AI612" s="232" t="s">
        <v>1</v>
      </c>
      <c r="AJ612" s="232" t="s">
        <v>1</v>
      </c>
      <c r="AK612" s="233" t="s">
        <v>1</v>
      </c>
      <c r="AL612" s="229" t="e" cm="1">
        <f t="array" aca="1" ref="AL612" ca="1">INDIRECT("'"&amp;$C612&amp;"'!"&amp;"$"&amp;$D612&amp;$AL$1&amp;"")</f>
        <v>#REF!</v>
      </c>
      <c r="AM612" s="232" t="s">
        <v>1</v>
      </c>
      <c r="AN612" s="232" t="s">
        <v>1</v>
      </c>
      <c r="AO612" s="230" t="s">
        <v>1</v>
      </c>
      <c r="AP612" s="229"/>
      <c r="AQ612" s="233"/>
      <c r="AR612" s="229" t="e" cm="1">
        <f t="array" aca="1" ref="AR612" ca="1">INDIRECT("'"&amp;$C612&amp;"'!"&amp;"$"&amp;$D612&amp;$AR$1&amp;"")</f>
        <v>#REF!</v>
      </c>
      <c r="AS612" s="232"/>
      <c r="AT612" s="230"/>
      <c r="AU612" s="231" t="e" cm="1">
        <f t="array" aca="1" ref="AU612" ca="1">INDIRECT("'"&amp;$C612&amp;"'!"&amp;"$"&amp;$D612&amp;$AU$1&amp;"")</f>
        <v>#REF!</v>
      </c>
      <c r="AV612" s="232"/>
      <c r="AW612" s="230"/>
      <c r="AX612" s="229"/>
      <c r="AY612" s="233"/>
      <c r="AZ612" s="232" t="e" cm="1">
        <f t="array" aca="1" ref="AZ612" ca="1">INDIRECT("'"&amp;$C612&amp;"'!"&amp;"$"&amp;$D612&amp;$AZ$1&amp;"")</f>
        <v>#REF!</v>
      </c>
      <c r="BA612" s="231"/>
      <c r="BB612" s="232"/>
      <c r="BC612" s="230"/>
      <c r="BD612" s="232" t="e" cm="1">
        <f t="array" aca="1" ref="BD612" ca="1">INDIRECT("'"&amp;$C612&amp;"'!"&amp;"$"&amp;$D612&amp;$BD$1&amp;"")</f>
        <v>#REF!</v>
      </c>
      <c r="BE612" s="231"/>
      <c r="BF612" s="232"/>
      <c r="BG612" s="230"/>
      <c r="BH612" s="234"/>
      <c r="BI612" s="230"/>
      <c r="BJ612" s="234" t="e" cm="1">
        <f t="array" aca="1" ref="BJ612" ca="1">INDIRECT("'"&amp;$C612&amp;"'!"&amp;"$"&amp;$D612&amp;$BJ$1&amp;"")</f>
        <v>#REF!</v>
      </c>
      <c r="BK612" s="232"/>
      <c r="BL612" s="230"/>
      <c r="BM612" s="414"/>
      <c r="BN612" s="229" t="e" cm="1">
        <f t="array" aca="1" ref="BN612" ca="1">INDIRECT("'"&amp;$C612&amp;"'!"&amp;"$"&amp;$D612&amp;$BN$1&amp;"")</f>
        <v>#REF!</v>
      </c>
      <c r="BO612" s="231"/>
      <c r="BP612" s="230"/>
      <c r="BQ612" s="234" t="e" cm="1">
        <f t="array" aca="1" ref="BQ612" ca="1">INDIRECT("'"&amp;$C612&amp;"'!"&amp;"$"&amp;$D612&amp;$BQ$1&amp;"")</f>
        <v>#REF!</v>
      </c>
      <c r="BR612" s="232"/>
      <c r="BS612" s="232"/>
      <c r="BT612" s="230"/>
      <c r="BU612" s="235" t="e" cm="1">
        <f t="array" aca="1" ref="BU612" ca="1">INDIRECT("'"&amp;$C612&amp;"'!"&amp;"$"&amp;$D612&amp;$BU$1&amp;"")</f>
        <v>#REF!</v>
      </c>
      <c r="BV612" s="232"/>
      <c r="BW612" s="232"/>
      <c r="BX612" s="230"/>
      <c r="BY612" s="235"/>
      <c r="BZ612" s="232"/>
      <c r="CA612" s="232"/>
      <c r="CB612" s="230"/>
    </row>
    <row r="613" spans="1:80" ht="15" x14ac:dyDescent="0.2">
      <c r="A613" s="351">
        <f t="shared" si="47"/>
        <v>45986</v>
      </c>
      <c r="B613" s="268">
        <v>0.33333333333333398</v>
      </c>
      <c r="C613" s="254">
        <f t="shared" si="48"/>
        <v>25</v>
      </c>
      <c r="D613" s="255" t="s">
        <v>161</v>
      </c>
      <c r="E613" s="236"/>
      <c r="F613" s="237"/>
      <c r="G613" s="238" t="e" cm="1">
        <f t="array" aca="1" ref="G613" ca="1">INDIRECT("'"&amp;$C613&amp;"'!"&amp;"$"&amp;$D613&amp;$G$1&amp;"")</f>
        <v>#REF!</v>
      </c>
      <c r="H613" s="239" t="s">
        <v>1</v>
      </c>
      <c r="I613" s="237" t="s">
        <v>1</v>
      </c>
      <c r="J613" s="238" t="e" cm="1">
        <f t="array" aca="1" ref="J613" ca="1">INDIRECT("'"&amp;$C613&amp;"'!"&amp;"$"&amp;$D613&amp;$J$1&amp;"")</f>
        <v>#REF!</v>
      </c>
      <c r="K613" s="239"/>
      <c r="L613" s="239"/>
      <c r="M613" s="240"/>
      <c r="N613" s="236" t="e" cm="1">
        <f t="array" aca="1" ref="N613" ca="1">INDIRECT("'"&amp;$C613&amp;"'!"&amp;"$"&amp;$D613&amp;$N$1&amp;"")</f>
        <v>#REF!</v>
      </c>
      <c r="O613" s="239"/>
      <c r="P613" s="239"/>
      <c r="Q613" s="237"/>
      <c r="R613" s="236" t="e" cm="1">
        <f t="array" aca="1" ref="R613" ca="1">INDIRECT("'"&amp;$C613&amp;"'!"&amp;"$"&amp;$D613&amp;$R$1&amp;"")</f>
        <v>#REF!</v>
      </c>
      <c r="S613" s="239"/>
      <c r="T613" s="239"/>
      <c r="U613" s="240"/>
      <c r="V613" s="236"/>
      <c r="W613" s="241" t="e" cm="1">
        <f t="array" aca="1" ref="W613" ca="1">INDIRECT("'"&amp;$C613&amp;"'!"&amp;"$"&amp;$D613&amp;$W$1&amp;"")</f>
        <v>#REF!</v>
      </c>
      <c r="X613" s="239"/>
      <c r="Y613" s="237"/>
      <c r="Z613" s="238" t="e" cm="1">
        <f t="array" aca="1" ref="Z613" ca="1">INDIRECT("'"&amp;$C613&amp;"'!"&amp;"$"&amp;$D613&amp;$Z$1&amp;"")</f>
        <v>#REF!</v>
      </c>
      <c r="AA613" s="239" t="s">
        <v>1</v>
      </c>
      <c r="AB613" s="239" t="s">
        <v>1</v>
      </c>
      <c r="AC613" s="240" t="s">
        <v>1</v>
      </c>
      <c r="AD613" s="236" t="e" cm="1">
        <f t="array" aca="1" ref="AD613" ca="1">INDIRECT("'"&amp;$C613&amp;"'!"&amp;"$"&amp;$D613&amp;$AD$1&amp;"")</f>
        <v>#REF!</v>
      </c>
      <c r="AE613" s="239" t="s">
        <v>1</v>
      </c>
      <c r="AF613" s="239" t="s">
        <v>1</v>
      </c>
      <c r="AG613" s="237" t="s">
        <v>1</v>
      </c>
      <c r="AH613" s="238" t="e" cm="1">
        <f t="array" aca="1" ref="AH613" ca="1">INDIRECT("'"&amp;$C613&amp;"'!"&amp;"$"&amp;$D613&amp;$AH$1&amp;"")</f>
        <v>#REF!</v>
      </c>
      <c r="AI613" s="239" t="s">
        <v>1</v>
      </c>
      <c r="AJ613" s="239" t="s">
        <v>1</v>
      </c>
      <c r="AK613" s="240" t="s">
        <v>1</v>
      </c>
      <c r="AL613" s="236" t="e" cm="1">
        <f t="array" aca="1" ref="AL613" ca="1">INDIRECT("'"&amp;$C613&amp;"'!"&amp;"$"&amp;$D613&amp;$AL$1&amp;"")</f>
        <v>#REF!</v>
      </c>
      <c r="AM613" s="239" t="s">
        <v>1</v>
      </c>
      <c r="AN613" s="239" t="s">
        <v>1</v>
      </c>
      <c r="AO613" s="237" t="s">
        <v>1</v>
      </c>
      <c r="AP613" s="236"/>
      <c r="AQ613" s="240"/>
      <c r="AR613" s="236" t="e" cm="1">
        <f t="array" aca="1" ref="AR613" ca="1">INDIRECT("'"&amp;$C613&amp;"'!"&amp;"$"&amp;$D613&amp;$AR$1&amp;"")</f>
        <v>#REF!</v>
      </c>
      <c r="AS613" s="239"/>
      <c r="AT613" s="237"/>
      <c r="AU613" s="238" t="e" cm="1">
        <f t="array" aca="1" ref="AU613" ca="1">INDIRECT("'"&amp;$C613&amp;"'!"&amp;"$"&amp;$D613&amp;$AU$1&amp;"")</f>
        <v>#REF!</v>
      </c>
      <c r="AV613" s="239"/>
      <c r="AW613" s="237"/>
      <c r="AX613" s="236"/>
      <c r="AY613" s="240"/>
      <c r="AZ613" s="239" t="e" cm="1">
        <f t="array" aca="1" ref="AZ613" ca="1">INDIRECT("'"&amp;$C613&amp;"'!"&amp;"$"&amp;$D613&amp;$AZ$1&amp;"")</f>
        <v>#REF!</v>
      </c>
      <c r="BA613" s="238"/>
      <c r="BB613" s="239"/>
      <c r="BC613" s="237"/>
      <c r="BD613" s="239" t="e" cm="1">
        <f t="array" aca="1" ref="BD613" ca="1">INDIRECT("'"&amp;$C613&amp;"'!"&amp;"$"&amp;$D613&amp;$BD$1&amp;"")</f>
        <v>#REF!</v>
      </c>
      <c r="BE613" s="238"/>
      <c r="BF613" s="239"/>
      <c r="BG613" s="237"/>
      <c r="BH613" s="241"/>
      <c r="BI613" s="237"/>
      <c r="BJ613" s="241" t="e" cm="1">
        <f t="array" aca="1" ref="BJ613" ca="1">INDIRECT("'"&amp;$C613&amp;"'!"&amp;"$"&amp;$D613&amp;$BJ$1&amp;"")</f>
        <v>#REF!</v>
      </c>
      <c r="BK613" s="239"/>
      <c r="BL613" s="237"/>
      <c r="BM613" s="415"/>
      <c r="BN613" s="236" t="e" cm="1">
        <f t="array" aca="1" ref="BN613" ca="1">INDIRECT("'"&amp;$C613&amp;"'!"&amp;"$"&amp;$D613&amp;$BN$1&amp;"")</f>
        <v>#REF!</v>
      </c>
      <c r="BO613" s="238"/>
      <c r="BP613" s="237"/>
      <c r="BQ613" s="241" t="e" cm="1">
        <f t="array" aca="1" ref="BQ613" ca="1">INDIRECT("'"&amp;$C613&amp;"'!"&amp;"$"&amp;$D613&amp;$BQ$1&amp;"")</f>
        <v>#REF!</v>
      </c>
      <c r="BR613" s="239"/>
      <c r="BS613" s="239"/>
      <c r="BT613" s="237"/>
      <c r="BU613" s="242" t="e" cm="1">
        <f t="array" aca="1" ref="BU613" ca="1">INDIRECT("'"&amp;$C613&amp;"'!"&amp;"$"&amp;$D613&amp;$BU$1&amp;"")</f>
        <v>#REF!</v>
      </c>
      <c r="BV613" s="239"/>
      <c r="BW613" s="239"/>
      <c r="BX613" s="237"/>
      <c r="BY613" s="242"/>
      <c r="BZ613" s="239"/>
      <c r="CA613" s="239"/>
      <c r="CB613" s="237"/>
    </row>
    <row r="614" spans="1:80" ht="15" x14ac:dyDescent="0.2">
      <c r="A614" s="351">
        <f t="shared" si="47"/>
        <v>45986</v>
      </c>
      <c r="B614" s="268">
        <v>0.375</v>
      </c>
      <c r="C614" s="254">
        <f t="shared" si="48"/>
        <v>25</v>
      </c>
      <c r="D614" s="255" t="s">
        <v>162</v>
      </c>
      <c r="E614" s="229"/>
      <c r="F614" s="230"/>
      <c r="G614" s="231" t="e" cm="1">
        <f t="array" aca="1" ref="G614" ca="1">INDIRECT("'"&amp;$C614&amp;"'!"&amp;"$"&amp;$D614&amp;$G$1&amp;"")</f>
        <v>#REF!</v>
      </c>
      <c r="H614" s="232" t="s">
        <v>1</v>
      </c>
      <c r="I614" s="230" t="s">
        <v>1</v>
      </c>
      <c r="J614" s="231" t="e" cm="1">
        <f t="array" aca="1" ref="J614" ca="1">INDIRECT("'"&amp;$C614&amp;"'!"&amp;"$"&amp;$D614&amp;$J$1&amp;"")</f>
        <v>#REF!</v>
      </c>
      <c r="K614" s="232"/>
      <c r="L614" s="232"/>
      <c r="M614" s="233"/>
      <c r="N614" s="229" t="e" cm="1">
        <f t="array" aca="1" ref="N614" ca="1">INDIRECT("'"&amp;$C614&amp;"'!"&amp;"$"&amp;$D614&amp;$N$1&amp;"")</f>
        <v>#REF!</v>
      </c>
      <c r="O614" s="232"/>
      <c r="P614" s="232"/>
      <c r="Q614" s="230"/>
      <c r="R614" s="359" t="e" cm="1">
        <f t="array" aca="1" ref="R614" ca="1">INDIRECT("'"&amp;$C614&amp;"'!"&amp;"$"&amp;$D614&amp;$R$1&amp;"")</f>
        <v>#REF!</v>
      </c>
      <c r="S614" s="232"/>
      <c r="T614" s="232"/>
      <c r="U614" s="233"/>
      <c r="V614" s="229"/>
      <c r="W614" s="234" t="e" cm="1">
        <f t="array" aca="1" ref="W614" ca="1">INDIRECT("'"&amp;$C614&amp;"'!"&amp;"$"&amp;$D614&amp;$W$1&amp;"")</f>
        <v>#REF!</v>
      </c>
      <c r="X614" s="232"/>
      <c r="Y614" s="230"/>
      <c r="Z614" s="231" t="e" cm="1">
        <f t="array" aca="1" ref="Z614" ca="1">INDIRECT("'"&amp;$C614&amp;"'!"&amp;"$"&amp;$D614&amp;$Z$1&amp;"")</f>
        <v>#REF!</v>
      </c>
      <c r="AA614" s="232" t="s">
        <v>1</v>
      </c>
      <c r="AB614" s="232" t="s">
        <v>1</v>
      </c>
      <c r="AC614" s="233" t="s">
        <v>1</v>
      </c>
      <c r="AD614" s="229" t="e" cm="1">
        <f t="array" aca="1" ref="AD614" ca="1">INDIRECT("'"&amp;$C614&amp;"'!"&amp;"$"&amp;$D614&amp;$AD$1&amp;"")</f>
        <v>#REF!</v>
      </c>
      <c r="AE614" s="232" t="s">
        <v>1</v>
      </c>
      <c r="AF614" s="232" t="s">
        <v>1</v>
      </c>
      <c r="AG614" s="230" t="s">
        <v>1</v>
      </c>
      <c r="AH614" s="231" t="e" cm="1">
        <f t="array" aca="1" ref="AH614" ca="1">INDIRECT("'"&amp;$C614&amp;"'!"&amp;"$"&amp;$D614&amp;$AH$1&amp;"")</f>
        <v>#REF!</v>
      </c>
      <c r="AI614" s="232" t="s">
        <v>1</v>
      </c>
      <c r="AJ614" s="232" t="s">
        <v>1</v>
      </c>
      <c r="AK614" s="233" t="s">
        <v>1</v>
      </c>
      <c r="AL614" s="229" t="e" cm="1">
        <f t="array" aca="1" ref="AL614" ca="1">INDIRECT("'"&amp;$C614&amp;"'!"&amp;"$"&amp;$D614&amp;$AL$1&amp;"")</f>
        <v>#REF!</v>
      </c>
      <c r="AM614" s="232" t="s">
        <v>1</v>
      </c>
      <c r="AN614" s="232" t="s">
        <v>1</v>
      </c>
      <c r="AO614" s="230" t="s">
        <v>1</v>
      </c>
      <c r="AP614" s="229"/>
      <c r="AQ614" s="233"/>
      <c r="AR614" s="229" t="e" cm="1">
        <f t="array" aca="1" ref="AR614" ca="1">INDIRECT("'"&amp;$C614&amp;"'!"&amp;"$"&amp;$D614&amp;$AR$1&amp;"")</f>
        <v>#REF!</v>
      </c>
      <c r="AS614" s="232"/>
      <c r="AT614" s="230"/>
      <c r="AU614" s="231" t="e" cm="1">
        <f t="array" aca="1" ref="AU614" ca="1">INDIRECT("'"&amp;$C614&amp;"'!"&amp;"$"&amp;$D614&amp;$AU$1&amp;"")</f>
        <v>#REF!</v>
      </c>
      <c r="AV614" s="232"/>
      <c r="AW614" s="230"/>
      <c r="AX614" s="229"/>
      <c r="AY614" s="233"/>
      <c r="AZ614" s="232" t="e" cm="1">
        <f t="array" aca="1" ref="AZ614" ca="1">INDIRECT("'"&amp;$C614&amp;"'!"&amp;"$"&amp;$D614&amp;$AZ$1&amp;"")</f>
        <v>#REF!</v>
      </c>
      <c r="BA614" s="231"/>
      <c r="BB614" s="232"/>
      <c r="BC614" s="230"/>
      <c r="BD614" s="232" t="e" cm="1">
        <f t="array" aca="1" ref="BD614" ca="1">INDIRECT("'"&amp;$C614&amp;"'!"&amp;"$"&amp;$D614&amp;$BD$1&amp;"")</f>
        <v>#REF!</v>
      </c>
      <c r="BE614" s="231"/>
      <c r="BF614" s="232"/>
      <c r="BG614" s="230"/>
      <c r="BH614" s="234"/>
      <c r="BI614" s="230"/>
      <c r="BJ614" s="234" t="e" cm="1">
        <f t="array" aca="1" ref="BJ614" ca="1">INDIRECT("'"&amp;$C614&amp;"'!"&amp;"$"&amp;$D614&amp;$BJ$1&amp;"")</f>
        <v>#REF!</v>
      </c>
      <c r="BK614" s="232"/>
      <c r="BL614" s="230"/>
      <c r="BM614" s="414"/>
      <c r="BN614" s="229" t="e" cm="1">
        <f t="array" aca="1" ref="BN614" ca="1">INDIRECT("'"&amp;$C614&amp;"'!"&amp;"$"&amp;$D614&amp;$BN$1&amp;"")</f>
        <v>#REF!</v>
      </c>
      <c r="BO614" s="231"/>
      <c r="BP614" s="230"/>
      <c r="BQ614" s="234" t="e" cm="1">
        <f t="array" aca="1" ref="BQ614" ca="1">INDIRECT("'"&amp;$C614&amp;"'!"&amp;"$"&amp;$D614&amp;$BQ$1&amp;"")</f>
        <v>#REF!</v>
      </c>
      <c r="BR614" s="232"/>
      <c r="BS614" s="232"/>
      <c r="BT614" s="230"/>
      <c r="BU614" s="235" t="e" cm="1">
        <f t="array" aca="1" ref="BU614" ca="1">INDIRECT("'"&amp;$C614&amp;"'!"&amp;"$"&amp;$D614&amp;$BU$1&amp;"")</f>
        <v>#REF!</v>
      </c>
      <c r="BV614" s="232"/>
      <c r="BW614" s="232"/>
      <c r="BX614" s="230"/>
      <c r="BY614" s="235"/>
      <c r="BZ614" s="232"/>
      <c r="CA614" s="232"/>
      <c r="CB614" s="230"/>
    </row>
    <row r="615" spans="1:80" ht="15" x14ac:dyDescent="0.2">
      <c r="A615" s="351">
        <f t="shared" si="47"/>
        <v>45986</v>
      </c>
      <c r="B615" s="268">
        <v>0.41666666666666702</v>
      </c>
      <c r="C615" s="254">
        <f t="shared" si="48"/>
        <v>25</v>
      </c>
      <c r="D615" s="255" t="s">
        <v>163</v>
      </c>
      <c r="E615" s="236"/>
      <c r="F615" s="237"/>
      <c r="G615" s="238" t="e" cm="1">
        <f t="array" aca="1" ref="G615" ca="1">INDIRECT("'"&amp;$C615&amp;"'!"&amp;"$"&amp;$D615&amp;$G$1&amp;"")</f>
        <v>#REF!</v>
      </c>
      <c r="H615" s="239" t="s">
        <v>1</v>
      </c>
      <c r="I615" s="237" t="s">
        <v>1</v>
      </c>
      <c r="J615" s="238" t="e" cm="1">
        <f t="array" aca="1" ref="J615" ca="1">INDIRECT("'"&amp;$C615&amp;"'!"&amp;"$"&amp;$D615&amp;$J$1&amp;"")</f>
        <v>#REF!</v>
      </c>
      <c r="K615" s="239"/>
      <c r="L615" s="239"/>
      <c r="M615" s="240"/>
      <c r="N615" s="236" t="e" cm="1">
        <f t="array" aca="1" ref="N615" ca="1">INDIRECT("'"&amp;$C615&amp;"'!"&amp;"$"&amp;$D615&amp;$N$1&amp;"")</f>
        <v>#REF!</v>
      </c>
      <c r="O615" s="239"/>
      <c r="P615" s="239"/>
      <c r="Q615" s="237"/>
      <c r="R615" s="236" t="e" cm="1">
        <f t="array" aca="1" ref="R615" ca="1">INDIRECT("'"&amp;$C615&amp;"'!"&amp;"$"&amp;$D615&amp;$R$1&amp;"")</f>
        <v>#REF!</v>
      </c>
      <c r="S615" s="239"/>
      <c r="T615" s="239"/>
      <c r="U615" s="240"/>
      <c r="V615" s="236"/>
      <c r="W615" s="241" t="e" cm="1">
        <f t="array" aca="1" ref="W615" ca="1">INDIRECT("'"&amp;$C615&amp;"'!"&amp;"$"&amp;$D615&amp;$W$1&amp;"")</f>
        <v>#REF!</v>
      </c>
      <c r="X615" s="239"/>
      <c r="Y615" s="237"/>
      <c r="Z615" s="238" t="e" cm="1">
        <f t="array" aca="1" ref="Z615" ca="1">INDIRECT("'"&amp;$C615&amp;"'!"&amp;"$"&amp;$D615&amp;$Z$1&amp;"")</f>
        <v>#REF!</v>
      </c>
      <c r="AA615" s="239" t="s">
        <v>1</v>
      </c>
      <c r="AB615" s="239" t="s">
        <v>1</v>
      </c>
      <c r="AC615" s="240" t="s">
        <v>1</v>
      </c>
      <c r="AD615" s="236" t="e" cm="1">
        <f t="array" aca="1" ref="AD615" ca="1">INDIRECT("'"&amp;$C615&amp;"'!"&amp;"$"&amp;$D615&amp;$AD$1&amp;"")</f>
        <v>#REF!</v>
      </c>
      <c r="AE615" s="239" t="s">
        <v>1</v>
      </c>
      <c r="AF615" s="239" t="s">
        <v>1</v>
      </c>
      <c r="AG615" s="237" t="s">
        <v>1</v>
      </c>
      <c r="AH615" s="238" t="e" cm="1">
        <f t="array" aca="1" ref="AH615" ca="1">INDIRECT("'"&amp;$C615&amp;"'!"&amp;"$"&amp;$D615&amp;$AH$1&amp;"")</f>
        <v>#REF!</v>
      </c>
      <c r="AI615" s="239" t="s">
        <v>1</v>
      </c>
      <c r="AJ615" s="239" t="s">
        <v>1</v>
      </c>
      <c r="AK615" s="240" t="s">
        <v>1</v>
      </c>
      <c r="AL615" s="236" t="e" cm="1">
        <f t="array" aca="1" ref="AL615" ca="1">INDIRECT("'"&amp;$C615&amp;"'!"&amp;"$"&amp;$D615&amp;$AL$1&amp;"")</f>
        <v>#REF!</v>
      </c>
      <c r="AM615" s="239" t="s">
        <v>1</v>
      </c>
      <c r="AN615" s="239" t="s">
        <v>1</v>
      </c>
      <c r="AO615" s="237" t="s">
        <v>1</v>
      </c>
      <c r="AP615" s="236"/>
      <c r="AQ615" s="240"/>
      <c r="AR615" s="236" t="e" cm="1">
        <f t="array" aca="1" ref="AR615" ca="1">INDIRECT("'"&amp;$C615&amp;"'!"&amp;"$"&amp;$D615&amp;$AR$1&amp;"")</f>
        <v>#REF!</v>
      </c>
      <c r="AS615" s="239"/>
      <c r="AT615" s="237"/>
      <c r="AU615" s="238" t="e" cm="1">
        <f t="array" aca="1" ref="AU615" ca="1">INDIRECT("'"&amp;$C615&amp;"'!"&amp;"$"&amp;$D615&amp;$AU$1&amp;"")</f>
        <v>#REF!</v>
      </c>
      <c r="AV615" s="239"/>
      <c r="AW615" s="237"/>
      <c r="AX615" s="236"/>
      <c r="AY615" s="240"/>
      <c r="AZ615" s="239" t="e" cm="1">
        <f t="array" aca="1" ref="AZ615" ca="1">INDIRECT("'"&amp;$C615&amp;"'!"&amp;"$"&amp;$D615&amp;$AZ$1&amp;"")</f>
        <v>#REF!</v>
      </c>
      <c r="BA615" s="238"/>
      <c r="BB615" s="239"/>
      <c r="BC615" s="237"/>
      <c r="BD615" s="239" t="e" cm="1">
        <f t="array" aca="1" ref="BD615" ca="1">INDIRECT("'"&amp;$C615&amp;"'!"&amp;"$"&amp;$D615&amp;$BD$1&amp;"")</f>
        <v>#REF!</v>
      </c>
      <c r="BE615" s="238"/>
      <c r="BF615" s="239"/>
      <c r="BG615" s="237"/>
      <c r="BH615" s="241"/>
      <c r="BI615" s="237"/>
      <c r="BJ615" s="241" t="e" cm="1">
        <f t="array" aca="1" ref="BJ615" ca="1">INDIRECT("'"&amp;$C615&amp;"'!"&amp;"$"&amp;$D615&amp;$BJ$1&amp;"")</f>
        <v>#REF!</v>
      </c>
      <c r="BK615" s="239"/>
      <c r="BL615" s="237"/>
      <c r="BM615" s="415"/>
      <c r="BN615" s="236" t="e" cm="1">
        <f t="array" aca="1" ref="BN615" ca="1">INDIRECT("'"&amp;$C615&amp;"'!"&amp;"$"&amp;$D615&amp;$BN$1&amp;"")</f>
        <v>#REF!</v>
      </c>
      <c r="BO615" s="238"/>
      <c r="BP615" s="237"/>
      <c r="BQ615" s="241" t="e" cm="1">
        <f t="array" aca="1" ref="BQ615" ca="1">INDIRECT("'"&amp;$C615&amp;"'!"&amp;"$"&amp;$D615&amp;$BQ$1&amp;"")</f>
        <v>#REF!</v>
      </c>
      <c r="BR615" s="239"/>
      <c r="BS615" s="239"/>
      <c r="BT615" s="237"/>
      <c r="BU615" s="242" t="e" cm="1">
        <f t="array" aca="1" ref="BU615" ca="1">INDIRECT("'"&amp;$C615&amp;"'!"&amp;"$"&amp;$D615&amp;$BU$1&amp;"")</f>
        <v>#REF!</v>
      </c>
      <c r="BV615" s="239"/>
      <c r="BW615" s="239"/>
      <c r="BX615" s="237"/>
      <c r="BY615" s="242"/>
      <c r="BZ615" s="239"/>
      <c r="CA615" s="239"/>
      <c r="CB615" s="237"/>
    </row>
    <row r="616" spans="1:80" ht="15" x14ac:dyDescent="0.2">
      <c r="A616" s="351">
        <f t="shared" si="47"/>
        <v>45986</v>
      </c>
      <c r="B616" s="268">
        <v>0.45833333333333398</v>
      </c>
      <c r="C616" s="254">
        <f t="shared" si="48"/>
        <v>25</v>
      </c>
      <c r="D616" s="255" t="s">
        <v>164</v>
      </c>
      <c r="E616" s="229"/>
      <c r="F616" s="230"/>
      <c r="G616" s="231" t="e" cm="1">
        <f t="array" aca="1" ref="G616" ca="1">INDIRECT("'"&amp;$C616&amp;"'!"&amp;"$"&amp;$D616&amp;$G$1&amp;"")</f>
        <v>#REF!</v>
      </c>
      <c r="H616" s="232" t="s">
        <v>1</v>
      </c>
      <c r="I616" s="230" t="s">
        <v>1</v>
      </c>
      <c r="J616" s="231" t="e" cm="1">
        <f t="array" aca="1" ref="J616" ca="1">INDIRECT("'"&amp;$C616&amp;"'!"&amp;"$"&amp;$D616&amp;$J$1&amp;"")</f>
        <v>#REF!</v>
      </c>
      <c r="K616" s="232"/>
      <c r="L616" s="232"/>
      <c r="M616" s="233"/>
      <c r="N616" s="229" t="e" cm="1">
        <f t="array" aca="1" ref="N616" ca="1">INDIRECT("'"&amp;$C616&amp;"'!"&amp;"$"&amp;$D616&amp;$N$1&amp;"")</f>
        <v>#REF!</v>
      </c>
      <c r="O616" s="232"/>
      <c r="P616" s="232"/>
      <c r="Q616" s="230"/>
      <c r="R616" s="359" t="e" cm="1">
        <f t="array" aca="1" ref="R616" ca="1">INDIRECT("'"&amp;$C616&amp;"'!"&amp;"$"&amp;$D616&amp;$R$1&amp;"")</f>
        <v>#REF!</v>
      </c>
      <c r="S616" s="232"/>
      <c r="T616" s="232"/>
      <c r="U616" s="233"/>
      <c r="V616" s="229"/>
      <c r="W616" s="234" t="e" cm="1">
        <f t="array" aca="1" ref="W616" ca="1">INDIRECT("'"&amp;$C616&amp;"'!"&amp;"$"&amp;$D616&amp;$W$1&amp;"")</f>
        <v>#REF!</v>
      </c>
      <c r="X616" s="232"/>
      <c r="Y616" s="230"/>
      <c r="Z616" s="231" t="e" cm="1">
        <f t="array" aca="1" ref="Z616" ca="1">INDIRECT("'"&amp;$C616&amp;"'!"&amp;"$"&amp;$D616&amp;$Z$1&amp;"")</f>
        <v>#REF!</v>
      </c>
      <c r="AA616" s="232" t="s">
        <v>1</v>
      </c>
      <c r="AB616" s="232" t="s">
        <v>1</v>
      </c>
      <c r="AC616" s="233" t="s">
        <v>1</v>
      </c>
      <c r="AD616" s="229" t="e" cm="1">
        <f t="array" aca="1" ref="AD616" ca="1">INDIRECT("'"&amp;$C616&amp;"'!"&amp;"$"&amp;$D616&amp;$AD$1&amp;"")</f>
        <v>#REF!</v>
      </c>
      <c r="AE616" s="232" t="s">
        <v>1</v>
      </c>
      <c r="AF616" s="232" t="s">
        <v>1</v>
      </c>
      <c r="AG616" s="230" t="s">
        <v>1</v>
      </c>
      <c r="AH616" s="231" t="e" cm="1">
        <f t="array" aca="1" ref="AH616" ca="1">INDIRECT("'"&amp;$C616&amp;"'!"&amp;"$"&amp;$D616&amp;$AH$1&amp;"")</f>
        <v>#REF!</v>
      </c>
      <c r="AI616" s="232" t="s">
        <v>1</v>
      </c>
      <c r="AJ616" s="232" t="s">
        <v>1</v>
      </c>
      <c r="AK616" s="233" t="s">
        <v>1</v>
      </c>
      <c r="AL616" s="229" t="e" cm="1">
        <f t="array" aca="1" ref="AL616" ca="1">INDIRECT("'"&amp;$C616&amp;"'!"&amp;"$"&amp;$D616&amp;$AL$1&amp;"")</f>
        <v>#REF!</v>
      </c>
      <c r="AM616" s="232" t="s">
        <v>1</v>
      </c>
      <c r="AN616" s="232" t="s">
        <v>1</v>
      </c>
      <c r="AO616" s="230" t="s">
        <v>1</v>
      </c>
      <c r="AP616" s="229"/>
      <c r="AQ616" s="233"/>
      <c r="AR616" s="229" t="e" cm="1">
        <f t="array" aca="1" ref="AR616" ca="1">INDIRECT("'"&amp;$C616&amp;"'!"&amp;"$"&amp;$D616&amp;$AR$1&amp;"")</f>
        <v>#REF!</v>
      </c>
      <c r="AS616" s="232"/>
      <c r="AT616" s="230"/>
      <c r="AU616" s="231" t="e" cm="1">
        <f t="array" aca="1" ref="AU616" ca="1">INDIRECT("'"&amp;$C616&amp;"'!"&amp;"$"&amp;$D616&amp;$AU$1&amp;"")</f>
        <v>#REF!</v>
      </c>
      <c r="AV616" s="232"/>
      <c r="AW616" s="230"/>
      <c r="AX616" s="229"/>
      <c r="AY616" s="233"/>
      <c r="AZ616" s="232" t="e" cm="1">
        <f t="array" aca="1" ref="AZ616" ca="1">INDIRECT("'"&amp;$C616&amp;"'!"&amp;"$"&amp;$D616&amp;$AZ$1&amp;"")</f>
        <v>#REF!</v>
      </c>
      <c r="BA616" s="231"/>
      <c r="BB616" s="232"/>
      <c r="BC616" s="230"/>
      <c r="BD616" s="232" t="e" cm="1">
        <f t="array" aca="1" ref="BD616" ca="1">INDIRECT("'"&amp;$C616&amp;"'!"&amp;"$"&amp;$D616&amp;$BD$1&amp;"")</f>
        <v>#REF!</v>
      </c>
      <c r="BE616" s="231"/>
      <c r="BF616" s="232"/>
      <c r="BG616" s="230"/>
      <c r="BH616" s="234"/>
      <c r="BI616" s="230"/>
      <c r="BJ616" s="234" t="e" cm="1">
        <f t="array" aca="1" ref="BJ616" ca="1">INDIRECT("'"&amp;$C616&amp;"'!"&amp;"$"&amp;$D616&amp;$BJ$1&amp;"")</f>
        <v>#REF!</v>
      </c>
      <c r="BK616" s="232"/>
      <c r="BL616" s="230"/>
      <c r="BM616" s="414"/>
      <c r="BN616" s="229" t="e" cm="1">
        <f t="array" aca="1" ref="BN616" ca="1">INDIRECT("'"&amp;$C616&amp;"'!"&amp;"$"&amp;$D616&amp;$BN$1&amp;"")</f>
        <v>#REF!</v>
      </c>
      <c r="BO616" s="231"/>
      <c r="BP616" s="230"/>
      <c r="BQ616" s="234" t="e" cm="1">
        <f t="array" aca="1" ref="BQ616" ca="1">INDIRECT("'"&amp;$C616&amp;"'!"&amp;"$"&amp;$D616&amp;$BQ$1&amp;"")</f>
        <v>#REF!</v>
      </c>
      <c r="BR616" s="232"/>
      <c r="BS616" s="232"/>
      <c r="BT616" s="230"/>
      <c r="BU616" s="235" t="e" cm="1">
        <f t="array" aca="1" ref="BU616" ca="1">INDIRECT("'"&amp;$C616&amp;"'!"&amp;"$"&amp;$D616&amp;$BU$1&amp;"")</f>
        <v>#REF!</v>
      </c>
      <c r="BV616" s="232"/>
      <c r="BW616" s="232"/>
      <c r="BX616" s="230"/>
      <c r="BY616" s="235"/>
      <c r="BZ616" s="232"/>
      <c r="CA616" s="232"/>
      <c r="CB616" s="230"/>
    </row>
    <row r="617" spans="1:80" ht="15" x14ac:dyDescent="0.2">
      <c r="A617" s="351">
        <f t="shared" si="47"/>
        <v>45986</v>
      </c>
      <c r="B617" s="268">
        <v>0.5</v>
      </c>
      <c r="C617" s="254">
        <f t="shared" si="48"/>
        <v>25</v>
      </c>
      <c r="D617" s="255" t="s">
        <v>165</v>
      </c>
      <c r="E617" s="236"/>
      <c r="F617" s="237"/>
      <c r="G617" s="238" t="e" cm="1">
        <f t="array" aca="1" ref="G617" ca="1">INDIRECT("'"&amp;$C617&amp;"'!"&amp;"$"&amp;$D617&amp;$G$1&amp;"")</f>
        <v>#REF!</v>
      </c>
      <c r="H617" s="239" t="s">
        <v>1</v>
      </c>
      <c r="I617" s="237" t="s">
        <v>1</v>
      </c>
      <c r="J617" s="238" t="e" cm="1">
        <f t="array" aca="1" ref="J617" ca="1">INDIRECT("'"&amp;$C617&amp;"'!"&amp;"$"&amp;$D617&amp;$J$1&amp;"")</f>
        <v>#REF!</v>
      </c>
      <c r="K617" s="239"/>
      <c r="L617" s="239"/>
      <c r="M617" s="240"/>
      <c r="N617" s="236" t="e" cm="1">
        <f t="array" aca="1" ref="N617" ca="1">INDIRECT("'"&amp;$C617&amp;"'!"&amp;"$"&amp;$D617&amp;$N$1&amp;"")</f>
        <v>#REF!</v>
      </c>
      <c r="O617" s="239"/>
      <c r="P617" s="239"/>
      <c r="Q617" s="237"/>
      <c r="R617" s="236" t="e" cm="1">
        <f t="array" aca="1" ref="R617" ca="1">INDIRECT("'"&amp;$C617&amp;"'!"&amp;"$"&amp;$D617&amp;$R$1&amp;"")</f>
        <v>#REF!</v>
      </c>
      <c r="S617" s="239"/>
      <c r="T617" s="239"/>
      <c r="U617" s="240"/>
      <c r="V617" s="236"/>
      <c r="W617" s="241" t="e" cm="1">
        <f t="array" aca="1" ref="W617" ca="1">INDIRECT("'"&amp;$C617&amp;"'!"&amp;"$"&amp;$D617&amp;$W$1&amp;"")</f>
        <v>#REF!</v>
      </c>
      <c r="X617" s="239"/>
      <c r="Y617" s="237"/>
      <c r="Z617" s="238" t="e" cm="1">
        <f t="array" aca="1" ref="Z617" ca="1">INDIRECT("'"&amp;$C617&amp;"'!"&amp;"$"&amp;$D617&amp;$Z$1&amp;"")</f>
        <v>#REF!</v>
      </c>
      <c r="AA617" s="239" t="s">
        <v>1</v>
      </c>
      <c r="AB617" s="239" t="s">
        <v>1</v>
      </c>
      <c r="AC617" s="240" t="s">
        <v>1</v>
      </c>
      <c r="AD617" s="236" t="e" cm="1">
        <f t="array" aca="1" ref="AD617" ca="1">INDIRECT("'"&amp;$C617&amp;"'!"&amp;"$"&amp;$D617&amp;$AD$1&amp;"")</f>
        <v>#REF!</v>
      </c>
      <c r="AE617" s="239" t="s">
        <v>1</v>
      </c>
      <c r="AF617" s="239" t="s">
        <v>1</v>
      </c>
      <c r="AG617" s="237" t="s">
        <v>1</v>
      </c>
      <c r="AH617" s="238" t="e" cm="1">
        <f t="array" aca="1" ref="AH617" ca="1">INDIRECT("'"&amp;$C617&amp;"'!"&amp;"$"&amp;$D617&amp;$AH$1&amp;"")</f>
        <v>#REF!</v>
      </c>
      <c r="AI617" s="239" t="s">
        <v>1</v>
      </c>
      <c r="AJ617" s="239" t="s">
        <v>1</v>
      </c>
      <c r="AK617" s="240" t="s">
        <v>1</v>
      </c>
      <c r="AL617" s="236" t="e" cm="1">
        <f t="array" aca="1" ref="AL617" ca="1">INDIRECT("'"&amp;$C617&amp;"'!"&amp;"$"&amp;$D617&amp;$AL$1&amp;"")</f>
        <v>#REF!</v>
      </c>
      <c r="AM617" s="239" t="s">
        <v>1</v>
      </c>
      <c r="AN617" s="239" t="s">
        <v>1</v>
      </c>
      <c r="AO617" s="237" t="s">
        <v>1</v>
      </c>
      <c r="AP617" s="236"/>
      <c r="AQ617" s="240"/>
      <c r="AR617" s="236" t="e" cm="1">
        <f t="array" aca="1" ref="AR617" ca="1">INDIRECT("'"&amp;$C617&amp;"'!"&amp;"$"&amp;$D617&amp;$AR$1&amp;"")</f>
        <v>#REF!</v>
      </c>
      <c r="AS617" s="239"/>
      <c r="AT617" s="237"/>
      <c r="AU617" s="238" t="e" cm="1">
        <f t="array" aca="1" ref="AU617" ca="1">INDIRECT("'"&amp;$C617&amp;"'!"&amp;"$"&amp;$D617&amp;$AU$1&amp;"")</f>
        <v>#REF!</v>
      </c>
      <c r="AV617" s="239"/>
      <c r="AW617" s="237"/>
      <c r="AX617" s="236"/>
      <c r="AY617" s="240"/>
      <c r="AZ617" s="239" t="e" cm="1">
        <f t="array" aca="1" ref="AZ617" ca="1">INDIRECT("'"&amp;$C617&amp;"'!"&amp;"$"&amp;$D617&amp;$AZ$1&amp;"")</f>
        <v>#REF!</v>
      </c>
      <c r="BA617" s="238"/>
      <c r="BB617" s="239"/>
      <c r="BC617" s="237"/>
      <c r="BD617" s="239" t="e" cm="1">
        <f t="array" aca="1" ref="BD617" ca="1">INDIRECT("'"&amp;$C617&amp;"'!"&amp;"$"&amp;$D617&amp;$BD$1&amp;"")</f>
        <v>#REF!</v>
      </c>
      <c r="BE617" s="238"/>
      <c r="BF617" s="239"/>
      <c r="BG617" s="237"/>
      <c r="BH617" s="241"/>
      <c r="BI617" s="237"/>
      <c r="BJ617" s="241" t="e" cm="1">
        <f t="array" aca="1" ref="BJ617" ca="1">INDIRECT("'"&amp;$C617&amp;"'!"&amp;"$"&amp;$D617&amp;$BJ$1&amp;"")</f>
        <v>#REF!</v>
      </c>
      <c r="BK617" s="239"/>
      <c r="BL617" s="237"/>
      <c r="BM617" s="415"/>
      <c r="BN617" s="236" t="e" cm="1">
        <f t="array" aca="1" ref="BN617" ca="1">INDIRECT("'"&amp;$C617&amp;"'!"&amp;"$"&amp;$D617&amp;$BN$1&amp;"")</f>
        <v>#REF!</v>
      </c>
      <c r="BO617" s="238"/>
      <c r="BP617" s="237"/>
      <c r="BQ617" s="241" t="e" cm="1">
        <f t="array" aca="1" ref="BQ617" ca="1">INDIRECT("'"&amp;$C617&amp;"'!"&amp;"$"&amp;$D617&amp;$BQ$1&amp;"")</f>
        <v>#REF!</v>
      </c>
      <c r="BR617" s="239"/>
      <c r="BS617" s="239"/>
      <c r="BT617" s="237"/>
      <c r="BU617" s="242" t="e" cm="1">
        <f t="array" aca="1" ref="BU617" ca="1">INDIRECT("'"&amp;$C617&amp;"'!"&amp;"$"&amp;$D617&amp;$BU$1&amp;"")</f>
        <v>#REF!</v>
      </c>
      <c r="BV617" s="239"/>
      <c r="BW617" s="239"/>
      <c r="BX617" s="237"/>
      <c r="BY617" s="242"/>
      <c r="BZ617" s="239"/>
      <c r="CA617" s="239"/>
      <c r="CB617" s="237"/>
    </row>
    <row r="618" spans="1:80" ht="15" x14ac:dyDescent="0.2">
      <c r="A618" s="351">
        <f t="shared" si="47"/>
        <v>45986</v>
      </c>
      <c r="B618" s="268">
        <v>0.54166666666666696</v>
      </c>
      <c r="C618" s="254">
        <f t="shared" si="48"/>
        <v>25</v>
      </c>
      <c r="D618" s="255" t="s">
        <v>166</v>
      </c>
      <c r="E618" s="229"/>
      <c r="F618" s="230"/>
      <c r="G618" s="231" t="e" cm="1">
        <f t="array" aca="1" ref="G618" ca="1">INDIRECT("'"&amp;$C618&amp;"'!"&amp;"$"&amp;$D618&amp;$G$1&amp;"")</f>
        <v>#REF!</v>
      </c>
      <c r="H618" s="232" t="s">
        <v>1</v>
      </c>
      <c r="I618" s="230" t="s">
        <v>1</v>
      </c>
      <c r="J618" s="231" t="e" cm="1">
        <f t="array" aca="1" ref="J618" ca="1">INDIRECT("'"&amp;$C618&amp;"'!"&amp;"$"&amp;$D618&amp;$J$1&amp;"")</f>
        <v>#REF!</v>
      </c>
      <c r="K618" s="232"/>
      <c r="L618" s="232"/>
      <c r="M618" s="230"/>
      <c r="N618" s="229" t="e" cm="1">
        <f t="array" aca="1" ref="N618" ca="1">INDIRECT("'"&amp;$C618&amp;"'!"&amp;"$"&amp;$D618&amp;$N$1&amp;"")</f>
        <v>#REF!</v>
      </c>
      <c r="O618" s="232"/>
      <c r="P618" s="232"/>
      <c r="Q618" s="230"/>
      <c r="R618" s="359" t="e" cm="1">
        <f t="array" aca="1" ref="R618" ca="1">INDIRECT("'"&amp;$C618&amp;"'!"&amp;"$"&amp;$D618&amp;$R$1&amp;"")</f>
        <v>#REF!</v>
      </c>
      <c r="S618" s="232"/>
      <c r="T618" s="232"/>
      <c r="U618" s="233"/>
      <c r="V618" s="229"/>
      <c r="W618" s="234" t="e" cm="1">
        <f t="array" aca="1" ref="W618" ca="1">INDIRECT("'"&amp;$C618&amp;"'!"&amp;"$"&amp;$D618&amp;$W$1&amp;"")</f>
        <v>#REF!</v>
      </c>
      <c r="X618" s="232"/>
      <c r="Y618" s="230"/>
      <c r="Z618" s="231" t="e" cm="1">
        <f t="array" aca="1" ref="Z618" ca="1">INDIRECT("'"&amp;$C618&amp;"'!"&amp;"$"&amp;$D618&amp;$Z$1&amp;"")</f>
        <v>#REF!</v>
      </c>
      <c r="AA618" s="232" t="s">
        <v>1</v>
      </c>
      <c r="AB618" s="232" t="s">
        <v>1</v>
      </c>
      <c r="AC618" s="233" t="s">
        <v>1</v>
      </c>
      <c r="AD618" s="229" t="e" cm="1">
        <f t="array" aca="1" ref="AD618" ca="1">INDIRECT("'"&amp;$C618&amp;"'!"&amp;"$"&amp;$D618&amp;$AD$1&amp;"")</f>
        <v>#REF!</v>
      </c>
      <c r="AE618" s="232" t="s">
        <v>1</v>
      </c>
      <c r="AF618" s="232" t="s">
        <v>1</v>
      </c>
      <c r="AG618" s="230" t="s">
        <v>1</v>
      </c>
      <c r="AH618" s="231" t="e" cm="1">
        <f t="array" aca="1" ref="AH618" ca="1">INDIRECT("'"&amp;$C618&amp;"'!"&amp;"$"&amp;$D618&amp;$AH$1&amp;"")</f>
        <v>#REF!</v>
      </c>
      <c r="AI618" s="232" t="s">
        <v>1</v>
      </c>
      <c r="AJ618" s="232" t="s">
        <v>1</v>
      </c>
      <c r="AK618" s="233" t="s">
        <v>1</v>
      </c>
      <c r="AL618" s="229" t="e" cm="1">
        <f t="array" aca="1" ref="AL618" ca="1">INDIRECT("'"&amp;$C618&amp;"'!"&amp;"$"&amp;$D618&amp;$AL$1&amp;"")</f>
        <v>#REF!</v>
      </c>
      <c r="AM618" s="232" t="s">
        <v>1</v>
      </c>
      <c r="AN618" s="232" t="s">
        <v>1</v>
      </c>
      <c r="AO618" s="230" t="s">
        <v>1</v>
      </c>
      <c r="AP618" s="229"/>
      <c r="AQ618" s="233"/>
      <c r="AR618" s="229" t="e" cm="1">
        <f t="array" aca="1" ref="AR618" ca="1">INDIRECT("'"&amp;$C618&amp;"'!"&amp;"$"&amp;$D618&amp;$AR$1&amp;"")</f>
        <v>#REF!</v>
      </c>
      <c r="AS618" s="232"/>
      <c r="AT618" s="230"/>
      <c r="AU618" s="231" t="e" cm="1">
        <f t="array" aca="1" ref="AU618" ca="1">INDIRECT("'"&amp;$C618&amp;"'!"&amp;"$"&amp;$D618&amp;$AU$1&amp;"")</f>
        <v>#REF!</v>
      </c>
      <c r="AV618" s="232"/>
      <c r="AW618" s="230"/>
      <c r="AX618" s="229"/>
      <c r="AY618" s="233"/>
      <c r="AZ618" s="232" t="e" cm="1">
        <f t="array" aca="1" ref="AZ618" ca="1">INDIRECT("'"&amp;$C618&amp;"'!"&amp;"$"&amp;$D618&amp;$AZ$1&amp;"")</f>
        <v>#REF!</v>
      </c>
      <c r="BA618" s="231"/>
      <c r="BB618" s="232"/>
      <c r="BC618" s="230"/>
      <c r="BD618" s="232" t="e" cm="1">
        <f t="array" aca="1" ref="BD618" ca="1">INDIRECT("'"&amp;$C618&amp;"'!"&amp;"$"&amp;$D618&amp;$BD$1&amp;"")</f>
        <v>#REF!</v>
      </c>
      <c r="BE618" s="231"/>
      <c r="BF618" s="232"/>
      <c r="BG618" s="230"/>
      <c r="BH618" s="234"/>
      <c r="BI618" s="230"/>
      <c r="BJ618" s="234" t="e" cm="1">
        <f t="array" aca="1" ref="BJ618" ca="1">INDIRECT("'"&amp;$C618&amp;"'!"&amp;"$"&amp;$D618&amp;$BJ$1&amp;"")</f>
        <v>#REF!</v>
      </c>
      <c r="BK618" s="232"/>
      <c r="BL618" s="230"/>
      <c r="BM618" s="414"/>
      <c r="BN618" s="229" t="e" cm="1">
        <f t="array" aca="1" ref="BN618" ca="1">INDIRECT("'"&amp;$C618&amp;"'!"&amp;"$"&amp;$D618&amp;$BN$1&amp;"")</f>
        <v>#REF!</v>
      </c>
      <c r="BO618" s="231"/>
      <c r="BP618" s="230"/>
      <c r="BQ618" s="234" t="e" cm="1">
        <f t="array" aca="1" ref="BQ618" ca="1">INDIRECT("'"&amp;$C618&amp;"'!"&amp;"$"&amp;$D618&amp;$BQ$1&amp;"")</f>
        <v>#REF!</v>
      </c>
      <c r="BR618" s="232"/>
      <c r="BS618" s="232"/>
      <c r="BT618" s="230"/>
      <c r="BU618" s="235" t="e" cm="1">
        <f t="array" aca="1" ref="BU618" ca="1">INDIRECT("'"&amp;$C618&amp;"'!"&amp;"$"&amp;$D618&amp;$BU$1&amp;"")</f>
        <v>#REF!</v>
      </c>
      <c r="BV618" s="232"/>
      <c r="BW618" s="232"/>
      <c r="BX618" s="230"/>
      <c r="BY618" s="235"/>
      <c r="BZ618" s="232"/>
      <c r="CA618" s="232"/>
      <c r="CB618" s="230"/>
    </row>
    <row r="619" spans="1:80" ht="15" x14ac:dyDescent="0.2">
      <c r="A619" s="351">
        <f t="shared" si="47"/>
        <v>45986</v>
      </c>
      <c r="B619" s="268">
        <v>0.58333333333333404</v>
      </c>
      <c r="C619" s="254">
        <f t="shared" si="48"/>
        <v>25</v>
      </c>
      <c r="D619" s="255" t="s">
        <v>167</v>
      </c>
      <c r="E619" s="236"/>
      <c r="F619" s="237"/>
      <c r="G619" s="238" t="e" cm="1">
        <f t="array" aca="1" ref="G619" ca="1">INDIRECT("'"&amp;$C619&amp;"'!"&amp;"$"&amp;$D619&amp;$G$1&amp;"")</f>
        <v>#REF!</v>
      </c>
      <c r="H619" s="239" t="s">
        <v>1</v>
      </c>
      <c r="I619" s="237" t="s">
        <v>1</v>
      </c>
      <c r="J619" s="238" t="e" cm="1">
        <f t="array" aca="1" ref="J619" ca="1">INDIRECT("'"&amp;$C619&amp;"'!"&amp;"$"&amp;$D619&amp;$J$1&amp;"")</f>
        <v>#REF!</v>
      </c>
      <c r="K619" s="239"/>
      <c r="L619" s="239"/>
      <c r="M619" s="240"/>
      <c r="N619" s="236" t="e" cm="1">
        <f t="array" aca="1" ref="N619" ca="1">INDIRECT("'"&amp;$C619&amp;"'!"&amp;"$"&amp;$D619&amp;$N$1&amp;"")</f>
        <v>#REF!</v>
      </c>
      <c r="O619" s="239"/>
      <c r="P619" s="239"/>
      <c r="Q619" s="237"/>
      <c r="R619" s="236" t="e" cm="1">
        <f t="array" aca="1" ref="R619" ca="1">INDIRECT("'"&amp;$C619&amp;"'!"&amp;"$"&amp;$D619&amp;$R$1&amp;"")</f>
        <v>#REF!</v>
      </c>
      <c r="S619" s="239"/>
      <c r="T619" s="239"/>
      <c r="U619" s="240"/>
      <c r="V619" s="236"/>
      <c r="W619" s="241" t="e" cm="1">
        <f t="array" aca="1" ref="W619" ca="1">INDIRECT("'"&amp;$C619&amp;"'!"&amp;"$"&amp;$D619&amp;$W$1&amp;"")</f>
        <v>#REF!</v>
      </c>
      <c r="X619" s="239"/>
      <c r="Y619" s="237"/>
      <c r="Z619" s="238" t="e" cm="1">
        <f t="array" aca="1" ref="Z619" ca="1">INDIRECT("'"&amp;$C619&amp;"'!"&amp;"$"&amp;$D619&amp;$Z$1&amp;"")</f>
        <v>#REF!</v>
      </c>
      <c r="AA619" s="239" t="s">
        <v>1</v>
      </c>
      <c r="AB619" s="239" t="s">
        <v>1</v>
      </c>
      <c r="AC619" s="240" t="s">
        <v>1</v>
      </c>
      <c r="AD619" s="236" t="e" cm="1">
        <f t="array" aca="1" ref="AD619" ca="1">INDIRECT("'"&amp;$C619&amp;"'!"&amp;"$"&amp;$D619&amp;$AD$1&amp;"")</f>
        <v>#REF!</v>
      </c>
      <c r="AE619" s="239" t="s">
        <v>1</v>
      </c>
      <c r="AF619" s="239" t="s">
        <v>1</v>
      </c>
      <c r="AG619" s="237" t="s">
        <v>1</v>
      </c>
      <c r="AH619" s="238" t="e" cm="1">
        <f t="array" aca="1" ref="AH619" ca="1">INDIRECT("'"&amp;$C619&amp;"'!"&amp;"$"&amp;$D619&amp;$AH$1&amp;"")</f>
        <v>#REF!</v>
      </c>
      <c r="AI619" s="239" t="s">
        <v>1</v>
      </c>
      <c r="AJ619" s="239" t="s">
        <v>1</v>
      </c>
      <c r="AK619" s="240" t="s">
        <v>1</v>
      </c>
      <c r="AL619" s="236" t="e" cm="1">
        <f t="array" aca="1" ref="AL619" ca="1">INDIRECT("'"&amp;$C619&amp;"'!"&amp;"$"&amp;$D619&amp;$AL$1&amp;"")</f>
        <v>#REF!</v>
      </c>
      <c r="AM619" s="239" t="s">
        <v>1</v>
      </c>
      <c r="AN619" s="239" t="s">
        <v>1</v>
      </c>
      <c r="AO619" s="237" t="s">
        <v>1</v>
      </c>
      <c r="AP619" s="236"/>
      <c r="AQ619" s="240"/>
      <c r="AR619" s="236" t="e" cm="1">
        <f t="array" aca="1" ref="AR619" ca="1">INDIRECT("'"&amp;$C619&amp;"'!"&amp;"$"&amp;$D619&amp;$AR$1&amp;"")</f>
        <v>#REF!</v>
      </c>
      <c r="AS619" s="239"/>
      <c r="AT619" s="237"/>
      <c r="AU619" s="238" t="e" cm="1">
        <f t="array" aca="1" ref="AU619" ca="1">INDIRECT("'"&amp;$C619&amp;"'!"&amp;"$"&amp;$D619&amp;$AU$1&amp;"")</f>
        <v>#REF!</v>
      </c>
      <c r="AV619" s="239"/>
      <c r="AW619" s="237"/>
      <c r="AX619" s="236"/>
      <c r="AY619" s="240"/>
      <c r="AZ619" s="239" t="e" cm="1">
        <f t="array" aca="1" ref="AZ619" ca="1">INDIRECT("'"&amp;$C619&amp;"'!"&amp;"$"&amp;$D619&amp;$AZ$1&amp;"")</f>
        <v>#REF!</v>
      </c>
      <c r="BA619" s="238"/>
      <c r="BB619" s="239"/>
      <c r="BC619" s="237"/>
      <c r="BD619" s="239" t="e" cm="1">
        <f t="array" aca="1" ref="BD619" ca="1">INDIRECT("'"&amp;$C619&amp;"'!"&amp;"$"&amp;$D619&amp;$BD$1&amp;"")</f>
        <v>#REF!</v>
      </c>
      <c r="BE619" s="238"/>
      <c r="BF619" s="239"/>
      <c r="BG619" s="237"/>
      <c r="BH619" s="241"/>
      <c r="BI619" s="237"/>
      <c r="BJ619" s="241" t="e" cm="1">
        <f t="array" aca="1" ref="BJ619" ca="1">INDIRECT("'"&amp;$C619&amp;"'!"&amp;"$"&amp;$D619&amp;$BJ$1&amp;"")</f>
        <v>#REF!</v>
      </c>
      <c r="BK619" s="239"/>
      <c r="BL619" s="237"/>
      <c r="BM619" s="415"/>
      <c r="BN619" s="236" t="e" cm="1">
        <f t="array" aca="1" ref="BN619" ca="1">INDIRECT("'"&amp;$C619&amp;"'!"&amp;"$"&amp;$D619&amp;$BN$1&amp;"")</f>
        <v>#REF!</v>
      </c>
      <c r="BO619" s="238"/>
      <c r="BP619" s="237"/>
      <c r="BQ619" s="241" t="e" cm="1">
        <f t="array" aca="1" ref="BQ619" ca="1">INDIRECT("'"&amp;$C619&amp;"'!"&amp;"$"&amp;$D619&amp;$BQ$1&amp;"")</f>
        <v>#REF!</v>
      </c>
      <c r="BR619" s="239"/>
      <c r="BS619" s="239"/>
      <c r="BT619" s="237"/>
      <c r="BU619" s="242" t="e" cm="1">
        <f t="array" aca="1" ref="BU619" ca="1">INDIRECT("'"&amp;$C619&amp;"'!"&amp;"$"&amp;$D619&amp;$BU$1&amp;"")</f>
        <v>#REF!</v>
      </c>
      <c r="BV619" s="239"/>
      <c r="BW619" s="239"/>
      <c r="BX619" s="237"/>
      <c r="BY619" s="242"/>
      <c r="BZ619" s="239"/>
      <c r="CA619" s="239"/>
      <c r="CB619" s="237"/>
    </row>
    <row r="620" spans="1:80" ht="15" x14ac:dyDescent="0.2">
      <c r="A620" s="351">
        <f t="shared" si="47"/>
        <v>45986</v>
      </c>
      <c r="B620" s="268">
        <v>0.625</v>
      </c>
      <c r="C620" s="254">
        <f t="shared" si="48"/>
        <v>25</v>
      </c>
      <c r="D620" s="255" t="s">
        <v>168</v>
      </c>
      <c r="E620" s="229"/>
      <c r="F620" s="230"/>
      <c r="G620" s="231" t="e" cm="1">
        <f t="array" aca="1" ref="G620" ca="1">INDIRECT("'"&amp;$C620&amp;"'!"&amp;"$"&amp;$D620&amp;$G$1&amp;"")</f>
        <v>#REF!</v>
      </c>
      <c r="H620" s="232" t="s">
        <v>1</v>
      </c>
      <c r="I620" s="230" t="s">
        <v>1</v>
      </c>
      <c r="J620" s="231" t="e" cm="1">
        <f t="array" aca="1" ref="J620" ca="1">INDIRECT("'"&amp;$C620&amp;"'!"&amp;"$"&amp;$D620&amp;$J$1&amp;"")</f>
        <v>#REF!</v>
      </c>
      <c r="K620" s="232"/>
      <c r="L620" s="232"/>
      <c r="M620" s="233"/>
      <c r="N620" s="229" t="e" cm="1">
        <f t="array" aca="1" ref="N620" ca="1">INDIRECT("'"&amp;$C620&amp;"'!"&amp;"$"&amp;$D620&amp;$N$1&amp;"")</f>
        <v>#REF!</v>
      </c>
      <c r="O620" s="232"/>
      <c r="P620" s="232"/>
      <c r="Q620" s="230"/>
      <c r="R620" s="359" t="e" cm="1">
        <f t="array" aca="1" ref="R620" ca="1">INDIRECT("'"&amp;$C620&amp;"'!"&amp;"$"&amp;$D620&amp;$R$1&amp;"")</f>
        <v>#REF!</v>
      </c>
      <c r="S620" s="232"/>
      <c r="T620" s="232"/>
      <c r="U620" s="233"/>
      <c r="V620" s="229"/>
      <c r="W620" s="234" t="e" cm="1">
        <f t="array" aca="1" ref="W620" ca="1">INDIRECT("'"&amp;$C620&amp;"'!"&amp;"$"&amp;$D620&amp;$W$1&amp;"")</f>
        <v>#REF!</v>
      </c>
      <c r="X620" s="232"/>
      <c r="Y620" s="230"/>
      <c r="Z620" s="231" t="e" cm="1">
        <f t="array" aca="1" ref="Z620" ca="1">INDIRECT("'"&amp;$C620&amp;"'!"&amp;"$"&amp;$D620&amp;$Z$1&amp;"")</f>
        <v>#REF!</v>
      </c>
      <c r="AA620" s="232" t="s">
        <v>1</v>
      </c>
      <c r="AB620" s="232" t="s">
        <v>1</v>
      </c>
      <c r="AC620" s="233" t="s">
        <v>1</v>
      </c>
      <c r="AD620" s="229" t="e" cm="1">
        <f t="array" aca="1" ref="AD620" ca="1">INDIRECT("'"&amp;$C620&amp;"'!"&amp;"$"&amp;$D620&amp;$AD$1&amp;"")</f>
        <v>#REF!</v>
      </c>
      <c r="AE620" s="232" t="s">
        <v>1</v>
      </c>
      <c r="AF620" s="232" t="s">
        <v>1</v>
      </c>
      <c r="AG620" s="230" t="s">
        <v>1</v>
      </c>
      <c r="AH620" s="231" t="e" cm="1">
        <f t="array" aca="1" ref="AH620" ca="1">INDIRECT("'"&amp;$C620&amp;"'!"&amp;"$"&amp;$D620&amp;$AH$1&amp;"")</f>
        <v>#REF!</v>
      </c>
      <c r="AI620" s="232" t="s">
        <v>1</v>
      </c>
      <c r="AJ620" s="232" t="s">
        <v>1</v>
      </c>
      <c r="AK620" s="233" t="s">
        <v>1</v>
      </c>
      <c r="AL620" s="229" t="e" cm="1">
        <f t="array" aca="1" ref="AL620" ca="1">INDIRECT("'"&amp;$C620&amp;"'!"&amp;"$"&amp;$D620&amp;$AL$1&amp;"")</f>
        <v>#REF!</v>
      </c>
      <c r="AM620" s="232" t="s">
        <v>1</v>
      </c>
      <c r="AN620" s="232" t="s">
        <v>1</v>
      </c>
      <c r="AO620" s="230" t="s">
        <v>1</v>
      </c>
      <c r="AP620" s="229"/>
      <c r="AQ620" s="233"/>
      <c r="AR620" s="229" t="e" cm="1">
        <f t="array" aca="1" ref="AR620" ca="1">INDIRECT("'"&amp;$C620&amp;"'!"&amp;"$"&amp;$D620&amp;$AR$1&amp;"")</f>
        <v>#REF!</v>
      </c>
      <c r="AS620" s="232"/>
      <c r="AT620" s="230"/>
      <c r="AU620" s="231" t="e" cm="1">
        <f t="array" aca="1" ref="AU620" ca="1">INDIRECT("'"&amp;$C620&amp;"'!"&amp;"$"&amp;$D620&amp;$AU$1&amp;"")</f>
        <v>#REF!</v>
      </c>
      <c r="AV620" s="232"/>
      <c r="AW620" s="230"/>
      <c r="AX620" s="229"/>
      <c r="AY620" s="233"/>
      <c r="AZ620" s="232" t="e" cm="1">
        <f t="array" aca="1" ref="AZ620" ca="1">INDIRECT("'"&amp;$C620&amp;"'!"&amp;"$"&amp;$D620&amp;$AZ$1&amp;"")</f>
        <v>#REF!</v>
      </c>
      <c r="BA620" s="231"/>
      <c r="BB620" s="232"/>
      <c r="BC620" s="230"/>
      <c r="BD620" s="232" t="e" cm="1">
        <f t="array" aca="1" ref="BD620" ca="1">INDIRECT("'"&amp;$C620&amp;"'!"&amp;"$"&amp;$D620&amp;$BD$1&amp;"")</f>
        <v>#REF!</v>
      </c>
      <c r="BE620" s="231"/>
      <c r="BF620" s="232"/>
      <c r="BG620" s="230"/>
      <c r="BH620" s="234"/>
      <c r="BI620" s="230"/>
      <c r="BJ620" s="234" t="e" cm="1">
        <f t="array" aca="1" ref="BJ620" ca="1">INDIRECT("'"&amp;$C620&amp;"'!"&amp;"$"&amp;$D620&amp;$BJ$1&amp;"")</f>
        <v>#REF!</v>
      </c>
      <c r="BK620" s="232"/>
      <c r="BL620" s="230"/>
      <c r="BM620" s="414"/>
      <c r="BN620" s="229" t="e" cm="1">
        <f t="array" aca="1" ref="BN620" ca="1">INDIRECT("'"&amp;$C620&amp;"'!"&amp;"$"&amp;$D620&amp;$BN$1&amp;"")</f>
        <v>#REF!</v>
      </c>
      <c r="BO620" s="231"/>
      <c r="BP620" s="230"/>
      <c r="BQ620" s="234" t="e" cm="1">
        <f t="array" aca="1" ref="BQ620" ca="1">INDIRECT("'"&amp;$C620&amp;"'!"&amp;"$"&amp;$D620&amp;$BQ$1&amp;"")</f>
        <v>#REF!</v>
      </c>
      <c r="BR620" s="232"/>
      <c r="BS620" s="232"/>
      <c r="BT620" s="230"/>
      <c r="BU620" s="235" t="e" cm="1">
        <f t="array" aca="1" ref="BU620" ca="1">INDIRECT("'"&amp;$C620&amp;"'!"&amp;"$"&amp;$D620&amp;$BU$1&amp;"")</f>
        <v>#REF!</v>
      </c>
      <c r="BV620" s="232"/>
      <c r="BW620" s="232"/>
      <c r="BX620" s="230"/>
      <c r="BY620" s="235"/>
      <c r="BZ620" s="232"/>
      <c r="CA620" s="232"/>
      <c r="CB620" s="230"/>
    </row>
    <row r="621" spans="1:80" ht="15" x14ac:dyDescent="0.2">
      <c r="A621" s="351">
        <f t="shared" si="47"/>
        <v>45986</v>
      </c>
      <c r="B621" s="268">
        <v>0.66666666666666696</v>
      </c>
      <c r="C621" s="254">
        <f t="shared" si="48"/>
        <v>25</v>
      </c>
      <c r="D621" s="255" t="s">
        <v>169</v>
      </c>
      <c r="E621" s="236"/>
      <c r="F621" s="237"/>
      <c r="G621" s="238" t="e" cm="1">
        <f t="array" aca="1" ref="G621" ca="1">INDIRECT("'"&amp;$C621&amp;"'!"&amp;"$"&amp;$D621&amp;$G$1&amp;"")</f>
        <v>#REF!</v>
      </c>
      <c r="H621" s="239" t="s">
        <v>1</v>
      </c>
      <c r="I621" s="237" t="s">
        <v>1</v>
      </c>
      <c r="J621" s="238" t="e" cm="1">
        <f t="array" aca="1" ref="J621" ca="1">INDIRECT("'"&amp;$C621&amp;"'!"&amp;"$"&amp;$D621&amp;$J$1&amp;"")</f>
        <v>#REF!</v>
      </c>
      <c r="K621" s="239"/>
      <c r="L621" s="239"/>
      <c r="M621" s="240"/>
      <c r="N621" s="236" t="e" cm="1">
        <f t="array" aca="1" ref="N621" ca="1">INDIRECT("'"&amp;$C621&amp;"'!"&amp;"$"&amp;$D621&amp;$N$1&amp;"")</f>
        <v>#REF!</v>
      </c>
      <c r="O621" s="239"/>
      <c r="P621" s="239"/>
      <c r="Q621" s="237"/>
      <c r="R621" s="360" t="e" cm="1">
        <f t="array" aca="1" ref="R621" ca="1">INDIRECT("'"&amp;$C621&amp;"'!"&amp;"$"&amp;$D621&amp;$R$1&amp;"")</f>
        <v>#REF!</v>
      </c>
      <c r="S621" s="239"/>
      <c r="T621" s="239"/>
      <c r="U621" s="240"/>
      <c r="V621" s="236"/>
      <c r="W621" s="241" t="e" cm="1">
        <f t="array" aca="1" ref="W621" ca="1">INDIRECT("'"&amp;$C621&amp;"'!"&amp;"$"&amp;$D621&amp;$W$1&amp;"")</f>
        <v>#REF!</v>
      </c>
      <c r="X621" s="239"/>
      <c r="Y621" s="237"/>
      <c r="Z621" s="238" t="e" cm="1">
        <f t="array" aca="1" ref="Z621" ca="1">INDIRECT("'"&amp;$C621&amp;"'!"&amp;"$"&amp;$D621&amp;$Z$1&amp;"")</f>
        <v>#REF!</v>
      </c>
      <c r="AA621" s="239" t="s">
        <v>1</v>
      </c>
      <c r="AB621" s="239" t="s">
        <v>1</v>
      </c>
      <c r="AC621" s="240" t="s">
        <v>1</v>
      </c>
      <c r="AD621" s="236" t="e" cm="1">
        <f t="array" aca="1" ref="AD621" ca="1">INDIRECT("'"&amp;$C621&amp;"'!"&amp;"$"&amp;$D621&amp;$AD$1&amp;"")</f>
        <v>#REF!</v>
      </c>
      <c r="AE621" s="239" t="s">
        <v>1</v>
      </c>
      <c r="AF621" s="239" t="s">
        <v>1</v>
      </c>
      <c r="AG621" s="237" t="s">
        <v>1</v>
      </c>
      <c r="AH621" s="238" t="e" cm="1">
        <f t="array" aca="1" ref="AH621" ca="1">INDIRECT("'"&amp;$C621&amp;"'!"&amp;"$"&amp;$D621&amp;$AH$1&amp;"")</f>
        <v>#REF!</v>
      </c>
      <c r="AI621" s="239" t="s">
        <v>1</v>
      </c>
      <c r="AJ621" s="239" t="s">
        <v>1</v>
      </c>
      <c r="AK621" s="240" t="s">
        <v>1</v>
      </c>
      <c r="AL621" s="236" t="e" cm="1">
        <f t="array" aca="1" ref="AL621" ca="1">INDIRECT("'"&amp;$C621&amp;"'!"&amp;"$"&amp;$D621&amp;$AL$1&amp;"")</f>
        <v>#REF!</v>
      </c>
      <c r="AM621" s="239" t="s">
        <v>1</v>
      </c>
      <c r="AN621" s="239" t="s">
        <v>1</v>
      </c>
      <c r="AO621" s="237" t="s">
        <v>1</v>
      </c>
      <c r="AP621" s="236"/>
      <c r="AQ621" s="240"/>
      <c r="AR621" s="236" t="e" cm="1">
        <f t="array" aca="1" ref="AR621" ca="1">INDIRECT("'"&amp;$C621&amp;"'!"&amp;"$"&amp;$D621&amp;$AR$1&amp;"")</f>
        <v>#REF!</v>
      </c>
      <c r="AS621" s="239"/>
      <c r="AT621" s="237"/>
      <c r="AU621" s="238" t="e" cm="1">
        <f t="array" aca="1" ref="AU621" ca="1">INDIRECT("'"&amp;$C621&amp;"'!"&amp;"$"&amp;$D621&amp;$AU$1&amp;"")</f>
        <v>#REF!</v>
      </c>
      <c r="AV621" s="239"/>
      <c r="AW621" s="237"/>
      <c r="AX621" s="236"/>
      <c r="AY621" s="240"/>
      <c r="AZ621" s="239" t="e" cm="1">
        <f t="array" aca="1" ref="AZ621" ca="1">INDIRECT("'"&amp;$C621&amp;"'!"&amp;"$"&amp;$D621&amp;$AZ$1&amp;"")</f>
        <v>#REF!</v>
      </c>
      <c r="BA621" s="238"/>
      <c r="BB621" s="239"/>
      <c r="BC621" s="237"/>
      <c r="BD621" s="239" t="e" cm="1">
        <f t="array" aca="1" ref="BD621" ca="1">INDIRECT("'"&amp;$C621&amp;"'!"&amp;"$"&amp;$D621&amp;$BD$1&amp;"")</f>
        <v>#REF!</v>
      </c>
      <c r="BE621" s="238"/>
      <c r="BF621" s="239"/>
      <c r="BG621" s="237"/>
      <c r="BH621" s="241"/>
      <c r="BI621" s="237"/>
      <c r="BJ621" s="241" t="e" cm="1">
        <f t="array" aca="1" ref="BJ621" ca="1">INDIRECT("'"&amp;$C621&amp;"'!"&amp;"$"&amp;$D621&amp;$BJ$1&amp;"")</f>
        <v>#REF!</v>
      </c>
      <c r="BK621" s="239"/>
      <c r="BL621" s="237"/>
      <c r="BM621" s="415"/>
      <c r="BN621" s="236" t="e" cm="1">
        <f t="array" aca="1" ref="BN621" ca="1">INDIRECT("'"&amp;$C621&amp;"'!"&amp;"$"&amp;$D621&amp;$BN$1&amp;"")</f>
        <v>#REF!</v>
      </c>
      <c r="BO621" s="238"/>
      <c r="BP621" s="237"/>
      <c r="BQ621" s="241" t="e" cm="1">
        <f t="array" aca="1" ref="BQ621" ca="1">INDIRECT("'"&amp;$C621&amp;"'!"&amp;"$"&amp;$D621&amp;$BQ$1&amp;"")</f>
        <v>#REF!</v>
      </c>
      <c r="BR621" s="239"/>
      <c r="BS621" s="239"/>
      <c r="BT621" s="237"/>
      <c r="BU621" s="242" t="e" cm="1">
        <f t="array" aca="1" ref="BU621" ca="1">INDIRECT("'"&amp;$C621&amp;"'!"&amp;"$"&amp;$D621&amp;$BU$1&amp;"")</f>
        <v>#REF!</v>
      </c>
      <c r="BV621" s="239"/>
      <c r="BW621" s="239"/>
      <c r="BX621" s="237"/>
      <c r="BY621" s="242"/>
      <c r="BZ621" s="239"/>
      <c r="CA621" s="239"/>
      <c r="CB621" s="237"/>
    </row>
    <row r="622" spans="1:80" ht="15" x14ac:dyDescent="0.2">
      <c r="A622" s="351">
        <f t="shared" si="47"/>
        <v>45986</v>
      </c>
      <c r="B622" s="268">
        <v>0.70833333333333404</v>
      </c>
      <c r="C622" s="254">
        <f t="shared" si="48"/>
        <v>25</v>
      </c>
      <c r="D622" s="255" t="s">
        <v>170</v>
      </c>
      <c r="E622" s="229"/>
      <c r="F622" s="230"/>
      <c r="G622" s="231" t="e" cm="1">
        <f t="array" aca="1" ref="G622" ca="1">INDIRECT("'"&amp;$C622&amp;"'!"&amp;"$"&amp;$D622&amp;$G$1&amp;"")</f>
        <v>#REF!</v>
      </c>
      <c r="H622" s="232" t="s">
        <v>1</v>
      </c>
      <c r="I622" s="230" t="s">
        <v>1</v>
      </c>
      <c r="J622" s="231" t="e" cm="1">
        <f t="array" aca="1" ref="J622" ca="1">INDIRECT("'"&amp;$C622&amp;"'!"&amp;"$"&amp;$D622&amp;$J$1&amp;"")</f>
        <v>#REF!</v>
      </c>
      <c r="K622" s="232"/>
      <c r="L622" s="232"/>
      <c r="M622" s="233"/>
      <c r="N622" s="229" t="e" cm="1">
        <f t="array" aca="1" ref="N622" ca="1">INDIRECT("'"&amp;$C622&amp;"'!"&amp;"$"&amp;$D622&amp;$N$1&amp;"")</f>
        <v>#REF!</v>
      </c>
      <c r="O622" s="232"/>
      <c r="P622" s="232"/>
      <c r="Q622" s="233"/>
      <c r="R622" s="359" t="e" cm="1">
        <f t="array" aca="1" ref="R622" ca="1">INDIRECT("'"&amp;$C622&amp;"'!"&amp;"$"&amp;$D622&amp;$R$1&amp;"")</f>
        <v>#REF!</v>
      </c>
      <c r="S622" s="232"/>
      <c r="T622" s="232"/>
      <c r="U622" s="233"/>
      <c r="V622" s="229"/>
      <c r="W622" s="234" t="e" cm="1">
        <f t="array" aca="1" ref="W622" ca="1">INDIRECT("'"&amp;$C622&amp;"'!"&amp;"$"&amp;$D622&amp;$W$1&amp;"")</f>
        <v>#REF!</v>
      </c>
      <c r="X622" s="232"/>
      <c r="Y622" s="230"/>
      <c r="Z622" s="231" t="e" cm="1">
        <f t="array" aca="1" ref="Z622" ca="1">INDIRECT("'"&amp;$C622&amp;"'!"&amp;"$"&amp;$D622&amp;$Z$1&amp;"")</f>
        <v>#REF!</v>
      </c>
      <c r="AA622" s="232" t="s">
        <v>1</v>
      </c>
      <c r="AB622" s="232" t="s">
        <v>1</v>
      </c>
      <c r="AC622" s="233" t="s">
        <v>1</v>
      </c>
      <c r="AD622" s="229" t="e" cm="1">
        <f t="array" aca="1" ref="AD622" ca="1">INDIRECT("'"&amp;$C622&amp;"'!"&amp;"$"&amp;$D622&amp;$AD$1&amp;"")</f>
        <v>#REF!</v>
      </c>
      <c r="AE622" s="232" t="s">
        <v>1</v>
      </c>
      <c r="AF622" s="232" t="s">
        <v>1</v>
      </c>
      <c r="AG622" s="230" t="s">
        <v>1</v>
      </c>
      <c r="AH622" s="231" t="e" cm="1">
        <f t="array" aca="1" ref="AH622" ca="1">INDIRECT("'"&amp;$C622&amp;"'!"&amp;"$"&amp;$D622&amp;$AH$1&amp;"")</f>
        <v>#REF!</v>
      </c>
      <c r="AI622" s="232" t="s">
        <v>1</v>
      </c>
      <c r="AJ622" s="232" t="s">
        <v>1</v>
      </c>
      <c r="AK622" s="233" t="s">
        <v>1</v>
      </c>
      <c r="AL622" s="229" t="e" cm="1">
        <f t="array" aca="1" ref="AL622" ca="1">INDIRECT("'"&amp;$C622&amp;"'!"&amp;"$"&amp;$D622&amp;$AL$1&amp;"")</f>
        <v>#REF!</v>
      </c>
      <c r="AM622" s="232" t="s">
        <v>1</v>
      </c>
      <c r="AN622" s="232" t="s">
        <v>1</v>
      </c>
      <c r="AO622" s="230" t="s">
        <v>1</v>
      </c>
      <c r="AP622" s="229"/>
      <c r="AQ622" s="233"/>
      <c r="AR622" s="229" t="e" cm="1">
        <f t="array" aca="1" ref="AR622" ca="1">INDIRECT("'"&amp;$C622&amp;"'!"&amp;"$"&amp;$D622&amp;$AR$1&amp;"")</f>
        <v>#REF!</v>
      </c>
      <c r="AS622" s="232"/>
      <c r="AT622" s="230"/>
      <c r="AU622" s="231" t="e" cm="1">
        <f t="array" aca="1" ref="AU622" ca="1">INDIRECT("'"&amp;$C622&amp;"'!"&amp;"$"&amp;$D622&amp;$AU$1&amp;"")</f>
        <v>#REF!</v>
      </c>
      <c r="AV622" s="232"/>
      <c r="AW622" s="230"/>
      <c r="AX622" s="229"/>
      <c r="AY622" s="233"/>
      <c r="AZ622" s="232" t="e" cm="1">
        <f t="array" aca="1" ref="AZ622" ca="1">INDIRECT("'"&amp;$C622&amp;"'!"&amp;"$"&amp;$D622&amp;$AZ$1&amp;"")</f>
        <v>#REF!</v>
      </c>
      <c r="BA622" s="231"/>
      <c r="BB622" s="232"/>
      <c r="BC622" s="230"/>
      <c r="BD622" s="232" t="e" cm="1">
        <f t="array" aca="1" ref="BD622" ca="1">INDIRECT("'"&amp;$C622&amp;"'!"&amp;"$"&amp;$D622&amp;$BD$1&amp;"")</f>
        <v>#REF!</v>
      </c>
      <c r="BE622" s="231"/>
      <c r="BF622" s="232"/>
      <c r="BG622" s="230"/>
      <c r="BH622" s="234"/>
      <c r="BI622" s="230"/>
      <c r="BJ622" s="234" t="e" cm="1">
        <f t="array" aca="1" ref="BJ622" ca="1">INDIRECT("'"&amp;$C622&amp;"'!"&amp;"$"&amp;$D622&amp;$BJ$1&amp;"")</f>
        <v>#REF!</v>
      </c>
      <c r="BK622" s="232"/>
      <c r="BL622" s="230"/>
      <c r="BM622" s="414"/>
      <c r="BN622" s="229" t="e" cm="1">
        <f t="array" aca="1" ref="BN622" ca="1">INDIRECT("'"&amp;$C622&amp;"'!"&amp;"$"&amp;$D622&amp;$BN$1&amp;"")</f>
        <v>#REF!</v>
      </c>
      <c r="BO622" s="231"/>
      <c r="BP622" s="230"/>
      <c r="BQ622" s="234" t="e" cm="1">
        <f t="array" aca="1" ref="BQ622" ca="1">INDIRECT("'"&amp;$C622&amp;"'!"&amp;"$"&amp;$D622&amp;$BQ$1&amp;"")</f>
        <v>#REF!</v>
      </c>
      <c r="BR622" s="232"/>
      <c r="BS622" s="232"/>
      <c r="BT622" s="230"/>
      <c r="BU622" s="235" t="e" cm="1">
        <f t="array" aca="1" ref="BU622" ca="1">INDIRECT("'"&amp;$C622&amp;"'!"&amp;"$"&amp;$D622&amp;$BU$1&amp;"")</f>
        <v>#REF!</v>
      </c>
      <c r="BV622" s="232"/>
      <c r="BW622" s="232"/>
      <c r="BX622" s="230"/>
      <c r="BY622" s="235"/>
      <c r="BZ622" s="232"/>
      <c r="CA622" s="232"/>
      <c r="CB622" s="230"/>
    </row>
    <row r="623" spans="1:80" ht="15" x14ac:dyDescent="0.2">
      <c r="A623" s="351">
        <f t="shared" si="47"/>
        <v>45986</v>
      </c>
      <c r="B623" s="268">
        <v>0.750000000000001</v>
      </c>
      <c r="C623" s="254">
        <f t="shared" si="48"/>
        <v>25</v>
      </c>
      <c r="D623" s="255" t="s">
        <v>171</v>
      </c>
      <c r="E623" s="236"/>
      <c r="F623" s="237"/>
      <c r="G623" s="238" t="e" cm="1">
        <f t="array" aca="1" ref="G623" ca="1">INDIRECT("'"&amp;$C623&amp;"'!"&amp;"$"&amp;$D623&amp;$G$1&amp;"")</f>
        <v>#REF!</v>
      </c>
      <c r="H623" s="239" t="s">
        <v>1</v>
      </c>
      <c r="I623" s="237" t="s">
        <v>1</v>
      </c>
      <c r="J623" s="238" t="e" cm="1">
        <f t="array" aca="1" ref="J623" ca="1">INDIRECT("'"&amp;$C623&amp;"'!"&amp;"$"&amp;$D623&amp;$J$1&amp;"")</f>
        <v>#REF!</v>
      </c>
      <c r="K623" s="239"/>
      <c r="L623" s="239"/>
      <c r="M623" s="240"/>
      <c r="N623" s="236" t="e" cm="1">
        <f t="array" aca="1" ref="N623" ca="1">INDIRECT("'"&amp;$C623&amp;"'!"&amp;"$"&amp;$D623&amp;$N$1&amp;"")</f>
        <v>#REF!</v>
      </c>
      <c r="O623" s="239"/>
      <c r="P623" s="239"/>
      <c r="Q623" s="237"/>
      <c r="R623" s="236" t="e" cm="1">
        <f t="array" aca="1" ref="R623" ca="1">INDIRECT("'"&amp;$C623&amp;"'!"&amp;"$"&amp;$D623&amp;$R$1&amp;"")</f>
        <v>#REF!</v>
      </c>
      <c r="S623" s="239"/>
      <c r="T623" s="239"/>
      <c r="U623" s="240"/>
      <c r="V623" s="236"/>
      <c r="W623" s="241" t="e" cm="1">
        <f t="array" aca="1" ref="W623" ca="1">INDIRECT("'"&amp;$C623&amp;"'!"&amp;"$"&amp;$D623&amp;$W$1&amp;"")</f>
        <v>#REF!</v>
      </c>
      <c r="X623" s="239"/>
      <c r="Y623" s="237"/>
      <c r="Z623" s="238" t="e" cm="1">
        <f t="array" aca="1" ref="Z623" ca="1">INDIRECT("'"&amp;$C623&amp;"'!"&amp;"$"&amp;$D623&amp;$Z$1&amp;"")</f>
        <v>#REF!</v>
      </c>
      <c r="AA623" s="239" t="s">
        <v>1</v>
      </c>
      <c r="AB623" s="239" t="s">
        <v>1</v>
      </c>
      <c r="AC623" s="240" t="s">
        <v>1</v>
      </c>
      <c r="AD623" s="236" t="e" cm="1">
        <f t="array" aca="1" ref="AD623" ca="1">INDIRECT("'"&amp;$C623&amp;"'!"&amp;"$"&amp;$D623&amp;$AD$1&amp;"")</f>
        <v>#REF!</v>
      </c>
      <c r="AE623" s="239" t="s">
        <v>1</v>
      </c>
      <c r="AF623" s="239" t="s">
        <v>1</v>
      </c>
      <c r="AG623" s="237" t="s">
        <v>1</v>
      </c>
      <c r="AH623" s="238" t="e" cm="1">
        <f t="array" aca="1" ref="AH623" ca="1">INDIRECT("'"&amp;$C623&amp;"'!"&amp;"$"&amp;$D623&amp;$AH$1&amp;"")</f>
        <v>#REF!</v>
      </c>
      <c r="AI623" s="239" t="s">
        <v>1</v>
      </c>
      <c r="AJ623" s="239" t="s">
        <v>1</v>
      </c>
      <c r="AK623" s="240" t="s">
        <v>1</v>
      </c>
      <c r="AL623" s="236" t="e" cm="1">
        <f t="array" aca="1" ref="AL623" ca="1">INDIRECT("'"&amp;$C623&amp;"'!"&amp;"$"&amp;$D623&amp;$AL$1&amp;"")</f>
        <v>#REF!</v>
      </c>
      <c r="AM623" s="239" t="s">
        <v>1</v>
      </c>
      <c r="AN623" s="239" t="s">
        <v>1</v>
      </c>
      <c r="AO623" s="237" t="s">
        <v>1</v>
      </c>
      <c r="AP623" s="236"/>
      <c r="AQ623" s="240"/>
      <c r="AR623" s="236" t="e" cm="1">
        <f t="array" aca="1" ref="AR623" ca="1">INDIRECT("'"&amp;$C623&amp;"'!"&amp;"$"&amp;$D623&amp;$AR$1&amp;"")</f>
        <v>#REF!</v>
      </c>
      <c r="AS623" s="239"/>
      <c r="AT623" s="237"/>
      <c r="AU623" s="238" t="e" cm="1">
        <f t="array" aca="1" ref="AU623" ca="1">INDIRECT("'"&amp;$C623&amp;"'!"&amp;"$"&amp;$D623&amp;$AU$1&amp;"")</f>
        <v>#REF!</v>
      </c>
      <c r="AV623" s="239"/>
      <c r="AW623" s="237"/>
      <c r="AX623" s="236"/>
      <c r="AY623" s="240"/>
      <c r="AZ623" s="239" t="e" cm="1">
        <f t="array" aca="1" ref="AZ623" ca="1">INDIRECT("'"&amp;$C623&amp;"'!"&amp;"$"&amp;$D623&amp;$AZ$1&amp;"")</f>
        <v>#REF!</v>
      </c>
      <c r="BA623" s="238"/>
      <c r="BB623" s="239"/>
      <c r="BC623" s="237"/>
      <c r="BD623" s="239" t="e" cm="1">
        <f t="array" aca="1" ref="BD623" ca="1">INDIRECT("'"&amp;$C623&amp;"'!"&amp;"$"&amp;$D623&amp;$BD$1&amp;"")</f>
        <v>#REF!</v>
      </c>
      <c r="BE623" s="238"/>
      <c r="BF623" s="239"/>
      <c r="BG623" s="237"/>
      <c r="BH623" s="241"/>
      <c r="BI623" s="237"/>
      <c r="BJ623" s="241" t="e" cm="1">
        <f t="array" aca="1" ref="BJ623" ca="1">INDIRECT("'"&amp;$C623&amp;"'!"&amp;"$"&amp;$D623&amp;$BJ$1&amp;"")</f>
        <v>#REF!</v>
      </c>
      <c r="BK623" s="239"/>
      <c r="BL623" s="237"/>
      <c r="BM623" s="415"/>
      <c r="BN623" s="236" t="e" cm="1">
        <f t="array" aca="1" ref="BN623" ca="1">INDIRECT("'"&amp;$C623&amp;"'!"&amp;"$"&amp;$D623&amp;$BN$1&amp;"")</f>
        <v>#REF!</v>
      </c>
      <c r="BO623" s="238"/>
      <c r="BP623" s="237"/>
      <c r="BQ623" s="241" t="e" cm="1">
        <f t="array" aca="1" ref="BQ623" ca="1">INDIRECT("'"&amp;$C623&amp;"'!"&amp;"$"&amp;$D623&amp;$BQ$1&amp;"")</f>
        <v>#REF!</v>
      </c>
      <c r="BR623" s="239"/>
      <c r="BS623" s="239"/>
      <c r="BT623" s="237"/>
      <c r="BU623" s="242" t="e" cm="1">
        <f t="array" aca="1" ref="BU623" ca="1">INDIRECT("'"&amp;$C623&amp;"'!"&amp;"$"&amp;$D623&amp;$BU$1&amp;"")</f>
        <v>#REF!</v>
      </c>
      <c r="BV623" s="239"/>
      <c r="BW623" s="239"/>
      <c r="BX623" s="237"/>
      <c r="BY623" s="242"/>
      <c r="BZ623" s="239"/>
      <c r="CA623" s="239"/>
      <c r="CB623" s="237"/>
    </row>
    <row r="624" spans="1:80" ht="15" x14ac:dyDescent="0.2">
      <c r="A624" s="351">
        <f t="shared" si="47"/>
        <v>45986</v>
      </c>
      <c r="B624" s="268">
        <v>0.79166666666666696</v>
      </c>
      <c r="C624" s="254">
        <f t="shared" si="48"/>
        <v>25</v>
      </c>
      <c r="D624" s="255" t="s">
        <v>172</v>
      </c>
      <c r="E624" s="229"/>
      <c r="F624" s="230"/>
      <c r="G624" s="231" t="e" cm="1">
        <f t="array" aca="1" ref="G624" ca="1">INDIRECT("'"&amp;$C624&amp;"'!"&amp;"$"&amp;$D624&amp;$G$1&amp;"")</f>
        <v>#REF!</v>
      </c>
      <c r="H624" s="232" t="s">
        <v>1</v>
      </c>
      <c r="I624" s="230" t="s">
        <v>1</v>
      </c>
      <c r="J624" s="231" t="e" cm="1">
        <f t="array" aca="1" ref="J624" ca="1">INDIRECT("'"&amp;$C624&amp;"'!"&amp;"$"&amp;$D624&amp;$J$1&amp;"")</f>
        <v>#REF!</v>
      </c>
      <c r="K624" s="501"/>
      <c r="L624" s="232"/>
      <c r="M624" s="233"/>
      <c r="N624" s="229" t="e" cm="1">
        <f t="array" aca="1" ref="N624" ca="1">INDIRECT("'"&amp;$C624&amp;"'!"&amp;"$"&amp;$D624&amp;$N$1&amp;"")</f>
        <v>#REF!</v>
      </c>
      <c r="O624" s="232"/>
      <c r="P624" s="232"/>
      <c r="Q624" s="230"/>
      <c r="R624" s="359" t="e" cm="1">
        <f t="array" aca="1" ref="R624" ca="1">INDIRECT("'"&amp;$C624&amp;"'!"&amp;"$"&amp;$D624&amp;$R$1&amp;"")</f>
        <v>#REF!</v>
      </c>
      <c r="S624" s="232"/>
      <c r="T624" s="232"/>
      <c r="U624" s="233"/>
      <c r="V624" s="229"/>
      <c r="W624" s="234" t="e" cm="1">
        <f t="array" aca="1" ref="W624" ca="1">INDIRECT("'"&amp;$C624&amp;"'!"&amp;"$"&amp;$D624&amp;$W$1&amp;"")</f>
        <v>#REF!</v>
      </c>
      <c r="X624" s="232"/>
      <c r="Y624" s="230"/>
      <c r="Z624" s="231" t="e" cm="1">
        <f t="array" aca="1" ref="Z624" ca="1">INDIRECT("'"&amp;$C624&amp;"'!"&amp;"$"&amp;$D624&amp;$Z$1&amp;"")</f>
        <v>#REF!</v>
      </c>
      <c r="AA624" s="232" t="s">
        <v>1</v>
      </c>
      <c r="AB624" s="232" t="s">
        <v>1</v>
      </c>
      <c r="AC624" s="233" t="s">
        <v>1</v>
      </c>
      <c r="AD624" s="229" t="e" cm="1">
        <f t="array" aca="1" ref="AD624" ca="1">INDIRECT("'"&amp;$C624&amp;"'!"&amp;"$"&amp;$D624&amp;$AD$1&amp;"")</f>
        <v>#REF!</v>
      </c>
      <c r="AE624" s="232" t="s">
        <v>1</v>
      </c>
      <c r="AF624" s="232" t="s">
        <v>1</v>
      </c>
      <c r="AG624" s="230" t="s">
        <v>1</v>
      </c>
      <c r="AH624" s="231" t="e" cm="1">
        <f t="array" aca="1" ref="AH624" ca="1">INDIRECT("'"&amp;$C624&amp;"'!"&amp;"$"&amp;$D624&amp;$AH$1&amp;"")</f>
        <v>#REF!</v>
      </c>
      <c r="AI624" s="232" t="s">
        <v>1</v>
      </c>
      <c r="AJ624" s="232" t="s">
        <v>1</v>
      </c>
      <c r="AK624" s="233" t="s">
        <v>1</v>
      </c>
      <c r="AL624" s="229" t="e" cm="1">
        <f t="array" aca="1" ref="AL624" ca="1">INDIRECT("'"&amp;$C624&amp;"'!"&amp;"$"&amp;$D624&amp;$AL$1&amp;"")</f>
        <v>#REF!</v>
      </c>
      <c r="AM624" s="232" t="s">
        <v>1</v>
      </c>
      <c r="AN624" s="232" t="s">
        <v>1</v>
      </c>
      <c r="AO624" s="230" t="s">
        <v>1</v>
      </c>
      <c r="AP624" s="229"/>
      <c r="AQ624" s="233"/>
      <c r="AR624" s="229" t="e" cm="1">
        <f t="array" aca="1" ref="AR624" ca="1">INDIRECT("'"&amp;$C624&amp;"'!"&amp;"$"&amp;$D624&amp;$AR$1&amp;"")</f>
        <v>#REF!</v>
      </c>
      <c r="AS624" s="232"/>
      <c r="AT624" s="230"/>
      <c r="AU624" s="231" t="e" cm="1">
        <f t="array" aca="1" ref="AU624" ca="1">INDIRECT("'"&amp;$C624&amp;"'!"&amp;"$"&amp;$D624&amp;$AU$1&amp;"")</f>
        <v>#REF!</v>
      </c>
      <c r="AV624" s="232"/>
      <c r="AW624" s="230"/>
      <c r="AX624" s="229"/>
      <c r="AY624" s="233"/>
      <c r="AZ624" s="232" t="e" cm="1">
        <f t="array" aca="1" ref="AZ624" ca="1">INDIRECT("'"&amp;$C624&amp;"'!"&amp;"$"&amp;$D624&amp;$AZ$1&amp;"")</f>
        <v>#REF!</v>
      </c>
      <c r="BA624" s="231"/>
      <c r="BB624" s="232"/>
      <c r="BC624" s="230"/>
      <c r="BD624" s="232" t="e" cm="1">
        <f t="array" aca="1" ref="BD624" ca="1">INDIRECT("'"&amp;$C624&amp;"'!"&amp;"$"&amp;$D624&amp;$BD$1&amp;"")</f>
        <v>#REF!</v>
      </c>
      <c r="BE624" s="231"/>
      <c r="BF624" s="232"/>
      <c r="BG624" s="230"/>
      <c r="BH624" s="234"/>
      <c r="BI624" s="230"/>
      <c r="BJ624" s="234" t="e" cm="1">
        <f t="array" aca="1" ref="BJ624" ca="1">INDIRECT("'"&amp;$C624&amp;"'!"&amp;"$"&amp;$D624&amp;$BJ$1&amp;"")</f>
        <v>#REF!</v>
      </c>
      <c r="BK624" s="232"/>
      <c r="BL624" s="230"/>
      <c r="BM624" s="414"/>
      <c r="BN624" s="229" t="e" cm="1">
        <f t="array" aca="1" ref="BN624" ca="1">INDIRECT("'"&amp;$C624&amp;"'!"&amp;"$"&amp;$D624&amp;$BN$1&amp;"")</f>
        <v>#REF!</v>
      </c>
      <c r="BO624" s="231"/>
      <c r="BP624" s="230"/>
      <c r="BQ624" s="234" t="e" cm="1">
        <f t="array" aca="1" ref="BQ624" ca="1">INDIRECT("'"&amp;$C624&amp;"'!"&amp;"$"&amp;$D624&amp;$BQ$1&amp;"")</f>
        <v>#REF!</v>
      </c>
      <c r="BR624" s="232"/>
      <c r="BS624" s="232"/>
      <c r="BT624" s="230"/>
      <c r="BU624" s="235" t="e" cm="1">
        <f t="array" aca="1" ref="BU624" ca="1">INDIRECT("'"&amp;$C624&amp;"'!"&amp;"$"&amp;$D624&amp;$BU$1&amp;"")</f>
        <v>#REF!</v>
      </c>
      <c r="BV624" s="232"/>
      <c r="BW624" s="232"/>
      <c r="BX624" s="230"/>
      <c r="BY624" s="235"/>
      <c r="BZ624" s="232"/>
      <c r="CA624" s="232"/>
      <c r="CB624" s="230"/>
    </row>
    <row r="625" spans="1:80" ht="15" x14ac:dyDescent="0.2">
      <c r="A625" s="351">
        <f t="shared" si="47"/>
        <v>45986</v>
      </c>
      <c r="B625" s="268">
        <v>0.83333333333333337</v>
      </c>
      <c r="C625" s="254">
        <f t="shared" si="48"/>
        <v>25</v>
      </c>
      <c r="D625" s="255" t="s">
        <v>173</v>
      </c>
      <c r="E625" s="236"/>
      <c r="F625" s="237"/>
      <c r="G625" s="238" t="e" cm="1">
        <f t="array" aca="1" ref="G625" ca="1">INDIRECT("'"&amp;$C625&amp;"'!"&amp;"$"&amp;$D625&amp;$G$1&amp;"")</f>
        <v>#REF!</v>
      </c>
      <c r="H625" s="239" t="s">
        <v>1</v>
      </c>
      <c r="I625" s="237" t="s">
        <v>1</v>
      </c>
      <c r="J625" s="238" t="e" cm="1">
        <f t="array" aca="1" ref="J625" ca="1">INDIRECT("'"&amp;$C625&amp;"'!"&amp;"$"&amp;$D625&amp;$J$1&amp;"")</f>
        <v>#REF!</v>
      </c>
      <c r="K625" s="239"/>
      <c r="L625" s="239"/>
      <c r="M625" s="240"/>
      <c r="N625" s="236" t="e" cm="1">
        <f t="array" aca="1" ref="N625" ca="1">INDIRECT("'"&amp;$C625&amp;"'!"&amp;"$"&amp;$D625&amp;$N$1&amp;"")</f>
        <v>#REF!</v>
      </c>
      <c r="O625" s="239"/>
      <c r="P625" s="239"/>
      <c r="Q625" s="237"/>
      <c r="R625" s="236" t="e" cm="1">
        <f t="array" aca="1" ref="R625" ca="1">INDIRECT("'"&amp;$C625&amp;"'!"&amp;"$"&amp;$D625&amp;$R$1&amp;"")</f>
        <v>#REF!</v>
      </c>
      <c r="S625" s="239"/>
      <c r="T625" s="239"/>
      <c r="U625" s="240"/>
      <c r="V625" s="236"/>
      <c r="W625" s="241" t="e" cm="1">
        <f t="array" aca="1" ref="W625" ca="1">INDIRECT("'"&amp;$C625&amp;"'!"&amp;"$"&amp;$D625&amp;$W$1&amp;"")</f>
        <v>#REF!</v>
      </c>
      <c r="X625" s="239"/>
      <c r="Y625" s="237"/>
      <c r="Z625" s="238" t="e" cm="1">
        <f t="array" aca="1" ref="Z625" ca="1">INDIRECT("'"&amp;$C625&amp;"'!"&amp;"$"&amp;$D625&amp;$Z$1&amp;"")</f>
        <v>#REF!</v>
      </c>
      <c r="AA625" s="239" t="s">
        <v>1</v>
      </c>
      <c r="AB625" s="239" t="s">
        <v>1</v>
      </c>
      <c r="AC625" s="240" t="s">
        <v>1</v>
      </c>
      <c r="AD625" s="236" t="e" cm="1">
        <f t="array" aca="1" ref="AD625" ca="1">INDIRECT("'"&amp;$C625&amp;"'!"&amp;"$"&amp;$D625&amp;$AD$1&amp;"")</f>
        <v>#REF!</v>
      </c>
      <c r="AE625" s="239" t="s">
        <v>1</v>
      </c>
      <c r="AF625" s="239" t="s">
        <v>1</v>
      </c>
      <c r="AG625" s="237" t="s">
        <v>1</v>
      </c>
      <c r="AH625" s="238" t="e" cm="1">
        <f t="array" aca="1" ref="AH625" ca="1">INDIRECT("'"&amp;$C625&amp;"'!"&amp;"$"&amp;$D625&amp;$AH$1&amp;"")</f>
        <v>#REF!</v>
      </c>
      <c r="AI625" s="239" t="s">
        <v>1</v>
      </c>
      <c r="AJ625" s="239" t="s">
        <v>1</v>
      </c>
      <c r="AK625" s="240" t="s">
        <v>1</v>
      </c>
      <c r="AL625" s="236" t="e" cm="1">
        <f t="array" aca="1" ref="AL625" ca="1">INDIRECT("'"&amp;$C625&amp;"'!"&amp;"$"&amp;$D625&amp;$AL$1&amp;"")</f>
        <v>#REF!</v>
      </c>
      <c r="AM625" s="239" t="s">
        <v>1</v>
      </c>
      <c r="AN625" s="239" t="s">
        <v>1</v>
      </c>
      <c r="AO625" s="237" t="s">
        <v>1</v>
      </c>
      <c r="AP625" s="236"/>
      <c r="AQ625" s="240"/>
      <c r="AR625" s="236" t="e" cm="1">
        <f t="array" aca="1" ref="AR625" ca="1">INDIRECT("'"&amp;$C625&amp;"'!"&amp;"$"&amp;$D625&amp;$AR$1&amp;"")</f>
        <v>#REF!</v>
      </c>
      <c r="AS625" s="239"/>
      <c r="AT625" s="237"/>
      <c r="AU625" s="238" t="e" cm="1">
        <f t="array" aca="1" ref="AU625" ca="1">INDIRECT("'"&amp;$C625&amp;"'!"&amp;"$"&amp;$D625&amp;$AU$1&amp;"")</f>
        <v>#REF!</v>
      </c>
      <c r="AV625" s="239"/>
      <c r="AW625" s="237"/>
      <c r="AX625" s="236"/>
      <c r="AY625" s="240"/>
      <c r="AZ625" s="239" t="e" cm="1">
        <f t="array" aca="1" ref="AZ625" ca="1">INDIRECT("'"&amp;$C625&amp;"'!"&amp;"$"&amp;$D625&amp;$AZ$1&amp;"")</f>
        <v>#REF!</v>
      </c>
      <c r="BA625" s="238"/>
      <c r="BB625" s="239"/>
      <c r="BC625" s="237"/>
      <c r="BD625" s="239" t="e" cm="1">
        <f t="array" aca="1" ref="BD625" ca="1">INDIRECT("'"&amp;$C625&amp;"'!"&amp;"$"&amp;$D625&amp;$BD$1&amp;"")</f>
        <v>#REF!</v>
      </c>
      <c r="BE625" s="238"/>
      <c r="BF625" s="239"/>
      <c r="BG625" s="237"/>
      <c r="BH625" s="241"/>
      <c r="BI625" s="237"/>
      <c r="BJ625" s="241" t="e" cm="1">
        <f t="array" aca="1" ref="BJ625" ca="1">INDIRECT("'"&amp;$C625&amp;"'!"&amp;"$"&amp;$D625&amp;$BJ$1&amp;"")</f>
        <v>#REF!</v>
      </c>
      <c r="BK625" s="239"/>
      <c r="BL625" s="237"/>
      <c r="BM625" s="415"/>
      <c r="BN625" s="236" t="e" cm="1">
        <f t="array" aca="1" ref="BN625" ca="1">INDIRECT("'"&amp;$C625&amp;"'!"&amp;"$"&amp;$D625&amp;$BN$1&amp;"")</f>
        <v>#REF!</v>
      </c>
      <c r="BO625" s="238"/>
      <c r="BP625" s="237"/>
      <c r="BQ625" s="241" t="e" cm="1">
        <f t="array" aca="1" ref="BQ625" ca="1">INDIRECT("'"&amp;$C625&amp;"'!"&amp;"$"&amp;$D625&amp;$BQ$1&amp;"")</f>
        <v>#REF!</v>
      </c>
      <c r="BR625" s="239"/>
      <c r="BS625" s="239"/>
      <c r="BT625" s="237"/>
      <c r="BU625" s="242" t="e" cm="1">
        <f t="array" aca="1" ref="BU625" ca="1">INDIRECT("'"&amp;$C625&amp;"'!"&amp;"$"&amp;$D625&amp;$BU$1&amp;"")</f>
        <v>#REF!</v>
      </c>
      <c r="BV625" s="239"/>
      <c r="BW625" s="239"/>
      <c r="BX625" s="237"/>
      <c r="BY625" s="242"/>
      <c r="BZ625" s="239"/>
      <c r="CA625" s="239"/>
      <c r="CB625" s="237"/>
    </row>
    <row r="626" spans="1:80" ht="15" x14ac:dyDescent="0.2">
      <c r="A626" s="351">
        <f t="shared" si="47"/>
        <v>45986</v>
      </c>
      <c r="B626" s="268">
        <v>0.875000000000001</v>
      </c>
      <c r="C626" s="254">
        <f t="shared" si="48"/>
        <v>25</v>
      </c>
      <c r="D626" s="255" t="s">
        <v>174</v>
      </c>
      <c r="E626" s="229"/>
      <c r="F626" s="230"/>
      <c r="G626" s="231" t="e" cm="1">
        <f t="array" aca="1" ref="G626" ca="1">INDIRECT("'"&amp;$C626&amp;"'!"&amp;"$"&amp;$D626&amp;$G$1&amp;"")</f>
        <v>#REF!</v>
      </c>
      <c r="H626" s="232" t="s">
        <v>1</v>
      </c>
      <c r="I626" s="230" t="s">
        <v>1</v>
      </c>
      <c r="J626" s="231" t="e" cm="1">
        <f t="array" aca="1" ref="J626" ca="1">INDIRECT("'"&amp;$C626&amp;"'!"&amp;"$"&amp;$D626&amp;$J$1&amp;"")</f>
        <v>#REF!</v>
      </c>
      <c r="K626" s="232"/>
      <c r="L626" s="232"/>
      <c r="M626" s="233"/>
      <c r="N626" s="229" t="e" cm="1">
        <f t="array" aca="1" ref="N626" ca="1">INDIRECT("'"&amp;$C626&amp;"'!"&amp;"$"&amp;$D626&amp;$N$1&amp;"")</f>
        <v>#REF!</v>
      </c>
      <c r="O626" s="232"/>
      <c r="P626" s="232"/>
      <c r="Q626" s="230"/>
      <c r="R626" s="359" t="e" cm="1">
        <f t="array" aca="1" ref="R626" ca="1">INDIRECT("'"&amp;$C626&amp;"'!"&amp;"$"&amp;$D626&amp;$R$1&amp;"")</f>
        <v>#REF!</v>
      </c>
      <c r="S626" s="232"/>
      <c r="T626" s="232"/>
      <c r="U626" s="233"/>
      <c r="V626" s="229"/>
      <c r="W626" s="234" t="e" cm="1">
        <f t="array" aca="1" ref="W626" ca="1">INDIRECT("'"&amp;$C626&amp;"'!"&amp;"$"&amp;$D626&amp;$W$1&amp;"")</f>
        <v>#REF!</v>
      </c>
      <c r="X626" s="232"/>
      <c r="Y626" s="230"/>
      <c r="Z626" s="231" t="e" cm="1">
        <f t="array" aca="1" ref="Z626" ca="1">INDIRECT("'"&amp;$C626&amp;"'!"&amp;"$"&amp;$D626&amp;$Z$1&amp;"")</f>
        <v>#REF!</v>
      </c>
      <c r="AA626" s="232" t="s">
        <v>1</v>
      </c>
      <c r="AB626" s="232" t="s">
        <v>1</v>
      </c>
      <c r="AC626" s="233" t="s">
        <v>1</v>
      </c>
      <c r="AD626" s="229" t="e" cm="1">
        <f t="array" aca="1" ref="AD626" ca="1">INDIRECT("'"&amp;$C626&amp;"'!"&amp;"$"&amp;$D626&amp;$AD$1&amp;"")</f>
        <v>#REF!</v>
      </c>
      <c r="AE626" s="232" t="s">
        <v>1</v>
      </c>
      <c r="AF626" s="232" t="s">
        <v>1</v>
      </c>
      <c r="AG626" s="230" t="s">
        <v>1</v>
      </c>
      <c r="AH626" s="231" t="e" cm="1">
        <f t="array" aca="1" ref="AH626" ca="1">INDIRECT("'"&amp;$C626&amp;"'!"&amp;"$"&amp;$D626&amp;$AH$1&amp;"")</f>
        <v>#REF!</v>
      </c>
      <c r="AI626" s="232" t="s">
        <v>1</v>
      </c>
      <c r="AJ626" s="232" t="s">
        <v>1</v>
      </c>
      <c r="AK626" s="233" t="s">
        <v>1</v>
      </c>
      <c r="AL626" s="229" t="e" cm="1">
        <f t="array" aca="1" ref="AL626" ca="1">INDIRECT("'"&amp;$C626&amp;"'!"&amp;"$"&amp;$D626&amp;$AL$1&amp;"")</f>
        <v>#REF!</v>
      </c>
      <c r="AM626" s="232" t="s">
        <v>1</v>
      </c>
      <c r="AN626" s="232" t="s">
        <v>1</v>
      </c>
      <c r="AO626" s="230" t="s">
        <v>1</v>
      </c>
      <c r="AP626" s="229"/>
      <c r="AQ626" s="233"/>
      <c r="AR626" s="229" t="e" cm="1">
        <f t="array" aca="1" ref="AR626" ca="1">INDIRECT("'"&amp;$C626&amp;"'!"&amp;"$"&amp;$D626&amp;$AR$1&amp;"")</f>
        <v>#REF!</v>
      </c>
      <c r="AS626" s="232"/>
      <c r="AT626" s="230"/>
      <c r="AU626" s="231" t="e" cm="1">
        <f t="array" aca="1" ref="AU626" ca="1">INDIRECT("'"&amp;$C626&amp;"'!"&amp;"$"&amp;$D626&amp;$AU$1&amp;"")</f>
        <v>#REF!</v>
      </c>
      <c r="AV626" s="232"/>
      <c r="AW626" s="230"/>
      <c r="AX626" s="229"/>
      <c r="AY626" s="233"/>
      <c r="AZ626" s="232" t="e" cm="1">
        <f t="array" aca="1" ref="AZ626" ca="1">INDIRECT("'"&amp;$C626&amp;"'!"&amp;"$"&amp;$D626&amp;$AZ$1&amp;"")</f>
        <v>#REF!</v>
      </c>
      <c r="BA626" s="231"/>
      <c r="BB626" s="232"/>
      <c r="BC626" s="230"/>
      <c r="BD626" s="232" t="e" cm="1">
        <f t="array" aca="1" ref="BD626" ca="1">INDIRECT("'"&amp;$C626&amp;"'!"&amp;"$"&amp;$D626&amp;$BD$1&amp;"")</f>
        <v>#REF!</v>
      </c>
      <c r="BE626" s="231"/>
      <c r="BF626" s="232"/>
      <c r="BG626" s="230"/>
      <c r="BH626" s="234"/>
      <c r="BI626" s="230"/>
      <c r="BJ626" s="234" t="e" cm="1">
        <f t="array" aca="1" ref="BJ626" ca="1">INDIRECT("'"&amp;$C626&amp;"'!"&amp;"$"&amp;$D626&amp;$BJ$1&amp;"")</f>
        <v>#REF!</v>
      </c>
      <c r="BK626" s="232"/>
      <c r="BL626" s="230"/>
      <c r="BM626" s="414"/>
      <c r="BN626" s="229" t="e" cm="1">
        <f t="array" aca="1" ref="BN626" ca="1">INDIRECT("'"&amp;$C626&amp;"'!"&amp;"$"&amp;$D626&amp;$BN$1&amp;"")</f>
        <v>#REF!</v>
      </c>
      <c r="BO626" s="231"/>
      <c r="BP626" s="230"/>
      <c r="BQ626" s="234" t="e" cm="1">
        <f t="array" aca="1" ref="BQ626" ca="1">INDIRECT("'"&amp;$C626&amp;"'!"&amp;"$"&amp;$D626&amp;$BQ$1&amp;"")</f>
        <v>#REF!</v>
      </c>
      <c r="BR626" s="232"/>
      <c r="BS626" s="232"/>
      <c r="BT626" s="230"/>
      <c r="BU626" s="235" t="e" cm="1">
        <f t="array" aca="1" ref="BU626" ca="1">INDIRECT("'"&amp;$C626&amp;"'!"&amp;"$"&amp;$D626&amp;$BU$1&amp;"")</f>
        <v>#REF!</v>
      </c>
      <c r="BV626" s="232"/>
      <c r="BW626" s="232"/>
      <c r="BX626" s="230"/>
      <c r="BY626" s="235"/>
      <c r="BZ626" s="232"/>
      <c r="CA626" s="232"/>
      <c r="CB626" s="230"/>
    </row>
    <row r="627" spans="1:80" ht="15" x14ac:dyDescent="0.2">
      <c r="A627" s="351">
        <f t="shared" si="47"/>
        <v>45986</v>
      </c>
      <c r="B627" s="268">
        <v>0.91666666666666696</v>
      </c>
      <c r="C627" s="254">
        <f t="shared" si="48"/>
        <v>25</v>
      </c>
      <c r="D627" s="255" t="s">
        <v>175</v>
      </c>
      <c r="E627" s="236"/>
      <c r="F627" s="237"/>
      <c r="G627" s="238" t="e" cm="1">
        <f t="array" aca="1" ref="G627" ca="1">INDIRECT("'"&amp;$C627&amp;"'!"&amp;"$"&amp;$D627&amp;$G$1&amp;"")</f>
        <v>#REF!</v>
      </c>
      <c r="H627" s="239" t="s">
        <v>1</v>
      </c>
      <c r="I627" s="237" t="s">
        <v>1</v>
      </c>
      <c r="J627" s="238" t="e" cm="1">
        <f t="array" aca="1" ref="J627" ca="1">INDIRECT("'"&amp;$C627&amp;"'!"&amp;"$"&amp;$D627&amp;$J$1&amp;"")</f>
        <v>#REF!</v>
      </c>
      <c r="K627" s="239"/>
      <c r="L627" s="239"/>
      <c r="M627" s="240"/>
      <c r="N627" s="236" t="e" cm="1">
        <f t="array" aca="1" ref="N627" ca="1">INDIRECT("'"&amp;$C627&amp;"'!"&amp;"$"&amp;$D627&amp;$N$1&amp;"")</f>
        <v>#REF!</v>
      </c>
      <c r="O627" s="239"/>
      <c r="P627" s="239"/>
      <c r="Q627" s="237"/>
      <c r="R627" s="236" t="e" cm="1">
        <f t="array" aca="1" ref="R627" ca="1">INDIRECT("'"&amp;$C627&amp;"'!"&amp;"$"&amp;$D627&amp;$R$1&amp;"")</f>
        <v>#REF!</v>
      </c>
      <c r="S627" s="239"/>
      <c r="T627" s="239"/>
      <c r="U627" s="240"/>
      <c r="V627" s="236"/>
      <c r="W627" s="241" t="e" cm="1">
        <f t="array" aca="1" ref="W627" ca="1">INDIRECT("'"&amp;$C627&amp;"'!"&amp;"$"&amp;$D627&amp;$W$1&amp;"")</f>
        <v>#REF!</v>
      </c>
      <c r="X627" s="239"/>
      <c r="Y627" s="237"/>
      <c r="Z627" s="238" t="e" cm="1">
        <f t="array" aca="1" ref="Z627" ca="1">INDIRECT("'"&amp;$C627&amp;"'!"&amp;"$"&amp;$D627&amp;$Z$1&amp;"")</f>
        <v>#REF!</v>
      </c>
      <c r="AA627" s="239" t="s">
        <v>1</v>
      </c>
      <c r="AB627" s="239" t="s">
        <v>1</v>
      </c>
      <c r="AC627" s="240" t="s">
        <v>1</v>
      </c>
      <c r="AD627" s="236" t="e" cm="1">
        <f t="array" aca="1" ref="AD627" ca="1">INDIRECT("'"&amp;$C627&amp;"'!"&amp;"$"&amp;$D627&amp;$AD$1&amp;"")</f>
        <v>#REF!</v>
      </c>
      <c r="AE627" s="239" t="s">
        <v>1</v>
      </c>
      <c r="AF627" s="239" t="s">
        <v>1</v>
      </c>
      <c r="AG627" s="237" t="s">
        <v>1</v>
      </c>
      <c r="AH627" s="238" t="e" cm="1">
        <f t="array" aca="1" ref="AH627" ca="1">INDIRECT("'"&amp;$C627&amp;"'!"&amp;"$"&amp;$D627&amp;$AH$1&amp;"")</f>
        <v>#REF!</v>
      </c>
      <c r="AI627" s="239" t="s">
        <v>1</v>
      </c>
      <c r="AJ627" s="239" t="s">
        <v>1</v>
      </c>
      <c r="AK627" s="240" t="s">
        <v>1</v>
      </c>
      <c r="AL627" s="236" t="e" cm="1">
        <f t="array" aca="1" ref="AL627" ca="1">INDIRECT("'"&amp;$C627&amp;"'!"&amp;"$"&amp;$D627&amp;$AL$1&amp;"")</f>
        <v>#REF!</v>
      </c>
      <c r="AM627" s="239" t="s">
        <v>1</v>
      </c>
      <c r="AN627" s="239" t="s">
        <v>1</v>
      </c>
      <c r="AO627" s="237" t="s">
        <v>1</v>
      </c>
      <c r="AP627" s="236"/>
      <c r="AQ627" s="240"/>
      <c r="AR627" s="236" t="e" cm="1">
        <f t="array" aca="1" ref="AR627" ca="1">INDIRECT("'"&amp;$C627&amp;"'!"&amp;"$"&amp;$D627&amp;$AR$1&amp;"")</f>
        <v>#REF!</v>
      </c>
      <c r="AS627" s="239"/>
      <c r="AT627" s="237"/>
      <c r="AU627" s="238" t="e" cm="1">
        <f t="array" aca="1" ref="AU627" ca="1">INDIRECT("'"&amp;$C627&amp;"'!"&amp;"$"&amp;$D627&amp;$AU$1&amp;"")</f>
        <v>#REF!</v>
      </c>
      <c r="AV627" s="239"/>
      <c r="AW627" s="237"/>
      <c r="AX627" s="236"/>
      <c r="AY627" s="240"/>
      <c r="AZ627" s="239" t="e" cm="1">
        <f t="array" aca="1" ref="AZ627" ca="1">INDIRECT("'"&amp;$C627&amp;"'!"&amp;"$"&amp;$D627&amp;$AZ$1&amp;"")</f>
        <v>#REF!</v>
      </c>
      <c r="BA627" s="238"/>
      <c r="BB627" s="239"/>
      <c r="BC627" s="237"/>
      <c r="BD627" s="239" t="e" cm="1">
        <f t="array" aca="1" ref="BD627" ca="1">INDIRECT("'"&amp;$C627&amp;"'!"&amp;"$"&amp;$D627&amp;$BD$1&amp;"")</f>
        <v>#REF!</v>
      </c>
      <c r="BE627" s="238"/>
      <c r="BF627" s="239"/>
      <c r="BG627" s="237"/>
      <c r="BH627" s="241"/>
      <c r="BI627" s="237"/>
      <c r="BJ627" s="241" t="e" cm="1">
        <f t="array" aca="1" ref="BJ627" ca="1">INDIRECT("'"&amp;$C627&amp;"'!"&amp;"$"&amp;$D627&amp;$BJ$1&amp;"")</f>
        <v>#REF!</v>
      </c>
      <c r="BK627" s="239"/>
      <c r="BL627" s="237"/>
      <c r="BM627" s="415"/>
      <c r="BN627" s="236" t="e" cm="1">
        <f t="array" aca="1" ref="BN627" ca="1">INDIRECT("'"&amp;$C627&amp;"'!"&amp;"$"&amp;$D627&amp;$BN$1&amp;"")</f>
        <v>#REF!</v>
      </c>
      <c r="BO627" s="238"/>
      <c r="BP627" s="237"/>
      <c r="BQ627" s="241" t="e" cm="1">
        <f t="array" aca="1" ref="BQ627" ca="1">INDIRECT("'"&amp;$C627&amp;"'!"&amp;"$"&amp;$D627&amp;$BQ$1&amp;"")</f>
        <v>#REF!</v>
      </c>
      <c r="BR627" s="239"/>
      <c r="BS627" s="239"/>
      <c r="BT627" s="237"/>
      <c r="BU627" s="242" t="e" cm="1">
        <f t="array" aca="1" ref="BU627" ca="1">INDIRECT("'"&amp;$C627&amp;"'!"&amp;"$"&amp;$D627&amp;$BU$1&amp;"")</f>
        <v>#REF!</v>
      </c>
      <c r="BV627" s="239"/>
      <c r="BW627" s="239"/>
      <c r="BX627" s="237"/>
      <c r="BY627" s="242"/>
      <c r="BZ627" s="239"/>
      <c r="CA627" s="239"/>
      <c r="CB627" s="237"/>
    </row>
    <row r="628" spans="1:80" ht="15.75" thickBot="1" x14ac:dyDescent="0.25">
      <c r="A628" s="352">
        <f t="shared" si="47"/>
        <v>45986</v>
      </c>
      <c r="B628" s="269">
        <v>0.95833333333333404</v>
      </c>
      <c r="C628" s="256">
        <f t="shared" si="48"/>
        <v>25</v>
      </c>
      <c r="D628" s="257" t="s">
        <v>176</v>
      </c>
      <c r="E628" s="243"/>
      <c r="F628" s="244"/>
      <c r="G628" s="245" t="e" cm="1">
        <f t="array" aca="1" ref="G628" ca="1">INDIRECT("'"&amp;$C628&amp;"'!"&amp;"$"&amp;$D628&amp;$G$1&amp;"")</f>
        <v>#REF!</v>
      </c>
      <c r="H628" s="246" t="s">
        <v>1</v>
      </c>
      <c r="I628" s="244" t="s">
        <v>1</v>
      </c>
      <c r="J628" s="245" t="e" cm="1">
        <f t="array" aca="1" ref="J628" ca="1">INDIRECT("'"&amp;$C628&amp;"'!"&amp;"$"&amp;$D628&amp;$J$1&amp;"")</f>
        <v>#REF!</v>
      </c>
      <c r="K628" s="246"/>
      <c r="L628" s="246"/>
      <c r="M628" s="247"/>
      <c r="N628" s="243" t="e" cm="1">
        <f t="array" aca="1" ref="N628" ca="1">INDIRECT("'"&amp;$C628&amp;"'!"&amp;"$"&amp;$D628&amp;$N$1&amp;"")</f>
        <v>#REF!</v>
      </c>
      <c r="O628" s="246"/>
      <c r="P628" s="246"/>
      <c r="Q628" s="244"/>
      <c r="R628" s="361" t="e" cm="1">
        <f t="array" aca="1" ref="R628" ca="1">INDIRECT("'"&amp;$C628&amp;"'!"&amp;"$"&amp;$D628&amp;$R$1&amp;"")</f>
        <v>#REF!</v>
      </c>
      <c r="S628" s="246"/>
      <c r="T628" s="246"/>
      <c r="U628" s="247"/>
      <c r="V628" s="243"/>
      <c r="W628" s="248" t="e" cm="1">
        <f t="array" aca="1" ref="W628" ca="1">INDIRECT("'"&amp;$C628&amp;"'!"&amp;"$"&amp;$D628&amp;$W$1&amp;"")</f>
        <v>#REF!</v>
      </c>
      <c r="X628" s="246"/>
      <c r="Y628" s="244"/>
      <c r="Z628" s="245" t="e" cm="1">
        <f t="array" aca="1" ref="Z628" ca="1">INDIRECT("'"&amp;$C628&amp;"'!"&amp;"$"&amp;$D628&amp;$Z$1&amp;"")</f>
        <v>#REF!</v>
      </c>
      <c r="AA628" s="246" t="s">
        <v>1</v>
      </c>
      <c r="AB628" s="246" t="s">
        <v>1</v>
      </c>
      <c r="AC628" s="247" t="s">
        <v>1</v>
      </c>
      <c r="AD628" s="243" t="e" cm="1">
        <f t="array" aca="1" ref="AD628" ca="1">INDIRECT("'"&amp;$C628&amp;"'!"&amp;"$"&amp;$D628&amp;$AD$1&amp;"")</f>
        <v>#REF!</v>
      </c>
      <c r="AE628" s="246" t="s">
        <v>1</v>
      </c>
      <c r="AF628" s="246" t="s">
        <v>1</v>
      </c>
      <c r="AG628" s="244" t="s">
        <v>1</v>
      </c>
      <c r="AH628" s="245" t="e" cm="1">
        <f t="array" aca="1" ref="AH628" ca="1">INDIRECT("'"&amp;$C628&amp;"'!"&amp;"$"&amp;$D628&amp;$AH$1&amp;"")</f>
        <v>#REF!</v>
      </c>
      <c r="AI628" s="246" t="s">
        <v>1</v>
      </c>
      <c r="AJ628" s="246" t="s">
        <v>1</v>
      </c>
      <c r="AK628" s="247" t="s">
        <v>1</v>
      </c>
      <c r="AL628" s="243" t="e" cm="1">
        <f t="array" aca="1" ref="AL628" ca="1">INDIRECT("'"&amp;$C628&amp;"'!"&amp;"$"&amp;$D628&amp;$AL$1&amp;"")</f>
        <v>#REF!</v>
      </c>
      <c r="AM628" s="246" t="s">
        <v>1</v>
      </c>
      <c r="AN628" s="246" t="s">
        <v>1</v>
      </c>
      <c r="AO628" s="244" t="s">
        <v>1</v>
      </c>
      <c r="AP628" s="243"/>
      <c r="AQ628" s="247"/>
      <c r="AR628" s="243" t="e" cm="1">
        <f t="array" aca="1" ref="AR628" ca="1">INDIRECT("'"&amp;$C628&amp;"'!"&amp;"$"&amp;$D628&amp;$AR$1&amp;"")</f>
        <v>#REF!</v>
      </c>
      <c r="AS628" s="246"/>
      <c r="AT628" s="244"/>
      <c r="AU628" s="245" t="e" cm="1">
        <f t="array" aca="1" ref="AU628" ca="1">INDIRECT("'"&amp;$C628&amp;"'!"&amp;"$"&amp;$D628&amp;$AU$1&amp;"")</f>
        <v>#REF!</v>
      </c>
      <c r="AV628" s="246"/>
      <c r="AW628" s="244"/>
      <c r="AX628" s="243"/>
      <c r="AY628" s="247"/>
      <c r="AZ628" s="246" t="e" cm="1">
        <f t="array" aca="1" ref="AZ628" ca="1">INDIRECT("'"&amp;$C628&amp;"'!"&amp;"$"&amp;$D628&amp;$AZ$1&amp;"")</f>
        <v>#REF!</v>
      </c>
      <c r="BA628" s="245"/>
      <c r="BB628" s="246"/>
      <c r="BC628" s="244"/>
      <c r="BD628" s="246" t="e" cm="1">
        <f t="array" aca="1" ref="BD628" ca="1">INDIRECT("'"&amp;$C628&amp;"'!"&amp;"$"&amp;$D628&amp;$BD$1&amp;"")</f>
        <v>#REF!</v>
      </c>
      <c r="BE628" s="245"/>
      <c r="BF628" s="246"/>
      <c r="BG628" s="244"/>
      <c r="BH628" s="248"/>
      <c r="BI628" s="244"/>
      <c r="BJ628" s="248" t="e" cm="1">
        <f t="array" aca="1" ref="BJ628" ca="1">INDIRECT("'"&amp;$C628&amp;"'!"&amp;"$"&amp;$D628&amp;$BJ$1&amp;"")</f>
        <v>#REF!</v>
      </c>
      <c r="BK628" s="246"/>
      <c r="BL628" s="244"/>
      <c r="BM628" s="416"/>
      <c r="BN628" s="243" t="e" cm="1">
        <f t="array" aca="1" ref="BN628" ca="1">INDIRECT("'"&amp;$C628&amp;"'!"&amp;"$"&amp;$D628&amp;$BN$1&amp;"")</f>
        <v>#REF!</v>
      </c>
      <c r="BO628" s="245"/>
      <c r="BP628" s="244"/>
      <c r="BQ628" s="248" t="e" cm="1">
        <f t="array" aca="1" ref="BQ628" ca="1">INDIRECT("'"&amp;$C628&amp;"'!"&amp;"$"&amp;$D628&amp;$BQ$1&amp;"")</f>
        <v>#REF!</v>
      </c>
      <c r="BR628" s="246"/>
      <c r="BS628" s="246"/>
      <c r="BT628" s="244"/>
      <c r="BU628" s="249" t="e" cm="1">
        <f t="array" aca="1" ref="BU628" ca="1">INDIRECT("'"&amp;$C628&amp;"'!"&amp;"$"&amp;$D628&amp;$BU$1&amp;"")</f>
        <v>#REF!</v>
      </c>
      <c r="BV628" s="246"/>
      <c r="BW628" s="246"/>
      <c r="BX628" s="244"/>
      <c r="BY628" s="249"/>
      <c r="BZ628" s="246"/>
      <c r="CA628" s="246"/>
      <c r="CB628" s="244"/>
    </row>
    <row r="629" spans="1:80" ht="15" thickBot="1" x14ac:dyDescent="0.25">
      <c r="BI629" s="250"/>
    </row>
    <row r="630" spans="1:80" ht="15" x14ac:dyDescent="0.2">
      <c r="A630" s="270">
        <f>A605+1</f>
        <v>45987</v>
      </c>
      <c r="B630" s="267">
        <v>0</v>
      </c>
      <c r="C630" s="252">
        <f>DAY(A630)</f>
        <v>26</v>
      </c>
      <c r="D630" s="253" t="s">
        <v>153</v>
      </c>
      <c r="E630" s="223"/>
      <c r="F630" s="224"/>
      <c r="G630" s="225" t="e" cm="1">
        <f t="array" aca="1" ref="G630" ca="1">INDIRECT("'"&amp;$C630&amp;"'!"&amp;"$"&amp;$D630&amp;$G$1&amp;"")</f>
        <v>#REF!</v>
      </c>
      <c r="H630" s="226" t="s">
        <v>1</v>
      </c>
      <c r="I630" s="224" t="s">
        <v>1</v>
      </c>
      <c r="J630" s="225" t="e" cm="1">
        <f t="array" aca="1" ref="J630" ca="1">INDIRECT("'"&amp;$C630&amp;"'!"&amp;"$"&amp;$D630&amp;$J$1&amp;"")</f>
        <v>#REF!</v>
      </c>
      <c r="K630" s="226"/>
      <c r="L630" s="226"/>
      <c r="M630" s="227"/>
      <c r="N630" s="223" t="e" cm="1">
        <f t="array" aca="1" ref="N630" ca="1">INDIRECT("'"&amp;$C630&amp;"'!"&amp;"$"&amp;$D630&amp;$N$1&amp;"")</f>
        <v>#REF!</v>
      </c>
      <c r="O630" s="226"/>
      <c r="P630" s="226"/>
      <c r="Q630" s="224"/>
      <c r="R630" s="358" t="e" cm="1">
        <f t="array" aca="1" ref="R630" ca="1">INDIRECT("'"&amp;$C630&amp;"'!"&amp;"$"&amp;$D630&amp;$R$1&amp;"")</f>
        <v>#REF!</v>
      </c>
      <c r="S630" s="226"/>
      <c r="T630" s="226"/>
      <c r="U630" s="227"/>
      <c r="V630" s="223"/>
      <c r="W630" s="228" t="e" cm="1">
        <f t="array" aca="1" ref="W630" ca="1">INDIRECT("'"&amp;$C630&amp;"'!"&amp;"$"&amp;$D630&amp;$W$1&amp;"")</f>
        <v>#REF!</v>
      </c>
      <c r="X630" s="226"/>
      <c r="Y630" s="224"/>
      <c r="Z630" s="225"/>
      <c r="AA630" s="226"/>
      <c r="AB630" s="226"/>
      <c r="AC630" s="227"/>
      <c r="AD630" s="223"/>
      <c r="AE630" s="226"/>
      <c r="AF630" s="226"/>
      <c r="AG630" s="224"/>
      <c r="AH630" s="225"/>
      <c r="AI630" s="226"/>
      <c r="AJ630" s="226"/>
      <c r="AK630" s="224"/>
      <c r="AL630" s="223"/>
      <c r="AM630" s="226"/>
      <c r="AN630" s="226"/>
      <c r="AO630" s="224"/>
      <c r="AP630" s="223"/>
      <c r="AQ630" s="227"/>
      <c r="AR630" s="223" t="e" cm="1">
        <f t="array" aca="1" ref="AR630" ca="1">INDIRECT("'"&amp;$C630&amp;"'!"&amp;"$"&amp;$D630&amp;$AR$1&amp;"")</f>
        <v>#REF!</v>
      </c>
      <c r="AS630" s="226"/>
      <c r="AT630" s="224"/>
      <c r="AU630" s="225" t="e" cm="1">
        <f t="array" aca="1" ref="AU630" ca="1">INDIRECT("'"&amp;$C630&amp;"'!"&amp;"$"&amp;$D630&amp;$AU$1&amp;"")</f>
        <v>#REF!</v>
      </c>
      <c r="AV630" s="226"/>
      <c r="AW630" s="224"/>
      <c r="AX630" s="223"/>
      <c r="AY630" s="227"/>
      <c r="AZ630" s="226" t="e" cm="1">
        <f t="array" aca="1" ref="AZ630" ca="1">INDIRECT("'"&amp;$C630&amp;"'!"&amp;"$"&amp;$D630&amp;$AZ$1&amp;"")</f>
        <v>#REF!</v>
      </c>
      <c r="BA630" s="225"/>
      <c r="BB630" s="226"/>
      <c r="BC630" s="224"/>
      <c r="BD630" s="226" t="e" cm="1">
        <f t="array" aca="1" ref="BD630" ca="1">INDIRECT("'"&amp;$C630&amp;"'!"&amp;"$"&amp;$D630&amp;$BD$1&amp;"")</f>
        <v>#REF!</v>
      </c>
      <c r="BE630" s="225"/>
      <c r="BF630" s="226"/>
      <c r="BG630" s="224"/>
      <c r="BH630" s="228"/>
      <c r="BI630" s="224"/>
      <c r="BJ630" s="228" t="e" cm="1">
        <f t="array" aca="1" ref="BJ630" ca="1">INDIRECT("'"&amp;$C630&amp;"'!"&amp;"$"&amp;$D630&amp;$BJ$1&amp;"")</f>
        <v>#REF!</v>
      </c>
      <c r="BK630" s="226"/>
      <c r="BL630" s="224"/>
      <c r="BM630" s="413"/>
      <c r="BN630" s="223" t="e" cm="1">
        <f t="array" aca="1" ref="BN630" ca="1">INDIRECT("'"&amp;$C630&amp;"'!"&amp;"$"&amp;$D630&amp;$BN$1&amp;"")</f>
        <v>#REF!</v>
      </c>
      <c r="BO630" s="225"/>
      <c r="BP630" s="224"/>
      <c r="BQ630" s="228" t="e" cm="1">
        <f t="array" aca="1" ref="BQ630" ca="1">INDIRECT("'"&amp;$C630&amp;"'!"&amp;"$"&amp;$D630&amp;$BQ$1&amp;"")</f>
        <v>#REF!</v>
      </c>
      <c r="BR630" s="226"/>
      <c r="BS630" s="226"/>
      <c r="BT630" s="224"/>
      <c r="BU630" s="228" t="e" cm="1">
        <f t="array" aca="1" ref="BU630" ca="1">INDIRECT("'"&amp;$C630&amp;"'!"&amp;"$"&amp;$D630&amp;$BU$1&amp;"")</f>
        <v>#REF!</v>
      </c>
      <c r="BV630" s="226"/>
      <c r="BW630" s="226"/>
      <c r="BX630" s="224"/>
      <c r="BY630" s="281"/>
      <c r="BZ630" s="226"/>
      <c r="CA630" s="226"/>
      <c r="CB630" s="224"/>
    </row>
    <row r="631" spans="1:80" ht="15" x14ac:dyDescent="0.2">
      <c r="A631" s="351">
        <f t="shared" ref="A631:A653" si="49">A606+1</f>
        <v>45987</v>
      </c>
      <c r="B631" s="268">
        <v>4.1666666666666699E-2</v>
      </c>
      <c r="C631" s="254">
        <f>DAY(A631)</f>
        <v>26</v>
      </c>
      <c r="D631" s="255" t="s">
        <v>154</v>
      </c>
      <c r="E631" s="229"/>
      <c r="F631" s="230"/>
      <c r="G631" s="231" t="e" cm="1">
        <f t="array" aca="1" ref="G631" ca="1">INDIRECT("'"&amp;$C631&amp;"'!"&amp;"$"&amp;$D631&amp;$G$1&amp;"")</f>
        <v>#REF!</v>
      </c>
      <c r="H631" s="232" t="s">
        <v>1</v>
      </c>
      <c r="I631" s="230" t="s">
        <v>1</v>
      </c>
      <c r="J631" s="231" t="e" cm="1">
        <f t="array" aca="1" ref="J631" ca="1">INDIRECT("'"&amp;$C631&amp;"'!"&amp;"$"&amp;$D631&amp;$J$1&amp;"")</f>
        <v>#REF!</v>
      </c>
      <c r="K631" s="232"/>
      <c r="L631" s="232"/>
      <c r="M631" s="233"/>
      <c r="N631" s="229" t="e" cm="1">
        <f t="array" aca="1" ref="N631" ca="1">INDIRECT("'"&amp;$C631&amp;"'!"&amp;"$"&amp;$D631&amp;$N$1&amp;"")</f>
        <v>#REF!</v>
      </c>
      <c r="O631" s="232"/>
      <c r="P631" s="232"/>
      <c r="Q631" s="230"/>
      <c r="R631" s="359" t="e" cm="1">
        <f t="array" aca="1" ref="R631" ca="1">INDIRECT("'"&amp;$C631&amp;"'!"&amp;"$"&amp;$D631&amp;$R$1&amp;"")</f>
        <v>#REF!</v>
      </c>
      <c r="S631" s="232"/>
      <c r="T631" s="232"/>
      <c r="U631" s="233"/>
      <c r="V631" s="229"/>
      <c r="W631" s="234" t="e" cm="1">
        <f t="array" aca="1" ref="W631" ca="1">INDIRECT("'"&amp;$C631&amp;"'!"&amp;"$"&amp;$D631&amp;$W$1&amp;"")</f>
        <v>#REF!</v>
      </c>
      <c r="X631" s="232"/>
      <c r="Y631" s="230"/>
      <c r="Z631" s="231"/>
      <c r="AA631" s="232"/>
      <c r="AB631" s="232"/>
      <c r="AC631" s="233"/>
      <c r="AD631" s="229"/>
      <c r="AE631" s="232"/>
      <c r="AF631" s="232"/>
      <c r="AG631" s="230"/>
      <c r="AH631" s="231"/>
      <c r="AI631" s="232"/>
      <c r="AJ631" s="232"/>
      <c r="AK631" s="233"/>
      <c r="AL631" s="229"/>
      <c r="AM631" s="232"/>
      <c r="AN631" s="232"/>
      <c r="AO631" s="230"/>
      <c r="AP631" s="229"/>
      <c r="AQ631" s="233"/>
      <c r="AR631" s="229" t="e" cm="1">
        <f t="array" aca="1" ref="AR631" ca="1">INDIRECT("'"&amp;$C631&amp;"'!"&amp;"$"&amp;$D631&amp;$AR$1&amp;"")</f>
        <v>#REF!</v>
      </c>
      <c r="AS631" s="232"/>
      <c r="AT631" s="230"/>
      <c r="AU631" s="231" t="e" cm="1">
        <f t="array" aca="1" ref="AU631" ca="1">INDIRECT("'"&amp;$C631&amp;"'!"&amp;"$"&amp;$D631&amp;$AU$1&amp;"")</f>
        <v>#REF!</v>
      </c>
      <c r="AV631" s="232"/>
      <c r="AW631" s="230"/>
      <c r="AX631" s="229"/>
      <c r="AY631" s="233"/>
      <c r="AZ631" s="232" t="e" cm="1">
        <f t="array" aca="1" ref="AZ631" ca="1">INDIRECT("'"&amp;$C631&amp;"'!"&amp;"$"&amp;$D631&amp;$AZ$1&amp;"")</f>
        <v>#REF!</v>
      </c>
      <c r="BA631" s="231"/>
      <c r="BB631" s="232"/>
      <c r="BC631" s="230"/>
      <c r="BD631" s="232" t="e" cm="1">
        <f t="array" aca="1" ref="BD631" ca="1">INDIRECT("'"&amp;$C631&amp;"'!"&amp;"$"&amp;$D631&amp;$BD$1&amp;"")</f>
        <v>#REF!</v>
      </c>
      <c r="BE631" s="231"/>
      <c r="BF631" s="232"/>
      <c r="BG631" s="230"/>
      <c r="BH631" s="234"/>
      <c r="BI631" s="230"/>
      <c r="BJ631" s="234" t="e" cm="1">
        <f t="array" aca="1" ref="BJ631" ca="1">INDIRECT("'"&amp;$C631&amp;"'!"&amp;"$"&amp;$D631&amp;$BJ$1&amp;"")</f>
        <v>#REF!</v>
      </c>
      <c r="BK631" s="232"/>
      <c r="BL631" s="230"/>
      <c r="BM631" s="414"/>
      <c r="BN631" s="229" t="e" cm="1">
        <f t="array" aca="1" ref="BN631" ca="1">INDIRECT("'"&amp;$C631&amp;"'!"&amp;"$"&amp;$D631&amp;$BN$1&amp;"")</f>
        <v>#REF!</v>
      </c>
      <c r="BO631" s="231"/>
      <c r="BP631" s="230"/>
      <c r="BQ631" s="234" t="e" cm="1">
        <f t="array" aca="1" ref="BQ631" ca="1">INDIRECT("'"&amp;$C631&amp;"'!"&amp;"$"&amp;$D631&amp;$BQ$1&amp;"")</f>
        <v>#REF!</v>
      </c>
      <c r="BR631" s="232"/>
      <c r="BS631" s="232"/>
      <c r="BT631" s="230"/>
      <c r="BU631" s="234" t="e" cm="1">
        <f t="array" aca="1" ref="BU631" ca="1">INDIRECT("'"&amp;$C631&amp;"'!"&amp;"$"&amp;$D631&amp;$BU$1&amp;"")</f>
        <v>#REF!</v>
      </c>
      <c r="BV631" s="232"/>
      <c r="BW631" s="232"/>
      <c r="BX631" s="230"/>
      <c r="BY631" s="235"/>
      <c r="BZ631" s="232"/>
      <c r="CA631" s="232"/>
      <c r="CB631" s="230"/>
    </row>
    <row r="632" spans="1:80" ht="15" x14ac:dyDescent="0.2">
      <c r="A632" s="351">
        <f t="shared" si="49"/>
        <v>45987</v>
      </c>
      <c r="B632" s="268">
        <v>8.3333333333333301E-2</v>
      </c>
      <c r="C632" s="254">
        <f>DAY(A632)</f>
        <v>26</v>
      </c>
      <c r="D632" s="255" t="s">
        <v>155</v>
      </c>
      <c r="E632" s="236"/>
      <c r="F632" s="237"/>
      <c r="G632" s="238" t="e" cm="1">
        <f t="array" aca="1" ref="G632" ca="1">INDIRECT("'"&amp;$C632&amp;"'!"&amp;"$"&amp;$D632&amp;$G$1&amp;"")</f>
        <v>#REF!</v>
      </c>
      <c r="H632" s="239" t="s">
        <v>1</v>
      </c>
      <c r="I632" s="237" t="s">
        <v>1</v>
      </c>
      <c r="J632" s="238" t="e" cm="1">
        <f t="array" aca="1" ref="J632" ca="1">INDIRECT("'"&amp;$C632&amp;"'!"&amp;"$"&amp;$D632&amp;$J$1&amp;"")</f>
        <v>#REF!</v>
      </c>
      <c r="K632" s="239"/>
      <c r="L632" s="239"/>
      <c r="M632" s="240"/>
      <c r="N632" s="236" t="e" cm="1">
        <f t="array" aca="1" ref="N632" ca="1">INDIRECT("'"&amp;$C632&amp;"'!"&amp;"$"&amp;$D632&amp;$N$1&amp;"")</f>
        <v>#REF!</v>
      </c>
      <c r="O632" s="239"/>
      <c r="P632" s="239"/>
      <c r="Q632" s="237"/>
      <c r="R632" s="236" t="e" cm="1">
        <f t="array" aca="1" ref="R632" ca="1">INDIRECT("'"&amp;$C632&amp;"'!"&amp;"$"&amp;$D632&amp;$R$1&amp;"")</f>
        <v>#REF!</v>
      </c>
      <c r="S632" s="239"/>
      <c r="T632" s="239"/>
      <c r="U632" s="240"/>
      <c r="V632" s="236"/>
      <c r="W632" s="241" t="e" cm="1">
        <f t="array" aca="1" ref="W632" ca="1">INDIRECT("'"&amp;$C632&amp;"'!"&amp;"$"&amp;$D632&amp;$W$1&amp;"")</f>
        <v>#REF!</v>
      </c>
      <c r="X632" s="239"/>
      <c r="Y632" s="237"/>
      <c r="Z632" s="238"/>
      <c r="AA632" s="239"/>
      <c r="AB632" s="239"/>
      <c r="AC632" s="240"/>
      <c r="AD632" s="236"/>
      <c r="AE632" s="239"/>
      <c r="AF632" s="239"/>
      <c r="AG632" s="237"/>
      <c r="AH632" s="238"/>
      <c r="AI632" s="239"/>
      <c r="AJ632" s="239"/>
      <c r="AK632" s="240"/>
      <c r="AL632" s="236"/>
      <c r="AM632" s="239"/>
      <c r="AN632" s="239"/>
      <c r="AO632" s="240"/>
      <c r="AP632" s="236"/>
      <c r="AQ632" s="240"/>
      <c r="AR632" s="236" t="e" cm="1">
        <f t="array" aca="1" ref="AR632" ca="1">INDIRECT("'"&amp;$C632&amp;"'!"&amp;"$"&amp;$D632&amp;$AR$1&amp;"")</f>
        <v>#REF!</v>
      </c>
      <c r="AS632" s="239"/>
      <c r="AT632" s="237"/>
      <c r="AU632" s="238" t="e" cm="1">
        <f t="array" aca="1" ref="AU632" ca="1">INDIRECT("'"&amp;$C632&amp;"'!"&amp;"$"&amp;$D632&amp;$AU$1&amp;"")</f>
        <v>#REF!</v>
      </c>
      <c r="AV632" s="239"/>
      <c r="AW632" s="237"/>
      <c r="AX632" s="236"/>
      <c r="AY632" s="240"/>
      <c r="AZ632" s="239" t="e" cm="1">
        <f t="array" aca="1" ref="AZ632" ca="1">INDIRECT("'"&amp;$C632&amp;"'!"&amp;"$"&amp;$D632&amp;$AZ$1&amp;"")</f>
        <v>#REF!</v>
      </c>
      <c r="BA632" s="238"/>
      <c r="BB632" s="239"/>
      <c r="BC632" s="237"/>
      <c r="BD632" s="239" t="e" cm="1">
        <f t="array" aca="1" ref="BD632" ca="1">INDIRECT("'"&amp;$C632&amp;"'!"&amp;"$"&amp;$D632&amp;$BD$1&amp;"")</f>
        <v>#REF!</v>
      </c>
      <c r="BE632" s="238"/>
      <c r="BF632" s="239"/>
      <c r="BG632" s="237"/>
      <c r="BH632" s="241"/>
      <c r="BI632" s="237"/>
      <c r="BJ632" s="241" t="e" cm="1">
        <f t="array" aca="1" ref="BJ632" ca="1">INDIRECT("'"&amp;$C632&amp;"'!"&amp;"$"&amp;$D632&amp;$BJ$1&amp;"")</f>
        <v>#REF!</v>
      </c>
      <c r="BK632" s="239"/>
      <c r="BL632" s="237"/>
      <c r="BM632" s="415"/>
      <c r="BN632" s="236" t="e" cm="1">
        <f t="array" aca="1" ref="BN632" ca="1">INDIRECT("'"&amp;$C632&amp;"'!"&amp;"$"&amp;$D632&amp;$BN$1&amp;"")</f>
        <v>#REF!</v>
      </c>
      <c r="BO632" s="238"/>
      <c r="BP632" s="237"/>
      <c r="BQ632" s="241" t="e" cm="1">
        <f t="array" aca="1" ref="BQ632" ca="1">INDIRECT("'"&amp;$C632&amp;"'!"&amp;"$"&amp;$D632&amp;$BQ$1&amp;"")</f>
        <v>#REF!</v>
      </c>
      <c r="BR632" s="239"/>
      <c r="BS632" s="239"/>
      <c r="BT632" s="237"/>
      <c r="BU632" s="241" t="e" cm="1">
        <f t="array" aca="1" ref="BU632" ca="1">INDIRECT("'"&amp;$C632&amp;"'!"&amp;"$"&amp;$D632&amp;$BU$1&amp;"")</f>
        <v>#REF!</v>
      </c>
      <c r="BV632" s="239"/>
      <c r="BW632" s="239"/>
      <c r="BX632" s="237"/>
      <c r="BY632" s="242"/>
      <c r="BZ632" s="239"/>
      <c r="CA632" s="239"/>
      <c r="CB632" s="237"/>
    </row>
    <row r="633" spans="1:80" ht="15" x14ac:dyDescent="0.2">
      <c r="A633" s="351">
        <f t="shared" si="49"/>
        <v>45987</v>
      </c>
      <c r="B633" s="268">
        <v>0.125</v>
      </c>
      <c r="C633" s="254">
        <f>DAY(A633)</f>
        <v>26</v>
      </c>
      <c r="D633" s="255" t="s">
        <v>156</v>
      </c>
      <c r="E633" s="229"/>
      <c r="F633" s="230"/>
      <c r="G633" s="231" t="e" cm="1">
        <f t="array" aca="1" ref="G633" ca="1">INDIRECT("'"&amp;$C633&amp;"'!"&amp;"$"&amp;$D633&amp;$G$1&amp;"")</f>
        <v>#REF!</v>
      </c>
      <c r="H633" s="232" t="s">
        <v>1</v>
      </c>
      <c r="I633" s="230" t="s">
        <v>1</v>
      </c>
      <c r="J633" s="231" t="e" cm="1">
        <f t="array" aca="1" ref="J633" ca="1">INDIRECT("'"&amp;$C633&amp;"'!"&amp;"$"&amp;$D633&amp;$J$1&amp;"")</f>
        <v>#REF!</v>
      </c>
      <c r="K633" s="232"/>
      <c r="L633" s="232"/>
      <c r="M633" s="233"/>
      <c r="N633" s="229" t="e" cm="1">
        <f t="array" aca="1" ref="N633" ca="1">INDIRECT("'"&amp;$C633&amp;"'!"&amp;"$"&amp;$D633&amp;$N$1&amp;"")</f>
        <v>#REF!</v>
      </c>
      <c r="O633" s="232"/>
      <c r="P633" s="232"/>
      <c r="Q633" s="230"/>
      <c r="R633" s="359" t="e" cm="1">
        <f t="array" aca="1" ref="R633" ca="1">INDIRECT("'"&amp;$C633&amp;"'!"&amp;"$"&amp;$D633&amp;$R$1&amp;"")</f>
        <v>#REF!</v>
      </c>
      <c r="S633" s="232"/>
      <c r="T633" s="232"/>
      <c r="U633" s="233"/>
      <c r="V633" s="229"/>
      <c r="W633" s="234" t="e" cm="1">
        <f t="array" aca="1" ref="W633" ca="1">INDIRECT("'"&amp;$C633&amp;"'!"&amp;"$"&amp;$D633&amp;$W$1&amp;"")</f>
        <v>#REF!</v>
      </c>
      <c r="X633" s="232"/>
      <c r="Y633" s="230"/>
      <c r="Z633" s="231"/>
      <c r="AA633" s="232"/>
      <c r="AB633" s="232"/>
      <c r="AC633" s="233"/>
      <c r="AD633" s="229"/>
      <c r="AE633" s="232"/>
      <c r="AF633" s="232"/>
      <c r="AG633" s="230"/>
      <c r="AH633" s="231"/>
      <c r="AI633" s="232"/>
      <c r="AJ633" s="232"/>
      <c r="AK633" s="233"/>
      <c r="AL633" s="229"/>
      <c r="AM633" s="232"/>
      <c r="AN633" s="232"/>
      <c r="AO633" s="230"/>
      <c r="AP633" s="229"/>
      <c r="AQ633" s="233"/>
      <c r="AR633" s="229" t="e" cm="1">
        <f t="array" aca="1" ref="AR633" ca="1">INDIRECT("'"&amp;$C633&amp;"'!"&amp;"$"&amp;$D633&amp;$AR$1&amp;"")</f>
        <v>#REF!</v>
      </c>
      <c r="AS633" s="232"/>
      <c r="AT633" s="230"/>
      <c r="AU633" s="231" t="e" cm="1">
        <f t="array" aca="1" ref="AU633" ca="1">INDIRECT("'"&amp;$C633&amp;"'!"&amp;"$"&amp;$D633&amp;$AU$1&amp;"")</f>
        <v>#REF!</v>
      </c>
      <c r="AV633" s="232"/>
      <c r="AW633" s="230"/>
      <c r="AX633" s="229"/>
      <c r="AY633" s="233"/>
      <c r="AZ633" s="232" t="e" cm="1">
        <f t="array" aca="1" ref="AZ633" ca="1">INDIRECT("'"&amp;$C633&amp;"'!"&amp;"$"&amp;$D633&amp;$AZ$1&amp;"")</f>
        <v>#REF!</v>
      </c>
      <c r="BA633" s="231"/>
      <c r="BB633" s="232"/>
      <c r="BC633" s="230"/>
      <c r="BD633" s="232" t="e" cm="1">
        <f t="array" aca="1" ref="BD633" ca="1">INDIRECT("'"&amp;$C633&amp;"'!"&amp;"$"&amp;$D633&amp;$BD$1&amp;"")</f>
        <v>#REF!</v>
      </c>
      <c r="BE633" s="231"/>
      <c r="BF633" s="232"/>
      <c r="BG633" s="230"/>
      <c r="BH633" s="234"/>
      <c r="BI633" s="230"/>
      <c r="BJ633" s="234" t="e" cm="1">
        <f t="array" aca="1" ref="BJ633" ca="1">INDIRECT("'"&amp;$C633&amp;"'!"&amp;"$"&amp;$D633&amp;$BJ$1&amp;"")</f>
        <v>#REF!</v>
      </c>
      <c r="BK633" s="232"/>
      <c r="BL633" s="230"/>
      <c r="BM633" s="414"/>
      <c r="BN633" s="229" t="e" cm="1">
        <f t="array" aca="1" ref="BN633" ca="1">INDIRECT("'"&amp;$C633&amp;"'!"&amp;"$"&amp;$D633&amp;$BN$1&amp;"")</f>
        <v>#REF!</v>
      </c>
      <c r="BO633" s="231"/>
      <c r="BP633" s="230"/>
      <c r="BQ633" s="234" t="e" cm="1">
        <f t="array" aca="1" ref="BQ633" ca="1">INDIRECT("'"&amp;$C633&amp;"'!"&amp;"$"&amp;$D633&amp;$BQ$1&amp;"")</f>
        <v>#REF!</v>
      </c>
      <c r="BR633" s="232"/>
      <c r="BS633" s="232"/>
      <c r="BT633" s="230"/>
      <c r="BU633" s="234" t="e" cm="1">
        <f t="array" aca="1" ref="BU633" ca="1">INDIRECT("'"&amp;$C633&amp;"'!"&amp;"$"&amp;$D633&amp;$BU$1&amp;"")</f>
        <v>#REF!</v>
      </c>
      <c r="BV633" s="232"/>
      <c r="BW633" s="232"/>
      <c r="BX633" s="230"/>
      <c r="BY633" s="235"/>
      <c r="BZ633" s="232"/>
      <c r="CA633" s="232"/>
      <c r="CB633" s="230"/>
    </row>
    <row r="634" spans="1:80" ht="15" x14ac:dyDescent="0.2">
      <c r="A634" s="351">
        <f t="shared" si="49"/>
        <v>45987</v>
      </c>
      <c r="B634" s="268">
        <v>0.16666666666666699</v>
      </c>
      <c r="C634" s="254">
        <f>DAY(A634)</f>
        <v>26</v>
      </c>
      <c r="D634" s="255" t="s">
        <v>157</v>
      </c>
      <c r="E634" s="236"/>
      <c r="F634" s="237"/>
      <c r="G634" s="238" t="e" cm="1">
        <f t="array" aca="1" ref="G634" ca="1">INDIRECT("'"&amp;$C634&amp;"'!"&amp;"$"&amp;$D634&amp;$G$1&amp;"")</f>
        <v>#REF!</v>
      </c>
      <c r="H634" s="239" t="s">
        <v>1</v>
      </c>
      <c r="I634" s="237" t="s">
        <v>1</v>
      </c>
      <c r="J634" s="238" t="e" cm="1">
        <f t="array" aca="1" ref="J634" ca="1">INDIRECT("'"&amp;$C634&amp;"'!"&amp;"$"&amp;$D634&amp;$J$1&amp;"")</f>
        <v>#REF!</v>
      </c>
      <c r="K634" s="239"/>
      <c r="L634" s="239"/>
      <c r="M634" s="240"/>
      <c r="N634" s="236" t="e" cm="1">
        <f t="array" aca="1" ref="N634" ca="1">INDIRECT("'"&amp;$C634&amp;"'!"&amp;"$"&amp;$D634&amp;$N$1&amp;"")</f>
        <v>#REF!</v>
      </c>
      <c r="O634" s="239"/>
      <c r="P634" s="239"/>
      <c r="Q634" s="237"/>
      <c r="R634" s="236" t="e" cm="1">
        <f t="array" aca="1" ref="R634" ca="1">INDIRECT("'"&amp;$C634&amp;"'!"&amp;"$"&amp;$D634&amp;$R$1&amp;"")</f>
        <v>#REF!</v>
      </c>
      <c r="S634" s="239"/>
      <c r="T634" s="239"/>
      <c r="U634" s="240"/>
      <c r="V634" s="236"/>
      <c r="W634" s="241" t="e" cm="1">
        <f t="array" aca="1" ref="W634" ca="1">INDIRECT("'"&amp;$C634&amp;"'!"&amp;"$"&amp;$D634&amp;$W$1&amp;"")</f>
        <v>#REF!</v>
      </c>
      <c r="X634" s="239"/>
      <c r="Y634" s="237"/>
      <c r="Z634" s="238"/>
      <c r="AA634" s="239"/>
      <c r="AB634" s="239"/>
      <c r="AC634" s="240"/>
      <c r="AD634" s="236"/>
      <c r="AE634" s="239"/>
      <c r="AF634" s="239"/>
      <c r="AG634" s="237"/>
      <c r="AH634" s="238"/>
      <c r="AI634" s="239"/>
      <c r="AJ634" s="239"/>
      <c r="AK634" s="240"/>
      <c r="AL634" s="236"/>
      <c r="AM634" s="239"/>
      <c r="AN634" s="239"/>
      <c r="AO634" s="237"/>
      <c r="AP634" s="236"/>
      <c r="AQ634" s="240"/>
      <c r="AR634" s="236" t="e" cm="1">
        <f t="array" aca="1" ref="AR634" ca="1">INDIRECT("'"&amp;$C634&amp;"'!"&amp;"$"&amp;$D634&amp;$AR$1&amp;"")</f>
        <v>#REF!</v>
      </c>
      <c r="AS634" s="239"/>
      <c r="AT634" s="237"/>
      <c r="AU634" s="238" t="e" cm="1">
        <f t="array" aca="1" ref="AU634" ca="1">INDIRECT("'"&amp;$C634&amp;"'!"&amp;"$"&amp;$D634&amp;$AU$1&amp;"")</f>
        <v>#REF!</v>
      </c>
      <c r="AV634" s="239"/>
      <c r="AW634" s="237"/>
      <c r="AX634" s="236"/>
      <c r="AY634" s="240"/>
      <c r="AZ634" s="239" t="e" cm="1">
        <f t="array" aca="1" ref="AZ634" ca="1">INDIRECT("'"&amp;$C634&amp;"'!"&amp;"$"&amp;$D634&amp;$AZ$1&amp;"")</f>
        <v>#REF!</v>
      </c>
      <c r="BA634" s="238"/>
      <c r="BB634" s="239"/>
      <c r="BC634" s="237"/>
      <c r="BD634" s="239" t="e" cm="1">
        <f t="array" aca="1" ref="BD634" ca="1">INDIRECT("'"&amp;$C634&amp;"'!"&amp;"$"&amp;$D634&amp;$BD$1&amp;"")</f>
        <v>#REF!</v>
      </c>
      <c r="BE634" s="238"/>
      <c r="BF634" s="239"/>
      <c r="BG634" s="237"/>
      <c r="BH634" s="241"/>
      <c r="BI634" s="237"/>
      <c r="BJ634" s="241" t="e" cm="1">
        <f t="array" aca="1" ref="BJ634" ca="1">INDIRECT("'"&amp;$C634&amp;"'!"&amp;"$"&amp;$D634&amp;$BJ$1&amp;"")</f>
        <v>#REF!</v>
      </c>
      <c r="BK634" s="239"/>
      <c r="BL634" s="237"/>
      <c r="BM634" s="415"/>
      <c r="BN634" s="236" t="e" cm="1">
        <f t="array" aca="1" ref="BN634" ca="1">INDIRECT("'"&amp;$C634&amp;"'!"&amp;"$"&amp;$D634&amp;$BN$1&amp;"")</f>
        <v>#REF!</v>
      </c>
      <c r="BO634" s="238"/>
      <c r="BP634" s="237"/>
      <c r="BQ634" s="241" t="e" cm="1">
        <f t="array" aca="1" ref="BQ634" ca="1">INDIRECT("'"&amp;$C634&amp;"'!"&amp;"$"&amp;$D634&amp;$BQ$1&amp;"")</f>
        <v>#REF!</v>
      </c>
      <c r="BR634" s="239"/>
      <c r="BS634" s="239"/>
      <c r="BT634" s="237"/>
      <c r="BU634" s="241" t="e" cm="1">
        <f t="array" aca="1" ref="BU634" ca="1">INDIRECT("'"&amp;$C634&amp;"'!"&amp;"$"&amp;$D634&amp;$BU$1&amp;"")</f>
        <v>#REF!</v>
      </c>
      <c r="BV634" s="239"/>
      <c r="BW634" s="239"/>
      <c r="BX634" s="237"/>
      <c r="BY634" s="242"/>
      <c r="BZ634" s="239"/>
      <c r="CA634" s="239"/>
      <c r="CB634" s="237"/>
    </row>
    <row r="635" spans="1:80" ht="15" x14ac:dyDescent="0.2">
      <c r="A635" s="351">
        <f t="shared" si="49"/>
        <v>45987</v>
      </c>
      <c r="B635" s="268">
        <v>0.20833333333333301</v>
      </c>
      <c r="C635" s="254">
        <f t="shared" ref="C635:C653" si="50">DAY(A635)</f>
        <v>26</v>
      </c>
      <c r="D635" s="255" t="s">
        <v>158</v>
      </c>
      <c r="E635" s="229"/>
      <c r="F635" s="230"/>
      <c r="G635" s="231" t="e" cm="1">
        <f t="array" aca="1" ref="G635" ca="1">INDIRECT("'"&amp;$C635&amp;"'!"&amp;"$"&amp;$D635&amp;$G$1&amp;"")</f>
        <v>#REF!</v>
      </c>
      <c r="H635" s="232" t="s">
        <v>1</v>
      </c>
      <c r="I635" s="230" t="s">
        <v>1</v>
      </c>
      <c r="J635" s="231" t="e" cm="1">
        <f t="array" aca="1" ref="J635" ca="1">INDIRECT("'"&amp;$C635&amp;"'!"&amp;"$"&amp;$D635&amp;$J$1&amp;"")</f>
        <v>#REF!</v>
      </c>
      <c r="K635" s="232"/>
      <c r="L635" s="232"/>
      <c r="M635" s="233"/>
      <c r="N635" s="229" t="e" cm="1">
        <f t="array" aca="1" ref="N635" ca="1">INDIRECT("'"&amp;$C635&amp;"'!"&amp;"$"&amp;$D635&amp;$N$1&amp;"")</f>
        <v>#REF!</v>
      </c>
      <c r="O635" s="232"/>
      <c r="P635" s="232"/>
      <c r="Q635" s="230"/>
      <c r="R635" s="359" t="e" cm="1">
        <f t="array" aca="1" ref="R635" ca="1">INDIRECT("'"&amp;$C635&amp;"'!"&amp;"$"&amp;$D635&amp;$R$1&amp;"")</f>
        <v>#REF!</v>
      </c>
      <c r="S635" s="232"/>
      <c r="T635" s="232"/>
      <c r="U635" s="233"/>
      <c r="V635" s="229"/>
      <c r="W635" s="234" t="e" cm="1">
        <f t="array" aca="1" ref="W635" ca="1">INDIRECT("'"&amp;$C635&amp;"'!"&amp;"$"&amp;$D635&amp;$W$1&amp;"")</f>
        <v>#REF!</v>
      </c>
      <c r="X635" s="232"/>
      <c r="Y635" s="230"/>
      <c r="Z635" s="231"/>
      <c r="AA635" s="232"/>
      <c r="AB635" s="232"/>
      <c r="AC635" s="233"/>
      <c r="AD635" s="229"/>
      <c r="AE635" s="232"/>
      <c r="AF635" s="232"/>
      <c r="AG635" s="230"/>
      <c r="AH635" s="231"/>
      <c r="AI635" s="232"/>
      <c r="AJ635" s="232"/>
      <c r="AK635" s="233"/>
      <c r="AL635" s="229"/>
      <c r="AM635" s="232"/>
      <c r="AN635" s="232"/>
      <c r="AO635" s="230"/>
      <c r="AP635" s="229"/>
      <c r="AQ635" s="233"/>
      <c r="AR635" s="229" t="e" cm="1">
        <f t="array" aca="1" ref="AR635" ca="1">INDIRECT("'"&amp;$C635&amp;"'!"&amp;"$"&amp;$D635&amp;$AR$1&amp;"")</f>
        <v>#REF!</v>
      </c>
      <c r="AS635" s="232"/>
      <c r="AT635" s="230"/>
      <c r="AU635" s="231" t="e" cm="1">
        <f t="array" aca="1" ref="AU635" ca="1">INDIRECT("'"&amp;$C635&amp;"'!"&amp;"$"&amp;$D635&amp;$AU$1&amp;"")</f>
        <v>#REF!</v>
      </c>
      <c r="AV635" s="232"/>
      <c r="AW635" s="230"/>
      <c r="AX635" s="229"/>
      <c r="AY635" s="233"/>
      <c r="AZ635" s="232" t="e" cm="1">
        <f t="array" aca="1" ref="AZ635" ca="1">INDIRECT("'"&amp;$C635&amp;"'!"&amp;"$"&amp;$D635&amp;$AZ$1&amp;"")</f>
        <v>#REF!</v>
      </c>
      <c r="BA635" s="231"/>
      <c r="BB635" s="232"/>
      <c r="BC635" s="230"/>
      <c r="BD635" s="232" t="e" cm="1">
        <f t="array" aca="1" ref="BD635" ca="1">INDIRECT("'"&amp;$C635&amp;"'!"&amp;"$"&amp;$D635&amp;$BD$1&amp;"")</f>
        <v>#REF!</v>
      </c>
      <c r="BE635" s="231"/>
      <c r="BF635" s="232"/>
      <c r="BG635" s="230"/>
      <c r="BH635" s="234"/>
      <c r="BI635" s="230"/>
      <c r="BJ635" s="234" t="e" cm="1">
        <f t="array" aca="1" ref="BJ635" ca="1">INDIRECT("'"&amp;$C635&amp;"'!"&amp;"$"&amp;$D635&amp;$BJ$1&amp;"")</f>
        <v>#REF!</v>
      </c>
      <c r="BK635" s="232"/>
      <c r="BL635" s="230"/>
      <c r="BM635" s="414"/>
      <c r="BN635" s="229" t="e" cm="1">
        <f t="array" aca="1" ref="BN635" ca="1">INDIRECT("'"&amp;$C635&amp;"'!"&amp;"$"&amp;$D635&amp;$BN$1&amp;"")</f>
        <v>#REF!</v>
      </c>
      <c r="BO635" s="231"/>
      <c r="BP635" s="230"/>
      <c r="BQ635" s="234" t="e" cm="1">
        <f t="array" aca="1" ref="BQ635" ca="1">INDIRECT("'"&amp;$C635&amp;"'!"&amp;"$"&amp;$D635&amp;$BQ$1&amp;"")</f>
        <v>#REF!</v>
      </c>
      <c r="BR635" s="232"/>
      <c r="BS635" s="232"/>
      <c r="BT635" s="230"/>
      <c r="BU635" s="234" t="e" cm="1">
        <f t="array" aca="1" ref="BU635" ca="1">INDIRECT("'"&amp;$C635&amp;"'!"&amp;"$"&amp;$D635&amp;$BU$1&amp;"")</f>
        <v>#REF!</v>
      </c>
      <c r="BV635" s="232"/>
      <c r="BW635" s="232"/>
      <c r="BX635" s="230"/>
      <c r="BY635" s="235"/>
      <c r="BZ635" s="232"/>
      <c r="CA635" s="232"/>
      <c r="CB635" s="230"/>
    </row>
    <row r="636" spans="1:80" ht="15" x14ac:dyDescent="0.2">
      <c r="A636" s="351">
        <f t="shared" si="49"/>
        <v>45987</v>
      </c>
      <c r="B636" s="268">
        <v>0.25</v>
      </c>
      <c r="C636" s="254">
        <f t="shared" si="50"/>
        <v>26</v>
      </c>
      <c r="D636" s="255" t="s">
        <v>159</v>
      </c>
      <c r="E636" s="236"/>
      <c r="F636" s="237"/>
      <c r="G636" s="238" t="e" cm="1">
        <f t="array" aca="1" ref="G636" ca="1">INDIRECT("'"&amp;$C636&amp;"'!"&amp;"$"&amp;$D636&amp;$G$1&amp;"")</f>
        <v>#REF!</v>
      </c>
      <c r="H636" s="239" t="s">
        <v>1</v>
      </c>
      <c r="I636" s="237" t="s">
        <v>1</v>
      </c>
      <c r="J636" s="238" t="e" cm="1">
        <f t="array" aca="1" ref="J636" ca="1">INDIRECT("'"&amp;$C636&amp;"'!"&amp;"$"&amp;$D636&amp;$J$1&amp;"")</f>
        <v>#REF!</v>
      </c>
      <c r="K636" s="239"/>
      <c r="L636" s="239"/>
      <c r="M636" s="240"/>
      <c r="N636" s="236" t="e" cm="1">
        <f t="array" aca="1" ref="N636" ca="1">INDIRECT("'"&amp;$C636&amp;"'!"&amp;"$"&amp;$D636&amp;$N$1&amp;"")</f>
        <v>#REF!</v>
      </c>
      <c r="O636" s="239"/>
      <c r="P636" s="239"/>
      <c r="Q636" s="237"/>
      <c r="R636" s="236" t="e" cm="1">
        <f t="array" aca="1" ref="R636" ca="1">INDIRECT("'"&amp;$C636&amp;"'!"&amp;"$"&amp;$D636&amp;$R$1&amp;"")</f>
        <v>#REF!</v>
      </c>
      <c r="S636" s="239"/>
      <c r="T636" s="239"/>
      <c r="U636" s="240"/>
      <c r="V636" s="236"/>
      <c r="W636" s="241" t="e" cm="1">
        <f t="array" aca="1" ref="W636" ca="1">INDIRECT("'"&amp;$C636&amp;"'!"&amp;"$"&amp;$D636&amp;$W$1&amp;"")</f>
        <v>#REF!</v>
      </c>
      <c r="X636" s="239"/>
      <c r="Y636" s="237"/>
      <c r="Z636" s="238"/>
      <c r="AA636" s="239"/>
      <c r="AB636" s="239"/>
      <c r="AC636" s="240"/>
      <c r="AD636" s="236"/>
      <c r="AE636" s="239"/>
      <c r="AF636" s="239"/>
      <c r="AG636" s="237"/>
      <c r="AH636" s="238"/>
      <c r="AI636" s="239"/>
      <c r="AJ636" s="239"/>
      <c r="AK636" s="240"/>
      <c r="AL636" s="236"/>
      <c r="AM636" s="239"/>
      <c r="AN636" s="239"/>
      <c r="AO636" s="237"/>
      <c r="AP636" s="236"/>
      <c r="AQ636" s="240"/>
      <c r="AR636" s="236" t="e" cm="1">
        <f t="array" aca="1" ref="AR636" ca="1">INDIRECT("'"&amp;$C636&amp;"'!"&amp;"$"&amp;$D636&amp;$AR$1&amp;"")</f>
        <v>#REF!</v>
      </c>
      <c r="AS636" s="239"/>
      <c r="AT636" s="237"/>
      <c r="AU636" s="238" t="e" cm="1">
        <f t="array" aca="1" ref="AU636" ca="1">INDIRECT("'"&amp;$C636&amp;"'!"&amp;"$"&amp;$D636&amp;$AU$1&amp;"")</f>
        <v>#REF!</v>
      </c>
      <c r="AV636" s="239"/>
      <c r="AW636" s="237"/>
      <c r="AX636" s="236"/>
      <c r="AY636" s="240"/>
      <c r="AZ636" s="239" t="e" cm="1">
        <f t="array" aca="1" ref="AZ636" ca="1">INDIRECT("'"&amp;$C636&amp;"'!"&amp;"$"&amp;$D636&amp;$AZ$1&amp;"")</f>
        <v>#REF!</v>
      </c>
      <c r="BA636" s="238"/>
      <c r="BB636" s="239"/>
      <c r="BC636" s="237"/>
      <c r="BD636" s="239" t="e" cm="1">
        <f t="array" aca="1" ref="BD636" ca="1">INDIRECT("'"&amp;$C636&amp;"'!"&amp;"$"&amp;$D636&amp;$BD$1&amp;"")</f>
        <v>#REF!</v>
      </c>
      <c r="BE636" s="238"/>
      <c r="BF636" s="239"/>
      <c r="BG636" s="237"/>
      <c r="BH636" s="241"/>
      <c r="BI636" s="237"/>
      <c r="BJ636" s="241" t="e" cm="1">
        <f t="array" aca="1" ref="BJ636" ca="1">INDIRECT("'"&amp;$C636&amp;"'!"&amp;"$"&amp;$D636&amp;$BJ$1&amp;"")</f>
        <v>#REF!</v>
      </c>
      <c r="BK636" s="239"/>
      <c r="BL636" s="237"/>
      <c r="BM636" s="415"/>
      <c r="BN636" s="236" t="e" cm="1">
        <f t="array" aca="1" ref="BN636" ca="1">INDIRECT("'"&amp;$C636&amp;"'!"&amp;"$"&amp;$D636&amp;$BN$1&amp;"")</f>
        <v>#REF!</v>
      </c>
      <c r="BO636" s="238"/>
      <c r="BP636" s="237"/>
      <c r="BQ636" s="241" t="e" cm="1">
        <f t="array" aca="1" ref="BQ636" ca="1">INDIRECT("'"&amp;$C636&amp;"'!"&amp;"$"&amp;$D636&amp;$BQ$1&amp;"")</f>
        <v>#REF!</v>
      </c>
      <c r="BR636" s="239"/>
      <c r="BS636" s="239"/>
      <c r="BT636" s="237"/>
      <c r="BU636" s="241" t="e" cm="1">
        <f t="array" aca="1" ref="BU636" ca="1">INDIRECT("'"&amp;$C636&amp;"'!"&amp;"$"&amp;$D636&amp;$BU$1&amp;"")</f>
        <v>#REF!</v>
      </c>
      <c r="BV636" s="239"/>
      <c r="BW636" s="239"/>
      <c r="BX636" s="237"/>
      <c r="BY636" s="242"/>
      <c r="BZ636" s="239"/>
      <c r="CA636" s="239"/>
      <c r="CB636" s="237"/>
    </row>
    <row r="637" spans="1:80" ht="15" x14ac:dyDescent="0.2">
      <c r="A637" s="351">
        <f t="shared" si="49"/>
        <v>45987</v>
      </c>
      <c r="B637" s="268">
        <v>0.29166666666666702</v>
      </c>
      <c r="C637" s="254">
        <f t="shared" si="50"/>
        <v>26</v>
      </c>
      <c r="D637" s="255" t="s">
        <v>160</v>
      </c>
      <c r="E637" s="229"/>
      <c r="F637" s="230"/>
      <c r="G637" s="231" t="e" cm="1">
        <f t="array" aca="1" ref="G637" ca="1">INDIRECT("'"&amp;$C637&amp;"'!"&amp;"$"&amp;$D637&amp;$G$1&amp;"")</f>
        <v>#REF!</v>
      </c>
      <c r="H637" s="232" t="s">
        <v>1</v>
      </c>
      <c r="I637" s="230" t="s">
        <v>1</v>
      </c>
      <c r="J637" s="231" t="e" cm="1">
        <f t="array" aca="1" ref="J637" ca="1">INDIRECT("'"&amp;$C637&amp;"'!"&amp;"$"&amp;$D637&amp;$J$1&amp;"")</f>
        <v>#REF!</v>
      </c>
      <c r="K637" s="232"/>
      <c r="L637" s="232"/>
      <c r="M637" s="233"/>
      <c r="N637" s="229" t="e" cm="1">
        <f t="array" aca="1" ref="N637" ca="1">INDIRECT("'"&amp;$C637&amp;"'!"&amp;"$"&amp;$D637&amp;$N$1&amp;"")</f>
        <v>#REF!</v>
      </c>
      <c r="O637" s="232"/>
      <c r="P637" s="232"/>
      <c r="Q637" s="230"/>
      <c r="R637" s="359" t="e" cm="1">
        <f t="array" aca="1" ref="R637" ca="1">INDIRECT("'"&amp;$C637&amp;"'!"&amp;"$"&amp;$D637&amp;$R$1&amp;"")</f>
        <v>#REF!</v>
      </c>
      <c r="S637" s="232"/>
      <c r="T637" s="232"/>
      <c r="U637" s="233"/>
      <c r="V637" s="229"/>
      <c r="W637" s="234" t="e" cm="1">
        <f t="array" aca="1" ref="W637" ca="1">INDIRECT("'"&amp;$C637&amp;"'!"&amp;"$"&amp;$D637&amp;$W$1&amp;"")</f>
        <v>#REF!</v>
      </c>
      <c r="X637" s="232"/>
      <c r="Y637" s="230"/>
      <c r="Z637" s="231" t="e" cm="1">
        <f t="array" aca="1" ref="Z637" ca="1">INDIRECT("'"&amp;$C637&amp;"'!"&amp;"$"&amp;$D637&amp;$Z$1&amp;"")</f>
        <v>#REF!</v>
      </c>
      <c r="AA637" s="232" t="s">
        <v>1</v>
      </c>
      <c r="AB637" s="232" t="s">
        <v>1</v>
      </c>
      <c r="AC637" s="233" t="s">
        <v>1</v>
      </c>
      <c r="AD637" s="229" t="e" cm="1">
        <f t="array" aca="1" ref="AD637" ca="1">INDIRECT("'"&amp;$C637&amp;"'!"&amp;"$"&amp;$D637&amp;$AD$1&amp;"")</f>
        <v>#REF!</v>
      </c>
      <c r="AE637" s="232" t="s">
        <v>1</v>
      </c>
      <c r="AF637" s="232" t="s">
        <v>1</v>
      </c>
      <c r="AG637" s="230" t="s">
        <v>1</v>
      </c>
      <c r="AH637" s="231" t="e" cm="1">
        <f t="array" aca="1" ref="AH637" ca="1">INDIRECT("'"&amp;$C637&amp;"'!"&amp;"$"&amp;$D637&amp;$AH$1&amp;"")</f>
        <v>#REF!</v>
      </c>
      <c r="AI637" s="232" t="s">
        <v>1</v>
      </c>
      <c r="AJ637" s="232" t="s">
        <v>1</v>
      </c>
      <c r="AK637" s="233" t="s">
        <v>1</v>
      </c>
      <c r="AL637" s="229" t="e" cm="1">
        <f t="array" aca="1" ref="AL637" ca="1">INDIRECT("'"&amp;$C637&amp;"'!"&amp;"$"&amp;$D637&amp;$AL$1&amp;"")</f>
        <v>#REF!</v>
      </c>
      <c r="AM637" s="232" t="s">
        <v>1</v>
      </c>
      <c r="AN637" s="232" t="s">
        <v>1</v>
      </c>
      <c r="AO637" s="230" t="s">
        <v>1</v>
      </c>
      <c r="AP637" s="229"/>
      <c r="AQ637" s="233"/>
      <c r="AR637" s="229" t="e" cm="1">
        <f t="array" aca="1" ref="AR637" ca="1">INDIRECT("'"&amp;$C637&amp;"'!"&amp;"$"&amp;$D637&amp;$AR$1&amp;"")</f>
        <v>#REF!</v>
      </c>
      <c r="AS637" s="232"/>
      <c r="AT637" s="230"/>
      <c r="AU637" s="231" t="e" cm="1">
        <f t="array" aca="1" ref="AU637" ca="1">INDIRECT("'"&amp;$C637&amp;"'!"&amp;"$"&amp;$D637&amp;$AU$1&amp;"")</f>
        <v>#REF!</v>
      </c>
      <c r="AV637" s="232"/>
      <c r="AW637" s="230"/>
      <c r="AX637" s="229"/>
      <c r="AY637" s="233"/>
      <c r="AZ637" s="232" t="e" cm="1">
        <f t="array" aca="1" ref="AZ637" ca="1">INDIRECT("'"&amp;$C637&amp;"'!"&amp;"$"&amp;$D637&amp;$AZ$1&amp;"")</f>
        <v>#REF!</v>
      </c>
      <c r="BA637" s="231"/>
      <c r="BB637" s="232"/>
      <c r="BC637" s="230"/>
      <c r="BD637" s="232" t="e" cm="1">
        <f t="array" aca="1" ref="BD637" ca="1">INDIRECT("'"&amp;$C637&amp;"'!"&amp;"$"&amp;$D637&amp;$BD$1&amp;"")</f>
        <v>#REF!</v>
      </c>
      <c r="BE637" s="231"/>
      <c r="BF637" s="232"/>
      <c r="BG637" s="230"/>
      <c r="BH637" s="234"/>
      <c r="BI637" s="230"/>
      <c r="BJ637" s="234" t="e" cm="1">
        <f t="array" aca="1" ref="BJ637" ca="1">INDIRECT("'"&amp;$C637&amp;"'!"&amp;"$"&amp;$D637&amp;$BJ$1&amp;"")</f>
        <v>#REF!</v>
      </c>
      <c r="BK637" s="232"/>
      <c r="BL637" s="230"/>
      <c r="BM637" s="414"/>
      <c r="BN637" s="229" t="e" cm="1">
        <f t="array" aca="1" ref="BN637" ca="1">INDIRECT("'"&amp;$C637&amp;"'!"&amp;"$"&amp;$D637&amp;$BN$1&amp;"")</f>
        <v>#REF!</v>
      </c>
      <c r="BO637" s="231"/>
      <c r="BP637" s="230"/>
      <c r="BQ637" s="234" t="e" cm="1">
        <f t="array" aca="1" ref="BQ637" ca="1">INDIRECT("'"&amp;$C637&amp;"'!"&amp;"$"&amp;$D637&amp;$BQ$1&amp;"")</f>
        <v>#REF!</v>
      </c>
      <c r="BR637" s="232"/>
      <c r="BS637" s="232"/>
      <c r="BT637" s="230"/>
      <c r="BU637" s="235" t="e" cm="1">
        <f t="array" aca="1" ref="BU637" ca="1">INDIRECT("'"&amp;$C637&amp;"'!"&amp;"$"&amp;$D637&amp;$BU$1&amp;"")</f>
        <v>#REF!</v>
      </c>
      <c r="BV637" s="232"/>
      <c r="BW637" s="232"/>
      <c r="BX637" s="230"/>
      <c r="BY637" s="235"/>
      <c r="BZ637" s="232"/>
      <c r="CA637" s="232"/>
      <c r="CB637" s="230"/>
    </row>
    <row r="638" spans="1:80" ht="15" x14ac:dyDescent="0.2">
      <c r="A638" s="351">
        <f t="shared" si="49"/>
        <v>45987</v>
      </c>
      <c r="B638" s="268">
        <v>0.33333333333333398</v>
      </c>
      <c r="C638" s="254">
        <f t="shared" si="50"/>
        <v>26</v>
      </c>
      <c r="D638" s="255" t="s">
        <v>161</v>
      </c>
      <c r="E638" s="236"/>
      <c r="F638" s="237"/>
      <c r="G638" s="238" t="e" cm="1">
        <f t="array" aca="1" ref="G638" ca="1">INDIRECT("'"&amp;$C638&amp;"'!"&amp;"$"&amp;$D638&amp;$G$1&amp;"")</f>
        <v>#REF!</v>
      </c>
      <c r="H638" s="239" t="s">
        <v>1</v>
      </c>
      <c r="I638" s="237" t="s">
        <v>1</v>
      </c>
      <c r="J638" s="238" t="e" cm="1">
        <f t="array" aca="1" ref="J638" ca="1">INDIRECT("'"&amp;$C638&amp;"'!"&amp;"$"&amp;$D638&amp;$J$1&amp;"")</f>
        <v>#REF!</v>
      </c>
      <c r="K638" s="239"/>
      <c r="L638" s="239"/>
      <c r="M638" s="240"/>
      <c r="N638" s="236" t="e" cm="1">
        <f t="array" aca="1" ref="N638" ca="1">INDIRECT("'"&amp;$C638&amp;"'!"&amp;"$"&amp;$D638&amp;$N$1&amp;"")</f>
        <v>#REF!</v>
      </c>
      <c r="O638" s="239"/>
      <c r="P638" s="239"/>
      <c r="Q638" s="237"/>
      <c r="R638" s="236" t="e" cm="1">
        <f t="array" aca="1" ref="R638" ca="1">INDIRECT("'"&amp;$C638&amp;"'!"&amp;"$"&amp;$D638&amp;$R$1&amp;"")</f>
        <v>#REF!</v>
      </c>
      <c r="S638" s="239"/>
      <c r="T638" s="239"/>
      <c r="U638" s="240"/>
      <c r="V638" s="236"/>
      <c r="W638" s="241" t="e" cm="1">
        <f t="array" aca="1" ref="W638" ca="1">INDIRECT("'"&amp;$C638&amp;"'!"&amp;"$"&amp;$D638&amp;$W$1&amp;"")</f>
        <v>#REF!</v>
      </c>
      <c r="X638" s="239"/>
      <c r="Y638" s="237"/>
      <c r="Z638" s="238" t="e" cm="1">
        <f t="array" aca="1" ref="Z638" ca="1">INDIRECT("'"&amp;$C638&amp;"'!"&amp;"$"&amp;$D638&amp;$Z$1&amp;"")</f>
        <v>#REF!</v>
      </c>
      <c r="AA638" s="239" t="s">
        <v>1</v>
      </c>
      <c r="AB638" s="239" t="s">
        <v>1</v>
      </c>
      <c r="AC638" s="240" t="s">
        <v>1</v>
      </c>
      <c r="AD638" s="236" t="e" cm="1">
        <f t="array" aca="1" ref="AD638" ca="1">INDIRECT("'"&amp;$C638&amp;"'!"&amp;"$"&amp;$D638&amp;$AD$1&amp;"")</f>
        <v>#REF!</v>
      </c>
      <c r="AE638" s="239" t="s">
        <v>1</v>
      </c>
      <c r="AF638" s="239" t="s">
        <v>1</v>
      </c>
      <c r="AG638" s="237" t="s">
        <v>1</v>
      </c>
      <c r="AH638" s="238" t="e" cm="1">
        <f t="array" aca="1" ref="AH638" ca="1">INDIRECT("'"&amp;$C638&amp;"'!"&amp;"$"&amp;$D638&amp;$AH$1&amp;"")</f>
        <v>#REF!</v>
      </c>
      <c r="AI638" s="239" t="s">
        <v>1</v>
      </c>
      <c r="AJ638" s="239" t="s">
        <v>1</v>
      </c>
      <c r="AK638" s="240" t="s">
        <v>1</v>
      </c>
      <c r="AL638" s="236" t="e" cm="1">
        <f t="array" aca="1" ref="AL638" ca="1">INDIRECT("'"&amp;$C638&amp;"'!"&amp;"$"&amp;$D638&amp;$AL$1&amp;"")</f>
        <v>#REF!</v>
      </c>
      <c r="AM638" s="239" t="s">
        <v>1</v>
      </c>
      <c r="AN638" s="239" t="s">
        <v>1</v>
      </c>
      <c r="AO638" s="237" t="s">
        <v>1</v>
      </c>
      <c r="AP638" s="236"/>
      <c r="AQ638" s="240"/>
      <c r="AR638" s="236" t="e" cm="1">
        <f t="array" aca="1" ref="AR638" ca="1">INDIRECT("'"&amp;$C638&amp;"'!"&amp;"$"&amp;$D638&amp;$AR$1&amp;"")</f>
        <v>#REF!</v>
      </c>
      <c r="AS638" s="239"/>
      <c r="AT638" s="237"/>
      <c r="AU638" s="238" t="e" cm="1">
        <f t="array" aca="1" ref="AU638" ca="1">INDIRECT("'"&amp;$C638&amp;"'!"&amp;"$"&amp;$D638&amp;$AU$1&amp;"")</f>
        <v>#REF!</v>
      </c>
      <c r="AV638" s="239"/>
      <c r="AW638" s="237"/>
      <c r="AX638" s="236"/>
      <c r="AY638" s="240"/>
      <c r="AZ638" s="239" t="e" cm="1">
        <f t="array" aca="1" ref="AZ638" ca="1">INDIRECT("'"&amp;$C638&amp;"'!"&amp;"$"&amp;$D638&amp;$AZ$1&amp;"")</f>
        <v>#REF!</v>
      </c>
      <c r="BA638" s="238"/>
      <c r="BB638" s="239"/>
      <c r="BC638" s="237"/>
      <c r="BD638" s="239" t="e" cm="1">
        <f t="array" aca="1" ref="BD638" ca="1">INDIRECT("'"&amp;$C638&amp;"'!"&amp;"$"&amp;$D638&amp;$BD$1&amp;"")</f>
        <v>#REF!</v>
      </c>
      <c r="BE638" s="238"/>
      <c r="BF638" s="239"/>
      <c r="BG638" s="237"/>
      <c r="BH638" s="241"/>
      <c r="BI638" s="237"/>
      <c r="BJ638" s="241" t="e" cm="1">
        <f t="array" aca="1" ref="BJ638" ca="1">INDIRECT("'"&amp;$C638&amp;"'!"&amp;"$"&amp;$D638&amp;$BJ$1&amp;"")</f>
        <v>#REF!</v>
      </c>
      <c r="BK638" s="239"/>
      <c r="BL638" s="237"/>
      <c r="BM638" s="415"/>
      <c r="BN638" s="236" t="e" cm="1">
        <f t="array" aca="1" ref="BN638" ca="1">INDIRECT("'"&amp;$C638&amp;"'!"&amp;"$"&amp;$D638&amp;$BN$1&amp;"")</f>
        <v>#REF!</v>
      </c>
      <c r="BO638" s="238"/>
      <c r="BP638" s="237"/>
      <c r="BQ638" s="241" t="e" cm="1">
        <f t="array" aca="1" ref="BQ638" ca="1">INDIRECT("'"&amp;$C638&amp;"'!"&amp;"$"&amp;$D638&amp;$BQ$1&amp;"")</f>
        <v>#REF!</v>
      </c>
      <c r="BR638" s="239"/>
      <c r="BS638" s="239"/>
      <c r="BT638" s="237"/>
      <c r="BU638" s="242" t="e" cm="1">
        <f t="array" aca="1" ref="BU638" ca="1">INDIRECT("'"&amp;$C638&amp;"'!"&amp;"$"&amp;$D638&amp;$BU$1&amp;"")</f>
        <v>#REF!</v>
      </c>
      <c r="BV638" s="239"/>
      <c r="BW638" s="239"/>
      <c r="BX638" s="237"/>
      <c r="BY638" s="242"/>
      <c r="BZ638" s="239"/>
      <c r="CA638" s="239"/>
      <c r="CB638" s="237"/>
    </row>
    <row r="639" spans="1:80" ht="15" x14ac:dyDescent="0.2">
      <c r="A639" s="351">
        <f t="shared" si="49"/>
        <v>45987</v>
      </c>
      <c r="B639" s="268">
        <v>0.375</v>
      </c>
      <c r="C639" s="254">
        <f t="shared" si="50"/>
        <v>26</v>
      </c>
      <c r="D639" s="255" t="s">
        <v>162</v>
      </c>
      <c r="E639" s="229"/>
      <c r="F639" s="230"/>
      <c r="G639" s="231" t="e" cm="1">
        <f t="array" aca="1" ref="G639" ca="1">INDIRECT("'"&amp;$C639&amp;"'!"&amp;"$"&amp;$D639&amp;$G$1&amp;"")</f>
        <v>#REF!</v>
      </c>
      <c r="H639" s="232" t="s">
        <v>1</v>
      </c>
      <c r="I639" s="230" t="s">
        <v>1</v>
      </c>
      <c r="J639" s="231" t="e" cm="1">
        <f t="array" aca="1" ref="J639" ca="1">INDIRECT("'"&amp;$C639&amp;"'!"&amp;"$"&amp;$D639&amp;$J$1&amp;"")</f>
        <v>#REF!</v>
      </c>
      <c r="K639" s="232"/>
      <c r="L639" s="232"/>
      <c r="M639" s="233"/>
      <c r="N639" s="229" t="e" cm="1">
        <f t="array" aca="1" ref="N639" ca="1">INDIRECT("'"&amp;$C639&amp;"'!"&amp;"$"&amp;$D639&amp;$N$1&amp;"")</f>
        <v>#REF!</v>
      </c>
      <c r="O639" s="232"/>
      <c r="P639" s="232"/>
      <c r="Q639" s="230"/>
      <c r="R639" s="359" t="e" cm="1">
        <f t="array" aca="1" ref="R639" ca="1">INDIRECT("'"&amp;$C639&amp;"'!"&amp;"$"&amp;$D639&amp;$R$1&amp;"")</f>
        <v>#REF!</v>
      </c>
      <c r="S639" s="232"/>
      <c r="T639" s="232"/>
      <c r="U639" s="233"/>
      <c r="V639" s="229"/>
      <c r="W639" s="234" t="e" cm="1">
        <f t="array" aca="1" ref="W639" ca="1">INDIRECT("'"&amp;$C639&amp;"'!"&amp;"$"&amp;$D639&amp;$W$1&amp;"")</f>
        <v>#REF!</v>
      </c>
      <c r="X639" s="232"/>
      <c r="Y639" s="230"/>
      <c r="Z639" s="231" t="e" cm="1">
        <f t="array" aca="1" ref="Z639" ca="1">INDIRECT("'"&amp;$C639&amp;"'!"&amp;"$"&amp;$D639&amp;$Z$1&amp;"")</f>
        <v>#REF!</v>
      </c>
      <c r="AA639" s="232" t="s">
        <v>1</v>
      </c>
      <c r="AB639" s="232" t="s">
        <v>1</v>
      </c>
      <c r="AC639" s="233" t="s">
        <v>1</v>
      </c>
      <c r="AD639" s="229" t="e" cm="1">
        <f t="array" aca="1" ref="AD639" ca="1">INDIRECT("'"&amp;$C639&amp;"'!"&amp;"$"&amp;$D639&amp;$AD$1&amp;"")</f>
        <v>#REF!</v>
      </c>
      <c r="AE639" s="232" t="s">
        <v>1</v>
      </c>
      <c r="AF639" s="232" t="s">
        <v>1</v>
      </c>
      <c r="AG639" s="230" t="s">
        <v>1</v>
      </c>
      <c r="AH639" s="231" t="e" cm="1">
        <f t="array" aca="1" ref="AH639" ca="1">INDIRECT("'"&amp;$C639&amp;"'!"&amp;"$"&amp;$D639&amp;$AH$1&amp;"")</f>
        <v>#REF!</v>
      </c>
      <c r="AI639" s="232" t="s">
        <v>1</v>
      </c>
      <c r="AJ639" s="232" t="s">
        <v>1</v>
      </c>
      <c r="AK639" s="233" t="s">
        <v>1</v>
      </c>
      <c r="AL639" s="229" t="e" cm="1">
        <f t="array" aca="1" ref="AL639" ca="1">INDIRECT("'"&amp;$C639&amp;"'!"&amp;"$"&amp;$D639&amp;$AL$1&amp;"")</f>
        <v>#REF!</v>
      </c>
      <c r="AM639" s="232" t="s">
        <v>1</v>
      </c>
      <c r="AN639" s="232" t="s">
        <v>1</v>
      </c>
      <c r="AO639" s="230" t="s">
        <v>1</v>
      </c>
      <c r="AP639" s="229"/>
      <c r="AQ639" s="233"/>
      <c r="AR639" s="229" t="e" cm="1">
        <f t="array" aca="1" ref="AR639" ca="1">INDIRECT("'"&amp;$C639&amp;"'!"&amp;"$"&amp;$D639&amp;$AR$1&amp;"")</f>
        <v>#REF!</v>
      </c>
      <c r="AS639" s="232"/>
      <c r="AT639" s="230"/>
      <c r="AU639" s="231" t="e" cm="1">
        <f t="array" aca="1" ref="AU639" ca="1">INDIRECT("'"&amp;$C639&amp;"'!"&amp;"$"&amp;$D639&amp;$AU$1&amp;"")</f>
        <v>#REF!</v>
      </c>
      <c r="AV639" s="232"/>
      <c r="AW639" s="230"/>
      <c r="AX639" s="229"/>
      <c r="AY639" s="233"/>
      <c r="AZ639" s="232" t="e" cm="1">
        <f t="array" aca="1" ref="AZ639" ca="1">INDIRECT("'"&amp;$C639&amp;"'!"&amp;"$"&amp;$D639&amp;$AZ$1&amp;"")</f>
        <v>#REF!</v>
      </c>
      <c r="BA639" s="231"/>
      <c r="BB639" s="232"/>
      <c r="BC639" s="230"/>
      <c r="BD639" s="232" t="e" cm="1">
        <f t="array" aca="1" ref="BD639" ca="1">INDIRECT("'"&amp;$C639&amp;"'!"&amp;"$"&amp;$D639&amp;$BD$1&amp;"")</f>
        <v>#REF!</v>
      </c>
      <c r="BE639" s="231"/>
      <c r="BF639" s="232"/>
      <c r="BG639" s="230"/>
      <c r="BH639" s="234"/>
      <c r="BI639" s="230"/>
      <c r="BJ639" s="234" t="e" cm="1">
        <f t="array" aca="1" ref="BJ639" ca="1">INDIRECT("'"&amp;$C639&amp;"'!"&amp;"$"&amp;$D639&amp;$BJ$1&amp;"")</f>
        <v>#REF!</v>
      </c>
      <c r="BK639" s="232"/>
      <c r="BL639" s="230"/>
      <c r="BM639" s="414"/>
      <c r="BN639" s="229" t="e" cm="1">
        <f t="array" aca="1" ref="BN639" ca="1">INDIRECT("'"&amp;$C639&amp;"'!"&amp;"$"&amp;$D639&amp;$BN$1&amp;"")</f>
        <v>#REF!</v>
      </c>
      <c r="BO639" s="231"/>
      <c r="BP639" s="230"/>
      <c r="BQ639" s="234" t="e" cm="1">
        <f t="array" aca="1" ref="BQ639" ca="1">INDIRECT("'"&amp;$C639&amp;"'!"&amp;"$"&amp;$D639&amp;$BQ$1&amp;"")</f>
        <v>#REF!</v>
      </c>
      <c r="BR639" s="232"/>
      <c r="BS639" s="232"/>
      <c r="BT639" s="230"/>
      <c r="BU639" s="235" t="e" cm="1">
        <f t="array" aca="1" ref="BU639" ca="1">INDIRECT("'"&amp;$C639&amp;"'!"&amp;"$"&amp;$D639&amp;$BU$1&amp;"")</f>
        <v>#REF!</v>
      </c>
      <c r="BV639" s="232"/>
      <c r="BW639" s="232"/>
      <c r="BX639" s="230"/>
      <c r="BY639" s="235"/>
      <c r="BZ639" s="232"/>
      <c r="CA639" s="232"/>
      <c r="CB639" s="230"/>
    </row>
    <row r="640" spans="1:80" ht="15" x14ac:dyDescent="0.2">
      <c r="A640" s="351">
        <f t="shared" si="49"/>
        <v>45987</v>
      </c>
      <c r="B640" s="268">
        <v>0.41666666666666702</v>
      </c>
      <c r="C640" s="254">
        <f t="shared" si="50"/>
        <v>26</v>
      </c>
      <c r="D640" s="255" t="s">
        <v>163</v>
      </c>
      <c r="E640" s="236"/>
      <c r="F640" s="237"/>
      <c r="G640" s="238" t="e" cm="1">
        <f t="array" aca="1" ref="G640" ca="1">INDIRECT("'"&amp;$C640&amp;"'!"&amp;"$"&amp;$D640&amp;$G$1&amp;"")</f>
        <v>#REF!</v>
      </c>
      <c r="H640" s="239" t="s">
        <v>1</v>
      </c>
      <c r="I640" s="237" t="s">
        <v>1</v>
      </c>
      <c r="J640" s="238" t="e" cm="1">
        <f t="array" aca="1" ref="J640" ca="1">INDIRECT("'"&amp;$C640&amp;"'!"&amp;"$"&amp;$D640&amp;$J$1&amp;"")</f>
        <v>#REF!</v>
      </c>
      <c r="K640" s="239"/>
      <c r="L640" s="239"/>
      <c r="M640" s="240"/>
      <c r="N640" s="236" t="e" cm="1">
        <f t="array" aca="1" ref="N640" ca="1">INDIRECT("'"&amp;$C640&amp;"'!"&amp;"$"&amp;$D640&amp;$N$1&amp;"")</f>
        <v>#REF!</v>
      </c>
      <c r="O640" s="239"/>
      <c r="P640" s="239"/>
      <c r="Q640" s="237"/>
      <c r="R640" s="236" t="e" cm="1">
        <f t="array" aca="1" ref="R640" ca="1">INDIRECT("'"&amp;$C640&amp;"'!"&amp;"$"&amp;$D640&amp;$R$1&amp;"")</f>
        <v>#REF!</v>
      </c>
      <c r="S640" s="239"/>
      <c r="T640" s="239"/>
      <c r="U640" s="240"/>
      <c r="V640" s="236"/>
      <c r="W640" s="241" t="e" cm="1">
        <f t="array" aca="1" ref="W640" ca="1">INDIRECT("'"&amp;$C640&amp;"'!"&amp;"$"&amp;$D640&amp;$W$1&amp;"")</f>
        <v>#REF!</v>
      </c>
      <c r="X640" s="239"/>
      <c r="Y640" s="237"/>
      <c r="Z640" s="238" t="e" cm="1">
        <f t="array" aca="1" ref="Z640" ca="1">INDIRECT("'"&amp;$C640&amp;"'!"&amp;"$"&amp;$D640&amp;$Z$1&amp;"")</f>
        <v>#REF!</v>
      </c>
      <c r="AA640" s="239" t="s">
        <v>1</v>
      </c>
      <c r="AB640" s="239" t="s">
        <v>1</v>
      </c>
      <c r="AC640" s="240" t="s">
        <v>1</v>
      </c>
      <c r="AD640" s="236" t="e" cm="1">
        <f t="array" aca="1" ref="AD640" ca="1">INDIRECT("'"&amp;$C640&amp;"'!"&amp;"$"&amp;$D640&amp;$AD$1&amp;"")</f>
        <v>#REF!</v>
      </c>
      <c r="AE640" s="239" t="s">
        <v>1</v>
      </c>
      <c r="AF640" s="239" t="s">
        <v>1</v>
      </c>
      <c r="AG640" s="237" t="s">
        <v>1</v>
      </c>
      <c r="AH640" s="238" t="e" cm="1">
        <f t="array" aca="1" ref="AH640" ca="1">INDIRECT("'"&amp;$C640&amp;"'!"&amp;"$"&amp;$D640&amp;$AH$1&amp;"")</f>
        <v>#REF!</v>
      </c>
      <c r="AI640" s="239" t="s">
        <v>1</v>
      </c>
      <c r="AJ640" s="239" t="s">
        <v>1</v>
      </c>
      <c r="AK640" s="240" t="s">
        <v>1</v>
      </c>
      <c r="AL640" s="236" t="e" cm="1">
        <f t="array" aca="1" ref="AL640" ca="1">INDIRECT("'"&amp;$C640&amp;"'!"&amp;"$"&amp;$D640&amp;$AL$1&amp;"")</f>
        <v>#REF!</v>
      </c>
      <c r="AM640" s="239" t="s">
        <v>1</v>
      </c>
      <c r="AN640" s="239" t="s">
        <v>1</v>
      </c>
      <c r="AO640" s="237" t="s">
        <v>1</v>
      </c>
      <c r="AP640" s="236"/>
      <c r="AQ640" s="240"/>
      <c r="AR640" s="236" t="e" cm="1">
        <f t="array" aca="1" ref="AR640" ca="1">INDIRECT("'"&amp;$C640&amp;"'!"&amp;"$"&amp;$D640&amp;$AR$1&amp;"")</f>
        <v>#REF!</v>
      </c>
      <c r="AS640" s="239"/>
      <c r="AT640" s="237"/>
      <c r="AU640" s="238" t="e" cm="1">
        <f t="array" aca="1" ref="AU640" ca="1">INDIRECT("'"&amp;$C640&amp;"'!"&amp;"$"&amp;$D640&amp;$AU$1&amp;"")</f>
        <v>#REF!</v>
      </c>
      <c r="AV640" s="239"/>
      <c r="AW640" s="237"/>
      <c r="AX640" s="236"/>
      <c r="AY640" s="240"/>
      <c r="AZ640" s="239" t="e" cm="1">
        <f t="array" aca="1" ref="AZ640" ca="1">INDIRECT("'"&amp;$C640&amp;"'!"&amp;"$"&amp;$D640&amp;$AZ$1&amp;"")</f>
        <v>#REF!</v>
      </c>
      <c r="BA640" s="238"/>
      <c r="BB640" s="239"/>
      <c r="BC640" s="237"/>
      <c r="BD640" s="239" t="e" cm="1">
        <f t="array" aca="1" ref="BD640" ca="1">INDIRECT("'"&amp;$C640&amp;"'!"&amp;"$"&amp;$D640&amp;$BD$1&amp;"")</f>
        <v>#REF!</v>
      </c>
      <c r="BE640" s="238"/>
      <c r="BF640" s="239"/>
      <c r="BG640" s="237"/>
      <c r="BH640" s="241"/>
      <c r="BI640" s="237"/>
      <c r="BJ640" s="241" t="e" cm="1">
        <f t="array" aca="1" ref="BJ640" ca="1">INDIRECT("'"&amp;$C640&amp;"'!"&amp;"$"&amp;$D640&amp;$BJ$1&amp;"")</f>
        <v>#REF!</v>
      </c>
      <c r="BK640" s="239"/>
      <c r="BL640" s="237"/>
      <c r="BM640" s="415"/>
      <c r="BN640" s="236" t="e" cm="1">
        <f t="array" aca="1" ref="BN640" ca="1">INDIRECT("'"&amp;$C640&amp;"'!"&amp;"$"&amp;$D640&amp;$BN$1&amp;"")</f>
        <v>#REF!</v>
      </c>
      <c r="BO640" s="238"/>
      <c r="BP640" s="237"/>
      <c r="BQ640" s="241" t="e" cm="1">
        <f t="array" aca="1" ref="BQ640" ca="1">INDIRECT("'"&amp;$C640&amp;"'!"&amp;"$"&amp;$D640&amp;$BQ$1&amp;"")</f>
        <v>#REF!</v>
      </c>
      <c r="BR640" s="239"/>
      <c r="BS640" s="239"/>
      <c r="BT640" s="237"/>
      <c r="BU640" s="242" t="e" cm="1">
        <f t="array" aca="1" ref="BU640" ca="1">INDIRECT("'"&amp;$C640&amp;"'!"&amp;"$"&amp;$D640&amp;$BU$1&amp;"")</f>
        <v>#REF!</v>
      </c>
      <c r="BV640" s="239"/>
      <c r="BW640" s="239"/>
      <c r="BX640" s="237"/>
      <c r="BY640" s="242"/>
      <c r="BZ640" s="239"/>
      <c r="CA640" s="239"/>
      <c r="CB640" s="237"/>
    </row>
    <row r="641" spans="1:80" ht="15" x14ac:dyDescent="0.2">
      <c r="A641" s="351">
        <f t="shared" si="49"/>
        <v>45987</v>
      </c>
      <c r="B641" s="268">
        <v>0.45833333333333398</v>
      </c>
      <c r="C641" s="254">
        <f t="shared" si="50"/>
        <v>26</v>
      </c>
      <c r="D641" s="255" t="s">
        <v>164</v>
      </c>
      <c r="E641" s="229"/>
      <c r="F641" s="230"/>
      <c r="G641" s="231" t="e" cm="1">
        <f t="array" aca="1" ref="G641" ca="1">INDIRECT("'"&amp;$C641&amp;"'!"&amp;"$"&amp;$D641&amp;$G$1&amp;"")</f>
        <v>#REF!</v>
      </c>
      <c r="H641" s="232" t="s">
        <v>1</v>
      </c>
      <c r="I641" s="230" t="s">
        <v>1</v>
      </c>
      <c r="J641" s="231" t="e" cm="1">
        <f t="array" aca="1" ref="J641" ca="1">INDIRECT("'"&amp;$C641&amp;"'!"&amp;"$"&amp;$D641&amp;$J$1&amp;"")</f>
        <v>#REF!</v>
      </c>
      <c r="K641" s="232"/>
      <c r="L641" s="232"/>
      <c r="M641" s="233"/>
      <c r="N641" s="229" t="e" cm="1">
        <f t="array" aca="1" ref="N641" ca="1">INDIRECT("'"&amp;$C641&amp;"'!"&amp;"$"&amp;$D641&amp;$N$1&amp;"")</f>
        <v>#REF!</v>
      </c>
      <c r="O641" s="232"/>
      <c r="P641" s="232"/>
      <c r="Q641" s="230"/>
      <c r="R641" s="359" t="e" cm="1">
        <f t="array" aca="1" ref="R641" ca="1">INDIRECT("'"&amp;$C641&amp;"'!"&amp;"$"&amp;$D641&amp;$R$1&amp;"")</f>
        <v>#REF!</v>
      </c>
      <c r="S641" s="232"/>
      <c r="T641" s="232"/>
      <c r="U641" s="233"/>
      <c r="V641" s="229"/>
      <c r="W641" s="234" t="e" cm="1">
        <f t="array" aca="1" ref="W641" ca="1">INDIRECT("'"&amp;$C641&amp;"'!"&amp;"$"&amp;$D641&amp;$W$1&amp;"")</f>
        <v>#REF!</v>
      </c>
      <c r="X641" s="232"/>
      <c r="Y641" s="230"/>
      <c r="Z641" s="231" t="e" cm="1">
        <f t="array" aca="1" ref="Z641" ca="1">INDIRECT("'"&amp;$C641&amp;"'!"&amp;"$"&amp;$D641&amp;$Z$1&amp;"")</f>
        <v>#REF!</v>
      </c>
      <c r="AA641" s="232" t="s">
        <v>1</v>
      </c>
      <c r="AB641" s="232" t="s">
        <v>1</v>
      </c>
      <c r="AC641" s="233" t="s">
        <v>1</v>
      </c>
      <c r="AD641" s="229" t="e" cm="1">
        <f t="array" aca="1" ref="AD641" ca="1">INDIRECT("'"&amp;$C641&amp;"'!"&amp;"$"&amp;$D641&amp;$AD$1&amp;"")</f>
        <v>#REF!</v>
      </c>
      <c r="AE641" s="232" t="s">
        <v>1</v>
      </c>
      <c r="AF641" s="232" t="s">
        <v>1</v>
      </c>
      <c r="AG641" s="230" t="s">
        <v>1</v>
      </c>
      <c r="AH641" s="231" t="e" cm="1">
        <f t="array" aca="1" ref="AH641" ca="1">INDIRECT("'"&amp;$C641&amp;"'!"&amp;"$"&amp;$D641&amp;$AH$1&amp;"")</f>
        <v>#REF!</v>
      </c>
      <c r="AI641" s="232" t="s">
        <v>1</v>
      </c>
      <c r="AJ641" s="232" t="s">
        <v>1</v>
      </c>
      <c r="AK641" s="233" t="s">
        <v>1</v>
      </c>
      <c r="AL641" s="229" t="e" cm="1">
        <f t="array" aca="1" ref="AL641" ca="1">INDIRECT("'"&amp;$C641&amp;"'!"&amp;"$"&amp;$D641&amp;$AL$1&amp;"")</f>
        <v>#REF!</v>
      </c>
      <c r="AM641" s="232" t="s">
        <v>1</v>
      </c>
      <c r="AN641" s="232" t="s">
        <v>1</v>
      </c>
      <c r="AO641" s="230" t="s">
        <v>1</v>
      </c>
      <c r="AP641" s="229"/>
      <c r="AQ641" s="233"/>
      <c r="AR641" s="229" t="e" cm="1">
        <f t="array" aca="1" ref="AR641" ca="1">INDIRECT("'"&amp;$C641&amp;"'!"&amp;"$"&amp;$D641&amp;$AR$1&amp;"")</f>
        <v>#REF!</v>
      </c>
      <c r="AS641" s="232"/>
      <c r="AT641" s="230"/>
      <c r="AU641" s="231" t="e" cm="1">
        <f t="array" aca="1" ref="AU641" ca="1">INDIRECT("'"&amp;$C641&amp;"'!"&amp;"$"&amp;$D641&amp;$AU$1&amp;"")</f>
        <v>#REF!</v>
      </c>
      <c r="AV641" s="232"/>
      <c r="AW641" s="230"/>
      <c r="AX641" s="229"/>
      <c r="AY641" s="233"/>
      <c r="AZ641" s="232" t="e" cm="1">
        <f t="array" aca="1" ref="AZ641" ca="1">INDIRECT("'"&amp;$C641&amp;"'!"&amp;"$"&amp;$D641&amp;$AZ$1&amp;"")</f>
        <v>#REF!</v>
      </c>
      <c r="BA641" s="231"/>
      <c r="BB641" s="232"/>
      <c r="BC641" s="230"/>
      <c r="BD641" s="232" t="e" cm="1">
        <f t="array" aca="1" ref="BD641" ca="1">INDIRECT("'"&amp;$C641&amp;"'!"&amp;"$"&amp;$D641&amp;$BD$1&amp;"")</f>
        <v>#REF!</v>
      </c>
      <c r="BE641" s="231"/>
      <c r="BF641" s="232"/>
      <c r="BG641" s="230"/>
      <c r="BH641" s="234"/>
      <c r="BI641" s="230"/>
      <c r="BJ641" s="234" t="e" cm="1">
        <f t="array" aca="1" ref="BJ641" ca="1">INDIRECT("'"&amp;$C641&amp;"'!"&amp;"$"&amp;$D641&amp;$BJ$1&amp;"")</f>
        <v>#REF!</v>
      </c>
      <c r="BK641" s="232"/>
      <c r="BL641" s="230"/>
      <c r="BM641" s="414"/>
      <c r="BN641" s="229" t="e" cm="1">
        <f t="array" aca="1" ref="BN641" ca="1">INDIRECT("'"&amp;$C641&amp;"'!"&amp;"$"&amp;$D641&amp;$BN$1&amp;"")</f>
        <v>#REF!</v>
      </c>
      <c r="BO641" s="231"/>
      <c r="BP641" s="230"/>
      <c r="BQ641" s="234" t="e" cm="1">
        <f t="array" aca="1" ref="BQ641" ca="1">INDIRECT("'"&amp;$C641&amp;"'!"&amp;"$"&amp;$D641&amp;$BQ$1&amp;"")</f>
        <v>#REF!</v>
      </c>
      <c r="BR641" s="232"/>
      <c r="BS641" s="232"/>
      <c r="BT641" s="230"/>
      <c r="BU641" s="235" t="e" cm="1">
        <f t="array" aca="1" ref="BU641" ca="1">INDIRECT("'"&amp;$C641&amp;"'!"&amp;"$"&amp;$D641&amp;$BU$1&amp;"")</f>
        <v>#REF!</v>
      </c>
      <c r="BV641" s="232"/>
      <c r="BW641" s="232"/>
      <c r="BX641" s="230"/>
      <c r="BY641" s="235"/>
      <c r="BZ641" s="232"/>
      <c r="CA641" s="232"/>
      <c r="CB641" s="230"/>
    </row>
    <row r="642" spans="1:80" ht="15" x14ac:dyDescent="0.2">
      <c r="A642" s="351">
        <f t="shared" si="49"/>
        <v>45987</v>
      </c>
      <c r="B642" s="268">
        <v>0.5</v>
      </c>
      <c r="C642" s="254">
        <f t="shared" si="50"/>
        <v>26</v>
      </c>
      <c r="D642" s="255" t="s">
        <v>165</v>
      </c>
      <c r="E642" s="236"/>
      <c r="F642" s="237"/>
      <c r="G642" s="238" t="e" cm="1">
        <f t="array" aca="1" ref="G642" ca="1">INDIRECT("'"&amp;$C642&amp;"'!"&amp;"$"&amp;$D642&amp;$G$1&amp;"")</f>
        <v>#REF!</v>
      </c>
      <c r="H642" s="239" t="s">
        <v>1</v>
      </c>
      <c r="I642" s="237" t="s">
        <v>1</v>
      </c>
      <c r="J642" s="238" t="e" cm="1">
        <f t="array" aca="1" ref="J642" ca="1">INDIRECT("'"&amp;$C642&amp;"'!"&amp;"$"&amp;$D642&amp;$J$1&amp;"")</f>
        <v>#REF!</v>
      </c>
      <c r="K642" s="239"/>
      <c r="L642" s="239"/>
      <c r="M642" s="240"/>
      <c r="N642" s="236" t="e" cm="1">
        <f t="array" aca="1" ref="N642" ca="1">INDIRECT("'"&amp;$C642&amp;"'!"&amp;"$"&amp;$D642&amp;$N$1&amp;"")</f>
        <v>#REF!</v>
      </c>
      <c r="O642" s="239"/>
      <c r="P642" s="239"/>
      <c r="Q642" s="237"/>
      <c r="R642" s="236" t="e" cm="1">
        <f t="array" aca="1" ref="R642" ca="1">INDIRECT("'"&amp;$C642&amp;"'!"&amp;"$"&amp;$D642&amp;$R$1&amp;"")</f>
        <v>#REF!</v>
      </c>
      <c r="S642" s="239"/>
      <c r="T642" s="239"/>
      <c r="U642" s="240"/>
      <c r="V642" s="236"/>
      <c r="W642" s="241" t="e" cm="1">
        <f t="array" aca="1" ref="W642" ca="1">INDIRECT("'"&amp;$C642&amp;"'!"&amp;"$"&amp;$D642&amp;$W$1&amp;"")</f>
        <v>#REF!</v>
      </c>
      <c r="X642" s="239"/>
      <c r="Y642" s="237"/>
      <c r="Z642" s="238" t="e" cm="1">
        <f t="array" aca="1" ref="Z642" ca="1">INDIRECT("'"&amp;$C642&amp;"'!"&amp;"$"&amp;$D642&amp;$Z$1&amp;"")</f>
        <v>#REF!</v>
      </c>
      <c r="AA642" s="239" t="s">
        <v>1</v>
      </c>
      <c r="AB642" s="239" t="s">
        <v>1</v>
      </c>
      <c r="AC642" s="240" t="s">
        <v>1</v>
      </c>
      <c r="AD642" s="236" t="e" cm="1">
        <f t="array" aca="1" ref="AD642" ca="1">INDIRECT("'"&amp;$C642&amp;"'!"&amp;"$"&amp;$D642&amp;$AD$1&amp;"")</f>
        <v>#REF!</v>
      </c>
      <c r="AE642" s="239" t="s">
        <v>1</v>
      </c>
      <c r="AF642" s="239" t="s">
        <v>1</v>
      </c>
      <c r="AG642" s="237" t="s">
        <v>1</v>
      </c>
      <c r="AH642" s="238" t="e" cm="1">
        <f t="array" aca="1" ref="AH642" ca="1">INDIRECT("'"&amp;$C642&amp;"'!"&amp;"$"&amp;$D642&amp;$AH$1&amp;"")</f>
        <v>#REF!</v>
      </c>
      <c r="AI642" s="239" t="s">
        <v>1</v>
      </c>
      <c r="AJ642" s="239" t="s">
        <v>1</v>
      </c>
      <c r="AK642" s="240" t="s">
        <v>1</v>
      </c>
      <c r="AL642" s="236" t="e" cm="1">
        <f t="array" aca="1" ref="AL642" ca="1">INDIRECT("'"&amp;$C642&amp;"'!"&amp;"$"&amp;$D642&amp;$AL$1&amp;"")</f>
        <v>#REF!</v>
      </c>
      <c r="AM642" s="239" t="s">
        <v>1</v>
      </c>
      <c r="AN642" s="239" t="s">
        <v>1</v>
      </c>
      <c r="AO642" s="237" t="s">
        <v>1</v>
      </c>
      <c r="AP642" s="236"/>
      <c r="AQ642" s="240"/>
      <c r="AR642" s="236" t="e" cm="1">
        <f t="array" aca="1" ref="AR642" ca="1">INDIRECT("'"&amp;$C642&amp;"'!"&amp;"$"&amp;$D642&amp;$AR$1&amp;"")</f>
        <v>#REF!</v>
      </c>
      <c r="AS642" s="239"/>
      <c r="AT642" s="237"/>
      <c r="AU642" s="238" t="e" cm="1">
        <f t="array" aca="1" ref="AU642" ca="1">INDIRECT("'"&amp;$C642&amp;"'!"&amp;"$"&amp;$D642&amp;$AU$1&amp;"")</f>
        <v>#REF!</v>
      </c>
      <c r="AV642" s="239"/>
      <c r="AW642" s="237"/>
      <c r="AX642" s="236"/>
      <c r="AY642" s="240"/>
      <c r="AZ642" s="239" t="e" cm="1">
        <f t="array" aca="1" ref="AZ642" ca="1">INDIRECT("'"&amp;$C642&amp;"'!"&amp;"$"&amp;$D642&amp;$AZ$1&amp;"")</f>
        <v>#REF!</v>
      </c>
      <c r="BA642" s="238"/>
      <c r="BB642" s="239"/>
      <c r="BC642" s="237"/>
      <c r="BD642" s="239" t="e" cm="1">
        <f t="array" aca="1" ref="BD642" ca="1">INDIRECT("'"&amp;$C642&amp;"'!"&amp;"$"&amp;$D642&amp;$BD$1&amp;"")</f>
        <v>#REF!</v>
      </c>
      <c r="BE642" s="238"/>
      <c r="BF642" s="239"/>
      <c r="BG642" s="237"/>
      <c r="BH642" s="241"/>
      <c r="BI642" s="237"/>
      <c r="BJ642" s="241" t="e" cm="1">
        <f t="array" aca="1" ref="BJ642" ca="1">INDIRECT("'"&amp;$C642&amp;"'!"&amp;"$"&amp;$D642&amp;$BJ$1&amp;"")</f>
        <v>#REF!</v>
      </c>
      <c r="BK642" s="239"/>
      <c r="BL642" s="237"/>
      <c r="BM642" s="415"/>
      <c r="BN642" s="236" t="e" cm="1">
        <f t="array" aca="1" ref="BN642" ca="1">INDIRECT("'"&amp;$C642&amp;"'!"&amp;"$"&amp;$D642&amp;$BN$1&amp;"")</f>
        <v>#REF!</v>
      </c>
      <c r="BO642" s="238"/>
      <c r="BP642" s="237"/>
      <c r="BQ642" s="241" t="e" cm="1">
        <f t="array" aca="1" ref="BQ642" ca="1">INDIRECT("'"&amp;$C642&amp;"'!"&amp;"$"&amp;$D642&amp;$BQ$1&amp;"")</f>
        <v>#REF!</v>
      </c>
      <c r="BR642" s="239"/>
      <c r="BS642" s="239"/>
      <c r="BT642" s="237"/>
      <c r="BU642" s="242" t="e" cm="1">
        <f t="array" aca="1" ref="BU642" ca="1">INDIRECT("'"&amp;$C642&amp;"'!"&amp;"$"&amp;$D642&amp;$BU$1&amp;"")</f>
        <v>#REF!</v>
      </c>
      <c r="BV642" s="239"/>
      <c r="BW642" s="239"/>
      <c r="BX642" s="237"/>
      <c r="BY642" s="242"/>
      <c r="BZ642" s="239"/>
      <c r="CA642" s="239"/>
      <c r="CB642" s="237"/>
    </row>
    <row r="643" spans="1:80" ht="15" x14ac:dyDescent="0.2">
      <c r="A643" s="351">
        <f t="shared" si="49"/>
        <v>45987</v>
      </c>
      <c r="B643" s="268">
        <v>0.54166666666666696</v>
      </c>
      <c r="C643" s="254">
        <f t="shared" si="50"/>
        <v>26</v>
      </c>
      <c r="D643" s="255" t="s">
        <v>166</v>
      </c>
      <c r="E643" s="229"/>
      <c r="F643" s="230"/>
      <c r="G643" s="231" t="e" cm="1">
        <f t="array" aca="1" ref="G643" ca="1">INDIRECT("'"&amp;$C643&amp;"'!"&amp;"$"&amp;$D643&amp;$G$1&amp;"")</f>
        <v>#REF!</v>
      </c>
      <c r="H643" s="232" t="s">
        <v>1</v>
      </c>
      <c r="I643" s="230" t="s">
        <v>1</v>
      </c>
      <c r="J643" s="231" t="e" cm="1">
        <f t="array" aca="1" ref="J643" ca="1">INDIRECT("'"&amp;$C643&amp;"'!"&amp;"$"&amp;$D643&amp;$J$1&amp;"")</f>
        <v>#REF!</v>
      </c>
      <c r="K643" s="232"/>
      <c r="L643" s="232"/>
      <c r="M643" s="230"/>
      <c r="N643" s="229" t="e" cm="1">
        <f t="array" aca="1" ref="N643" ca="1">INDIRECT("'"&amp;$C643&amp;"'!"&amp;"$"&amp;$D643&amp;$N$1&amp;"")</f>
        <v>#REF!</v>
      </c>
      <c r="O643" s="232"/>
      <c r="P643" s="232"/>
      <c r="Q643" s="230"/>
      <c r="R643" s="359" t="e" cm="1">
        <f t="array" aca="1" ref="R643" ca="1">INDIRECT("'"&amp;$C643&amp;"'!"&amp;"$"&amp;$D643&amp;$R$1&amp;"")</f>
        <v>#REF!</v>
      </c>
      <c r="S643" s="232"/>
      <c r="T643" s="232"/>
      <c r="U643" s="233"/>
      <c r="V643" s="229"/>
      <c r="W643" s="234" t="e" cm="1">
        <f t="array" aca="1" ref="W643" ca="1">INDIRECT("'"&amp;$C643&amp;"'!"&amp;"$"&amp;$D643&amp;$W$1&amp;"")</f>
        <v>#REF!</v>
      </c>
      <c r="X643" s="232"/>
      <c r="Y643" s="230"/>
      <c r="Z643" s="231" t="e" cm="1">
        <f t="array" aca="1" ref="Z643" ca="1">INDIRECT("'"&amp;$C643&amp;"'!"&amp;"$"&amp;$D643&amp;$Z$1&amp;"")</f>
        <v>#REF!</v>
      </c>
      <c r="AA643" s="232" t="s">
        <v>1</v>
      </c>
      <c r="AB643" s="232" t="s">
        <v>1</v>
      </c>
      <c r="AC643" s="233" t="s">
        <v>1</v>
      </c>
      <c r="AD643" s="229" t="e" cm="1">
        <f t="array" aca="1" ref="AD643" ca="1">INDIRECT("'"&amp;$C643&amp;"'!"&amp;"$"&amp;$D643&amp;$AD$1&amp;"")</f>
        <v>#REF!</v>
      </c>
      <c r="AE643" s="232" t="s">
        <v>1</v>
      </c>
      <c r="AF643" s="232" t="s">
        <v>1</v>
      </c>
      <c r="AG643" s="230" t="s">
        <v>1</v>
      </c>
      <c r="AH643" s="231" t="e" cm="1">
        <f t="array" aca="1" ref="AH643" ca="1">INDIRECT("'"&amp;$C643&amp;"'!"&amp;"$"&amp;$D643&amp;$AH$1&amp;"")</f>
        <v>#REF!</v>
      </c>
      <c r="AI643" s="232" t="s">
        <v>1</v>
      </c>
      <c r="AJ643" s="232" t="s">
        <v>1</v>
      </c>
      <c r="AK643" s="233" t="s">
        <v>1</v>
      </c>
      <c r="AL643" s="229" t="e" cm="1">
        <f t="array" aca="1" ref="AL643" ca="1">INDIRECT("'"&amp;$C643&amp;"'!"&amp;"$"&amp;$D643&amp;$AL$1&amp;"")</f>
        <v>#REF!</v>
      </c>
      <c r="AM643" s="232" t="s">
        <v>1</v>
      </c>
      <c r="AN643" s="232" t="s">
        <v>1</v>
      </c>
      <c r="AO643" s="230" t="s">
        <v>1</v>
      </c>
      <c r="AP643" s="229"/>
      <c r="AQ643" s="233"/>
      <c r="AR643" s="229" t="e" cm="1">
        <f t="array" aca="1" ref="AR643" ca="1">INDIRECT("'"&amp;$C643&amp;"'!"&amp;"$"&amp;$D643&amp;$AR$1&amp;"")</f>
        <v>#REF!</v>
      </c>
      <c r="AS643" s="232"/>
      <c r="AT643" s="230"/>
      <c r="AU643" s="231" t="e" cm="1">
        <f t="array" aca="1" ref="AU643" ca="1">INDIRECT("'"&amp;$C643&amp;"'!"&amp;"$"&amp;$D643&amp;$AU$1&amp;"")</f>
        <v>#REF!</v>
      </c>
      <c r="AV643" s="232"/>
      <c r="AW643" s="230"/>
      <c r="AX643" s="229"/>
      <c r="AY643" s="233"/>
      <c r="AZ643" s="232" t="e" cm="1">
        <f t="array" aca="1" ref="AZ643" ca="1">INDIRECT("'"&amp;$C643&amp;"'!"&amp;"$"&amp;$D643&amp;$AZ$1&amp;"")</f>
        <v>#REF!</v>
      </c>
      <c r="BA643" s="231"/>
      <c r="BB643" s="232"/>
      <c r="BC643" s="230"/>
      <c r="BD643" s="232" t="e" cm="1">
        <f t="array" aca="1" ref="BD643" ca="1">INDIRECT("'"&amp;$C643&amp;"'!"&amp;"$"&amp;$D643&amp;$BD$1&amp;"")</f>
        <v>#REF!</v>
      </c>
      <c r="BE643" s="231"/>
      <c r="BF643" s="232"/>
      <c r="BG643" s="230"/>
      <c r="BH643" s="234"/>
      <c r="BI643" s="230"/>
      <c r="BJ643" s="234" t="e" cm="1">
        <f t="array" aca="1" ref="BJ643" ca="1">INDIRECT("'"&amp;$C643&amp;"'!"&amp;"$"&amp;$D643&amp;$BJ$1&amp;"")</f>
        <v>#REF!</v>
      </c>
      <c r="BK643" s="232"/>
      <c r="BL643" s="230"/>
      <c r="BM643" s="414"/>
      <c r="BN643" s="229" t="e" cm="1">
        <f t="array" aca="1" ref="BN643" ca="1">INDIRECT("'"&amp;$C643&amp;"'!"&amp;"$"&amp;$D643&amp;$BN$1&amp;"")</f>
        <v>#REF!</v>
      </c>
      <c r="BO643" s="231"/>
      <c r="BP643" s="230"/>
      <c r="BQ643" s="234" t="e" cm="1">
        <f t="array" aca="1" ref="BQ643" ca="1">INDIRECT("'"&amp;$C643&amp;"'!"&amp;"$"&amp;$D643&amp;$BQ$1&amp;"")</f>
        <v>#REF!</v>
      </c>
      <c r="BR643" s="232"/>
      <c r="BS643" s="232"/>
      <c r="BT643" s="230"/>
      <c r="BU643" s="235" t="e" cm="1">
        <f t="array" aca="1" ref="BU643" ca="1">INDIRECT("'"&amp;$C643&amp;"'!"&amp;"$"&amp;$D643&amp;$BU$1&amp;"")</f>
        <v>#REF!</v>
      </c>
      <c r="BV643" s="232"/>
      <c r="BW643" s="232"/>
      <c r="BX643" s="230"/>
      <c r="BY643" s="235"/>
      <c r="BZ643" s="232"/>
      <c r="CA643" s="232"/>
      <c r="CB643" s="230"/>
    </row>
    <row r="644" spans="1:80" ht="15" x14ac:dyDescent="0.2">
      <c r="A644" s="351">
        <f t="shared" si="49"/>
        <v>45987</v>
      </c>
      <c r="B644" s="268">
        <v>0.58333333333333404</v>
      </c>
      <c r="C644" s="254">
        <f t="shared" si="50"/>
        <v>26</v>
      </c>
      <c r="D644" s="255" t="s">
        <v>167</v>
      </c>
      <c r="E644" s="236"/>
      <c r="F644" s="237"/>
      <c r="G644" s="238" t="e" cm="1">
        <f t="array" aca="1" ref="G644" ca="1">INDIRECT("'"&amp;$C644&amp;"'!"&amp;"$"&amp;$D644&amp;$G$1&amp;"")</f>
        <v>#REF!</v>
      </c>
      <c r="H644" s="239" t="s">
        <v>1</v>
      </c>
      <c r="I644" s="237" t="s">
        <v>1</v>
      </c>
      <c r="J644" s="238" t="e" cm="1">
        <f t="array" aca="1" ref="J644" ca="1">INDIRECT("'"&amp;$C644&amp;"'!"&amp;"$"&amp;$D644&amp;$J$1&amp;"")</f>
        <v>#REF!</v>
      </c>
      <c r="K644" s="239"/>
      <c r="L644" s="239"/>
      <c r="M644" s="240"/>
      <c r="N644" s="236" t="e" cm="1">
        <f t="array" aca="1" ref="N644" ca="1">INDIRECT("'"&amp;$C644&amp;"'!"&amp;"$"&amp;$D644&amp;$N$1&amp;"")</f>
        <v>#REF!</v>
      </c>
      <c r="O644" s="239"/>
      <c r="P644" s="239"/>
      <c r="Q644" s="237"/>
      <c r="R644" s="236" t="e" cm="1">
        <f t="array" aca="1" ref="R644" ca="1">INDIRECT("'"&amp;$C644&amp;"'!"&amp;"$"&amp;$D644&amp;$R$1&amp;"")</f>
        <v>#REF!</v>
      </c>
      <c r="S644" s="239"/>
      <c r="T644" s="239"/>
      <c r="U644" s="240"/>
      <c r="V644" s="236"/>
      <c r="W644" s="241" t="e" cm="1">
        <f t="array" aca="1" ref="W644" ca="1">INDIRECT("'"&amp;$C644&amp;"'!"&amp;"$"&amp;$D644&amp;$W$1&amp;"")</f>
        <v>#REF!</v>
      </c>
      <c r="X644" s="239"/>
      <c r="Y644" s="237"/>
      <c r="Z644" s="238" t="e" cm="1">
        <f t="array" aca="1" ref="Z644" ca="1">INDIRECT("'"&amp;$C644&amp;"'!"&amp;"$"&amp;$D644&amp;$Z$1&amp;"")</f>
        <v>#REF!</v>
      </c>
      <c r="AA644" s="239" t="s">
        <v>1</v>
      </c>
      <c r="AB644" s="239" t="s">
        <v>1</v>
      </c>
      <c r="AC644" s="240" t="s">
        <v>1</v>
      </c>
      <c r="AD644" s="236" t="e" cm="1">
        <f t="array" aca="1" ref="AD644" ca="1">INDIRECT("'"&amp;$C644&amp;"'!"&amp;"$"&amp;$D644&amp;$AD$1&amp;"")</f>
        <v>#REF!</v>
      </c>
      <c r="AE644" s="239" t="s">
        <v>1</v>
      </c>
      <c r="AF644" s="239" t="s">
        <v>1</v>
      </c>
      <c r="AG644" s="237" t="s">
        <v>1</v>
      </c>
      <c r="AH644" s="238" t="e" cm="1">
        <f t="array" aca="1" ref="AH644" ca="1">INDIRECT("'"&amp;$C644&amp;"'!"&amp;"$"&amp;$D644&amp;$AH$1&amp;"")</f>
        <v>#REF!</v>
      </c>
      <c r="AI644" s="239" t="s">
        <v>1</v>
      </c>
      <c r="AJ644" s="239" t="s">
        <v>1</v>
      </c>
      <c r="AK644" s="240" t="s">
        <v>1</v>
      </c>
      <c r="AL644" s="236" t="e" cm="1">
        <f t="array" aca="1" ref="AL644" ca="1">INDIRECT("'"&amp;$C644&amp;"'!"&amp;"$"&amp;$D644&amp;$AL$1&amp;"")</f>
        <v>#REF!</v>
      </c>
      <c r="AM644" s="239" t="s">
        <v>1</v>
      </c>
      <c r="AN644" s="239" t="s">
        <v>1</v>
      </c>
      <c r="AO644" s="237" t="s">
        <v>1</v>
      </c>
      <c r="AP644" s="236"/>
      <c r="AQ644" s="240"/>
      <c r="AR644" s="236" t="e" cm="1">
        <f t="array" aca="1" ref="AR644" ca="1">INDIRECT("'"&amp;$C644&amp;"'!"&amp;"$"&amp;$D644&amp;$AR$1&amp;"")</f>
        <v>#REF!</v>
      </c>
      <c r="AS644" s="239"/>
      <c r="AT644" s="237"/>
      <c r="AU644" s="238" t="e" cm="1">
        <f t="array" aca="1" ref="AU644" ca="1">INDIRECT("'"&amp;$C644&amp;"'!"&amp;"$"&amp;$D644&amp;$AU$1&amp;"")</f>
        <v>#REF!</v>
      </c>
      <c r="AV644" s="239"/>
      <c r="AW644" s="237"/>
      <c r="AX644" s="236"/>
      <c r="AY644" s="240"/>
      <c r="AZ644" s="239" t="e" cm="1">
        <f t="array" aca="1" ref="AZ644" ca="1">INDIRECT("'"&amp;$C644&amp;"'!"&amp;"$"&amp;$D644&amp;$AZ$1&amp;"")</f>
        <v>#REF!</v>
      </c>
      <c r="BA644" s="238"/>
      <c r="BB644" s="239"/>
      <c r="BC644" s="237"/>
      <c r="BD644" s="239" t="e" cm="1">
        <f t="array" aca="1" ref="BD644" ca="1">INDIRECT("'"&amp;$C644&amp;"'!"&amp;"$"&amp;$D644&amp;$BD$1&amp;"")</f>
        <v>#REF!</v>
      </c>
      <c r="BE644" s="238"/>
      <c r="BF644" s="239"/>
      <c r="BG644" s="237"/>
      <c r="BH644" s="241"/>
      <c r="BI644" s="237"/>
      <c r="BJ644" s="241" t="e" cm="1">
        <f t="array" aca="1" ref="BJ644" ca="1">INDIRECT("'"&amp;$C644&amp;"'!"&amp;"$"&amp;$D644&amp;$BJ$1&amp;"")</f>
        <v>#REF!</v>
      </c>
      <c r="BK644" s="239"/>
      <c r="BL644" s="237"/>
      <c r="BM644" s="415"/>
      <c r="BN644" s="236" t="e" cm="1">
        <f t="array" aca="1" ref="BN644" ca="1">INDIRECT("'"&amp;$C644&amp;"'!"&amp;"$"&amp;$D644&amp;$BN$1&amp;"")</f>
        <v>#REF!</v>
      </c>
      <c r="BO644" s="238"/>
      <c r="BP644" s="237"/>
      <c r="BQ644" s="241" t="e" cm="1">
        <f t="array" aca="1" ref="BQ644" ca="1">INDIRECT("'"&amp;$C644&amp;"'!"&amp;"$"&amp;$D644&amp;$BQ$1&amp;"")</f>
        <v>#REF!</v>
      </c>
      <c r="BR644" s="239"/>
      <c r="BS644" s="239"/>
      <c r="BT644" s="237"/>
      <c r="BU644" s="242" t="e" cm="1">
        <f t="array" aca="1" ref="BU644" ca="1">INDIRECT("'"&amp;$C644&amp;"'!"&amp;"$"&amp;$D644&amp;$BU$1&amp;"")</f>
        <v>#REF!</v>
      </c>
      <c r="BV644" s="239"/>
      <c r="BW644" s="239"/>
      <c r="BX644" s="237"/>
      <c r="BY644" s="242"/>
      <c r="BZ644" s="239"/>
      <c r="CA644" s="239"/>
      <c r="CB644" s="237"/>
    </row>
    <row r="645" spans="1:80" ht="15" x14ac:dyDescent="0.2">
      <c r="A645" s="351">
        <f t="shared" si="49"/>
        <v>45987</v>
      </c>
      <c r="B645" s="268">
        <v>0.625</v>
      </c>
      <c r="C645" s="254">
        <f t="shared" si="50"/>
        <v>26</v>
      </c>
      <c r="D645" s="255" t="s">
        <v>168</v>
      </c>
      <c r="E645" s="229"/>
      <c r="F645" s="230"/>
      <c r="G645" s="231" t="e" cm="1">
        <f t="array" aca="1" ref="G645" ca="1">INDIRECT("'"&amp;$C645&amp;"'!"&amp;"$"&amp;$D645&amp;$G$1&amp;"")</f>
        <v>#REF!</v>
      </c>
      <c r="H645" s="232" t="s">
        <v>1</v>
      </c>
      <c r="I645" s="230" t="s">
        <v>1</v>
      </c>
      <c r="J645" s="231" t="e" cm="1">
        <f t="array" aca="1" ref="J645" ca="1">INDIRECT("'"&amp;$C645&amp;"'!"&amp;"$"&amp;$D645&amp;$J$1&amp;"")</f>
        <v>#REF!</v>
      </c>
      <c r="K645" s="232"/>
      <c r="L645" s="232"/>
      <c r="M645" s="233"/>
      <c r="N645" s="229" t="e" cm="1">
        <f t="array" aca="1" ref="N645" ca="1">INDIRECT("'"&amp;$C645&amp;"'!"&amp;"$"&amp;$D645&amp;$N$1&amp;"")</f>
        <v>#REF!</v>
      </c>
      <c r="O645" s="232"/>
      <c r="P645" s="232"/>
      <c r="Q645" s="230"/>
      <c r="R645" s="359" t="e" cm="1">
        <f t="array" aca="1" ref="R645" ca="1">INDIRECT("'"&amp;$C645&amp;"'!"&amp;"$"&amp;$D645&amp;$R$1&amp;"")</f>
        <v>#REF!</v>
      </c>
      <c r="S645" s="232"/>
      <c r="T645" s="232"/>
      <c r="U645" s="233"/>
      <c r="V645" s="229"/>
      <c r="W645" s="234" t="e" cm="1">
        <f t="array" aca="1" ref="W645" ca="1">INDIRECT("'"&amp;$C645&amp;"'!"&amp;"$"&amp;$D645&amp;$W$1&amp;"")</f>
        <v>#REF!</v>
      </c>
      <c r="X645" s="232"/>
      <c r="Y645" s="230"/>
      <c r="Z645" s="231" t="e" cm="1">
        <f t="array" aca="1" ref="Z645" ca="1">INDIRECT("'"&amp;$C645&amp;"'!"&amp;"$"&amp;$D645&amp;$Z$1&amp;"")</f>
        <v>#REF!</v>
      </c>
      <c r="AA645" s="232" t="s">
        <v>1</v>
      </c>
      <c r="AB645" s="232" t="s">
        <v>1</v>
      </c>
      <c r="AC645" s="233" t="s">
        <v>1</v>
      </c>
      <c r="AD645" s="229" t="e" cm="1">
        <f t="array" aca="1" ref="AD645" ca="1">INDIRECT("'"&amp;$C645&amp;"'!"&amp;"$"&amp;$D645&amp;$AD$1&amp;"")</f>
        <v>#REF!</v>
      </c>
      <c r="AE645" s="232" t="s">
        <v>1</v>
      </c>
      <c r="AF645" s="232" t="s">
        <v>1</v>
      </c>
      <c r="AG645" s="230" t="s">
        <v>1</v>
      </c>
      <c r="AH645" s="231" t="e" cm="1">
        <f t="array" aca="1" ref="AH645" ca="1">INDIRECT("'"&amp;$C645&amp;"'!"&amp;"$"&amp;$D645&amp;$AH$1&amp;"")</f>
        <v>#REF!</v>
      </c>
      <c r="AI645" s="232" t="s">
        <v>1</v>
      </c>
      <c r="AJ645" s="232" t="s">
        <v>1</v>
      </c>
      <c r="AK645" s="233" t="s">
        <v>1</v>
      </c>
      <c r="AL645" s="229" t="e" cm="1">
        <f t="array" aca="1" ref="AL645" ca="1">INDIRECT("'"&amp;$C645&amp;"'!"&amp;"$"&amp;$D645&amp;$AL$1&amp;"")</f>
        <v>#REF!</v>
      </c>
      <c r="AM645" s="232" t="s">
        <v>1</v>
      </c>
      <c r="AN645" s="232" t="s">
        <v>1</v>
      </c>
      <c r="AO645" s="230" t="s">
        <v>1</v>
      </c>
      <c r="AP645" s="229"/>
      <c r="AQ645" s="233"/>
      <c r="AR645" s="229" t="e" cm="1">
        <f t="array" aca="1" ref="AR645" ca="1">INDIRECT("'"&amp;$C645&amp;"'!"&amp;"$"&amp;$D645&amp;$AR$1&amp;"")</f>
        <v>#REF!</v>
      </c>
      <c r="AS645" s="232"/>
      <c r="AT645" s="230"/>
      <c r="AU645" s="231" t="e" cm="1">
        <f t="array" aca="1" ref="AU645" ca="1">INDIRECT("'"&amp;$C645&amp;"'!"&amp;"$"&amp;$D645&amp;$AU$1&amp;"")</f>
        <v>#REF!</v>
      </c>
      <c r="AV645" s="232"/>
      <c r="AW645" s="230"/>
      <c r="AX645" s="229"/>
      <c r="AY645" s="233"/>
      <c r="AZ645" s="232" t="e" cm="1">
        <f t="array" aca="1" ref="AZ645" ca="1">INDIRECT("'"&amp;$C645&amp;"'!"&amp;"$"&amp;$D645&amp;$AZ$1&amp;"")</f>
        <v>#REF!</v>
      </c>
      <c r="BA645" s="231"/>
      <c r="BB645" s="232"/>
      <c r="BC645" s="230"/>
      <c r="BD645" s="232" t="e" cm="1">
        <f t="array" aca="1" ref="BD645" ca="1">INDIRECT("'"&amp;$C645&amp;"'!"&amp;"$"&amp;$D645&amp;$BD$1&amp;"")</f>
        <v>#REF!</v>
      </c>
      <c r="BE645" s="231"/>
      <c r="BF645" s="232"/>
      <c r="BG645" s="230"/>
      <c r="BH645" s="234"/>
      <c r="BI645" s="230"/>
      <c r="BJ645" s="234" t="e" cm="1">
        <f t="array" aca="1" ref="BJ645" ca="1">INDIRECT("'"&amp;$C645&amp;"'!"&amp;"$"&amp;$D645&amp;$BJ$1&amp;"")</f>
        <v>#REF!</v>
      </c>
      <c r="BK645" s="232"/>
      <c r="BL645" s="230"/>
      <c r="BM645" s="414"/>
      <c r="BN645" s="229" t="e" cm="1">
        <f t="array" aca="1" ref="BN645" ca="1">INDIRECT("'"&amp;$C645&amp;"'!"&amp;"$"&amp;$D645&amp;$BN$1&amp;"")</f>
        <v>#REF!</v>
      </c>
      <c r="BO645" s="231"/>
      <c r="BP645" s="230"/>
      <c r="BQ645" s="234" t="e" cm="1">
        <f t="array" aca="1" ref="BQ645" ca="1">INDIRECT("'"&amp;$C645&amp;"'!"&amp;"$"&amp;$D645&amp;$BQ$1&amp;"")</f>
        <v>#REF!</v>
      </c>
      <c r="BR645" s="232"/>
      <c r="BS645" s="232"/>
      <c r="BT645" s="230"/>
      <c r="BU645" s="235" t="e" cm="1">
        <f t="array" aca="1" ref="BU645" ca="1">INDIRECT("'"&amp;$C645&amp;"'!"&amp;"$"&amp;$D645&amp;$BU$1&amp;"")</f>
        <v>#REF!</v>
      </c>
      <c r="BV645" s="232"/>
      <c r="BW645" s="232"/>
      <c r="BX645" s="230"/>
      <c r="BY645" s="235"/>
      <c r="BZ645" s="232"/>
      <c r="CA645" s="232"/>
      <c r="CB645" s="230"/>
    </row>
    <row r="646" spans="1:80" ht="15" x14ac:dyDescent="0.2">
      <c r="A646" s="351">
        <f t="shared" si="49"/>
        <v>45987</v>
      </c>
      <c r="B646" s="268">
        <v>0.66666666666666696</v>
      </c>
      <c r="C646" s="254">
        <f t="shared" si="50"/>
        <v>26</v>
      </c>
      <c r="D646" s="255" t="s">
        <v>169</v>
      </c>
      <c r="E646" s="236"/>
      <c r="F646" s="237"/>
      <c r="G646" s="238" t="e" cm="1">
        <f t="array" aca="1" ref="G646" ca="1">INDIRECT("'"&amp;$C646&amp;"'!"&amp;"$"&amp;$D646&amp;$G$1&amp;"")</f>
        <v>#REF!</v>
      </c>
      <c r="H646" s="239" t="s">
        <v>1</v>
      </c>
      <c r="I646" s="237" t="s">
        <v>1</v>
      </c>
      <c r="J646" s="238" t="e" cm="1">
        <f t="array" aca="1" ref="J646" ca="1">INDIRECT("'"&amp;$C646&amp;"'!"&amp;"$"&amp;$D646&amp;$J$1&amp;"")</f>
        <v>#REF!</v>
      </c>
      <c r="K646" s="239"/>
      <c r="L646" s="239"/>
      <c r="M646" s="240"/>
      <c r="N646" s="236" t="e" cm="1">
        <f t="array" aca="1" ref="N646" ca="1">INDIRECT("'"&amp;$C646&amp;"'!"&amp;"$"&amp;$D646&amp;$N$1&amp;"")</f>
        <v>#REF!</v>
      </c>
      <c r="O646" s="239"/>
      <c r="P646" s="239"/>
      <c r="Q646" s="237"/>
      <c r="R646" s="360" t="e" cm="1">
        <f t="array" aca="1" ref="R646" ca="1">INDIRECT("'"&amp;$C646&amp;"'!"&amp;"$"&amp;$D646&amp;$R$1&amp;"")</f>
        <v>#REF!</v>
      </c>
      <c r="S646" s="239"/>
      <c r="T646" s="239"/>
      <c r="U646" s="240"/>
      <c r="V646" s="236"/>
      <c r="W646" s="241" t="e" cm="1">
        <f t="array" aca="1" ref="W646" ca="1">INDIRECT("'"&amp;$C646&amp;"'!"&amp;"$"&amp;$D646&amp;$W$1&amp;"")</f>
        <v>#REF!</v>
      </c>
      <c r="X646" s="239"/>
      <c r="Y646" s="237"/>
      <c r="Z646" s="238" t="e" cm="1">
        <f t="array" aca="1" ref="Z646" ca="1">INDIRECT("'"&amp;$C646&amp;"'!"&amp;"$"&amp;$D646&amp;$Z$1&amp;"")</f>
        <v>#REF!</v>
      </c>
      <c r="AA646" s="239" t="s">
        <v>1</v>
      </c>
      <c r="AB646" s="239" t="s">
        <v>1</v>
      </c>
      <c r="AC646" s="240" t="s">
        <v>1</v>
      </c>
      <c r="AD646" s="236" t="e" cm="1">
        <f t="array" aca="1" ref="AD646" ca="1">INDIRECT("'"&amp;$C646&amp;"'!"&amp;"$"&amp;$D646&amp;$AD$1&amp;"")</f>
        <v>#REF!</v>
      </c>
      <c r="AE646" s="239" t="s">
        <v>1</v>
      </c>
      <c r="AF646" s="239" t="s">
        <v>1</v>
      </c>
      <c r="AG646" s="237" t="s">
        <v>1</v>
      </c>
      <c r="AH646" s="238" t="e" cm="1">
        <f t="array" aca="1" ref="AH646" ca="1">INDIRECT("'"&amp;$C646&amp;"'!"&amp;"$"&amp;$D646&amp;$AH$1&amp;"")</f>
        <v>#REF!</v>
      </c>
      <c r="AI646" s="239" t="s">
        <v>1</v>
      </c>
      <c r="AJ646" s="239" t="s">
        <v>1</v>
      </c>
      <c r="AK646" s="240" t="s">
        <v>1</v>
      </c>
      <c r="AL646" s="236" t="e" cm="1">
        <f t="array" aca="1" ref="AL646" ca="1">INDIRECT("'"&amp;$C646&amp;"'!"&amp;"$"&amp;$D646&amp;$AL$1&amp;"")</f>
        <v>#REF!</v>
      </c>
      <c r="AM646" s="239" t="s">
        <v>1</v>
      </c>
      <c r="AN646" s="239" t="s">
        <v>1</v>
      </c>
      <c r="AO646" s="237" t="s">
        <v>1</v>
      </c>
      <c r="AP646" s="236"/>
      <c r="AQ646" s="240"/>
      <c r="AR646" s="236" t="e" cm="1">
        <f t="array" aca="1" ref="AR646" ca="1">INDIRECT("'"&amp;$C646&amp;"'!"&amp;"$"&amp;$D646&amp;$AR$1&amp;"")</f>
        <v>#REF!</v>
      </c>
      <c r="AS646" s="239"/>
      <c r="AT646" s="237"/>
      <c r="AU646" s="238" t="e" cm="1">
        <f t="array" aca="1" ref="AU646" ca="1">INDIRECT("'"&amp;$C646&amp;"'!"&amp;"$"&amp;$D646&amp;$AU$1&amp;"")</f>
        <v>#REF!</v>
      </c>
      <c r="AV646" s="239"/>
      <c r="AW646" s="237"/>
      <c r="AX646" s="236"/>
      <c r="AY646" s="240"/>
      <c r="AZ646" s="239" t="e" cm="1">
        <f t="array" aca="1" ref="AZ646" ca="1">INDIRECT("'"&amp;$C646&amp;"'!"&amp;"$"&amp;$D646&amp;$AZ$1&amp;"")</f>
        <v>#REF!</v>
      </c>
      <c r="BA646" s="238"/>
      <c r="BB646" s="239"/>
      <c r="BC646" s="237"/>
      <c r="BD646" s="239" t="e" cm="1">
        <f t="array" aca="1" ref="BD646" ca="1">INDIRECT("'"&amp;$C646&amp;"'!"&amp;"$"&amp;$D646&amp;$BD$1&amp;"")</f>
        <v>#REF!</v>
      </c>
      <c r="BE646" s="238"/>
      <c r="BF646" s="239"/>
      <c r="BG646" s="237"/>
      <c r="BH646" s="241"/>
      <c r="BI646" s="237"/>
      <c r="BJ646" s="241" t="e" cm="1">
        <f t="array" aca="1" ref="BJ646" ca="1">INDIRECT("'"&amp;$C646&amp;"'!"&amp;"$"&amp;$D646&amp;$BJ$1&amp;"")</f>
        <v>#REF!</v>
      </c>
      <c r="BK646" s="239"/>
      <c r="BL646" s="237"/>
      <c r="BM646" s="415"/>
      <c r="BN646" s="236" t="e" cm="1">
        <f t="array" aca="1" ref="BN646" ca="1">INDIRECT("'"&amp;$C646&amp;"'!"&amp;"$"&amp;$D646&amp;$BN$1&amp;"")</f>
        <v>#REF!</v>
      </c>
      <c r="BO646" s="238"/>
      <c r="BP646" s="237"/>
      <c r="BQ646" s="241" t="e" cm="1">
        <f t="array" aca="1" ref="BQ646" ca="1">INDIRECT("'"&amp;$C646&amp;"'!"&amp;"$"&amp;$D646&amp;$BQ$1&amp;"")</f>
        <v>#REF!</v>
      </c>
      <c r="BR646" s="239"/>
      <c r="BS646" s="239"/>
      <c r="BT646" s="237"/>
      <c r="BU646" s="242" t="e" cm="1">
        <f t="array" aca="1" ref="BU646" ca="1">INDIRECT("'"&amp;$C646&amp;"'!"&amp;"$"&amp;$D646&amp;$BU$1&amp;"")</f>
        <v>#REF!</v>
      </c>
      <c r="BV646" s="239"/>
      <c r="BW646" s="239"/>
      <c r="BX646" s="237"/>
      <c r="BY646" s="242"/>
      <c r="BZ646" s="239"/>
      <c r="CA646" s="239"/>
      <c r="CB646" s="237"/>
    </row>
    <row r="647" spans="1:80" ht="15" x14ac:dyDescent="0.2">
      <c r="A647" s="351">
        <f t="shared" si="49"/>
        <v>45987</v>
      </c>
      <c r="B647" s="268">
        <v>0.70833333333333404</v>
      </c>
      <c r="C647" s="254">
        <f t="shared" si="50"/>
        <v>26</v>
      </c>
      <c r="D647" s="255" t="s">
        <v>170</v>
      </c>
      <c r="E647" s="229"/>
      <c r="F647" s="230"/>
      <c r="G647" s="231" t="e" cm="1">
        <f t="array" aca="1" ref="G647" ca="1">INDIRECT("'"&amp;$C647&amp;"'!"&amp;"$"&amp;$D647&amp;$G$1&amp;"")</f>
        <v>#REF!</v>
      </c>
      <c r="H647" s="232" t="s">
        <v>1</v>
      </c>
      <c r="I647" s="230" t="s">
        <v>1</v>
      </c>
      <c r="J647" s="231" t="e" cm="1">
        <f t="array" aca="1" ref="J647" ca="1">INDIRECT("'"&amp;$C647&amp;"'!"&amp;"$"&amp;$D647&amp;$J$1&amp;"")</f>
        <v>#REF!</v>
      </c>
      <c r="K647" s="232"/>
      <c r="L647" s="232"/>
      <c r="M647" s="233"/>
      <c r="N647" s="229" t="e" cm="1">
        <f t="array" aca="1" ref="N647" ca="1">INDIRECT("'"&amp;$C647&amp;"'!"&amp;"$"&amp;$D647&amp;$N$1&amp;"")</f>
        <v>#REF!</v>
      </c>
      <c r="O647" s="232"/>
      <c r="P647" s="232"/>
      <c r="Q647" s="233"/>
      <c r="R647" s="359" t="e" cm="1">
        <f t="array" aca="1" ref="R647" ca="1">INDIRECT("'"&amp;$C647&amp;"'!"&amp;"$"&amp;$D647&amp;$R$1&amp;"")</f>
        <v>#REF!</v>
      </c>
      <c r="S647" s="232"/>
      <c r="T647" s="232"/>
      <c r="U647" s="233"/>
      <c r="V647" s="229"/>
      <c r="W647" s="234" t="e" cm="1">
        <f t="array" aca="1" ref="W647" ca="1">INDIRECT("'"&amp;$C647&amp;"'!"&amp;"$"&amp;$D647&amp;$W$1&amp;"")</f>
        <v>#REF!</v>
      </c>
      <c r="X647" s="232"/>
      <c r="Y647" s="230"/>
      <c r="Z647" s="231" t="e" cm="1">
        <f t="array" aca="1" ref="Z647" ca="1">INDIRECT("'"&amp;$C647&amp;"'!"&amp;"$"&amp;$D647&amp;$Z$1&amp;"")</f>
        <v>#REF!</v>
      </c>
      <c r="AA647" s="232" t="s">
        <v>1</v>
      </c>
      <c r="AB647" s="232" t="s">
        <v>1</v>
      </c>
      <c r="AC647" s="233" t="s">
        <v>1</v>
      </c>
      <c r="AD647" s="229" t="e" cm="1">
        <f t="array" aca="1" ref="AD647" ca="1">INDIRECT("'"&amp;$C647&amp;"'!"&amp;"$"&amp;$D647&amp;$AD$1&amp;"")</f>
        <v>#REF!</v>
      </c>
      <c r="AE647" s="232" t="s">
        <v>1</v>
      </c>
      <c r="AF647" s="232" t="s">
        <v>1</v>
      </c>
      <c r="AG647" s="230" t="s">
        <v>1</v>
      </c>
      <c r="AH647" s="231" t="e" cm="1">
        <f t="array" aca="1" ref="AH647" ca="1">INDIRECT("'"&amp;$C647&amp;"'!"&amp;"$"&amp;$D647&amp;$AH$1&amp;"")</f>
        <v>#REF!</v>
      </c>
      <c r="AI647" s="232" t="s">
        <v>1</v>
      </c>
      <c r="AJ647" s="232" t="s">
        <v>1</v>
      </c>
      <c r="AK647" s="233" t="s">
        <v>1</v>
      </c>
      <c r="AL647" s="229" t="e" cm="1">
        <f t="array" aca="1" ref="AL647" ca="1">INDIRECT("'"&amp;$C647&amp;"'!"&amp;"$"&amp;$D647&amp;$AL$1&amp;"")</f>
        <v>#REF!</v>
      </c>
      <c r="AM647" s="232" t="s">
        <v>1</v>
      </c>
      <c r="AN647" s="232" t="s">
        <v>1</v>
      </c>
      <c r="AO647" s="230" t="s">
        <v>1</v>
      </c>
      <c r="AP647" s="229"/>
      <c r="AQ647" s="233"/>
      <c r="AR647" s="229" t="e" cm="1">
        <f t="array" aca="1" ref="AR647" ca="1">INDIRECT("'"&amp;$C647&amp;"'!"&amp;"$"&amp;$D647&amp;$AR$1&amp;"")</f>
        <v>#REF!</v>
      </c>
      <c r="AS647" s="232"/>
      <c r="AT647" s="230"/>
      <c r="AU647" s="231" t="e" cm="1">
        <f t="array" aca="1" ref="AU647" ca="1">INDIRECT("'"&amp;$C647&amp;"'!"&amp;"$"&amp;$D647&amp;$AU$1&amp;"")</f>
        <v>#REF!</v>
      </c>
      <c r="AV647" s="232"/>
      <c r="AW647" s="230"/>
      <c r="AX647" s="229"/>
      <c r="AY647" s="233"/>
      <c r="AZ647" s="232" t="e" cm="1">
        <f t="array" aca="1" ref="AZ647" ca="1">INDIRECT("'"&amp;$C647&amp;"'!"&amp;"$"&amp;$D647&amp;$AZ$1&amp;"")</f>
        <v>#REF!</v>
      </c>
      <c r="BA647" s="231"/>
      <c r="BB647" s="232"/>
      <c r="BC647" s="230"/>
      <c r="BD647" s="232" t="e" cm="1">
        <f t="array" aca="1" ref="BD647" ca="1">INDIRECT("'"&amp;$C647&amp;"'!"&amp;"$"&amp;$D647&amp;$BD$1&amp;"")</f>
        <v>#REF!</v>
      </c>
      <c r="BE647" s="231"/>
      <c r="BF647" s="232"/>
      <c r="BG647" s="230"/>
      <c r="BH647" s="234"/>
      <c r="BI647" s="230"/>
      <c r="BJ647" s="234" t="e" cm="1">
        <f t="array" aca="1" ref="BJ647" ca="1">INDIRECT("'"&amp;$C647&amp;"'!"&amp;"$"&amp;$D647&amp;$BJ$1&amp;"")</f>
        <v>#REF!</v>
      </c>
      <c r="BK647" s="232"/>
      <c r="BL647" s="230"/>
      <c r="BM647" s="414"/>
      <c r="BN647" s="229" t="e" cm="1">
        <f t="array" aca="1" ref="BN647" ca="1">INDIRECT("'"&amp;$C647&amp;"'!"&amp;"$"&amp;$D647&amp;$BN$1&amp;"")</f>
        <v>#REF!</v>
      </c>
      <c r="BO647" s="231"/>
      <c r="BP647" s="230"/>
      <c r="BQ647" s="234" t="e" cm="1">
        <f t="array" aca="1" ref="BQ647" ca="1">INDIRECT("'"&amp;$C647&amp;"'!"&amp;"$"&amp;$D647&amp;$BQ$1&amp;"")</f>
        <v>#REF!</v>
      </c>
      <c r="BR647" s="232"/>
      <c r="BS647" s="232"/>
      <c r="BT647" s="230"/>
      <c r="BU647" s="235" t="e" cm="1">
        <f t="array" aca="1" ref="BU647" ca="1">INDIRECT("'"&amp;$C647&amp;"'!"&amp;"$"&amp;$D647&amp;$BU$1&amp;"")</f>
        <v>#REF!</v>
      </c>
      <c r="BV647" s="232"/>
      <c r="BW647" s="232"/>
      <c r="BX647" s="230"/>
      <c r="BY647" s="235"/>
      <c r="BZ647" s="232"/>
      <c r="CA647" s="232"/>
      <c r="CB647" s="230"/>
    </row>
    <row r="648" spans="1:80" ht="15" x14ac:dyDescent="0.2">
      <c r="A648" s="351">
        <f t="shared" si="49"/>
        <v>45987</v>
      </c>
      <c r="B648" s="268">
        <v>0.750000000000001</v>
      </c>
      <c r="C648" s="254">
        <f t="shared" si="50"/>
        <v>26</v>
      </c>
      <c r="D648" s="255" t="s">
        <v>171</v>
      </c>
      <c r="E648" s="236"/>
      <c r="F648" s="237"/>
      <c r="G648" s="238" t="e" cm="1">
        <f t="array" aca="1" ref="G648" ca="1">INDIRECT("'"&amp;$C648&amp;"'!"&amp;"$"&amp;$D648&amp;$G$1&amp;"")</f>
        <v>#REF!</v>
      </c>
      <c r="H648" s="239" t="s">
        <v>1</v>
      </c>
      <c r="I648" s="237" t="s">
        <v>1</v>
      </c>
      <c r="J648" s="238" t="e" cm="1">
        <f t="array" aca="1" ref="J648" ca="1">INDIRECT("'"&amp;$C648&amp;"'!"&amp;"$"&amp;$D648&amp;$J$1&amp;"")</f>
        <v>#REF!</v>
      </c>
      <c r="K648" s="239"/>
      <c r="L648" s="239"/>
      <c r="M648" s="240"/>
      <c r="N648" s="236" t="e" cm="1">
        <f t="array" aca="1" ref="N648" ca="1">INDIRECT("'"&amp;$C648&amp;"'!"&amp;"$"&amp;$D648&amp;$N$1&amp;"")</f>
        <v>#REF!</v>
      </c>
      <c r="O648" s="239"/>
      <c r="P648" s="239"/>
      <c r="Q648" s="237"/>
      <c r="R648" s="236" t="e" cm="1">
        <f t="array" aca="1" ref="R648" ca="1">INDIRECT("'"&amp;$C648&amp;"'!"&amp;"$"&amp;$D648&amp;$R$1&amp;"")</f>
        <v>#REF!</v>
      </c>
      <c r="S648" s="239"/>
      <c r="T648" s="239"/>
      <c r="U648" s="240"/>
      <c r="V648" s="236"/>
      <c r="W648" s="241" t="e" cm="1">
        <f t="array" aca="1" ref="W648" ca="1">INDIRECT("'"&amp;$C648&amp;"'!"&amp;"$"&amp;$D648&amp;$W$1&amp;"")</f>
        <v>#REF!</v>
      </c>
      <c r="X648" s="239"/>
      <c r="Y648" s="237"/>
      <c r="Z648" s="238" t="e" cm="1">
        <f t="array" aca="1" ref="Z648" ca="1">INDIRECT("'"&amp;$C648&amp;"'!"&amp;"$"&amp;$D648&amp;$Z$1&amp;"")</f>
        <v>#REF!</v>
      </c>
      <c r="AA648" s="239" t="s">
        <v>1</v>
      </c>
      <c r="AB648" s="239" t="s">
        <v>1</v>
      </c>
      <c r="AC648" s="240" t="s">
        <v>1</v>
      </c>
      <c r="AD648" s="236" t="e" cm="1">
        <f t="array" aca="1" ref="AD648" ca="1">INDIRECT("'"&amp;$C648&amp;"'!"&amp;"$"&amp;$D648&amp;$AD$1&amp;"")</f>
        <v>#REF!</v>
      </c>
      <c r="AE648" s="239" t="s">
        <v>1</v>
      </c>
      <c r="AF648" s="239" t="s">
        <v>1</v>
      </c>
      <c r="AG648" s="237" t="s">
        <v>1</v>
      </c>
      <c r="AH648" s="238" t="e" cm="1">
        <f t="array" aca="1" ref="AH648" ca="1">INDIRECT("'"&amp;$C648&amp;"'!"&amp;"$"&amp;$D648&amp;$AH$1&amp;"")</f>
        <v>#REF!</v>
      </c>
      <c r="AI648" s="239" t="s">
        <v>1</v>
      </c>
      <c r="AJ648" s="239" t="s">
        <v>1</v>
      </c>
      <c r="AK648" s="240" t="s">
        <v>1</v>
      </c>
      <c r="AL648" s="236" t="e" cm="1">
        <f t="array" aca="1" ref="AL648" ca="1">INDIRECT("'"&amp;$C648&amp;"'!"&amp;"$"&amp;$D648&amp;$AL$1&amp;"")</f>
        <v>#REF!</v>
      </c>
      <c r="AM648" s="239" t="s">
        <v>1</v>
      </c>
      <c r="AN648" s="239" t="s">
        <v>1</v>
      </c>
      <c r="AO648" s="237" t="s">
        <v>1</v>
      </c>
      <c r="AP648" s="236"/>
      <c r="AQ648" s="240"/>
      <c r="AR648" s="236" t="e" cm="1">
        <f t="array" aca="1" ref="AR648" ca="1">INDIRECT("'"&amp;$C648&amp;"'!"&amp;"$"&amp;$D648&amp;$AR$1&amp;"")</f>
        <v>#REF!</v>
      </c>
      <c r="AS648" s="239"/>
      <c r="AT648" s="237"/>
      <c r="AU648" s="238" t="e" cm="1">
        <f t="array" aca="1" ref="AU648" ca="1">INDIRECT("'"&amp;$C648&amp;"'!"&amp;"$"&amp;$D648&amp;$AU$1&amp;"")</f>
        <v>#REF!</v>
      </c>
      <c r="AV648" s="239"/>
      <c r="AW648" s="237"/>
      <c r="AX648" s="236"/>
      <c r="AY648" s="240"/>
      <c r="AZ648" s="239" t="e" cm="1">
        <f t="array" aca="1" ref="AZ648" ca="1">INDIRECT("'"&amp;$C648&amp;"'!"&amp;"$"&amp;$D648&amp;$AZ$1&amp;"")</f>
        <v>#REF!</v>
      </c>
      <c r="BA648" s="238"/>
      <c r="BB648" s="239"/>
      <c r="BC648" s="237"/>
      <c r="BD648" s="239" t="e" cm="1">
        <f t="array" aca="1" ref="BD648" ca="1">INDIRECT("'"&amp;$C648&amp;"'!"&amp;"$"&amp;$D648&amp;$BD$1&amp;"")</f>
        <v>#REF!</v>
      </c>
      <c r="BE648" s="238"/>
      <c r="BF648" s="239"/>
      <c r="BG648" s="237"/>
      <c r="BH648" s="241"/>
      <c r="BI648" s="237"/>
      <c r="BJ648" s="241" t="e" cm="1">
        <f t="array" aca="1" ref="BJ648" ca="1">INDIRECT("'"&amp;$C648&amp;"'!"&amp;"$"&amp;$D648&amp;$BJ$1&amp;"")</f>
        <v>#REF!</v>
      </c>
      <c r="BK648" s="239"/>
      <c r="BL648" s="237"/>
      <c r="BM648" s="415"/>
      <c r="BN648" s="236" t="e" cm="1">
        <f t="array" aca="1" ref="BN648" ca="1">INDIRECT("'"&amp;$C648&amp;"'!"&amp;"$"&amp;$D648&amp;$BN$1&amp;"")</f>
        <v>#REF!</v>
      </c>
      <c r="BO648" s="238"/>
      <c r="BP648" s="237"/>
      <c r="BQ648" s="241" t="e" cm="1">
        <f t="array" aca="1" ref="BQ648" ca="1">INDIRECT("'"&amp;$C648&amp;"'!"&amp;"$"&amp;$D648&amp;$BQ$1&amp;"")</f>
        <v>#REF!</v>
      </c>
      <c r="BR648" s="239"/>
      <c r="BS648" s="239"/>
      <c r="BT648" s="237"/>
      <c r="BU648" s="242" t="e" cm="1">
        <f t="array" aca="1" ref="BU648" ca="1">INDIRECT("'"&amp;$C648&amp;"'!"&amp;"$"&amp;$D648&amp;$BU$1&amp;"")</f>
        <v>#REF!</v>
      </c>
      <c r="BV648" s="239"/>
      <c r="BW648" s="239"/>
      <c r="BX648" s="237"/>
      <c r="BY648" s="242"/>
      <c r="BZ648" s="239"/>
      <c r="CA648" s="239"/>
      <c r="CB648" s="237"/>
    </row>
    <row r="649" spans="1:80" ht="15" x14ac:dyDescent="0.2">
      <c r="A649" s="351">
        <f t="shared" si="49"/>
        <v>45987</v>
      </c>
      <c r="B649" s="268">
        <v>0.79166666666666696</v>
      </c>
      <c r="C649" s="254">
        <f t="shared" si="50"/>
        <v>26</v>
      </c>
      <c r="D649" s="255" t="s">
        <v>172</v>
      </c>
      <c r="E649" s="229"/>
      <c r="F649" s="230"/>
      <c r="G649" s="231" t="e" cm="1">
        <f t="array" aca="1" ref="G649" ca="1">INDIRECT("'"&amp;$C649&amp;"'!"&amp;"$"&amp;$D649&amp;$G$1&amp;"")</f>
        <v>#REF!</v>
      </c>
      <c r="H649" s="232" t="s">
        <v>1</v>
      </c>
      <c r="I649" s="230" t="s">
        <v>1</v>
      </c>
      <c r="J649" s="231" t="e" cm="1">
        <f t="array" aca="1" ref="J649" ca="1">INDIRECT("'"&amp;$C649&amp;"'!"&amp;"$"&amp;$D649&amp;$J$1&amp;"")</f>
        <v>#REF!</v>
      </c>
      <c r="K649" s="501"/>
      <c r="L649" s="232"/>
      <c r="M649" s="233"/>
      <c r="N649" s="229" t="e" cm="1">
        <f t="array" aca="1" ref="N649" ca="1">INDIRECT("'"&amp;$C649&amp;"'!"&amp;"$"&amp;$D649&amp;$N$1&amp;"")</f>
        <v>#REF!</v>
      </c>
      <c r="O649" s="232"/>
      <c r="P649" s="232"/>
      <c r="Q649" s="230"/>
      <c r="R649" s="359" t="e" cm="1">
        <f t="array" aca="1" ref="R649" ca="1">INDIRECT("'"&amp;$C649&amp;"'!"&amp;"$"&amp;$D649&amp;$R$1&amp;"")</f>
        <v>#REF!</v>
      </c>
      <c r="S649" s="232"/>
      <c r="T649" s="232"/>
      <c r="U649" s="233"/>
      <c r="V649" s="229"/>
      <c r="W649" s="234" t="e" cm="1">
        <f t="array" aca="1" ref="W649" ca="1">INDIRECT("'"&amp;$C649&amp;"'!"&amp;"$"&amp;$D649&amp;$W$1&amp;"")</f>
        <v>#REF!</v>
      </c>
      <c r="X649" s="232"/>
      <c r="Y649" s="230"/>
      <c r="Z649" s="231" t="e" cm="1">
        <f t="array" aca="1" ref="Z649" ca="1">INDIRECT("'"&amp;$C649&amp;"'!"&amp;"$"&amp;$D649&amp;$Z$1&amp;"")</f>
        <v>#REF!</v>
      </c>
      <c r="AA649" s="232" t="s">
        <v>1</v>
      </c>
      <c r="AB649" s="232" t="s">
        <v>1</v>
      </c>
      <c r="AC649" s="233" t="s">
        <v>1</v>
      </c>
      <c r="AD649" s="229" t="e" cm="1">
        <f t="array" aca="1" ref="AD649" ca="1">INDIRECT("'"&amp;$C649&amp;"'!"&amp;"$"&amp;$D649&amp;$AD$1&amp;"")</f>
        <v>#REF!</v>
      </c>
      <c r="AE649" s="232" t="s">
        <v>1</v>
      </c>
      <c r="AF649" s="232" t="s">
        <v>1</v>
      </c>
      <c r="AG649" s="230" t="s">
        <v>1</v>
      </c>
      <c r="AH649" s="231" t="e" cm="1">
        <f t="array" aca="1" ref="AH649" ca="1">INDIRECT("'"&amp;$C649&amp;"'!"&amp;"$"&amp;$D649&amp;$AH$1&amp;"")</f>
        <v>#REF!</v>
      </c>
      <c r="AI649" s="232" t="s">
        <v>1</v>
      </c>
      <c r="AJ649" s="232" t="s">
        <v>1</v>
      </c>
      <c r="AK649" s="233" t="s">
        <v>1</v>
      </c>
      <c r="AL649" s="229" t="e" cm="1">
        <f t="array" aca="1" ref="AL649" ca="1">INDIRECT("'"&amp;$C649&amp;"'!"&amp;"$"&amp;$D649&amp;$AL$1&amp;"")</f>
        <v>#REF!</v>
      </c>
      <c r="AM649" s="232" t="s">
        <v>1</v>
      </c>
      <c r="AN649" s="232" t="s">
        <v>1</v>
      </c>
      <c r="AO649" s="230" t="s">
        <v>1</v>
      </c>
      <c r="AP649" s="229"/>
      <c r="AQ649" s="233"/>
      <c r="AR649" s="229" t="e" cm="1">
        <f t="array" aca="1" ref="AR649" ca="1">INDIRECT("'"&amp;$C649&amp;"'!"&amp;"$"&amp;$D649&amp;$AR$1&amp;"")</f>
        <v>#REF!</v>
      </c>
      <c r="AS649" s="232"/>
      <c r="AT649" s="230"/>
      <c r="AU649" s="231" t="e" cm="1">
        <f t="array" aca="1" ref="AU649" ca="1">INDIRECT("'"&amp;$C649&amp;"'!"&amp;"$"&amp;$D649&amp;$AU$1&amp;"")</f>
        <v>#REF!</v>
      </c>
      <c r="AV649" s="232"/>
      <c r="AW649" s="230"/>
      <c r="AX649" s="229"/>
      <c r="AY649" s="233"/>
      <c r="AZ649" s="232" t="e" cm="1">
        <f t="array" aca="1" ref="AZ649" ca="1">INDIRECT("'"&amp;$C649&amp;"'!"&amp;"$"&amp;$D649&amp;$AZ$1&amp;"")</f>
        <v>#REF!</v>
      </c>
      <c r="BA649" s="231"/>
      <c r="BB649" s="232"/>
      <c r="BC649" s="230"/>
      <c r="BD649" s="232" t="e" cm="1">
        <f t="array" aca="1" ref="BD649" ca="1">INDIRECT("'"&amp;$C649&amp;"'!"&amp;"$"&amp;$D649&amp;$BD$1&amp;"")</f>
        <v>#REF!</v>
      </c>
      <c r="BE649" s="231"/>
      <c r="BF649" s="232"/>
      <c r="BG649" s="230"/>
      <c r="BH649" s="234"/>
      <c r="BI649" s="230"/>
      <c r="BJ649" s="234" t="e" cm="1">
        <f t="array" aca="1" ref="BJ649" ca="1">INDIRECT("'"&amp;$C649&amp;"'!"&amp;"$"&amp;$D649&amp;$BJ$1&amp;"")</f>
        <v>#REF!</v>
      </c>
      <c r="BK649" s="232"/>
      <c r="BL649" s="230"/>
      <c r="BM649" s="414"/>
      <c r="BN649" s="229" t="e" cm="1">
        <f t="array" aca="1" ref="BN649" ca="1">INDIRECT("'"&amp;$C649&amp;"'!"&amp;"$"&amp;$D649&amp;$BN$1&amp;"")</f>
        <v>#REF!</v>
      </c>
      <c r="BO649" s="231"/>
      <c r="BP649" s="230"/>
      <c r="BQ649" s="234" t="e" cm="1">
        <f t="array" aca="1" ref="BQ649" ca="1">INDIRECT("'"&amp;$C649&amp;"'!"&amp;"$"&amp;$D649&amp;$BQ$1&amp;"")</f>
        <v>#REF!</v>
      </c>
      <c r="BR649" s="232"/>
      <c r="BS649" s="232"/>
      <c r="BT649" s="230"/>
      <c r="BU649" s="235" t="e" cm="1">
        <f t="array" aca="1" ref="BU649" ca="1">INDIRECT("'"&amp;$C649&amp;"'!"&amp;"$"&amp;$D649&amp;$BU$1&amp;"")</f>
        <v>#REF!</v>
      </c>
      <c r="BV649" s="232"/>
      <c r="BW649" s="232"/>
      <c r="BX649" s="230"/>
      <c r="BY649" s="235"/>
      <c r="BZ649" s="232"/>
      <c r="CA649" s="232"/>
      <c r="CB649" s="230"/>
    </row>
    <row r="650" spans="1:80" ht="15" x14ac:dyDescent="0.2">
      <c r="A650" s="351">
        <f t="shared" si="49"/>
        <v>45987</v>
      </c>
      <c r="B650" s="268">
        <v>0.83333333333333337</v>
      </c>
      <c r="C650" s="254">
        <f t="shared" si="50"/>
        <v>26</v>
      </c>
      <c r="D650" s="255" t="s">
        <v>173</v>
      </c>
      <c r="E650" s="236"/>
      <c r="F650" s="237"/>
      <c r="G650" s="238" t="e" cm="1">
        <f t="array" aca="1" ref="G650" ca="1">INDIRECT("'"&amp;$C650&amp;"'!"&amp;"$"&amp;$D650&amp;$G$1&amp;"")</f>
        <v>#REF!</v>
      </c>
      <c r="H650" s="239" t="s">
        <v>1</v>
      </c>
      <c r="I650" s="237" t="s">
        <v>1</v>
      </c>
      <c r="J650" s="238" t="e" cm="1">
        <f t="array" aca="1" ref="J650" ca="1">INDIRECT("'"&amp;$C650&amp;"'!"&amp;"$"&amp;$D650&amp;$J$1&amp;"")</f>
        <v>#REF!</v>
      </c>
      <c r="K650" s="239"/>
      <c r="L650" s="239"/>
      <c r="M650" s="240"/>
      <c r="N650" s="236" t="e" cm="1">
        <f t="array" aca="1" ref="N650" ca="1">INDIRECT("'"&amp;$C650&amp;"'!"&amp;"$"&amp;$D650&amp;$N$1&amp;"")</f>
        <v>#REF!</v>
      </c>
      <c r="O650" s="239"/>
      <c r="P650" s="239"/>
      <c r="Q650" s="237"/>
      <c r="R650" s="236" t="e" cm="1">
        <f t="array" aca="1" ref="R650" ca="1">INDIRECT("'"&amp;$C650&amp;"'!"&amp;"$"&amp;$D650&amp;$R$1&amp;"")</f>
        <v>#REF!</v>
      </c>
      <c r="S650" s="239"/>
      <c r="T650" s="239"/>
      <c r="U650" s="240"/>
      <c r="V650" s="236"/>
      <c r="W650" s="241" t="e" cm="1">
        <f t="array" aca="1" ref="W650" ca="1">INDIRECT("'"&amp;$C650&amp;"'!"&amp;"$"&amp;$D650&amp;$W$1&amp;"")</f>
        <v>#REF!</v>
      </c>
      <c r="X650" s="239"/>
      <c r="Y650" s="237"/>
      <c r="Z650" s="238" t="e" cm="1">
        <f t="array" aca="1" ref="Z650" ca="1">INDIRECT("'"&amp;$C650&amp;"'!"&amp;"$"&amp;$D650&amp;$Z$1&amp;"")</f>
        <v>#REF!</v>
      </c>
      <c r="AA650" s="239" t="s">
        <v>1</v>
      </c>
      <c r="AB650" s="239" t="s">
        <v>1</v>
      </c>
      <c r="AC650" s="240" t="s">
        <v>1</v>
      </c>
      <c r="AD650" s="236" t="e" cm="1">
        <f t="array" aca="1" ref="AD650" ca="1">INDIRECT("'"&amp;$C650&amp;"'!"&amp;"$"&amp;$D650&amp;$AD$1&amp;"")</f>
        <v>#REF!</v>
      </c>
      <c r="AE650" s="239" t="s">
        <v>1</v>
      </c>
      <c r="AF650" s="239" t="s">
        <v>1</v>
      </c>
      <c r="AG650" s="237" t="s">
        <v>1</v>
      </c>
      <c r="AH650" s="238" t="e" cm="1">
        <f t="array" aca="1" ref="AH650" ca="1">INDIRECT("'"&amp;$C650&amp;"'!"&amp;"$"&amp;$D650&amp;$AH$1&amp;"")</f>
        <v>#REF!</v>
      </c>
      <c r="AI650" s="239" t="s">
        <v>1</v>
      </c>
      <c r="AJ650" s="239" t="s">
        <v>1</v>
      </c>
      <c r="AK650" s="240" t="s">
        <v>1</v>
      </c>
      <c r="AL650" s="236" t="e" cm="1">
        <f t="array" aca="1" ref="AL650" ca="1">INDIRECT("'"&amp;$C650&amp;"'!"&amp;"$"&amp;$D650&amp;$AL$1&amp;"")</f>
        <v>#REF!</v>
      </c>
      <c r="AM650" s="239" t="s">
        <v>1</v>
      </c>
      <c r="AN650" s="239" t="s">
        <v>1</v>
      </c>
      <c r="AO650" s="237" t="s">
        <v>1</v>
      </c>
      <c r="AP650" s="236"/>
      <c r="AQ650" s="240"/>
      <c r="AR650" s="236" t="e" cm="1">
        <f t="array" aca="1" ref="AR650" ca="1">INDIRECT("'"&amp;$C650&amp;"'!"&amp;"$"&amp;$D650&amp;$AR$1&amp;"")</f>
        <v>#REF!</v>
      </c>
      <c r="AS650" s="239"/>
      <c r="AT650" s="237"/>
      <c r="AU650" s="238" t="e" cm="1">
        <f t="array" aca="1" ref="AU650" ca="1">INDIRECT("'"&amp;$C650&amp;"'!"&amp;"$"&amp;$D650&amp;$AU$1&amp;"")</f>
        <v>#REF!</v>
      </c>
      <c r="AV650" s="239"/>
      <c r="AW650" s="237"/>
      <c r="AX650" s="236"/>
      <c r="AY650" s="240"/>
      <c r="AZ650" s="239" t="e" cm="1">
        <f t="array" aca="1" ref="AZ650" ca="1">INDIRECT("'"&amp;$C650&amp;"'!"&amp;"$"&amp;$D650&amp;$AZ$1&amp;"")</f>
        <v>#REF!</v>
      </c>
      <c r="BA650" s="238"/>
      <c r="BB650" s="239"/>
      <c r="BC650" s="237"/>
      <c r="BD650" s="239" t="e" cm="1">
        <f t="array" aca="1" ref="BD650" ca="1">INDIRECT("'"&amp;$C650&amp;"'!"&amp;"$"&amp;$D650&amp;$BD$1&amp;"")</f>
        <v>#REF!</v>
      </c>
      <c r="BE650" s="238"/>
      <c r="BF650" s="239"/>
      <c r="BG650" s="237"/>
      <c r="BH650" s="241"/>
      <c r="BI650" s="237"/>
      <c r="BJ650" s="241" t="e" cm="1">
        <f t="array" aca="1" ref="BJ650" ca="1">INDIRECT("'"&amp;$C650&amp;"'!"&amp;"$"&amp;$D650&amp;$BJ$1&amp;"")</f>
        <v>#REF!</v>
      </c>
      <c r="BK650" s="239"/>
      <c r="BL650" s="237"/>
      <c r="BM650" s="415"/>
      <c r="BN650" s="236" t="e" cm="1">
        <f t="array" aca="1" ref="BN650" ca="1">INDIRECT("'"&amp;$C650&amp;"'!"&amp;"$"&amp;$D650&amp;$BN$1&amp;"")</f>
        <v>#REF!</v>
      </c>
      <c r="BO650" s="238"/>
      <c r="BP650" s="237"/>
      <c r="BQ650" s="241" t="e" cm="1">
        <f t="array" aca="1" ref="BQ650" ca="1">INDIRECT("'"&amp;$C650&amp;"'!"&amp;"$"&amp;$D650&amp;$BQ$1&amp;"")</f>
        <v>#REF!</v>
      </c>
      <c r="BR650" s="239"/>
      <c r="BS650" s="239"/>
      <c r="BT650" s="237"/>
      <c r="BU650" s="242" t="e" cm="1">
        <f t="array" aca="1" ref="BU650" ca="1">INDIRECT("'"&amp;$C650&amp;"'!"&amp;"$"&amp;$D650&amp;$BU$1&amp;"")</f>
        <v>#REF!</v>
      </c>
      <c r="BV650" s="239"/>
      <c r="BW650" s="239"/>
      <c r="BX650" s="237"/>
      <c r="BY650" s="242"/>
      <c r="BZ650" s="239"/>
      <c r="CA650" s="239"/>
      <c r="CB650" s="237"/>
    </row>
    <row r="651" spans="1:80" ht="15" x14ac:dyDescent="0.2">
      <c r="A651" s="351">
        <f t="shared" si="49"/>
        <v>45987</v>
      </c>
      <c r="B651" s="268">
        <v>0.875000000000001</v>
      </c>
      <c r="C651" s="254">
        <f t="shared" si="50"/>
        <v>26</v>
      </c>
      <c r="D651" s="255" t="s">
        <v>174</v>
      </c>
      <c r="E651" s="229"/>
      <c r="F651" s="230"/>
      <c r="G651" s="231" t="e" cm="1">
        <f t="array" aca="1" ref="G651" ca="1">INDIRECT("'"&amp;$C651&amp;"'!"&amp;"$"&amp;$D651&amp;$G$1&amp;"")</f>
        <v>#REF!</v>
      </c>
      <c r="H651" s="232" t="s">
        <v>1</v>
      </c>
      <c r="I651" s="230" t="s">
        <v>1</v>
      </c>
      <c r="J651" s="231" t="e" cm="1">
        <f t="array" aca="1" ref="J651" ca="1">INDIRECT("'"&amp;$C651&amp;"'!"&amp;"$"&amp;$D651&amp;$J$1&amp;"")</f>
        <v>#REF!</v>
      </c>
      <c r="K651" s="232"/>
      <c r="L651" s="232"/>
      <c r="M651" s="233"/>
      <c r="N651" s="229" t="e" cm="1">
        <f t="array" aca="1" ref="N651" ca="1">INDIRECT("'"&amp;$C651&amp;"'!"&amp;"$"&amp;$D651&amp;$N$1&amp;"")</f>
        <v>#REF!</v>
      </c>
      <c r="O651" s="232"/>
      <c r="P651" s="232"/>
      <c r="Q651" s="230"/>
      <c r="R651" s="359" t="e" cm="1">
        <f t="array" aca="1" ref="R651" ca="1">INDIRECT("'"&amp;$C651&amp;"'!"&amp;"$"&amp;$D651&amp;$R$1&amp;"")</f>
        <v>#REF!</v>
      </c>
      <c r="S651" s="232"/>
      <c r="T651" s="232"/>
      <c r="U651" s="233"/>
      <c r="V651" s="229"/>
      <c r="W651" s="234" t="e" cm="1">
        <f t="array" aca="1" ref="W651" ca="1">INDIRECT("'"&amp;$C651&amp;"'!"&amp;"$"&amp;$D651&amp;$W$1&amp;"")</f>
        <v>#REF!</v>
      </c>
      <c r="X651" s="232"/>
      <c r="Y651" s="230"/>
      <c r="Z651" s="231" t="e" cm="1">
        <f t="array" aca="1" ref="Z651" ca="1">INDIRECT("'"&amp;$C651&amp;"'!"&amp;"$"&amp;$D651&amp;$Z$1&amp;"")</f>
        <v>#REF!</v>
      </c>
      <c r="AA651" s="232" t="s">
        <v>1</v>
      </c>
      <c r="AB651" s="232" t="s">
        <v>1</v>
      </c>
      <c r="AC651" s="233" t="s">
        <v>1</v>
      </c>
      <c r="AD651" s="229" t="e" cm="1">
        <f t="array" aca="1" ref="AD651" ca="1">INDIRECT("'"&amp;$C651&amp;"'!"&amp;"$"&amp;$D651&amp;$AD$1&amp;"")</f>
        <v>#REF!</v>
      </c>
      <c r="AE651" s="232" t="s">
        <v>1</v>
      </c>
      <c r="AF651" s="232" t="s">
        <v>1</v>
      </c>
      <c r="AG651" s="230" t="s">
        <v>1</v>
      </c>
      <c r="AH651" s="231" t="e" cm="1">
        <f t="array" aca="1" ref="AH651" ca="1">INDIRECT("'"&amp;$C651&amp;"'!"&amp;"$"&amp;$D651&amp;$AH$1&amp;"")</f>
        <v>#REF!</v>
      </c>
      <c r="AI651" s="232" t="s">
        <v>1</v>
      </c>
      <c r="AJ651" s="232" t="s">
        <v>1</v>
      </c>
      <c r="AK651" s="233" t="s">
        <v>1</v>
      </c>
      <c r="AL651" s="229" t="e" cm="1">
        <f t="array" aca="1" ref="AL651" ca="1">INDIRECT("'"&amp;$C651&amp;"'!"&amp;"$"&amp;$D651&amp;$AL$1&amp;"")</f>
        <v>#REF!</v>
      </c>
      <c r="AM651" s="232" t="s">
        <v>1</v>
      </c>
      <c r="AN651" s="232" t="s">
        <v>1</v>
      </c>
      <c r="AO651" s="230" t="s">
        <v>1</v>
      </c>
      <c r="AP651" s="229"/>
      <c r="AQ651" s="233"/>
      <c r="AR651" s="229" t="e" cm="1">
        <f t="array" aca="1" ref="AR651" ca="1">INDIRECT("'"&amp;$C651&amp;"'!"&amp;"$"&amp;$D651&amp;$AR$1&amp;"")</f>
        <v>#REF!</v>
      </c>
      <c r="AS651" s="232"/>
      <c r="AT651" s="230"/>
      <c r="AU651" s="231" t="e" cm="1">
        <f t="array" aca="1" ref="AU651" ca="1">INDIRECT("'"&amp;$C651&amp;"'!"&amp;"$"&amp;$D651&amp;$AU$1&amp;"")</f>
        <v>#REF!</v>
      </c>
      <c r="AV651" s="232"/>
      <c r="AW651" s="230"/>
      <c r="AX651" s="229"/>
      <c r="AY651" s="233"/>
      <c r="AZ651" s="232" t="e" cm="1">
        <f t="array" aca="1" ref="AZ651" ca="1">INDIRECT("'"&amp;$C651&amp;"'!"&amp;"$"&amp;$D651&amp;$AZ$1&amp;"")</f>
        <v>#REF!</v>
      </c>
      <c r="BA651" s="231"/>
      <c r="BB651" s="232"/>
      <c r="BC651" s="230"/>
      <c r="BD651" s="232" t="e" cm="1">
        <f t="array" aca="1" ref="BD651" ca="1">INDIRECT("'"&amp;$C651&amp;"'!"&amp;"$"&amp;$D651&amp;$BD$1&amp;"")</f>
        <v>#REF!</v>
      </c>
      <c r="BE651" s="231"/>
      <c r="BF651" s="232"/>
      <c r="BG651" s="230"/>
      <c r="BH651" s="234"/>
      <c r="BI651" s="230"/>
      <c r="BJ651" s="234" t="e" cm="1">
        <f t="array" aca="1" ref="BJ651" ca="1">INDIRECT("'"&amp;$C651&amp;"'!"&amp;"$"&amp;$D651&amp;$BJ$1&amp;"")</f>
        <v>#REF!</v>
      </c>
      <c r="BK651" s="232"/>
      <c r="BL651" s="230"/>
      <c r="BM651" s="414"/>
      <c r="BN651" s="229" t="e" cm="1">
        <f t="array" aca="1" ref="BN651" ca="1">INDIRECT("'"&amp;$C651&amp;"'!"&amp;"$"&amp;$D651&amp;$BN$1&amp;"")</f>
        <v>#REF!</v>
      </c>
      <c r="BO651" s="231"/>
      <c r="BP651" s="230"/>
      <c r="BQ651" s="234" t="e" cm="1">
        <f t="array" aca="1" ref="BQ651" ca="1">INDIRECT("'"&amp;$C651&amp;"'!"&amp;"$"&amp;$D651&amp;$BQ$1&amp;"")</f>
        <v>#REF!</v>
      </c>
      <c r="BR651" s="232"/>
      <c r="BS651" s="232"/>
      <c r="BT651" s="230"/>
      <c r="BU651" s="235" t="e" cm="1">
        <f t="array" aca="1" ref="BU651" ca="1">INDIRECT("'"&amp;$C651&amp;"'!"&amp;"$"&amp;$D651&amp;$BU$1&amp;"")</f>
        <v>#REF!</v>
      </c>
      <c r="BV651" s="232"/>
      <c r="BW651" s="232"/>
      <c r="BX651" s="230"/>
      <c r="BY651" s="235"/>
      <c r="BZ651" s="232"/>
      <c r="CA651" s="232"/>
      <c r="CB651" s="230"/>
    </row>
    <row r="652" spans="1:80" ht="15" x14ac:dyDescent="0.2">
      <c r="A652" s="351">
        <f t="shared" si="49"/>
        <v>45987</v>
      </c>
      <c r="B652" s="268">
        <v>0.91666666666666696</v>
      </c>
      <c r="C652" s="254">
        <f t="shared" si="50"/>
        <v>26</v>
      </c>
      <c r="D652" s="255" t="s">
        <v>175</v>
      </c>
      <c r="E652" s="236"/>
      <c r="F652" s="237"/>
      <c r="G652" s="238" t="e" cm="1">
        <f t="array" aca="1" ref="G652" ca="1">INDIRECT("'"&amp;$C652&amp;"'!"&amp;"$"&amp;$D652&amp;$G$1&amp;"")</f>
        <v>#REF!</v>
      </c>
      <c r="H652" s="239" t="s">
        <v>1</v>
      </c>
      <c r="I652" s="237" t="s">
        <v>1</v>
      </c>
      <c r="J652" s="238" t="e" cm="1">
        <f t="array" aca="1" ref="J652" ca="1">INDIRECT("'"&amp;$C652&amp;"'!"&amp;"$"&amp;$D652&amp;$J$1&amp;"")</f>
        <v>#REF!</v>
      </c>
      <c r="K652" s="239"/>
      <c r="L652" s="239"/>
      <c r="M652" s="240"/>
      <c r="N652" s="236" t="e" cm="1">
        <f t="array" aca="1" ref="N652" ca="1">INDIRECT("'"&amp;$C652&amp;"'!"&amp;"$"&amp;$D652&amp;$N$1&amp;"")</f>
        <v>#REF!</v>
      </c>
      <c r="O652" s="239"/>
      <c r="P652" s="239"/>
      <c r="Q652" s="237"/>
      <c r="R652" s="236" t="e" cm="1">
        <f t="array" aca="1" ref="R652" ca="1">INDIRECT("'"&amp;$C652&amp;"'!"&amp;"$"&amp;$D652&amp;$R$1&amp;"")</f>
        <v>#REF!</v>
      </c>
      <c r="S652" s="239"/>
      <c r="T652" s="239"/>
      <c r="U652" s="240"/>
      <c r="V652" s="236"/>
      <c r="W652" s="241" t="e" cm="1">
        <f t="array" aca="1" ref="W652" ca="1">INDIRECT("'"&amp;$C652&amp;"'!"&amp;"$"&amp;$D652&amp;$W$1&amp;"")</f>
        <v>#REF!</v>
      </c>
      <c r="X652" s="239"/>
      <c r="Y652" s="237"/>
      <c r="Z652" s="238" t="e" cm="1">
        <f t="array" aca="1" ref="Z652" ca="1">INDIRECT("'"&amp;$C652&amp;"'!"&amp;"$"&amp;$D652&amp;$Z$1&amp;"")</f>
        <v>#REF!</v>
      </c>
      <c r="AA652" s="239" t="s">
        <v>1</v>
      </c>
      <c r="AB652" s="239" t="s">
        <v>1</v>
      </c>
      <c r="AC652" s="240" t="s">
        <v>1</v>
      </c>
      <c r="AD652" s="236" t="e" cm="1">
        <f t="array" aca="1" ref="AD652" ca="1">INDIRECT("'"&amp;$C652&amp;"'!"&amp;"$"&amp;$D652&amp;$AD$1&amp;"")</f>
        <v>#REF!</v>
      </c>
      <c r="AE652" s="239" t="s">
        <v>1</v>
      </c>
      <c r="AF652" s="239" t="s">
        <v>1</v>
      </c>
      <c r="AG652" s="237" t="s">
        <v>1</v>
      </c>
      <c r="AH652" s="238" t="e" cm="1">
        <f t="array" aca="1" ref="AH652" ca="1">INDIRECT("'"&amp;$C652&amp;"'!"&amp;"$"&amp;$D652&amp;$AH$1&amp;"")</f>
        <v>#REF!</v>
      </c>
      <c r="AI652" s="239" t="s">
        <v>1</v>
      </c>
      <c r="AJ652" s="239" t="s">
        <v>1</v>
      </c>
      <c r="AK652" s="240" t="s">
        <v>1</v>
      </c>
      <c r="AL652" s="236" t="e" cm="1">
        <f t="array" aca="1" ref="AL652" ca="1">INDIRECT("'"&amp;$C652&amp;"'!"&amp;"$"&amp;$D652&amp;$AL$1&amp;"")</f>
        <v>#REF!</v>
      </c>
      <c r="AM652" s="239" t="s">
        <v>1</v>
      </c>
      <c r="AN652" s="239" t="s">
        <v>1</v>
      </c>
      <c r="AO652" s="237" t="s">
        <v>1</v>
      </c>
      <c r="AP652" s="236"/>
      <c r="AQ652" s="240"/>
      <c r="AR652" s="236" t="e" cm="1">
        <f t="array" aca="1" ref="AR652" ca="1">INDIRECT("'"&amp;$C652&amp;"'!"&amp;"$"&amp;$D652&amp;$AR$1&amp;"")</f>
        <v>#REF!</v>
      </c>
      <c r="AS652" s="239"/>
      <c r="AT652" s="237"/>
      <c r="AU652" s="238" t="e" cm="1">
        <f t="array" aca="1" ref="AU652" ca="1">INDIRECT("'"&amp;$C652&amp;"'!"&amp;"$"&amp;$D652&amp;$AU$1&amp;"")</f>
        <v>#REF!</v>
      </c>
      <c r="AV652" s="239"/>
      <c r="AW652" s="237"/>
      <c r="AX652" s="236"/>
      <c r="AY652" s="240"/>
      <c r="AZ652" s="239" t="e" cm="1">
        <f t="array" aca="1" ref="AZ652" ca="1">INDIRECT("'"&amp;$C652&amp;"'!"&amp;"$"&amp;$D652&amp;$AZ$1&amp;"")</f>
        <v>#REF!</v>
      </c>
      <c r="BA652" s="238"/>
      <c r="BB652" s="239"/>
      <c r="BC652" s="237"/>
      <c r="BD652" s="239" t="e" cm="1">
        <f t="array" aca="1" ref="BD652" ca="1">INDIRECT("'"&amp;$C652&amp;"'!"&amp;"$"&amp;$D652&amp;$BD$1&amp;"")</f>
        <v>#REF!</v>
      </c>
      <c r="BE652" s="238"/>
      <c r="BF652" s="239"/>
      <c r="BG652" s="237"/>
      <c r="BH652" s="241"/>
      <c r="BI652" s="237"/>
      <c r="BJ652" s="241" t="e" cm="1">
        <f t="array" aca="1" ref="BJ652" ca="1">INDIRECT("'"&amp;$C652&amp;"'!"&amp;"$"&amp;$D652&amp;$BJ$1&amp;"")</f>
        <v>#REF!</v>
      </c>
      <c r="BK652" s="239"/>
      <c r="BL652" s="237"/>
      <c r="BM652" s="415"/>
      <c r="BN652" s="236" t="e" cm="1">
        <f t="array" aca="1" ref="BN652" ca="1">INDIRECT("'"&amp;$C652&amp;"'!"&amp;"$"&amp;$D652&amp;$BN$1&amp;"")</f>
        <v>#REF!</v>
      </c>
      <c r="BO652" s="238"/>
      <c r="BP652" s="237"/>
      <c r="BQ652" s="241" t="e" cm="1">
        <f t="array" aca="1" ref="BQ652" ca="1">INDIRECT("'"&amp;$C652&amp;"'!"&amp;"$"&amp;$D652&amp;$BQ$1&amp;"")</f>
        <v>#REF!</v>
      </c>
      <c r="BR652" s="239"/>
      <c r="BS652" s="239"/>
      <c r="BT652" s="237"/>
      <c r="BU652" s="242" t="e" cm="1">
        <f t="array" aca="1" ref="BU652" ca="1">INDIRECT("'"&amp;$C652&amp;"'!"&amp;"$"&amp;$D652&amp;$BU$1&amp;"")</f>
        <v>#REF!</v>
      </c>
      <c r="BV652" s="239"/>
      <c r="BW652" s="239"/>
      <c r="BX652" s="237"/>
      <c r="BY652" s="242"/>
      <c r="BZ652" s="239"/>
      <c r="CA652" s="239"/>
      <c r="CB652" s="237"/>
    </row>
    <row r="653" spans="1:80" ht="15.75" thickBot="1" x14ac:dyDescent="0.25">
      <c r="A653" s="352">
        <f t="shared" si="49"/>
        <v>45987</v>
      </c>
      <c r="B653" s="269">
        <v>0.95833333333333404</v>
      </c>
      <c r="C653" s="256">
        <f t="shared" si="50"/>
        <v>26</v>
      </c>
      <c r="D653" s="257" t="s">
        <v>176</v>
      </c>
      <c r="E653" s="243"/>
      <c r="F653" s="244"/>
      <c r="G653" s="245" t="e" cm="1">
        <f t="array" aca="1" ref="G653" ca="1">INDIRECT("'"&amp;$C653&amp;"'!"&amp;"$"&amp;$D653&amp;$G$1&amp;"")</f>
        <v>#REF!</v>
      </c>
      <c r="H653" s="246" t="s">
        <v>1</v>
      </c>
      <c r="I653" s="244" t="s">
        <v>1</v>
      </c>
      <c r="J653" s="245" t="e" cm="1">
        <f t="array" aca="1" ref="J653" ca="1">INDIRECT("'"&amp;$C653&amp;"'!"&amp;"$"&amp;$D653&amp;$J$1&amp;"")</f>
        <v>#REF!</v>
      </c>
      <c r="K653" s="246"/>
      <c r="L653" s="246"/>
      <c r="M653" s="247"/>
      <c r="N653" s="243" t="e" cm="1">
        <f t="array" aca="1" ref="N653" ca="1">INDIRECT("'"&amp;$C653&amp;"'!"&amp;"$"&amp;$D653&amp;$N$1&amp;"")</f>
        <v>#REF!</v>
      </c>
      <c r="O653" s="246"/>
      <c r="P653" s="246"/>
      <c r="Q653" s="244"/>
      <c r="R653" s="361" t="e" cm="1">
        <f t="array" aca="1" ref="R653" ca="1">INDIRECT("'"&amp;$C653&amp;"'!"&amp;"$"&amp;$D653&amp;$R$1&amp;"")</f>
        <v>#REF!</v>
      </c>
      <c r="S653" s="246"/>
      <c r="T653" s="246"/>
      <c r="U653" s="247"/>
      <c r="V653" s="243"/>
      <c r="W653" s="248" t="e" cm="1">
        <f t="array" aca="1" ref="W653" ca="1">INDIRECT("'"&amp;$C653&amp;"'!"&amp;"$"&amp;$D653&amp;$W$1&amp;"")</f>
        <v>#REF!</v>
      </c>
      <c r="X653" s="246"/>
      <c r="Y653" s="244"/>
      <c r="Z653" s="245" t="e" cm="1">
        <f t="array" aca="1" ref="Z653" ca="1">INDIRECT("'"&amp;$C653&amp;"'!"&amp;"$"&amp;$D653&amp;$Z$1&amp;"")</f>
        <v>#REF!</v>
      </c>
      <c r="AA653" s="246" t="s">
        <v>1</v>
      </c>
      <c r="AB653" s="246" t="s">
        <v>1</v>
      </c>
      <c r="AC653" s="247" t="s">
        <v>1</v>
      </c>
      <c r="AD653" s="243" t="e" cm="1">
        <f t="array" aca="1" ref="AD653" ca="1">INDIRECT("'"&amp;$C653&amp;"'!"&amp;"$"&amp;$D653&amp;$AD$1&amp;"")</f>
        <v>#REF!</v>
      </c>
      <c r="AE653" s="246" t="s">
        <v>1</v>
      </c>
      <c r="AF653" s="246" t="s">
        <v>1</v>
      </c>
      <c r="AG653" s="244" t="s">
        <v>1</v>
      </c>
      <c r="AH653" s="245" t="e" cm="1">
        <f t="array" aca="1" ref="AH653" ca="1">INDIRECT("'"&amp;$C653&amp;"'!"&amp;"$"&amp;$D653&amp;$AH$1&amp;"")</f>
        <v>#REF!</v>
      </c>
      <c r="AI653" s="246" t="s">
        <v>1</v>
      </c>
      <c r="AJ653" s="246" t="s">
        <v>1</v>
      </c>
      <c r="AK653" s="247" t="s">
        <v>1</v>
      </c>
      <c r="AL653" s="243" t="e" cm="1">
        <f t="array" aca="1" ref="AL653" ca="1">INDIRECT("'"&amp;$C653&amp;"'!"&amp;"$"&amp;$D653&amp;$AL$1&amp;"")</f>
        <v>#REF!</v>
      </c>
      <c r="AM653" s="246" t="s">
        <v>1</v>
      </c>
      <c r="AN653" s="246" t="s">
        <v>1</v>
      </c>
      <c r="AO653" s="244" t="s">
        <v>1</v>
      </c>
      <c r="AP653" s="243"/>
      <c r="AQ653" s="247"/>
      <c r="AR653" s="243" t="e" cm="1">
        <f t="array" aca="1" ref="AR653" ca="1">INDIRECT("'"&amp;$C653&amp;"'!"&amp;"$"&amp;$D653&amp;$AR$1&amp;"")</f>
        <v>#REF!</v>
      </c>
      <c r="AS653" s="246"/>
      <c r="AT653" s="244"/>
      <c r="AU653" s="245" t="e" cm="1">
        <f t="array" aca="1" ref="AU653" ca="1">INDIRECT("'"&amp;$C653&amp;"'!"&amp;"$"&amp;$D653&amp;$AU$1&amp;"")</f>
        <v>#REF!</v>
      </c>
      <c r="AV653" s="246"/>
      <c r="AW653" s="244"/>
      <c r="AX653" s="243"/>
      <c r="AY653" s="247"/>
      <c r="AZ653" s="246" t="e" cm="1">
        <f t="array" aca="1" ref="AZ653" ca="1">INDIRECT("'"&amp;$C653&amp;"'!"&amp;"$"&amp;$D653&amp;$AZ$1&amp;"")</f>
        <v>#REF!</v>
      </c>
      <c r="BA653" s="245"/>
      <c r="BB653" s="246"/>
      <c r="BC653" s="244"/>
      <c r="BD653" s="246" t="e" cm="1">
        <f t="array" aca="1" ref="BD653" ca="1">INDIRECT("'"&amp;$C653&amp;"'!"&amp;"$"&amp;$D653&amp;$BD$1&amp;"")</f>
        <v>#REF!</v>
      </c>
      <c r="BE653" s="245"/>
      <c r="BF653" s="246"/>
      <c r="BG653" s="244"/>
      <c r="BH653" s="248"/>
      <c r="BI653" s="244"/>
      <c r="BJ653" s="248" t="e" cm="1">
        <f t="array" aca="1" ref="BJ653" ca="1">INDIRECT("'"&amp;$C653&amp;"'!"&amp;"$"&amp;$D653&amp;$BJ$1&amp;"")</f>
        <v>#REF!</v>
      </c>
      <c r="BK653" s="246"/>
      <c r="BL653" s="244"/>
      <c r="BM653" s="416"/>
      <c r="BN653" s="243" t="e" cm="1">
        <f t="array" aca="1" ref="BN653" ca="1">INDIRECT("'"&amp;$C653&amp;"'!"&amp;"$"&amp;$D653&amp;$BN$1&amp;"")</f>
        <v>#REF!</v>
      </c>
      <c r="BO653" s="245"/>
      <c r="BP653" s="244"/>
      <c r="BQ653" s="248" t="e" cm="1">
        <f t="array" aca="1" ref="BQ653" ca="1">INDIRECT("'"&amp;$C653&amp;"'!"&amp;"$"&amp;$D653&amp;$BQ$1&amp;"")</f>
        <v>#REF!</v>
      </c>
      <c r="BR653" s="246"/>
      <c r="BS653" s="246"/>
      <c r="BT653" s="244"/>
      <c r="BU653" s="249" t="e" cm="1">
        <f t="array" aca="1" ref="BU653" ca="1">INDIRECT("'"&amp;$C653&amp;"'!"&amp;"$"&amp;$D653&amp;$BU$1&amp;"")</f>
        <v>#REF!</v>
      </c>
      <c r="BV653" s="246"/>
      <c r="BW653" s="246"/>
      <c r="BX653" s="244"/>
      <c r="BY653" s="249"/>
      <c r="BZ653" s="246"/>
      <c r="CA653" s="246"/>
      <c r="CB653" s="244"/>
    </row>
    <row r="654" spans="1:80" ht="15" thickBot="1" x14ac:dyDescent="0.25">
      <c r="BI654" s="250"/>
    </row>
    <row r="655" spans="1:80" ht="15" x14ac:dyDescent="0.2">
      <c r="A655" s="270">
        <f>A630+1</f>
        <v>45988</v>
      </c>
      <c r="B655" s="267">
        <v>0</v>
      </c>
      <c r="C655" s="252">
        <f>DAY(A655)</f>
        <v>27</v>
      </c>
      <c r="D655" s="253" t="s">
        <v>153</v>
      </c>
      <c r="E655" s="223"/>
      <c r="F655" s="224"/>
      <c r="G655" s="225" t="e" cm="1">
        <f t="array" aca="1" ref="G655" ca="1">INDIRECT("'"&amp;$C655&amp;"'!"&amp;"$"&amp;$D655&amp;$G$1&amp;"")</f>
        <v>#REF!</v>
      </c>
      <c r="H655" s="226" t="s">
        <v>1</v>
      </c>
      <c r="I655" s="224" t="s">
        <v>1</v>
      </c>
      <c r="J655" s="225" t="e" cm="1">
        <f t="array" aca="1" ref="J655" ca="1">INDIRECT("'"&amp;$C655&amp;"'!"&amp;"$"&amp;$D655&amp;$J$1&amp;"")</f>
        <v>#REF!</v>
      </c>
      <c r="K655" s="226"/>
      <c r="L655" s="226"/>
      <c r="M655" s="227"/>
      <c r="N655" s="223" t="e" cm="1">
        <f t="array" aca="1" ref="N655" ca="1">INDIRECT("'"&amp;$C655&amp;"'!"&amp;"$"&amp;$D655&amp;$N$1&amp;"")</f>
        <v>#REF!</v>
      </c>
      <c r="O655" s="226"/>
      <c r="P655" s="226"/>
      <c r="Q655" s="224"/>
      <c r="R655" s="358" t="e" cm="1">
        <f t="array" aca="1" ref="R655" ca="1">INDIRECT("'"&amp;$C655&amp;"'!"&amp;"$"&amp;$D655&amp;$R$1&amp;"")</f>
        <v>#REF!</v>
      </c>
      <c r="S655" s="226"/>
      <c r="T655" s="226"/>
      <c r="U655" s="227"/>
      <c r="V655" s="223"/>
      <c r="W655" s="228" t="e" cm="1">
        <f t="array" aca="1" ref="W655" ca="1">INDIRECT("'"&amp;$C655&amp;"'!"&amp;"$"&amp;$D655&amp;$W$1&amp;"")</f>
        <v>#REF!</v>
      </c>
      <c r="X655" s="226"/>
      <c r="Y655" s="224"/>
      <c r="Z655" s="225"/>
      <c r="AA655" s="226"/>
      <c r="AB655" s="226"/>
      <c r="AC655" s="227"/>
      <c r="AD655" s="223"/>
      <c r="AE655" s="226"/>
      <c r="AF655" s="226"/>
      <c r="AG655" s="224"/>
      <c r="AH655" s="225"/>
      <c r="AI655" s="226"/>
      <c r="AJ655" s="226"/>
      <c r="AK655" s="224"/>
      <c r="AL655" s="223"/>
      <c r="AM655" s="226"/>
      <c r="AN655" s="226"/>
      <c r="AO655" s="224"/>
      <c r="AP655" s="223"/>
      <c r="AQ655" s="227"/>
      <c r="AR655" s="223" t="e" cm="1">
        <f t="array" aca="1" ref="AR655" ca="1">INDIRECT("'"&amp;$C655&amp;"'!"&amp;"$"&amp;$D655&amp;$AR$1&amp;"")</f>
        <v>#REF!</v>
      </c>
      <c r="AS655" s="226"/>
      <c r="AT655" s="224"/>
      <c r="AU655" s="225" t="e" cm="1">
        <f t="array" aca="1" ref="AU655" ca="1">INDIRECT("'"&amp;$C655&amp;"'!"&amp;"$"&amp;$D655&amp;$AU$1&amp;"")</f>
        <v>#REF!</v>
      </c>
      <c r="AV655" s="226"/>
      <c r="AW655" s="224"/>
      <c r="AX655" s="223"/>
      <c r="AY655" s="227"/>
      <c r="AZ655" s="226" t="e" cm="1">
        <f t="array" aca="1" ref="AZ655" ca="1">INDIRECT("'"&amp;$C655&amp;"'!"&amp;"$"&amp;$D655&amp;$AZ$1&amp;"")</f>
        <v>#REF!</v>
      </c>
      <c r="BA655" s="225"/>
      <c r="BB655" s="226"/>
      <c r="BC655" s="224"/>
      <c r="BD655" s="226" t="e" cm="1">
        <f t="array" aca="1" ref="BD655" ca="1">INDIRECT("'"&amp;$C655&amp;"'!"&amp;"$"&amp;$D655&amp;$BD$1&amp;"")</f>
        <v>#REF!</v>
      </c>
      <c r="BE655" s="225"/>
      <c r="BF655" s="226"/>
      <c r="BG655" s="224"/>
      <c r="BH655" s="228"/>
      <c r="BI655" s="224"/>
      <c r="BJ655" s="228" t="e" cm="1">
        <f t="array" aca="1" ref="BJ655" ca="1">INDIRECT("'"&amp;$C655&amp;"'!"&amp;"$"&amp;$D655&amp;$BJ$1&amp;"")</f>
        <v>#REF!</v>
      </c>
      <c r="BK655" s="226"/>
      <c r="BL655" s="224"/>
      <c r="BM655" s="413"/>
      <c r="BN655" s="223" t="e" cm="1">
        <f t="array" aca="1" ref="BN655" ca="1">INDIRECT("'"&amp;$C655&amp;"'!"&amp;"$"&amp;$D655&amp;$BN$1&amp;"")</f>
        <v>#REF!</v>
      </c>
      <c r="BO655" s="225"/>
      <c r="BP655" s="224"/>
      <c r="BQ655" s="228" t="e" cm="1">
        <f t="array" aca="1" ref="BQ655" ca="1">INDIRECT("'"&amp;$C655&amp;"'!"&amp;"$"&amp;$D655&amp;$BQ$1&amp;"")</f>
        <v>#REF!</v>
      </c>
      <c r="BR655" s="226"/>
      <c r="BS655" s="226"/>
      <c r="BT655" s="224"/>
      <c r="BU655" s="228" t="e" cm="1">
        <f t="array" aca="1" ref="BU655" ca="1">INDIRECT("'"&amp;$C655&amp;"'!"&amp;"$"&amp;$D655&amp;$BU$1&amp;"")</f>
        <v>#REF!</v>
      </c>
      <c r="BV655" s="226"/>
      <c r="BW655" s="226"/>
      <c r="BX655" s="224"/>
      <c r="BY655" s="281"/>
      <c r="BZ655" s="226"/>
      <c r="CA655" s="226"/>
      <c r="CB655" s="224"/>
    </row>
    <row r="656" spans="1:80" ht="15" x14ac:dyDescent="0.2">
      <c r="A656" s="351">
        <f t="shared" ref="A656:A678" si="51">A631+1</f>
        <v>45988</v>
      </c>
      <c r="B656" s="268">
        <v>4.1666666666666699E-2</v>
      </c>
      <c r="C656" s="254">
        <f>DAY(A656)</f>
        <v>27</v>
      </c>
      <c r="D656" s="255" t="s">
        <v>154</v>
      </c>
      <c r="E656" s="229"/>
      <c r="F656" s="230"/>
      <c r="G656" s="231" t="e" cm="1">
        <f t="array" aca="1" ref="G656" ca="1">INDIRECT("'"&amp;$C656&amp;"'!"&amp;"$"&amp;$D656&amp;$G$1&amp;"")</f>
        <v>#REF!</v>
      </c>
      <c r="H656" s="232" t="s">
        <v>1</v>
      </c>
      <c r="I656" s="230" t="s">
        <v>1</v>
      </c>
      <c r="J656" s="231" t="e" cm="1">
        <f t="array" aca="1" ref="J656" ca="1">INDIRECT("'"&amp;$C656&amp;"'!"&amp;"$"&amp;$D656&amp;$J$1&amp;"")</f>
        <v>#REF!</v>
      </c>
      <c r="K656" s="232"/>
      <c r="L656" s="232"/>
      <c r="M656" s="233"/>
      <c r="N656" s="229" t="e" cm="1">
        <f t="array" aca="1" ref="N656" ca="1">INDIRECT("'"&amp;$C656&amp;"'!"&amp;"$"&amp;$D656&amp;$N$1&amp;"")</f>
        <v>#REF!</v>
      </c>
      <c r="O656" s="232"/>
      <c r="P656" s="232"/>
      <c r="Q656" s="230"/>
      <c r="R656" s="359" t="e" cm="1">
        <f t="array" aca="1" ref="R656" ca="1">INDIRECT("'"&amp;$C656&amp;"'!"&amp;"$"&amp;$D656&amp;$R$1&amp;"")</f>
        <v>#REF!</v>
      </c>
      <c r="S656" s="232"/>
      <c r="T656" s="232"/>
      <c r="U656" s="233"/>
      <c r="V656" s="229"/>
      <c r="W656" s="234" t="e" cm="1">
        <f t="array" aca="1" ref="W656" ca="1">INDIRECT("'"&amp;$C656&amp;"'!"&amp;"$"&amp;$D656&amp;$W$1&amp;"")</f>
        <v>#REF!</v>
      </c>
      <c r="X656" s="232"/>
      <c r="Y656" s="230"/>
      <c r="Z656" s="231"/>
      <c r="AA656" s="232"/>
      <c r="AB656" s="232"/>
      <c r="AC656" s="233"/>
      <c r="AD656" s="229"/>
      <c r="AE656" s="232"/>
      <c r="AF656" s="232"/>
      <c r="AG656" s="230"/>
      <c r="AH656" s="231"/>
      <c r="AI656" s="232"/>
      <c r="AJ656" s="232"/>
      <c r="AK656" s="233"/>
      <c r="AL656" s="229"/>
      <c r="AM656" s="232"/>
      <c r="AN656" s="232"/>
      <c r="AO656" s="230"/>
      <c r="AP656" s="229"/>
      <c r="AQ656" s="233"/>
      <c r="AR656" s="229" t="e" cm="1">
        <f t="array" aca="1" ref="AR656" ca="1">INDIRECT("'"&amp;$C656&amp;"'!"&amp;"$"&amp;$D656&amp;$AR$1&amp;"")</f>
        <v>#REF!</v>
      </c>
      <c r="AS656" s="232"/>
      <c r="AT656" s="230"/>
      <c r="AU656" s="231" t="e" cm="1">
        <f t="array" aca="1" ref="AU656" ca="1">INDIRECT("'"&amp;$C656&amp;"'!"&amp;"$"&amp;$D656&amp;$AU$1&amp;"")</f>
        <v>#REF!</v>
      </c>
      <c r="AV656" s="232"/>
      <c r="AW656" s="230"/>
      <c r="AX656" s="229"/>
      <c r="AY656" s="233"/>
      <c r="AZ656" s="232" t="e" cm="1">
        <f t="array" aca="1" ref="AZ656" ca="1">INDIRECT("'"&amp;$C656&amp;"'!"&amp;"$"&amp;$D656&amp;$AZ$1&amp;"")</f>
        <v>#REF!</v>
      </c>
      <c r="BA656" s="231"/>
      <c r="BB656" s="232"/>
      <c r="BC656" s="230"/>
      <c r="BD656" s="232" t="e" cm="1">
        <f t="array" aca="1" ref="BD656" ca="1">INDIRECT("'"&amp;$C656&amp;"'!"&amp;"$"&amp;$D656&amp;$BD$1&amp;"")</f>
        <v>#REF!</v>
      </c>
      <c r="BE656" s="231"/>
      <c r="BF656" s="232"/>
      <c r="BG656" s="230"/>
      <c r="BH656" s="234"/>
      <c r="BI656" s="230"/>
      <c r="BJ656" s="234" t="e" cm="1">
        <f t="array" aca="1" ref="BJ656" ca="1">INDIRECT("'"&amp;$C656&amp;"'!"&amp;"$"&amp;$D656&amp;$BJ$1&amp;"")</f>
        <v>#REF!</v>
      </c>
      <c r="BK656" s="232"/>
      <c r="BL656" s="230"/>
      <c r="BM656" s="414"/>
      <c r="BN656" s="229" t="e" cm="1">
        <f t="array" aca="1" ref="BN656" ca="1">INDIRECT("'"&amp;$C656&amp;"'!"&amp;"$"&amp;$D656&amp;$BN$1&amp;"")</f>
        <v>#REF!</v>
      </c>
      <c r="BO656" s="231"/>
      <c r="BP656" s="230"/>
      <c r="BQ656" s="234" t="e" cm="1">
        <f t="array" aca="1" ref="BQ656" ca="1">INDIRECT("'"&amp;$C656&amp;"'!"&amp;"$"&amp;$D656&amp;$BQ$1&amp;"")</f>
        <v>#REF!</v>
      </c>
      <c r="BR656" s="232"/>
      <c r="BS656" s="232"/>
      <c r="BT656" s="230"/>
      <c r="BU656" s="234" t="e" cm="1">
        <f t="array" aca="1" ref="BU656" ca="1">INDIRECT("'"&amp;$C656&amp;"'!"&amp;"$"&amp;$D656&amp;$BU$1&amp;"")</f>
        <v>#REF!</v>
      </c>
      <c r="BV656" s="232"/>
      <c r="BW656" s="232"/>
      <c r="BX656" s="230"/>
      <c r="BY656" s="235"/>
      <c r="BZ656" s="232"/>
      <c r="CA656" s="232"/>
      <c r="CB656" s="230"/>
    </row>
    <row r="657" spans="1:80" ht="15" x14ac:dyDescent="0.2">
      <c r="A657" s="351">
        <f t="shared" si="51"/>
        <v>45988</v>
      </c>
      <c r="B657" s="268">
        <v>8.3333333333333301E-2</v>
      </c>
      <c r="C657" s="254">
        <f>DAY(A657)</f>
        <v>27</v>
      </c>
      <c r="D657" s="255" t="s">
        <v>155</v>
      </c>
      <c r="E657" s="236"/>
      <c r="F657" s="237"/>
      <c r="G657" s="238" t="e" cm="1">
        <f t="array" aca="1" ref="G657" ca="1">INDIRECT("'"&amp;$C657&amp;"'!"&amp;"$"&amp;$D657&amp;$G$1&amp;"")</f>
        <v>#REF!</v>
      </c>
      <c r="H657" s="239" t="s">
        <v>1</v>
      </c>
      <c r="I657" s="237" t="s">
        <v>1</v>
      </c>
      <c r="J657" s="238" t="e" cm="1">
        <f t="array" aca="1" ref="J657" ca="1">INDIRECT("'"&amp;$C657&amp;"'!"&amp;"$"&amp;$D657&amp;$J$1&amp;"")</f>
        <v>#REF!</v>
      </c>
      <c r="K657" s="239"/>
      <c r="L657" s="239"/>
      <c r="M657" s="240"/>
      <c r="N657" s="236" t="e" cm="1">
        <f t="array" aca="1" ref="N657" ca="1">INDIRECT("'"&amp;$C657&amp;"'!"&amp;"$"&amp;$D657&amp;$N$1&amp;"")</f>
        <v>#REF!</v>
      </c>
      <c r="O657" s="239"/>
      <c r="P657" s="239"/>
      <c r="Q657" s="237"/>
      <c r="R657" s="236" t="e" cm="1">
        <f t="array" aca="1" ref="R657" ca="1">INDIRECT("'"&amp;$C657&amp;"'!"&amp;"$"&amp;$D657&amp;$R$1&amp;"")</f>
        <v>#REF!</v>
      </c>
      <c r="S657" s="239"/>
      <c r="T657" s="239"/>
      <c r="U657" s="240"/>
      <c r="V657" s="236"/>
      <c r="W657" s="241" t="e" cm="1">
        <f t="array" aca="1" ref="W657" ca="1">INDIRECT("'"&amp;$C657&amp;"'!"&amp;"$"&amp;$D657&amp;$W$1&amp;"")</f>
        <v>#REF!</v>
      </c>
      <c r="X657" s="239"/>
      <c r="Y657" s="237"/>
      <c r="Z657" s="238"/>
      <c r="AA657" s="239"/>
      <c r="AB657" s="239"/>
      <c r="AC657" s="240"/>
      <c r="AD657" s="236"/>
      <c r="AE657" s="239"/>
      <c r="AF657" s="239"/>
      <c r="AG657" s="237"/>
      <c r="AH657" s="238"/>
      <c r="AI657" s="239"/>
      <c r="AJ657" s="239"/>
      <c r="AK657" s="240"/>
      <c r="AL657" s="236"/>
      <c r="AM657" s="239"/>
      <c r="AN657" s="239"/>
      <c r="AO657" s="240"/>
      <c r="AP657" s="236"/>
      <c r="AQ657" s="240"/>
      <c r="AR657" s="236" t="e" cm="1">
        <f t="array" aca="1" ref="AR657" ca="1">INDIRECT("'"&amp;$C657&amp;"'!"&amp;"$"&amp;$D657&amp;$AR$1&amp;"")</f>
        <v>#REF!</v>
      </c>
      <c r="AS657" s="239"/>
      <c r="AT657" s="237"/>
      <c r="AU657" s="238" t="e" cm="1">
        <f t="array" aca="1" ref="AU657" ca="1">INDIRECT("'"&amp;$C657&amp;"'!"&amp;"$"&amp;$D657&amp;$AU$1&amp;"")</f>
        <v>#REF!</v>
      </c>
      <c r="AV657" s="239"/>
      <c r="AW657" s="237"/>
      <c r="AX657" s="236"/>
      <c r="AY657" s="240"/>
      <c r="AZ657" s="239" t="e" cm="1">
        <f t="array" aca="1" ref="AZ657" ca="1">INDIRECT("'"&amp;$C657&amp;"'!"&amp;"$"&amp;$D657&amp;$AZ$1&amp;"")</f>
        <v>#REF!</v>
      </c>
      <c r="BA657" s="238"/>
      <c r="BB657" s="239"/>
      <c r="BC657" s="237"/>
      <c r="BD657" s="239" t="e" cm="1">
        <f t="array" aca="1" ref="BD657" ca="1">INDIRECT("'"&amp;$C657&amp;"'!"&amp;"$"&amp;$D657&amp;$BD$1&amp;"")</f>
        <v>#REF!</v>
      </c>
      <c r="BE657" s="238"/>
      <c r="BF657" s="239"/>
      <c r="BG657" s="237"/>
      <c r="BH657" s="241"/>
      <c r="BI657" s="237"/>
      <c r="BJ657" s="241" t="e" cm="1">
        <f t="array" aca="1" ref="BJ657" ca="1">INDIRECT("'"&amp;$C657&amp;"'!"&amp;"$"&amp;$D657&amp;$BJ$1&amp;"")</f>
        <v>#REF!</v>
      </c>
      <c r="BK657" s="239"/>
      <c r="BL657" s="237"/>
      <c r="BM657" s="415"/>
      <c r="BN657" s="236" t="e" cm="1">
        <f t="array" aca="1" ref="BN657" ca="1">INDIRECT("'"&amp;$C657&amp;"'!"&amp;"$"&amp;$D657&amp;$BN$1&amp;"")</f>
        <v>#REF!</v>
      </c>
      <c r="BO657" s="238"/>
      <c r="BP657" s="237"/>
      <c r="BQ657" s="241" t="e" cm="1">
        <f t="array" aca="1" ref="BQ657" ca="1">INDIRECT("'"&amp;$C657&amp;"'!"&amp;"$"&amp;$D657&amp;$BQ$1&amp;"")</f>
        <v>#REF!</v>
      </c>
      <c r="BR657" s="239"/>
      <c r="BS657" s="239"/>
      <c r="BT657" s="237"/>
      <c r="BU657" s="241" t="e" cm="1">
        <f t="array" aca="1" ref="BU657" ca="1">INDIRECT("'"&amp;$C657&amp;"'!"&amp;"$"&amp;$D657&amp;$BU$1&amp;"")</f>
        <v>#REF!</v>
      </c>
      <c r="BV657" s="239"/>
      <c r="BW657" s="239"/>
      <c r="BX657" s="237"/>
      <c r="BY657" s="242"/>
      <c r="BZ657" s="239"/>
      <c r="CA657" s="239"/>
      <c r="CB657" s="237"/>
    </row>
    <row r="658" spans="1:80" ht="15" x14ac:dyDescent="0.2">
      <c r="A658" s="351">
        <f t="shared" si="51"/>
        <v>45988</v>
      </c>
      <c r="B658" s="268">
        <v>0.125</v>
      </c>
      <c r="C658" s="254">
        <f>DAY(A658)</f>
        <v>27</v>
      </c>
      <c r="D658" s="255" t="s">
        <v>156</v>
      </c>
      <c r="E658" s="229"/>
      <c r="F658" s="230"/>
      <c r="G658" s="231" t="e" cm="1">
        <f t="array" aca="1" ref="G658" ca="1">INDIRECT("'"&amp;$C658&amp;"'!"&amp;"$"&amp;$D658&amp;$G$1&amp;"")</f>
        <v>#REF!</v>
      </c>
      <c r="H658" s="232" t="s">
        <v>1</v>
      </c>
      <c r="I658" s="230" t="s">
        <v>1</v>
      </c>
      <c r="J658" s="231" t="e" cm="1">
        <f t="array" aca="1" ref="J658" ca="1">INDIRECT("'"&amp;$C658&amp;"'!"&amp;"$"&amp;$D658&amp;$J$1&amp;"")</f>
        <v>#REF!</v>
      </c>
      <c r="K658" s="232"/>
      <c r="L658" s="232"/>
      <c r="M658" s="233"/>
      <c r="N658" s="229" t="e" cm="1">
        <f t="array" aca="1" ref="N658" ca="1">INDIRECT("'"&amp;$C658&amp;"'!"&amp;"$"&amp;$D658&amp;$N$1&amp;"")</f>
        <v>#REF!</v>
      </c>
      <c r="O658" s="232"/>
      <c r="P658" s="232"/>
      <c r="Q658" s="230"/>
      <c r="R658" s="359" t="e" cm="1">
        <f t="array" aca="1" ref="R658" ca="1">INDIRECT("'"&amp;$C658&amp;"'!"&amp;"$"&amp;$D658&amp;$R$1&amp;"")</f>
        <v>#REF!</v>
      </c>
      <c r="S658" s="232"/>
      <c r="T658" s="232"/>
      <c r="U658" s="233"/>
      <c r="V658" s="229"/>
      <c r="W658" s="234" t="e" cm="1">
        <f t="array" aca="1" ref="W658" ca="1">INDIRECT("'"&amp;$C658&amp;"'!"&amp;"$"&amp;$D658&amp;$W$1&amp;"")</f>
        <v>#REF!</v>
      </c>
      <c r="X658" s="232"/>
      <c r="Y658" s="230"/>
      <c r="Z658" s="231"/>
      <c r="AA658" s="232"/>
      <c r="AB658" s="232"/>
      <c r="AC658" s="233"/>
      <c r="AD658" s="229"/>
      <c r="AE658" s="232"/>
      <c r="AF658" s="232"/>
      <c r="AG658" s="230"/>
      <c r="AH658" s="231"/>
      <c r="AI658" s="232"/>
      <c r="AJ658" s="232"/>
      <c r="AK658" s="233"/>
      <c r="AL658" s="229"/>
      <c r="AM658" s="232"/>
      <c r="AN658" s="232"/>
      <c r="AO658" s="230"/>
      <c r="AP658" s="229"/>
      <c r="AQ658" s="233"/>
      <c r="AR658" s="229" t="e" cm="1">
        <f t="array" aca="1" ref="AR658" ca="1">INDIRECT("'"&amp;$C658&amp;"'!"&amp;"$"&amp;$D658&amp;$AR$1&amp;"")</f>
        <v>#REF!</v>
      </c>
      <c r="AS658" s="232"/>
      <c r="AT658" s="230"/>
      <c r="AU658" s="231" t="e" cm="1">
        <f t="array" aca="1" ref="AU658" ca="1">INDIRECT("'"&amp;$C658&amp;"'!"&amp;"$"&amp;$D658&amp;$AU$1&amp;"")</f>
        <v>#REF!</v>
      </c>
      <c r="AV658" s="232"/>
      <c r="AW658" s="230"/>
      <c r="AX658" s="229"/>
      <c r="AY658" s="233"/>
      <c r="AZ658" s="232" t="e" cm="1">
        <f t="array" aca="1" ref="AZ658" ca="1">INDIRECT("'"&amp;$C658&amp;"'!"&amp;"$"&amp;$D658&amp;$AZ$1&amp;"")</f>
        <v>#REF!</v>
      </c>
      <c r="BA658" s="231"/>
      <c r="BB658" s="232"/>
      <c r="BC658" s="230"/>
      <c r="BD658" s="232" t="e" cm="1">
        <f t="array" aca="1" ref="BD658" ca="1">INDIRECT("'"&amp;$C658&amp;"'!"&amp;"$"&amp;$D658&amp;$BD$1&amp;"")</f>
        <v>#REF!</v>
      </c>
      <c r="BE658" s="231"/>
      <c r="BF658" s="232"/>
      <c r="BG658" s="230"/>
      <c r="BH658" s="234"/>
      <c r="BI658" s="230"/>
      <c r="BJ658" s="234" t="e" cm="1">
        <f t="array" aca="1" ref="BJ658" ca="1">INDIRECT("'"&amp;$C658&amp;"'!"&amp;"$"&amp;$D658&amp;$BJ$1&amp;"")</f>
        <v>#REF!</v>
      </c>
      <c r="BK658" s="232"/>
      <c r="BL658" s="230"/>
      <c r="BM658" s="414"/>
      <c r="BN658" s="229" t="e" cm="1">
        <f t="array" aca="1" ref="BN658" ca="1">INDIRECT("'"&amp;$C658&amp;"'!"&amp;"$"&amp;$D658&amp;$BN$1&amp;"")</f>
        <v>#REF!</v>
      </c>
      <c r="BO658" s="231"/>
      <c r="BP658" s="230"/>
      <c r="BQ658" s="234" t="e" cm="1">
        <f t="array" aca="1" ref="BQ658" ca="1">INDIRECT("'"&amp;$C658&amp;"'!"&amp;"$"&amp;$D658&amp;$BQ$1&amp;"")</f>
        <v>#REF!</v>
      </c>
      <c r="BR658" s="232"/>
      <c r="BS658" s="232"/>
      <c r="BT658" s="230"/>
      <c r="BU658" s="234" t="e" cm="1">
        <f t="array" aca="1" ref="BU658" ca="1">INDIRECT("'"&amp;$C658&amp;"'!"&amp;"$"&amp;$D658&amp;$BU$1&amp;"")</f>
        <v>#REF!</v>
      </c>
      <c r="BV658" s="232"/>
      <c r="BW658" s="232"/>
      <c r="BX658" s="230"/>
      <c r="BY658" s="235"/>
      <c r="BZ658" s="232"/>
      <c r="CA658" s="232"/>
      <c r="CB658" s="230"/>
    </row>
    <row r="659" spans="1:80" ht="15" x14ac:dyDescent="0.2">
      <c r="A659" s="351">
        <f t="shared" si="51"/>
        <v>45988</v>
      </c>
      <c r="B659" s="268">
        <v>0.16666666666666699</v>
      </c>
      <c r="C659" s="254">
        <f>DAY(A659)</f>
        <v>27</v>
      </c>
      <c r="D659" s="255" t="s">
        <v>157</v>
      </c>
      <c r="E659" s="236"/>
      <c r="F659" s="237"/>
      <c r="G659" s="238" t="e" cm="1">
        <f t="array" aca="1" ref="G659" ca="1">INDIRECT("'"&amp;$C659&amp;"'!"&amp;"$"&amp;$D659&amp;$G$1&amp;"")</f>
        <v>#REF!</v>
      </c>
      <c r="H659" s="239" t="s">
        <v>1</v>
      </c>
      <c r="I659" s="237" t="s">
        <v>1</v>
      </c>
      <c r="J659" s="238" t="e" cm="1">
        <f t="array" aca="1" ref="J659" ca="1">INDIRECT("'"&amp;$C659&amp;"'!"&amp;"$"&amp;$D659&amp;$J$1&amp;"")</f>
        <v>#REF!</v>
      </c>
      <c r="K659" s="239"/>
      <c r="L659" s="239"/>
      <c r="M659" s="240"/>
      <c r="N659" s="236" t="e" cm="1">
        <f t="array" aca="1" ref="N659" ca="1">INDIRECT("'"&amp;$C659&amp;"'!"&amp;"$"&amp;$D659&amp;$N$1&amp;"")</f>
        <v>#REF!</v>
      </c>
      <c r="O659" s="239"/>
      <c r="P659" s="239"/>
      <c r="Q659" s="237"/>
      <c r="R659" s="236" t="e" cm="1">
        <f t="array" aca="1" ref="R659" ca="1">INDIRECT("'"&amp;$C659&amp;"'!"&amp;"$"&amp;$D659&amp;$R$1&amp;"")</f>
        <v>#REF!</v>
      </c>
      <c r="S659" s="239"/>
      <c r="T659" s="239"/>
      <c r="U659" s="240"/>
      <c r="V659" s="236"/>
      <c r="W659" s="241" t="e" cm="1">
        <f t="array" aca="1" ref="W659" ca="1">INDIRECT("'"&amp;$C659&amp;"'!"&amp;"$"&amp;$D659&amp;$W$1&amp;"")</f>
        <v>#REF!</v>
      </c>
      <c r="X659" s="239"/>
      <c r="Y659" s="237"/>
      <c r="Z659" s="238"/>
      <c r="AA659" s="239"/>
      <c r="AB659" s="239"/>
      <c r="AC659" s="240"/>
      <c r="AD659" s="236"/>
      <c r="AE659" s="239"/>
      <c r="AF659" s="239"/>
      <c r="AG659" s="237"/>
      <c r="AH659" s="238"/>
      <c r="AI659" s="239"/>
      <c r="AJ659" s="239"/>
      <c r="AK659" s="240"/>
      <c r="AL659" s="236"/>
      <c r="AM659" s="239"/>
      <c r="AN659" s="239"/>
      <c r="AO659" s="237"/>
      <c r="AP659" s="236"/>
      <c r="AQ659" s="240"/>
      <c r="AR659" s="236" t="e" cm="1">
        <f t="array" aca="1" ref="AR659" ca="1">INDIRECT("'"&amp;$C659&amp;"'!"&amp;"$"&amp;$D659&amp;$AR$1&amp;"")</f>
        <v>#REF!</v>
      </c>
      <c r="AS659" s="239"/>
      <c r="AT659" s="237"/>
      <c r="AU659" s="238" t="e" cm="1">
        <f t="array" aca="1" ref="AU659" ca="1">INDIRECT("'"&amp;$C659&amp;"'!"&amp;"$"&amp;$D659&amp;$AU$1&amp;"")</f>
        <v>#REF!</v>
      </c>
      <c r="AV659" s="239"/>
      <c r="AW659" s="237"/>
      <c r="AX659" s="236"/>
      <c r="AY659" s="240"/>
      <c r="AZ659" s="239" t="e" cm="1">
        <f t="array" aca="1" ref="AZ659" ca="1">INDIRECT("'"&amp;$C659&amp;"'!"&amp;"$"&amp;$D659&amp;$AZ$1&amp;"")</f>
        <v>#REF!</v>
      </c>
      <c r="BA659" s="238"/>
      <c r="BB659" s="239"/>
      <c r="BC659" s="237"/>
      <c r="BD659" s="239" t="e" cm="1">
        <f t="array" aca="1" ref="BD659" ca="1">INDIRECT("'"&amp;$C659&amp;"'!"&amp;"$"&amp;$D659&amp;$BD$1&amp;"")</f>
        <v>#REF!</v>
      </c>
      <c r="BE659" s="238"/>
      <c r="BF659" s="239"/>
      <c r="BG659" s="237"/>
      <c r="BH659" s="241"/>
      <c r="BI659" s="237"/>
      <c r="BJ659" s="241" t="e" cm="1">
        <f t="array" aca="1" ref="BJ659" ca="1">INDIRECT("'"&amp;$C659&amp;"'!"&amp;"$"&amp;$D659&amp;$BJ$1&amp;"")</f>
        <v>#REF!</v>
      </c>
      <c r="BK659" s="239"/>
      <c r="BL659" s="237"/>
      <c r="BM659" s="415"/>
      <c r="BN659" s="236" t="e" cm="1">
        <f t="array" aca="1" ref="BN659" ca="1">INDIRECT("'"&amp;$C659&amp;"'!"&amp;"$"&amp;$D659&amp;$BN$1&amp;"")</f>
        <v>#REF!</v>
      </c>
      <c r="BO659" s="238"/>
      <c r="BP659" s="237"/>
      <c r="BQ659" s="241" t="e" cm="1">
        <f t="array" aca="1" ref="BQ659" ca="1">INDIRECT("'"&amp;$C659&amp;"'!"&amp;"$"&amp;$D659&amp;$BQ$1&amp;"")</f>
        <v>#REF!</v>
      </c>
      <c r="BR659" s="239"/>
      <c r="BS659" s="239"/>
      <c r="BT659" s="237"/>
      <c r="BU659" s="241" t="e" cm="1">
        <f t="array" aca="1" ref="BU659" ca="1">INDIRECT("'"&amp;$C659&amp;"'!"&amp;"$"&amp;$D659&amp;$BU$1&amp;"")</f>
        <v>#REF!</v>
      </c>
      <c r="BV659" s="239"/>
      <c r="BW659" s="239"/>
      <c r="BX659" s="237"/>
      <c r="BY659" s="242"/>
      <c r="BZ659" s="239"/>
      <c r="CA659" s="239"/>
      <c r="CB659" s="237"/>
    </row>
    <row r="660" spans="1:80" ht="15" x14ac:dyDescent="0.2">
      <c r="A660" s="351">
        <f t="shared" si="51"/>
        <v>45988</v>
      </c>
      <c r="B660" s="268">
        <v>0.20833333333333301</v>
      </c>
      <c r="C660" s="254">
        <f t="shared" ref="C660:C678" si="52">DAY(A660)</f>
        <v>27</v>
      </c>
      <c r="D660" s="255" t="s">
        <v>158</v>
      </c>
      <c r="E660" s="229"/>
      <c r="F660" s="230"/>
      <c r="G660" s="231" t="e" cm="1">
        <f t="array" aca="1" ref="G660" ca="1">INDIRECT("'"&amp;$C660&amp;"'!"&amp;"$"&amp;$D660&amp;$G$1&amp;"")</f>
        <v>#REF!</v>
      </c>
      <c r="H660" s="232" t="s">
        <v>1</v>
      </c>
      <c r="I660" s="230" t="s">
        <v>1</v>
      </c>
      <c r="J660" s="231" t="e" cm="1">
        <f t="array" aca="1" ref="J660" ca="1">INDIRECT("'"&amp;$C660&amp;"'!"&amp;"$"&amp;$D660&amp;$J$1&amp;"")</f>
        <v>#REF!</v>
      </c>
      <c r="K660" s="232"/>
      <c r="L660" s="232"/>
      <c r="M660" s="233"/>
      <c r="N660" s="229" t="e" cm="1">
        <f t="array" aca="1" ref="N660" ca="1">INDIRECT("'"&amp;$C660&amp;"'!"&amp;"$"&amp;$D660&amp;$N$1&amp;"")</f>
        <v>#REF!</v>
      </c>
      <c r="O660" s="232"/>
      <c r="P660" s="232"/>
      <c r="Q660" s="230"/>
      <c r="R660" s="359" t="e" cm="1">
        <f t="array" aca="1" ref="R660" ca="1">INDIRECT("'"&amp;$C660&amp;"'!"&amp;"$"&amp;$D660&amp;$R$1&amp;"")</f>
        <v>#REF!</v>
      </c>
      <c r="S660" s="232"/>
      <c r="T660" s="232"/>
      <c r="U660" s="233"/>
      <c r="V660" s="229"/>
      <c r="W660" s="234" t="e" cm="1">
        <f t="array" aca="1" ref="W660" ca="1">INDIRECT("'"&amp;$C660&amp;"'!"&amp;"$"&amp;$D660&amp;$W$1&amp;"")</f>
        <v>#REF!</v>
      </c>
      <c r="X660" s="232"/>
      <c r="Y660" s="230"/>
      <c r="Z660" s="231"/>
      <c r="AA660" s="232"/>
      <c r="AB660" s="232"/>
      <c r="AC660" s="233"/>
      <c r="AD660" s="229"/>
      <c r="AE660" s="232"/>
      <c r="AF660" s="232"/>
      <c r="AG660" s="230"/>
      <c r="AH660" s="231"/>
      <c r="AI660" s="232"/>
      <c r="AJ660" s="232"/>
      <c r="AK660" s="233"/>
      <c r="AL660" s="229"/>
      <c r="AM660" s="232"/>
      <c r="AN660" s="232"/>
      <c r="AO660" s="230"/>
      <c r="AP660" s="229"/>
      <c r="AQ660" s="233"/>
      <c r="AR660" s="229" t="e" cm="1">
        <f t="array" aca="1" ref="AR660" ca="1">INDIRECT("'"&amp;$C660&amp;"'!"&amp;"$"&amp;$D660&amp;$AR$1&amp;"")</f>
        <v>#REF!</v>
      </c>
      <c r="AS660" s="232"/>
      <c r="AT660" s="230"/>
      <c r="AU660" s="231" t="e" cm="1">
        <f t="array" aca="1" ref="AU660" ca="1">INDIRECT("'"&amp;$C660&amp;"'!"&amp;"$"&amp;$D660&amp;$AU$1&amp;"")</f>
        <v>#REF!</v>
      </c>
      <c r="AV660" s="232"/>
      <c r="AW660" s="230"/>
      <c r="AX660" s="229"/>
      <c r="AY660" s="233"/>
      <c r="AZ660" s="232" t="e" cm="1">
        <f t="array" aca="1" ref="AZ660" ca="1">INDIRECT("'"&amp;$C660&amp;"'!"&amp;"$"&amp;$D660&amp;$AZ$1&amp;"")</f>
        <v>#REF!</v>
      </c>
      <c r="BA660" s="231"/>
      <c r="BB660" s="232"/>
      <c r="BC660" s="230"/>
      <c r="BD660" s="232" t="e" cm="1">
        <f t="array" aca="1" ref="BD660" ca="1">INDIRECT("'"&amp;$C660&amp;"'!"&amp;"$"&amp;$D660&amp;$BD$1&amp;"")</f>
        <v>#REF!</v>
      </c>
      <c r="BE660" s="231"/>
      <c r="BF660" s="232"/>
      <c r="BG660" s="230"/>
      <c r="BH660" s="234"/>
      <c r="BI660" s="230"/>
      <c r="BJ660" s="234" t="e" cm="1">
        <f t="array" aca="1" ref="BJ660" ca="1">INDIRECT("'"&amp;$C660&amp;"'!"&amp;"$"&amp;$D660&amp;$BJ$1&amp;"")</f>
        <v>#REF!</v>
      </c>
      <c r="BK660" s="232"/>
      <c r="BL660" s="230"/>
      <c r="BM660" s="414"/>
      <c r="BN660" s="229" t="e" cm="1">
        <f t="array" aca="1" ref="BN660" ca="1">INDIRECT("'"&amp;$C660&amp;"'!"&amp;"$"&amp;$D660&amp;$BN$1&amp;"")</f>
        <v>#REF!</v>
      </c>
      <c r="BO660" s="231"/>
      <c r="BP660" s="230"/>
      <c r="BQ660" s="234" t="e" cm="1">
        <f t="array" aca="1" ref="BQ660" ca="1">INDIRECT("'"&amp;$C660&amp;"'!"&amp;"$"&amp;$D660&amp;$BQ$1&amp;"")</f>
        <v>#REF!</v>
      </c>
      <c r="BR660" s="232"/>
      <c r="BS660" s="232"/>
      <c r="BT660" s="230"/>
      <c r="BU660" s="234" t="e" cm="1">
        <f t="array" aca="1" ref="BU660" ca="1">INDIRECT("'"&amp;$C660&amp;"'!"&amp;"$"&amp;$D660&amp;$BU$1&amp;"")</f>
        <v>#REF!</v>
      </c>
      <c r="BV660" s="232"/>
      <c r="BW660" s="232"/>
      <c r="BX660" s="230"/>
      <c r="BY660" s="235"/>
      <c r="BZ660" s="232"/>
      <c r="CA660" s="232"/>
      <c r="CB660" s="230"/>
    </row>
    <row r="661" spans="1:80" ht="15" x14ac:dyDescent="0.2">
      <c r="A661" s="351">
        <f t="shared" si="51"/>
        <v>45988</v>
      </c>
      <c r="B661" s="268">
        <v>0.25</v>
      </c>
      <c r="C661" s="254">
        <f t="shared" si="52"/>
        <v>27</v>
      </c>
      <c r="D661" s="255" t="s">
        <v>159</v>
      </c>
      <c r="E661" s="236"/>
      <c r="F661" s="237"/>
      <c r="G661" s="238" t="e" cm="1">
        <f t="array" aca="1" ref="G661" ca="1">INDIRECT("'"&amp;$C661&amp;"'!"&amp;"$"&amp;$D661&amp;$G$1&amp;"")</f>
        <v>#REF!</v>
      </c>
      <c r="H661" s="239" t="s">
        <v>1</v>
      </c>
      <c r="I661" s="237" t="s">
        <v>1</v>
      </c>
      <c r="J661" s="238" t="e" cm="1">
        <f t="array" aca="1" ref="J661" ca="1">INDIRECT("'"&amp;$C661&amp;"'!"&amp;"$"&amp;$D661&amp;$J$1&amp;"")</f>
        <v>#REF!</v>
      </c>
      <c r="K661" s="239"/>
      <c r="L661" s="239"/>
      <c r="M661" s="240"/>
      <c r="N661" s="236" t="e" cm="1">
        <f t="array" aca="1" ref="N661" ca="1">INDIRECT("'"&amp;$C661&amp;"'!"&amp;"$"&amp;$D661&amp;$N$1&amp;"")</f>
        <v>#REF!</v>
      </c>
      <c r="O661" s="239"/>
      <c r="P661" s="239"/>
      <c r="Q661" s="237"/>
      <c r="R661" s="236" t="e" cm="1">
        <f t="array" aca="1" ref="R661" ca="1">INDIRECT("'"&amp;$C661&amp;"'!"&amp;"$"&amp;$D661&amp;$R$1&amp;"")</f>
        <v>#REF!</v>
      </c>
      <c r="S661" s="239"/>
      <c r="T661" s="239"/>
      <c r="U661" s="240"/>
      <c r="V661" s="236"/>
      <c r="W661" s="241" t="e" cm="1">
        <f t="array" aca="1" ref="W661" ca="1">INDIRECT("'"&amp;$C661&amp;"'!"&amp;"$"&amp;$D661&amp;$W$1&amp;"")</f>
        <v>#REF!</v>
      </c>
      <c r="X661" s="239"/>
      <c r="Y661" s="237"/>
      <c r="Z661" s="238"/>
      <c r="AA661" s="239"/>
      <c r="AB661" s="239"/>
      <c r="AC661" s="240"/>
      <c r="AD661" s="236"/>
      <c r="AE661" s="239"/>
      <c r="AF661" s="239"/>
      <c r="AG661" s="237"/>
      <c r="AH661" s="238"/>
      <c r="AI661" s="239"/>
      <c r="AJ661" s="239"/>
      <c r="AK661" s="240"/>
      <c r="AL661" s="236"/>
      <c r="AM661" s="239"/>
      <c r="AN661" s="239"/>
      <c r="AO661" s="237"/>
      <c r="AP661" s="236"/>
      <c r="AQ661" s="240"/>
      <c r="AR661" s="236" t="e" cm="1">
        <f t="array" aca="1" ref="AR661" ca="1">INDIRECT("'"&amp;$C661&amp;"'!"&amp;"$"&amp;$D661&amp;$AR$1&amp;"")</f>
        <v>#REF!</v>
      </c>
      <c r="AS661" s="239"/>
      <c r="AT661" s="237"/>
      <c r="AU661" s="238" t="e" cm="1">
        <f t="array" aca="1" ref="AU661" ca="1">INDIRECT("'"&amp;$C661&amp;"'!"&amp;"$"&amp;$D661&amp;$AU$1&amp;"")</f>
        <v>#REF!</v>
      </c>
      <c r="AV661" s="239"/>
      <c r="AW661" s="237"/>
      <c r="AX661" s="236"/>
      <c r="AY661" s="240"/>
      <c r="AZ661" s="239" t="e" cm="1">
        <f t="array" aca="1" ref="AZ661" ca="1">INDIRECT("'"&amp;$C661&amp;"'!"&amp;"$"&amp;$D661&amp;$AZ$1&amp;"")</f>
        <v>#REF!</v>
      </c>
      <c r="BA661" s="238"/>
      <c r="BB661" s="239"/>
      <c r="BC661" s="237"/>
      <c r="BD661" s="239" t="e" cm="1">
        <f t="array" aca="1" ref="BD661" ca="1">INDIRECT("'"&amp;$C661&amp;"'!"&amp;"$"&amp;$D661&amp;$BD$1&amp;"")</f>
        <v>#REF!</v>
      </c>
      <c r="BE661" s="238"/>
      <c r="BF661" s="239"/>
      <c r="BG661" s="237"/>
      <c r="BH661" s="241"/>
      <c r="BI661" s="237"/>
      <c r="BJ661" s="241" t="e" cm="1">
        <f t="array" aca="1" ref="BJ661" ca="1">INDIRECT("'"&amp;$C661&amp;"'!"&amp;"$"&amp;$D661&amp;$BJ$1&amp;"")</f>
        <v>#REF!</v>
      </c>
      <c r="BK661" s="239"/>
      <c r="BL661" s="237"/>
      <c r="BM661" s="415"/>
      <c r="BN661" s="236" t="e" cm="1">
        <f t="array" aca="1" ref="BN661" ca="1">INDIRECT("'"&amp;$C661&amp;"'!"&amp;"$"&amp;$D661&amp;$BN$1&amp;"")</f>
        <v>#REF!</v>
      </c>
      <c r="BO661" s="238"/>
      <c r="BP661" s="237"/>
      <c r="BQ661" s="241" t="e" cm="1">
        <f t="array" aca="1" ref="BQ661" ca="1">INDIRECT("'"&amp;$C661&amp;"'!"&amp;"$"&amp;$D661&amp;$BQ$1&amp;"")</f>
        <v>#REF!</v>
      </c>
      <c r="BR661" s="239"/>
      <c r="BS661" s="239"/>
      <c r="BT661" s="237"/>
      <c r="BU661" s="241" t="e" cm="1">
        <f t="array" aca="1" ref="BU661" ca="1">INDIRECT("'"&amp;$C661&amp;"'!"&amp;"$"&amp;$D661&amp;$BU$1&amp;"")</f>
        <v>#REF!</v>
      </c>
      <c r="BV661" s="239"/>
      <c r="BW661" s="239"/>
      <c r="BX661" s="237"/>
      <c r="BY661" s="242"/>
      <c r="BZ661" s="239"/>
      <c r="CA661" s="239"/>
      <c r="CB661" s="237"/>
    </row>
    <row r="662" spans="1:80" ht="15" x14ac:dyDescent="0.2">
      <c r="A662" s="351">
        <f t="shared" si="51"/>
        <v>45988</v>
      </c>
      <c r="B662" s="268">
        <v>0.29166666666666702</v>
      </c>
      <c r="C662" s="254">
        <f t="shared" si="52"/>
        <v>27</v>
      </c>
      <c r="D662" s="255" t="s">
        <v>160</v>
      </c>
      <c r="E662" s="229"/>
      <c r="F662" s="230"/>
      <c r="G662" s="231" t="e" cm="1">
        <f t="array" aca="1" ref="G662" ca="1">INDIRECT("'"&amp;$C662&amp;"'!"&amp;"$"&amp;$D662&amp;$G$1&amp;"")</f>
        <v>#REF!</v>
      </c>
      <c r="H662" s="232" t="s">
        <v>1</v>
      </c>
      <c r="I662" s="230" t="s">
        <v>1</v>
      </c>
      <c r="J662" s="231" t="e" cm="1">
        <f t="array" aca="1" ref="J662" ca="1">INDIRECT("'"&amp;$C662&amp;"'!"&amp;"$"&amp;$D662&amp;$J$1&amp;"")</f>
        <v>#REF!</v>
      </c>
      <c r="K662" s="232"/>
      <c r="L662" s="232"/>
      <c r="M662" s="233"/>
      <c r="N662" s="229" t="e" cm="1">
        <f t="array" aca="1" ref="N662" ca="1">INDIRECT("'"&amp;$C662&amp;"'!"&amp;"$"&amp;$D662&amp;$N$1&amp;"")</f>
        <v>#REF!</v>
      </c>
      <c r="O662" s="232"/>
      <c r="P662" s="232"/>
      <c r="Q662" s="230"/>
      <c r="R662" s="359" t="e" cm="1">
        <f t="array" aca="1" ref="R662" ca="1">INDIRECT("'"&amp;$C662&amp;"'!"&amp;"$"&amp;$D662&amp;$R$1&amp;"")</f>
        <v>#REF!</v>
      </c>
      <c r="S662" s="232"/>
      <c r="T662" s="232"/>
      <c r="U662" s="233"/>
      <c r="V662" s="229"/>
      <c r="W662" s="234" t="e" cm="1">
        <f t="array" aca="1" ref="W662" ca="1">INDIRECT("'"&amp;$C662&amp;"'!"&amp;"$"&amp;$D662&amp;$W$1&amp;"")</f>
        <v>#REF!</v>
      </c>
      <c r="X662" s="232"/>
      <c r="Y662" s="230"/>
      <c r="Z662" s="231" t="e" cm="1">
        <f t="array" aca="1" ref="Z662" ca="1">INDIRECT("'"&amp;$C662&amp;"'!"&amp;"$"&amp;$D662&amp;$Z$1&amp;"")</f>
        <v>#REF!</v>
      </c>
      <c r="AA662" s="232" t="s">
        <v>1</v>
      </c>
      <c r="AB662" s="232" t="s">
        <v>1</v>
      </c>
      <c r="AC662" s="233" t="s">
        <v>1</v>
      </c>
      <c r="AD662" s="229" t="e" cm="1">
        <f t="array" aca="1" ref="AD662" ca="1">INDIRECT("'"&amp;$C662&amp;"'!"&amp;"$"&amp;$D662&amp;$AD$1&amp;"")</f>
        <v>#REF!</v>
      </c>
      <c r="AE662" s="232" t="s">
        <v>1</v>
      </c>
      <c r="AF662" s="232" t="s">
        <v>1</v>
      </c>
      <c r="AG662" s="230" t="s">
        <v>1</v>
      </c>
      <c r="AH662" s="231" t="e" cm="1">
        <f t="array" aca="1" ref="AH662" ca="1">INDIRECT("'"&amp;$C662&amp;"'!"&amp;"$"&amp;$D662&amp;$AH$1&amp;"")</f>
        <v>#REF!</v>
      </c>
      <c r="AI662" s="232" t="s">
        <v>1</v>
      </c>
      <c r="AJ662" s="232" t="s">
        <v>1</v>
      </c>
      <c r="AK662" s="233" t="s">
        <v>1</v>
      </c>
      <c r="AL662" s="229" t="e" cm="1">
        <f t="array" aca="1" ref="AL662" ca="1">INDIRECT("'"&amp;$C662&amp;"'!"&amp;"$"&amp;$D662&amp;$AL$1&amp;"")</f>
        <v>#REF!</v>
      </c>
      <c r="AM662" s="232" t="s">
        <v>1</v>
      </c>
      <c r="AN662" s="232" t="s">
        <v>1</v>
      </c>
      <c r="AO662" s="230" t="s">
        <v>1</v>
      </c>
      <c r="AP662" s="229"/>
      <c r="AQ662" s="233"/>
      <c r="AR662" s="229" t="e" cm="1">
        <f t="array" aca="1" ref="AR662" ca="1">INDIRECT("'"&amp;$C662&amp;"'!"&amp;"$"&amp;$D662&amp;$AR$1&amp;"")</f>
        <v>#REF!</v>
      </c>
      <c r="AS662" s="232"/>
      <c r="AT662" s="230"/>
      <c r="AU662" s="231" t="e" cm="1">
        <f t="array" aca="1" ref="AU662" ca="1">INDIRECT("'"&amp;$C662&amp;"'!"&amp;"$"&amp;$D662&amp;$AU$1&amp;"")</f>
        <v>#REF!</v>
      </c>
      <c r="AV662" s="232"/>
      <c r="AW662" s="230"/>
      <c r="AX662" s="229"/>
      <c r="AY662" s="233"/>
      <c r="AZ662" s="232" t="e" cm="1">
        <f t="array" aca="1" ref="AZ662" ca="1">INDIRECT("'"&amp;$C662&amp;"'!"&amp;"$"&amp;$D662&amp;$AZ$1&amp;"")</f>
        <v>#REF!</v>
      </c>
      <c r="BA662" s="231"/>
      <c r="BB662" s="232"/>
      <c r="BC662" s="230"/>
      <c r="BD662" s="232" t="e" cm="1">
        <f t="array" aca="1" ref="BD662" ca="1">INDIRECT("'"&amp;$C662&amp;"'!"&amp;"$"&amp;$D662&amp;$BD$1&amp;"")</f>
        <v>#REF!</v>
      </c>
      <c r="BE662" s="231"/>
      <c r="BF662" s="232"/>
      <c r="BG662" s="230"/>
      <c r="BH662" s="234"/>
      <c r="BI662" s="230"/>
      <c r="BJ662" s="234" t="e" cm="1">
        <f t="array" aca="1" ref="BJ662" ca="1">INDIRECT("'"&amp;$C662&amp;"'!"&amp;"$"&amp;$D662&amp;$BJ$1&amp;"")</f>
        <v>#REF!</v>
      </c>
      <c r="BK662" s="232"/>
      <c r="BL662" s="230"/>
      <c r="BM662" s="414"/>
      <c r="BN662" s="229" t="e" cm="1">
        <f t="array" aca="1" ref="BN662" ca="1">INDIRECT("'"&amp;$C662&amp;"'!"&amp;"$"&amp;$D662&amp;$BN$1&amp;"")</f>
        <v>#REF!</v>
      </c>
      <c r="BO662" s="231"/>
      <c r="BP662" s="230"/>
      <c r="BQ662" s="234" t="e" cm="1">
        <f t="array" aca="1" ref="BQ662" ca="1">INDIRECT("'"&amp;$C662&amp;"'!"&amp;"$"&amp;$D662&amp;$BQ$1&amp;"")</f>
        <v>#REF!</v>
      </c>
      <c r="BR662" s="232"/>
      <c r="BS662" s="232"/>
      <c r="BT662" s="230"/>
      <c r="BU662" s="235" t="e" cm="1">
        <f t="array" aca="1" ref="BU662" ca="1">INDIRECT("'"&amp;$C662&amp;"'!"&amp;"$"&amp;$D662&amp;$BU$1&amp;"")</f>
        <v>#REF!</v>
      </c>
      <c r="BV662" s="232"/>
      <c r="BW662" s="232"/>
      <c r="BX662" s="230"/>
      <c r="BY662" s="235"/>
      <c r="BZ662" s="232"/>
      <c r="CA662" s="232"/>
      <c r="CB662" s="230"/>
    </row>
    <row r="663" spans="1:80" ht="15" x14ac:dyDescent="0.2">
      <c r="A663" s="351">
        <f t="shared" si="51"/>
        <v>45988</v>
      </c>
      <c r="B663" s="268">
        <v>0.33333333333333398</v>
      </c>
      <c r="C663" s="254">
        <f t="shared" si="52"/>
        <v>27</v>
      </c>
      <c r="D663" s="255" t="s">
        <v>161</v>
      </c>
      <c r="E663" s="236"/>
      <c r="F663" s="237"/>
      <c r="G663" s="238" t="e" cm="1">
        <f t="array" aca="1" ref="G663" ca="1">INDIRECT("'"&amp;$C663&amp;"'!"&amp;"$"&amp;$D663&amp;$G$1&amp;"")</f>
        <v>#REF!</v>
      </c>
      <c r="H663" s="239" t="s">
        <v>1</v>
      </c>
      <c r="I663" s="237" t="s">
        <v>1</v>
      </c>
      <c r="J663" s="238" t="e" cm="1">
        <f t="array" aca="1" ref="J663" ca="1">INDIRECT("'"&amp;$C663&amp;"'!"&amp;"$"&amp;$D663&amp;$J$1&amp;"")</f>
        <v>#REF!</v>
      </c>
      <c r="K663" s="239"/>
      <c r="L663" s="239"/>
      <c r="M663" s="240"/>
      <c r="N663" s="236" t="e" cm="1">
        <f t="array" aca="1" ref="N663" ca="1">INDIRECT("'"&amp;$C663&amp;"'!"&amp;"$"&amp;$D663&amp;$N$1&amp;"")</f>
        <v>#REF!</v>
      </c>
      <c r="O663" s="239"/>
      <c r="P663" s="239"/>
      <c r="Q663" s="237"/>
      <c r="R663" s="236" t="e" cm="1">
        <f t="array" aca="1" ref="R663" ca="1">INDIRECT("'"&amp;$C663&amp;"'!"&amp;"$"&amp;$D663&amp;$R$1&amp;"")</f>
        <v>#REF!</v>
      </c>
      <c r="S663" s="239"/>
      <c r="T663" s="239"/>
      <c r="U663" s="240"/>
      <c r="V663" s="236"/>
      <c r="W663" s="241" t="e" cm="1">
        <f t="array" aca="1" ref="W663" ca="1">INDIRECT("'"&amp;$C663&amp;"'!"&amp;"$"&amp;$D663&amp;$W$1&amp;"")</f>
        <v>#REF!</v>
      </c>
      <c r="X663" s="239"/>
      <c r="Y663" s="237"/>
      <c r="Z663" s="238" t="e" cm="1">
        <f t="array" aca="1" ref="Z663" ca="1">INDIRECT("'"&amp;$C663&amp;"'!"&amp;"$"&amp;$D663&amp;$Z$1&amp;"")</f>
        <v>#REF!</v>
      </c>
      <c r="AA663" s="239" t="s">
        <v>1</v>
      </c>
      <c r="AB663" s="239" t="s">
        <v>1</v>
      </c>
      <c r="AC663" s="240" t="s">
        <v>1</v>
      </c>
      <c r="AD663" s="236" t="e" cm="1">
        <f t="array" aca="1" ref="AD663" ca="1">INDIRECT("'"&amp;$C663&amp;"'!"&amp;"$"&amp;$D663&amp;$AD$1&amp;"")</f>
        <v>#REF!</v>
      </c>
      <c r="AE663" s="239" t="s">
        <v>1</v>
      </c>
      <c r="AF663" s="239" t="s">
        <v>1</v>
      </c>
      <c r="AG663" s="237" t="s">
        <v>1</v>
      </c>
      <c r="AH663" s="238" t="e" cm="1">
        <f t="array" aca="1" ref="AH663" ca="1">INDIRECT("'"&amp;$C663&amp;"'!"&amp;"$"&amp;$D663&amp;$AH$1&amp;"")</f>
        <v>#REF!</v>
      </c>
      <c r="AI663" s="239" t="s">
        <v>1</v>
      </c>
      <c r="AJ663" s="239" t="s">
        <v>1</v>
      </c>
      <c r="AK663" s="240" t="s">
        <v>1</v>
      </c>
      <c r="AL663" s="236" t="e" cm="1">
        <f t="array" aca="1" ref="AL663" ca="1">INDIRECT("'"&amp;$C663&amp;"'!"&amp;"$"&amp;$D663&amp;$AL$1&amp;"")</f>
        <v>#REF!</v>
      </c>
      <c r="AM663" s="239" t="s">
        <v>1</v>
      </c>
      <c r="AN663" s="239" t="s">
        <v>1</v>
      </c>
      <c r="AO663" s="237" t="s">
        <v>1</v>
      </c>
      <c r="AP663" s="236"/>
      <c r="AQ663" s="240"/>
      <c r="AR663" s="236" t="e" cm="1">
        <f t="array" aca="1" ref="AR663" ca="1">INDIRECT("'"&amp;$C663&amp;"'!"&amp;"$"&amp;$D663&amp;$AR$1&amp;"")</f>
        <v>#REF!</v>
      </c>
      <c r="AS663" s="239"/>
      <c r="AT663" s="237"/>
      <c r="AU663" s="238" t="e" cm="1">
        <f t="array" aca="1" ref="AU663" ca="1">INDIRECT("'"&amp;$C663&amp;"'!"&amp;"$"&amp;$D663&amp;$AU$1&amp;"")</f>
        <v>#REF!</v>
      </c>
      <c r="AV663" s="239"/>
      <c r="AW663" s="237"/>
      <c r="AX663" s="236"/>
      <c r="AY663" s="240"/>
      <c r="AZ663" s="239" t="e" cm="1">
        <f t="array" aca="1" ref="AZ663" ca="1">INDIRECT("'"&amp;$C663&amp;"'!"&amp;"$"&amp;$D663&amp;$AZ$1&amp;"")</f>
        <v>#REF!</v>
      </c>
      <c r="BA663" s="238"/>
      <c r="BB663" s="239"/>
      <c r="BC663" s="237"/>
      <c r="BD663" s="239" t="e" cm="1">
        <f t="array" aca="1" ref="BD663" ca="1">INDIRECT("'"&amp;$C663&amp;"'!"&amp;"$"&amp;$D663&amp;$BD$1&amp;"")</f>
        <v>#REF!</v>
      </c>
      <c r="BE663" s="238"/>
      <c r="BF663" s="239"/>
      <c r="BG663" s="237"/>
      <c r="BH663" s="241"/>
      <c r="BI663" s="237"/>
      <c r="BJ663" s="241" t="e" cm="1">
        <f t="array" aca="1" ref="BJ663" ca="1">INDIRECT("'"&amp;$C663&amp;"'!"&amp;"$"&amp;$D663&amp;$BJ$1&amp;"")</f>
        <v>#REF!</v>
      </c>
      <c r="BK663" s="239"/>
      <c r="BL663" s="237"/>
      <c r="BM663" s="415"/>
      <c r="BN663" s="236" t="e" cm="1">
        <f t="array" aca="1" ref="BN663" ca="1">INDIRECT("'"&amp;$C663&amp;"'!"&amp;"$"&amp;$D663&amp;$BN$1&amp;"")</f>
        <v>#REF!</v>
      </c>
      <c r="BO663" s="238"/>
      <c r="BP663" s="237"/>
      <c r="BQ663" s="241" t="e" cm="1">
        <f t="array" aca="1" ref="BQ663" ca="1">INDIRECT("'"&amp;$C663&amp;"'!"&amp;"$"&amp;$D663&amp;$BQ$1&amp;"")</f>
        <v>#REF!</v>
      </c>
      <c r="BR663" s="239"/>
      <c r="BS663" s="239"/>
      <c r="BT663" s="237"/>
      <c r="BU663" s="242" t="e" cm="1">
        <f t="array" aca="1" ref="BU663" ca="1">INDIRECT("'"&amp;$C663&amp;"'!"&amp;"$"&amp;$D663&amp;$BU$1&amp;"")</f>
        <v>#REF!</v>
      </c>
      <c r="BV663" s="239"/>
      <c r="BW663" s="239"/>
      <c r="BX663" s="237"/>
      <c r="BY663" s="242"/>
      <c r="BZ663" s="239"/>
      <c r="CA663" s="239"/>
      <c r="CB663" s="237"/>
    </row>
    <row r="664" spans="1:80" ht="15" x14ac:dyDescent="0.2">
      <c r="A664" s="351">
        <f t="shared" si="51"/>
        <v>45988</v>
      </c>
      <c r="B664" s="268">
        <v>0.375</v>
      </c>
      <c r="C664" s="254">
        <f t="shared" si="52"/>
        <v>27</v>
      </c>
      <c r="D664" s="255" t="s">
        <v>162</v>
      </c>
      <c r="E664" s="229"/>
      <c r="F664" s="230"/>
      <c r="G664" s="231" t="e" cm="1">
        <f t="array" aca="1" ref="G664" ca="1">INDIRECT("'"&amp;$C664&amp;"'!"&amp;"$"&amp;$D664&amp;$G$1&amp;"")</f>
        <v>#REF!</v>
      </c>
      <c r="H664" s="232" t="s">
        <v>1</v>
      </c>
      <c r="I664" s="230" t="s">
        <v>1</v>
      </c>
      <c r="J664" s="231" t="e" cm="1">
        <f t="array" aca="1" ref="J664" ca="1">INDIRECT("'"&amp;$C664&amp;"'!"&amp;"$"&amp;$D664&amp;$J$1&amp;"")</f>
        <v>#REF!</v>
      </c>
      <c r="K664" s="232"/>
      <c r="L664" s="232"/>
      <c r="M664" s="233"/>
      <c r="N664" s="229" t="e" cm="1">
        <f t="array" aca="1" ref="N664" ca="1">INDIRECT("'"&amp;$C664&amp;"'!"&amp;"$"&amp;$D664&amp;$N$1&amp;"")</f>
        <v>#REF!</v>
      </c>
      <c r="O664" s="232"/>
      <c r="P664" s="232"/>
      <c r="Q664" s="230"/>
      <c r="R664" s="359" t="e" cm="1">
        <f t="array" aca="1" ref="R664" ca="1">INDIRECT("'"&amp;$C664&amp;"'!"&amp;"$"&amp;$D664&amp;$R$1&amp;"")</f>
        <v>#REF!</v>
      </c>
      <c r="S664" s="232"/>
      <c r="T664" s="232"/>
      <c r="U664" s="233"/>
      <c r="V664" s="229"/>
      <c r="W664" s="234" t="e" cm="1">
        <f t="array" aca="1" ref="W664" ca="1">INDIRECT("'"&amp;$C664&amp;"'!"&amp;"$"&amp;$D664&amp;$W$1&amp;"")</f>
        <v>#REF!</v>
      </c>
      <c r="X664" s="232"/>
      <c r="Y664" s="230"/>
      <c r="Z664" s="231" t="e" cm="1">
        <f t="array" aca="1" ref="Z664" ca="1">INDIRECT("'"&amp;$C664&amp;"'!"&amp;"$"&amp;$D664&amp;$Z$1&amp;"")</f>
        <v>#REF!</v>
      </c>
      <c r="AA664" s="232" t="s">
        <v>1</v>
      </c>
      <c r="AB664" s="232" t="s">
        <v>1</v>
      </c>
      <c r="AC664" s="233" t="s">
        <v>1</v>
      </c>
      <c r="AD664" s="229" t="e" cm="1">
        <f t="array" aca="1" ref="AD664" ca="1">INDIRECT("'"&amp;$C664&amp;"'!"&amp;"$"&amp;$D664&amp;$AD$1&amp;"")</f>
        <v>#REF!</v>
      </c>
      <c r="AE664" s="232" t="s">
        <v>1</v>
      </c>
      <c r="AF664" s="232" t="s">
        <v>1</v>
      </c>
      <c r="AG664" s="230" t="s">
        <v>1</v>
      </c>
      <c r="AH664" s="231" t="e" cm="1">
        <f t="array" aca="1" ref="AH664" ca="1">INDIRECT("'"&amp;$C664&amp;"'!"&amp;"$"&amp;$D664&amp;$AH$1&amp;"")</f>
        <v>#REF!</v>
      </c>
      <c r="AI664" s="232" t="s">
        <v>1</v>
      </c>
      <c r="AJ664" s="232" t="s">
        <v>1</v>
      </c>
      <c r="AK664" s="233" t="s">
        <v>1</v>
      </c>
      <c r="AL664" s="229" t="e" cm="1">
        <f t="array" aca="1" ref="AL664" ca="1">INDIRECT("'"&amp;$C664&amp;"'!"&amp;"$"&amp;$D664&amp;$AL$1&amp;"")</f>
        <v>#REF!</v>
      </c>
      <c r="AM664" s="232" t="s">
        <v>1</v>
      </c>
      <c r="AN664" s="232" t="s">
        <v>1</v>
      </c>
      <c r="AO664" s="230" t="s">
        <v>1</v>
      </c>
      <c r="AP664" s="229"/>
      <c r="AQ664" s="233"/>
      <c r="AR664" s="229" t="e" cm="1">
        <f t="array" aca="1" ref="AR664" ca="1">INDIRECT("'"&amp;$C664&amp;"'!"&amp;"$"&amp;$D664&amp;$AR$1&amp;"")</f>
        <v>#REF!</v>
      </c>
      <c r="AS664" s="232"/>
      <c r="AT664" s="230"/>
      <c r="AU664" s="231" t="e" cm="1">
        <f t="array" aca="1" ref="AU664" ca="1">INDIRECT("'"&amp;$C664&amp;"'!"&amp;"$"&amp;$D664&amp;$AU$1&amp;"")</f>
        <v>#REF!</v>
      </c>
      <c r="AV664" s="232"/>
      <c r="AW664" s="230"/>
      <c r="AX664" s="229"/>
      <c r="AY664" s="233"/>
      <c r="AZ664" s="232" t="e" cm="1">
        <f t="array" aca="1" ref="AZ664" ca="1">INDIRECT("'"&amp;$C664&amp;"'!"&amp;"$"&amp;$D664&amp;$AZ$1&amp;"")</f>
        <v>#REF!</v>
      </c>
      <c r="BA664" s="231"/>
      <c r="BB664" s="232"/>
      <c r="BC664" s="230"/>
      <c r="BD664" s="232" t="e" cm="1">
        <f t="array" aca="1" ref="BD664" ca="1">INDIRECT("'"&amp;$C664&amp;"'!"&amp;"$"&amp;$D664&amp;$BD$1&amp;"")</f>
        <v>#REF!</v>
      </c>
      <c r="BE664" s="231"/>
      <c r="BF664" s="232"/>
      <c r="BG664" s="230"/>
      <c r="BH664" s="234"/>
      <c r="BI664" s="230"/>
      <c r="BJ664" s="234" t="e" cm="1">
        <f t="array" aca="1" ref="BJ664" ca="1">INDIRECT("'"&amp;$C664&amp;"'!"&amp;"$"&amp;$D664&amp;$BJ$1&amp;"")</f>
        <v>#REF!</v>
      </c>
      <c r="BK664" s="232"/>
      <c r="BL664" s="230"/>
      <c r="BM664" s="414"/>
      <c r="BN664" s="229" t="e" cm="1">
        <f t="array" aca="1" ref="BN664" ca="1">INDIRECT("'"&amp;$C664&amp;"'!"&amp;"$"&amp;$D664&amp;$BN$1&amp;"")</f>
        <v>#REF!</v>
      </c>
      <c r="BO664" s="231"/>
      <c r="BP664" s="230"/>
      <c r="BQ664" s="234" t="e" cm="1">
        <f t="array" aca="1" ref="BQ664" ca="1">INDIRECT("'"&amp;$C664&amp;"'!"&amp;"$"&amp;$D664&amp;$BQ$1&amp;"")</f>
        <v>#REF!</v>
      </c>
      <c r="BR664" s="232"/>
      <c r="BS664" s="232"/>
      <c r="BT664" s="230"/>
      <c r="BU664" s="235" t="e" cm="1">
        <f t="array" aca="1" ref="BU664" ca="1">INDIRECT("'"&amp;$C664&amp;"'!"&amp;"$"&amp;$D664&amp;$BU$1&amp;"")</f>
        <v>#REF!</v>
      </c>
      <c r="BV664" s="232"/>
      <c r="BW664" s="232"/>
      <c r="BX664" s="230"/>
      <c r="BY664" s="235"/>
      <c r="BZ664" s="232"/>
      <c r="CA664" s="232"/>
      <c r="CB664" s="230"/>
    </row>
    <row r="665" spans="1:80" ht="15" x14ac:dyDescent="0.2">
      <c r="A665" s="351">
        <f t="shared" si="51"/>
        <v>45988</v>
      </c>
      <c r="B665" s="268">
        <v>0.41666666666666702</v>
      </c>
      <c r="C665" s="254">
        <f t="shared" si="52"/>
        <v>27</v>
      </c>
      <c r="D665" s="255" t="s">
        <v>163</v>
      </c>
      <c r="E665" s="236"/>
      <c r="F665" s="237"/>
      <c r="G665" s="238" t="e" cm="1">
        <f t="array" aca="1" ref="G665" ca="1">INDIRECT("'"&amp;$C665&amp;"'!"&amp;"$"&amp;$D665&amp;$G$1&amp;"")</f>
        <v>#REF!</v>
      </c>
      <c r="H665" s="239" t="s">
        <v>1</v>
      </c>
      <c r="I665" s="237" t="s">
        <v>1</v>
      </c>
      <c r="J665" s="238" t="e" cm="1">
        <f t="array" aca="1" ref="J665" ca="1">INDIRECT("'"&amp;$C665&amp;"'!"&amp;"$"&amp;$D665&amp;$J$1&amp;"")</f>
        <v>#REF!</v>
      </c>
      <c r="K665" s="239"/>
      <c r="L665" s="239"/>
      <c r="M665" s="240"/>
      <c r="N665" s="236" t="e" cm="1">
        <f t="array" aca="1" ref="N665" ca="1">INDIRECT("'"&amp;$C665&amp;"'!"&amp;"$"&amp;$D665&amp;$N$1&amp;"")</f>
        <v>#REF!</v>
      </c>
      <c r="O665" s="239"/>
      <c r="P665" s="239"/>
      <c r="Q665" s="237"/>
      <c r="R665" s="236" t="e" cm="1">
        <f t="array" aca="1" ref="R665" ca="1">INDIRECT("'"&amp;$C665&amp;"'!"&amp;"$"&amp;$D665&amp;$R$1&amp;"")</f>
        <v>#REF!</v>
      </c>
      <c r="S665" s="239"/>
      <c r="T665" s="239"/>
      <c r="U665" s="240"/>
      <c r="V665" s="236"/>
      <c r="W665" s="241" t="e" cm="1">
        <f t="array" aca="1" ref="W665" ca="1">INDIRECT("'"&amp;$C665&amp;"'!"&amp;"$"&amp;$D665&amp;$W$1&amp;"")</f>
        <v>#REF!</v>
      </c>
      <c r="X665" s="239"/>
      <c r="Y665" s="237"/>
      <c r="Z665" s="238" t="e" cm="1">
        <f t="array" aca="1" ref="Z665" ca="1">INDIRECT("'"&amp;$C665&amp;"'!"&amp;"$"&amp;$D665&amp;$Z$1&amp;"")</f>
        <v>#REF!</v>
      </c>
      <c r="AA665" s="239" t="s">
        <v>1</v>
      </c>
      <c r="AB665" s="239" t="s">
        <v>1</v>
      </c>
      <c r="AC665" s="240" t="s">
        <v>1</v>
      </c>
      <c r="AD665" s="236" t="e" cm="1">
        <f t="array" aca="1" ref="AD665" ca="1">INDIRECT("'"&amp;$C665&amp;"'!"&amp;"$"&amp;$D665&amp;$AD$1&amp;"")</f>
        <v>#REF!</v>
      </c>
      <c r="AE665" s="239" t="s">
        <v>1</v>
      </c>
      <c r="AF665" s="239" t="s">
        <v>1</v>
      </c>
      <c r="AG665" s="237" t="s">
        <v>1</v>
      </c>
      <c r="AH665" s="238" t="e" cm="1">
        <f t="array" aca="1" ref="AH665" ca="1">INDIRECT("'"&amp;$C665&amp;"'!"&amp;"$"&amp;$D665&amp;$AH$1&amp;"")</f>
        <v>#REF!</v>
      </c>
      <c r="AI665" s="239" t="s">
        <v>1</v>
      </c>
      <c r="AJ665" s="239" t="s">
        <v>1</v>
      </c>
      <c r="AK665" s="240" t="s">
        <v>1</v>
      </c>
      <c r="AL665" s="236" t="e" cm="1">
        <f t="array" aca="1" ref="AL665" ca="1">INDIRECT("'"&amp;$C665&amp;"'!"&amp;"$"&amp;$D665&amp;$AL$1&amp;"")</f>
        <v>#REF!</v>
      </c>
      <c r="AM665" s="239" t="s">
        <v>1</v>
      </c>
      <c r="AN665" s="239" t="s">
        <v>1</v>
      </c>
      <c r="AO665" s="237" t="s">
        <v>1</v>
      </c>
      <c r="AP665" s="236"/>
      <c r="AQ665" s="240"/>
      <c r="AR665" s="236" t="e" cm="1">
        <f t="array" aca="1" ref="AR665" ca="1">INDIRECT("'"&amp;$C665&amp;"'!"&amp;"$"&amp;$D665&amp;$AR$1&amp;"")</f>
        <v>#REF!</v>
      </c>
      <c r="AS665" s="239"/>
      <c r="AT665" s="237"/>
      <c r="AU665" s="238" t="e" cm="1">
        <f t="array" aca="1" ref="AU665" ca="1">INDIRECT("'"&amp;$C665&amp;"'!"&amp;"$"&amp;$D665&amp;$AU$1&amp;"")</f>
        <v>#REF!</v>
      </c>
      <c r="AV665" s="239"/>
      <c r="AW665" s="237"/>
      <c r="AX665" s="236"/>
      <c r="AY665" s="240"/>
      <c r="AZ665" s="239" t="e" cm="1">
        <f t="array" aca="1" ref="AZ665" ca="1">INDIRECT("'"&amp;$C665&amp;"'!"&amp;"$"&amp;$D665&amp;$AZ$1&amp;"")</f>
        <v>#REF!</v>
      </c>
      <c r="BA665" s="238"/>
      <c r="BB665" s="239"/>
      <c r="BC665" s="237"/>
      <c r="BD665" s="239" t="e" cm="1">
        <f t="array" aca="1" ref="BD665" ca="1">INDIRECT("'"&amp;$C665&amp;"'!"&amp;"$"&amp;$D665&amp;$BD$1&amp;"")</f>
        <v>#REF!</v>
      </c>
      <c r="BE665" s="238"/>
      <c r="BF665" s="239"/>
      <c r="BG665" s="237"/>
      <c r="BH665" s="241"/>
      <c r="BI665" s="237"/>
      <c r="BJ665" s="241" t="e" cm="1">
        <f t="array" aca="1" ref="BJ665" ca="1">INDIRECT("'"&amp;$C665&amp;"'!"&amp;"$"&amp;$D665&amp;$BJ$1&amp;"")</f>
        <v>#REF!</v>
      </c>
      <c r="BK665" s="239"/>
      <c r="BL665" s="237"/>
      <c r="BM665" s="415"/>
      <c r="BN665" s="236" t="e" cm="1">
        <f t="array" aca="1" ref="BN665" ca="1">INDIRECT("'"&amp;$C665&amp;"'!"&amp;"$"&amp;$D665&amp;$BN$1&amp;"")</f>
        <v>#REF!</v>
      </c>
      <c r="BO665" s="238"/>
      <c r="BP665" s="237"/>
      <c r="BQ665" s="241" t="e" cm="1">
        <f t="array" aca="1" ref="BQ665" ca="1">INDIRECT("'"&amp;$C665&amp;"'!"&amp;"$"&amp;$D665&amp;$BQ$1&amp;"")</f>
        <v>#REF!</v>
      </c>
      <c r="BR665" s="239"/>
      <c r="BS665" s="239"/>
      <c r="BT665" s="237"/>
      <c r="BU665" s="242" t="e" cm="1">
        <f t="array" aca="1" ref="BU665" ca="1">INDIRECT("'"&amp;$C665&amp;"'!"&amp;"$"&amp;$D665&amp;$BU$1&amp;"")</f>
        <v>#REF!</v>
      </c>
      <c r="BV665" s="239"/>
      <c r="BW665" s="239"/>
      <c r="BX665" s="237"/>
      <c r="BY665" s="242"/>
      <c r="BZ665" s="239"/>
      <c r="CA665" s="239"/>
      <c r="CB665" s="237"/>
    </row>
    <row r="666" spans="1:80" ht="15" x14ac:dyDescent="0.2">
      <c r="A666" s="351">
        <f t="shared" si="51"/>
        <v>45988</v>
      </c>
      <c r="B666" s="268">
        <v>0.45833333333333398</v>
      </c>
      <c r="C666" s="254">
        <f t="shared" si="52"/>
        <v>27</v>
      </c>
      <c r="D666" s="255" t="s">
        <v>164</v>
      </c>
      <c r="E666" s="229"/>
      <c r="F666" s="230"/>
      <c r="G666" s="231" t="e" cm="1">
        <f t="array" aca="1" ref="G666" ca="1">INDIRECT("'"&amp;$C666&amp;"'!"&amp;"$"&amp;$D666&amp;$G$1&amp;"")</f>
        <v>#REF!</v>
      </c>
      <c r="H666" s="232" t="s">
        <v>1</v>
      </c>
      <c r="I666" s="230" t="s">
        <v>1</v>
      </c>
      <c r="J666" s="231" t="e" cm="1">
        <f t="array" aca="1" ref="J666" ca="1">INDIRECT("'"&amp;$C666&amp;"'!"&amp;"$"&amp;$D666&amp;$J$1&amp;"")</f>
        <v>#REF!</v>
      </c>
      <c r="K666" s="232"/>
      <c r="L666" s="232"/>
      <c r="M666" s="233"/>
      <c r="N666" s="229" t="e" cm="1">
        <f t="array" aca="1" ref="N666" ca="1">INDIRECT("'"&amp;$C666&amp;"'!"&amp;"$"&amp;$D666&amp;$N$1&amp;"")</f>
        <v>#REF!</v>
      </c>
      <c r="O666" s="232"/>
      <c r="P666" s="232"/>
      <c r="Q666" s="230"/>
      <c r="R666" s="359" t="e" cm="1">
        <f t="array" aca="1" ref="R666" ca="1">INDIRECT("'"&amp;$C666&amp;"'!"&amp;"$"&amp;$D666&amp;$R$1&amp;"")</f>
        <v>#REF!</v>
      </c>
      <c r="S666" s="232"/>
      <c r="T666" s="232"/>
      <c r="U666" s="233"/>
      <c r="V666" s="229"/>
      <c r="W666" s="234" t="e" cm="1">
        <f t="array" aca="1" ref="W666" ca="1">INDIRECT("'"&amp;$C666&amp;"'!"&amp;"$"&amp;$D666&amp;$W$1&amp;"")</f>
        <v>#REF!</v>
      </c>
      <c r="X666" s="232"/>
      <c r="Y666" s="230"/>
      <c r="Z666" s="231" t="e" cm="1">
        <f t="array" aca="1" ref="Z666" ca="1">INDIRECT("'"&amp;$C666&amp;"'!"&amp;"$"&amp;$D666&amp;$Z$1&amp;"")</f>
        <v>#REF!</v>
      </c>
      <c r="AA666" s="232" t="s">
        <v>1</v>
      </c>
      <c r="AB666" s="232" t="s">
        <v>1</v>
      </c>
      <c r="AC666" s="233" t="s">
        <v>1</v>
      </c>
      <c r="AD666" s="229" t="e" cm="1">
        <f t="array" aca="1" ref="AD666" ca="1">INDIRECT("'"&amp;$C666&amp;"'!"&amp;"$"&amp;$D666&amp;$AD$1&amp;"")</f>
        <v>#REF!</v>
      </c>
      <c r="AE666" s="232" t="s">
        <v>1</v>
      </c>
      <c r="AF666" s="232" t="s">
        <v>1</v>
      </c>
      <c r="AG666" s="230" t="s">
        <v>1</v>
      </c>
      <c r="AH666" s="231" t="e" cm="1">
        <f t="array" aca="1" ref="AH666" ca="1">INDIRECT("'"&amp;$C666&amp;"'!"&amp;"$"&amp;$D666&amp;$AH$1&amp;"")</f>
        <v>#REF!</v>
      </c>
      <c r="AI666" s="232" t="s">
        <v>1</v>
      </c>
      <c r="AJ666" s="232" t="s">
        <v>1</v>
      </c>
      <c r="AK666" s="233" t="s">
        <v>1</v>
      </c>
      <c r="AL666" s="229" t="e" cm="1">
        <f t="array" aca="1" ref="AL666" ca="1">INDIRECT("'"&amp;$C666&amp;"'!"&amp;"$"&amp;$D666&amp;$AL$1&amp;"")</f>
        <v>#REF!</v>
      </c>
      <c r="AM666" s="232" t="s">
        <v>1</v>
      </c>
      <c r="AN666" s="232" t="s">
        <v>1</v>
      </c>
      <c r="AO666" s="230" t="s">
        <v>1</v>
      </c>
      <c r="AP666" s="229"/>
      <c r="AQ666" s="233"/>
      <c r="AR666" s="229" t="e" cm="1">
        <f t="array" aca="1" ref="AR666" ca="1">INDIRECT("'"&amp;$C666&amp;"'!"&amp;"$"&amp;$D666&amp;$AR$1&amp;"")</f>
        <v>#REF!</v>
      </c>
      <c r="AS666" s="232"/>
      <c r="AT666" s="230"/>
      <c r="AU666" s="231" t="e" cm="1">
        <f t="array" aca="1" ref="AU666" ca="1">INDIRECT("'"&amp;$C666&amp;"'!"&amp;"$"&amp;$D666&amp;$AU$1&amp;"")</f>
        <v>#REF!</v>
      </c>
      <c r="AV666" s="232"/>
      <c r="AW666" s="230"/>
      <c r="AX666" s="229"/>
      <c r="AY666" s="233"/>
      <c r="AZ666" s="232" t="e" cm="1">
        <f t="array" aca="1" ref="AZ666" ca="1">INDIRECT("'"&amp;$C666&amp;"'!"&amp;"$"&amp;$D666&amp;$AZ$1&amp;"")</f>
        <v>#REF!</v>
      </c>
      <c r="BA666" s="231"/>
      <c r="BB666" s="232"/>
      <c r="BC666" s="230"/>
      <c r="BD666" s="232" t="e" cm="1">
        <f t="array" aca="1" ref="BD666" ca="1">INDIRECT("'"&amp;$C666&amp;"'!"&amp;"$"&amp;$D666&amp;$BD$1&amp;"")</f>
        <v>#REF!</v>
      </c>
      <c r="BE666" s="231"/>
      <c r="BF666" s="232"/>
      <c r="BG666" s="230"/>
      <c r="BH666" s="234"/>
      <c r="BI666" s="230"/>
      <c r="BJ666" s="234" t="e" cm="1">
        <f t="array" aca="1" ref="BJ666" ca="1">INDIRECT("'"&amp;$C666&amp;"'!"&amp;"$"&amp;$D666&amp;$BJ$1&amp;"")</f>
        <v>#REF!</v>
      </c>
      <c r="BK666" s="232"/>
      <c r="BL666" s="230"/>
      <c r="BM666" s="414"/>
      <c r="BN666" s="229" t="e" cm="1">
        <f t="array" aca="1" ref="BN666" ca="1">INDIRECT("'"&amp;$C666&amp;"'!"&amp;"$"&amp;$D666&amp;$BN$1&amp;"")</f>
        <v>#REF!</v>
      </c>
      <c r="BO666" s="231"/>
      <c r="BP666" s="230"/>
      <c r="BQ666" s="234" t="e" cm="1">
        <f t="array" aca="1" ref="BQ666" ca="1">INDIRECT("'"&amp;$C666&amp;"'!"&amp;"$"&amp;$D666&amp;$BQ$1&amp;"")</f>
        <v>#REF!</v>
      </c>
      <c r="BR666" s="232"/>
      <c r="BS666" s="232"/>
      <c r="BT666" s="230"/>
      <c r="BU666" s="235" t="e" cm="1">
        <f t="array" aca="1" ref="BU666" ca="1">INDIRECT("'"&amp;$C666&amp;"'!"&amp;"$"&amp;$D666&amp;$BU$1&amp;"")</f>
        <v>#REF!</v>
      </c>
      <c r="BV666" s="232"/>
      <c r="BW666" s="232"/>
      <c r="BX666" s="230"/>
      <c r="BY666" s="235"/>
      <c r="BZ666" s="232"/>
      <c r="CA666" s="232"/>
      <c r="CB666" s="230"/>
    </row>
    <row r="667" spans="1:80" ht="15" x14ac:dyDescent="0.2">
      <c r="A667" s="351">
        <f t="shared" si="51"/>
        <v>45988</v>
      </c>
      <c r="B667" s="268">
        <v>0.5</v>
      </c>
      <c r="C667" s="254">
        <f t="shared" si="52"/>
        <v>27</v>
      </c>
      <c r="D667" s="255" t="s">
        <v>165</v>
      </c>
      <c r="E667" s="236"/>
      <c r="F667" s="237"/>
      <c r="G667" s="238" t="e" cm="1">
        <f t="array" aca="1" ref="G667" ca="1">INDIRECT("'"&amp;$C667&amp;"'!"&amp;"$"&amp;$D667&amp;$G$1&amp;"")</f>
        <v>#REF!</v>
      </c>
      <c r="H667" s="239" t="s">
        <v>1</v>
      </c>
      <c r="I667" s="237" t="s">
        <v>1</v>
      </c>
      <c r="J667" s="238" t="e" cm="1">
        <f t="array" aca="1" ref="J667" ca="1">INDIRECT("'"&amp;$C667&amp;"'!"&amp;"$"&amp;$D667&amp;$J$1&amp;"")</f>
        <v>#REF!</v>
      </c>
      <c r="K667" s="239"/>
      <c r="L667" s="239"/>
      <c r="M667" s="240"/>
      <c r="N667" s="236" t="e" cm="1">
        <f t="array" aca="1" ref="N667" ca="1">INDIRECT("'"&amp;$C667&amp;"'!"&amp;"$"&amp;$D667&amp;$N$1&amp;"")</f>
        <v>#REF!</v>
      </c>
      <c r="O667" s="239"/>
      <c r="P667" s="239"/>
      <c r="Q667" s="237"/>
      <c r="R667" s="236" t="e" cm="1">
        <f t="array" aca="1" ref="R667" ca="1">INDIRECT("'"&amp;$C667&amp;"'!"&amp;"$"&amp;$D667&amp;$R$1&amp;"")</f>
        <v>#REF!</v>
      </c>
      <c r="S667" s="239"/>
      <c r="T667" s="239"/>
      <c r="U667" s="240"/>
      <c r="V667" s="236"/>
      <c r="W667" s="241" t="e" cm="1">
        <f t="array" aca="1" ref="W667" ca="1">INDIRECT("'"&amp;$C667&amp;"'!"&amp;"$"&amp;$D667&amp;$W$1&amp;"")</f>
        <v>#REF!</v>
      </c>
      <c r="X667" s="239"/>
      <c r="Y667" s="237"/>
      <c r="Z667" s="238" t="e" cm="1">
        <f t="array" aca="1" ref="Z667" ca="1">INDIRECT("'"&amp;$C667&amp;"'!"&amp;"$"&amp;$D667&amp;$Z$1&amp;"")</f>
        <v>#REF!</v>
      </c>
      <c r="AA667" s="239" t="s">
        <v>1</v>
      </c>
      <c r="AB667" s="239" t="s">
        <v>1</v>
      </c>
      <c r="AC667" s="240" t="s">
        <v>1</v>
      </c>
      <c r="AD667" s="236" t="e" cm="1">
        <f t="array" aca="1" ref="AD667" ca="1">INDIRECT("'"&amp;$C667&amp;"'!"&amp;"$"&amp;$D667&amp;$AD$1&amp;"")</f>
        <v>#REF!</v>
      </c>
      <c r="AE667" s="239" t="s">
        <v>1</v>
      </c>
      <c r="AF667" s="239" t="s">
        <v>1</v>
      </c>
      <c r="AG667" s="237" t="s">
        <v>1</v>
      </c>
      <c r="AH667" s="238" t="e" cm="1">
        <f t="array" aca="1" ref="AH667" ca="1">INDIRECT("'"&amp;$C667&amp;"'!"&amp;"$"&amp;$D667&amp;$AH$1&amp;"")</f>
        <v>#REF!</v>
      </c>
      <c r="AI667" s="239" t="s">
        <v>1</v>
      </c>
      <c r="AJ667" s="239" t="s">
        <v>1</v>
      </c>
      <c r="AK667" s="240" t="s">
        <v>1</v>
      </c>
      <c r="AL667" s="236" t="e" cm="1">
        <f t="array" aca="1" ref="AL667" ca="1">INDIRECT("'"&amp;$C667&amp;"'!"&amp;"$"&amp;$D667&amp;$AL$1&amp;"")</f>
        <v>#REF!</v>
      </c>
      <c r="AM667" s="239" t="s">
        <v>1</v>
      </c>
      <c r="AN667" s="239" t="s">
        <v>1</v>
      </c>
      <c r="AO667" s="237" t="s">
        <v>1</v>
      </c>
      <c r="AP667" s="236"/>
      <c r="AQ667" s="240"/>
      <c r="AR667" s="236" t="e" cm="1">
        <f t="array" aca="1" ref="AR667" ca="1">INDIRECT("'"&amp;$C667&amp;"'!"&amp;"$"&amp;$D667&amp;$AR$1&amp;"")</f>
        <v>#REF!</v>
      </c>
      <c r="AS667" s="239"/>
      <c r="AT667" s="237"/>
      <c r="AU667" s="238" t="e" cm="1">
        <f t="array" aca="1" ref="AU667" ca="1">INDIRECT("'"&amp;$C667&amp;"'!"&amp;"$"&amp;$D667&amp;$AU$1&amp;"")</f>
        <v>#REF!</v>
      </c>
      <c r="AV667" s="239"/>
      <c r="AW667" s="237"/>
      <c r="AX667" s="236"/>
      <c r="AY667" s="240"/>
      <c r="AZ667" s="239" t="e" cm="1">
        <f t="array" aca="1" ref="AZ667" ca="1">INDIRECT("'"&amp;$C667&amp;"'!"&amp;"$"&amp;$D667&amp;$AZ$1&amp;"")</f>
        <v>#REF!</v>
      </c>
      <c r="BA667" s="238"/>
      <c r="BB667" s="239"/>
      <c r="BC667" s="237"/>
      <c r="BD667" s="239" t="e" cm="1">
        <f t="array" aca="1" ref="BD667" ca="1">INDIRECT("'"&amp;$C667&amp;"'!"&amp;"$"&amp;$D667&amp;$BD$1&amp;"")</f>
        <v>#REF!</v>
      </c>
      <c r="BE667" s="238"/>
      <c r="BF667" s="239"/>
      <c r="BG667" s="237"/>
      <c r="BH667" s="241"/>
      <c r="BI667" s="237"/>
      <c r="BJ667" s="241" t="e" cm="1">
        <f t="array" aca="1" ref="BJ667" ca="1">INDIRECT("'"&amp;$C667&amp;"'!"&amp;"$"&amp;$D667&amp;$BJ$1&amp;"")</f>
        <v>#REF!</v>
      </c>
      <c r="BK667" s="239"/>
      <c r="BL667" s="237"/>
      <c r="BM667" s="415"/>
      <c r="BN667" s="236" t="e" cm="1">
        <f t="array" aca="1" ref="BN667" ca="1">INDIRECT("'"&amp;$C667&amp;"'!"&amp;"$"&amp;$D667&amp;$BN$1&amp;"")</f>
        <v>#REF!</v>
      </c>
      <c r="BO667" s="238"/>
      <c r="BP667" s="237"/>
      <c r="BQ667" s="241" t="e" cm="1">
        <f t="array" aca="1" ref="BQ667" ca="1">INDIRECT("'"&amp;$C667&amp;"'!"&amp;"$"&amp;$D667&amp;$BQ$1&amp;"")</f>
        <v>#REF!</v>
      </c>
      <c r="BR667" s="239"/>
      <c r="BS667" s="239"/>
      <c r="BT667" s="237"/>
      <c r="BU667" s="242" t="e" cm="1">
        <f t="array" aca="1" ref="BU667" ca="1">INDIRECT("'"&amp;$C667&amp;"'!"&amp;"$"&amp;$D667&amp;$BU$1&amp;"")</f>
        <v>#REF!</v>
      </c>
      <c r="BV667" s="239"/>
      <c r="BW667" s="239"/>
      <c r="BX667" s="237"/>
      <c r="BY667" s="242"/>
      <c r="BZ667" s="239"/>
      <c r="CA667" s="239"/>
      <c r="CB667" s="237"/>
    </row>
    <row r="668" spans="1:80" ht="15" x14ac:dyDescent="0.2">
      <c r="A668" s="351">
        <f t="shared" si="51"/>
        <v>45988</v>
      </c>
      <c r="B668" s="268">
        <v>0.54166666666666696</v>
      </c>
      <c r="C668" s="254">
        <f t="shared" si="52"/>
        <v>27</v>
      </c>
      <c r="D668" s="255" t="s">
        <v>166</v>
      </c>
      <c r="E668" s="229"/>
      <c r="F668" s="230"/>
      <c r="G668" s="231" t="e" cm="1">
        <f t="array" aca="1" ref="G668" ca="1">INDIRECT("'"&amp;$C668&amp;"'!"&amp;"$"&amp;$D668&amp;$G$1&amp;"")</f>
        <v>#REF!</v>
      </c>
      <c r="H668" s="232" t="s">
        <v>1</v>
      </c>
      <c r="I668" s="230" t="s">
        <v>1</v>
      </c>
      <c r="J668" s="231" t="e" cm="1">
        <f t="array" aca="1" ref="J668" ca="1">INDIRECT("'"&amp;$C668&amp;"'!"&amp;"$"&amp;$D668&amp;$J$1&amp;"")</f>
        <v>#REF!</v>
      </c>
      <c r="K668" s="232"/>
      <c r="L668" s="232"/>
      <c r="M668" s="230"/>
      <c r="N668" s="229" t="e" cm="1">
        <f t="array" aca="1" ref="N668" ca="1">INDIRECT("'"&amp;$C668&amp;"'!"&amp;"$"&amp;$D668&amp;$N$1&amp;"")</f>
        <v>#REF!</v>
      </c>
      <c r="O668" s="232"/>
      <c r="P668" s="232"/>
      <c r="Q668" s="230"/>
      <c r="R668" s="359" t="e" cm="1">
        <f t="array" aca="1" ref="R668" ca="1">INDIRECT("'"&amp;$C668&amp;"'!"&amp;"$"&amp;$D668&amp;$R$1&amp;"")</f>
        <v>#REF!</v>
      </c>
      <c r="S668" s="232"/>
      <c r="T668" s="232"/>
      <c r="U668" s="233"/>
      <c r="V668" s="229"/>
      <c r="W668" s="234" t="e" cm="1">
        <f t="array" aca="1" ref="W668" ca="1">INDIRECT("'"&amp;$C668&amp;"'!"&amp;"$"&amp;$D668&amp;$W$1&amp;"")</f>
        <v>#REF!</v>
      </c>
      <c r="X668" s="232"/>
      <c r="Y668" s="230"/>
      <c r="Z668" s="231" t="e" cm="1">
        <f t="array" aca="1" ref="Z668" ca="1">INDIRECT("'"&amp;$C668&amp;"'!"&amp;"$"&amp;$D668&amp;$Z$1&amp;"")</f>
        <v>#REF!</v>
      </c>
      <c r="AA668" s="232" t="s">
        <v>1</v>
      </c>
      <c r="AB668" s="232" t="s">
        <v>1</v>
      </c>
      <c r="AC668" s="233" t="s">
        <v>1</v>
      </c>
      <c r="AD668" s="229" t="e" cm="1">
        <f t="array" aca="1" ref="AD668" ca="1">INDIRECT("'"&amp;$C668&amp;"'!"&amp;"$"&amp;$D668&amp;$AD$1&amp;"")</f>
        <v>#REF!</v>
      </c>
      <c r="AE668" s="232" t="s">
        <v>1</v>
      </c>
      <c r="AF668" s="232" t="s">
        <v>1</v>
      </c>
      <c r="AG668" s="230" t="s">
        <v>1</v>
      </c>
      <c r="AH668" s="231" t="e" cm="1">
        <f t="array" aca="1" ref="AH668" ca="1">INDIRECT("'"&amp;$C668&amp;"'!"&amp;"$"&amp;$D668&amp;$AH$1&amp;"")</f>
        <v>#REF!</v>
      </c>
      <c r="AI668" s="232" t="s">
        <v>1</v>
      </c>
      <c r="AJ668" s="232" t="s">
        <v>1</v>
      </c>
      <c r="AK668" s="233" t="s">
        <v>1</v>
      </c>
      <c r="AL668" s="229" t="e" cm="1">
        <f t="array" aca="1" ref="AL668" ca="1">INDIRECT("'"&amp;$C668&amp;"'!"&amp;"$"&amp;$D668&amp;$AL$1&amp;"")</f>
        <v>#REF!</v>
      </c>
      <c r="AM668" s="232" t="s">
        <v>1</v>
      </c>
      <c r="AN668" s="232" t="s">
        <v>1</v>
      </c>
      <c r="AO668" s="230" t="s">
        <v>1</v>
      </c>
      <c r="AP668" s="229"/>
      <c r="AQ668" s="233"/>
      <c r="AR668" s="229" t="e" cm="1">
        <f t="array" aca="1" ref="AR668" ca="1">INDIRECT("'"&amp;$C668&amp;"'!"&amp;"$"&amp;$D668&amp;$AR$1&amp;"")</f>
        <v>#REF!</v>
      </c>
      <c r="AS668" s="232"/>
      <c r="AT668" s="230"/>
      <c r="AU668" s="231" t="e" cm="1">
        <f t="array" aca="1" ref="AU668" ca="1">INDIRECT("'"&amp;$C668&amp;"'!"&amp;"$"&amp;$D668&amp;$AU$1&amp;"")</f>
        <v>#REF!</v>
      </c>
      <c r="AV668" s="232"/>
      <c r="AW668" s="230"/>
      <c r="AX668" s="229"/>
      <c r="AY668" s="233"/>
      <c r="AZ668" s="232" t="e" cm="1">
        <f t="array" aca="1" ref="AZ668" ca="1">INDIRECT("'"&amp;$C668&amp;"'!"&amp;"$"&amp;$D668&amp;$AZ$1&amp;"")</f>
        <v>#REF!</v>
      </c>
      <c r="BA668" s="231"/>
      <c r="BB668" s="232"/>
      <c r="BC668" s="230"/>
      <c r="BD668" s="232" t="e" cm="1">
        <f t="array" aca="1" ref="BD668" ca="1">INDIRECT("'"&amp;$C668&amp;"'!"&amp;"$"&amp;$D668&amp;$BD$1&amp;"")</f>
        <v>#REF!</v>
      </c>
      <c r="BE668" s="231"/>
      <c r="BF668" s="232"/>
      <c r="BG668" s="230"/>
      <c r="BH668" s="234"/>
      <c r="BI668" s="230"/>
      <c r="BJ668" s="234" t="e" cm="1">
        <f t="array" aca="1" ref="BJ668" ca="1">INDIRECT("'"&amp;$C668&amp;"'!"&amp;"$"&amp;$D668&amp;$BJ$1&amp;"")</f>
        <v>#REF!</v>
      </c>
      <c r="BK668" s="232"/>
      <c r="BL668" s="230"/>
      <c r="BM668" s="414"/>
      <c r="BN668" s="229" t="e" cm="1">
        <f t="array" aca="1" ref="BN668" ca="1">INDIRECT("'"&amp;$C668&amp;"'!"&amp;"$"&amp;$D668&amp;$BN$1&amp;"")</f>
        <v>#REF!</v>
      </c>
      <c r="BO668" s="231"/>
      <c r="BP668" s="230"/>
      <c r="BQ668" s="234" t="e" cm="1">
        <f t="array" aca="1" ref="BQ668" ca="1">INDIRECT("'"&amp;$C668&amp;"'!"&amp;"$"&amp;$D668&amp;$BQ$1&amp;"")</f>
        <v>#REF!</v>
      </c>
      <c r="BR668" s="232"/>
      <c r="BS668" s="232"/>
      <c r="BT668" s="230"/>
      <c r="BU668" s="235" t="e" cm="1">
        <f t="array" aca="1" ref="BU668" ca="1">INDIRECT("'"&amp;$C668&amp;"'!"&amp;"$"&amp;$D668&amp;$BU$1&amp;"")</f>
        <v>#REF!</v>
      </c>
      <c r="BV668" s="232"/>
      <c r="BW668" s="232"/>
      <c r="BX668" s="230"/>
      <c r="BY668" s="235"/>
      <c r="BZ668" s="232"/>
      <c r="CA668" s="232"/>
      <c r="CB668" s="230"/>
    </row>
    <row r="669" spans="1:80" ht="15" x14ac:dyDescent="0.2">
      <c r="A669" s="351">
        <f t="shared" si="51"/>
        <v>45988</v>
      </c>
      <c r="B669" s="268">
        <v>0.58333333333333404</v>
      </c>
      <c r="C669" s="254">
        <f t="shared" si="52"/>
        <v>27</v>
      </c>
      <c r="D669" s="255" t="s">
        <v>167</v>
      </c>
      <c r="E669" s="236"/>
      <c r="F669" s="237"/>
      <c r="G669" s="238" t="e" cm="1">
        <f t="array" aca="1" ref="G669" ca="1">INDIRECT("'"&amp;$C669&amp;"'!"&amp;"$"&amp;$D669&amp;$G$1&amp;"")</f>
        <v>#REF!</v>
      </c>
      <c r="H669" s="239" t="s">
        <v>1</v>
      </c>
      <c r="I669" s="237" t="s">
        <v>1</v>
      </c>
      <c r="J669" s="238" t="e" cm="1">
        <f t="array" aca="1" ref="J669" ca="1">INDIRECT("'"&amp;$C669&amp;"'!"&amp;"$"&amp;$D669&amp;$J$1&amp;"")</f>
        <v>#REF!</v>
      </c>
      <c r="K669" s="239"/>
      <c r="L669" s="239"/>
      <c r="M669" s="240"/>
      <c r="N669" s="236" t="e" cm="1">
        <f t="array" aca="1" ref="N669" ca="1">INDIRECT("'"&amp;$C669&amp;"'!"&amp;"$"&amp;$D669&amp;$N$1&amp;"")</f>
        <v>#REF!</v>
      </c>
      <c r="O669" s="239"/>
      <c r="P669" s="239"/>
      <c r="Q669" s="237"/>
      <c r="R669" s="236" t="e" cm="1">
        <f t="array" aca="1" ref="R669" ca="1">INDIRECT("'"&amp;$C669&amp;"'!"&amp;"$"&amp;$D669&amp;$R$1&amp;"")</f>
        <v>#REF!</v>
      </c>
      <c r="S669" s="239"/>
      <c r="T669" s="239"/>
      <c r="U669" s="240"/>
      <c r="V669" s="236"/>
      <c r="W669" s="241" t="e" cm="1">
        <f t="array" aca="1" ref="W669" ca="1">INDIRECT("'"&amp;$C669&amp;"'!"&amp;"$"&amp;$D669&amp;$W$1&amp;"")</f>
        <v>#REF!</v>
      </c>
      <c r="X669" s="239"/>
      <c r="Y669" s="237"/>
      <c r="Z669" s="238" t="e" cm="1">
        <f t="array" aca="1" ref="Z669" ca="1">INDIRECT("'"&amp;$C669&amp;"'!"&amp;"$"&amp;$D669&amp;$Z$1&amp;"")</f>
        <v>#REF!</v>
      </c>
      <c r="AA669" s="239" t="s">
        <v>1</v>
      </c>
      <c r="AB669" s="239" t="s">
        <v>1</v>
      </c>
      <c r="AC669" s="240" t="s">
        <v>1</v>
      </c>
      <c r="AD669" s="236" t="e" cm="1">
        <f t="array" aca="1" ref="AD669" ca="1">INDIRECT("'"&amp;$C669&amp;"'!"&amp;"$"&amp;$D669&amp;$AD$1&amp;"")</f>
        <v>#REF!</v>
      </c>
      <c r="AE669" s="239" t="s">
        <v>1</v>
      </c>
      <c r="AF669" s="239" t="s">
        <v>1</v>
      </c>
      <c r="AG669" s="237" t="s">
        <v>1</v>
      </c>
      <c r="AH669" s="238" t="e" cm="1">
        <f t="array" aca="1" ref="AH669" ca="1">INDIRECT("'"&amp;$C669&amp;"'!"&amp;"$"&amp;$D669&amp;$AH$1&amp;"")</f>
        <v>#REF!</v>
      </c>
      <c r="AI669" s="239" t="s">
        <v>1</v>
      </c>
      <c r="AJ669" s="239" t="s">
        <v>1</v>
      </c>
      <c r="AK669" s="240" t="s">
        <v>1</v>
      </c>
      <c r="AL669" s="236" t="e" cm="1">
        <f t="array" aca="1" ref="AL669" ca="1">INDIRECT("'"&amp;$C669&amp;"'!"&amp;"$"&amp;$D669&amp;$AL$1&amp;"")</f>
        <v>#REF!</v>
      </c>
      <c r="AM669" s="239" t="s">
        <v>1</v>
      </c>
      <c r="AN669" s="239" t="s">
        <v>1</v>
      </c>
      <c r="AO669" s="237" t="s">
        <v>1</v>
      </c>
      <c r="AP669" s="236"/>
      <c r="AQ669" s="240"/>
      <c r="AR669" s="236" t="e" cm="1">
        <f t="array" aca="1" ref="AR669" ca="1">INDIRECT("'"&amp;$C669&amp;"'!"&amp;"$"&amp;$D669&amp;$AR$1&amp;"")</f>
        <v>#REF!</v>
      </c>
      <c r="AS669" s="239"/>
      <c r="AT669" s="237"/>
      <c r="AU669" s="238" t="e" cm="1">
        <f t="array" aca="1" ref="AU669" ca="1">INDIRECT("'"&amp;$C669&amp;"'!"&amp;"$"&amp;$D669&amp;$AU$1&amp;"")</f>
        <v>#REF!</v>
      </c>
      <c r="AV669" s="239"/>
      <c r="AW669" s="237"/>
      <c r="AX669" s="236"/>
      <c r="AY669" s="240"/>
      <c r="AZ669" s="239" t="e" cm="1">
        <f t="array" aca="1" ref="AZ669" ca="1">INDIRECT("'"&amp;$C669&amp;"'!"&amp;"$"&amp;$D669&amp;$AZ$1&amp;"")</f>
        <v>#REF!</v>
      </c>
      <c r="BA669" s="238"/>
      <c r="BB669" s="239"/>
      <c r="BC669" s="237"/>
      <c r="BD669" s="239" t="e" cm="1">
        <f t="array" aca="1" ref="BD669" ca="1">INDIRECT("'"&amp;$C669&amp;"'!"&amp;"$"&amp;$D669&amp;$BD$1&amp;"")</f>
        <v>#REF!</v>
      </c>
      <c r="BE669" s="238"/>
      <c r="BF669" s="239"/>
      <c r="BG669" s="237"/>
      <c r="BH669" s="241"/>
      <c r="BI669" s="237"/>
      <c r="BJ669" s="241" t="e" cm="1">
        <f t="array" aca="1" ref="BJ669" ca="1">INDIRECT("'"&amp;$C669&amp;"'!"&amp;"$"&amp;$D669&amp;$BJ$1&amp;"")</f>
        <v>#REF!</v>
      </c>
      <c r="BK669" s="239"/>
      <c r="BL669" s="237"/>
      <c r="BM669" s="415"/>
      <c r="BN669" s="236" t="e" cm="1">
        <f t="array" aca="1" ref="BN669" ca="1">INDIRECT("'"&amp;$C669&amp;"'!"&amp;"$"&amp;$D669&amp;$BN$1&amp;"")</f>
        <v>#REF!</v>
      </c>
      <c r="BO669" s="238"/>
      <c r="BP669" s="237"/>
      <c r="BQ669" s="241" t="e" cm="1">
        <f t="array" aca="1" ref="BQ669" ca="1">INDIRECT("'"&amp;$C669&amp;"'!"&amp;"$"&amp;$D669&amp;$BQ$1&amp;"")</f>
        <v>#REF!</v>
      </c>
      <c r="BR669" s="239"/>
      <c r="BS669" s="239"/>
      <c r="BT669" s="237"/>
      <c r="BU669" s="242" t="e" cm="1">
        <f t="array" aca="1" ref="BU669" ca="1">INDIRECT("'"&amp;$C669&amp;"'!"&amp;"$"&amp;$D669&amp;$BU$1&amp;"")</f>
        <v>#REF!</v>
      </c>
      <c r="BV669" s="239"/>
      <c r="BW669" s="239"/>
      <c r="BX669" s="237"/>
      <c r="BY669" s="242"/>
      <c r="BZ669" s="239"/>
      <c r="CA669" s="239"/>
      <c r="CB669" s="237"/>
    </row>
    <row r="670" spans="1:80" ht="15" x14ac:dyDescent="0.2">
      <c r="A670" s="351">
        <f t="shared" si="51"/>
        <v>45988</v>
      </c>
      <c r="B670" s="268">
        <v>0.625</v>
      </c>
      <c r="C670" s="254">
        <f t="shared" si="52"/>
        <v>27</v>
      </c>
      <c r="D670" s="255" t="s">
        <v>168</v>
      </c>
      <c r="E670" s="229"/>
      <c r="F670" s="230"/>
      <c r="G670" s="231" t="e" cm="1">
        <f t="array" aca="1" ref="G670" ca="1">INDIRECT("'"&amp;$C670&amp;"'!"&amp;"$"&amp;$D670&amp;$G$1&amp;"")</f>
        <v>#REF!</v>
      </c>
      <c r="H670" s="232" t="s">
        <v>1</v>
      </c>
      <c r="I670" s="230" t="s">
        <v>1</v>
      </c>
      <c r="J670" s="231" t="e" cm="1">
        <f t="array" aca="1" ref="J670" ca="1">INDIRECT("'"&amp;$C670&amp;"'!"&amp;"$"&amp;$D670&amp;$J$1&amp;"")</f>
        <v>#REF!</v>
      </c>
      <c r="K670" s="232"/>
      <c r="L670" s="232"/>
      <c r="M670" s="233"/>
      <c r="N670" s="229" t="e" cm="1">
        <f t="array" aca="1" ref="N670" ca="1">INDIRECT("'"&amp;$C670&amp;"'!"&amp;"$"&amp;$D670&amp;$N$1&amp;"")</f>
        <v>#REF!</v>
      </c>
      <c r="O670" s="232"/>
      <c r="P670" s="232"/>
      <c r="Q670" s="230"/>
      <c r="R670" s="359" t="e" cm="1">
        <f t="array" aca="1" ref="R670" ca="1">INDIRECT("'"&amp;$C670&amp;"'!"&amp;"$"&amp;$D670&amp;$R$1&amp;"")</f>
        <v>#REF!</v>
      </c>
      <c r="S670" s="232"/>
      <c r="T670" s="232"/>
      <c r="U670" s="233"/>
      <c r="V670" s="229"/>
      <c r="W670" s="234" t="e" cm="1">
        <f t="array" aca="1" ref="W670" ca="1">INDIRECT("'"&amp;$C670&amp;"'!"&amp;"$"&amp;$D670&amp;$W$1&amp;"")</f>
        <v>#REF!</v>
      </c>
      <c r="X670" s="232"/>
      <c r="Y670" s="230"/>
      <c r="Z670" s="231" t="e" cm="1">
        <f t="array" aca="1" ref="Z670" ca="1">INDIRECT("'"&amp;$C670&amp;"'!"&amp;"$"&amp;$D670&amp;$Z$1&amp;"")</f>
        <v>#REF!</v>
      </c>
      <c r="AA670" s="232" t="s">
        <v>1</v>
      </c>
      <c r="AB670" s="232" t="s">
        <v>1</v>
      </c>
      <c r="AC670" s="233" t="s">
        <v>1</v>
      </c>
      <c r="AD670" s="229" t="e" cm="1">
        <f t="array" aca="1" ref="AD670" ca="1">INDIRECT("'"&amp;$C670&amp;"'!"&amp;"$"&amp;$D670&amp;$AD$1&amp;"")</f>
        <v>#REF!</v>
      </c>
      <c r="AE670" s="232" t="s">
        <v>1</v>
      </c>
      <c r="AF670" s="232" t="s">
        <v>1</v>
      </c>
      <c r="AG670" s="230" t="s">
        <v>1</v>
      </c>
      <c r="AH670" s="231" t="e" cm="1">
        <f t="array" aca="1" ref="AH670" ca="1">INDIRECT("'"&amp;$C670&amp;"'!"&amp;"$"&amp;$D670&amp;$AH$1&amp;"")</f>
        <v>#REF!</v>
      </c>
      <c r="AI670" s="232" t="s">
        <v>1</v>
      </c>
      <c r="AJ670" s="232" t="s">
        <v>1</v>
      </c>
      <c r="AK670" s="233" t="s">
        <v>1</v>
      </c>
      <c r="AL670" s="229" t="e" cm="1">
        <f t="array" aca="1" ref="AL670" ca="1">INDIRECT("'"&amp;$C670&amp;"'!"&amp;"$"&amp;$D670&amp;$AL$1&amp;"")</f>
        <v>#REF!</v>
      </c>
      <c r="AM670" s="232" t="s">
        <v>1</v>
      </c>
      <c r="AN670" s="232" t="s">
        <v>1</v>
      </c>
      <c r="AO670" s="230" t="s">
        <v>1</v>
      </c>
      <c r="AP670" s="229"/>
      <c r="AQ670" s="233"/>
      <c r="AR670" s="229" t="e" cm="1">
        <f t="array" aca="1" ref="AR670" ca="1">INDIRECT("'"&amp;$C670&amp;"'!"&amp;"$"&amp;$D670&amp;$AR$1&amp;"")</f>
        <v>#REF!</v>
      </c>
      <c r="AS670" s="232"/>
      <c r="AT670" s="230"/>
      <c r="AU670" s="231" t="e" cm="1">
        <f t="array" aca="1" ref="AU670" ca="1">INDIRECT("'"&amp;$C670&amp;"'!"&amp;"$"&amp;$D670&amp;$AU$1&amp;"")</f>
        <v>#REF!</v>
      </c>
      <c r="AV670" s="232"/>
      <c r="AW670" s="230"/>
      <c r="AX670" s="229"/>
      <c r="AY670" s="233"/>
      <c r="AZ670" s="232" t="e" cm="1">
        <f t="array" aca="1" ref="AZ670" ca="1">INDIRECT("'"&amp;$C670&amp;"'!"&amp;"$"&amp;$D670&amp;$AZ$1&amp;"")</f>
        <v>#REF!</v>
      </c>
      <c r="BA670" s="231"/>
      <c r="BB670" s="232"/>
      <c r="BC670" s="230"/>
      <c r="BD670" s="232" t="e" cm="1">
        <f t="array" aca="1" ref="BD670" ca="1">INDIRECT("'"&amp;$C670&amp;"'!"&amp;"$"&amp;$D670&amp;$BD$1&amp;"")</f>
        <v>#REF!</v>
      </c>
      <c r="BE670" s="231"/>
      <c r="BF670" s="232"/>
      <c r="BG670" s="230"/>
      <c r="BH670" s="234"/>
      <c r="BI670" s="230"/>
      <c r="BJ670" s="234" t="e" cm="1">
        <f t="array" aca="1" ref="BJ670" ca="1">INDIRECT("'"&amp;$C670&amp;"'!"&amp;"$"&amp;$D670&amp;$BJ$1&amp;"")</f>
        <v>#REF!</v>
      </c>
      <c r="BK670" s="232"/>
      <c r="BL670" s="230"/>
      <c r="BM670" s="414"/>
      <c r="BN670" s="229" t="e" cm="1">
        <f t="array" aca="1" ref="BN670" ca="1">INDIRECT("'"&amp;$C670&amp;"'!"&amp;"$"&amp;$D670&amp;$BN$1&amp;"")</f>
        <v>#REF!</v>
      </c>
      <c r="BO670" s="231"/>
      <c r="BP670" s="230"/>
      <c r="BQ670" s="234" t="e" cm="1">
        <f t="array" aca="1" ref="BQ670" ca="1">INDIRECT("'"&amp;$C670&amp;"'!"&amp;"$"&amp;$D670&amp;$BQ$1&amp;"")</f>
        <v>#REF!</v>
      </c>
      <c r="BR670" s="232"/>
      <c r="BS670" s="232"/>
      <c r="BT670" s="230"/>
      <c r="BU670" s="235" t="e" cm="1">
        <f t="array" aca="1" ref="BU670" ca="1">INDIRECT("'"&amp;$C670&amp;"'!"&amp;"$"&amp;$D670&amp;$BU$1&amp;"")</f>
        <v>#REF!</v>
      </c>
      <c r="BV670" s="232"/>
      <c r="BW670" s="232"/>
      <c r="BX670" s="230"/>
      <c r="BY670" s="235"/>
      <c r="BZ670" s="232"/>
      <c r="CA670" s="232"/>
      <c r="CB670" s="230"/>
    </row>
    <row r="671" spans="1:80" ht="15" x14ac:dyDescent="0.2">
      <c r="A671" s="351">
        <f t="shared" si="51"/>
        <v>45988</v>
      </c>
      <c r="B671" s="268">
        <v>0.66666666666666696</v>
      </c>
      <c r="C671" s="254">
        <f t="shared" si="52"/>
        <v>27</v>
      </c>
      <c r="D671" s="255" t="s">
        <v>169</v>
      </c>
      <c r="E671" s="236"/>
      <c r="F671" s="237"/>
      <c r="G671" s="238" t="e" cm="1">
        <f t="array" aca="1" ref="G671" ca="1">INDIRECT("'"&amp;$C671&amp;"'!"&amp;"$"&amp;$D671&amp;$G$1&amp;"")</f>
        <v>#REF!</v>
      </c>
      <c r="H671" s="239" t="s">
        <v>1</v>
      </c>
      <c r="I671" s="237" t="s">
        <v>1</v>
      </c>
      <c r="J671" s="238" t="e" cm="1">
        <f t="array" aca="1" ref="J671" ca="1">INDIRECT("'"&amp;$C671&amp;"'!"&amp;"$"&amp;$D671&amp;$J$1&amp;"")</f>
        <v>#REF!</v>
      </c>
      <c r="K671" s="239"/>
      <c r="L671" s="239"/>
      <c r="M671" s="240"/>
      <c r="N671" s="236" t="e" cm="1">
        <f t="array" aca="1" ref="N671" ca="1">INDIRECT("'"&amp;$C671&amp;"'!"&amp;"$"&amp;$D671&amp;$N$1&amp;"")</f>
        <v>#REF!</v>
      </c>
      <c r="O671" s="239"/>
      <c r="P671" s="239"/>
      <c r="Q671" s="237"/>
      <c r="R671" s="360" t="e" cm="1">
        <f t="array" aca="1" ref="R671" ca="1">INDIRECT("'"&amp;$C671&amp;"'!"&amp;"$"&amp;$D671&amp;$R$1&amp;"")</f>
        <v>#REF!</v>
      </c>
      <c r="S671" s="239"/>
      <c r="T671" s="239"/>
      <c r="U671" s="240"/>
      <c r="V671" s="236"/>
      <c r="W671" s="241" t="e" cm="1">
        <f t="array" aca="1" ref="W671" ca="1">INDIRECT("'"&amp;$C671&amp;"'!"&amp;"$"&amp;$D671&amp;$W$1&amp;"")</f>
        <v>#REF!</v>
      </c>
      <c r="X671" s="239"/>
      <c r="Y671" s="237"/>
      <c r="Z671" s="238" t="e" cm="1">
        <f t="array" aca="1" ref="Z671" ca="1">INDIRECT("'"&amp;$C671&amp;"'!"&amp;"$"&amp;$D671&amp;$Z$1&amp;"")</f>
        <v>#REF!</v>
      </c>
      <c r="AA671" s="239" t="s">
        <v>1</v>
      </c>
      <c r="AB671" s="239" t="s">
        <v>1</v>
      </c>
      <c r="AC671" s="240" t="s">
        <v>1</v>
      </c>
      <c r="AD671" s="236" t="e" cm="1">
        <f t="array" aca="1" ref="AD671" ca="1">INDIRECT("'"&amp;$C671&amp;"'!"&amp;"$"&amp;$D671&amp;$AD$1&amp;"")</f>
        <v>#REF!</v>
      </c>
      <c r="AE671" s="239" t="s">
        <v>1</v>
      </c>
      <c r="AF671" s="239" t="s">
        <v>1</v>
      </c>
      <c r="AG671" s="237" t="s">
        <v>1</v>
      </c>
      <c r="AH671" s="238" t="e" cm="1">
        <f t="array" aca="1" ref="AH671" ca="1">INDIRECT("'"&amp;$C671&amp;"'!"&amp;"$"&amp;$D671&amp;$AH$1&amp;"")</f>
        <v>#REF!</v>
      </c>
      <c r="AI671" s="239" t="s">
        <v>1</v>
      </c>
      <c r="AJ671" s="239" t="s">
        <v>1</v>
      </c>
      <c r="AK671" s="240" t="s">
        <v>1</v>
      </c>
      <c r="AL671" s="236" t="e" cm="1">
        <f t="array" aca="1" ref="AL671" ca="1">INDIRECT("'"&amp;$C671&amp;"'!"&amp;"$"&amp;$D671&amp;$AL$1&amp;"")</f>
        <v>#REF!</v>
      </c>
      <c r="AM671" s="239" t="s">
        <v>1</v>
      </c>
      <c r="AN671" s="239" t="s">
        <v>1</v>
      </c>
      <c r="AO671" s="237" t="s">
        <v>1</v>
      </c>
      <c r="AP671" s="236"/>
      <c r="AQ671" s="240"/>
      <c r="AR671" s="236" t="e" cm="1">
        <f t="array" aca="1" ref="AR671" ca="1">INDIRECT("'"&amp;$C671&amp;"'!"&amp;"$"&amp;$D671&amp;$AR$1&amp;"")</f>
        <v>#REF!</v>
      </c>
      <c r="AS671" s="239"/>
      <c r="AT671" s="237"/>
      <c r="AU671" s="238" t="e" cm="1">
        <f t="array" aca="1" ref="AU671" ca="1">INDIRECT("'"&amp;$C671&amp;"'!"&amp;"$"&amp;$D671&amp;$AU$1&amp;"")</f>
        <v>#REF!</v>
      </c>
      <c r="AV671" s="239"/>
      <c r="AW671" s="237"/>
      <c r="AX671" s="236"/>
      <c r="AY671" s="240"/>
      <c r="AZ671" s="239" t="e" cm="1">
        <f t="array" aca="1" ref="AZ671" ca="1">INDIRECT("'"&amp;$C671&amp;"'!"&amp;"$"&amp;$D671&amp;$AZ$1&amp;"")</f>
        <v>#REF!</v>
      </c>
      <c r="BA671" s="238"/>
      <c r="BB671" s="239"/>
      <c r="BC671" s="237"/>
      <c r="BD671" s="239" t="e" cm="1">
        <f t="array" aca="1" ref="BD671" ca="1">INDIRECT("'"&amp;$C671&amp;"'!"&amp;"$"&amp;$D671&amp;$BD$1&amp;"")</f>
        <v>#REF!</v>
      </c>
      <c r="BE671" s="238"/>
      <c r="BF671" s="239"/>
      <c r="BG671" s="237"/>
      <c r="BH671" s="241"/>
      <c r="BI671" s="237"/>
      <c r="BJ671" s="241" t="e" cm="1">
        <f t="array" aca="1" ref="BJ671" ca="1">INDIRECT("'"&amp;$C671&amp;"'!"&amp;"$"&amp;$D671&amp;$BJ$1&amp;"")</f>
        <v>#REF!</v>
      </c>
      <c r="BK671" s="239"/>
      <c r="BL671" s="237"/>
      <c r="BM671" s="415"/>
      <c r="BN671" s="236" t="e" cm="1">
        <f t="array" aca="1" ref="BN671" ca="1">INDIRECT("'"&amp;$C671&amp;"'!"&amp;"$"&amp;$D671&amp;$BN$1&amp;"")</f>
        <v>#REF!</v>
      </c>
      <c r="BO671" s="238"/>
      <c r="BP671" s="237"/>
      <c r="BQ671" s="241" t="e" cm="1">
        <f t="array" aca="1" ref="BQ671" ca="1">INDIRECT("'"&amp;$C671&amp;"'!"&amp;"$"&amp;$D671&amp;$BQ$1&amp;"")</f>
        <v>#REF!</v>
      </c>
      <c r="BR671" s="239"/>
      <c r="BS671" s="239"/>
      <c r="BT671" s="237"/>
      <c r="BU671" s="242" t="e" cm="1">
        <f t="array" aca="1" ref="BU671" ca="1">INDIRECT("'"&amp;$C671&amp;"'!"&amp;"$"&amp;$D671&amp;$BU$1&amp;"")</f>
        <v>#REF!</v>
      </c>
      <c r="BV671" s="239"/>
      <c r="BW671" s="239"/>
      <c r="BX671" s="237"/>
      <c r="BY671" s="242"/>
      <c r="BZ671" s="239"/>
      <c r="CA671" s="239"/>
      <c r="CB671" s="237"/>
    </row>
    <row r="672" spans="1:80" ht="15" x14ac:dyDescent="0.2">
      <c r="A672" s="351">
        <f t="shared" si="51"/>
        <v>45988</v>
      </c>
      <c r="B672" s="268">
        <v>0.70833333333333404</v>
      </c>
      <c r="C672" s="254">
        <f t="shared" si="52"/>
        <v>27</v>
      </c>
      <c r="D672" s="255" t="s">
        <v>170</v>
      </c>
      <c r="E672" s="229"/>
      <c r="F672" s="230"/>
      <c r="G672" s="231" t="e" cm="1">
        <f t="array" aca="1" ref="G672" ca="1">INDIRECT("'"&amp;$C672&amp;"'!"&amp;"$"&amp;$D672&amp;$G$1&amp;"")</f>
        <v>#REF!</v>
      </c>
      <c r="H672" s="232" t="s">
        <v>1</v>
      </c>
      <c r="I672" s="230" t="s">
        <v>1</v>
      </c>
      <c r="J672" s="231" t="e" cm="1">
        <f t="array" aca="1" ref="J672" ca="1">INDIRECT("'"&amp;$C672&amp;"'!"&amp;"$"&amp;$D672&amp;$J$1&amp;"")</f>
        <v>#REF!</v>
      </c>
      <c r="K672" s="232"/>
      <c r="L672" s="232"/>
      <c r="M672" s="233"/>
      <c r="N672" s="229" t="e" cm="1">
        <f t="array" aca="1" ref="N672" ca="1">INDIRECT("'"&amp;$C672&amp;"'!"&amp;"$"&amp;$D672&amp;$N$1&amp;"")</f>
        <v>#REF!</v>
      </c>
      <c r="O672" s="232"/>
      <c r="P672" s="232"/>
      <c r="Q672" s="233"/>
      <c r="R672" s="359" t="e" cm="1">
        <f t="array" aca="1" ref="R672" ca="1">INDIRECT("'"&amp;$C672&amp;"'!"&amp;"$"&amp;$D672&amp;$R$1&amp;"")</f>
        <v>#REF!</v>
      </c>
      <c r="S672" s="232"/>
      <c r="T672" s="232"/>
      <c r="U672" s="233"/>
      <c r="V672" s="229"/>
      <c r="W672" s="234" t="e" cm="1">
        <f t="array" aca="1" ref="W672" ca="1">INDIRECT("'"&amp;$C672&amp;"'!"&amp;"$"&amp;$D672&amp;$W$1&amp;"")</f>
        <v>#REF!</v>
      </c>
      <c r="X672" s="232"/>
      <c r="Y672" s="230"/>
      <c r="Z672" s="231" t="e" cm="1">
        <f t="array" aca="1" ref="Z672" ca="1">INDIRECT("'"&amp;$C672&amp;"'!"&amp;"$"&amp;$D672&amp;$Z$1&amp;"")</f>
        <v>#REF!</v>
      </c>
      <c r="AA672" s="232" t="s">
        <v>1</v>
      </c>
      <c r="AB672" s="232" t="s">
        <v>1</v>
      </c>
      <c r="AC672" s="233" t="s">
        <v>1</v>
      </c>
      <c r="AD672" s="229" t="e" cm="1">
        <f t="array" aca="1" ref="AD672" ca="1">INDIRECT("'"&amp;$C672&amp;"'!"&amp;"$"&amp;$D672&amp;$AD$1&amp;"")</f>
        <v>#REF!</v>
      </c>
      <c r="AE672" s="232" t="s">
        <v>1</v>
      </c>
      <c r="AF672" s="232" t="s">
        <v>1</v>
      </c>
      <c r="AG672" s="230" t="s">
        <v>1</v>
      </c>
      <c r="AH672" s="231" t="e" cm="1">
        <f t="array" aca="1" ref="AH672" ca="1">INDIRECT("'"&amp;$C672&amp;"'!"&amp;"$"&amp;$D672&amp;$AH$1&amp;"")</f>
        <v>#REF!</v>
      </c>
      <c r="AI672" s="232" t="s">
        <v>1</v>
      </c>
      <c r="AJ672" s="232" t="s">
        <v>1</v>
      </c>
      <c r="AK672" s="233" t="s">
        <v>1</v>
      </c>
      <c r="AL672" s="229" t="e" cm="1">
        <f t="array" aca="1" ref="AL672" ca="1">INDIRECT("'"&amp;$C672&amp;"'!"&amp;"$"&amp;$D672&amp;$AL$1&amp;"")</f>
        <v>#REF!</v>
      </c>
      <c r="AM672" s="232" t="s">
        <v>1</v>
      </c>
      <c r="AN672" s="232" t="s">
        <v>1</v>
      </c>
      <c r="AO672" s="230" t="s">
        <v>1</v>
      </c>
      <c r="AP672" s="229"/>
      <c r="AQ672" s="233"/>
      <c r="AR672" s="229" t="e" cm="1">
        <f t="array" aca="1" ref="AR672" ca="1">INDIRECT("'"&amp;$C672&amp;"'!"&amp;"$"&amp;$D672&amp;$AR$1&amp;"")</f>
        <v>#REF!</v>
      </c>
      <c r="AS672" s="232"/>
      <c r="AT672" s="230"/>
      <c r="AU672" s="231" t="e" cm="1">
        <f t="array" aca="1" ref="AU672" ca="1">INDIRECT("'"&amp;$C672&amp;"'!"&amp;"$"&amp;$D672&amp;$AU$1&amp;"")</f>
        <v>#REF!</v>
      </c>
      <c r="AV672" s="232"/>
      <c r="AW672" s="230"/>
      <c r="AX672" s="229"/>
      <c r="AY672" s="233"/>
      <c r="AZ672" s="232" t="e" cm="1">
        <f t="array" aca="1" ref="AZ672" ca="1">INDIRECT("'"&amp;$C672&amp;"'!"&amp;"$"&amp;$D672&amp;$AZ$1&amp;"")</f>
        <v>#REF!</v>
      </c>
      <c r="BA672" s="231"/>
      <c r="BB672" s="232"/>
      <c r="BC672" s="230"/>
      <c r="BD672" s="232" t="e" cm="1">
        <f t="array" aca="1" ref="BD672" ca="1">INDIRECT("'"&amp;$C672&amp;"'!"&amp;"$"&amp;$D672&amp;$BD$1&amp;"")</f>
        <v>#REF!</v>
      </c>
      <c r="BE672" s="231"/>
      <c r="BF672" s="232"/>
      <c r="BG672" s="230"/>
      <c r="BH672" s="234"/>
      <c r="BI672" s="230"/>
      <c r="BJ672" s="234" t="e" cm="1">
        <f t="array" aca="1" ref="BJ672" ca="1">INDIRECT("'"&amp;$C672&amp;"'!"&amp;"$"&amp;$D672&amp;$BJ$1&amp;"")</f>
        <v>#REF!</v>
      </c>
      <c r="BK672" s="232"/>
      <c r="BL672" s="230"/>
      <c r="BM672" s="414"/>
      <c r="BN672" s="229" t="e" cm="1">
        <f t="array" aca="1" ref="BN672" ca="1">INDIRECT("'"&amp;$C672&amp;"'!"&amp;"$"&amp;$D672&amp;$BN$1&amp;"")</f>
        <v>#REF!</v>
      </c>
      <c r="BO672" s="231"/>
      <c r="BP672" s="230"/>
      <c r="BQ672" s="234" t="e" cm="1">
        <f t="array" aca="1" ref="BQ672" ca="1">INDIRECT("'"&amp;$C672&amp;"'!"&amp;"$"&amp;$D672&amp;$BQ$1&amp;"")</f>
        <v>#REF!</v>
      </c>
      <c r="BR672" s="232"/>
      <c r="BS672" s="232"/>
      <c r="BT672" s="230"/>
      <c r="BU672" s="235" t="e" cm="1">
        <f t="array" aca="1" ref="BU672" ca="1">INDIRECT("'"&amp;$C672&amp;"'!"&amp;"$"&amp;$D672&amp;$BU$1&amp;"")</f>
        <v>#REF!</v>
      </c>
      <c r="BV672" s="232"/>
      <c r="BW672" s="232"/>
      <c r="BX672" s="230"/>
      <c r="BY672" s="235"/>
      <c r="BZ672" s="232"/>
      <c r="CA672" s="232"/>
      <c r="CB672" s="230"/>
    </row>
    <row r="673" spans="1:80" ht="15" x14ac:dyDescent="0.2">
      <c r="A673" s="351">
        <f t="shared" si="51"/>
        <v>45988</v>
      </c>
      <c r="B673" s="268">
        <v>0.750000000000001</v>
      </c>
      <c r="C673" s="254">
        <f t="shared" si="52"/>
        <v>27</v>
      </c>
      <c r="D673" s="255" t="s">
        <v>171</v>
      </c>
      <c r="E673" s="236"/>
      <c r="F673" s="237"/>
      <c r="G673" s="238" t="e" cm="1">
        <f t="array" aca="1" ref="G673" ca="1">INDIRECT("'"&amp;$C673&amp;"'!"&amp;"$"&amp;$D673&amp;$G$1&amp;"")</f>
        <v>#REF!</v>
      </c>
      <c r="H673" s="239" t="s">
        <v>1</v>
      </c>
      <c r="I673" s="237" t="s">
        <v>1</v>
      </c>
      <c r="J673" s="238" t="e" cm="1">
        <f t="array" aca="1" ref="J673" ca="1">INDIRECT("'"&amp;$C673&amp;"'!"&amp;"$"&amp;$D673&amp;$J$1&amp;"")</f>
        <v>#REF!</v>
      </c>
      <c r="K673" s="239"/>
      <c r="L673" s="239"/>
      <c r="M673" s="240"/>
      <c r="N673" s="236" t="e" cm="1">
        <f t="array" aca="1" ref="N673" ca="1">INDIRECT("'"&amp;$C673&amp;"'!"&amp;"$"&amp;$D673&amp;$N$1&amp;"")</f>
        <v>#REF!</v>
      </c>
      <c r="O673" s="239"/>
      <c r="P673" s="239"/>
      <c r="Q673" s="237"/>
      <c r="R673" s="236" t="e" cm="1">
        <f t="array" aca="1" ref="R673" ca="1">INDIRECT("'"&amp;$C673&amp;"'!"&amp;"$"&amp;$D673&amp;$R$1&amp;"")</f>
        <v>#REF!</v>
      </c>
      <c r="S673" s="239"/>
      <c r="T673" s="239"/>
      <c r="U673" s="240"/>
      <c r="V673" s="236"/>
      <c r="W673" s="241" t="e" cm="1">
        <f t="array" aca="1" ref="W673" ca="1">INDIRECT("'"&amp;$C673&amp;"'!"&amp;"$"&amp;$D673&amp;$W$1&amp;"")</f>
        <v>#REF!</v>
      </c>
      <c r="X673" s="239"/>
      <c r="Y673" s="237"/>
      <c r="Z673" s="238" t="e" cm="1">
        <f t="array" aca="1" ref="Z673" ca="1">INDIRECT("'"&amp;$C673&amp;"'!"&amp;"$"&amp;$D673&amp;$Z$1&amp;"")</f>
        <v>#REF!</v>
      </c>
      <c r="AA673" s="239" t="s">
        <v>1</v>
      </c>
      <c r="AB673" s="239" t="s">
        <v>1</v>
      </c>
      <c r="AC673" s="240" t="s">
        <v>1</v>
      </c>
      <c r="AD673" s="236" t="e" cm="1">
        <f t="array" aca="1" ref="AD673" ca="1">INDIRECT("'"&amp;$C673&amp;"'!"&amp;"$"&amp;$D673&amp;$AD$1&amp;"")</f>
        <v>#REF!</v>
      </c>
      <c r="AE673" s="239" t="s">
        <v>1</v>
      </c>
      <c r="AF673" s="239" t="s">
        <v>1</v>
      </c>
      <c r="AG673" s="237" t="s">
        <v>1</v>
      </c>
      <c r="AH673" s="238" t="e" cm="1">
        <f t="array" aca="1" ref="AH673" ca="1">INDIRECT("'"&amp;$C673&amp;"'!"&amp;"$"&amp;$D673&amp;$AH$1&amp;"")</f>
        <v>#REF!</v>
      </c>
      <c r="AI673" s="239" t="s">
        <v>1</v>
      </c>
      <c r="AJ673" s="239" t="s">
        <v>1</v>
      </c>
      <c r="AK673" s="240" t="s">
        <v>1</v>
      </c>
      <c r="AL673" s="236" t="e" cm="1">
        <f t="array" aca="1" ref="AL673" ca="1">INDIRECT("'"&amp;$C673&amp;"'!"&amp;"$"&amp;$D673&amp;$AL$1&amp;"")</f>
        <v>#REF!</v>
      </c>
      <c r="AM673" s="239" t="s">
        <v>1</v>
      </c>
      <c r="AN673" s="239" t="s">
        <v>1</v>
      </c>
      <c r="AO673" s="237" t="s">
        <v>1</v>
      </c>
      <c r="AP673" s="236"/>
      <c r="AQ673" s="240"/>
      <c r="AR673" s="236" t="e" cm="1">
        <f t="array" aca="1" ref="AR673" ca="1">INDIRECT("'"&amp;$C673&amp;"'!"&amp;"$"&amp;$D673&amp;$AR$1&amp;"")</f>
        <v>#REF!</v>
      </c>
      <c r="AS673" s="239"/>
      <c r="AT673" s="237"/>
      <c r="AU673" s="238" t="e" cm="1">
        <f t="array" aca="1" ref="AU673" ca="1">INDIRECT("'"&amp;$C673&amp;"'!"&amp;"$"&amp;$D673&amp;$AU$1&amp;"")</f>
        <v>#REF!</v>
      </c>
      <c r="AV673" s="239"/>
      <c r="AW673" s="237"/>
      <c r="AX673" s="236"/>
      <c r="AY673" s="240"/>
      <c r="AZ673" s="239" t="e" cm="1">
        <f t="array" aca="1" ref="AZ673" ca="1">INDIRECT("'"&amp;$C673&amp;"'!"&amp;"$"&amp;$D673&amp;$AZ$1&amp;"")</f>
        <v>#REF!</v>
      </c>
      <c r="BA673" s="238"/>
      <c r="BB673" s="239"/>
      <c r="BC673" s="237"/>
      <c r="BD673" s="239" t="e" cm="1">
        <f t="array" aca="1" ref="BD673" ca="1">INDIRECT("'"&amp;$C673&amp;"'!"&amp;"$"&amp;$D673&amp;$BD$1&amp;"")</f>
        <v>#REF!</v>
      </c>
      <c r="BE673" s="238"/>
      <c r="BF673" s="239"/>
      <c r="BG673" s="237"/>
      <c r="BH673" s="241"/>
      <c r="BI673" s="237"/>
      <c r="BJ673" s="241" t="e" cm="1">
        <f t="array" aca="1" ref="BJ673" ca="1">INDIRECT("'"&amp;$C673&amp;"'!"&amp;"$"&amp;$D673&amp;$BJ$1&amp;"")</f>
        <v>#REF!</v>
      </c>
      <c r="BK673" s="239"/>
      <c r="BL673" s="237"/>
      <c r="BM673" s="415"/>
      <c r="BN673" s="236" t="e" cm="1">
        <f t="array" aca="1" ref="BN673" ca="1">INDIRECT("'"&amp;$C673&amp;"'!"&amp;"$"&amp;$D673&amp;$BN$1&amp;"")</f>
        <v>#REF!</v>
      </c>
      <c r="BO673" s="238"/>
      <c r="BP673" s="237"/>
      <c r="BQ673" s="241" t="e" cm="1">
        <f t="array" aca="1" ref="BQ673" ca="1">INDIRECT("'"&amp;$C673&amp;"'!"&amp;"$"&amp;$D673&amp;$BQ$1&amp;"")</f>
        <v>#REF!</v>
      </c>
      <c r="BR673" s="239"/>
      <c r="BS673" s="239"/>
      <c r="BT673" s="237"/>
      <c r="BU673" s="242" t="e" cm="1">
        <f t="array" aca="1" ref="BU673" ca="1">INDIRECT("'"&amp;$C673&amp;"'!"&amp;"$"&amp;$D673&amp;$BU$1&amp;"")</f>
        <v>#REF!</v>
      </c>
      <c r="BV673" s="239"/>
      <c r="BW673" s="239"/>
      <c r="BX673" s="237"/>
      <c r="BY673" s="242"/>
      <c r="BZ673" s="239"/>
      <c r="CA673" s="239"/>
      <c r="CB673" s="237"/>
    </row>
    <row r="674" spans="1:80" ht="15" x14ac:dyDescent="0.2">
      <c r="A674" s="351">
        <f t="shared" si="51"/>
        <v>45988</v>
      </c>
      <c r="B674" s="268">
        <v>0.79166666666666696</v>
      </c>
      <c r="C674" s="254">
        <f t="shared" si="52"/>
        <v>27</v>
      </c>
      <c r="D674" s="255" t="s">
        <v>172</v>
      </c>
      <c r="E674" s="229"/>
      <c r="F674" s="230"/>
      <c r="G674" s="231" t="e" cm="1">
        <f t="array" aca="1" ref="G674" ca="1">INDIRECT("'"&amp;$C674&amp;"'!"&amp;"$"&amp;$D674&amp;$G$1&amp;"")</f>
        <v>#REF!</v>
      </c>
      <c r="H674" s="232" t="s">
        <v>1</v>
      </c>
      <c r="I674" s="230" t="s">
        <v>1</v>
      </c>
      <c r="J674" s="231" t="e" cm="1">
        <f t="array" aca="1" ref="J674" ca="1">INDIRECT("'"&amp;$C674&amp;"'!"&amp;"$"&amp;$D674&amp;$J$1&amp;"")</f>
        <v>#REF!</v>
      </c>
      <c r="K674" s="501"/>
      <c r="L674" s="232"/>
      <c r="M674" s="233"/>
      <c r="N674" s="229" t="e" cm="1">
        <f t="array" aca="1" ref="N674" ca="1">INDIRECT("'"&amp;$C674&amp;"'!"&amp;"$"&amp;$D674&amp;$N$1&amp;"")</f>
        <v>#REF!</v>
      </c>
      <c r="O674" s="232"/>
      <c r="P674" s="232"/>
      <c r="Q674" s="230"/>
      <c r="R674" s="359" t="e" cm="1">
        <f t="array" aca="1" ref="R674" ca="1">INDIRECT("'"&amp;$C674&amp;"'!"&amp;"$"&amp;$D674&amp;$R$1&amp;"")</f>
        <v>#REF!</v>
      </c>
      <c r="S674" s="232"/>
      <c r="T674" s="232"/>
      <c r="U674" s="233"/>
      <c r="V674" s="229"/>
      <c r="W674" s="234" t="e" cm="1">
        <f t="array" aca="1" ref="W674" ca="1">INDIRECT("'"&amp;$C674&amp;"'!"&amp;"$"&amp;$D674&amp;$W$1&amp;"")</f>
        <v>#REF!</v>
      </c>
      <c r="X674" s="232"/>
      <c r="Y674" s="230"/>
      <c r="Z674" s="231" t="e" cm="1">
        <f t="array" aca="1" ref="Z674" ca="1">INDIRECT("'"&amp;$C674&amp;"'!"&amp;"$"&amp;$D674&amp;$Z$1&amp;"")</f>
        <v>#REF!</v>
      </c>
      <c r="AA674" s="232" t="s">
        <v>1</v>
      </c>
      <c r="AB674" s="232" t="s">
        <v>1</v>
      </c>
      <c r="AC674" s="233" t="s">
        <v>1</v>
      </c>
      <c r="AD674" s="229" t="e" cm="1">
        <f t="array" aca="1" ref="AD674" ca="1">INDIRECT("'"&amp;$C674&amp;"'!"&amp;"$"&amp;$D674&amp;$AD$1&amp;"")</f>
        <v>#REF!</v>
      </c>
      <c r="AE674" s="232" t="s">
        <v>1</v>
      </c>
      <c r="AF674" s="232" t="s">
        <v>1</v>
      </c>
      <c r="AG674" s="230" t="s">
        <v>1</v>
      </c>
      <c r="AH674" s="231" t="e" cm="1">
        <f t="array" aca="1" ref="AH674" ca="1">INDIRECT("'"&amp;$C674&amp;"'!"&amp;"$"&amp;$D674&amp;$AH$1&amp;"")</f>
        <v>#REF!</v>
      </c>
      <c r="AI674" s="232" t="s">
        <v>1</v>
      </c>
      <c r="AJ674" s="232" t="s">
        <v>1</v>
      </c>
      <c r="AK674" s="233" t="s">
        <v>1</v>
      </c>
      <c r="AL674" s="229" t="e" cm="1">
        <f t="array" aca="1" ref="AL674" ca="1">INDIRECT("'"&amp;$C674&amp;"'!"&amp;"$"&amp;$D674&amp;$AL$1&amp;"")</f>
        <v>#REF!</v>
      </c>
      <c r="AM674" s="232" t="s">
        <v>1</v>
      </c>
      <c r="AN674" s="232" t="s">
        <v>1</v>
      </c>
      <c r="AO674" s="230" t="s">
        <v>1</v>
      </c>
      <c r="AP674" s="229"/>
      <c r="AQ674" s="233"/>
      <c r="AR674" s="229" t="e" cm="1">
        <f t="array" aca="1" ref="AR674" ca="1">INDIRECT("'"&amp;$C674&amp;"'!"&amp;"$"&amp;$D674&amp;$AR$1&amp;"")</f>
        <v>#REF!</v>
      </c>
      <c r="AS674" s="232"/>
      <c r="AT674" s="230"/>
      <c r="AU674" s="231" t="e" cm="1">
        <f t="array" aca="1" ref="AU674" ca="1">INDIRECT("'"&amp;$C674&amp;"'!"&amp;"$"&amp;$D674&amp;$AU$1&amp;"")</f>
        <v>#REF!</v>
      </c>
      <c r="AV674" s="232"/>
      <c r="AW674" s="230"/>
      <c r="AX674" s="229"/>
      <c r="AY674" s="233"/>
      <c r="AZ674" s="232" t="e" cm="1">
        <f t="array" aca="1" ref="AZ674" ca="1">INDIRECT("'"&amp;$C674&amp;"'!"&amp;"$"&amp;$D674&amp;$AZ$1&amp;"")</f>
        <v>#REF!</v>
      </c>
      <c r="BA674" s="231"/>
      <c r="BB674" s="232"/>
      <c r="BC674" s="230"/>
      <c r="BD674" s="232" t="e" cm="1">
        <f t="array" aca="1" ref="BD674" ca="1">INDIRECT("'"&amp;$C674&amp;"'!"&amp;"$"&amp;$D674&amp;$BD$1&amp;"")</f>
        <v>#REF!</v>
      </c>
      <c r="BE674" s="231"/>
      <c r="BF674" s="232"/>
      <c r="BG674" s="230"/>
      <c r="BH674" s="234"/>
      <c r="BI674" s="230"/>
      <c r="BJ674" s="234" t="e" cm="1">
        <f t="array" aca="1" ref="BJ674" ca="1">INDIRECT("'"&amp;$C674&amp;"'!"&amp;"$"&amp;$D674&amp;$BJ$1&amp;"")</f>
        <v>#REF!</v>
      </c>
      <c r="BK674" s="232"/>
      <c r="BL674" s="230"/>
      <c r="BM674" s="414"/>
      <c r="BN674" s="229" t="e" cm="1">
        <f t="array" aca="1" ref="BN674" ca="1">INDIRECT("'"&amp;$C674&amp;"'!"&amp;"$"&amp;$D674&amp;$BN$1&amp;"")</f>
        <v>#REF!</v>
      </c>
      <c r="BO674" s="231"/>
      <c r="BP674" s="230"/>
      <c r="BQ674" s="234" t="e" cm="1">
        <f t="array" aca="1" ref="BQ674" ca="1">INDIRECT("'"&amp;$C674&amp;"'!"&amp;"$"&amp;$D674&amp;$BQ$1&amp;"")</f>
        <v>#REF!</v>
      </c>
      <c r="BR674" s="232"/>
      <c r="BS674" s="232"/>
      <c r="BT674" s="230"/>
      <c r="BU674" s="235" t="e" cm="1">
        <f t="array" aca="1" ref="BU674" ca="1">INDIRECT("'"&amp;$C674&amp;"'!"&amp;"$"&amp;$D674&amp;$BU$1&amp;"")</f>
        <v>#REF!</v>
      </c>
      <c r="BV674" s="232"/>
      <c r="BW674" s="232"/>
      <c r="BX674" s="230"/>
      <c r="BY674" s="235"/>
      <c r="BZ674" s="232"/>
      <c r="CA674" s="232"/>
      <c r="CB674" s="230"/>
    </row>
    <row r="675" spans="1:80" ht="15" x14ac:dyDescent="0.2">
      <c r="A675" s="351">
        <f t="shared" si="51"/>
        <v>45988</v>
      </c>
      <c r="B675" s="268">
        <v>0.83333333333333337</v>
      </c>
      <c r="C675" s="254">
        <f t="shared" si="52"/>
        <v>27</v>
      </c>
      <c r="D675" s="255" t="s">
        <v>173</v>
      </c>
      <c r="E675" s="236"/>
      <c r="F675" s="237"/>
      <c r="G675" s="238" t="e" cm="1">
        <f t="array" aca="1" ref="G675" ca="1">INDIRECT("'"&amp;$C675&amp;"'!"&amp;"$"&amp;$D675&amp;$G$1&amp;"")</f>
        <v>#REF!</v>
      </c>
      <c r="H675" s="239" t="s">
        <v>1</v>
      </c>
      <c r="I675" s="237" t="s">
        <v>1</v>
      </c>
      <c r="J675" s="238" t="e" cm="1">
        <f t="array" aca="1" ref="J675" ca="1">INDIRECT("'"&amp;$C675&amp;"'!"&amp;"$"&amp;$D675&amp;$J$1&amp;"")</f>
        <v>#REF!</v>
      </c>
      <c r="K675" s="239"/>
      <c r="L675" s="239"/>
      <c r="M675" s="240"/>
      <c r="N675" s="236" t="e" cm="1">
        <f t="array" aca="1" ref="N675" ca="1">INDIRECT("'"&amp;$C675&amp;"'!"&amp;"$"&amp;$D675&amp;$N$1&amp;"")</f>
        <v>#REF!</v>
      </c>
      <c r="O675" s="239"/>
      <c r="P675" s="239"/>
      <c r="Q675" s="237"/>
      <c r="R675" s="236" t="e" cm="1">
        <f t="array" aca="1" ref="R675" ca="1">INDIRECT("'"&amp;$C675&amp;"'!"&amp;"$"&amp;$D675&amp;$R$1&amp;"")</f>
        <v>#REF!</v>
      </c>
      <c r="S675" s="239"/>
      <c r="T675" s="239"/>
      <c r="U675" s="240"/>
      <c r="V675" s="236"/>
      <c r="W675" s="241" t="e" cm="1">
        <f t="array" aca="1" ref="W675" ca="1">INDIRECT("'"&amp;$C675&amp;"'!"&amp;"$"&amp;$D675&amp;$W$1&amp;"")</f>
        <v>#REF!</v>
      </c>
      <c r="X675" s="239"/>
      <c r="Y675" s="237"/>
      <c r="Z675" s="238" t="e" cm="1">
        <f t="array" aca="1" ref="Z675" ca="1">INDIRECT("'"&amp;$C675&amp;"'!"&amp;"$"&amp;$D675&amp;$Z$1&amp;"")</f>
        <v>#REF!</v>
      </c>
      <c r="AA675" s="239" t="s">
        <v>1</v>
      </c>
      <c r="AB675" s="239" t="s">
        <v>1</v>
      </c>
      <c r="AC675" s="240" t="s">
        <v>1</v>
      </c>
      <c r="AD675" s="236" t="e" cm="1">
        <f t="array" aca="1" ref="AD675" ca="1">INDIRECT("'"&amp;$C675&amp;"'!"&amp;"$"&amp;$D675&amp;$AD$1&amp;"")</f>
        <v>#REF!</v>
      </c>
      <c r="AE675" s="239" t="s">
        <v>1</v>
      </c>
      <c r="AF675" s="239" t="s">
        <v>1</v>
      </c>
      <c r="AG675" s="237" t="s">
        <v>1</v>
      </c>
      <c r="AH675" s="238" t="e" cm="1">
        <f t="array" aca="1" ref="AH675" ca="1">INDIRECT("'"&amp;$C675&amp;"'!"&amp;"$"&amp;$D675&amp;$AH$1&amp;"")</f>
        <v>#REF!</v>
      </c>
      <c r="AI675" s="239" t="s">
        <v>1</v>
      </c>
      <c r="AJ675" s="239" t="s">
        <v>1</v>
      </c>
      <c r="AK675" s="240" t="s">
        <v>1</v>
      </c>
      <c r="AL675" s="236" t="e" cm="1">
        <f t="array" aca="1" ref="AL675" ca="1">INDIRECT("'"&amp;$C675&amp;"'!"&amp;"$"&amp;$D675&amp;$AL$1&amp;"")</f>
        <v>#REF!</v>
      </c>
      <c r="AM675" s="239" t="s">
        <v>1</v>
      </c>
      <c r="AN675" s="239" t="s">
        <v>1</v>
      </c>
      <c r="AO675" s="237" t="s">
        <v>1</v>
      </c>
      <c r="AP675" s="236"/>
      <c r="AQ675" s="240"/>
      <c r="AR675" s="236" t="e" cm="1">
        <f t="array" aca="1" ref="AR675" ca="1">INDIRECT("'"&amp;$C675&amp;"'!"&amp;"$"&amp;$D675&amp;$AR$1&amp;"")</f>
        <v>#REF!</v>
      </c>
      <c r="AS675" s="239"/>
      <c r="AT675" s="237"/>
      <c r="AU675" s="238" t="e" cm="1">
        <f t="array" aca="1" ref="AU675" ca="1">INDIRECT("'"&amp;$C675&amp;"'!"&amp;"$"&amp;$D675&amp;$AU$1&amp;"")</f>
        <v>#REF!</v>
      </c>
      <c r="AV675" s="239"/>
      <c r="AW675" s="237"/>
      <c r="AX675" s="236"/>
      <c r="AY675" s="240"/>
      <c r="AZ675" s="239" t="e" cm="1">
        <f t="array" aca="1" ref="AZ675" ca="1">INDIRECT("'"&amp;$C675&amp;"'!"&amp;"$"&amp;$D675&amp;$AZ$1&amp;"")</f>
        <v>#REF!</v>
      </c>
      <c r="BA675" s="238"/>
      <c r="BB675" s="239"/>
      <c r="BC675" s="237"/>
      <c r="BD675" s="239" t="e" cm="1">
        <f t="array" aca="1" ref="BD675" ca="1">INDIRECT("'"&amp;$C675&amp;"'!"&amp;"$"&amp;$D675&amp;$BD$1&amp;"")</f>
        <v>#REF!</v>
      </c>
      <c r="BE675" s="238"/>
      <c r="BF675" s="239"/>
      <c r="BG675" s="237"/>
      <c r="BH675" s="241"/>
      <c r="BI675" s="237"/>
      <c r="BJ675" s="241" t="e" cm="1">
        <f t="array" aca="1" ref="BJ675" ca="1">INDIRECT("'"&amp;$C675&amp;"'!"&amp;"$"&amp;$D675&amp;$BJ$1&amp;"")</f>
        <v>#REF!</v>
      </c>
      <c r="BK675" s="239"/>
      <c r="BL675" s="237"/>
      <c r="BM675" s="415"/>
      <c r="BN675" s="236" t="e" cm="1">
        <f t="array" aca="1" ref="BN675" ca="1">INDIRECT("'"&amp;$C675&amp;"'!"&amp;"$"&amp;$D675&amp;$BN$1&amp;"")</f>
        <v>#REF!</v>
      </c>
      <c r="BO675" s="238"/>
      <c r="BP675" s="237"/>
      <c r="BQ675" s="241" t="e" cm="1">
        <f t="array" aca="1" ref="BQ675" ca="1">INDIRECT("'"&amp;$C675&amp;"'!"&amp;"$"&amp;$D675&amp;$BQ$1&amp;"")</f>
        <v>#REF!</v>
      </c>
      <c r="BR675" s="239"/>
      <c r="BS675" s="239"/>
      <c r="BT675" s="237"/>
      <c r="BU675" s="242" t="e" cm="1">
        <f t="array" aca="1" ref="BU675" ca="1">INDIRECT("'"&amp;$C675&amp;"'!"&amp;"$"&amp;$D675&amp;$BU$1&amp;"")</f>
        <v>#REF!</v>
      </c>
      <c r="BV675" s="239"/>
      <c r="BW675" s="239"/>
      <c r="BX675" s="237"/>
      <c r="BY675" s="242"/>
      <c r="BZ675" s="239"/>
      <c r="CA675" s="239"/>
      <c r="CB675" s="237"/>
    </row>
    <row r="676" spans="1:80" ht="15" x14ac:dyDescent="0.2">
      <c r="A676" s="351">
        <f t="shared" si="51"/>
        <v>45988</v>
      </c>
      <c r="B676" s="268">
        <v>0.875000000000001</v>
      </c>
      <c r="C676" s="254">
        <f t="shared" si="52"/>
        <v>27</v>
      </c>
      <c r="D676" s="255" t="s">
        <v>174</v>
      </c>
      <c r="E676" s="229"/>
      <c r="F676" s="230"/>
      <c r="G676" s="231" t="e" cm="1">
        <f t="array" aca="1" ref="G676" ca="1">INDIRECT("'"&amp;$C676&amp;"'!"&amp;"$"&amp;$D676&amp;$G$1&amp;"")</f>
        <v>#REF!</v>
      </c>
      <c r="H676" s="232" t="s">
        <v>1</v>
      </c>
      <c r="I676" s="230" t="s">
        <v>1</v>
      </c>
      <c r="J676" s="231" t="e" cm="1">
        <f t="array" aca="1" ref="J676" ca="1">INDIRECT("'"&amp;$C676&amp;"'!"&amp;"$"&amp;$D676&amp;$J$1&amp;"")</f>
        <v>#REF!</v>
      </c>
      <c r="K676" s="232"/>
      <c r="L676" s="232"/>
      <c r="M676" s="233"/>
      <c r="N676" s="229" t="e" cm="1">
        <f t="array" aca="1" ref="N676" ca="1">INDIRECT("'"&amp;$C676&amp;"'!"&amp;"$"&amp;$D676&amp;$N$1&amp;"")</f>
        <v>#REF!</v>
      </c>
      <c r="O676" s="232"/>
      <c r="P676" s="232"/>
      <c r="Q676" s="230"/>
      <c r="R676" s="359" t="e" cm="1">
        <f t="array" aca="1" ref="R676" ca="1">INDIRECT("'"&amp;$C676&amp;"'!"&amp;"$"&amp;$D676&amp;$R$1&amp;"")</f>
        <v>#REF!</v>
      </c>
      <c r="S676" s="232"/>
      <c r="T676" s="232"/>
      <c r="U676" s="233"/>
      <c r="V676" s="229"/>
      <c r="W676" s="234" t="e" cm="1">
        <f t="array" aca="1" ref="W676" ca="1">INDIRECT("'"&amp;$C676&amp;"'!"&amp;"$"&amp;$D676&amp;$W$1&amp;"")</f>
        <v>#REF!</v>
      </c>
      <c r="X676" s="232"/>
      <c r="Y676" s="230"/>
      <c r="Z676" s="231" t="e" cm="1">
        <f t="array" aca="1" ref="Z676" ca="1">INDIRECT("'"&amp;$C676&amp;"'!"&amp;"$"&amp;$D676&amp;$Z$1&amp;"")</f>
        <v>#REF!</v>
      </c>
      <c r="AA676" s="232" t="s">
        <v>1</v>
      </c>
      <c r="AB676" s="232" t="s">
        <v>1</v>
      </c>
      <c r="AC676" s="233" t="s">
        <v>1</v>
      </c>
      <c r="AD676" s="229" t="e" cm="1">
        <f t="array" aca="1" ref="AD676" ca="1">INDIRECT("'"&amp;$C676&amp;"'!"&amp;"$"&amp;$D676&amp;$AD$1&amp;"")</f>
        <v>#REF!</v>
      </c>
      <c r="AE676" s="232" t="s">
        <v>1</v>
      </c>
      <c r="AF676" s="232" t="s">
        <v>1</v>
      </c>
      <c r="AG676" s="230" t="s">
        <v>1</v>
      </c>
      <c r="AH676" s="231" t="e" cm="1">
        <f t="array" aca="1" ref="AH676" ca="1">INDIRECT("'"&amp;$C676&amp;"'!"&amp;"$"&amp;$D676&amp;$AH$1&amp;"")</f>
        <v>#REF!</v>
      </c>
      <c r="AI676" s="232" t="s">
        <v>1</v>
      </c>
      <c r="AJ676" s="232" t="s">
        <v>1</v>
      </c>
      <c r="AK676" s="233" t="s">
        <v>1</v>
      </c>
      <c r="AL676" s="229" t="e" cm="1">
        <f t="array" aca="1" ref="AL676" ca="1">INDIRECT("'"&amp;$C676&amp;"'!"&amp;"$"&amp;$D676&amp;$AL$1&amp;"")</f>
        <v>#REF!</v>
      </c>
      <c r="AM676" s="232" t="s">
        <v>1</v>
      </c>
      <c r="AN676" s="232" t="s">
        <v>1</v>
      </c>
      <c r="AO676" s="230" t="s">
        <v>1</v>
      </c>
      <c r="AP676" s="229"/>
      <c r="AQ676" s="233"/>
      <c r="AR676" s="229" t="e" cm="1">
        <f t="array" aca="1" ref="AR676" ca="1">INDIRECT("'"&amp;$C676&amp;"'!"&amp;"$"&amp;$D676&amp;$AR$1&amp;"")</f>
        <v>#REF!</v>
      </c>
      <c r="AS676" s="232"/>
      <c r="AT676" s="230"/>
      <c r="AU676" s="231" t="e" cm="1">
        <f t="array" aca="1" ref="AU676" ca="1">INDIRECT("'"&amp;$C676&amp;"'!"&amp;"$"&amp;$D676&amp;$AU$1&amp;"")</f>
        <v>#REF!</v>
      </c>
      <c r="AV676" s="232"/>
      <c r="AW676" s="230"/>
      <c r="AX676" s="229"/>
      <c r="AY676" s="233"/>
      <c r="AZ676" s="232" t="e" cm="1">
        <f t="array" aca="1" ref="AZ676" ca="1">INDIRECT("'"&amp;$C676&amp;"'!"&amp;"$"&amp;$D676&amp;$AZ$1&amp;"")</f>
        <v>#REF!</v>
      </c>
      <c r="BA676" s="231"/>
      <c r="BB676" s="232"/>
      <c r="BC676" s="230"/>
      <c r="BD676" s="232" t="e" cm="1">
        <f t="array" aca="1" ref="BD676" ca="1">INDIRECT("'"&amp;$C676&amp;"'!"&amp;"$"&amp;$D676&amp;$BD$1&amp;"")</f>
        <v>#REF!</v>
      </c>
      <c r="BE676" s="231"/>
      <c r="BF676" s="232"/>
      <c r="BG676" s="230"/>
      <c r="BH676" s="234"/>
      <c r="BI676" s="230"/>
      <c r="BJ676" s="234" t="e" cm="1">
        <f t="array" aca="1" ref="BJ676" ca="1">INDIRECT("'"&amp;$C676&amp;"'!"&amp;"$"&amp;$D676&amp;$BJ$1&amp;"")</f>
        <v>#REF!</v>
      </c>
      <c r="BK676" s="232"/>
      <c r="BL676" s="230"/>
      <c r="BM676" s="414"/>
      <c r="BN676" s="229" t="e" cm="1">
        <f t="array" aca="1" ref="BN676" ca="1">INDIRECT("'"&amp;$C676&amp;"'!"&amp;"$"&amp;$D676&amp;$BN$1&amp;"")</f>
        <v>#REF!</v>
      </c>
      <c r="BO676" s="231"/>
      <c r="BP676" s="230"/>
      <c r="BQ676" s="234" t="e" cm="1">
        <f t="array" aca="1" ref="BQ676" ca="1">INDIRECT("'"&amp;$C676&amp;"'!"&amp;"$"&amp;$D676&amp;$BQ$1&amp;"")</f>
        <v>#REF!</v>
      </c>
      <c r="BR676" s="232"/>
      <c r="BS676" s="232"/>
      <c r="BT676" s="230"/>
      <c r="BU676" s="235" t="e" cm="1">
        <f t="array" aca="1" ref="BU676" ca="1">INDIRECT("'"&amp;$C676&amp;"'!"&amp;"$"&amp;$D676&amp;$BU$1&amp;"")</f>
        <v>#REF!</v>
      </c>
      <c r="BV676" s="232"/>
      <c r="BW676" s="232"/>
      <c r="BX676" s="230"/>
      <c r="BY676" s="235"/>
      <c r="BZ676" s="232"/>
      <c r="CA676" s="232"/>
      <c r="CB676" s="230"/>
    </row>
    <row r="677" spans="1:80" ht="15" x14ac:dyDescent="0.2">
      <c r="A677" s="351">
        <f t="shared" si="51"/>
        <v>45988</v>
      </c>
      <c r="B677" s="268">
        <v>0.91666666666666696</v>
      </c>
      <c r="C677" s="254">
        <f t="shared" si="52"/>
        <v>27</v>
      </c>
      <c r="D677" s="255" t="s">
        <v>175</v>
      </c>
      <c r="E677" s="236"/>
      <c r="F677" s="237"/>
      <c r="G677" s="238" t="e" cm="1">
        <f t="array" aca="1" ref="G677" ca="1">INDIRECT("'"&amp;$C677&amp;"'!"&amp;"$"&amp;$D677&amp;$G$1&amp;"")</f>
        <v>#REF!</v>
      </c>
      <c r="H677" s="239" t="s">
        <v>1</v>
      </c>
      <c r="I677" s="237" t="s">
        <v>1</v>
      </c>
      <c r="J677" s="238" t="e" cm="1">
        <f t="array" aca="1" ref="J677" ca="1">INDIRECT("'"&amp;$C677&amp;"'!"&amp;"$"&amp;$D677&amp;$J$1&amp;"")</f>
        <v>#REF!</v>
      </c>
      <c r="K677" s="239"/>
      <c r="L677" s="239"/>
      <c r="M677" s="240"/>
      <c r="N677" s="236" t="e" cm="1">
        <f t="array" aca="1" ref="N677" ca="1">INDIRECT("'"&amp;$C677&amp;"'!"&amp;"$"&amp;$D677&amp;$N$1&amp;"")</f>
        <v>#REF!</v>
      </c>
      <c r="O677" s="239"/>
      <c r="P677" s="239"/>
      <c r="Q677" s="237"/>
      <c r="R677" s="236" t="e" cm="1">
        <f t="array" aca="1" ref="R677" ca="1">INDIRECT("'"&amp;$C677&amp;"'!"&amp;"$"&amp;$D677&amp;$R$1&amp;"")</f>
        <v>#REF!</v>
      </c>
      <c r="S677" s="239"/>
      <c r="T677" s="239"/>
      <c r="U677" s="240"/>
      <c r="V677" s="236"/>
      <c r="W677" s="241" t="e" cm="1">
        <f t="array" aca="1" ref="W677" ca="1">INDIRECT("'"&amp;$C677&amp;"'!"&amp;"$"&amp;$D677&amp;$W$1&amp;"")</f>
        <v>#REF!</v>
      </c>
      <c r="X677" s="239"/>
      <c r="Y677" s="237"/>
      <c r="Z677" s="238" t="e" cm="1">
        <f t="array" aca="1" ref="Z677" ca="1">INDIRECT("'"&amp;$C677&amp;"'!"&amp;"$"&amp;$D677&amp;$Z$1&amp;"")</f>
        <v>#REF!</v>
      </c>
      <c r="AA677" s="239" t="s">
        <v>1</v>
      </c>
      <c r="AB677" s="239" t="s">
        <v>1</v>
      </c>
      <c r="AC677" s="240" t="s">
        <v>1</v>
      </c>
      <c r="AD677" s="236" t="e" cm="1">
        <f t="array" aca="1" ref="AD677" ca="1">INDIRECT("'"&amp;$C677&amp;"'!"&amp;"$"&amp;$D677&amp;$AD$1&amp;"")</f>
        <v>#REF!</v>
      </c>
      <c r="AE677" s="239" t="s">
        <v>1</v>
      </c>
      <c r="AF677" s="239" t="s">
        <v>1</v>
      </c>
      <c r="AG677" s="237" t="s">
        <v>1</v>
      </c>
      <c r="AH677" s="238" t="e" cm="1">
        <f t="array" aca="1" ref="AH677" ca="1">INDIRECT("'"&amp;$C677&amp;"'!"&amp;"$"&amp;$D677&amp;$AH$1&amp;"")</f>
        <v>#REF!</v>
      </c>
      <c r="AI677" s="239" t="s">
        <v>1</v>
      </c>
      <c r="AJ677" s="239" t="s">
        <v>1</v>
      </c>
      <c r="AK677" s="240" t="s">
        <v>1</v>
      </c>
      <c r="AL677" s="236" t="e" cm="1">
        <f t="array" aca="1" ref="AL677" ca="1">INDIRECT("'"&amp;$C677&amp;"'!"&amp;"$"&amp;$D677&amp;$AL$1&amp;"")</f>
        <v>#REF!</v>
      </c>
      <c r="AM677" s="239" t="s">
        <v>1</v>
      </c>
      <c r="AN677" s="239" t="s">
        <v>1</v>
      </c>
      <c r="AO677" s="237" t="s">
        <v>1</v>
      </c>
      <c r="AP677" s="236"/>
      <c r="AQ677" s="240"/>
      <c r="AR677" s="236" t="e" cm="1">
        <f t="array" aca="1" ref="AR677" ca="1">INDIRECT("'"&amp;$C677&amp;"'!"&amp;"$"&amp;$D677&amp;$AR$1&amp;"")</f>
        <v>#REF!</v>
      </c>
      <c r="AS677" s="239"/>
      <c r="AT677" s="237"/>
      <c r="AU677" s="238" t="e" cm="1">
        <f t="array" aca="1" ref="AU677" ca="1">INDIRECT("'"&amp;$C677&amp;"'!"&amp;"$"&amp;$D677&amp;$AU$1&amp;"")</f>
        <v>#REF!</v>
      </c>
      <c r="AV677" s="239"/>
      <c r="AW677" s="237"/>
      <c r="AX677" s="236"/>
      <c r="AY677" s="240"/>
      <c r="AZ677" s="239" t="e" cm="1">
        <f t="array" aca="1" ref="AZ677" ca="1">INDIRECT("'"&amp;$C677&amp;"'!"&amp;"$"&amp;$D677&amp;$AZ$1&amp;"")</f>
        <v>#REF!</v>
      </c>
      <c r="BA677" s="238"/>
      <c r="BB677" s="239"/>
      <c r="BC677" s="237"/>
      <c r="BD677" s="239" t="e" cm="1">
        <f t="array" aca="1" ref="BD677" ca="1">INDIRECT("'"&amp;$C677&amp;"'!"&amp;"$"&amp;$D677&amp;$BD$1&amp;"")</f>
        <v>#REF!</v>
      </c>
      <c r="BE677" s="238"/>
      <c r="BF677" s="239"/>
      <c r="BG677" s="237"/>
      <c r="BH677" s="241"/>
      <c r="BI677" s="237"/>
      <c r="BJ677" s="241" t="e" cm="1">
        <f t="array" aca="1" ref="BJ677" ca="1">INDIRECT("'"&amp;$C677&amp;"'!"&amp;"$"&amp;$D677&amp;$BJ$1&amp;"")</f>
        <v>#REF!</v>
      </c>
      <c r="BK677" s="239"/>
      <c r="BL677" s="237"/>
      <c r="BM677" s="415"/>
      <c r="BN677" s="236" t="e" cm="1">
        <f t="array" aca="1" ref="BN677" ca="1">INDIRECT("'"&amp;$C677&amp;"'!"&amp;"$"&amp;$D677&amp;$BN$1&amp;"")</f>
        <v>#REF!</v>
      </c>
      <c r="BO677" s="238"/>
      <c r="BP677" s="237"/>
      <c r="BQ677" s="241" t="e" cm="1">
        <f t="array" aca="1" ref="BQ677" ca="1">INDIRECT("'"&amp;$C677&amp;"'!"&amp;"$"&amp;$D677&amp;$BQ$1&amp;"")</f>
        <v>#REF!</v>
      </c>
      <c r="BR677" s="239"/>
      <c r="BS677" s="239"/>
      <c r="BT677" s="237"/>
      <c r="BU677" s="242" t="e" cm="1">
        <f t="array" aca="1" ref="BU677" ca="1">INDIRECT("'"&amp;$C677&amp;"'!"&amp;"$"&amp;$D677&amp;$BU$1&amp;"")</f>
        <v>#REF!</v>
      </c>
      <c r="BV677" s="239"/>
      <c r="BW677" s="239"/>
      <c r="BX677" s="237"/>
      <c r="BY677" s="242"/>
      <c r="BZ677" s="239"/>
      <c r="CA677" s="239"/>
      <c r="CB677" s="237"/>
    </row>
    <row r="678" spans="1:80" ht="15.75" thickBot="1" x14ac:dyDescent="0.25">
      <c r="A678" s="352">
        <f t="shared" si="51"/>
        <v>45988</v>
      </c>
      <c r="B678" s="269">
        <v>0.95833333333333404</v>
      </c>
      <c r="C678" s="256">
        <f t="shared" si="52"/>
        <v>27</v>
      </c>
      <c r="D678" s="257" t="s">
        <v>176</v>
      </c>
      <c r="E678" s="243"/>
      <c r="F678" s="244"/>
      <c r="G678" s="245" t="e" cm="1">
        <f t="array" aca="1" ref="G678" ca="1">INDIRECT("'"&amp;$C678&amp;"'!"&amp;"$"&amp;$D678&amp;$G$1&amp;"")</f>
        <v>#REF!</v>
      </c>
      <c r="H678" s="246" t="s">
        <v>1</v>
      </c>
      <c r="I678" s="244" t="s">
        <v>1</v>
      </c>
      <c r="J678" s="245" t="e" cm="1">
        <f t="array" aca="1" ref="J678" ca="1">INDIRECT("'"&amp;$C678&amp;"'!"&amp;"$"&amp;$D678&amp;$J$1&amp;"")</f>
        <v>#REF!</v>
      </c>
      <c r="K678" s="246"/>
      <c r="L678" s="246"/>
      <c r="M678" s="247"/>
      <c r="N678" s="243" t="e" cm="1">
        <f t="array" aca="1" ref="N678" ca="1">INDIRECT("'"&amp;$C678&amp;"'!"&amp;"$"&amp;$D678&amp;$N$1&amp;"")</f>
        <v>#REF!</v>
      </c>
      <c r="O678" s="246"/>
      <c r="P678" s="246"/>
      <c r="Q678" s="244"/>
      <c r="R678" s="361" t="e" cm="1">
        <f t="array" aca="1" ref="R678" ca="1">INDIRECT("'"&amp;$C678&amp;"'!"&amp;"$"&amp;$D678&amp;$R$1&amp;"")</f>
        <v>#REF!</v>
      </c>
      <c r="S678" s="246"/>
      <c r="T678" s="246"/>
      <c r="U678" s="247"/>
      <c r="V678" s="243"/>
      <c r="W678" s="248" t="e" cm="1">
        <f t="array" aca="1" ref="W678" ca="1">INDIRECT("'"&amp;$C678&amp;"'!"&amp;"$"&amp;$D678&amp;$W$1&amp;"")</f>
        <v>#REF!</v>
      </c>
      <c r="X678" s="246"/>
      <c r="Y678" s="244"/>
      <c r="Z678" s="245" t="e" cm="1">
        <f t="array" aca="1" ref="Z678" ca="1">INDIRECT("'"&amp;$C678&amp;"'!"&amp;"$"&amp;$D678&amp;$Z$1&amp;"")</f>
        <v>#REF!</v>
      </c>
      <c r="AA678" s="246" t="s">
        <v>1</v>
      </c>
      <c r="AB678" s="246" t="s">
        <v>1</v>
      </c>
      <c r="AC678" s="247" t="s">
        <v>1</v>
      </c>
      <c r="AD678" s="243" t="e" cm="1">
        <f t="array" aca="1" ref="AD678" ca="1">INDIRECT("'"&amp;$C678&amp;"'!"&amp;"$"&amp;$D678&amp;$AD$1&amp;"")</f>
        <v>#REF!</v>
      </c>
      <c r="AE678" s="246" t="s">
        <v>1</v>
      </c>
      <c r="AF678" s="246" t="s">
        <v>1</v>
      </c>
      <c r="AG678" s="244" t="s">
        <v>1</v>
      </c>
      <c r="AH678" s="245" t="e" cm="1">
        <f t="array" aca="1" ref="AH678" ca="1">INDIRECT("'"&amp;$C678&amp;"'!"&amp;"$"&amp;$D678&amp;$AH$1&amp;"")</f>
        <v>#REF!</v>
      </c>
      <c r="AI678" s="246" t="s">
        <v>1</v>
      </c>
      <c r="AJ678" s="246" t="s">
        <v>1</v>
      </c>
      <c r="AK678" s="247" t="s">
        <v>1</v>
      </c>
      <c r="AL678" s="243" t="e" cm="1">
        <f t="array" aca="1" ref="AL678" ca="1">INDIRECT("'"&amp;$C678&amp;"'!"&amp;"$"&amp;$D678&amp;$AL$1&amp;"")</f>
        <v>#REF!</v>
      </c>
      <c r="AM678" s="246" t="s">
        <v>1</v>
      </c>
      <c r="AN678" s="246" t="s">
        <v>1</v>
      </c>
      <c r="AO678" s="244" t="s">
        <v>1</v>
      </c>
      <c r="AP678" s="243"/>
      <c r="AQ678" s="247"/>
      <c r="AR678" s="243" t="e" cm="1">
        <f t="array" aca="1" ref="AR678" ca="1">INDIRECT("'"&amp;$C678&amp;"'!"&amp;"$"&amp;$D678&amp;$AR$1&amp;"")</f>
        <v>#REF!</v>
      </c>
      <c r="AS678" s="246"/>
      <c r="AT678" s="244"/>
      <c r="AU678" s="245" t="e" cm="1">
        <f t="array" aca="1" ref="AU678" ca="1">INDIRECT("'"&amp;$C678&amp;"'!"&amp;"$"&amp;$D678&amp;$AU$1&amp;"")</f>
        <v>#REF!</v>
      </c>
      <c r="AV678" s="246"/>
      <c r="AW678" s="244"/>
      <c r="AX678" s="243"/>
      <c r="AY678" s="247"/>
      <c r="AZ678" s="246" t="e" cm="1">
        <f t="array" aca="1" ref="AZ678" ca="1">INDIRECT("'"&amp;$C678&amp;"'!"&amp;"$"&amp;$D678&amp;$AZ$1&amp;"")</f>
        <v>#REF!</v>
      </c>
      <c r="BA678" s="245"/>
      <c r="BB678" s="246"/>
      <c r="BC678" s="244"/>
      <c r="BD678" s="246" t="e" cm="1">
        <f t="array" aca="1" ref="BD678" ca="1">INDIRECT("'"&amp;$C678&amp;"'!"&amp;"$"&amp;$D678&amp;$BD$1&amp;"")</f>
        <v>#REF!</v>
      </c>
      <c r="BE678" s="245"/>
      <c r="BF678" s="246"/>
      <c r="BG678" s="244"/>
      <c r="BH678" s="248"/>
      <c r="BI678" s="244"/>
      <c r="BJ678" s="248" t="e" cm="1">
        <f t="array" aca="1" ref="BJ678" ca="1">INDIRECT("'"&amp;$C678&amp;"'!"&amp;"$"&amp;$D678&amp;$BJ$1&amp;"")</f>
        <v>#REF!</v>
      </c>
      <c r="BK678" s="246"/>
      <c r="BL678" s="244"/>
      <c r="BM678" s="416"/>
      <c r="BN678" s="243" t="e" cm="1">
        <f t="array" aca="1" ref="BN678" ca="1">INDIRECT("'"&amp;$C678&amp;"'!"&amp;"$"&amp;$D678&amp;$BN$1&amp;"")</f>
        <v>#REF!</v>
      </c>
      <c r="BO678" s="245"/>
      <c r="BP678" s="244"/>
      <c r="BQ678" s="248" t="e" cm="1">
        <f t="array" aca="1" ref="BQ678" ca="1">INDIRECT("'"&amp;$C678&amp;"'!"&amp;"$"&amp;$D678&amp;$BQ$1&amp;"")</f>
        <v>#REF!</v>
      </c>
      <c r="BR678" s="246"/>
      <c r="BS678" s="246"/>
      <c r="BT678" s="244"/>
      <c r="BU678" s="249" t="e" cm="1">
        <f t="array" aca="1" ref="BU678" ca="1">INDIRECT("'"&amp;$C678&amp;"'!"&amp;"$"&amp;$D678&amp;$BU$1&amp;"")</f>
        <v>#REF!</v>
      </c>
      <c r="BV678" s="246"/>
      <c r="BW678" s="246"/>
      <c r="BX678" s="244"/>
      <c r="BY678" s="249"/>
      <c r="BZ678" s="246"/>
      <c r="CA678" s="246"/>
      <c r="CB678" s="244"/>
    </row>
    <row r="679" spans="1:80" ht="15" thickBot="1" x14ac:dyDescent="0.25">
      <c r="BI679" s="250"/>
    </row>
    <row r="680" spans="1:80" ht="15" x14ac:dyDescent="0.2">
      <c r="A680" s="270">
        <f>A655+1</f>
        <v>45989</v>
      </c>
      <c r="B680" s="267">
        <v>0</v>
      </c>
      <c r="C680" s="252">
        <f>DAY(A680)</f>
        <v>28</v>
      </c>
      <c r="D680" s="253" t="s">
        <v>153</v>
      </c>
      <c r="E680" s="223"/>
      <c r="F680" s="224"/>
      <c r="G680" s="225" t="e" cm="1">
        <f t="array" aca="1" ref="G680" ca="1">INDIRECT("'"&amp;$C680&amp;"'!"&amp;"$"&amp;$D680&amp;$G$1&amp;"")</f>
        <v>#REF!</v>
      </c>
      <c r="H680" s="226" t="s">
        <v>1</v>
      </c>
      <c r="I680" s="224" t="s">
        <v>1</v>
      </c>
      <c r="J680" s="225" t="e" cm="1">
        <f t="array" aca="1" ref="J680" ca="1">INDIRECT("'"&amp;$C680&amp;"'!"&amp;"$"&amp;$D680&amp;$J$1&amp;"")</f>
        <v>#REF!</v>
      </c>
      <c r="K680" s="226"/>
      <c r="L680" s="226"/>
      <c r="M680" s="227"/>
      <c r="N680" s="223" t="e" cm="1">
        <f t="array" aca="1" ref="N680" ca="1">INDIRECT("'"&amp;$C680&amp;"'!"&amp;"$"&amp;$D680&amp;$N$1&amp;"")</f>
        <v>#REF!</v>
      </c>
      <c r="O680" s="226"/>
      <c r="P680" s="226"/>
      <c r="Q680" s="224"/>
      <c r="R680" s="358" t="e" cm="1">
        <f t="array" aca="1" ref="R680" ca="1">INDIRECT("'"&amp;$C680&amp;"'!"&amp;"$"&amp;$D680&amp;$R$1&amp;"")</f>
        <v>#REF!</v>
      </c>
      <c r="S680" s="226"/>
      <c r="T680" s="226"/>
      <c r="U680" s="227"/>
      <c r="V680" s="223"/>
      <c r="W680" s="228" t="e" cm="1">
        <f t="array" aca="1" ref="W680" ca="1">INDIRECT("'"&amp;$C680&amp;"'!"&amp;"$"&amp;$D680&amp;$W$1&amp;"")</f>
        <v>#REF!</v>
      </c>
      <c r="X680" s="226"/>
      <c r="Y680" s="224"/>
      <c r="Z680" s="225"/>
      <c r="AA680" s="226"/>
      <c r="AB680" s="226"/>
      <c r="AC680" s="227"/>
      <c r="AD680" s="223"/>
      <c r="AE680" s="226"/>
      <c r="AF680" s="226"/>
      <c r="AG680" s="224"/>
      <c r="AH680" s="225"/>
      <c r="AI680" s="226"/>
      <c r="AJ680" s="226"/>
      <c r="AK680" s="224"/>
      <c r="AL680" s="223"/>
      <c r="AM680" s="226"/>
      <c r="AN680" s="226"/>
      <c r="AO680" s="224"/>
      <c r="AP680" s="223"/>
      <c r="AQ680" s="227"/>
      <c r="AR680" s="223" t="e" cm="1">
        <f t="array" aca="1" ref="AR680" ca="1">INDIRECT("'"&amp;$C680&amp;"'!"&amp;"$"&amp;$D680&amp;$AR$1&amp;"")</f>
        <v>#REF!</v>
      </c>
      <c r="AS680" s="226"/>
      <c r="AT680" s="224"/>
      <c r="AU680" s="225" t="e" cm="1">
        <f t="array" aca="1" ref="AU680" ca="1">INDIRECT("'"&amp;$C680&amp;"'!"&amp;"$"&amp;$D680&amp;$AU$1&amp;"")</f>
        <v>#REF!</v>
      </c>
      <c r="AV680" s="226"/>
      <c r="AW680" s="224"/>
      <c r="AX680" s="223"/>
      <c r="AY680" s="227"/>
      <c r="AZ680" s="226" t="e" cm="1">
        <f t="array" aca="1" ref="AZ680" ca="1">INDIRECT("'"&amp;$C680&amp;"'!"&amp;"$"&amp;$D680&amp;$AZ$1&amp;"")</f>
        <v>#REF!</v>
      </c>
      <c r="BA680" s="225"/>
      <c r="BB680" s="226"/>
      <c r="BC680" s="224"/>
      <c r="BD680" s="226" t="e" cm="1">
        <f t="array" aca="1" ref="BD680" ca="1">INDIRECT("'"&amp;$C680&amp;"'!"&amp;"$"&amp;$D680&amp;$BD$1&amp;"")</f>
        <v>#REF!</v>
      </c>
      <c r="BE680" s="225"/>
      <c r="BF680" s="226"/>
      <c r="BG680" s="224"/>
      <c r="BH680" s="228"/>
      <c r="BI680" s="224"/>
      <c r="BJ680" s="228" t="e" cm="1">
        <f t="array" aca="1" ref="BJ680" ca="1">INDIRECT("'"&amp;$C680&amp;"'!"&amp;"$"&amp;$D680&amp;$BJ$1&amp;"")</f>
        <v>#REF!</v>
      </c>
      <c r="BK680" s="226"/>
      <c r="BL680" s="224"/>
      <c r="BM680" s="413"/>
      <c r="BN680" s="223" t="e" cm="1">
        <f t="array" aca="1" ref="BN680" ca="1">INDIRECT("'"&amp;$C680&amp;"'!"&amp;"$"&amp;$D680&amp;$BN$1&amp;"")</f>
        <v>#REF!</v>
      </c>
      <c r="BO680" s="225"/>
      <c r="BP680" s="224"/>
      <c r="BQ680" s="228" t="e" cm="1">
        <f t="array" aca="1" ref="BQ680" ca="1">INDIRECT("'"&amp;$C680&amp;"'!"&amp;"$"&amp;$D680&amp;$BQ$1&amp;"")</f>
        <v>#REF!</v>
      </c>
      <c r="BR680" s="226"/>
      <c r="BS680" s="226"/>
      <c r="BT680" s="224"/>
      <c r="BU680" s="228" t="e" cm="1">
        <f t="array" aca="1" ref="BU680" ca="1">INDIRECT("'"&amp;$C680&amp;"'!"&amp;"$"&amp;$D680&amp;$BU$1&amp;"")</f>
        <v>#REF!</v>
      </c>
      <c r="BV680" s="226"/>
      <c r="BW680" s="226"/>
      <c r="BX680" s="224"/>
      <c r="BY680" s="281"/>
      <c r="BZ680" s="226"/>
      <c r="CA680" s="226"/>
      <c r="CB680" s="224"/>
    </row>
    <row r="681" spans="1:80" ht="15" x14ac:dyDescent="0.2">
      <c r="A681" s="351">
        <f t="shared" ref="A681:A703" si="53">A656+1</f>
        <v>45989</v>
      </c>
      <c r="B681" s="268">
        <v>4.1666666666666699E-2</v>
      </c>
      <c r="C681" s="254">
        <f>DAY(A681)</f>
        <v>28</v>
      </c>
      <c r="D681" s="255" t="s">
        <v>154</v>
      </c>
      <c r="E681" s="229"/>
      <c r="F681" s="230"/>
      <c r="G681" s="231" t="e" cm="1">
        <f t="array" aca="1" ref="G681" ca="1">INDIRECT("'"&amp;$C681&amp;"'!"&amp;"$"&amp;$D681&amp;$G$1&amp;"")</f>
        <v>#REF!</v>
      </c>
      <c r="H681" s="232" t="s">
        <v>1</v>
      </c>
      <c r="I681" s="230" t="s">
        <v>1</v>
      </c>
      <c r="J681" s="231" t="e" cm="1">
        <f t="array" aca="1" ref="J681" ca="1">INDIRECT("'"&amp;$C681&amp;"'!"&amp;"$"&amp;$D681&amp;$J$1&amp;"")</f>
        <v>#REF!</v>
      </c>
      <c r="K681" s="232"/>
      <c r="L681" s="232"/>
      <c r="M681" s="233"/>
      <c r="N681" s="229" t="e" cm="1">
        <f t="array" aca="1" ref="N681" ca="1">INDIRECT("'"&amp;$C681&amp;"'!"&amp;"$"&amp;$D681&amp;$N$1&amp;"")</f>
        <v>#REF!</v>
      </c>
      <c r="O681" s="232"/>
      <c r="P681" s="232"/>
      <c r="Q681" s="230"/>
      <c r="R681" s="359" t="e" cm="1">
        <f t="array" aca="1" ref="R681" ca="1">INDIRECT("'"&amp;$C681&amp;"'!"&amp;"$"&amp;$D681&amp;$R$1&amp;"")</f>
        <v>#REF!</v>
      </c>
      <c r="S681" s="232"/>
      <c r="T681" s="232"/>
      <c r="U681" s="233"/>
      <c r="V681" s="229"/>
      <c r="W681" s="234" t="e" cm="1">
        <f t="array" aca="1" ref="W681" ca="1">INDIRECT("'"&amp;$C681&amp;"'!"&amp;"$"&amp;$D681&amp;$W$1&amp;"")</f>
        <v>#REF!</v>
      </c>
      <c r="X681" s="232"/>
      <c r="Y681" s="230"/>
      <c r="Z681" s="231"/>
      <c r="AA681" s="232"/>
      <c r="AB681" s="232"/>
      <c r="AC681" s="233"/>
      <c r="AD681" s="229"/>
      <c r="AE681" s="232"/>
      <c r="AF681" s="232"/>
      <c r="AG681" s="230"/>
      <c r="AH681" s="231"/>
      <c r="AI681" s="232"/>
      <c r="AJ681" s="232"/>
      <c r="AK681" s="233"/>
      <c r="AL681" s="229"/>
      <c r="AM681" s="232"/>
      <c r="AN681" s="232"/>
      <c r="AO681" s="230"/>
      <c r="AP681" s="229"/>
      <c r="AQ681" s="233"/>
      <c r="AR681" s="229" t="e" cm="1">
        <f t="array" aca="1" ref="AR681" ca="1">INDIRECT("'"&amp;$C681&amp;"'!"&amp;"$"&amp;$D681&amp;$AR$1&amp;"")</f>
        <v>#REF!</v>
      </c>
      <c r="AS681" s="232"/>
      <c r="AT681" s="230"/>
      <c r="AU681" s="231" t="e" cm="1">
        <f t="array" aca="1" ref="AU681" ca="1">INDIRECT("'"&amp;$C681&amp;"'!"&amp;"$"&amp;$D681&amp;$AU$1&amp;"")</f>
        <v>#REF!</v>
      </c>
      <c r="AV681" s="232"/>
      <c r="AW681" s="230"/>
      <c r="AX681" s="229"/>
      <c r="AY681" s="233"/>
      <c r="AZ681" s="232" t="e" cm="1">
        <f t="array" aca="1" ref="AZ681" ca="1">INDIRECT("'"&amp;$C681&amp;"'!"&amp;"$"&amp;$D681&amp;$AZ$1&amp;"")</f>
        <v>#REF!</v>
      </c>
      <c r="BA681" s="231"/>
      <c r="BB681" s="232"/>
      <c r="BC681" s="230"/>
      <c r="BD681" s="232" t="e" cm="1">
        <f t="array" aca="1" ref="BD681" ca="1">INDIRECT("'"&amp;$C681&amp;"'!"&amp;"$"&amp;$D681&amp;$BD$1&amp;"")</f>
        <v>#REF!</v>
      </c>
      <c r="BE681" s="231"/>
      <c r="BF681" s="232"/>
      <c r="BG681" s="230"/>
      <c r="BH681" s="234"/>
      <c r="BI681" s="230"/>
      <c r="BJ681" s="234" t="e" cm="1">
        <f t="array" aca="1" ref="BJ681" ca="1">INDIRECT("'"&amp;$C681&amp;"'!"&amp;"$"&amp;$D681&amp;$BJ$1&amp;"")</f>
        <v>#REF!</v>
      </c>
      <c r="BK681" s="232"/>
      <c r="BL681" s="230"/>
      <c r="BM681" s="414"/>
      <c r="BN681" s="229" t="e" cm="1">
        <f t="array" aca="1" ref="BN681" ca="1">INDIRECT("'"&amp;$C681&amp;"'!"&amp;"$"&amp;$D681&amp;$BN$1&amp;"")</f>
        <v>#REF!</v>
      </c>
      <c r="BO681" s="231"/>
      <c r="BP681" s="230"/>
      <c r="BQ681" s="234" t="e" cm="1">
        <f t="array" aca="1" ref="BQ681" ca="1">INDIRECT("'"&amp;$C681&amp;"'!"&amp;"$"&amp;$D681&amp;$BQ$1&amp;"")</f>
        <v>#REF!</v>
      </c>
      <c r="BR681" s="232"/>
      <c r="BS681" s="232"/>
      <c r="BT681" s="230"/>
      <c r="BU681" s="234" t="e" cm="1">
        <f t="array" aca="1" ref="BU681" ca="1">INDIRECT("'"&amp;$C681&amp;"'!"&amp;"$"&amp;$D681&amp;$BU$1&amp;"")</f>
        <v>#REF!</v>
      </c>
      <c r="BV681" s="232"/>
      <c r="BW681" s="232"/>
      <c r="BX681" s="230"/>
      <c r="BY681" s="235"/>
      <c r="BZ681" s="232"/>
      <c r="CA681" s="232"/>
      <c r="CB681" s="230"/>
    </row>
    <row r="682" spans="1:80" ht="15" x14ac:dyDescent="0.2">
      <c r="A682" s="351">
        <f t="shared" si="53"/>
        <v>45989</v>
      </c>
      <c r="B682" s="268">
        <v>8.3333333333333301E-2</v>
      </c>
      <c r="C682" s="254">
        <f>DAY(A682)</f>
        <v>28</v>
      </c>
      <c r="D682" s="255" t="s">
        <v>155</v>
      </c>
      <c r="E682" s="236"/>
      <c r="F682" s="237"/>
      <c r="G682" s="238" t="e" cm="1">
        <f t="array" aca="1" ref="G682" ca="1">INDIRECT("'"&amp;$C682&amp;"'!"&amp;"$"&amp;$D682&amp;$G$1&amp;"")</f>
        <v>#REF!</v>
      </c>
      <c r="H682" s="239" t="s">
        <v>1</v>
      </c>
      <c r="I682" s="237" t="s">
        <v>1</v>
      </c>
      <c r="J682" s="238" t="e" cm="1">
        <f t="array" aca="1" ref="J682" ca="1">INDIRECT("'"&amp;$C682&amp;"'!"&amp;"$"&amp;$D682&amp;$J$1&amp;"")</f>
        <v>#REF!</v>
      </c>
      <c r="K682" s="239"/>
      <c r="L682" s="239"/>
      <c r="M682" s="240"/>
      <c r="N682" s="236" t="e" cm="1">
        <f t="array" aca="1" ref="N682" ca="1">INDIRECT("'"&amp;$C682&amp;"'!"&amp;"$"&amp;$D682&amp;$N$1&amp;"")</f>
        <v>#REF!</v>
      </c>
      <c r="O682" s="239"/>
      <c r="P682" s="239"/>
      <c r="Q682" s="237"/>
      <c r="R682" s="236" t="e" cm="1">
        <f t="array" aca="1" ref="R682" ca="1">INDIRECT("'"&amp;$C682&amp;"'!"&amp;"$"&amp;$D682&amp;$R$1&amp;"")</f>
        <v>#REF!</v>
      </c>
      <c r="S682" s="239"/>
      <c r="T682" s="239"/>
      <c r="U682" s="240"/>
      <c r="V682" s="236"/>
      <c r="W682" s="241" t="e" cm="1">
        <f t="array" aca="1" ref="W682" ca="1">INDIRECT("'"&amp;$C682&amp;"'!"&amp;"$"&amp;$D682&amp;$W$1&amp;"")</f>
        <v>#REF!</v>
      </c>
      <c r="X682" s="239"/>
      <c r="Y682" s="237"/>
      <c r="Z682" s="238"/>
      <c r="AA682" s="239"/>
      <c r="AB682" s="239"/>
      <c r="AC682" s="240"/>
      <c r="AD682" s="236"/>
      <c r="AE682" s="239"/>
      <c r="AF682" s="239"/>
      <c r="AG682" s="237"/>
      <c r="AH682" s="238"/>
      <c r="AI682" s="239"/>
      <c r="AJ682" s="239"/>
      <c r="AK682" s="240"/>
      <c r="AL682" s="236"/>
      <c r="AM682" s="239"/>
      <c r="AN682" s="239"/>
      <c r="AO682" s="240"/>
      <c r="AP682" s="236"/>
      <c r="AQ682" s="240"/>
      <c r="AR682" s="236" t="e" cm="1">
        <f t="array" aca="1" ref="AR682" ca="1">INDIRECT("'"&amp;$C682&amp;"'!"&amp;"$"&amp;$D682&amp;$AR$1&amp;"")</f>
        <v>#REF!</v>
      </c>
      <c r="AS682" s="239"/>
      <c r="AT682" s="237"/>
      <c r="AU682" s="238" t="e" cm="1">
        <f t="array" aca="1" ref="AU682" ca="1">INDIRECT("'"&amp;$C682&amp;"'!"&amp;"$"&amp;$D682&amp;$AU$1&amp;"")</f>
        <v>#REF!</v>
      </c>
      <c r="AV682" s="239"/>
      <c r="AW682" s="237"/>
      <c r="AX682" s="236"/>
      <c r="AY682" s="240"/>
      <c r="AZ682" s="239" t="e" cm="1">
        <f t="array" aca="1" ref="AZ682" ca="1">INDIRECT("'"&amp;$C682&amp;"'!"&amp;"$"&amp;$D682&amp;$AZ$1&amp;"")</f>
        <v>#REF!</v>
      </c>
      <c r="BA682" s="238"/>
      <c r="BB682" s="239"/>
      <c r="BC682" s="237"/>
      <c r="BD682" s="239" t="e" cm="1">
        <f t="array" aca="1" ref="BD682" ca="1">INDIRECT("'"&amp;$C682&amp;"'!"&amp;"$"&amp;$D682&amp;$BD$1&amp;"")</f>
        <v>#REF!</v>
      </c>
      <c r="BE682" s="238"/>
      <c r="BF682" s="239"/>
      <c r="BG682" s="237"/>
      <c r="BH682" s="241"/>
      <c r="BI682" s="237"/>
      <c r="BJ682" s="241" t="e" cm="1">
        <f t="array" aca="1" ref="BJ682" ca="1">INDIRECT("'"&amp;$C682&amp;"'!"&amp;"$"&amp;$D682&amp;$BJ$1&amp;"")</f>
        <v>#REF!</v>
      </c>
      <c r="BK682" s="239"/>
      <c r="BL682" s="237"/>
      <c r="BM682" s="415"/>
      <c r="BN682" s="236" t="e" cm="1">
        <f t="array" aca="1" ref="BN682" ca="1">INDIRECT("'"&amp;$C682&amp;"'!"&amp;"$"&amp;$D682&amp;$BN$1&amp;"")</f>
        <v>#REF!</v>
      </c>
      <c r="BO682" s="238"/>
      <c r="BP682" s="237"/>
      <c r="BQ682" s="241" t="e" cm="1">
        <f t="array" aca="1" ref="BQ682" ca="1">INDIRECT("'"&amp;$C682&amp;"'!"&amp;"$"&amp;$D682&amp;$BQ$1&amp;"")</f>
        <v>#REF!</v>
      </c>
      <c r="BR682" s="239"/>
      <c r="BS682" s="239"/>
      <c r="BT682" s="237"/>
      <c r="BU682" s="241" t="e" cm="1">
        <f t="array" aca="1" ref="BU682" ca="1">INDIRECT("'"&amp;$C682&amp;"'!"&amp;"$"&amp;$D682&amp;$BU$1&amp;"")</f>
        <v>#REF!</v>
      </c>
      <c r="BV682" s="239"/>
      <c r="BW682" s="239"/>
      <c r="BX682" s="237"/>
      <c r="BY682" s="242"/>
      <c r="BZ682" s="239"/>
      <c r="CA682" s="239"/>
      <c r="CB682" s="237"/>
    </row>
    <row r="683" spans="1:80" ht="15" x14ac:dyDescent="0.2">
      <c r="A683" s="351">
        <f t="shared" si="53"/>
        <v>45989</v>
      </c>
      <c r="B683" s="268">
        <v>0.125</v>
      </c>
      <c r="C683" s="254">
        <f>DAY(A683)</f>
        <v>28</v>
      </c>
      <c r="D683" s="255" t="s">
        <v>156</v>
      </c>
      <c r="E683" s="229"/>
      <c r="F683" s="230"/>
      <c r="G683" s="231" t="e" cm="1">
        <f t="array" aca="1" ref="G683" ca="1">INDIRECT("'"&amp;$C683&amp;"'!"&amp;"$"&amp;$D683&amp;$G$1&amp;"")</f>
        <v>#REF!</v>
      </c>
      <c r="H683" s="232" t="s">
        <v>1</v>
      </c>
      <c r="I683" s="230" t="s">
        <v>1</v>
      </c>
      <c r="J683" s="231" t="e" cm="1">
        <f t="array" aca="1" ref="J683" ca="1">INDIRECT("'"&amp;$C683&amp;"'!"&amp;"$"&amp;$D683&amp;$J$1&amp;"")</f>
        <v>#REF!</v>
      </c>
      <c r="K683" s="232"/>
      <c r="L683" s="232"/>
      <c r="M683" s="233"/>
      <c r="N683" s="229" t="e" cm="1">
        <f t="array" aca="1" ref="N683" ca="1">INDIRECT("'"&amp;$C683&amp;"'!"&amp;"$"&amp;$D683&amp;$N$1&amp;"")</f>
        <v>#REF!</v>
      </c>
      <c r="O683" s="232"/>
      <c r="P683" s="232"/>
      <c r="Q683" s="230"/>
      <c r="R683" s="359" t="e" cm="1">
        <f t="array" aca="1" ref="R683" ca="1">INDIRECT("'"&amp;$C683&amp;"'!"&amp;"$"&amp;$D683&amp;$R$1&amp;"")</f>
        <v>#REF!</v>
      </c>
      <c r="S683" s="232"/>
      <c r="T683" s="232"/>
      <c r="U683" s="233"/>
      <c r="V683" s="229"/>
      <c r="W683" s="234" t="e" cm="1">
        <f t="array" aca="1" ref="W683" ca="1">INDIRECT("'"&amp;$C683&amp;"'!"&amp;"$"&amp;$D683&amp;$W$1&amp;"")</f>
        <v>#REF!</v>
      </c>
      <c r="X683" s="232"/>
      <c r="Y683" s="230"/>
      <c r="Z683" s="231"/>
      <c r="AA683" s="232"/>
      <c r="AB683" s="232"/>
      <c r="AC683" s="233"/>
      <c r="AD683" s="229"/>
      <c r="AE683" s="232"/>
      <c r="AF683" s="232"/>
      <c r="AG683" s="230"/>
      <c r="AH683" s="231"/>
      <c r="AI683" s="232"/>
      <c r="AJ683" s="232"/>
      <c r="AK683" s="233"/>
      <c r="AL683" s="229"/>
      <c r="AM683" s="232"/>
      <c r="AN683" s="232"/>
      <c r="AO683" s="230"/>
      <c r="AP683" s="229"/>
      <c r="AQ683" s="233"/>
      <c r="AR683" s="229" t="e" cm="1">
        <f t="array" aca="1" ref="AR683" ca="1">INDIRECT("'"&amp;$C683&amp;"'!"&amp;"$"&amp;$D683&amp;$AR$1&amp;"")</f>
        <v>#REF!</v>
      </c>
      <c r="AS683" s="232"/>
      <c r="AT683" s="230"/>
      <c r="AU683" s="231" t="e" cm="1">
        <f t="array" aca="1" ref="AU683" ca="1">INDIRECT("'"&amp;$C683&amp;"'!"&amp;"$"&amp;$D683&amp;$AU$1&amp;"")</f>
        <v>#REF!</v>
      </c>
      <c r="AV683" s="232"/>
      <c r="AW683" s="230"/>
      <c r="AX683" s="229"/>
      <c r="AY683" s="233"/>
      <c r="AZ683" s="232" t="e" cm="1">
        <f t="array" aca="1" ref="AZ683" ca="1">INDIRECT("'"&amp;$C683&amp;"'!"&amp;"$"&amp;$D683&amp;$AZ$1&amp;"")</f>
        <v>#REF!</v>
      </c>
      <c r="BA683" s="231"/>
      <c r="BB683" s="232"/>
      <c r="BC683" s="230"/>
      <c r="BD683" s="232" t="e" cm="1">
        <f t="array" aca="1" ref="BD683" ca="1">INDIRECT("'"&amp;$C683&amp;"'!"&amp;"$"&amp;$D683&amp;$BD$1&amp;"")</f>
        <v>#REF!</v>
      </c>
      <c r="BE683" s="231"/>
      <c r="BF683" s="232"/>
      <c r="BG683" s="230"/>
      <c r="BH683" s="234"/>
      <c r="BI683" s="230"/>
      <c r="BJ683" s="234" t="e" cm="1">
        <f t="array" aca="1" ref="BJ683" ca="1">INDIRECT("'"&amp;$C683&amp;"'!"&amp;"$"&amp;$D683&amp;$BJ$1&amp;"")</f>
        <v>#REF!</v>
      </c>
      <c r="BK683" s="232"/>
      <c r="BL683" s="230"/>
      <c r="BM683" s="414"/>
      <c r="BN683" s="229" t="e" cm="1">
        <f t="array" aca="1" ref="BN683" ca="1">INDIRECT("'"&amp;$C683&amp;"'!"&amp;"$"&amp;$D683&amp;$BN$1&amp;"")</f>
        <v>#REF!</v>
      </c>
      <c r="BO683" s="231"/>
      <c r="BP683" s="230"/>
      <c r="BQ683" s="234" t="e" cm="1">
        <f t="array" aca="1" ref="BQ683" ca="1">INDIRECT("'"&amp;$C683&amp;"'!"&amp;"$"&amp;$D683&amp;$BQ$1&amp;"")</f>
        <v>#REF!</v>
      </c>
      <c r="BR683" s="232"/>
      <c r="BS683" s="232"/>
      <c r="BT683" s="230"/>
      <c r="BU683" s="234" t="e" cm="1">
        <f t="array" aca="1" ref="BU683" ca="1">INDIRECT("'"&amp;$C683&amp;"'!"&amp;"$"&amp;$D683&amp;$BU$1&amp;"")</f>
        <v>#REF!</v>
      </c>
      <c r="BV683" s="232"/>
      <c r="BW683" s="232"/>
      <c r="BX683" s="230"/>
      <c r="BY683" s="235"/>
      <c r="BZ683" s="232"/>
      <c r="CA683" s="232"/>
      <c r="CB683" s="230"/>
    </row>
    <row r="684" spans="1:80" ht="15" x14ac:dyDescent="0.2">
      <c r="A684" s="351">
        <f t="shared" si="53"/>
        <v>45989</v>
      </c>
      <c r="B684" s="268">
        <v>0.16666666666666699</v>
      </c>
      <c r="C684" s="254">
        <f>DAY(A684)</f>
        <v>28</v>
      </c>
      <c r="D684" s="255" t="s">
        <v>157</v>
      </c>
      <c r="E684" s="236"/>
      <c r="F684" s="237"/>
      <c r="G684" s="238" t="e" cm="1">
        <f t="array" aca="1" ref="G684" ca="1">INDIRECT("'"&amp;$C684&amp;"'!"&amp;"$"&amp;$D684&amp;$G$1&amp;"")</f>
        <v>#REF!</v>
      </c>
      <c r="H684" s="239" t="s">
        <v>1</v>
      </c>
      <c r="I684" s="237" t="s">
        <v>1</v>
      </c>
      <c r="J684" s="238" t="e" cm="1">
        <f t="array" aca="1" ref="J684" ca="1">INDIRECT("'"&amp;$C684&amp;"'!"&amp;"$"&amp;$D684&amp;$J$1&amp;"")</f>
        <v>#REF!</v>
      </c>
      <c r="K684" s="239"/>
      <c r="L684" s="239"/>
      <c r="M684" s="240"/>
      <c r="N684" s="236" t="e" cm="1">
        <f t="array" aca="1" ref="N684" ca="1">INDIRECT("'"&amp;$C684&amp;"'!"&amp;"$"&amp;$D684&amp;$N$1&amp;"")</f>
        <v>#REF!</v>
      </c>
      <c r="O684" s="239"/>
      <c r="P684" s="239"/>
      <c r="Q684" s="237"/>
      <c r="R684" s="236" t="e" cm="1">
        <f t="array" aca="1" ref="R684" ca="1">INDIRECT("'"&amp;$C684&amp;"'!"&amp;"$"&amp;$D684&amp;$R$1&amp;"")</f>
        <v>#REF!</v>
      </c>
      <c r="S684" s="239"/>
      <c r="T684" s="239"/>
      <c r="U684" s="240"/>
      <c r="V684" s="236"/>
      <c r="W684" s="241" t="e" cm="1">
        <f t="array" aca="1" ref="W684" ca="1">INDIRECT("'"&amp;$C684&amp;"'!"&amp;"$"&amp;$D684&amp;$W$1&amp;"")</f>
        <v>#REF!</v>
      </c>
      <c r="X684" s="239"/>
      <c r="Y684" s="237"/>
      <c r="Z684" s="238"/>
      <c r="AA684" s="239"/>
      <c r="AB684" s="239"/>
      <c r="AC684" s="240"/>
      <c r="AD684" s="236"/>
      <c r="AE684" s="239"/>
      <c r="AF684" s="239"/>
      <c r="AG684" s="237"/>
      <c r="AH684" s="238"/>
      <c r="AI684" s="239"/>
      <c r="AJ684" s="239"/>
      <c r="AK684" s="240"/>
      <c r="AL684" s="236"/>
      <c r="AM684" s="239"/>
      <c r="AN684" s="239"/>
      <c r="AO684" s="237"/>
      <c r="AP684" s="236"/>
      <c r="AQ684" s="240"/>
      <c r="AR684" s="236" t="e" cm="1">
        <f t="array" aca="1" ref="AR684" ca="1">INDIRECT("'"&amp;$C684&amp;"'!"&amp;"$"&amp;$D684&amp;$AR$1&amp;"")</f>
        <v>#REF!</v>
      </c>
      <c r="AS684" s="239"/>
      <c r="AT684" s="237"/>
      <c r="AU684" s="238" t="e" cm="1">
        <f t="array" aca="1" ref="AU684" ca="1">INDIRECT("'"&amp;$C684&amp;"'!"&amp;"$"&amp;$D684&amp;$AU$1&amp;"")</f>
        <v>#REF!</v>
      </c>
      <c r="AV684" s="239"/>
      <c r="AW684" s="237"/>
      <c r="AX684" s="236"/>
      <c r="AY684" s="240"/>
      <c r="AZ684" s="239" t="e" cm="1">
        <f t="array" aca="1" ref="AZ684" ca="1">INDIRECT("'"&amp;$C684&amp;"'!"&amp;"$"&amp;$D684&amp;$AZ$1&amp;"")</f>
        <v>#REF!</v>
      </c>
      <c r="BA684" s="238"/>
      <c r="BB684" s="239"/>
      <c r="BC684" s="237"/>
      <c r="BD684" s="239" t="e" cm="1">
        <f t="array" aca="1" ref="BD684" ca="1">INDIRECT("'"&amp;$C684&amp;"'!"&amp;"$"&amp;$D684&amp;$BD$1&amp;"")</f>
        <v>#REF!</v>
      </c>
      <c r="BE684" s="238"/>
      <c r="BF684" s="239"/>
      <c r="BG684" s="237"/>
      <c r="BH684" s="241"/>
      <c r="BI684" s="237"/>
      <c r="BJ684" s="241" t="e" cm="1">
        <f t="array" aca="1" ref="BJ684" ca="1">INDIRECT("'"&amp;$C684&amp;"'!"&amp;"$"&amp;$D684&amp;$BJ$1&amp;"")</f>
        <v>#REF!</v>
      </c>
      <c r="BK684" s="239"/>
      <c r="BL684" s="237"/>
      <c r="BM684" s="415"/>
      <c r="BN684" s="236" t="e" cm="1">
        <f t="array" aca="1" ref="BN684" ca="1">INDIRECT("'"&amp;$C684&amp;"'!"&amp;"$"&amp;$D684&amp;$BN$1&amp;"")</f>
        <v>#REF!</v>
      </c>
      <c r="BO684" s="238"/>
      <c r="BP684" s="237"/>
      <c r="BQ684" s="241" t="e" cm="1">
        <f t="array" aca="1" ref="BQ684" ca="1">INDIRECT("'"&amp;$C684&amp;"'!"&amp;"$"&amp;$D684&amp;$BQ$1&amp;"")</f>
        <v>#REF!</v>
      </c>
      <c r="BR684" s="239"/>
      <c r="BS684" s="239"/>
      <c r="BT684" s="237"/>
      <c r="BU684" s="241" t="e" cm="1">
        <f t="array" aca="1" ref="BU684" ca="1">INDIRECT("'"&amp;$C684&amp;"'!"&amp;"$"&amp;$D684&amp;$BU$1&amp;"")</f>
        <v>#REF!</v>
      </c>
      <c r="BV684" s="239"/>
      <c r="BW684" s="239"/>
      <c r="BX684" s="237"/>
      <c r="BY684" s="242"/>
      <c r="BZ684" s="239"/>
      <c r="CA684" s="239"/>
      <c r="CB684" s="237"/>
    </row>
    <row r="685" spans="1:80" ht="15" x14ac:dyDescent="0.2">
      <c r="A685" s="351">
        <f t="shared" si="53"/>
        <v>45989</v>
      </c>
      <c r="B685" s="268">
        <v>0.20833333333333301</v>
      </c>
      <c r="C685" s="254">
        <f t="shared" ref="C685:C703" si="54">DAY(A685)</f>
        <v>28</v>
      </c>
      <c r="D685" s="255" t="s">
        <v>158</v>
      </c>
      <c r="E685" s="229"/>
      <c r="F685" s="230"/>
      <c r="G685" s="231" t="e" cm="1">
        <f t="array" aca="1" ref="G685" ca="1">INDIRECT("'"&amp;$C685&amp;"'!"&amp;"$"&amp;$D685&amp;$G$1&amp;"")</f>
        <v>#REF!</v>
      </c>
      <c r="H685" s="232" t="s">
        <v>1</v>
      </c>
      <c r="I685" s="230" t="s">
        <v>1</v>
      </c>
      <c r="J685" s="231" t="e" cm="1">
        <f t="array" aca="1" ref="J685" ca="1">INDIRECT("'"&amp;$C685&amp;"'!"&amp;"$"&amp;$D685&amp;$J$1&amp;"")</f>
        <v>#REF!</v>
      </c>
      <c r="K685" s="232"/>
      <c r="L685" s="232"/>
      <c r="M685" s="233"/>
      <c r="N685" s="229" t="e" cm="1">
        <f t="array" aca="1" ref="N685" ca="1">INDIRECT("'"&amp;$C685&amp;"'!"&amp;"$"&amp;$D685&amp;$N$1&amp;"")</f>
        <v>#REF!</v>
      </c>
      <c r="O685" s="232"/>
      <c r="P685" s="232"/>
      <c r="Q685" s="230"/>
      <c r="R685" s="359" t="e" cm="1">
        <f t="array" aca="1" ref="R685" ca="1">INDIRECT("'"&amp;$C685&amp;"'!"&amp;"$"&amp;$D685&amp;$R$1&amp;"")</f>
        <v>#REF!</v>
      </c>
      <c r="S685" s="232"/>
      <c r="T685" s="232"/>
      <c r="U685" s="233"/>
      <c r="V685" s="229"/>
      <c r="W685" s="234" t="e" cm="1">
        <f t="array" aca="1" ref="W685" ca="1">INDIRECT("'"&amp;$C685&amp;"'!"&amp;"$"&amp;$D685&amp;$W$1&amp;"")</f>
        <v>#REF!</v>
      </c>
      <c r="X685" s="232"/>
      <c r="Y685" s="230"/>
      <c r="Z685" s="231"/>
      <c r="AA685" s="232"/>
      <c r="AB685" s="232"/>
      <c r="AC685" s="233"/>
      <c r="AD685" s="229"/>
      <c r="AE685" s="232"/>
      <c r="AF685" s="232"/>
      <c r="AG685" s="230"/>
      <c r="AH685" s="231"/>
      <c r="AI685" s="232"/>
      <c r="AJ685" s="232"/>
      <c r="AK685" s="233"/>
      <c r="AL685" s="229"/>
      <c r="AM685" s="232"/>
      <c r="AN685" s="232"/>
      <c r="AO685" s="230"/>
      <c r="AP685" s="229"/>
      <c r="AQ685" s="233"/>
      <c r="AR685" s="229" t="e" cm="1">
        <f t="array" aca="1" ref="AR685" ca="1">INDIRECT("'"&amp;$C685&amp;"'!"&amp;"$"&amp;$D685&amp;$AR$1&amp;"")</f>
        <v>#REF!</v>
      </c>
      <c r="AS685" s="232"/>
      <c r="AT685" s="230"/>
      <c r="AU685" s="231" t="e" cm="1">
        <f t="array" aca="1" ref="AU685" ca="1">INDIRECT("'"&amp;$C685&amp;"'!"&amp;"$"&amp;$D685&amp;$AU$1&amp;"")</f>
        <v>#REF!</v>
      </c>
      <c r="AV685" s="232"/>
      <c r="AW685" s="230"/>
      <c r="AX685" s="229"/>
      <c r="AY685" s="233"/>
      <c r="AZ685" s="232" t="e" cm="1">
        <f t="array" aca="1" ref="AZ685" ca="1">INDIRECT("'"&amp;$C685&amp;"'!"&amp;"$"&amp;$D685&amp;$AZ$1&amp;"")</f>
        <v>#REF!</v>
      </c>
      <c r="BA685" s="231"/>
      <c r="BB685" s="232"/>
      <c r="BC685" s="230"/>
      <c r="BD685" s="232" t="e" cm="1">
        <f t="array" aca="1" ref="BD685" ca="1">INDIRECT("'"&amp;$C685&amp;"'!"&amp;"$"&amp;$D685&amp;$BD$1&amp;"")</f>
        <v>#REF!</v>
      </c>
      <c r="BE685" s="231"/>
      <c r="BF685" s="232"/>
      <c r="BG685" s="230"/>
      <c r="BH685" s="234"/>
      <c r="BI685" s="230"/>
      <c r="BJ685" s="234" t="e" cm="1">
        <f t="array" aca="1" ref="BJ685" ca="1">INDIRECT("'"&amp;$C685&amp;"'!"&amp;"$"&amp;$D685&amp;$BJ$1&amp;"")</f>
        <v>#REF!</v>
      </c>
      <c r="BK685" s="232"/>
      <c r="BL685" s="230"/>
      <c r="BM685" s="414"/>
      <c r="BN685" s="229" t="e" cm="1">
        <f t="array" aca="1" ref="BN685" ca="1">INDIRECT("'"&amp;$C685&amp;"'!"&amp;"$"&amp;$D685&amp;$BN$1&amp;"")</f>
        <v>#REF!</v>
      </c>
      <c r="BO685" s="231"/>
      <c r="BP685" s="230"/>
      <c r="BQ685" s="234" t="e" cm="1">
        <f t="array" aca="1" ref="BQ685" ca="1">INDIRECT("'"&amp;$C685&amp;"'!"&amp;"$"&amp;$D685&amp;$BQ$1&amp;"")</f>
        <v>#REF!</v>
      </c>
      <c r="BR685" s="232"/>
      <c r="BS685" s="232"/>
      <c r="BT685" s="230"/>
      <c r="BU685" s="234" t="e" cm="1">
        <f t="array" aca="1" ref="BU685" ca="1">INDIRECT("'"&amp;$C685&amp;"'!"&amp;"$"&amp;$D685&amp;$BU$1&amp;"")</f>
        <v>#REF!</v>
      </c>
      <c r="BV685" s="232"/>
      <c r="BW685" s="232"/>
      <c r="BX685" s="230"/>
      <c r="BY685" s="235"/>
      <c r="BZ685" s="232"/>
      <c r="CA685" s="232"/>
      <c r="CB685" s="230"/>
    </row>
    <row r="686" spans="1:80" ht="15" x14ac:dyDescent="0.2">
      <c r="A686" s="351">
        <f t="shared" si="53"/>
        <v>45989</v>
      </c>
      <c r="B686" s="268">
        <v>0.25</v>
      </c>
      <c r="C686" s="254">
        <f t="shared" si="54"/>
        <v>28</v>
      </c>
      <c r="D686" s="255" t="s">
        <v>159</v>
      </c>
      <c r="E686" s="236"/>
      <c r="F686" s="237"/>
      <c r="G686" s="238" t="e" cm="1">
        <f t="array" aca="1" ref="G686" ca="1">INDIRECT("'"&amp;$C686&amp;"'!"&amp;"$"&amp;$D686&amp;$G$1&amp;"")</f>
        <v>#REF!</v>
      </c>
      <c r="H686" s="239" t="s">
        <v>1</v>
      </c>
      <c r="I686" s="237" t="s">
        <v>1</v>
      </c>
      <c r="J686" s="238" t="e" cm="1">
        <f t="array" aca="1" ref="J686" ca="1">INDIRECT("'"&amp;$C686&amp;"'!"&amp;"$"&amp;$D686&amp;$J$1&amp;"")</f>
        <v>#REF!</v>
      </c>
      <c r="K686" s="239"/>
      <c r="L686" s="239"/>
      <c r="M686" s="240"/>
      <c r="N686" s="236" t="e" cm="1">
        <f t="array" aca="1" ref="N686" ca="1">INDIRECT("'"&amp;$C686&amp;"'!"&amp;"$"&amp;$D686&amp;$N$1&amp;"")</f>
        <v>#REF!</v>
      </c>
      <c r="O686" s="239"/>
      <c r="P686" s="239"/>
      <c r="Q686" s="237"/>
      <c r="R686" s="236" t="e" cm="1">
        <f t="array" aca="1" ref="R686" ca="1">INDIRECT("'"&amp;$C686&amp;"'!"&amp;"$"&amp;$D686&amp;$R$1&amp;"")</f>
        <v>#REF!</v>
      </c>
      <c r="S686" s="239"/>
      <c r="T686" s="239"/>
      <c r="U686" s="240"/>
      <c r="V686" s="236"/>
      <c r="W686" s="241" t="e" cm="1">
        <f t="array" aca="1" ref="W686" ca="1">INDIRECT("'"&amp;$C686&amp;"'!"&amp;"$"&amp;$D686&amp;$W$1&amp;"")</f>
        <v>#REF!</v>
      </c>
      <c r="X686" s="239"/>
      <c r="Y686" s="237"/>
      <c r="Z686" s="238"/>
      <c r="AA686" s="239"/>
      <c r="AB686" s="239"/>
      <c r="AC686" s="240"/>
      <c r="AD686" s="236"/>
      <c r="AE686" s="239"/>
      <c r="AF686" s="239"/>
      <c r="AG686" s="237"/>
      <c r="AH686" s="238"/>
      <c r="AI686" s="239"/>
      <c r="AJ686" s="239"/>
      <c r="AK686" s="240"/>
      <c r="AL686" s="236"/>
      <c r="AM686" s="239"/>
      <c r="AN686" s="239"/>
      <c r="AO686" s="237"/>
      <c r="AP686" s="236"/>
      <c r="AQ686" s="240"/>
      <c r="AR686" s="236" t="e" cm="1">
        <f t="array" aca="1" ref="AR686" ca="1">INDIRECT("'"&amp;$C686&amp;"'!"&amp;"$"&amp;$D686&amp;$AR$1&amp;"")</f>
        <v>#REF!</v>
      </c>
      <c r="AS686" s="239"/>
      <c r="AT686" s="237"/>
      <c r="AU686" s="238" t="e" cm="1">
        <f t="array" aca="1" ref="AU686" ca="1">INDIRECT("'"&amp;$C686&amp;"'!"&amp;"$"&amp;$D686&amp;$AU$1&amp;"")</f>
        <v>#REF!</v>
      </c>
      <c r="AV686" s="239"/>
      <c r="AW686" s="237"/>
      <c r="AX686" s="236"/>
      <c r="AY686" s="240"/>
      <c r="AZ686" s="239" t="e" cm="1">
        <f t="array" aca="1" ref="AZ686" ca="1">INDIRECT("'"&amp;$C686&amp;"'!"&amp;"$"&amp;$D686&amp;$AZ$1&amp;"")</f>
        <v>#REF!</v>
      </c>
      <c r="BA686" s="238"/>
      <c r="BB686" s="239"/>
      <c r="BC686" s="237"/>
      <c r="BD686" s="239" t="e" cm="1">
        <f t="array" aca="1" ref="BD686" ca="1">INDIRECT("'"&amp;$C686&amp;"'!"&amp;"$"&amp;$D686&amp;$BD$1&amp;"")</f>
        <v>#REF!</v>
      </c>
      <c r="BE686" s="238"/>
      <c r="BF686" s="239"/>
      <c r="BG686" s="237"/>
      <c r="BH686" s="241"/>
      <c r="BI686" s="237"/>
      <c r="BJ686" s="241" t="e" cm="1">
        <f t="array" aca="1" ref="BJ686" ca="1">INDIRECT("'"&amp;$C686&amp;"'!"&amp;"$"&amp;$D686&amp;$BJ$1&amp;"")</f>
        <v>#REF!</v>
      </c>
      <c r="BK686" s="239"/>
      <c r="BL686" s="237"/>
      <c r="BM686" s="415"/>
      <c r="BN686" s="236" t="e" cm="1">
        <f t="array" aca="1" ref="BN686" ca="1">INDIRECT("'"&amp;$C686&amp;"'!"&amp;"$"&amp;$D686&amp;$BN$1&amp;"")</f>
        <v>#REF!</v>
      </c>
      <c r="BO686" s="238"/>
      <c r="BP686" s="237"/>
      <c r="BQ686" s="241" t="e" cm="1">
        <f t="array" aca="1" ref="BQ686" ca="1">INDIRECT("'"&amp;$C686&amp;"'!"&amp;"$"&amp;$D686&amp;$BQ$1&amp;"")</f>
        <v>#REF!</v>
      </c>
      <c r="BR686" s="239"/>
      <c r="BS686" s="239"/>
      <c r="BT686" s="237"/>
      <c r="BU686" s="241" t="e" cm="1">
        <f t="array" aca="1" ref="BU686" ca="1">INDIRECT("'"&amp;$C686&amp;"'!"&amp;"$"&amp;$D686&amp;$BU$1&amp;"")</f>
        <v>#REF!</v>
      </c>
      <c r="BV686" s="239"/>
      <c r="BW686" s="239"/>
      <c r="BX686" s="237"/>
      <c r="BY686" s="242"/>
      <c r="BZ686" s="239"/>
      <c r="CA686" s="239"/>
      <c r="CB686" s="237"/>
    </row>
    <row r="687" spans="1:80" ht="15" x14ac:dyDescent="0.2">
      <c r="A687" s="351">
        <f t="shared" si="53"/>
        <v>45989</v>
      </c>
      <c r="B687" s="268">
        <v>0.29166666666666702</v>
      </c>
      <c r="C687" s="254">
        <f t="shared" si="54"/>
        <v>28</v>
      </c>
      <c r="D687" s="255" t="s">
        <v>160</v>
      </c>
      <c r="E687" s="229"/>
      <c r="F687" s="230"/>
      <c r="G687" s="231" t="e" cm="1">
        <f t="array" aca="1" ref="G687" ca="1">INDIRECT("'"&amp;$C687&amp;"'!"&amp;"$"&amp;$D687&amp;$G$1&amp;"")</f>
        <v>#REF!</v>
      </c>
      <c r="H687" s="232" t="s">
        <v>1</v>
      </c>
      <c r="I687" s="230" t="s">
        <v>1</v>
      </c>
      <c r="J687" s="231" t="e" cm="1">
        <f t="array" aca="1" ref="J687" ca="1">INDIRECT("'"&amp;$C687&amp;"'!"&amp;"$"&amp;$D687&amp;$J$1&amp;"")</f>
        <v>#REF!</v>
      </c>
      <c r="K687" s="232"/>
      <c r="L687" s="232"/>
      <c r="M687" s="233"/>
      <c r="N687" s="229" t="e" cm="1">
        <f t="array" aca="1" ref="N687" ca="1">INDIRECT("'"&amp;$C687&amp;"'!"&amp;"$"&amp;$D687&amp;$N$1&amp;"")</f>
        <v>#REF!</v>
      </c>
      <c r="O687" s="232"/>
      <c r="P687" s="232"/>
      <c r="Q687" s="230"/>
      <c r="R687" s="359" t="e" cm="1">
        <f t="array" aca="1" ref="R687" ca="1">INDIRECT("'"&amp;$C687&amp;"'!"&amp;"$"&amp;$D687&amp;$R$1&amp;"")</f>
        <v>#REF!</v>
      </c>
      <c r="S687" s="232"/>
      <c r="T687" s="232"/>
      <c r="U687" s="233"/>
      <c r="V687" s="229"/>
      <c r="W687" s="234" t="e" cm="1">
        <f t="array" aca="1" ref="W687" ca="1">INDIRECT("'"&amp;$C687&amp;"'!"&amp;"$"&amp;$D687&amp;$W$1&amp;"")</f>
        <v>#REF!</v>
      </c>
      <c r="X687" s="232"/>
      <c r="Y687" s="230"/>
      <c r="Z687" s="231" t="e" cm="1">
        <f t="array" aca="1" ref="Z687" ca="1">INDIRECT("'"&amp;$C687&amp;"'!"&amp;"$"&amp;$D687&amp;$Z$1&amp;"")</f>
        <v>#REF!</v>
      </c>
      <c r="AA687" s="232" t="s">
        <v>1</v>
      </c>
      <c r="AB687" s="232" t="s">
        <v>1</v>
      </c>
      <c r="AC687" s="233" t="s">
        <v>1</v>
      </c>
      <c r="AD687" s="229" t="e" cm="1">
        <f t="array" aca="1" ref="AD687" ca="1">INDIRECT("'"&amp;$C687&amp;"'!"&amp;"$"&amp;$D687&amp;$AD$1&amp;"")</f>
        <v>#REF!</v>
      </c>
      <c r="AE687" s="232" t="s">
        <v>1</v>
      </c>
      <c r="AF687" s="232" t="s">
        <v>1</v>
      </c>
      <c r="AG687" s="230" t="s">
        <v>1</v>
      </c>
      <c r="AH687" s="231" t="e" cm="1">
        <f t="array" aca="1" ref="AH687" ca="1">INDIRECT("'"&amp;$C687&amp;"'!"&amp;"$"&amp;$D687&amp;$AH$1&amp;"")</f>
        <v>#REF!</v>
      </c>
      <c r="AI687" s="232" t="s">
        <v>1</v>
      </c>
      <c r="AJ687" s="232" t="s">
        <v>1</v>
      </c>
      <c r="AK687" s="233" t="s">
        <v>1</v>
      </c>
      <c r="AL687" s="229" t="e" cm="1">
        <f t="array" aca="1" ref="AL687" ca="1">INDIRECT("'"&amp;$C687&amp;"'!"&amp;"$"&amp;$D687&amp;$AL$1&amp;"")</f>
        <v>#REF!</v>
      </c>
      <c r="AM687" s="232" t="s">
        <v>1</v>
      </c>
      <c r="AN687" s="232" t="s">
        <v>1</v>
      </c>
      <c r="AO687" s="230" t="s">
        <v>1</v>
      </c>
      <c r="AP687" s="229"/>
      <c r="AQ687" s="233"/>
      <c r="AR687" s="229" t="e" cm="1">
        <f t="array" aca="1" ref="AR687" ca="1">INDIRECT("'"&amp;$C687&amp;"'!"&amp;"$"&amp;$D687&amp;$AR$1&amp;"")</f>
        <v>#REF!</v>
      </c>
      <c r="AS687" s="232"/>
      <c r="AT687" s="230"/>
      <c r="AU687" s="231" t="e" cm="1">
        <f t="array" aca="1" ref="AU687" ca="1">INDIRECT("'"&amp;$C687&amp;"'!"&amp;"$"&amp;$D687&amp;$AU$1&amp;"")</f>
        <v>#REF!</v>
      </c>
      <c r="AV687" s="232"/>
      <c r="AW687" s="230"/>
      <c r="AX687" s="229"/>
      <c r="AY687" s="233"/>
      <c r="AZ687" s="232" t="e" cm="1">
        <f t="array" aca="1" ref="AZ687" ca="1">INDIRECT("'"&amp;$C687&amp;"'!"&amp;"$"&amp;$D687&amp;$AZ$1&amp;"")</f>
        <v>#REF!</v>
      </c>
      <c r="BA687" s="231"/>
      <c r="BB687" s="232"/>
      <c r="BC687" s="230"/>
      <c r="BD687" s="232" t="e" cm="1">
        <f t="array" aca="1" ref="BD687" ca="1">INDIRECT("'"&amp;$C687&amp;"'!"&amp;"$"&amp;$D687&amp;$BD$1&amp;"")</f>
        <v>#REF!</v>
      </c>
      <c r="BE687" s="231"/>
      <c r="BF687" s="232"/>
      <c r="BG687" s="230"/>
      <c r="BH687" s="234"/>
      <c r="BI687" s="230"/>
      <c r="BJ687" s="234" t="e" cm="1">
        <f t="array" aca="1" ref="BJ687" ca="1">INDIRECT("'"&amp;$C687&amp;"'!"&amp;"$"&amp;$D687&amp;$BJ$1&amp;"")</f>
        <v>#REF!</v>
      </c>
      <c r="BK687" s="232"/>
      <c r="BL687" s="230"/>
      <c r="BM687" s="414"/>
      <c r="BN687" s="229" t="e" cm="1">
        <f t="array" aca="1" ref="BN687" ca="1">INDIRECT("'"&amp;$C687&amp;"'!"&amp;"$"&amp;$D687&amp;$BN$1&amp;"")</f>
        <v>#REF!</v>
      </c>
      <c r="BO687" s="231"/>
      <c r="BP687" s="230"/>
      <c r="BQ687" s="234" t="e" cm="1">
        <f t="array" aca="1" ref="BQ687" ca="1">INDIRECT("'"&amp;$C687&amp;"'!"&amp;"$"&amp;$D687&amp;$BQ$1&amp;"")</f>
        <v>#REF!</v>
      </c>
      <c r="BR687" s="232"/>
      <c r="BS687" s="232"/>
      <c r="BT687" s="230"/>
      <c r="BU687" s="235" t="e" cm="1">
        <f t="array" aca="1" ref="BU687" ca="1">INDIRECT("'"&amp;$C687&amp;"'!"&amp;"$"&amp;$D687&amp;$BU$1&amp;"")</f>
        <v>#REF!</v>
      </c>
      <c r="BV687" s="232"/>
      <c r="BW687" s="232"/>
      <c r="BX687" s="230"/>
      <c r="BY687" s="235"/>
      <c r="BZ687" s="232"/>
      <c r="CA687" s="232"/>
      <c r="CB687" s="230"/>
    </row>
    <row r="688" spans="1:80" ht="15" x14ac:dyDescent="0.2">
      <c r="A688" s="351">
        <f t="shared" si="53"/>
        <v>45989</v>
      </c>
      <c r="B688" s="268">
        <v>0.33333333333333398</v>
      </c>
      <c r="C688" s="254">
        <f t="shared" si="54"/>
        <v>28</v>
      </c>
      <c r="D688" s="255" t="s">
        <v>161</v>
      </c>
      <c r="E688" s="236"/>
      <c r="F688" s="237"/>
      <c r="G688" s="238" t="e" cm="1">
        <f t="array" aca="1" ref="G688" ca="1">INDIRECT("'"&amp;$C688&amp;"'!"&amp;"$"&amp;$D688&amp;$G$1&amp;"")</f>
        <v>#REF!</v>
      </c>
      <c r="H688" s="239" t="s">
        <v>1</v>
      </c>
      <c r="I688" s="237" t="s">
        <v>1</v>
      </c>
      <c r="J688" s="238" t="e" cm="1">
        <f t="array" aca="1" ref="J688" ca="1">INDIRECT("'"&amp;$C688&amp;"'!"&amp;"$"&amp;$D688&amp;$J$1&amp;"")</f>
        <v>#REF!</v>
      </c>
      <c r="K688" s="239"/>
      <c r="L688" s="239"/>
      <c r="M688" s="240"/>
      <c r="N688" s="236" t="e" cm="1">
        <f t="array" aca="1" ref="N688" ca="1">INDIRECT("'"&amp;$C688&amp;"'!"&amp;"$"&amp;$D688&amp;$N$1&amp;"")</f>
        <v>#REF!</v>
      </c>
      <c r="O688" s="239"/>
      <c r="P688" s="239"/>
      <c r="Q688" s="237"/>
      <c r="R688" s="236" t="e" cm="1">
        <f t="array" aca="1" ref="R688" ca="1">INDIRECT("'"&amp;$C688&amp;"'!"&amp;"$"&amp;$D688&amp;$R$1&amp;"")</f>
        <v>#REF!</v>
      </c>
      <c r="S688" s="239"/>
      <c r="T688" s="239"/>
      <c r="U688" s="240"/>
      <c r="V688" s="236"/>
      <c r="W688" s="241" t="e" cm="1">
        <f t="array" aca="1" ref="W688" ca="1">INDIRECT("'"&amp;$C688&amp;"'!"&amp;"$"&amp;$D688&amp;$W$1&amp;"")</f>
        <v>#REF!</v>
      </c>
      <c r="X688" s="239"/>
      <c r="Y688" s="237"/>
      <c r="Z688" s="238" t="e" cm="1">
        <f t="array" aca="1" ref="Z688" ca="1">INDIRECT("'"&amp;$C688&amp;"'!"&amp;"$"&amp;$D688&amp;$Z$1&amp;"")</f>
        <v>#REF!</v>
      </c>
      <c r="AA688" s="239" t="s">
        <v>1</v>
      </c>
      <c r="AB688" s="239" t="s">
        <v>1</v>
      </c>
      <c r="AC688" s="240" t="s">
        <v>1</v>
      </c>
      <c r="AD688" s="236" t="e" cm="1">
        <f t="array" aca="1" ref="AD688" ca="1">INDIRECT("'"&amp;$C688&amp;"'!"&amp;"$"&amp;$D688&amp;$AD$1&amp;"")</f>
        <v>#REF!</v>
      </c>
      <c r="AE688" s="239" t="s">
        <v>1</v>
      </c>
      <c r="AF688" s="239" t="s">
        <v>1</v>
      </c>
      <c r="AG688" s="237" t="s">
        <v>1</v>
      </c>
      <c r="AH688" s="238" t="e" cm="1">
        <f t="array" aca="1" ref="AH688" ca="1">INDIRECT("'"&amp;$C688&amp;"'!"&amp;"$"&amp;$D688&amp;$AH$1&amp;"")</f>
        <v>#REF!</v>
      </c>
      <c r="AI688" s="239" t="s">
        <v>1</v>
      </c>
      <c r="AJ688" s="239" t="s">
        <v>1</v>
      </c>
      <c r="AK688" s="240" t="s">
        <v>1</v>
      </c>
      <c r="AL688" s="236" t="e" cm="1">
        <f t="array" aca="1" ref="AL688" ca="1">INDIRECT("'"&amp;$C688&amp;"'!"&amp;"$"&amp;$D688&amp;$AL$1&amp;"")</f>
        <v>#REF!</v>
      </c>
      <c r="AM688" s="239" t="s">
        <v>1</v>
      </c>
      <c r="AN688" s="239" t="s">
        <v>1</v>
      </c>
      <c r="AO688" s="237" t="s">
        <v>1</v>
      </c>
      <c r="AP688" s="236"/>
      <c r="AQ688" s="240"/>
      <c r="AR688" s="236" t="e" cm="1">
        <f t="array" aca="1" ref="AR688" ca="1">INDIRECT("'"&amp;$C688&amp;"'!"&amp;"$"&amp;$D688&amp;$AR$1&amp;"")</f>
        <v>#REF!</v>
      </c>
      <c r="AS688" s="239"/>
      <c r="AT688" s="237"/>
      <c r="AU688" s="238" t="e" cm="1">
        <f t="array" aca="1" ref="AU688" ca="1">INDIRECT("'"&amp;$C688&amp;"'!"&amp;"$"&amp;$D688&amp;$AU$1&amp;"")</f>
        <v>#REF!</v>
      </c>
      <c r="AV688" s="239"/>
      <c r="AW688" s="237"/>
      <c r="AX688" s="236"/>
      <c r="AY688" s="240"/>
      <c r="AZ688" s="239" t="e" cm="1">
        <f t="array" aca="1" ref="AZ688" ca="1">INDIRECT("'"&amp;$C688&amp;"'!"&amp;"$"&amp;$D688&amp;$AZ$1&amp;"")</f>
        <v>#REF!</v>
      </c>
      <c r="BA688" s="238"/>
      <c r="BB688" s="239"/>
      <c r="BC688" s="237"/>
      <c r="BD688" s="239" t="e" cm="1">
        <f t="array" aca="1" ref="BD688" ca="1">INDIRECT("'"&amp;$C688&amp;"'!"&amp;"$"&amp;$D688&amp;$BD$1&amp;"")</f>
        <v>#REF!</v>
      </c>
      <c r="BE688" s="238"/>
      <c r="BF688" s="239"/>
      <c r="BG688" s="237"/>
      <c r="BH688" s="241"/>
      <c r="BI688" s="237"/>
      <c r="BJ688" s="241" t="e" cm="1">
        <f t="array" aca="1" ref="BJ688" ca="1">INDIRECT("'"&amp;$C688&amp;"'!"&amp;"$"&amp;$D688&amp;$BJ$1&amp;"")</f>
        <v>#REF!</v>
      </c>
      <c r="BK688" s="239"/>
      <c r="BL688" s="237"/>
      <c r="BM688" s="415"/>
      <c r="BN688" s="236" t="e" cm="1">
        <f t="array" aca="1" ref="BN688" ca="1">INDIRECT("'"&amp;$C688&amp;"'!"&amp;"$"&amp;$D688&amp;$BN$1&amp;"")</f>
        <v>#REF!</v>
      </c>
      <c r="BO688" s="238"/>
      <c r="BP688" s="237"/>
      <c r="BQ688" s="241" t="e" cm="1">
        <f t="array" aca="1" ref="BQ688" ca="1">INDIRECT("'"&amp;$C688&amp;"'!"&amp;"$"&amp;$D688&amp;$BQ$1&amp;"")</f>
        <v>#REF!</v>
      </c>
      <c r="BR688" s="239"/>
      <c r="BS688" s="239"/>
      <c r="BT688" s="237"/>
      <c r="BU688" s="242" t="e" cm="1">
        <f t="array" aca="1" ref="BU688" ca="1">INDIRECT("'"&amp;$C688&amp;"'!"&amp;"$"&amp;$D688&amp;$BU$1&amp;"")</f>
        <v>#REF!</v>
      </c>
      <c r="BV688" s="239"/>
      <c r="BW688" s="239"/>
      <c r="BX688" s="237"/>
      <c r="BY688" s="242"/>
      <c r="BZ688" s="239"/>
      <c r="CA688" s="239"/>
      <c r="CB688" s="237"/>
    </row>
    <row r="689" spans="1:80" ht="15" x14ac:dyDescent="0.2">
      <c r="A689" s="351">
        <f t="shared" si="53"/>
        <v>45989</v>
      </c>
      <c r="B689" s="268">
        <v>0.375</v>
      </c>
      <c r="C689" s="254">
        <f t="shared" si="54"/>
        <v>28</v>
      </c>
      <c r="D689" s="255" t="s">
        <v>162</v>
      </c>
      <c r="E689" s="229"/>
      <c r="F689" s="230"/>
      <c r="G689" s="231" t="e" cm="1">
        <f t="array" aca="1" ref="G689" ca="1">INDIRECT("'"&amp;$C689&amp;"'!"&amp;"$"&amp;$D689&amp;$G$1&amp;"")</f>
        <v>#REF!</v>
      </c>
      <c r="H689" s="232" t="s">
        <v>1</v>
      </c>
      <c r="I689" s="230" t="s">
        <v>1</v>
      </c>
      <c r="J689" s="231" t="e" cm="1">
        <f t="array" aca="1" ref="J689" ca="1">INDIRECT("'"&amp;$C689&amp;"'!"&amp;"$"&amp;$D689&amp;$J$1&amp;"")</f>
        <v>#REF!</v>
      </c>
      <c r="K689" s="232"/>
      <c r="L689" s="232"/>
      <c r="M689" s="233"/>
      <c r="N689" s="229" t="e" cm="1">
        <f t="array" aca="1" ref="N689" ca="1">INDIRECT("'"&amp;$C689&amp;"'!"&amp;"$"&amp;$D689&amp;$N$1&amp;"")</f>
        <v>#REF!</v>
      </c>
      <c r="O689" s="232"/>
      <c r="P689" s="232"/>
      <c r="Q689" s="230"/>
      <c r="R689" s="359" t="e" cm="1">
        <f t="array" aca="1" ref="R689" ca="1">INDIRECT("'"&amp;$C689&amp;"'!"&amp;"$"&amp;$D689&amp;$R$1&amp;"")</f>
        <v>#REF!</v>
      </c>
      <c r="S689" s="232"/>
      <c r="T689" s="232"/>
      <c r="U689" s="233"/>
      <c r="V689" s="229"/>
      <c r="W689" s="234" t="e" cm="1">
        <f t="array" aca="1" ref="W689" ca="1">INDIRECT("'"&amp;$C689&amp;"'!"&amp;"$"&amp;$D689&amp;$W$1&amp;"")</f>
        <v>#REF!</v>
      </c>
      <c r="X689" s="232"/>
      <c r="Y689" s="230"/>
      <c r="Z689" s="231" t="e" cm="1">
        <f t="array" aca="1" ref="Z689" ca="1">INDIRECT("'"&amp;$C689&amp;"'!"&amp;"$"&amp;$D689&amp;$Z$1&amp;"")</f>
        <v>#REF!</v>
      </c>
      <c r="AA689" s="232" t="s">
        <v>1</v>
      </c>
      <c r="AB689" s="232" t="s">
        <v>1</v>
      </c>
      <c r="AC689" s="233" t="s">
        <v>1</v>
      </c>
      <c r="AD689" s="229" t="e" cm="1">
        <f t="array" aca="1" ref="AD689" ca="1">INDIRECT("'"&amp;$C689&amp;"'!"&amp;"$"&amp;$D689&amp;$AD$1&amp;"")</f>
        <v>#REF!</v>
      </c>
      <c r="AE689" s="232" t="s">
        <v>1</v>
      </c>
      <c r="AF689" s="232" t="s">
        <v>1</v>
      </c>
      <c r="AG689" s="230" t="s">
        <v>1</v>
      </c>
      <c r="AH689" s="231" t="e" cm="1">
        <f t="array" aca="1" ref="AH689" ca="1">INDIRECT("'"&amp;$C689&amp;"'!"&amp;"$"&amp;$D689&amp;$AH$1&amp;"")</f>
        <v>#REF!</v>
      </c>
      <c r="AI689" s="232" t="s">
        <v>1</v>
      </c>
      <c r="AJ689" s="232" t="s">
        <v>1</v>
      </c>
      <c r="AK689" s="233" t="s">
        <v>1</v>
      </c>
      <c r="AL689" s="229" t="e" cm="1">
        <f t="array" aca="1" ref="AL689" ca="1">INDIRECT("'"&amp;$C689&amp;"'!"&amp;"$"&amp;$D689&amp;$AL$1&amp;"")</f>
        <v>#REF!</v>
      </c>
      <c r="AM689" s="232" t="s">
        <v>1</v>
      </c>
      <c r="AN689" s="232" t="s">
        <v>1</v>
      </c>
      <c r="AO689" s="230" t="s">
        <v>1</v>
      </c>
      <c r="AP689" s="229"/>
      <c r="AQ689" s="233"/>
      <c r="AR689" s="229" t="e" cm="1">
        <f t="array" aca="1" ref="AR689" ca="1">INDIRECT("'"&amp;$C689&amp;"'!"&amp;"$"&amp;$D689&amp;$AR$1&amp;"")</f>
        <v>#REF!</v>
      </c>
      <c r="AS689" s="232"/>
      <c r="AT689" s="230"/>
      <c r="AU689" s="231" t="e" cm="1">
        <f t="array" aca="1" ref="AU689" ca="1">INDIRECT("'"&amp;$C689&amp;"'!"&amp;"$"&amp;$D689&amp;$AU$1&amp;"")</f>
        <v>#REF!</v>
      </c>
      <c r="AV689" s="232"/>
      <c r="AW689" s="230"/>
      <c r="AX689" s="229"/>
      <c r="AY689" s="233"/>
      <c r="AZ689" s="232" t="e" cm="1">
        <f t="array" aca="1" ref="AZ689" ca="1">INDIRECT("'"&amp;$C689&amp;"'!"&amp;"$"&amp;$D689&amp;$AZ$1&amp;"")</f>
        <v>#REF!</v>
      </c>
      <c r="BA689" s="231"/>
      <c r="BB689" s="232"/>
      <c r="BC689" s="230"/>
      <c r="BD689" s="232" t="e" cm="1">
        <f t="array" aca="1" ref="BD689" ca="1">INDIRECT("'"&amp;$C689&amp;"'!"&amp;"$"&amp;$D689&amp;$BD$1&amp;"")</f>
        <v>#REF!</v>
      </c>
      <c r="BE689" s="231"/>
      <c r="BF689" s="232"/>
      <c r="BG689" s="230"/>
      <c r="BH689" s="234"/>
      <c r="BI689" s="230"/>
      <c r="BJ689" s="234" t="e" cm="1">
        <f t="array" aca="1" ref="BJ689" ca="1">INDIRECT("'"&amp;$C689&amp;"'!"&amp;"$"&amp;$D689&amp;$BJ$1&amp;"")</f>
        <v>#REF!</v>
      </c>
      <c r="BK689" s="232"/>
      <c r="BL689" s="230"/>
      <c r="BM689" s="414"/>
      <c r="BN689" s="229" t="e" cm="1">
        <f t="array" aca="1" ref="BN689" ca="1">INDIRECT("'"&amp;$C689&amp;"'!"&amp;"$"&amp;$D689&amp;$BN$1&amp;"")</f>
        <v>#REF!</v>
      </c>
      <c r="BO689" s="231"/>
      <c r="BP689" s="230"/>
      <c r="BQ689" s="234" t="e" cm="1">
        <f t="array" aca="1" ref="BQ689" ca="1">INDIRECT("'"&amp;$C689&amp;"'!"&amp;"$"&amp;$D689&amp;$BQ$1&amp;"")</f>
        <v>#REF!</v>
      </c>
      <c r="BR689" s="232"/>
      <c r="BS689" s="232"/>
      <c r="BT689" s="230"/>
      <c r="BU689" s="235" t="e" cm="1">
        <f t="array" aca="1" ref="BU689" ca="1">INDIRECT("'"&amp;$C689&amp;"'!"&amp;"$"&amp;$D689&amp;$BU$1&amp;"")</f>
        <v>#REF!</v>
      </c>
      <c r="BV689" s="232"/>
      <c r="BW689" s="232"/>
      <c r="BX689" s="230"/>
      <c r="BY689" s="235"/>
      <c r="BZ689" s="232"/>
      <c r="CA689" s="232"/>
      <c r="CB689" s="230"/>
    </row>
    <row r="690" spans="1:80" ht="15" x14ac:dyDescent="0.2">
      <c r="A690" s="351">
        <f t="shared" si="53"/>
        <v>45989</v>
      </c>
      <c r="B690" s="268">
        <v>0.41666666666666702</v>
      </c>
      <c r="C690" s="254">
        <f t="shared" si="54"/>
        <v>28</v>
      </c>
      <c r="D690" s="255" t="s">
        <v>163</v>
      </c>
      <c r="E690" s="236"/>
      <c r="F690" s="237"/>
      <c r="G690" s="238" t="e" cm="1">
        <f t="array" aca="1" ref="G690" ca="1">INDIRECT("'"&amp;$C690&amp;"'!"&amp;"$"&amp;$D690&amp;$G$1&amp;"")</f>
        <v>#REF!</v>
      </c>
      <c r="H690" s="239" t="s">
        <v>1</v>
      </c>
      <c r="I690" s="237" t="s">
        <v>1</v>
      </c>
      <c r="J690" s="238" t="e" cm="1">
        <f t="array" aca="1" ref="J690" ca="1">INDIRECT("'"&amp;$C690&amp;"'!"&amp;"$"&amp;$D690&amp;$J$1&amp;"")</f>
        <v>#REF!</v>
      </c>
      <c r="K690" s="239"/>
      <c r="L690" s="239"/>
      <c r="M690" s="240"/>
      <c r="N690" s="236" t="e" cm="1">
        <f t="array" aca="1" ref="N690" ca="1">INDIRECT("'"&amp;$C690&amp;"'!"&amp;"$"&amp;$D690&amp;$N$1&amp;"")</f>
        <v>#REF!</v>
      </c>
      <c r="O690" s="239"/>
      <c r="P690" s="239"/>
      <c r="Q690" s="237"/>
      <c r="R690" s="236" t="e" cm="1">
        <f t="array" aca="1" ref="R690" ca="1">INDIRECT("'"&amp;$C690&amp;"'!"&amp;"$"&amp;$D690&amp;$R$1&amp;"")</f>
        <v>#REF!</v>
      </c>
      <c r="S690" s="239"/>
      <c r="T690" s="239"/>
      <c r="U690" s="240"/>
      <c r="V690" s="236"/>
      <c r="W690" s="241" t="e" cm="1">
        <f t="array" aca="1" ref="W690" ca="1">INDIRECT("'"&amp;$C690&amp;"'!"&amp;"$"&amp;$D690&amp;$W$1&amp;"")</f>
        <v>#REF!</v>
      </c>
      <c r="X690" s="239"/>
      <c r="Y690" s="237"/>
      <c r="Z690" s="238" t="e" cm="1">
        <f t="array" aca="1" ref="Z690" ca="1">INDIRECT("'"&amp;$C690&amp;"'!"&amp;"$"&amp;$D690&amp;$Z$1&amp;"")</f>
        <v>#REF!</v>
      </c>
      <c r="AA690" s="239" t="s">
        <v>1</v>
      </c>
      <c r="AB690" s="239" t="s">
        <v>1</v>
      </c>
      <c r="AC690" s="240" t="s">
        <v>1</v>
      </c>
      <c r="AD690" s="236" t="e" cm="1">
        <f t="array" aca="1" ref="AD690" ca="1">INDIRECT("'"&amp;$C690&amp;"'!"&amp;"$"&amp;$D690&amp;$AD$1&amp;"")</f>
        <v>#REF!</v>
      </c>
      <c r="AE690" s="239" t="s">
        <v>1</v>
      </c>
      <c r="AF690" s="239" t="s">
        <v>1</v>
      </c>
      <c r="AG690" s="237" t="s">
        <v>1</v>
      </c>
      <c r="AH690" s="238" t="e" cm="1">
        <f t="array" aca="1" ref="AH690" ca="1">INDIRECT("'"&amp;$C690&amp;"'!"&amp;"$"&amp;$D690&amp;$AH$1&amp;"")</f>
        <v>#REF!</v>
      </c>
      <c r="AI690" s="239" t="s">
        <v>1</v>
      </c>
      <c r="AJ690" s="239" t="s">
        <v>1</v>
      </c>
      <c r="AK690" s="240" t="s">
        <v>1</v>
      </c>
      <c r="AL690" s="236" t="e" cm="1">
        <f t="array" aca="1" ref="AL690" ca="1">INDIRECT("'"&amp;$C690&amp;"'!"&amp;"$"&amp;$D690&amp;$AL$1&amp;"")</f>
        <v>#REF!</v>
      </c>
      <c r="AM690" s="239" t="s">
        <v>1</v>
      </c>
      <c r="AN690" s="239" t="s">
        <v>1</v>
      </c>
      <c r="AO690" s="237" t="s">
        <v>1</v>
      </c>
      <c r="AP690" s="236"/>
      <c r="AQ690" s="240"/>
      <c r="AR690" s="236" t="e" cm="1">
        <f t="array" aca="1" ref="AR690" ca="1">INDIRECT("'"&amp;$C690&amp;"'!"&amp;"$"&amp;$D690&amp;$AR$1&amp;"")</f>
        <v>#REF!</v>
      </c>
      <c r="AS690" s="239"/>
      <c r="AT690" s="237"/>
      <c r="AU690" s="238" t="e" cm="1">
        <f t="array" aca="1" ref="AU690" ca="1">INDIRECT("'"&amp;$C690&amp;"'!"&amp;"$"&amp;$D690&amp;$AU$1&amp;"")</f>
        <v>#REF!</v>
      </c>
      <c r="AV690" s="239"/>
      <c r="AW690" s="237"/>
      <c r="AX690" s="236"/>
      <c r="AY690" s="240"/>
      <c r="AZ690" s="239" t="e" cm="1">
        <f t="array" aca="1" ref="AZ690" ca="1">INDIRECT("'"&amp;$C690&amp;"'!"&amp;"$"&amp;$D690&amp;$AZ$1&amp;"")</f>
        <v>#REF!</v>
      </c>
      <c r="BA690" s="238"/>
      <c r="BB690" s="239"/>
      <c r="BC690" s="237"/>
      <c r="BD690" s="239" t="e" cm="1">
        <f t="array" aca="1" ref="BD690" ca="1">INDIRECT("'"&amp;$C690&amp;"'!"&amp;"$"&amp;$D690&amp;$BD$1&amp;"")</f>
        <v>#REF!</v>
      </c>
      <c r="BE690" s="238"/>
      <c r="BF690" s="239"/>
      <c r="BG690" s="237"/>
      <c r="BH690" s="241"/>
      <c r="BI690" s="237"/>
      <c r="BJ690" s="241" t="e" cm="1">
        <f t="array" aca="1" ref="BJ690" ca="1">INDIRECT("'"&amp;$C690&amp;"'!"&amp;"$"&amp;$D690&amp;$BJ$1&amp;"")</f>
        <v>#REF!</v>
      </c>
      <c r="BK690" s="239"/>
      <c r="BL690" s="237"/>
      <c r="BM690" s="415"/>
      <c r="BN690" s="236" t="e" cm="1">
        <f t="array" aca="1" ref="BN690" ca="1">INDIRECT("'"&amp;$C690&amp;"'!"&amp;"$"&amp;$D690&amp;$BN$1&amp;"")</f>
        <v>#REF!</v>
      </c>
      <c r="BO690" s="238"/>
      <c r="BP690" s="237"/>
      <c r="BQ690" s="241" t="e" cm="1">
        <f t="array" aca="1" ref="BQ690" ca="1">INDIRECT("'"&amp;$C690&amp;"'!"&amp;"$"&amp;$D690&amp;$BQ$1&amp;"")</f>
        <v>#REF!</v>
      </c>
      <c r="BR690" s="239"/>
      <c r="BS690" s="239"/>
      <c r="BT690" s="237"/>
      <c r="BU690" s="242" t="e" cm="1">
        <f t="array" aca="1" ref="BU690" ca="1">INDIRECT("'"&amp;$C690&amp;"'!"&amp;"$"&amp;$D690&amp;$BU$1&amp;"")</f>
        <v>#REF!</v>
      </c>
      <c r="BV690" s="239"/>
      <c r="BW690" s="239"/>
      <c r="BX690" s="237"/>
      <c r="BY690" s="242"/>
      <c r="BZ690" s="239"/>
      <c r="CA690" s="239"/>
      <c r="CB690" s="237"/>
    </row>
    <row r="691" spans="1:80" ht="15" x14ac:dyDescent="0.2">
      <c r="A691" s="351">
        <f t="shared" si="53"/>
        <v>45989</v>
      </c>
      <c r="B691" s="268">
        <v>0.45833333333333398</v>
      </c>
      <c r="C691" s="254">
        <f t="shared" si="54"/>
        <v>28</v>
      </c>
      <c r="D691" s="255" t="s">
        <v>164</v>
      </c>
      <c r="E691" s="229"/>
      <c r="F691" s="230"/>
      <c r="G691" s="231" t="e" cm="1">
        <f t="array" aca="1" ref="G691" ca="1">INDIRECT("'"&amp;$C691&amp;"'!"&amp;"$"&amp;$D691&amp;$G$1&amp;"")</f>
        <v>#REF!</v>
      </c>
      <c r="H691" s="232" t="s">
        <v>1</v>
      </c>
      <c r="I691" s="230" t="s">
        <v>1</v>
      </c>
      <c r="J691" s="231" t="e" cm="1">
        <f t="array" aca="1" ref="J691" ca="1">INDIRECT("'"&amp;$C691&amp;"'!"&amp;"$"&amp;$D691&amp;$J$1&amp;"")</f>
        <v>#REF!</v>
      </c>
      <c r="K691" s="232"/>
      <c r="L691" s="232"/>
      <c r="M691" s="233"/>
      <c r="N691" s="229" t="e" cm="1">
        <f t="array" aca="1" ref="N691" ca="1">INDIRECT("'"&amp;$C691&amp;"'!"&amp;"$"&amp;$D691&amp;$N$1&amp;"")</f>
        <v>#REF!</v>
      </c>
      <c r="O691" s="232"/>
      <c r="P691" s="232"/>
      <c r="Q691" s="230"/>
      <c r="R691" s="359" t="e" cm="1">
        <f t="array" aca="1" ref="R691" ca="1">INDIRECT("'"&amp;$C691&amp;"'!"&amp;"$"&amp;$D691&amp;$R$1&amp;"")</f>
        <v>#REF!</v>
      </c>
      <c r="S691" s="232"/>
      <c r="T691" s="232"/>
      <c r="U691" s="233"/>
      <c r="V691" s="229"/>
      <c r="W691" s="234" t="e" cm="1">
        <f t="array" aca="1" ref="W691" ca="1">INDIRECT("'"&amp;$C691&amp;"'!"&amp;"$"&amp;$D691&amp;$W$1&amp;"")</f>
        <v>#REF!</v>
      </c>
      <c r="X691" s="232"/>
      <c r="Y691" s="230"/>
      <c r="Z691" s="231" t="e" cm="1">
        <f t="array" aca="1" ref="Z691" ca="1">INDIRECT("'"&amp;$C691&amp;"'!"&amp;"$"&amp;$D691&amp;$Z$1&amp;"")</f>
        <v>#REF!</v>
      </c>
      <c r="AA691" s="232" t="s">
        <v>1</v>
      </c>
      <c r="AB691" s="232" t="s">
        <v>1</v>
      </c>
      <c r="AC691" s="233" t="s">
        <v>1</v>
      </c>
      <c r="AD691" s="229" t="e" cm="1">
        <f t="array" aca="1" ref="AD691" ca="1">INDIRECT("'"&amp;$C691&amp;"'!"&amp;"$"&amp;$D691&amp;$AD$1&amp;"")</f>
        <v>#REF!</v>
      </c>
      <c r="AE691" s="232" t="s">
        <v>1</v>
      </c>
      <c r="AF691" s="232" t="s">
        <v>1</v>
      </c>
      <c r="AG691" s="230" t="s">
        <v>1</v>
      </c>
      <c r="AH691" s="231" t="e" cm="1">
        <f t="array" aca="1" ref="AH691" ca="1">INDIRECT("'"&amp;$C691&amp;"'!"&amp;"$"&amp;$D691&amp;$AH$1&amp;"")</f>
        <v>#REF!</v>
      </c>
      <c r="AI691" s="232" t="s">
        <v>1</v>
      </c>
      <c r="AJ691" s="232" t="s">
        <v>1</v>
      </c>
      <c r="AK691" s="233" t="s">
        <v>1</v>
      </c>
      <c r="AL691" s="229" t="e" cm="1">
        <f t="array" aca="1" ref="AL691" ca="1">INDIRECT("'"&amp;$C691&amp;"'!"&amp;"$"&amp;$D691&amp;$AL$1&amp;"")</f>
        <v>#REF!</v>
      </c>
      <c r="AM691" s="232" t="s">
        <v>1</v>
      </c>
      <c r="AN691" s="232" t="s">
        <v>1</v>
      </c>
      <c r="AO691" s="230" t="s">
        <v>1</v>
      </c>
      <c r="AP691" s="229"/>
      <c r="AQ691" s="233"/>
      <c r="AR691" s="229" t="e" cm="1">
        <f t="array" aca="1" ref="AR691" ca="1">INDIRECT("'"&amp;$C691&amp;"'!"&amp;"$"&amp;$D691&amp;$AR$1&amp;"")</f>
        <v>#REF!</v>
      </c>
      <c r="AS691" s="232"/>
      <c r="AT691" s="230"/>
      <c r="AU691" s="231" t="e" cm="1">
        <f t="array" aca="1" ref="AU691" ca="1">INDIRECT("'"&amp;$C691&amp;"'!"&amp;"$"&amp;$D691&amp;$AU$1&amp;"")</f>
        <v>#REF!</v>
      </c>
      <c r="AV691" s="232"/>
      <c r="AW691" s="230"/>
      <c r="AX691" s="229"/>
      <c r="AY691" s="233"/>
      <c r="AZ691" s="232" t="e" cm="1">
        <f t="array" aca="1" ref="AZ691" ca="1">INDIRECT("'"&amp;$C691&amp;"'!"&amp;"$"&amp;$D691&amp;$AZ$1&amp;"")</f>
        <v>#REF!</v>
      </c>
      <c r="BA691" s="231"/>
      <c r="BB691" s="232"/>
      <c r="BC691" s="230"/>
      <c r="BD691" s="232" t="e" cm="1">
        <f t="array" aca="1" ref="BD691" ca="1">INDIRECT("'"&amp;$C691&amp;"'!"&amp;"$"&amp;$D691&amp;$BD$1&amp;"")</f>
        <v>#REF!</v>
      </c>
      <c r="BE691" s="231"/>
      <c r="BF691" s="232"/>
      <c r="BG691" s="230"/>
      <c r="BH691" s="234"/>
      <c r="BI691" s="230"/>
      <c r="BJ691" s="234" t="e" cm="1">
        <f t="array" aca="1" ref="BJ691" ca="1">INDIRECT("'"&amp;$C691&amp;"'!"&amp;"$"&amp;$D691&amp;$BJ$1&amp;"")</f>
        <v>#REF!</v>
      </c>
      <c r="BK691" s="232"/>
      <c r="BL691" s="230"/>
      <c r="BM691" s="414"/>
      <c r="BN691" s="229" t="e" cm="1">
        <f t="array" aca="1" ref="BN691" ca="1">INDIRECT("'"&amp;$C691&amp;"'!"&amp;"$"&amp;$D691&amp;$BN$1&amp;"")</f>
        <v>#REF!</v>
      </c>
      <c r="BO691" s="231"/>
      <c r="BP691" s="230"/>
      <c r="BQ691" s="234" t="e" cm="1">
        <f t="array" aca="1" ref="BQ691" ca="1">INDIRECT("'"&amp;$C691&amp;"'!"&amp;"$"&amp;$D691&amp;$BQ$1&amp;"")</f>
        <v>#REF!</v>
      </c>
      <c r="BR691" s="232"/>
      <c r="BS691" s="232"/>
      <c r="BT691" s="230"/>
      <c r="BU691" s="235" t="e" cm="1">
        <f t="array" aca="1" ref="BU691" ca="1">INDIRECT("'"&amp;$C691&amp;"'!"&amp;"$"&amp;$D691&amp;$BU$1&amp;"")</f>
        <v>#REF!</v>
      </c>
      <c r="BV691" s="232"/>
      <c r="BW691" s="232"/>
      <c r="BX691" s="230"/>
      <c r="BY691" s="235"/>
      <c r="BZ691" s="232"/>
      <c r="CA691" s="232"/>
      <c r="CB691" s="230"/>
    </row>
    <row r="692" spans="1:80" ht="15" x14ac:dyDescent="0.2">
      <c r="A692" s="351">
        <f t="shared" si="53"/>
        <v>45989</v>
      </c>
      <c r="B692" s="268">
        <v>0.5</v>
      </c>
      <c r="C692" s="254">
        <f t="shared" si="54"/>
        <v>28</v>
      </c>
      <c r="D692" s="255" t="s">
        <v>165</v>
      </c>
      <c r="E692" s="236"/>
      <c r="F692" s="237"/>
      <c r="G692" s="238" t="e" cm="1">
        <f t="array" aca="1" ref="G692" ca="1">INDIRECT("'"&amp;$C692&amp;"'!"&amp;"$"&amp;$D692&amp;$G$1&amp;"")</f>
        <v>#REF!</v>
      </c>
      <c r="H692" s="239" t="s">
        <v>1</v>
      </c>
      <c r="I692" s="237" t="s">
        <v>1</v>
      </c>
      <c r="J692" s="238" t="e" cm="1">
        <f t="array" aca="1" ref="J692" ca="1">INDIRECT("'"&amp;$C692&amp;"'!"&amp;"$"&amp;$D692&amp;$J$1&amp;"")</f>
        <v>#REF!</v>
      </c>
      <c r="K692" s="239"/>
      <c r="L692" s="239"/>
      <c r="M692" s="240"/>
      <c r="N692" s="236" t="e" cm="1">
        <f t="array" aca="1" ref="N692" ca="1">INDIRECT("'"&amp;$C692&amp;"'!"&amp;"$"&amp;$D692&amp;$N$1&amp;"")</f>
        <v>#REF!</v>
      </c>
      <c r="O692" s="239"/>
      <c r="P692" s="239"/>
      <c r="Q692" s="237"/>
      <c r="R692" s="236" t="e" cm="1">
        <f t="array" aca="1" ref="R692" ca="1">INDIRECT("'"&amp;$C692&amp;"'!"&amp;"$"&amp;$D692&amp;$R$1&amp;"")</f>
        <v>#REF!</v>
      </c>
      <c r="S692" s="239"/>
      <c r="T692" s="239"/>
      <c r="U692" s="240"/>
      <c r="V692" s="236"/>
      <c r="W692" s="241" t="e" cm="1">
        <f t="array" aca="1" ref="W692" ca="1">INDIRECT("'"&amp;$C692&amp;"'!"&amp;"$"&amp;$D692&amp;$W$1&amp;"")</f>
        <v>#REF!</v>
      </c>
      <c r="X692" s="239"/>
      <c r="Y692" s="237"/>
      <c r="Z692" s="238" t="e" cm="1">
        <f t="array" aca="1" ref="Z692" ca="1">INDIRECT("'"&amp;$C692&amp;"'!"&amp;"$"&amp;$D692&amp;$Z$1&amp;"")</f>
        <v>#REF!</v>
      </c>
      <c r="AA692" s="239" t="s">
        <v>1</v>
      </c>
      <c r="AB692" s="239" t="s">
        <v>1</v>
      </c>
      <c r="AC692" s="240" t="s">
        <v>1</v>
      </c>
      <c r="AD692" s="236" t="e" cm="1">
        <f t="array" aca="1" ref="AD692" ca="1">INDIRECT("'"&amp;$C692&amp;"'!"&amp;"$"&amp;$D692&amp;$AD$1&amp;"")</f>
        <v>#REF!</v>
      </c>
      <c r="AE692" s="239" t="s">
        <v>1</v>
      </c>
      <c r="AF692" s="239" t="s">
        <v>1</v>
      </c>
      <c r="AG692" s="237" t="s">
        <v>1</v>
      </c>
      <c r="AH692" s="238" t="e" cm="1">
        <f t="array" aca="1" ref="AH692" ca="1">INDIRECT("'"&amp;$C692&amp;"'!"&amp;"$"&amp;$D692&amp;$AH$1&amp;"")</f>
        <v>#REF!</v>
      </c>
      <c r="AI692" s="239" t="s">
        <v>1</v>
      </c>
      <c r="AJ692" s="239" t="s">
        <v>1</v>
      </c>
      <c r="AK692" s="240" t="s">
        <v>1</v>
      </c>
      <c r="AL692" s="236" t="e" cm="1">
        <f t="array" aca="1" ref="AL692" ca="1">INDIRECT("'"&amp;$C692&amp;"'!"&amp;"$"&amp;$D692&amp;$AL$1&amp;"")</f>
        <v>#REF!</v>
      </c>
      <c r="AM692" s="239" t="s">
        <v>1</v>
      </c>
      <c r="AN692" s="239" t="s">
        <v>1</v>
      </c>
      <c r="AO692" s="237" t="s">
        <v>1</v>
      </c>
      <c r="AP692" s="236"/>
      <c r="AQ692" s="240"/>
      <c r="AR692" s="236" t="e" cm="1">
        <f t="array" aca="1" ref="AR692" ca="1">INDIRECT("'"&amp;$C692&amp;"'!"&amp;"$"&amp;$D692&amp;$AR$1&amp;"")</f>
        <v>#REF!</v>
      </c>
      <c r="AS692" s="239"/>
      <c r="AT692" s="237"/>
      <c r="AU692" s="238" t="e" cm="1">
        <f t="array" aca="1" ref="AU692" ca="1">INDIRECT("'"&amp;$C692&amp;"'!"&amp;"$"&amp;$D692&amp;$AU$1&amp;"")</f>
        <v>#REF!</v>
      </c>
      <c r="AV692" s="239"/>
      <c r="AW692" s="237"/>
      <c r="AX692" s="236"/>
      <c r="AY692" s="240"/>
      <c r="AZ692" s="239" t="e" cm="1">
        <f t="array" aca="1" ref="AZ692" ca="1">INDIRECT("'"&amp;$C692&amp;"'!"&amp;"$"&amp;$D692&amp;$AZ$1&amp;"")</f>
        <v>#REF!</v>
      </c>
      <c r="BA692" s="238"/>
      <c r="BB692" s="239"/>
      <c r="BC692" s="237"/>
      <c r="BD692" s="239" t="e" cm="1">
        <f t="array" aca="1" ref="BD692" ca="1">INDIRECT("'"&amp;$C692&amp;"'!"&amp;"$"&amp;$D692&amp;$BD$1&amp;"")</f>
        <v>#REF!</v>
      </c>
      <c r="BE692" s="238"/>
      <c r="BF692" s="239"/>
      <c r="BG692" s="237"/>
      <c r="BH692" s="241"/>
      <c r="BI692" s="237"/>
      <c r="BJ692" s="241" t="e" cm="1">
        <f t="array" aca="1" ref="BJ692" ca="1">INDIRECT("'"&amp;$C692&amp;"'!"&amp;"$"&amp;$D692&amp;$BJ$1&amp;"")</f>
        <v>#REF!</v>
      </c>
      <c r="BK692" s="239"/>
      <c r="BL692" s="237"/>
      <c r="BM692" s="415"/>
      <c r="BN692" s="236" t="e" cm="1">
        <f t="array" aca="1" ref="BN692" ca="1">INDIRECT("'"&amp;$C692&amp;"'!"&amp;"$"&amp;$D692&amp;$BN$1&amp;"")</f>
        <v>#REF!</v>
      </c>
      <c r="BO692" s="238"/>
      <c r="BP692" s="237"/>
      <c r="BQ692" s="241" t="e" cm="1">
        <f t="array" aca="1" ref="BQ692" ca="1">INDIRECT("'"&amp;$C692&amp;"'!"&amp;"$"&amp;$D692&amp;$BQ$1&amp;"")</f>
        <v>#REF!</v>
      </c>
      <c r="BR692" s="239"/>
      <c r="BS692" s="239"/>
      <c r="BT692" s="237"/>
      <c r="BU692" s="242" t="e" cm="1">
        <f t="array" aca="1" ref="BU692" ca="1">INDIRECT("'"&amp;$C692&amp;"'!"&amp;"$"&amp;$D692&amp;$BU$1&amp;"")</f>
        <v>#REF!</v>
      </c>
      <c r="BV692" s="239"/>
      <c r="BW692" s="239"/>
      <c r="BX692" s="237"/>
      <c r="BY692" s="242"/>
      <c r="BZ692" s="239"/>
      <c r="CA692" s="239"/>
      <c r="CB692" s="237"/>
    </row>
    <row r="693" spans="1:80" ht="15" x14ac:dyDescent="0.2">
      <c r="A693" s="351">
        <f t="shared" si="53"/>
        <v>45989</v>
      </c>
      <c r="B693" s="268">
        <v>0.54166666666666696</v>
      </c>
      <c r="C693" s="254">
        <f t="shared" si="54"/>
        <v>28</v>
      </c>
      <c r="D693" s="255" t="s">
        <v>166</v>
      </c>
      <c r="E693" s="229"/>
      <c r="F693" s="230"/>
      <c r="G693" s="231" t="e" cm="1">
        <f t="array" aca="1" ref="G693" ca="1">INDIRECT("'"&amp;$C693&amp;"'!"&amp;"$"&amp;$D693&amp;$G$1&amp;"")</f>
        <v>#REF!</v>
      </c>
      <c r="H693" s="232" t="s">
        <v>1</v>
      </c>
      <c r="I693" s="230" t="s">
        <v>1</v>
      </c>
      <c r="J693" s="231" t="e" cm="1">
        <f t="array" aca="1" ref="J693" ca="1">INDIRECT("'"&amp;$C693&amp;"'!"&amp;"$"&amp;$D693&amp;$J$1&amp;"")</f>
        <v>#REF!</v>
      </c>
      <c r="K693" s="232"/>
      <c r="L693" s="232"/>
      <c r="M693" s="230"/>
      <c r="N693" s="229" t="e" cm="1">
        <f t="array" aca="1" ref="N693" ca="1">INDIRECT("'"&amp;$C693&amp;"'!"&amp;"$"&amp;$D693&amp;$N$1&amp;"")</f>
        <v>#REF!</v>
      </c>
      <c r="O693" s="232"/>
      <c r="P693" s="232"/>
      <c r="Q693" s="230"/>
      <c r="R693" s="359" t="e" cm="1">
        <f t="array" aca="1" ref="R693" ca="1">INDIRECT("'"&amp;$C693&amp;"'!"&amp;"$"&amp;$D693&amp;$R$1&amp;"")</f>
        <v>#REF!</v>
      </c>
      <c r="S693" s="232"/>
      <c r="T693" s="232"/>
      <c r="U693" s="233"/>
      <c r="V693" s="229"/>
      <c r="W693" s="234" t="e" cm="1">
        <f t="array" aca="1" ref="W693" ca="1">INDIRECT("'"&amp;$C693&amp;"'!"&amp;"$"&amp;$D693&amp;$W$1&amp;"")</f>
        <v>#REF!</v>
      </c>
      <c r="X693" s="232"/>
      <c r="Y693" s="230"/>
      <c r="Z693" s="231" t="e" cm="1">
        <f t="array" aca="1" ref="Z693" ca="1">INDIRECT("'"&amp;$C693&amp;"'!"&amp;"$"&amp;$D693&amp;$Z$1&amp;"")</f>
        <v>#REF!</v>
      </c>
      <c r="AA693" s="232" t="s">
        <v>1</v>
      </c>
      <c r="AB693" s="232" t="s">
        <v>1</v>
      </c>
      <c r="AC693" s="233" t="s">
        <v>1</v>
      </c>
      <c r="AD693" s="229" t="e" cm="1">
        <f t="array" aca="1" ref="AD693" ca="1">INDIRECT("'"&amp;$C693&amp;"'!"&amp;"$"&amp;$D693&amp;$AD$1&amp;"")</f>
        <v>#REF!</v>
      </c>
      <c r="AE693" s="232" t="s">
        <v>1</v>
      </c>
      <c r="AF693" s="232" t="s">
        <v>1</v>
      </c>
      <c r="AG693" s="230" t="s">
        <v>1</v>
      </c>
      <c r="AH693" s="231" t="e" cm="1">
        <f t="array" aca="1" ref="AH693" ca="1">INDIRECT("'"&amp;$C693&amp;"'!"&amp;"$"&amp;$D693&amp;$AH$1&amp;"")</f>
        <v>#REF!</v>
      </c>
      <c r="AI693" s="232" t="s">
        <v>1</v>
      </c>
      <c r="AJ693" s="232" t="s">
        <v>1</v>
      </c>
      <c r="AK693" s="233" t="s">
        <v>1</v>
      </c>
      <c r="AL693" s="229" t="e" cm="1">
        <f t="array" aca="1" ref="AL693" ca="1">INDIRECT("'"&amp;$C693&amp;"'!"&amp;"$"&amp;$D693&amp;$AL$1&amp;"")</f>
        <v>#REF!</v>
      </c>
      <c r="AM693" s="232" t="s">
        <v>1</v>
      </c>
      <c r="AN693" s="232" t="s">
        <v>1</v>
      </c>
      <c r="AO693" s="230" t="s">
        <v>1</v>
      </c>
      <c r="AP693" s="229"/>
      <c r="AQ693" s="233"/>
      <c r="AR693" s="229" t="e" cm="1">
        <f t="array" aca="1" ref="AR693" ca="1">INDIRECT("'"&amp;$C693&amp;"'!"&amp;"$"&amp;$D693&amp;$AR$1&amp;"")</f>
        <v>#REF!</v>
      </c>
      <c r="AS693" s="232"/>
      <c r="AT693" s="230"/>
      <c r="AU693" s="231" t="e" cm="1">
        <f t="array" aca="1" ref="AU693" ca="1">INDIRECT("'"&amp;$C693&amp;"'!"&amp;"$"&amp;$D693&amp;$AU$1&amp;"")</f>
        <v>#REF!</v>
      </c>
      <c r="AV693" s="232"/>
      <c r="AW693" s="230"/>
      <c r="AX693" s="229"/>
      <c r="AY693" s="233"/>
      <c r="AZ693" s="232" t="e" cm="1">
        <f t="array" aca="1" ref="AZ693" ca="1">INDIRECT("'"&amp;$C693&amp;"'!"&amp;"$"&amp;$D693&amp;$AZ$1&amp;"")</f>
        <v>#REF!</v>
      </c>
      <c r="BA693" s="231"/>
      <c r="BB693" s="232"/>
      <c r="BC693" s="230"/>
      <c r="BD693" s="232" t="e" cm="1">
        <f t="array" aca="1" ref="BD693" ca="1">INDIRECT("'"&amp;$C693&amp;"'!"&amp;"$"&amp;$D693&amp;$BD$1&amp;"")</f>
        <v>#REF!</v>
      </c>
      <c r="BE693" s="231"/>
      <c r="BF693" s="232"/>
      <c r="BG693" s="230"/>
      <c r="BH693" s="234"/>
      <c r="BI693" s="230"/>
      <c r="BJ693" s="234" t="e" cm="1">
        <f t="array" aca="1" ref="BJ693" ca="1">INDIRECT("'"&amp;$C693&amp;"'!"&amp;"$"&amp;$D693&amp;$BJ$1&amp;"")</f>
        <v>#REF!</v>
      </c>
      <c r="BK693" s="232"/>
      <c r="BL693" s="230"/>
      <c r="BM693" s="414"/>
      <c r="BN693" s="229" t="e" cm="1">
        <f t="array" aca="1" ref="BN693" ca="1">INDIRECT("'"&amp;$C693&amp;"'!"&amp;"$"&amp;$D693&amp;$BN$1&amp;"")</f>
        <v>#REF!</v>
      </c>
      <c r="BO693" s="231"/>
      <c r="BP693" s="230"/>
      <c r="BQ693" s="234" t="e" cm="1">
        <f t="array" aca="1" ref="BQ693" ca="1">INDIRECT("'"&amp;$C693&amp;"'!"&amp;"$"&amp;$D693&amp;$BQ$1&amp;"")</f>
        <v>#REF!</v>
      </c>
      <c r="BR693" s="232"/>
      <c r="BS693" s="232"/>
      <c r="BT693" s="230"/>
      <c r="BU693" s="235" t="e" cm="1">
        <f t="array" aca="1" ref="BU693" ca="1">INDIRECT("'"&amp;$C693&amp;"'!"&amp;"$"&amp;$D693&amp;$BU$1&amp;"")</f>
        <v>#REF!</v>
      </c>
      <c r="BV693" s="232"/>
      <c r="BW693" s="232"/>
      <c r="BX693" s="230"/>
      <c r="BY693" s="235"/>
      <c r="BZ693" s="232"/>
      <c r="CA693" s="232"/>
      <c r="CB693" s="230"/>
    </row>
    <row r="694" spans="1:80" ht="15" x14ac:dyDescent="0.2">
      <c r="A694" s="351">
        <f t="shared" si="53"/>
        <v>45989</v>
      </c>
      <c r="B694" s="268">
        <v>0.58333333333333404</v>
      </c>
      <c r="C694" s="254">
        <f t="shared" si="54"/>
        <v>28</v>
      </c>
      <c r="D694" s="255" t="s">
        <v>167</v>
      </c>
      <c r="E694" s="236"/>
      <c r="F694" s="237"/>
      <c r="G694" s="238" t="e" cm="1">
        <f t="array" aca="1" ref="G694" ca="1">INDIRECT("'"&amp;$C694&amp;"'!"&amp;"$"&amp;$D694&amp;$G$1&amp;"")</f>
        <v>#REF!</v>
      </c>
      <c r="H694" s="239" t="s">
        <v>1</v>
      </c>
      <c r="I694" s="237" t="s">
        <v>1</v>
      </c>
      <c r="J694" s="238" t="e" cm="1">
        <f t="array" aca="1" ref="J694" ca="1">INDIRECT("'"&amp;$C694&amp;"'!"&amp;"$"&amp;$D694&amp;$J$1&amp;"")</f>
        <v>#REF!</v>
      </c>
      <c r="K694" s="239"/>
      <c r="L694" s="239"/>
      <c r="M694" s="240"/>
      <c r="N694" s="236" t="e" cm="1">
        <f t="array" aca="1" ref="N694" ca="1">INDIRECT("'"&amp;$C694&amp;"'!"&amp;"$"&amp;$D694&amp;$N$1&amp;"")</f>
        <v>#REF!</v>
      </c>
      <c r="O694" s="239"/>
      <c r="P694" s="239"/>
      <c r="Q694" s="237"/>
      <c r="R694" s="236" t="e" cm="1">
        <f t="array" aca="1" ref="R694" ca="1">INDIRECT("'"&amp;$C694&amp;"'!"&amp;"$"&amp;$D694&amp;$R$1&amp;"")</f>
        <v>#REF!</v>
      </c>
      <c r="S694" s="239"/>
      <c r="T694" s="239"/>
      <c r="U694" s="240"/>
      <c r="V694" s="236"/>
      <c r="W694" s="241" t="e" cm="1">
        <f t="array" aca="1" ref="W694" ca="1">INDIRECT("'"&amp;$C694&amp;"'!"&amp;"$"&amp;$D694&amp;$W$1&amp;"")</f>
        <v>#REF!</v>
      </c>
      <c r="X694" s="239"/>
      <c r="Y694" s="237"/>
      <c r="Z694" s="238" t="e" cm="1">
        <f t="array" aca="1" ref="Z694" ca="1">INDIRECT("'"&amp;$C694&amp;"'!"&amp;"$"&amp;$D694&amp;$Z$1&amp;"")</f>
        <v>#REF!</v>
      </c>
      <c r="AA694" s="239" t="s">
        <v>1</v>
      </c>
      <c r="AB694" s="239" t="s">
        <v>1</v>
      </c>
      <c r="AC694" s="240" t="s">
        <v>1</v>
      </c>
      <c r="AD694" s="236" t="e" cm="1">
        <f t="array" aca="1" ref="AD694" ca="1">INDIRECT("'"&amp;$C694&amp;"'!"&amp;"$"&amp;$D694&amp;$AD$1&amp;"")</f>
        <v>#REF!</v>
      </c>
      <c r="AE694" s="239" t="s">
        <v>1</v>
      </c>
      <c r="AF694" s="239" t="s">
        <v>1</v>
      </c>
      <c r="AG694" s="237" t="s">
        <v>1</v>
      </c>
      <c r="AH694" s="238" t="e" cm="1">
        <f t="array" aca="1" ref="AH694" ca="1">INDIRECT("'"&amp;$C694&amp;"'!"&amp;"$"&amp;$D694&amp;$AH$1&amp;"")</f>
        <v>#REF!</v>
      </c>
      <c r="AI694" s="239" t="s">
        <v>1</v>
      </c>
      <c r="AJ694" s="239" t="s">
        <v>1</v>
      </c>
      <c r="AK694" s="240" t="s">
        <v>1</v>
      </c>
      <c r="AL694" s="236" t="e" cm="1">
        <f t="array" aca="1" ref="AL694" ca="1">INDIRECT("'"&amp;$C694&amp;"'!"&amp;"$"&amp;$D694&amp;$AL$1&amp;"")</f>
        <v>#REF!</v>
      </c>
      <c r="AM694" s="239" t="s">
        <v>1</v>
      </c>
      <c r="AN694" s="239" t="s">
        <v>1</v>
      </c>
      <c r="AO694" s="237" t="s">
        <v>1</v>
      </c>
      <c r="AP694" s="236"/>
      <c r="AQ694" s="240"/>
      <c r="AR694" s="236" t="e" cm="1">
        <f t="array" aca="1" ref="AR694" ca="1">INDIRECT("'"&amp;$C694&amp;"'!"&amp;"$"&amp;$D694&amp;$AR$1&amp;"")</f>
        <v>#REF!</v>
      </c>
      <c r="AS694" s="239"/>
      <c r="AT694" s="237"/>
      <c r="AU694" s="238" t="e" cm="1">
        <f t="array" aca="1" ref="AU694" ca="1">INDIRECT("'"&amp;$C694&amp;"'!"&amp;"$"&amp;$D694&amp;$AU$1&amp;"")</f>
        <v>#REF!</v>
      </c>
      <c r="AV694" s="239"/>
      <c r="AW694" s="237"/>
      <c r="AX694" s="236"/>
      <c r="AY694" s="240"/>
      <c r="AZ694" s="239" t="e" cm="1">
        <f t="array" aca="1" ref="AZ694" ca="1">INDIRECT("'"&amp;$C694&amp;"'!"&amp;"$"&amp;$D694&amp;$AZ$1&amp;"")</f>
        <v>#REF!</v>
      </c>
      <c r="BA694" s="238"/>
      <c r="BB694" s="239"/>
      <c r="BC694" s="237"/>
      <c r="BD694" s="239" t="e" cm="1">
        <f t="array" aca="1" ref="BD694" ca="1">INDIRECT("'"&amp;$C694&amp;"'!"&amp;"$"&amp;$D694&amp;$BD$1&amp;"")</f>
        <v>#REF!</v>
      </c>
      <c r="BE694" s="238"/>
      <c r="BF694" s="239"/>
      <c r="BG694" s="237"/>
      <c r="BH694" s="241"/>
      <c r="BI694" s="237"/>
      <c r="BJ694" s="241" t="e" cm="1">
        <f t="array" aca="1" ref="BJ694" ca="1">INDIRECT("'"&amp;$C694&amp;"'!"&amp;"$"&amp;$D694&amp;$BJ$1&amp;"")</f>
        <v>#REF!</v>
      </c>
      <c r="BK694" s="239"/>
      <c r="BL694" s="237"/>
      <c r="BM694" s="415"/>
      <c r="BN694" s="236" t="e" cm="1">
        <f t="array" aca="1" ref="BN694" ca="1">INDIRECT("'"&amp;$C694&amp;"'!"&amp;"$"&amp;$D694&amp;$BN$1&amp;"")</f>
        <v>#REF!</v>
      </c>
      <c r="BO694" s="238"/>
      <c r="BP694" s="237"/>
      <c r="BQ694" s="241" t="e" cm="1">
        <f t="array" aca="1" ref="BQ694" ca="1">INDIRECT("'"&amp;$C694&amp;"'!"&amp;"$"&amp;$D694&amp;$BQ$1&amp;"")</f>
        <v>#REF!</v>
      </c>
      <c r="BR694" s="239"/>
      <c r="BS694" s="239"/>
      <c r="BT694" s="237"/>
      <c r="BU694" s="242" t="e" cm="1">
        <f t="array" aca="1" ref="BU694" ca="1">INDIRECT("'"&amp;$C694&amp;"'!"&amp;"$"&amp;$D694&amp;$BU$1&amp;"")</f>
        <v>#REF!</v>
      </c>
      <c r="BV694" s="239"/>
      <c r="BW694" s="239"/>
      <c r="BX694" s="237"/>
      <c r="BY694" s="242"/>
      <c r="BZ694" s="239"/>
      <c r="CA694" s="239"/>
      <c r="CB694" s="237"/>
    </row>
    <row r="695" spans="1:80" ht="15" x14ac:dyDescent="0.2">
      <c r="A695" s="351">
        <f t="shared" si="53"/>
        <v>45989</v>
      </c>
      <c r="B695" s="268">
        <v>0.625</v>
      </c>
      <c r="C695" s="254">
        <f t="shared" si="54"/>
        <v>28</v>
      </c>
      <c r="D695" s="255" t="s">
        <v>168</v>
      </c>
      <c r="E695" s="229"/>
      <c r="F695" s="230"/>
      <c r="G695" s="231" t="e" cm="1">
        <f t="array" aca="1" ref="G695" ca="1">INDIRECT("'"&amp;$C695&amp;"'!"&amp;"$"&amp;$D695&amp;$G$1&amp;"")</f>
        <v>#REF!</v>
      </c>
      <c r="H695" s="232" t="s">
        <v>1</v>
      </c>
      <c r="I695" s="230" t="s">
        <v>1</v>
      </c>
      <c r="J695" s="231" t="e" cm="1">
        <f t="array" aca="1" ref="J695" ca="1">INDIRECT("'"&amp;$C695&amp;"'!"&amp;"$"&amp;$D695&amp;$J$1&amp;"")</f>
        <v>#REF!</v>
      </c>
      <c r="K695" s="232"/>
      <c r="L695" s="232"/>
      <c r="M695" s="233"/>
      <c r="N695" s="229" t="e" cm="1">
        <f t="array" aca="1" ref="N695" ca="1">INDIRECT("'"&amp;$C695&amp;"'!"&amp;"$"&amp;$D695&amp;$N$1&amp;"")</f>
        <v>#REF!</v>
      </c>
      <c r="O695" s="232"/>
      <c r="P695" s="232"/>
      <c r="Q695" s="230"/>
      <c r="R695" s="359" t="e" cm="1">
        <f t="array" aca="1" ref="R695" ca="1">INDIRECT("'"&amp;$C695&amp;"'!"&amp;"$"&amp;$D695&amp;$R$1&amp;"")</f>
        <v>#REF!</v>
      </c>
      <c r="S695" s="232"/>
      <c r="T695" s="232"/>
      <c r="U695" s="233"/>
      <c r="V695" s="229"/>
      <c r="W695" s="234" t="e" cm="1">
        <f t="array" aca="1" ref="W695" ca="1">INDIRECT("'"&amp;$C695&amp;"'!"&amp;"$"&amp;$D695&amp;$W$1&amp;"")</f>
        <v>#REF!</v>
      </c>
      <c r="X695" s="232"/>
      <c r="Y695" s="230"/>
      <c r="Z695" s="231" t="e" cm="1">
        <f t="array" aca="1" ref="Z695" ca="1">INDIRECT("'"&amp;$C695&amp;"'!"&amp;"$"&amp;$D695&amp;$Z$1&amp;"")</f>
        <v>#REF!</v>
      </c>
      <c r="AA695" s="232" t="s">
        <v>1</v>
      </c>
      <c r="AB695" s="232" t="s">
        <v>1</v>
      </c>
      <c r="AC695" s="233" t="s">
        <v>1</v>
      </c>
      <c r="AD695" s="229" t="e" cm="1">
        <f t="array" aca="1" ref="AD695" ca="1">INDIRECT("'"&amp;$C695&amp;"'!"&amp;"$"&amp;$D695&amp;$AD$1&amp;"")</f>
        <v>#REF!</v>
      </c>
      <c r="AE695" s="232" t="s">
        <v>1</v>
      </c>
      <c r="AF695" s="232" t="s">
        <v>1</v>
      </c>
      <c r="AG695" s="230" t="s">
        <v>1</v>
      </c>
      <c r="AH695" s="231" t="e" cm="1">
        <f t="array" aca="1" ref="AH695" ca="1">INDIRECT("'"&amp;$C695&amp;"'!"&amp;"$"&amp;$D695&amp;$AH$1&amp;"")</f>
        <v>#REF!</v>
      </c>
      <c r="AI695" s="232" t="s">
        <v>1</v>
      </c>
      <c r="AJ695" s="232" t="s">
        <v>1</v>
      </c>
      <c r="AK695" s="233" t="s">
        <v>1</v>
      </c>
      <c r="AL695" s="229" t="e" cm="1">
        <f t="array" aca="1" ref="AL695" ca="1">INDIRECT("'"&amp;$C695&amp;"'!"&amp;"$"&amp;$D695&amp;$AL$1&amp;"")</f>
        <v>#REF!</v>
      </c>
      <c r="AM695" s="232" t="s">
        <v>1</v>
      </c>
      <c r="AN695" s="232" t="s">
        <v>1</v>
      </c>
      <c r="AO695" s="230" t="s">
        <v>1</v>
      </c>
      <c r="AP695" s="229"/>
      <c r="AQ695" s="233"/>
      <c r="AR695" s="229" t="e" cm="1">
        <f t="array" aca="1" ref="AR695" ca="1">INDIRECT("'"&amp;$C695&amp;"'!"&amp;"$"&amp;$D695&amp;$AR$1&amp;"")</f>
        <v>#REF!</v>
      </c>
      <c r="AS695" s="232"/>
      <c r="AT695" s="230"/>
      <c r="AU695" s="231" t="e" cm="1">
        <f t="array" aca="1" ref="AU695" ca="1">INDIRECT("'"&amp;$C695&amp;"'!"&amp;"$"&amp;$D695&amp;$AU$1&amp;"")</f>
        <v>#REF!</v>
      </c>
      <c r="AV695" s="232"/>
      <c r="AW695" s="230"/>
      <c r="AX695" s="229"/>
      <c r="AY695" s="233"/>
      <c r="AZ695" s="232" t="e" cm="1">
        <f t="array" aca="1" ref="AZ695" ca="1">INDIRECT("'"&amp;$C695&amp;"'!"&amp;"$"&amp;$D695&amp;$AZ$1&amp;"")</f>
        <v>#REF!</v>
      </c>
      <c r="BA695" s="231"/>
      <c r="BB695" s="232"/>
      <c r="BC695" s="230"/>
      <c r="BD695" s="232" t="e" cm="1">
        <f t="array" aca="1" ref="BD695" ca="1">INDIRECT("'"&amp;$C695&amp;"'!"&amp;"$"&amp;$D695&amp;$BD$1&amp;"")</f>
        <v>#REF!</v>
      </c>
      <c r="BE695" s="231"/>
      <c r="BF695" s="232"/>
      <c r="BG695" s="230"/>
      <c r="BH695" s="234"/>
      <c r="BI695" s="230"/>
      <c r="BJ695" s="234" t="e" cm="1">
        <f t="array" aca="1" ref="BJ695" ca="1">INDIRECT("'"&amp;$C695&amp;"'!"&amp;"$"&amp;$D695&amp;$BJ$1&amp;"")</f>
        <v>#REF!</v>
      </c>
      <c r="BK695" s="232"/>
      <c r="BL695" s="230"/>
      <c r="BM695" s="414"/>
      <c r="BN695" s="229" t="e" cm="1">
        <f t="array" aca="1" ref="BN695" ca="1">INDIRECT("'"&amp;$C695&amp;"'!"&amp;"$"&amp;$D695&amp;$BN$1&amp;"")</f>
        <v>#REF!</v>
      </c>
      <c r="BO695" s="231"/>
      <c r="BP695" s="230"/>
      <c r="BQ695" s="234" t="e" cm="1">
        <f t="array" aca="1" ref="BQ695" ca="1">INDIRECT("'"&amp;$C695&amp;"'!"&amp;"$"&amp;$D695&amp;$BQ$1&amp;"")</f>
        <v>#REF!</v>
      </c>
      <c r="BR695" s="232"/>
      <c r="BS695" s="232"/>
      <c r="BT695" s="230"/>
      <c r="BU695" s="235" t="e" cm="1">
        <f t="array" aca="1" ref="BU695" ca="1">INDIRECT("'"&amp;$C695&amp;"'!"&amp;"$"&amp;$D695&amp;$BU$1&amp;"")</f>
        <v>#REF!</v>
      </c>
      <c r="BV695" s="232"/>
      <c r="BW695" s="232"/>
      <c r="BX695" s="230"/>
      <c r="BY695" s="235"/>
      <c r="BZ695" s="232"/>
      <c r="CA695" s="232"/>
      <c r="CB695" s="230"/>
    </row>
    <row r="696" spans="1:80" ht="15" x14ac:dyDescent="0.2">
      <c r="A696" s="351">
        <f t="shared" si="53"/>
        <v>45989</v>
      </c>
      <c r="B696" s="268">
        <v>0.66666666666666696</v>
      </c>
      <c r="C696" s="254">
        <f t="shared" si="54"/>
        <v>28</v>
      </c>
      <c r="D696" s="255" t="s">
        <v>169</v>
      </c>
      <c r="E696" s="236"/>
      <c r="F696" s="237"/>
      <c r="G696" s="238" t="e" cm="1">
        <f t="array" aca="1" ref="G696" ca="1">INDIRECT("'"&amp;$C696&amp;"'!"&amp;"$"&amp;$D696&amp;$G$1&amp;"")</f>
        <v>#REF!</v>
      </c>
      <c r="H696" s="239" t="s">
        <v>1</v>
      </c>
      <c r="I696" s="237" t="s">
        <v>1</v>
      </c>
      <c r="J696" s="238" t="e" cm="1">
        <f t="array" aca="1" ref="J696" ca="1">INDIRECT("'"&amp;$C696&amp;"'!"&amp;"$"&amp;$D696&amp;$J$1&amp;"")</f>
        <v>#REF!</v>
      </c>
      <c r="K696" s="239"/>
      <c r="L696" s="239"/>
      <c r="M696" s="240"/>
      <c r="N696" s="236" t="e" cm="1">
        <f t="array" aca="1" ref="N696" ca="1">INDIRECT("'"&amp;$C696&amp;"'!"&amp;"$"&amp;$D696&amp;$N$1&amp;"")</f>
        <v>#REF!</v>
      </c>
      <c r="O696" s="239"/>
      <c r="P696" s="239"/>
      <c r="Q696" s="237"/>
      <c r="R696" s="360" t="e" cm="1">
        <f t="array" aca="1" ref="R696" ca="1">INDIRECT("'"&amp;$C696&amp;"'!"&amp;"$"&amp;$D696&amp;$R$1&amp;"")</f>
        <v>#REF!</v>
      </c>
      <c r="S696" s="239"/>
      <c r="T696" s="239"/>
      <c r="U696" s="240"/>
      <c r="V696" s="236"/>
      <c r="W696" s="241" t="e" cm="1">
        <f t="array" aca="1" ref="W696" ca="1">INDIRECT("'"&amp;$C696&amp;"'!"&amp;"$"&amp;$D696&amp;$W$1&amp;"")</f>
        <v>#REF!</v>
      </c>
      <c r="X696" s="239"/>
      <c r="Y696" s="237"/>
      <c r="Z696" s="238" t="e" cm="1">
        <f t="array" aca="1" ref="Z696" ca="1">INDIRECT("'"&amp;$C696&amp;"'!"&amp;"$"&amp;$D696&amp;$Z$1&amp;"")</f>
        <v>#REF!</v>
      </c>
      <c r="AA696" s="239" t="s">
        <v>1</v>
      </c>
      <c r="AB696" s="239" t="s">
        <v>1</v>
      </c>
      <c r="AC696" s="240" t="s">
        <v>1</v>
      </c>
      <c r="AD696" s="236" t="e" cm="1">
        <f t="array" aca="1" ref="AD696" ca="1">INDIRECT("'"&amp;$C696&amp;"'!"&amp;"$"&amp;$D696&amp;$AD$1&amp;"")</f>
        <v>#REF!</v>
      </c>
      <c r="AE696" s="239" t="s">
        <v>1</v>
      </c>
      <c r="AF696" s="239" t="s">
        <v>1</v>
      </c>
      <c r="AG696" s="237" t="s">
        <v>1</v>
      </c>
      <c r="AH696" s="238" t="e" cm="1">
        <f t="array" aca="1" ref="AH696" ca="1">INDIRECT("'"&amp;$C696&amp;"'!"&amp;"$"&amp;$D696&amp;$AH$1&amp;"")</f>
        <v>#REF!</v>
      </c>
      <c r="AI696" s="239" t="s">
        <v>1</v>
      </c>
      <c r="AJ696" s="239" t="s">
        <v>1</v>
      </c>
      <c r="AK696" s="240" t="s">
        <v>1</v>
      </c>
      <c r="AL696" s="236" t="e" cm="1">
        <f t="array" aca="1" ref="AL696" ca="1">INDIRECT("'"&amp;$C696&amp;"'!"&amp;"$"&amp;$D696&amp;$AL$1&amp;"")</f>
        <v>#REF!</v>
      </c>
      <c r="AM696" s="239" t="s">
        <v>1</v>
      </c>
      <c r="AN696" s="239" t="s">
        <v>1</v>
      </c>
      <c r="AO696" s="237" t="s">
        <v>1</v>
      </c>
      <c r="AP696" s="236"/>
      <c r="AQ696" s="240"/>
      <c r="AR696" s="236" t="e" cm="1">
        <f t="array" aca="1" ref="AR696" ca="1">INDIRECT("'"&amp;$C696&amp;"'!"&amp;"$"&amp;$D696&amp;$AR$1&amp;"")</f>
        <v>#REF!</v>
      </c>
      <c r="AS696" s="239"/>
      <c r="AT696" s="237"/>
      <c r="AU696" s="238" t="e" cm="1">
        <f t="array" aca="1" ref="AU696" ca="1">INDIRECT("'"&amp;$C696&amp;"'!"&amp;"$"&amp;$D696&amp;$AU$1&amp;"")</f>
        <v>#REF!</v>
      </c>
      <c r="AV696" s="239"/>
      <c r="AW696" s="237"/>
      <c r="AX696" s="236"/>
      <c r="AY696" s="240"/>
      <c r="AZ696" s="239" t="e" cm="1">
        <f t="array" aca="1" ref="AZ696" ca="1">INDIRECT("'"&amp;$C696&amp;"'!"&amp;"$"&amp;$D696&amp;$AZ$1&amp;"")</f>
        <v>#REF!</v>
      </c>
      <c r="BA696" s="238"/>
      <c r="BB696" s="239"/>
      <c r="BC696" s="237"/>
      <c r="BD696" s="239" t="e" cm="1">
        <f t="array" aca="1" ref="BD696" ca="1">INDIRECT("'"&amp;$C696&amp;"'!"&amp;"$"&amp;$D696&amp;$BD$1&amp;"")</f>
        <v>#REF!</v>
      </c>
      <c r="BE696" s="238"/>
      <c r="BF696" s="239"/>
      <c r="BG696" s="237"/>
      <c r="BH696" s="241"/>
      <c r="BI696" s="237"/>
      <c r="BJ696" s="241" t="e" cm="1">
        <f t="array" aca="1" ref="BJ696" ca="1">INDIRECT("'"&amp;$C696&amp;"'!"&amp;"$"&amp;$D696&amp;$BJ$1&amp;"")</f>
        <v>#REF!</v>
      </c>
      <c r="BK696" s="239"/>
      <c r="BL696" s="237"/>
      <c r="BM696" s="415"/>
      <c r="BN696" s="236" t="e" cm="1">
        <f t="array" aca="1" ref="BN696" ca="1">INDIRECT("'"&amp;$C696&amp;"'!"&amp;"$"&amp;$D696&amp;$BN$1&amp;"")</f>
        <v>#REF!</v>
      </c>
      <c r="BO696" s="238"/>
      <c r="BP696" s="237"/>
      <c r="BQ696" s="241" t="e" cm="1">
        <f t="array" aca="1" ref="BQ696" ca="1">INDIRECT("'"&amp;$C696&amp;"'!"&amp;"$"&amp;$D696&amp;$BQ$1&amp;"")</f>
        <v>#REF!</v>
      </c>
      <c r="BR696" s="239"/>
      <c r="BS696" s="239"/>
      <c r="BT696" s="237"/>
      <c r="BU696" s="242" t="e" cm="1">
        <f t="array" aca="1" ref="BU696" ca="1">INDIRECT("'"&amp;$C696&amp;"'!"&amp;"$"&amp;$D696&amp;$BU$1&amp;"")</f>
        <v>#REF!</v>
      </c>
      <c r="BV696" s="239"/>
      <c r="BW696" s="239"/>
      <c r="BX696" s="237"/>
      <c r="BY696" s="242"/>
      <c r="BZ696" s="239"/>
      <c r="CA696" s="239"/>
      <c r="CB696" s="237"/>
    </row>
    <row r="697" spans="1:80" ht="15" x14ac:dyDescent="0.2">
      <c r="A697" s="351">
        <f t="shared" si="53"/>
        <v>45989</v>
      </c>
      <c r="B697" s="268">
        <v>0.70833333333333404</v>
      </c>
      <c r="C697" s="254">
        <f t="shared" si="54"/>
        <v>28</v>
      </c>
      <c r="D697" s="255" t="s">
        <v>170</v>
      </c>
      <c r="E697" s="229"/>
      <c r="F697" s="230"/>
      <c r="G697" s="231" t="e" cm="1">
        <f t="array" aca="1" ref="G697" ca="1">INDIRECT("'"&amp;$C697&amp;"'!"&amp;"$"&amp;$D697&amp;$G$1&amp;"")</f>
        <v>#REF!</v>
      </c>
      <c r="H697" s="232" t="s">
        <v>1</v>
      </c>
      <c r="I697" s="230" t="s">
        <v>1</v>
      </c>
      <c r="J697" s="231" t="e" cm="1">
        <f t="array" aca="1" ref="J697" ca="1">INDIRECT("'"&amp;$C697&amp;"'!"&amp;"$"&amp;$D697&amp;$J$1&amp;"")</f>
        <v>#REF!</v>
      </c>
      <c r="K697" s="232"/>
      <c r="L697" s="232"/>
      <c r="M697" s="233"/>
      <c r="N697" s="229" t="e" cm="1">
        <f t="array" aca="1" ref="N697" ca="1">INDIRECT("'"&amp;$C697&amp;"'!"&amp;"$"&amp;$D697&amp;$N$1&amp;"")</f>
        <v>#REF!</v>
      </c>
      <c r="O697" s="232"/>
      <c r="P697" s="232"/>
      <c r="Q697" s="233"/>
      <c r="R697" s="359" t="e" cm="1">
        <f t="array" aca="1" ref="R697" ca="1">INDIRECT("'"&amp;$C697&amp;"'!"&amp;"$"&amp;$D697&amp;$R$1&amp;"")</f>
        <v>#REF!</v>
      </c>
      <c r="S697" s="232"/>
      <c r="T697" s="232"/>
      <c r="U697" s="233"/>
      <c r="V697" s="229"/>
      <c r="W697" s="234" t="e" cm="1">
        <f t="array" aca="1" ref="W697" ca="1">INDIRECT("'"&amp;$C697&amp;"'!"&amp;"$"&amp;$D697&amp;$W$1&amp;"")</f>
        <v>#REF!</v>
      </c>
      <c r="X697" s="232"/>
      <c r="Y697" s="230"/>
      <c r="Z697" s="231" t="e" cm="1">
        <f t="array" aca="1" ref="Z697" ca="1">INDIRECT("'"&amp;$C697&amp;"'!"&amp;"$"&amp;$D697&amp;$Z$1&amp;"")</f>
        <v>#REF!</v>
      </c>
      <c r="AA697" s="232" t="s">
        <v>1</v>
      </c>
      <c r="AB697" s="232" t="s">
        <v>1</v>
      </c>
      <c r="AC697" s="233" t="s">
        <v>1</v>
      </c>
      <c r="AD697" s="229" t="e" cm="1">
        <f t="array" aca="1" ref="AD697" ca="1">INDIRECT("'"&amp;$C697&amp;"'!"&amp;"$"&amp;$D697&amp;$AD$1&amp;"")</f>
        <v>#REF!</v>
      </c>
      <c r="AE697" s="232" t="s">
        <v>1</v>
      </c>
      <c r="AF697" s="232" t="s">
        <v>1</v>
      </c>
      <c r="AG697" s="230" t="s">
        <v>1</v>
      </c>
      <c r="AH697" s="231" t="e" cm="1">
        <f t="array" aca="1" ref="AH697" ca="1">INDIRECT("'"&amp;$C697&amp;"'!"&amp;"$"&amp;$D697&amp;$AH$1&amp;"")</f>
        <v>#REF!</v>
      </c>
      <c r="AI697" s="232" t="s">
        <v>1</v>
      </c>
      <c r="AJ697" s="232" t="s">
        <v>1</v>
      </c>
      <c r="AK697" s="233" t="s">
        <v>1</v>
      </c>
      <c r="AL697" s="229" t="e" cm="1">
        <f t="array" aca="1" ref="AL697" ca="1">INDIRECT("'"&amp;$C697&amp;"'!"&amp;"$"&amp;$D697&amp;$AL$1&amp;"")</f>
        <v>#REF!</v>
      </c>
      <c r="AM697" s="232" t="s">
        <v>1</v>
      </c>
      <c r="AN697" s="232" t="s">
        <v>1</v>
      </c>
      <c r="AO697" s="230" t="s">
        <v>1</v>
      </c>
      <c r="AP697" s="229"/>
      <c r="AQ697" s="233"/>
      <c r="AR697" s="229" t="e" cm="1">
        <f t="array" aca="1" ref="AR697" ca="1">INDIRECT("'"&amp;$C697&amp;"'!"&amp;"$"&amp;$D697&amp;$AR$1&amp;"")</f>
        <v>#REF!</v>
      </c>
      <c r="AS697" s="232"/>
      <c r="AT697" s="230"/>
      <c r="AU697" s="231" t="e" cm="1">
        <f t="array" aca="1" ref="AU697" ca="1">INDIRECT("'"&amp;$C697&amp;"'!"&amp;"$"&amp;$D697&amp;$AU$1&amp;"")</f>
        <v>#REF!</v>
      </c>
      <c r="AV697" s="232"/>
      <c r="AW697" s="230"/>
      <c r="AX697" s="229"/>
      <c r="AY697" s="233"/>
      <c r="AZ697" s="232" t="e" cm="1">
        <f t="array" aca="1" ref="AZ697" ca="1">INDIRECT("'"&amp;$C697&amp;"'!"&amp;"$"&amp;$D697&amp;$AZ$1&amp;"")</f>
        <v>#REF!</v>
      </c>
      <c r="BA697" s="231"/>
      <c r="BB697" s="232"/>
      <c r="BC697" s="230"/>
      <c r="BD697" s="232" t="e" cm="1">
        <f t="array" aca="1" ref="BD697" ca="1">INDIRECT("'"&amp;$C697&amp;"'!"&amp;"$"&amp;$D697&amp;$BD$1&amp;"")</f>
        <v>#REF!</v>
      </c>
      <c r="BE697" s="231"/>
      <c r="BF697" s="232"/>
      <c r="BG697" s="230"/>
      <c r="BH697" s="234"/>
      <c r="BI697" s="230"/>
      <c r="BJ697" s="234" t="e" cm="1">
        <f t="array" aca="1" ref="BJ697" ca="1">INDIRECT("'"&amp;$C697&amp;"'!"&amp;"$"&amp;$D697&amp;$BJ$1&amp;"")</f>
        <v>#REF!</v>
      </c>
      <c r="BK697" s="232"/>
      <c r="BL697" s="230"/>
      <c r="BM697" s="414"/>
      <c r="BN697" s="229" t="e" cm="1">
        <f t="array" aca="1" ref="BN697" ca="1">INDIRECT("'"&amp;$C697&amp;"'!"&amp;"$"&amp;$D697&amp;$BN$1&amp;"")</f>
        <v>#REF!</v>
      </c>
      <c r="BO697" s="231"/>
      <c r="BP697" s="230"/>
      <c r="BQ697" s="234" t="e" cm="1">
        <f t="array" aca="1" ref="BQ697" ca="1">INDIRECT("'"&amp;$C697&amp;"'!"&amp;"$"&amp;$D697&amp;$BQ$1&amp;"")</f>
        <v>#REF!</v>
      </c>
      <c r="BR697" s="232"/>
      <c r="BS697" s="232"/>
      <c r="BT697" s="230"/>
      <c r="BU697" s="235" t="e" cm="1">
        <f t="array" aca="1" ref="BU697" ca="1">INDIRECT("'"&amp;$C697&amp;"'!"&amp;"$"&amp;$D697&amp;$BU$1&amp;"")</f>
        <v>#REF!</v>
      </c>
      <c r="BV697" s="232"/>
      <c r="BW697" s="232"/>
      <c r="BX697" s="230"/>
      <c r="BY697" s="235"/>
      <c r="BZ697" s="232"/>
      <c r="CA697" s="232"/>
      <c r="CB697" s="230"/>
    </row>
    <row r="698" spans="1:80" ht="15" x14ac:dyDescent="0.2">
      <c r="A698" s="351">
        <f t="shared" si="53"/>
        <v>45989</v>
      </c>
      <c r="B698" s="268">
        <v>0.750000000000001</v>
      </c>
      <c r="C698" s="254">
        <f t="shared" si="54"/>
        <v>28</v>
      </c>
      <c r="D698" s="255" t="s">
        <v>171</v>
      </c>
      <c r="E698" s="236"/>
      <c r="F698" s="237"/>
      <c r="G698" s="238" t="e" cm="1">
        <f t="array" aca="1" ref="G698" ca="1">INDIRECT("'"&amp;$C698&amp;"'!"&amp;"$"&amp;$D698&amp;$G$1&amp;"")</f>
        <v>#REF!</v>
      </c>
      <c r="H698" s="239" t="s">
        <v>1</v>
      </c>
      <c r="I698" s="237" t="s">
        <v>1</v>
      </c>
      <c r="J698" s="238" t="e" cm="1">
        <f t="array" aca="1" ref="J698" ca="1">INDIRECT("'"&amp;$C698&amp;"'!"&amp;"$"&amp;$D698&amp;$J$1&amp;"")</f>
        <v>#REF!</v>
      </c>
      <c r="K698" s="239"/>
      <c r="L698" s="239"/>
      <c r="M698" s="240"/>
      <c r="N698" s="236" t="e" cm="1">
        <f t="array" aca="1" ref="N698" ca="1">INDIRECT("'"&amp;$C698&amp;"'!"&amp;"$"&amp;$D698&amp;$N$1&amp;"")</f>
        <v>#REF!</v>
      </c>
      <c r="O698" s="239"/>
      <c r="P698" s="239"/>
      <c r="Q698" s="237"/>
      <c r="R698" s="236" t="e" cm="1">
        <f t="array" aca="1" ref="R698" ca="1">INDIRECT("'"&amp;$C698&amp;"'!"&amp;"$"&amp;$D698&amp;$R$1&amp;"")</f>
        <v>#REF!</v>
      </c>
      <c r="S698" s="239"/>
      <c r="T698" s="239"/>
      <c r="U698" s="240"/>
      <c r="V698" s="236"/>
      <c r="W698" s="241" t="e" cm="1">
        <f t="array" aca="1" ref="W698" ca="1">INDIRECT("'"&amp;$C698&amp;"'!"&amp;"$"&amp;$D698&amp;$W$1&amp;"")</f>
        <v>#REF!</v>
      </c>
      <c r="X698" s="239"/>
      <c r="Y698" s="237"/>
      <c r="Z698" s="238" t="e" cm="1">
        <f t="array" aca="1" ref="Z698" ca="1">INDIRECT("'"&amp;$C698&amp;"'!"&amp;"$"&amp;$D698&amp;$Z$1&amp;"")</f>
        <v>#REF!</v>
      </c>
      <c r="AA698" s="239" t="s">
        <v>1</v>
      </c>
      <c r="AB698" s="239" t="s">
        <v>1</v>
      </c>
      <c r="AC698" s="240" t="s">
        <v>1</v>
      </c>
      <c r="AD698" s="236" t="e" cm="1">
        <f t="array" aca="1" ref="AD698" ca="1">INDIRECT("'"&amp;$C698&amp;"'!"&amp;"$"&amp;$D698&amp;$AD$1&amp;"")</f>
        <v>#REF!</v>
      </c>
      <c r="AE698" s="239" t="s">
        <v>1</v>
      </c>
      <c r="AF698" s="239" t="s">
        <v>1</v>
      </c>
      <c r="AG698" s="237" t="s">
        <v>1</v>
      </c>
      <c r="AH698" s="238" t="e" cm="1">
        <f t="array" aca="1" ref="AH698" ca="1">INDIRECT("'"&amp;$C698&amp;"'!"&amp;"$"&amp;$D698&amp;$AH$1&amp;"")</f>
        <v>#REF!</v>
      </c>
      <c r="AI698" s="239" t="s">
        <v>1</v>
      </c>
      <c r="AJ698" s="239" t="s">
        <v>1</v>
      </c>
      <c r="AK698" s="240" t="s">
        <v>1</v>
      </c>
      <c r="AL698" s="236" t="e" cm="1">
        <f t="array" aca="1" ref="AL698" ca="1">INDIRECT("'"&amp;$C698&amp;"'!"&amp;"$"&amp;$D698&amp;$AL$1&amp;"")</f>
        <v>#REF!</v>
      </c>
      <c r="AM698" s="239" t="s">
        <v>1</v>
      </c>
      <c r="AN698" s="239" t="s">
        <v>1</v>
      </c>
      <c r="AO698" s="237" t="s">
        <v>1</v>
      </c>
      <c r="AP698" s="236"/>
      <c r="AQ698" s="240"/>
      <c r="AR698" s="236" t="e" cm="1">
        <f t="array" aca="1" ref="AR698" ca="1">INDIRECT("'"&amp;$C698&amp;"'!"&amp;"$"&amp;$D698&amp;$AR$1&amp;"")</f>
        <v>#REF!</v>
      </c>
      <c r="AS698" s="239"/>
      <c r="AT698" s="237"/>
      <c r="AU698" s="238" t="e" cm="1">
        <f t="array" aca="1" ref="AU698" ca="1">INDIRECT("'"&amp;$C698&amp;"'!"&amp;"$"&amp;$D698&amp;$AU$1&amp;"")</f>
        <v>#REF!</v>
      </c>
      <c r="AV698" s="239"/>
      <c r="AW698" s="237"/>
      <c r="AX698" s="236"/>
      <c r="AY698" s="240"/>
      <c r="AZ698" s="239" t="e" cm="1">
        <f t="array" aca="1" ref="AZ698" ca="1">INDIRECT("'"&amp;$C698&amp;"'!"&amp;"$"&amp;$D698&amp;$AZ$1&amp;"")</f>
        <v>#REF!</v>
      </c>
      <c r="BA698" s="238"/>
      <c r="BB698" s="239"/>
      <c r="BC698" s="237"/>
      <c r="BD698" s="239" t="e" cm="1">
        <f t="array" aca="1" ref="BD698" ca="1">INDIRECT("'"&amp;$C698&amp;"'!"&amp;"$"&amp;$D698&amp;$BD$1&amp;"")</f>
        <v>#REF!</v>
      </c>
      <c r="BE698" s="238"/>
      <c r="BF698" s="239"/>
      <c r="BG698" s="237"/>
      <c r="BH698" s="241"/>
      <c r="BI698" s="237"/>
      <c r="BJ698" s="241" t="e" cm="1">
        <f t="array" aca="1" ref="BJ698" ca="1">INDIRECT("'"&amp;$C698&amp;"'!"&amp;"$"&amp;$D698&amp;$BJ$1&amp;"")</f>
        <v>#REF!</v>
      </c>
      <c r="BK698" s="239"/>
      <c r="BL698" s="237"/>
      <c r="BM698" s="415"/>
      <c r="BN698" s="236" t="e" cm="1">
        <f t="array" aca="1" ref="BN698" ca="1">INDIRECT("'"&amp;$C698&amp;"'!"&amp;"$"&amp;$D698&amp;$BN$1&amp;"")</f>
        <v>#REF!</v>
      </c>
      <c r="BO698" s="238"/>
      <c r="BP698" s="237"/>
      <c r="BQ698" s="241" t="e" cm="1">
        <f t="array" aca="1" ref="BQ698" ca="1">INDIRECT("'"&amp;$C698&amp;"'!"&amp;"$"&amp;$D698&amp;$BQ$1&amp;"")</f>
        <v>#REF!</v>
      </c>
      <c r="BR698" s="239"/>
      <c r="BS698" s="239"/>
      <c r="BT698" s="237"/>
      <c r="BU698" s="242" t="e" cm="1">
        <f t="array" aca="1" ref="BU698" ca="1">INDIRECT("'"&amp;$C698&amp;"'!"&amp;"$"&amp;$D698&amp;$BU$1&amp;"")</f>
        <v>#REF!</v>
      </c>
      <c r="BV698" s="239"/>
      <c r="BW698" s="239"/>
      <c r="BX698" s="237"/>
      <c r="BY698" s="242"/>
      <c r="BZ698" s="239"/>
      <c r="CA698" s="239"/>
      <c r="CB698" s="237"/>
    </row>
    <row r="699" spans="1:80" ht="15" x14ac:dyDescent="0.2">
      <c r="A699" s="351">
        <f t="shared" si="53"/>
        <v>45989</v>
      </c>
      <c r="B699" s="268">
        <v>0.79166666666666696</v>
      </c>
      <c r="C699" s="254">
        <f t="shared" si="54"/>
        <v>28</v>
      </c>
      <c r="D699" s="255" t="s">
        <v>172</v>
      </c>
      <c r="E699" s="229"/>
      <c r="F699" s="230"/>
      <c r="G699" s="231" t="e" cm="1">
        <f t="array" aca="1" ref="G699" ca="1">INDIRECT("'"&amp;$C699&amp;"'!"&amp;"$"&amp;$D699&amp;$G$1&amp;"")</f>
        <v>#REF!</v>
      </c>
      <c r="H699" s="232" t="s">
        <v>1</v>
      </c>
      <c r="I699" s="230" t="s">
        <v>1</v>
      </c>
      <c r="J699" s="231" t="e" cm="1">
        <f t="array" aca="1" ref="J699" ca="1">INDIRECT("'"&amp;$C699&amp;"'!"&amp;"$"&amp;$D699&amp;$J$1&amp;"")</f>
        <v>#REF!</v>
      </c>
      <c r="K699" s="501"/>
      <c r="L699" s="232"/>
      <c r="M699" s="233"/>
      <c r="N699" s="229" t="e" cm="1">
        <f t="array" aca="1" ref="N699" ca="1">INDIRECT("'"&amp;$C699&amp;"'!"&amp;"$"&amp;$D699&amp;$N$1&amp;"")</f>
        <v>#REF!</v>
      </c>
      <c r="O699" s="232"/>
      <c r="P699" s="232"/>
      <c r="Q699" s="230"/>
      <c r="R699" s="359" t="e" cm="1">
        <f t="array" aca="1" ref="R699" ca="1">INDIRECT("'"&amp;$C699&amp;"'!"&amp;"$"&amp;$D699&amp;$R$1&amp;"")</f>
        <v>#REF!</v>
      </c>
      <c r="S699" s="232"/>
      <c r="T699" s="232"/>
      <c r="U699" s="233"/>
      <c r="V699" s="229"/>
      <c r="W699" s="234" t="e" cm="1">
        <f t="array" aca="1" ref="W699" ca="1">INDIRECT("'"&amp;$C699&amp;"'!"&amp;"$"&amp;$D699&amp;$W$1&amp;"")</f>
        <v>#REF!</v>
      </c>
      <c r="X699" s="232"/>
      <c r="Y699" s="230"/>
      <c r="Z699" s="231" t="e" cm="1">
        <f t="array" aca="1" ref="Z699" ca="1">INDIRECT("'"&amp;$C699&amp;"'!"&amp;"$"&amp;$D699&amp;$Z$1&amp;"")</f>
        <v>#REF!</v>
      </c>
      <c r="AA699" s="232" t="s">
        <v>1</v>
      </c>
      <c r="AB699" s="232" t="s">
        <v>1</v>
      </c>
      <c r="AC699" s="233" t="s">
        <v>1</v>
      </c>
      <c r="AD699" s="229" t="e" cm="1">
        <f t="array" aca="1" ref="AD699" ca="1">INDIRECT("'"&amp;$C699&amp;"'!"&amp;"$"&amp;$D699&amp;$AD$1&amp;"")</f>
        <v>#REF!</v>
      </c>
      <c r="AE699" s="232" t="s">
        <v>1</v>
      </c>
      <c r="AF699" s="232" t="s">
        <v>1</v>
      </c>
      <c r="AG699" s="230" t="s">
        <v>1</v>
      </c>
      <c r="AH699" s="231" t="e" cm="1">
        <f t="array" aca="1" ref="AH699" ca="1">INDIRECT("'"&amp;$C699&amp;"'!"&amp;"$"&amp;$D699&amp;$AH$1&amp;"")</f>
        <v>#REF!</v>
      </c>
      <c r="AI699" s="232" t="s">
        <v>1</v>
      </c>
      <c r="AJ699" s="232" t="s">
        <v>1</v>
      </c>
      <c r="AK699" s="233" t="s">
        <v>1</v>
      </c>
      <c r="AL699" s="229" t="e" cm="1">
        <f t="array" aca="1" ref="AL699" ca="1">INDIRECT("'"&amp;$C699&amp;"'!"&amp;"$"&amp;$D699&amp;$AL$1&amp;"")</f>
        <v>#REF!</v>
      </c>
      <c r="AM699" s="232" t="s">
        <v>1</v>
      </c>
      <c r="AN699" s="232" t="s">
        <v>1</v>
      </c>
      <c r="AO699" s="230" t="s">
        <v>1</v>
      </c>
      <c r="AP699" s="229"/>
      <c r="AQ699" s="233"/>
      <c r="AR699" s="229" t="e" cm="1">
        <f t="array" aca="1" ref="AR699" ca="1">INDIRECT("'"&amp;$C699&amp;"'!"&amp;"$"&amp;$D699&amp;$AR$1&amp;"")</f>
        <v>#REF!</v>
      </c>
      <c r="AS699" s="232"/>
      <c r="AT699" s="230"/>
      <c r="AU699" s="231" t="e" cm="1">
        <f t="array" aca="1" ref="AU699" ca="1">INDIRECT("'"&amp;$C699&amp;"'!"&amp;"$"&amp;$D699&amp;$AU$1&amp;"")</f>
        <v>#REF!</v>
      </c>
      <c r="AV699" s="232"/>
      <c r="AW699" s="230"/>
      <c r="AX699" s="229"/>
      <c r="AY699" s="233"/>
      <c r="AZ699" s="232" t="e" cm="1">
        <f t="array" aca="1" ref="AZ699" ca="1">INDIRECT("'"&amp;$C699&amp;"'!"&amp;"$"&amp;$D699&amp;$AZ$1&amp;"")</f>
        <v>#REF!</v>
      </c>
      <c r="BA699" s="231"/>
      <c r="BB699" s="232"/>
      <c r="BC699" s="230"/>
      <c r="BD699" s="232" t="e" cm="1">
        <f t="array" aca="1" ref="BD699" ca="1">INDIRECT("'"&amp;$C699&amp;"'!"&amp;"$"&amp;$D699&amp;$BD$1&amp;"")</f>
        <v>#REF!</v>
      </c>
      <c r="BE699" s="231"/>
      <c r="BF699" s="232"/>
      <c r="BG699" s="230"/>
      <c r="BH699" s="234"/>
      <c r="BI699" s="230"/>
      <c r="BJ699" s="234" t="e" cm="1">
        <f t="array" aca="1" ref="BJ699" ca="1">INDIRECT("'"&amp;$C699&amp;"'!"&amp;"$"&amp;$D699&amp;$BJ$1&amp;"")</f>
        <v>#REF!</v>
      </c>
      <c r="BK699" s="232"/>
      <c r="BL699" s="230"/>
      <c r="BM699" s="414"/>
      <c r="BN699" s="229" t="e" cm="1">
        <f t="array" aca="1" ref="BN699" ca="1">INDIRECT("'"&amp;$C699&amp;"'!"&amp;"$"&amp;$D699&amp;$BN$1&amp;"")</f>
        <v>#REF!</v>
      </c>
      <c r="BO699" s="231"/>
      <c r="BP699" s="230"/>
      <c r="BQ699" s="234" t="e" cm="1">
        <f t="array" aca="1" ref="BQ699" ca="1">INDIRECT("'"&amp;$C699&amp;"'!"&amp;"$"&amp;$D699&amp;$BQ$1&amp;"")</f>
        <v>#REF!</v>
      </c>
      <c r="BR699" s="232"/>
      <c r="BS699" s="232"/>
      <c r="BT699" s="230"/>
      <c r="BU699" s="235" t="e" cm="1">
        <f t="array" aca="1" ref="BU699" ca="1">INDIRECT("'"&amp;$C699&amp;"'!"&amp;"$"&amp;$D699&amp;$BU$1&amp;"")</f>
        <v>#REF!</v>
      </c>
      <c r="BV699" s="232"/>
      <c r="BW699" s="232"/>
      <c r="BX699" s="230"/>
      <c r="BY699" s="235"/>
      <c r="BZ699" s="232"/>
      <c r="CA699" s="232"/>
      <c r="CB699" s="230"/>
    </row>
    <row r="700" spans="1:80" ht="15" x14ac:dyDescent="0.2">
      <c r="A700" s="351">
        <f t="shared" si="53"/>
        <v>45989</v>
      </c>
      <c r="B700" s="268">
        <v>0.83333333333333337</v>
      </c>
      <c r="C700" s="254">
        <f t="shared" si="54"/>
        <v>28</v>
      </c>
      <c r="D700" s="255" t="s">
        <v>173</v>
      </c>
      <c r="E700" s="236"/>
      <c r="F700" s="237"/>
      <c r="G700" s="238" t="e" cm="1">
        <f t="array" aca="1" ref="G700" ca="1">INDIRECT("'"&amp;$C700&amp;"'!"&amp;"$"&amp;$D700&amp;$G$1&amp;"")</f>
        <v>#REF!</v>
      </c>
      <c r="H700" s="239" t="s">
        <v>1</v>
      </c>
      <c r="I700" s="237" t="s">
        <v>1</v>
      </c>
      <c r="J700" s="238" t="e" cm="1">
        <f t="array" aca="1" ref="J700" ca="1">INDIRECT("'"&amp;$C700&amp;"'!"&amp;"$"&amp;$D700&amp;$J$1&amp;"")</f>
        <v>#REF!</v>
      </c>
      <c r="K700" s="239"/>
      <c r="L700" s="239"/>
      <c r="M700" s="240"/>
      <c r="N700" s="236" t="e" cm="1">
        <f t="array" aca="1" ref="N700" ca="1">INDIRECT("'"&amp;$C700&amp;"'!"&amp;"$"&amp;$D700&amp;$N$1&amp;"")</f>
        <v>#REF!</v>
      </c>
      <c r="O700" s="239"/>
      <c r="P700" s="239"/>
      <c r="Q700" s="237"/>
      <c r="R700" s="236" t="e" cm="1">
        <f t="array" aca="1" ref="R700" ca="1">INDIRECT("'"&amp;$C700&amp;"'!"&amp;"$"&amp;$D700&amp;$R$1&amp;"")</f>
        <v>#REF!</v>
      </c>
      <c r="S700" s="239"/>
      <c r="T700" s="239"/>
      <c r="U700" s="240"/>
      <c r="V700" s="236"/>
      <c r="W700" s="241" t="e" cm="1">
        <f t="array" aca="1" ref="W700" ca="1">INDIRECT("'"&amp;$C700&amp;"'!"&amp;"$"&amp;$D700&amp;$W$1&amp;"")</f>
        <v>#REF!</v>
      </c>
      <c r="X700" s="239"/>
      <c r="Y700" s="237"/>
      <c r="Z700" s="238" t="e" cm="1">
        <f t="array" aca="1" ref="Z700" ca="1">INDIRECT("'"&amp;$C700&amp;"'!"&amp;"$"&amp;$D700&amp;$Z$1&amp;"")</f>
        <v>#REF!</v>
      </c>
      <c r="AA700" s="239" t="s">
        <v>1</v>
      </c>
      <c r="AB700" s="239" t="s">
        <v>1</v>
      </c>
      <c r="AC700" s="240" t="s">
        <v>1</v>
      </c>
      <c r="AD700" s="236" t="e" cm="1">
        <f t="array" aca="1" ref="AD700" ca="1">INDIRECT("'"&amp;$C700&amp;"'!"&amp;"$"&amp;$D700&amp;$AD$1&amp;"")</f>
        <v>#REF!</v>
      </c>
      <c r="AE700" s="239" t="s">
        <v>1</v>
      </c>
      <c r="AF700" s="239" t="s">
        <v>1</v>
      </c>
      <c r="AG700" s="237" t="s">
        <v>1</v>
      </c>
      <c r="AH700" s="238" t="e" cm="1">
        <f t="array" aca="1" ref="AH700" ca="1">INDIRECT("'"&amp;$C700&amp;"'!"&amp;"$"&amp;$D700&amp;$AH$1&amp;"")</f>
        <v>#REF!</v>
      </c>
      <c r="AI700" s="239" t="s">
        <v>1</v>
      </c>
      <c r="AJ700" s="239" t="s">
        <v>1</v>
      </c>
      <c r="AK700" s="240" t="s">
        <v>1</v>
      </c>
      <c r="AL700" s="236" t="e" cm="1">
        <f t="array" aca="1" ref="AL700" ca="1">INDIRECT("'"&amp;$C700&amp;"'!"&amp;"$"&amp;$D700&amp;$AL$1&amp;"")</f>
        <v>#REF!</v>
      </c>
      <c r="AM700" s="239" t="s">
        <v>1</v>
      </c>
      <c r="AN700" s="239" t="s">
        <v>1</v>
      </c>
      <c r="AO700" s="237" t="s">
        <v>1</v>
      </c>
      <c r="AP700" s="236"/>
      <c r="AQ700" s="240"/>
      <c r="AR700" s="236" t="e" cm="1">
        <f t="array" aca="1" ref="AR700" ca="1">INDIRECT("'"&amp;$C700&amp;"'!"&amp;"$"&amp;$D700&amp;$AR$1&amp;"")</f>
        <v>#REF!</v>
      </c>
      <c r="AS700" s="239"/>
      <c r="AT700" s="237"/>
      <c r="AU700" s="238" t="e" cm="1">
        <f t="array" aca="1" ref="AU700" ca="1">INDIRECT("'"&amp;$C700&amp;"'!"&amp;"$"&amp;$D700&amp;$AU$1&amp;"")</f>
        <v>#REF!</v>
      </c>
      <c r="AV700" s="239"/>
      <c r="AW700" s="237"/>
      <c r="AX700" s="236"/>
      <c r="AY700" s="240"/>
      <c r="AZ700" s="239" t="e" cm="1">
        <f t="array" aca="1" ref="AZ700" ca="1">INDIRECT("'"&amp;$C700&amp;"'!"&amp;"$"&amp;$D700&amp;$AZ$1&amp;"")</f>
        <v>#REF!</v>
      </c>
      <c r="BA700" s="238"/>
      <c r="BB700" s="239"/>
      <c r="BC700" s="237"/>
      <c r="BD700" s="239" t="e" cm="1">
        <f t="array" aca="1" ref="BD700" ca="1">INDIRECT("'"&amp;$C700&amp;"'!"&amp;"$"&amp;$D700&amp;$BD$1&amp;"")</f>
        <v>#REF!</v>
      </c>
      <c r="BE700" s="238"/>
      <c r="BF700" s="239"/>
      <c r="BG700" s="237"/>
      <c r="BH700" s="241"/>
      <c r="BI700" s="237"/>
      <c r="BJ700" s="241" t="e" cm="1">
        <f t="array" aca="1" ref="BJ700" ca="1">INDIRECT("'"&amp;$C700&amp;"'!"&amp;"$"&amp;$D700&amp;$BJ$1&amp;"")</f>
        <v>#REF!</v>
      </c>
      <c r="BK700" s="239"/>
      <c r="BL700" s="237"/>
      <c r="BM700" s="415"/>
      <c r="BN700" s="236" t="e" cm="1">
        <f t="array" aca="1" ref="BN700" ca="1">INDIRECT("'"&amp;$C700&amp;"'!"&amp;"$"&amp;$D700&amp;$BN$1&amp;"")</f>
        <v>#REF!</v>
      </c>
      <c r="BO700" s="238"/>
      <c r="BP700" s="237"/>
      <c r="BQ700" s="241" t="e" cm="1">
        <f t="array" aca="1" ref="BQ700" ca="1">INDIRECT("'"&amp;$C700&amp;"'!"&amp;"$"&amp;$D700&amp;$BQ$1&amp;"")</f>
        <v>#REF!</v>
      </c>
      <c r="BR700" s="239"/>
      <c r="BS700" s="239"/>
      <c r="BT700" s="237"/>
      <c r="BU700" s="242" t="e" cm="1">
        <f t="array" aca="1" ref="BU700" ca="1">INDIRECT("'"&amp;$C700&amp;"'!"&amp;"$"&amp;$D700&amp;$BU$1&amp;"")</f>
        <v>#REF!</v>
      </c>
      <c r="BV700" s="239"/>
      <c r="BW700" s="239"/>
      <c r="BX700" s="237"/>
      <c r="BY700" s="242"/>
      <c r="BZ700" s="239"/>
      <c r="CA700" s="239"/>
      <c r="CB700" s="237"/>
    </row>
    <row r="701" spans="1:80" ht="15" x14ac:dyDescent="0.2">
      <c r="A701" s="351">
        <f t="shared" si="53"/>
        <v>45989</v>
      </c>
      <c r="B701" s="268">
        <v>0.875000000000001</v>
      </c>
      <c r="C701" s="254">
        <f t="shared" si="54"/>
        <v>28</v>
      </c>
      <c r="D701" s="255" t="s">
        <v>174</v>
      </c>
      <c r="E701" s="229"/>
      <c r="F701" s="230"/>
      <c r="G701" s="231" t="e" cm="1">
        <f t="array" aca="1" ref="G701" ca="1">INDIRECT("'"&amp;$C701&amp;"'!"&amp;"$"&amp;$D701&amp;$G$1&amp;"")</f>
        <v>#REF!</v>
      </c>
      <c r="H701" s="232" t="s">
        <v>1</v>
      </c>
      <c r="I701" s="230" t="s">
        <v>1</v>
      </c>
      <c r="J701" s="231" t="e" cm="1">
        <f t="array" aca="1" ref="J701" ca="1">INDIRECT("'"&amp;$C701&amp;"'!"&amp;"$"&amp;$D701&amp;$J$1&amp;"")</f>
        <v>#REF!</v>
      </c>
      <c r="K701" s="232"/>
      <c r="L701" s="232"/>
      <c r="M701" s="233"/>
      <c r="N701" s="229" t="e" cm="1">
        <f t="array" aca="1" ref="N701" ca="1">INDIRECT("'"&amp;$C701&amp;"'!"&amp;"$"&amp;$D701&amp;$N$1&amp;"")</f>
        <v>#REF!</v>
      </c>
      <c r="O701" s="232"/>
      <c r="P701" s="232"/>
      <c r="Q701" s="230"/>
      <c r="R701" s="359" t="e" cm="1">
        <f t="array" aca="1" ref="R701" ca="1">INDIRECT("'"&amp;$C701&amp;"'!"&amp;"$"&amp;$D701&amp;$R$1&amp;"")</f>
        <v>#REF!</v>
      </c>
      <c r="S701" s="232"/>
      <c r="T701" s="232"/>
      <c r="U701" s="233"/>
      <c r="V701" s="229"/>
      <c r="W701" s="234" t="e" cm="1">
        <f t="array" aca="1" ref="W701" ca="1">INDIRECT("'"&amp;$C701&amp;"'!"&amp;"$"&amp;$D701&amp;$W$1&amp;"")</f>
        <v>#REF!</v>
      </c>
      <c r="X701" s="232"/>
      <c r="Y701" s="230"/>
      <c r="Z701" s="231" t="e" cm="1">
        <f t="array" aca="1" ref="Z701" ca="1">INDIRECT("'"&amp;$C701&amp;"'!"&amp;"$"&amp;$D701&amp;$Z$1&amp;"")</f>
        <v>#REF!</v>
      </c>
      <c r="AA701" s="232" t="s">
        <v>1</v>
      </c>
      <c r="AB701" s="232" t="s">
        <v>1</v>
      </c>
      <c r="AC701" s="233" t="s">
        <v>1</v>
      </c>
      <c r="AD701" s="229" t="e" cm="1">
        <f t="array" aca="1" ref="AD701" ca="1">INDIRECT("'"&amp;$C701&amp;"'!"&amp;"$"&amp;$D701&amp;$AD$1&amp;"")</f>
        <v>#REF!</v>
      </c>
      <c r="AE701" s="232" t="s">
        <v>1</v>
      </c>
      <c r="AF701" s="232" t="s">
        <v>1</v>
      </c>
      <c r="AG701" s="230" t="s">
        <v>1</v>
      </c>
      <c r="AH701" s="231" t="e" cm="1">
        <f t="array" aca="1" ref="AH701" ca="1">INDIRECT("'"&amp;$C701&amp;"'!"&amp;"$"&amp;$D701&amp;$AH$1&amp;"")</f>
        <v>#REF!</v>
      </c>
      <c r="AI701" s="232" t="s">
        <v>1</v>
      </c>
      <c r="AJ701" s="232" t="s">
        <v>1</v>
      </c>
      <c r="AK701" s="233" t="s">
        <v>1</v>
      </c>
      <c r="AL701" s="229" t="e" cm="1">
        <f t="array" aca="1" ref="AL701" ca="1">INDIRECT("'"&amp;$C701&amp;"'!"&amp;"$"&amp;$D701&amp;$AL$1&amp;"")</f>
        <v>#REF!</v>
      </c>
      <c r="AM701" s="232" t="s">
        <v>1</v>
      </c>
      <c r="AN701" s="232" t="s">
        <v>1</v>
      </c>
      <c r="AO701" s="230" t="s">
        <v>1</v>
      </c>
      <c r="AP701" s="229"/>
      <c r="AQ701" s="233"/>
      <c r="AR701" s="229" t="e" cm="1">
        <f t="array" aca="1" ref="AR701" ca="1">INDIRECT("'"&amp;$C701&amp;"'!"&amp;"$"&amp;$D701&amp;$AR$1&amp;"")</f>
        <v>#REF!</v>
      </c>
      <c r="AS701" s="232"/>
      <c r="AT701" s="230"/>
      <c r="AU701" s="231" t="e" cm="1">
        <f t="array" aca="1" ref="AU701" ca="1">INDIRECT("'"&amp;$C701&amp;"'!"&amp;"$"&amp;$D701&amp;$AU$1&amp;"")</f>
        <v>#REF!</v>
      </c>
      <c r="AV701" s="232"/>
      <c r="AW701" s="230"/>
      <c r="AX701" s="229"/>
      <c r="AY701" s="233"/>
      <c r="AZ701" s="232" t="e" cm="1">
        <f t="array" aca="1" ref="AZ701" ca="1">INDIRECT("'"&amp;$C701&amp;"'!"&amp;"$"&amp;$D701&amp;$AZ$1&amp;"")</f>
        <v>#REF!</v>
      </c>
      <c r="BA701" s="231"/>
      <c r="BB701" s="232"/>
      <c r="BC701" s="230"/>
      <c r="BD701" s="232" t="e" cm="1">
        <f t="array" aca="1" ref="BD701" ca="1">INDIRECT("'"&amp;$C701&amp;"'!"&amp;"$"&amp;$D701&amp;$BD$1&amp;"")</f>
        <v>#REF!</v>
      </c>
      <c r="BE701" s="231"/>
      <c r="BF701" s="232"/>
      <c r="BG701" s="230"/>
      <c r="BH701" s="234"/>
      <c r="BI701" s="230"/>
      <c r="BJ701" s="234" t="e" cm="1">
        <f t="array" aca="1" ref="BJ701" ca="1">INDIRECT("'"&amp;$C701&amp;"'!"&amp;"$"&amp;$D701&amp;$BJ$1&amp;"")</f>
        <v>#REF!</v>
      </c>
      <c r="BK701" s="232"/>
      <c r="BL701" s="230"/>
      <c r="BM701" s="414"/>
      <c r="BN701" s="229" t="e" cm="1">
        <f t="array" aca="1" ref="BN701" ca="1">INDIRECT("'"&amp;$C701&amp;"'!"&amp;"$"&amp;$D701&amp;$BN$1&amp;"")</f>
        <v>#REF!</v>
      </c>
      <c r="BO701" s="231"/>
      <c r="BP701" s="230"/>
      <c r="BQ701" s="234" t="e" cm="1">
        <f t="array" aca="1" ref="BQ701" ca="1">INDIRECT("'"&amp;$C701&amp;"'!"&amp;"$"&amp;$D701&amp;$BQ$1&amp;"")</f>
        <v>#REF!</v>
      </c>
      <c r="BR701" s="232"/>
      <c r="BS701" s="232"/>
      <c r="BT701" s="230"/>
      <c r="BU701" s="235" t="e" cm="1">
        <f t="array" aca="1" ref="BU701" ca="1">INDIRECT("'"&amp;$C701&amp;"'!"&amp;"$"&amp;$D701&amp;$BU$1&amp;"")</f>
        <v>#REF!</v>
      </c>
      <c r="BV701" s="232"/>
      <c r="BW701" s="232"/>
      <c r="BX701" s="230"/>
      <c r="BY701" s="235"/>
      <c r="BZ701" s="232"/>
      <c r="CA701" s="232"/>
      <c r="CB701" s="230"/>
    </row>
    <row r="702" spans="1:80" ht="15" x14ac:dyDescent="0.2">
      <c r="A702" s="351">
        <f t="shared" si="53"/>
        <v>45989</v>
      </c>
      <c r="B702" s="268">
        <v>0.91666666666666696</v>
      </c>
      <c r="C702" s="254">
        <f t="shared" si="54"/>
        <v>28</v>
      </c>
      <c r="D702" s="255" t="s">
        <v>175</v>
      </c>
      <c r="E702" s="236"/>
      <c r="F702" s="237"/>
      <c r="G702" s="238" t="e" cm="1">
        <f t="array" aca="1" ref="G702" ca="1">INDIRECT("'"&amp;$C702&amp;"'!"&amp;"$"&amp;$D702&amp;$G$1&amp;"")</f>
        <v>#REF!</v>
      </c>
      <c r="H702" s="239" t="s">
        <v>1</v>
      </c>
      <c r="I702" s="237" t="s">
        <v>1</v>
      </c>
      <c r="J702" s="238" t="e" cm="1">
        <f t="array" aca="1" ref="J702" ca="1">INDIRECT("'"&amp;$C702&amp;"'!"&amp;"$"&amp;$D702&amp;$J$1&amp;"")</f>
        <v>#REF!</v>
      </c>
      <c r="K702" s="239"/>
      <c r="L702" s="239"/>
      <c r="M702" s="240"/>
      <c r="N702" s="236" t="e" cm="1">
        <f t="array" aca="1" ref="N702" ca="1">INDIRECT("'"&amp;$C702&amp;"'!"&amp;"$"&amp;$D702&amp;$N$1&amp;"")</f>
        <v>#REF!</v>
      </c>
      <c r="O702" s="239"/>
      <c r="P702" s="239"/>
      <c r="Q702" s="237"/>
      <c r="R702" s="236" t="e" cm="1">
        <f t="array" aca="1" ref="R702" ca="1">INDIRECT("'"&amp;$C702&amp;"'!"&amp;"$"&amp;$D702&amp;$R$1&amp;"")</f>
        <v>#REF!</v>
      </c>
      <c r="S702" s="239"/>
      <c r="T702" s="239"/>
      <c r="U702" s="240"/>
      <c r="V702" s="236"/>
      <c r="W702" s="241" t="e" cm="1">
        <f t="array" aca="1" ref="W702" ca="1">INDIRECT("'"&amp;$C702&amp;"'!"&amp;"$"&amp;$D702&amp;$W$1&amp;"")</f>
        <v>#REF!</v>
      </c>
      <c r="X702" s="239"/>
      <c r="Y702" s="237"/>
      <c r="Z702" s="238" t="e" cm="1">
        <f t="array" aca="1" ref="Z702" ca="1">INDIRECT("'"&amp;$C702&amp;"'!"&amp;"$"&amp;$D702&amp;$Z$1&amp;"")</f>
        <v>#REF!</v>
      </c>
      <c r="AA702" s="239" t="s">
        <v>1</v>
      </c>
      <c r="AB702" s="239" t="s">
        <v>1</v>
      </c>
      <c r="AC702" s="240" t="s">
        <v>1</v>
      </c>
      <c r="AD702" s="236" t="e" cm="1">
        <f t="array" aca="1" ref="AD702" ca="1">INDIRECT("'"&amp;$C702&amp;"'!"&amp;"$"&amp;$D702&amp;$AD$1&amp;"")</f>
        <v>#REF!</v>
      </c>
      <c r="AE702" s="239" t="s">
        <v>1</v>
      </c>
      <c r="AF702" s="239" t="s">
        <v>1</v>
      </c>
      <c r="AG702" s="237" t="s">
        <v>1</v>
      </c>
      <c r="AH702" s="238" t="e" cm="1">
        <f t="array" aca="1" ref="AH702" ca="1">INDIRECT("'"&amp;$C702&amp;"'!"&amp;"$"&amp;$D702&amp;$AH$1&amp;"")</f>
        <v>#REF!</v>
      </c>
      <c r="AI702" s="239" t="s">
        <v>1</v>
      </c>
      <c r="AJ702" s="239" t="s">
        <v>1</v>
      </c>
      <c r="AK702" s="240" t="s">
        <v>1</v>
      </c>
      <c r="AL702" s="236" t="e" cm="1">
        <f t="array" aca="1" ref="AL702" ca="1">INDIRECT("'"&amp;$C702&amp;"'!"&amp;"$"&amp;$D702&amp;$AL$1&amp;"")</f>
        <v>#REF!</v>
      </c>
      <c r="AM702" s="239" t="s">
        <v>1</v>
      </c>
      <c r="AN702" s="239" t="s">
        <v>1</v>
      </c>
      <c r="AO702" s="237" t="s">
        <v>1</v>
      </c>
      <c r="AP702" s="236"/>
      <c r="AQ702" s="240"/>
      <c r="AR702" s="236" t="e" cm="1">
        <f t="array" aca="1" ref="AR702" ca="1">INDIRECT("'"&amp;$C702&amp;"'!"&amp;"$"&amp;$D702&amp;$AR$1&amp;"")</f>
        <v>#REF!</v>
      </c>
      <c r="AS702" s="239"/>
      <c r="AT702" s="237"/>
      <c r="AU702" s="238" t="e" cm="1">
        <f t="array" aca="1" ref="AU702" ca="1">INDIRECT("'"&amp;$C702&amp;"'!"&amp;"$"&amp;$D702&amp;$AU$1&amp;"")</f>
        <v>#REF!</v>
      </c>
      <c r="AV702" s="239"/>
      <c r="AW702" s="237"/>
      <c r="AX702" s="236"/>
      <c r="AY702" s="240"/>
      <c r="AZ702" s="239" t="e" cm="1">
        <f t="array" aca="1" ref="AZ702" ca="1">INDIRECT("'"&amp;$C702&amp;"'!"&amp;"$"&amp;$D702&amp;$AZ$1&amp;"")</f>
        <v>#REF!</v>
      </c>
      <c r="BA702" s="238"/>
      <c r="BB702" s="239"/>
      <c r="BC702" s="237"/>
      <c r="BD702" s="239" t="e" cm="1">
        <f t="array" aca="1" ref="BD702" ca="1">INDIRECT("'"&amp;$C702&amp;"'!"&amp;"$"&amp;$D702&amp;$BD$1&amp;"")</f>
        <v>#REF!</v>
      </c>
      <c r="BE702" s="238"/>
      <c r="BF702" s="239"/>
      <c r="BG702" s="237"/>
      <c r="BH702" s="241"/>
      <c r="BI702" s="237"/>
      <c r="BJ702" s="241" t="e" cm="1">
        <f t="array" aca="1" ref="BJ702" ca="1">INDIRECT("'"&amp;$C702&amp;"'!"&amp;"$"&amp;$D702&amp;$BJ$1&amp;"")</f>
        <v>#REF!</v>
      </c>
      <c r="BK702" s="239"/>
      <c r="BL702" s="237"/>
      <c r="BM702" s="415"/>
      <c r="BN702" s="236" t="e" cm="1">
        <f t="array" aca="1" ref="BN702" ca="1">INDIRECT("'"&amp;$C702&amp;"'!"&amp;"$"&amp;$D702&amp;$BN$1&amp;"")</f>
        <v>#REF!</v>
      </c>
      <c r="BO702" s="238"/>
      <c r="BP702" s="237"/>
      <c r="BQ702" s="241" t="e" cm="1">
        <f t="array" aca="1" ref="BQ702" ca="1">INDIRECT("'"&amp;$C702&amp;"'!"&amp;"$"&amp;$D702&amp;$BQ$1&amp;"")</f>
        <v>#REF!</v>
      </c>
      <c r="BR702" s="239"/>
      <c r="BS702" s="239"/>
      <c r="BT702" s="237"/>
      <c r="BU702" s="242" t="e" cm="1">
        <f t="array" aca="1" ref="BU702" ca="1">INDIRECT("'"&amp;$C702&amp;"'!"&amp;"$"&amp;$D702&amp;$BU$1&amp;"")</f>
        <v>#REF!</v>
      </c>
      <c r="BV702" s="239"/>
      <c r="BW702" s="239"/>
      <c r="BX702" s="237"/>
      <c r="BY702" s="242"/>
      <c r="BZ702" s="239"/>
      <c r="CA702" s="239"/>
      <c r="CB702" s="237"/>
    </row>
    <row r="703" spans="1:80" ht="15.75" thickBot="1" x14ac:dyDescent="0.25">
      <c r="A703" s="352">
        <f t="shared" si="53"/>
        <v>45989</v>
      </c>
      <c r="B703" s="269">
        <v>0.95833333333333404</v>
      </c>
      <c r="C703" s="256">
        <f t="shared" si="54"/>
        <v>28</v>
      </c>
      <c r="D703" s="257" t="s">
        <v>176</v>
      </c>
      <c r="E703" s="243"/>
      <c r="F703" s="244"/>
      <c r="G703" s="245" t="e" cm="1">
        <f t="array" aca="1" ref="G703" ca="1">INDIRECT("'"&amp;$C703&amp;"'!"&amp;"$"&amp;$D703&amp;$G$1&amp;"")</f>
        <v>#REF!</v>
      </c>
      <c r="H703" s="246" t="s">
        <v>1</v>
      </c>
      <c r="I703" s="244" t="s">
        <v>1</v>
      </c>
      <c r="J703" s="245" t="e" cm="1">
        <f t="array" aca="1" ref="J703" ca="1">INDIRECT("'"&amp;$C703&amp;"'!"&amp;"$"&amp;$D703&amp;$J$1&amp;"")</f>
        <v>#REF!</v>
      </c>
      <c r="K703" s="246"/>
      <c r="L703" s="246"/>
      <c r="M703" s="247"/>
      <c r="N703" s="243" t="e" cm="1">
        <f t="array" aca="1" ref="N703" ca="1">INDIRECT("'"&amp;$C703&amp;"'!"&amp;"$"&amp;$D703&amp;$N$1&amp;"")</f>
        <v>#REF!</v>
      </c>
      <c r="O703" s="246"/>
      <c r="P703" s="246"/>
      <c r="Q703" s="244"/>
      <c r="R703" s="361" t="e" cm="1">
        <f t="array" aca="1" ref="R703" ca="1">INDIRECT("'"&amp;$C703&amp;"'!"&amp;"$"&amp;$D703&amp;$R$1&amp;"")</f>
        <v>#REF!</v>
      </c>
      <c r="S703" s="246"/>
      <c r="T703" s="246"/>
      <c r="U703" s="247"/>
      <c r="V703" s="243"/>
      <c r="W703" s="248" t="e" cm="1">
        <f t="array" aca="1" ref="W703" ca="1">INDIRECT("'"&amp;$C703&amp;"'!"&amp;"$"&amp;$D703&amp;$W$1&amp;"")</f>
        <v>#REF!</v>
      </c>
      <c r="X703" s="246"/>
      <c r="Y703" s="244"/>
      <c r="Z703" s="245" t="e" cm="1">
        <f t="array" aca="1" ref="Z703" ca="1">INDIRECT("'"&amp;$C703&amp;"'!"&amp;"$"&amp;$D703&amp;$Z$1&amp;"")</f>
        <v>#REF!</v>
      </c>
      <c r="AA703" s="246" t="s">
        <v>1</v>
      </c>
      <c r="AB703" s="246" t="s">
        <v>1</v>
      </c>
      <c r="AC703" s="247" t="s">
        <v>1</v>
      </c>
      <c r="AD703" s="243" t="e" cm="1">
        <f t="array" aca="1" ref="AD703" ca="1">INDIRECT("'"&amp;$C703&amp;"'!"&amp;"$"&amp;$D703&amp;$AD$1&amp;"")</f>
        <v>#REF!</v>
      </c>
      <c r="AE703" s="246" t="s">
        <v>1</v>
      </c>
      <c r="AF703" s="246" t="s">
        <v>1</v>
      </c>
      <c r="AG703" s="244" t="s">
        <v>1</v>
      </c>
      <c r="AH703" s="245" t="e" cm="1">
        <f t="array" aca="1" ref="AH703" ca="1">INDIRECT("'"&amp;$C703&amp;"'!"&amp;"$"&amp;$D703&amp;$AH$1&amp;"")</f>
        <v>#REF!</v>
      </c>
      <c r="AI703" s="246" t="s">
        <v>1</v>
      </c>
      <c r="AJ703" s="246" t="s">
        <v>1</v>
      </c>
      <c r="AK703" s="247" t="s">
        <v>1</v>
      </c>
      <c r="AL703" s="243" t="e" cm="1">
        <f t="array" aca="1" ref="AL703" ca="1">INDIRECT("'"&amp;$C703&amp;"'!"&amp;"$"&amp;$D703&amp;$AL$1&amp;"")</f>
        <v>#REF!</v>
      </c>
      <c r="AM703" s="246" t="s">
        <v>1</v>
      </c>
      <c r="AN703" s="246" t="s">
        <v>1</v>
      </c>
      <c r="AO703" s="244" t="s">
        <v>1</v>
      </c>
      <c r="AP703" s="243"/>
      <c r="AQ703" s="247"/>
      <c r="AR703" s="243" t="e" cm="1">
        <f t="array" aca="1" ref="AR703" ca="1">INDIRECT("'"&amp;$C703&amp;"'!"&amp;"$"&amp;$D703&amp;$AR$1&amp;"")</f>
        <v>#REF!</v>
      </c>
      <c r="AS703" s="246"/>
      <c r="AT703" s="244"/>
      <c r="AU703" s="245" t="e" cm="1">
        <f t="array" aca="1" ref="AU703" ca="1">INDIRECT("'"&amp;$C703&amp;"'!"&amp;"$"&amp;$D703&amp;$AU$1&amp;"")</f>
        <v>#REF!</v>
      </c>
      <c r="AV703" s="246"/>
      <c r="AW703" s="244"/>
      <c r="AX703" s="243"/>
      <c r="AY703" s="247"/>
      <c r="AZ703" s="246" t="e" cm="1">
        <f t="array" aca="1" ref="AZ703" ca="1">INDIRECT("'"&amp;$C703&amp;"'!"&amp;"$"&amp;$D703&amp;$AZ$1&amp;"")</f>
        <v>#REF!</v>
      </c>
      <c r="BA703" s="245"/>
      <c r="BB703" s="246"/>
      <c r="BC703" s="244"/>
      <c r="BD703" s="246" t="e" cm="1">
        <f t="array" aca="1" ref="BD703" ca="1">INDIRECT("'"&amp;$C703&amp;"'!"&amp;"$"&amp;$D703&amp;$BD$1&amp;"")</f>
        <v>#REF!</v>
      </c>
      <c r="BE703" s="245"/>
      <c r="BF703" s="246"/>
      <c r="BG703" s="244"/>
      <c r="BH703" s="248"/>
      <c r="BI703" s="244"/>
      <c r="BJ703" s="248" t="e" cm="1">
        <f t="array" aca="1" ref="BJ703" ca="1">INDIRECT("'"&amp;$C703&amp;"'!"&amp;"$"&amp;$D703&amp;$BJ$1&amp;"")</f>
        <v>#REF!</v>
      </c>
      <c r="BK703" s="246"/>
      <c r="BL703" s="244"/>
      <c r="BM703" s="416"/>
      <c r="BN703" s="243" t="e" cm="1">
        <f t="array" aca="1" ref="BN703" ca="1">INDIRECT("'"&amp;$C703&amp;"'!"&amp;"$"&amp;$D703&amp;$BN$1&amp;"")</f>
        <v>#REF!</v>
      </c>
      <c r="BO703" s="245"/>
      <c r="BP703" s="244"/>
      <c r="BQ703" s="248" t="e" cm="1">
        <f t="array" aca="1" ref="BQ703" ca="1">INDIRECT("'"&amp;$C703&amp;"'!"&amp;"$"&amp;$D703&amp;$BQ$1&amp;"")</f>
        <v>#REF!</v>
      </c>
      <c r="BR703" s="246"/>
      <c r="BS703" s="246"/>
      <c r="BT703" s="244"/>
      <c r="BU703" s="249" t="e" cm="1">
        <f t="array" aca="1" ref="BU703" ca="1">INDIRECT("'"&amp;$C703&amp;"'!"&amp;"$"&amp;$D703&amp;$BU$1&amp;"")</f>
        <v>#REF!</v>
      </c>
      <c r="BV703" s="246"/>
      <c r="BW703" s="246"/>
      <c r="BX703" s="244"/>
      <c r="BY703" s="249"/>
      <c r="BZ703" s="246"/>
      <c r="CA703" s="246"/>
      <c r="CB703" s="244"/>
    </row>
    <row r="704" spans="1:80" ht="15" thickBot="1" x14ac:dyDescent="0.25">
      <c r="BI704" s="250"/>
    </row>
    <row r="705" spans="1:80" ht="15" x14ac:dyDescent="0.2">
      <c r="A705" s="270">
        <f>A680+1</f>
        <v>45990</v>
      </c>
      <c r="B705" s="267">
        <v>0</v>
      </c>
      <c r="C705" s="252">
        <f>DAY(A705)</f>
        <v>29</v>
      </c>
      <c r="D705" s="253" t="s">
        <v>153</v>
      </c>
      <c r="E705" s="223"/>
      <c r="F705" s="224"/>
      <c r="G705" s="225" t="e" cm="1">
        <f t="array" aca="1" ref="G705" ca="1">INDIRECT("'"&amp;$C705&amp;"'!"&amp;"$"&amp;$D705&amp;$G$1&amp;"")</f>
        <v>#REF!</v>
      </c>
      <c r="H705" s="226" t="s">
        <v>1</v>
      </c>
      <c r="I705" s="224" t="s">
        <v>1</v>
      </c>
      <c r="J705" s="225" t="e" cm="1">
        <f t="array" aca="1" ref="J705" ca="1">INDIRECT("'"&amp;$C705&amp;"'!"&amp;"$"&amp;$D705&amp;$J$1&amp;"")</f>
        <v>#REF!</v>
      </c>
      <c r="K705" s="226"/>
      <c r="L705" s="226"/>
      <c r="M705" s="227"/>
      <c r="N705" s="223" t="e" cm="1">
        <f t="array" aca="1" ref="N705" ca="1">INDIRECT("'"&amp;$C705&amp;"'!"&amp;"$"&amp;$D705&amp;$N$1&amp;"")</f>
        <v>#REF!</v>
      </c>
      <c r="O705" s="226"/>
      <c r="P705" s="226"/>
      <c r="Q705" s="224"/>
      <c r="R705" s="358" t="e" cm="1">
        <f t="array" aca="1" ref="R705" ca="1">INDIRECT("'"&amp;$C705&amp;"'!"&amp;"$"&amp;$D705&amp;$R$1&amp;"")</f>
        <v>#REF!</v>
      </c>
      <c r="S705" s="226"/>
      <c r="T705" s="226"/>
      <c r="U705" s="227"/>
      <c r="V705" s="223"/>
      <c r="W705" s="228" t="e" cm="1">
        <f t="array" aca="1" ref="W705" ca="1">INDIRECT("'"&amp;$C705&amp;"'!"&amp;"$"&amp;$D705&amp;$W$1&amp;"")</f>
        <v>#REF!</v>
      </c>
      <c r="X705" s="226"/>
      <c r="Y705" s="224"/>
      <c r="Z705" s="225"/>
      <c r="AA705" s="226"/>
      <c r="AB705" s="226"/>
      <c r="AC705" s="227"/>
      <c r="AD705" s="223"/>
      <c r="AE705" s="226"/>
      <c r="AF705" s="226"/>
      <c r="AG705" s="224"/>
      <c r="AH705" s="225"/>
      <c r="AI705" s="226"/>
      <c r="AJ705" s="226"/>
      <c r="AK705" s="224"/>
      <c r="AL705" s="223"/>
      <c r="AM705" s="226"/>
      <c r="AN705" s="226"/>
      <c r="AO705" s="224"/>
      <c r="AP705" s="223"/>
      <c r="AQ705" s="227"/>
      <c r="AR705" s="223" t="e" cm="1">
        <f t="array" aca="1" ref="AR705" ca="1">INDIRECT("'"&amp;$C705&amp;"'!"&amp;"$"&amp;$D705&amp;$AR$1&amp;"")</f>
        <v>#REF!</v>
      </c>
      <c r="AS705" s="226"/>
      <c r="AT705" s="224"/>
      <c r="AU705" s="225" t="e" cm="1">
        <f t="array" aca="1" ref="AU705" ca="1">INDIRECT("'"&amp;$C705&amp;"'!"&amp;"$"&amp;$D705&amp;$AU$1&amp;"")</f>
        <v>#REF!</v>
      </c>
      <c r="AV705" s="226"/>
      <c r="AW705" s="224"/>
      <c r="AX705" s="223"/>
      <c r="AY705" s="227"/>
      <c r="AZ705" s="226" t="e" cm="1">
        <f t="array" aca="1" ref="AZ705" ca="1">INDIRECT("'"&amp;$C705&amp;"'!"&amp;"$"&amp;$D705&amp;$AZ$1&amp;"")</f>
        <v>#REF!</v>
      </c>
      <c r="BA705" s="225"/>
      <c r="BB705" s="226"/>
      <c r="BC705" s="224"/>
      <c r="BD705" s="226" t="e" cm="1">
        <f t="array" aca="1" ref="BD705" ca="1">INDIRECT("'"&amp;$C705&amp;"'!"&amp;"$"&amp;$D705&amp;$BD$1&amp;"")</f>
        <v>#REF!</v>
      </c>
      <c r="BE705" s="225"/>
      <c r="BF705" s="226"/>
      <c r="BG705" s="224"/>
      <c r="BH705" s="228"/>
      <c r="BI705" s="224"/>
      <c r="BJ705" s="228" t="e" cm="1">
        <f t="array" aca="1" ref="BJ705" ca="1">INDIRECT("'"&amp;$C705&amp;"'!"&amp;"$"&amp;$D705&amp;$BJ$1&amp;"")</f>
        <v>#REF!</v>
      </c>
      <c r="BK705" s="226"/>
      <c r="BL705" s="224"/>
      <c r="BM705" s="413"/>
      <c r="BN705" s="223" t="e" cm="1">
        <f t="array" aca="1" ref="BN705" ca="1">INDIRECT("'"&amp;$C705&amp;"'!"&amp;"$"&amp;$D705&amp;$BN$1&amp;"")</f>
        <v>#REF!</v>
      </c>
      <c r="BO705" s="225"/>
      <c r="BP705" s="224"/>
      <c r="BQ705" s="228" t="e" cm="1">
        <f t="array" aca="1" ref="BQ705" ca="1">INDIRECT("'"&amp;$C705&amp;"'!"&amp;"$"&amp;$D705&amp;$BQ$1&amp;"")</f>
        <v>#REF!</v>
      </c>
      <c r="BR705" s="226"/>
      <c r="BS705" s="226"/>
      <c r="BT705" s="224"/>
      <c r="BU705" s="228" t="e" cm="1">
        <f t="array" aca="1" ref="BU705" ca="1">INDIRECT("'"&amp;$C705&amp;"'!"&amp;"$"&amp;$D705&amp;$BU$1&amp;"")</f>
        <v>#REF!</v>
      </c>
      <c r="BV705" s="226"/>
      <c r="BW705" s="226"/>
      <c r="BX705" s="224"/>
      <c r="BY705" s="281"/>
      <c r="BZ705" s="226"/>
      <c r="CA705" s="226"/>
      <c r="CB705" s="224"/>
    </row>
    <row r="706" spans="1:80" ht="15" x14ac:dyDescent="0.2">
      <c r="A706" s="351">
        <f t="shared" ref="A706:A728" si="55">A681+1</f>
        <v>45990</v>
      </c>
      <c r="B706" s="268">
        <v>4.1666666666666699E-2</v>
      </c>
      <c r="C706" s="254">
        <f>DAY(A706)</f>
        <v>29</v>
      </c>
      <c r="D706" s="255" t="s">
        <v>154</v>
      </c>
      <c r="E706" s="229"/>
      <c r="F706" s="230"/>
      <c r="G706" s="231" t="e" cm="1">
        <f t="array" aca="1" ref="G706" ca="1">INDIRECT("'"&amp;$C706&amp;"'!"&amp;"$"&amp;$D706&amp;$G$1&amp;"")</f>
        <v>#REF!</v>
      </c>
      <c r="H706" s="232" t="s">
        <v>1</v>
      </c>
      <c r="I706" s="230" t="s">
        <v>1</v>
      </c>
      <c r="J706" s="231" t="e" cm="1">
        <f t="array" aca="1" ref="J706" ca="1">INDIRECT("'"&amp;$C706&amp;"'!"&amp;"$"&amp;$D706&amp;$J$1&amp;"")</f>
        <v>#REF!</v>
      </c>
      <c r="K706" s="232"/>
      <c r="L706" s="232"/>
      <c r="M706" s="233"/>
      <c r="N706" s="229" t="e" cm="1">
        <f t="array" aca="1" ref="N706" ca="1">INDIRECT("'"&amp;$C706&amp;"'!"&amp;"$"&amp;$D706&amp;$N$1&amp;"")</f>
        <v>#REF!</v>
      </c>
      <c r="O706" s="232"/>
      <c r="P706" s="232"/>
      <c r="Q706" s="230"/>
      <c r="R706" s="359" t="e" cm="1">
        <f t="array" aca="1" ref="R706" ca="1">INDIRECT("'"&amp;$C706&amp;"'!"&amp;"$"&amp;$D706&amp;$R$1&amp;"")</f>
        <v>#REF!</v>
      </c>
      <c r="S706" s="232"/>
      <c r="T706" s="232"/>
      <c r="U706" s="233"/>
      <c r="V706" s="229"/>
      <c r="W706" s="234" t="e" cm="1">
        <f t="array" aca="1" ref="W706" ca="1">INDIRECT("'"&amp;$C706&amp;"'!"&amp;"$"&amp;$D706&amp;$W$1&amp;"")</f>
        <v>#REF!</v>
      </c>
      <c r="X706" s="232"/>
      <c r="Y706" s="230"/>
      <c r="Z706" s="231"/>
      <c r="AA706" s="232"/>
      <c r="AB706" s="232"/>
      <c r="AC706" s="233"/>
      <c r="AD706" s="229"/>
      <c r="AE706" s="232"/>
      <c r="AF706" s="232"/>
      <c r="AG706" s="230"/>
      <c r="AH706" s="231"/>
      <c r="AI706" s="232"/>
      <c r="AJ706" s="232"/>
      <c r="AK706" s="233"/>
      <c r="AL706" s="229"/>
      <c r="AM706" s="232"/>
      <c r="AN706" s="232"/>
      <c r="AO706" s="230"/>
      <c r="AP706" s="229"/>
      <c r="AQ706" s="233"/>
      <c r="AR706" s="229" t="e" cm="1">
        <f t="array" aca="1" ref="AR706" ca="1">INDIRECT("'"&amp;$C706&amp;"'!"&amp;"$"&amp;$D706&amp;$AR$1&amp;"")</f>
        <v>#REF!</v>
      </c>
      <c r="AS706" s="232"/>
      <c r="AT706" s="230"/>
      <c r="AU706" s="231" t="e" cm="1">
        <f t="array" aca="1" ref="AU706" ca="1">INDIRECT("'"&amp;$C706&amp;"'!"&amp;"$"&amp;$D706&amp;$AU$1&amp;"")</f>
        <v>#REF!</v>
      </c>
      <c r="AV706" s="232"/>
      <c r="AW706" s="230"/>
      <c r="AX706" s="229"/>
      <c r="AY706" s="233"/>
      <c r="AZ706" s="232" t="e" cm="1">
        <f t="array" aca="1" ref="AZ706" ca="1">INDIRECT("'"&amp;$C706&amp;"'!"&amp;"$"&amp;$D706&amp;$AZ$1&amp;"")</f>
        <v>#REF!</v>
      </c>
      <c r="BA706" s="231"/>
      <c r="BB706" s="232"/>
      <c r="BC706" s="230"/>
      <c r="BD706" s="232" t="e" cm="1">
        <f t="array" aca="1" ref="BD706" ca="1">INDIRECT("'"&amp;$C706&amp;"'!"&amp;"$"&amp;$D706&amp;$BD$1&amp;"")</f>
        <v>#REF!</v>
      </c>
      <c r="BE706" s="231"/>
      <c r="BF706" s="232"/>
      <c r="BG706" s="230"/>
      <c r="BH706" s="234"/>
      <c r="BI706" s="230"/>
      <c r="BJ706" s="234" t="e" cm="1">
        <f t="array" aca="1" ref="BJ706" ca="1">INDIRECT("'"&amp;$C706&amp;"'!"&amp;"$"&amp;$D706&amp;$BJ$1&amp;"")</f>
        <v>#REF!</v>
      </c>
      <c r="BK706" s="232"/>
      <c r="BL706" s="230"/>
      <c r="BM706" s="414"/>
      <c r="BN706" s="229" t="e" cm="1">
        <f t="array" aca="1" ref="BN706" ca="1">INDIRECT("'"&amp;$C706&amp;"'!"&amp;"$"&amp;$D706&amp;$BN$1&amp;"")</f>
        <v>#REF!</v>
      </c>
      <c r="BO706" s="231"/>
      <c r="BP706" s="230"/>
      <c r="BQ706" s="234" t="e" cm="1">
        <f t="array" aca="1" ref="BQ706" ca="1">INDIRECT("'"&amp;$C706&amp;"'!"&amp;"$"&amp;$D706&amp;$BQ$1&amp;"")</f>
        <v>#REF!</v>
      </c>
      <c r="BR706" s="232"/>
      <c r="BS706" s="232"/>
      <c r="BT706" s="230"/>
      <c r="BU706" s="234" t="e" cm="1">
        <f t="array" aca="1" ref="BU706" ca="1">INDIRECT("'"&amp;$C706&amp;"'!"&amp;"$"&amp;$D706&amp;$BU$1&amp;"")</f>
        <v>#REF!</v>
      </c>
      <c r="BV706" s="232"/>
      <c r="BW706" s="232"/>
      <c r="BX706" s="230"/>
      <c r="BY706" s="235"/>
      <c r="BZ706" s="232"/>
      <c r="CA706" s="232"/>
      <c r="CB706" s="230"/>
    </row>
    <row r="707" spans="1:80" ht="15" x14ac:dyDescent="0.2">
      <c r="A707" s="351">
        <f t="shared" si="55"/>
        <v>45990</v>
      </c>
      <c r="B707" s="268">
        <v>8.3333333333333301E-2</v>
      </c>
      <c r="C707" s="254">
        <f>DAY(A707)</f>
        <v>29</v>
      </c>
      <c r="D707" s="255" t="s">
        <v>155</v>
      </c>
      <c r="E707" s="236"/>
      <c r="F707" s="237"/>
      <c r="G707" s="238" t="e" cm="1">
        <f t="array" aca="1" ref="G707" ca="1">INDIRECT("'"&amp;$C707&amp;"'!"&amp;"$"&amp;$D707&amp;$G$1&amp;"")</f>
        <v>#REF!</v>
      </c>
      <c r="H707" s="239" t="s">
        <v>1</v>
      </c>
      <c r="I707" s="237" t="s">
        <v>1</v>
      </c>
      <c r="J707" s="238" t="e" cm="1">
        <f t="array" aca="1" ref="J707" ca="1">INDIRECT("'"&amp;$C707&amp;"'!"&amp;"$"&amp;$D707&amp;$J$1&amp;"")</f>
        <v>#REF!</v>
      </c>
      <c r="K707" s="239"/>
      <c r="L707" s="239"/>
      <c r="M707" s="240"/>
      <c r="N707" s="236" t="e" cm="1">
        <f t="array" aca="1" ref="N707" ca="1">INDIRECT("'"&amp;$C707&amp;"'!"&amp;"$"&amp;$D707&amp;$N$1&amp;"")</f>
        <v>#REF!</v>
      </c>
      <c r="O707" s="239"/>
      <c r="P707" s="239"/>
      <c r="Q707" s="237"/>
      <c r="R707" s="236" t="e" cm="1">
        <f t="array" aca="1" ref="R707" ca="1">INDIRECT("'"&amp;$C707&amp;"'!"&amp;"$"&amp;$D707&amp;$R$1&amp;"")</f>
        <v>#REF!</v>
      </c>
      <c r="S707" s="239"/>
      <c r="T707" s="239"/>
      <c r="U707" s="240"/>
      <c r="V707" s="236"/>
      <c r="W707" s="241" t="e" cm="1">
        <f t="array" aca="1" ref="W707" ca="1">INDIRECT("'"&amp;$C707&amp;"'!"&amp;"$"&amp;$D707&amp;$W$1&amp;"")</f>
        <v>#REF!</v>
      </c>
      <c r="X707" s="239"/>
      <c r="Y707" s="237"/>
      <c r="Z707" s="238"/>
      <c r="AA707" s="239"/>
      <c r="AB707" s="239"/>
      <c r="AC707" s="240"/>
      <c r="AD707" s="236"/>
      <c r="AE707" s="239"/>
      <c r="AF707" s="239"/>
      <c r="AG707" s="237"/>
      <c r="AH707" s="238"/>
      <c r="AI707" s="239"/>
      <c r="AJ707" s="239"/>
      <c r="AK707" s="240"/>
      <c r="AL707" s="236"/>
      <c r="AM707" s="239"/>
      <c r="AN707" s="239"/>
      <c r="AO707" s="240"/>
      <c r="AP707" s="236"/>
      <c r="AQ707" s="240"/>
      <c r="AR707" s="236" t="e" cm="1">
        <f t="array" aca="1" ref="AR707" ca="1">INDIRECT("'"&amp;$C707&amp;"'!"&amp;"$"&amp;$D707&amp;$AR$1&amp;"")</f>
        <v>#REF!</v>
      </c>
      <c r="AS707" s="239"/>
      <c r="AT707" s="237"/>
      <c r="AU707" s="238" t="e" cm="1">
        <f t="array" aca="1" ref="AU707" ca="1">INDIRECT("'"&amp;$C707&amp;"'!"&amp;"$"&amp;$D707&amp;$AU$1&amp;"")</f>
        <v>#REF!</v>
      </c>
      <c r="AV707" s="239"/>
      <c r="AW707" s="237"/>
      <c r="AX707" s="236"/>
      <c r="AY707" s="240"/>
      <c r="AZ707" s="239" t="e" cm="1">
        <f t="array" aca="1" ref="AZ707" ca="1">INDIRECT("'"&amp;$C707&amp;"'!"&amp;"$"&amp;$D707&amp;$AZ$1&amp;"")</f>
        <v>#REF!</v>
      </c>
      <c r="BA707" s="238"/>
      <c r="BB707" s="239"/>
      <c r="BC707" s="237"/>
      <c r="BD707" s="239" t="e" cm="1">
        <f t="array" aca="1" ref="BD707" ca="1">INDIRECT("'"&amp;$C707&amp;"'!"&amp;"$"&amp;$D707&amp;$BD$1&amp;"")</f>
        <v>#REF!</v>
      </c>
      <c r="BE707" s="238"/>
      <c r="BF707" s="239"/>
      <c r="BG707" s="237"/>
      <c r="BH707" s="241"/>
      <c r="BI707" s="237"/>
      <c r="BJ707" s="241" t="e" cm="1">
        <f t="array" aca="1" ref="BJ707" ca="1">INDIRECT("'"&amp;$C707&amp;"'!"&amp;"$"&amp;$D707&amp;$BJ$1&amp;"")</f>
        <v>#REF!</v>
      </c>
      <c r="BK707" s="239"/>
      <c r="BL707" s="237"/>
      <c r="BM707" s="415"/>
      <c r="BN707" s="236" t="e" cm="1">
        <f t="array" aca="1" ref="BN707" ca="1">INDIRECT("'"&amp;$C707&amp;"'!"&amp;"$"&amp;$D707&amp;$BN$1&amp;"")</f>
        <v>#REF!</v>
      </c>
      <c r="BO707" s="238"/>
      <c r="BP707" s="237"/>
      <c r="BQ707" s="241" t="e" cm="1">
        <f t="array" aca="1" ref="BQ707" ca="1">INDIRECT("'"&amp;$C707&amp;"'!"&amp;"$"&amp;$D707&amp;$BQ$1&amp;"")</f>
        <v>#REF!</v>
      </c>
      <c r="BR707" s="239"/>
      <c r="BS707" s="239"/>
      <c r="BT707" s="237"/>
      <c r="BU707" s="241" t="e" cm="1">
        <f t="array" aca="1" ref="BU707" ca="1">INDIRECT("'"&amp;$C707&amp;"'!"&amp;"$"&amp;$D707&amp;$BU$1&amp;"")</f>
        <v>#REF!</v>
      </c>
      <c r="BV707" s="239"/>
      <c r="BW707" s="239"/>
      <c r="BX707" s="237"/>
      <c r="BY707" s="242"/>
      <c r="BZ707" s="239"/>
      <c r="CA707" s="239"/>
      <c r="CB707" s="237"/>
    </row>
    <row r="708" spans="1:80" ht="15" x14ac:dyDescent="0.2">
      <c r="A708" s="351">
        <f t="shared" si="55"/>
        <v>45990</v>
      </c>
      <c r="B708" s="268">
        <v>0.125</v>
      </c>
      <c r="C708" s="254">
        <f>DAY(A708)</f>
        <v>29</v>
      </c>
      <c r="D708" s="255" t="s">
        <v>156</v>
      </c>
      <c r="E708" s="229"/>
      <c r="F708" s="230"/>
      <c r="G708" s="231" t="e" cm="1">
        <f t="array" aca="1" ref="G708" ca="1">INDIRECT("'"&amp;$C708&amp;"'!"&amp;"$"&amp;$D708&amp;$G$1&amp;"")</f>
        <v>#REF!</v>
      </c>
      <c r="H708" s="232" t="s">
        <v>1</v>
      </c>
      <c r="I708" s="230" t="s">
        <v>1</v>
      </c>
      <c r="J708" s="231" t="e" cm="1">
        <f t="array" aca="1" ref="J708" ca="1">INDIRECT("'"&amp;$C708&amp;"'!"&amp;"$"&amp;$D708&amp;$J$1&amp;"")</f>
        <v>#REF!</v>
      </c>
      <c r="K708" s="232"/>
      <c r="L708" s="232"/>
      <c r="M708" s="233"/>
      <c r="N708" s="229" t="e" cm="1">
        <f t="array" aca="1" ref="N708" ca="1">INDIRECT("'"&amp;$C708&amp;"'!"&amp;"$"&amp;$D708&amp;$N$1&amp;"")</f>
        <v>#REF!</v>
      </c>
      <c r="O708" s="232"/>
      <c r="P708" s="232"/>
      <c r="Q708" s="230"/>
      <c r="R708" s="359" t="e" cm="1">
        <f t="array" aca="1" ref="R708" ca="1">INDIRECT("'"&amp;$C708&amp;"'!"&amp;"$"&amp;$D708&amp;$R$1&amp;"")</f>
        <v>#REF!</v>
      </c>
      <c r="S708" s="232"/>
      <c r="T708" s="232"/>
      <c r="U708" s="233"/>
      <c r="V708" s="229"/>
      <c r="W708" s="234" t="e" cm="1">
        <f t="array" aca="1" ref="W708" ca="1">INDIRECT("'"&amp;$C708&amp;"'!"&amp;"$"&amp;$D708&amp;$W$1&amp;"")</f>
        <v>#REF!</v>
      </c>
      <c r="X708" s="232"/>
      <c r="Y708" s="230"/>
      <c r="Z708" s="231"/>
      <c r="AA708" s="232"/>
      <c r="AB708" s="232"/>
      <c r="AC708" s="233"/>
      <c r="AD708" s="229"/>
      <c r="AE708" s="232"/>
      <c r="AF708" s="232"/>
      <c r="AG708" s="230"/>
      <c r="AH708" s="231"/>
      <c r="AI708" s="232"/>
      <c r="AJ708" s="232"/>
      <c r="AK708" s="233"/>
      <c r="AL708" s="229"/>
      <c r="AM708" s="232"/>
      <c r="AN708" s="232"/>
      <c r="AO708" s="230"/>
      <c r="AP708" s="229"/>
      <c r="AQ708" s="233"/>
      <c r="AR708" s="229" t="e" cm="1">
        <f t="array" aca="1" ref="AR708" ca="1">INDIRECT("'"&amp;$C708&amp;"'!"&amp;"$"&amp;$D708&amp;$AR$1&amp;"")</f>
        <v>#REF!</v>
      </c>
      <c r="AS708" s="232"/>
      <c r="AT708" s="230"/>
      <c r="AU708" s="231" t="e" cm="1">
        <f t="array" aca="1" ref="AU708" ca="1">INDIRECT("'"&amp;$C708&amp;"'!"&amp;"$"&amp;$D708&amp;$AU$1&amp;"")</f>
        <v>#REF!</v>
      </c>
      <c r="AV708" s="232"/>
      <c r="AW708" s="230"/>
      <c r="AX708" s="229"/>
      <c r="AY708" s="233"/>
      <c r="AZ708" s="232" t="e" cm="1">
        <f t="array" aca="1" ref="AZ708" ca="1">INDIRECT("'"&amp;$C708&amp;"'!"&amp;"$"&amp;$D708&amp;$AZ$1&amp;"")</f>
        <v>#REF!</v>
      </c>
      <c r="BA708" s="231"/>
      <c r="BB708" s="232"/>
      <c r="BC708" s="230"/>
      <c r="BD708" s="232" t="e" cm="1">
        <f t="array" aca="1" ref="BD708" ca="1">INDIRECT("'"&amp;$C708&amp;"'!"&amp;"$"&amp;$D708&amp;$BD$1&amp;"")</f>
        <v>#REF!</v>
      </c>
      <c r="BE708" s="231"/>
      <c r="BF708" s="232"/>
      <c r="BG708" s="230"/>
      <c r="BH708" s="234"/>
      <c r="BI708" s="230"/>
      <c r="BJ708" s="234" t="e" cm="1">
        <f t="array" aca="1" ref="BJ708" ca="1">INDIRECT("'"&amp;$C708&amp;"'!"&amp;"$"&amp;$D708&amp;$BJ$1&amp;"")</f>
        <v>#REF!</v>
      </c>
      <c r="BK708" s="232"/>
      <c r="BL708" s="230"/>
      <c r="BM708" s="414"/>
      <c r="BN708" s="229" t="e" cm="1">
        <f t="array" aca="1" ref="BN708" ca="1">INDIRECT("'"&amp;$C708&amp;"'!"&amp;"$"&amp;$D708&amp;$BN$1&amp;"")</f>
        <v>#REF!</v>
      </c>
      <c r="BO708" s="231"/>
      <c r="BP708" s="230"/>
      <c r="BQ708" s="234" t="e" cm="1">
        <f t="array" aca="1" ref="BQ708" ca="1">INDIRECT("'"&amp;$C708&amp;"'!"&amp;"$"&amp;$D708&amp;$BQ$1&amp;"")</f>
        <v>#REF!</v>
      </c>
      <c r="BR708" s="232"/>
      <c r="BS708" s="232"/>
      <c r="BT708" s="230"/>
      <c r="BU708" s="234" t="e" cm="1">
        <f t="array" aca="1" ref="BU708" ca="1">INDIRECT("'"&amp;$C708&amp;"'!"&amp;"$"&amp;$D708&amp;$BU$1&amp;"")</f>
        <v>#REF!</v>
      </c>
      <c r="BV708" s="232"/>
      <c r="BW708" s="232"/>
      <c r="BX708" s="230"/>
      <c r="BY708" s="235"/>
      <c r="BZ708" s="232"/>
      <c r="CA708" s="232"/>
      <c r="CB708" s="230"/>
    </row>
    <row r="709" spans="1:80" ht="15" x14ac:dyDescent="0.2">
      <c r="A709" s="351">
        <f t="shared" si="55"/>
        <v>45990</v>
      </c>
      <c r="B709" s="268">
        <v>0.16666666666666699</v>
      </c>
      <c r="C709" s="254">
        <f>DAY(A709)</f>
        <v>29</v>
      </c>
      <c r="D709" s="255" t="s">
        <v>157</v>
      </c>
      <c r="E709" s="236"/>
      <c r="F709" s="237"/>
      <c r="G709" s="238" t="e" cm="1">
        <f t="array" aca="1" ref="G709" ca="1">INDIRECT("'"&amp;$C709&amp;"'!"&amp;"$"&amp;$D709&amp;$G$1&amp;"")</f>
        <v>#REF!</v>
      </c>
      <c r="H709" s="239" t="s">
        <v>1</v>
      </c>
      <c r="I709" s="237" t="s">
        <v>1</v>
      </c>
      <c r="J709" s="238" t="e" cm="1">
        <f t="array" aca="1" ref="J709" ca="1">INDIRECT("'"&amp;$C709&amp;"'!"&amp;"$"&amp;$D709&amp;$J$1&amp;"")</f>
        <v>#REF!</v>
      </c>
      <c r="K709" s="239"/>
      <c r="L709" s="239"/>
      <c r="M709" s="240"/>
      <c r="N709" s="236" t="e" cm="1">
        <f t="array" aca="1" ref="N709" ca="1">INDIRECT("'"&amp;$C709&amp;"'!"&amp;"$"&amp;$D709&amp;$N$1&amp;"")</f>
        <v>#REF!</v>
      </c>
      <c r="O709" s="239"/>
      <c r="P709" s="239"/>
      <c r="Q709" s="237"/>
      <c r="R709" s="236" t="e" cm="1">
        <f t="array" aca="1" ref="R709" ca="1">INDIRECT("'"&amp;$C709&amp;"'!"&amp;"$"&amp;$D709&amp;$R$1&amp;"")</f>
        <v>#REF!</v>
      </c>
      <c r="S709" s="239"/>
      <c r="T709" s="239"/>
      <c r="U709" s="240"/>
      <c r="V709" s="236"/>
      <c r="W709" s="241" t="e" cm="1">
        <f t="array" aca="1" ref="W709" ca="1">INDIRECT("'"&amp;$C709&amp;"'!"&amp;"$"&amp;$D709&amp;$W$1&amp;"")</f>
        <v>#REF!</v>
      </c>
      <c r="X709" s="239"/>
      <c r="Y709" s="237"/>
      <c r="Z709" s="238"/>
      <c r="AA709" s="239"/>
      <c r="AB709" s="239"/>
      <c r="AC709" s="240"/>
      <c r="AD709" s="236"/>
      <c r="AE709" s="239"/>
      <c r="AF709" s="239"/>
      <c r="AG709" s="237"/>
      <c r="AH709" s="238"/>
      <c r="AI709" s="239"/>
      <c r="AJ709" s="239"/>
      <c r="AK709" s="240"/>
      <c r="AL709" s="236"/>
      <c r="AM709" s="239"/>
      <c r="AN709" s="239"/>
      <c r="AO709" s="237"/>
      <c r="AP709" s="236"/>
      <c r="AQ709" s="240"/>
      <c r="AR709" s="236" t="e" cm="1">
        <f t="array" aca="1" ref="AR709" ca="1">INDIRECT("'"&amp;$C709&amp;"'!"&amp;"$"&amp;$D709&amp;$AR$1&amp;"")</f>
        <v>#REF!</v>
      </c>
      <c r="AS709" s="239"/>
      <c r="AT709" s="237"/>
      <c r="AU709" s="238" t="e" cm="1">
        <f t="array" aca="1" ref="AU709" ca="1">INDIRECT("'"&amp;$C709&amp;"'!"&amp;"$"&amp;$D709&amp;$AU$1&amp;"")</f>
        <v>#REF!</v>
      </c>
      <c r="AV709" s="239"/>
      <c r="AW709" s="237"/>
      <c r="AX709" s="236"/>
      <c r="AY709" s="240"/>
      <c r="AZ709" s="239" t="e" cm="1">
        <f t="array" aca="1" ref="AZ709" ca="1">INDIRECT("'"&amp;$C709&amp;"'!"&amp;"$"&amp;$D709&amp;$AZ$1&amp;"")</f>
        <v>#REF!</v>
      </c>
      <c r="BA709" s="238"/>
      <c r="BB709" s="239"/>
      <c r="BC709" s="237"/>
      <c r="BD709" s="239" t="e" cm="1">
        <f t="array" aca="1" ref="BD709" ca="1">INDIRECT("'"&amp;$C709&amp;"'!"&amp;"$"&amp;$D709&amp;$BD$1&amp;"")</f>
        <v>#REF!</v>
      </c>
      <c r="BE709" s="238"/>
      <c r="BF709" s="239"/>
      <c r="BG709" s="237"/>
      <c r="BH709" s="241"/>
      <c r="BI709" s="237"/>
      <c r="BJ709" s="241" t="e" cm="1">
        <f t="array" aca="1" ref="BJ709" ca="1">INDIRECT("'"&amp;$C709&amp;"'!"&amp;"$"&amp;$D709&amp;$BJ$1&amp;"")</f>
        <v>#REF!</v>
      </c>
      <c r="BK709" s="239"/>
      <c r="BL709" s="237"/>
      <c r="BM709" s="415"/>
      <c r="BN709" s="236" t="e" cm="1">
        <f t="array" aca="1" ref="BN709" ca="1">INDIRECT("'"&amp;$C709&amp;"'!"&amp;"$"&amp;$D709&amp;$BN$1&amp;"")</f>
        <v>#REF!</v>
      </c>
      <c r="BO709" s="238"/>
      <c r="BP709" s="237"/>
      <c r="BQ709" s="241" t="e" cm="1">
        <f t="array" aca="1" ref="BQ709" ca="1">INDIRECT("'"&amp;$C709&amp;"'!"&amp;"$"&amp;$D709&amp;$BQ$1&amp;"")</f>
        <v>#REF!</v>
      </c>
      <c r="BR709" s="239"/>
      <c r="BS709" s="239"/>
      <c r="BT709" s="237"/>
      <c r="BU709" s="241" t="e" cm="1">
        <f t="array" aca="1" ref="BU709" ca="1">INDIRECT("'"&amp;$C709&amp;"'!"&amp;"$"&amp;$D709&amp;$BU$1&amp;"")</f>
        <v>#REF!</v>
      </c>
      <c r="BV709" s="239"/>
      <c r="BW709" s="239"/>
      <c r="BX709" s="237"/>
      <c r="BY709" s="242"/>
      <c r="BZ709" s="239"/>
      <c r="CA709" s="239"/>
      <c r="CB709" s="237"/>
    </row>
    <row r="710" spans="1:80" ht="15" x14ac:dyDescent="0.2">
      <c r="A710" s="351">
        <f t="shared" si="55"/>
        <v>45990</v>
      </c>
      <c r="B710" s="268">
        <v>0.20833333333333301</v>
      </c>
      <c r="C710" s="254">
        <f t="shared" ref="C710:C728" si="56">DAY(A710)</f>
        <v>29</v>
      </c>
      <c r="D710" s="255" t="s">
        <v>158</v>
      </c>
      <c r="E710" s="229"/>
      <c r="F710" s="230"/>
      <c r="G710" s="231" t="e" cm="1">
        <f t="array" aca="1" ref="G710" ca="1">INDIRECT("'"&amp;$C710&amp;"'!"&amp;"$"&amp;$D710&amp;$G$1&amp;"")</f>
        <v>#REF!</v>
      </c>
      <c r="H710" s="232" t="s">
        <v>1</v>
      </c>
      <c r="I710" s="230" t="s">
        <v>1</v>
      </c>
      <c r="J710" s="231" t="e" cm="1">
        <f t="array" aca="1" ref="J710" ca="1">INDIRECT("'"&amp;$C710&amp;"'!"&amp;"$"&amp;$D710&amp;$J$1&amp;"")</f>
        <v>#REF!</v>
      </c>
      <c r="K710" s="232"/>
      <c r="L710" s="232"/>
      <c r="M710" s="233"/>
      <c r="N710" s="229" t="e" cm="1">
        <f t="array" aca="1" ref="N710" ca="1">INDIRECT("'"&amp;$C710&amp;"'!"&amp;"$"&amp;$D710&amp;$N$1&amp;"")</f>
        <v>#REF!</v>
      </c>
      <c r="O710" s="232"/>
      <c r="P710" s="232"/>
      <c r="Q710" s="230"/>
      <c r="R710" s="359" t="e" cm="1">
        <f t="array" aca="1" ref="R710" ca="1">INDIRECT("'"&amp;$C710&amp;"'!"&amp;"$"&amp;$D710&amp;$R$1&amp;"")</f>
        <v>#REF!</v>
      </c>
      <c r="S710" s="232"/>
      <c r="T710" s="232"/>
      <c r="U710" s="233"/>
      <c r="V710" s="229"/>
      <c r="W710" s="234" t="e" cm="1">
        <f t="array" aca="1" ref="W710" ca="1">INDIRECT("'"&amp;$C710&amp;"'!"&amp;"$"&amp;$D710&amp;$W$1&amp;"")</f>
        <v>#REF!</v>
      </c>
      <c r="X710" s="232"/>
      <c r="Y710" s="230"/>
      <c r="Z710" s="231"/>
      <c r="AA710" s="232"/>
      <c r="AB710" s="232"/>
      <c r="AC710" s="233"/>
      <c r="AD710" s="229"/>
      <c r="AE710" s="232"/>
      <c r="AF710" s="232"/>
      <c r="AG710" s="230"/>
      <c r="AH710" s="231"/>
      <c r="AI710" s="232"/>
      <c r="AJ710" s="232"/>
      <c r="AK710" s="233"/>
      <c r="AL710" s="229"/>
      <c r="AM710" s="232"/>
      <c r="AN710" s="232"/>
      <c r="AO710" s="230"/>
      <c r="AP710" s="229"/>
      <c r="AQ710" s="233"/>
      <c r="AR710" s="229" t="e" cm="1">
        <f t="array" aca="1" ref="AR710" ca="1">INDIRECT("'"&amp;$C710&amp;"'!"&amp;"$"&amp;$D710&amp;$AR$1&amp;"")</f>
        <v>#REF!</v>
      </c>
      <c r="AS710" s="232"/>
      <c r="AT710" s="230"/>
      <c r="AU710" s="231" t="e" cm="1">
        <f t="array" aca="1" ref="AU710" ca="1">INDIRECT("'"&amp;$C710&amp;"'!"&amp;"$"&amp;$D710&amp;$AU$1&amp;"")</f>
        <v>#REF!</v>
      </c>
      <c r="AV710" s="232"/>
      <c r="AW710" s="230"/>
      <c r="AX710" s="229"/>
      <c r="AY710" s="233"/>
      <c r="AZ710" s="232" t="e" cm="1">
        <f t="array" aca="1" ref="AZ710" ca="1">INDIRECT("'"&amp;$C710&amp;"'!"&amp;"$"&amp;$D710&amp;$AZ$1&amp;"")</f>
        <v>#REF!</v>
      </c>
      <c r="BA710" s="231"/>
      <c r="BB710" s="232"/>
      <c r="BC710" s="230"/>
      <c r="BD710" s="232" t="e" cm="1">
        <f t="array" aca="1" ref="BD710" ca="1">INDIRECT("'"&amp;$C710&amp;"'!"&amp;"$"&amp;$D710&amp;$BD$1&amp;"")</f>
        <v>#REF!</v>
      </c>
      <c r="BE710" s="231"/>
      <c r="BF710" s="232"/>
      <c r="BG710" s="230"/>
      <c r="BH710" s="234"/>
      <c r="BI710" s="230"/>
      <c r="BJ710" s="234" t="e" cm="1">
        <f t="array" aca="1" ref="BJ710" ca="1">INDIRECT("'"&amp;$C710&amp;"'!"&amp;"$"&amp;$D710&amp;$BJ$1&amp;"")</f>
        <v>#REF!</v>
      </c>
      <c r="BK710" s="232"/>
      <c r="BL710" s="230"/>
      <c r="BM710" s="414"/>
      <c r="BN710" s="229" t="e" cm="1">
        <f t="array" aca="1" ref="BN710" ca="1">INDIRECT("'"&amp;$C710&amp;"'!"&amp;"$"&amp;$D710&amp;$BN$1&amp;"")</f>
        <v>#REF!</v>
      </c>
      <c r="BO710" s="231"/>
      <c r="BP710" s="230"/>
      <c r="BQ710" s="234" t="e" cm="1">
        <f t="array" aca="1" ref="BQ710" ca="1">INDIRECT("'"&amp;$C710&amp;"'!"&amp;"$"&amp;$D710&amp;$BQ$1&amp;"")</f>
        <v>#REF!</v>
      </c>
      <c r="BR710" s="232"/>
      <c r="BS710" s="232"/>
      <c r="BT710" s="230"/>
      <c r="BU710" s="234" t="e" cm="1">
        <f t="array" aca="1" ref="BU710" ca="1">INDIRECT("'"&amp;$C710&amp;"'!"&amp;"$"&amp;$D710&amp;$BU$1&amp;"")</f>
        <v>#REF!</v>
      </c>
      <c r="BV710" s="232"/>
      <c r="BW710" s="232"/>
      <c r="BX710" s="230"/>
      <c r="BY710" s="235"/>
      <c r="BZ710" s="232"/>
      <c r="CA710" s="232"/>
      <c r="CB710" s="230"/>
    </row>
    <row r="711" spans="1:80" ht="15" x14ac:dyDescent="0.2">
      <c r="A711" s="351">
        <f t="shared" si="55"/>
        <v>45990</v>
      </c>
      <c r="B711" s="268">
        <v>0.25</v>
      </c>
      <c r="C711" s="254">
        <f t="shared" si="56"/>
        <v>29</v>
      </c>
      <c r="D711" s="255" t="s">
        <v>159</v>
      </c>
      <c r="E711" s="236"/>
      <c r="F711" s="237"/>
      <c r="G711" s="238" t="e" cm="1">
        <f t="array" aca="1" ref="G711" ca="1">INDIRECT("'"&amp;$C711&amp;"'!"&amp;"$"&amp;$D711&amp;$G$1&amp;"")</f>
        <v>#REF!</v>
      </c>
      <c r="H711" s="239" t="s">
        <v>1</v>
      </c>
      <c r="I711" s="237" t="s">
        <v>1</v>
      </c>
      <c r="J711" s="238" t="e" cm="1">
        <f t="array" aca="1" ref="J711" ca="1">INDIRECT("'"&amp;$C711&amp;"'!"&amp;"$"&amp;$D711&amp;$J$1&amp;"")</f>
        <v>#REF!</v>
      </c>
      <c r="K711" s="239"/>
      <c r="L711" s="239"/>
      <c r="M711" s="240"/>
      <c r="N711" s="236" t="e" cm="1">
        <f t="array" aca="1" ref="N711" ca="1">INDIRECT("'"&amp;$C711&amp;"'!"&amp;"$"&amp;$D711&amp;$N$1&amp;"")</f>
        <v>#REF!</v>
      </c>
      <c r="O711" s="239"/>
      <c r="P711" s="239"/>
      <c r="Q711" s="237"/>
      <c r="R711" s="236" t="e" cm="1">
        <f t="array" aca="1" ref="R711" ca="1">INDIRECT("'"&amp;$C711&amp;"'!"&amp;"$"&amp;$D711&amp;$R$1&amp;"")</f>
        <v>#REF!</v>
      </c>
      <c r="S711" s="239"/>
      <c r="T711" s="239"/>
      <c r="U711" s="240"/>
      <c r="V711" s="236"/>
      <c r="W711" s="241" t="e" cm="1">
        <f t="array" aca="1" ref="W711" ca="1">INDIRECT("'"&amp;$C711&amp;"'!"&amp;"$"&amp;$D711&amp;$W$1&amp;"")</f>
        <v>#REF!</v>
      </c>
      <c r="X711" s="239"/>
      <c r="Y711" s="237"/>
      <c r="Z711" s="238"/>
      <c r="AA711" s="239"/>
      <c r="AB711" s="239"/>
      <c r="AC711" s="240"/>
      <c r="AD711" s="236"/>
      <c r="AE711" s="239"/>
      <c r="AF711" s="239"/>
      <c r="AG711" s="237"/>
      <c r="AH711" s="238"/>
      <c r="AI711" s="239"/>
      <c r="AJ711" s="239"/>
      <c r="AK711" s="240"/>
      <c r="AL711" s="236"/>
      <c r="AM711" s="239"/>
      <c r="AN711" s="239"/>
      <c r="AO711" s="237"/>
      <c r="AP711" s="236"/>
      <c r="AQ711" s="240"/>
      <c r="AR711" s="236" t="e" cm="1">
        <f t="array" aca="1" ref="AR711" ca="1">INDIRECT("'"&amp;$C711&amp;"'!"&amp;"$"&amp;$D711&amp;$AR$1&amp;"")</f>
        <v>#REF!</v>
      </c>
      <c r="AS711" s="239"/>
      <c r="AT711" s="237"/>
      <c r="AU711" s="238" t="e" cm="1">
        <f t="array" aca="1" ref="AU711" ca="1">INDIRECT("'"&amp;$C711&amp;"'!"&amp;"$"&amp;$D711&amp;$AU$1&amp;"")</f>
        <v>#REF!</v>
      </c>
      <c r="AV711" s="239"/>
      <c r="AW711" s="237"/>
      <c r="AX711" s="236"/>
      <c r="AY711" s="240"/>
      <c r="AZ711" s="239" t="e" cm="1">
        <f t="array" aca="1" ref="AZ711" ca="1">INDIRECT("'"&amp;$C711&amp;"'!"&amp;"$"&amp;$D711&amp;$AZ$1&amp;"")</f>
        <v>#REF!</v>
      </c>
      <c r="BA711" s="238"/>
      <c r="BB711" s="239"/>
      <c r="BC711" s="237"/>
      <c r="BD711" s="239" t="e" cm="1">
        <f t="array" aca="1" ref="BD711" ca="1">INDIRECT("'"&amp;$C711&amp;"'!"&amp;"$"&amp;$D711&amp;$BD$1&amp;"")</f>
        <v>#REF!</v>
      </c>
      <c r="BE711" s="238"/>
      <c r="BF711" s="239"/>
      <c r="BG711" s="237"/>
      <c r="BH711" s="241"/>
      <c r="BI711" s="237"/>
      <c r="BJ711" s="241" t="e" cm="1">
        <f t="array" aca="1" ref="BJ711" ca="1">INDIRECT("'"&amp;$C711&amp;"'!"&amp;"$"&amp;$D711&amp;$BJ$1&amp;"")</f>
        <v>#REF!</v>
      </c>
      <c r="BK711" s="239"/>
      <c r="BL711" s="237"/>
      <c r="BM711" s="415"/>
      <c r="BN711" s="236" t="e" cm="1">
        <f t="array" aca="1" ref="BN711" ca="1">INDIRECT("'"&amp;$C711&amp;"'!"&amp;"$"&amp;$D711&amp;$BN$1&amp;"")</f>
        <v>#REF!</v>
      </c>
      <c r="BO711" s="238"/>
      <c r="BP711" s="237"/>
      <c r="BQ711" s="241" t="e" cm="1">
        <f t="array" aca="1" ref="BQ711" ca="1">INDIRECT("'"&amp;$C711&amp;"'!"&amp;"$"&amp;$D711&amp;$BQ$1&amp;"")</f>
        <v>#REF!</v>
      </c>
      <c r="BR711" s="239"/>
      <c r="BS711" s="239"/>
      <c r="BT711" s="237"/>
      <c r="BU711" s="241" t="e" cm="1">
        <f t="array" aca="1" ref="BU711" ca="1">INDIRECT("'"&amp;$C711&amp;"'!"&amp;"$"&amp;$D711&amp;$BU$1&amp;"")</f>
        <v>#REF!</v>
      </c>
      <c r="BV711" s="239"/>
      <c r="BW711" s="239"/>
      <c r="BX711" s="237"/>
      <c r="BY711" s="242"/>
      <c r="BZ711" s="239"/>
      <c r="CA711" s="239"/>
      <c r="CB711" s="237"/>
    </row>
    <row r="712" spans="1:80" ht="15" x14ac:dyDescent="0.2">
      <c r="A712" s="351">
        <f t="shared" si="55"/>
        <v>45990</v>
      </c>
      <c r="B712" s="268">
        <v>0.29166666666666702</v>
      </c>
      <c r="C712" s="254">
        <f t="shared" si="56"/>
        <v>29</v>
      </c>
      <c r="D712" s="255" t="s">
        <v>160</v>
      </c>
      <c r="E712" s="229"/>
      <c r="F712" s="230"/>
      <c r="G712" s="231" t="e" cm="1">
        <f t="array" aca="1" ref="G712" ca="1">INDIRECT("'"&amp;$C712&amp;"'!"&amp;"$"&amp;$D712&amp;$G$1&amp;"")</f>
        <v>#REF!</v>
      </c>
      <c r="H712" s="232" t="s">
        <v>1</v>
      </c>
      <c r="I712" s="230" t="s">
        <v>1</v>
      </c>
      <c r="J712" s="231" t="e" cm="1">
        <f t="array" aca="1" ref="J712" ca="1">INDIRECT("'"&amp;$C712&amp;"'!"&amp;"$"&amp;$D712&amp;$J$1&amp;"")</f>
        <v>#REF!</v>
      </c>
      <c r="K712" s="232"/>
      <c r="L712" s="232"/>
      <c r="M712" s="233"/>
      <c r="N712" s="229" t="e" cm="1">
        <f t="array" aca="1" ref="N712" ca="1">INDIRECT("'"&amp;$C712&amp;"'!"&amp;"$"&amp;$D712&amp;$N$1&amp;"")</f>
        <v>#REF!</v>
      </c>
      <c r="O712" s="232"/>
      <c r="P712" s="232"/>
      <c r="Q712" s="230"/>
      <c r="R712" s="359" t="e" cm="1">
        <f t="array" aca="1" ref="R712" ca="1">INDIRECT("'"&amp;$C712&amp;"'!"&amp;"$"&amp;$D712&amp;$R$1&amp;"")</f>
        <v>#REF!</v>
      </c>
      <c r="S712" s="232"/>
      <c r="T712" s="232"/>
      <c r="U712" s="233"/>
      <c r="V712" s="229"/>
      <c r="W712" s="234" t="e" cm="1">
        <f t="array" aca="1" ref="W712" ca="1">INDIRECT("'"&amp;$C712&amp;"'!"&amp;"$"&amp;$D712&amp;$W$1&amp;"")</f>
        <v>#REF!</v>
      </c>
      <c r="X712" s="232"/>
      <c r="Y712" s="230"/>
      <c r="Z712" s="231" t="e" cm="1">
        <f t="array" aca="1" ref="Z712" ca="1">INDIRECT("'"&amp;$C712&amp;"'!"&amp;"$"&amp;$D712&amp;$Z$1&amp;"")</f>
        <v>#REF!</v>
      </c>
      <c r="AA712" s="232" t="s">
        <v>1</v>
      </c>
      <c r="AB712" s="232" t="s">
        <v>1</v>
      </c>
      <c r="AC712" s="233" t="s">
        <v>1</v>
      </c>
      <c r="AD712" s="229" t="e" cm="1">
        <f t="array" aca="1" ref="AD712" ca="1">INDIRECT("'"&amp;$C712&amp;"'!"&amp;"$"&amp;$D712&amp;$AD$1&amp;"")</f>
        <v>#REF!</v>
      </c>
      <c r="AE712" s="232" t="s">
        <v>1</v>
      </c>
      <c r="AF712" s="232" t="s">
        <v>1</v>
      </c>
      <c r="AG712" s="230" t="s">
        <v>1</v>
      </c>
      <c r="AH712" s="231" t="e" cm="1">
        <f t="array" aca="1" ref="AH712" ca="1">INDIRECT("'"&amp;$C712&amp;"'!"&amp;"$"&amp;$D712&amp;$AH$1&amp;"")</f>
        <v>#REF!</v>
      </c>
      <c r="AI712" s="232" t="s">
        <v>1</v>
      </c>
      <c r="AJ712" s="232" t="s">
        <v>1</v>
      </c>
      <c r="AK712" s="233" t="s">
        <v>1</v>
      </c>
      <c r="AL712" s="229" t="e" cm="1">
        <f t="array" aca="1" ref="AL712" ca="1">INDIRECT("'"&amp;$C712&amp;"'!"&amp;"$"&amp;$D712&amp;$AL$1&amp;"")</f>
        <v>#REF!</v>
      </c>
      <c r="AM712" s="232" t="s">
        <v>1</v>
      </c>
      <c r="AN712" s="232" t="s">
        <v>1</v>
      </c>
      <c r="AO712" s="230" t="s">
        <v>1</v>
      </c>
      <c r="AP712" s="229"/>
      <c r="AQ712" s="233"/>
      <c r="AR712" s="229" t="e" cm="1">
        <f t="array" aca="1" ref="AR712" ca="1">INDIRECT("'"&amp;$C712&amp;"'!"&amp;"$"&amp;$D712&amp;$AR$1&amp;"")</f>
        <v>#REF!</v>
      </c>
      <c r="AS712" s="232"/>
      <c r="AT712" s="230"/>
      <c r="AU712" s="231" t="e" cm="1">
        <f t="array" aca="1" ref="AU712" ca="1">INDIRECT("'"&amp;$C712&amp;"'!"&amp;"$"&amp;$D712&amp;$AU$1&amp;"")</f>
        <v>#REF!</v>
      </c>
      <c r="AV712" s="232"/>
      <c r="AW712" s="230"/>
      <c r="AX712" s="229"/>
      <c r="AY712" s="233"/>
      <c r="AZ712" s="232" t="e" cm="1">
        <f t="array" aca="1" ref="AZ712" ca="1">INDIRECT("'"&amp;$C712&amp;"'!"&amp;"$"&amp;$D712&amp;$AZ$1&amp;"")</f>
        <v>#REF!</v>
      </c>
      <c r="BA712" s="231"/>
      <c r="BB712" s="232"/>
      <c r="BC712" s="230"/>
      <c r="BD712" s="232" t="e" cm="1">
        <f t="array" aca="1" ref="BD712" ca="1">INDIRECT("'"&amp;$C712&amp;"'!"&amp;"$"&amp;$D712&amp;$BD$1&amp;"")</f>
        <v>#REF!</v>
      </c>
      <c r="BE712" s="231"/>
      <c r="BF712" s="232"/>
      <c r="BG712" s="230"/>
      <c r="BH712" s="234"/>
      <c r="BI712" s="230"/>
      <c r="BJ712" s="234" t="e" cm="1">
        <f t="array" aca="1" ref="BJ712" ca="1">INDIRECT("'"&amp;$C712&amp;"'!"&amp;"$"&amp;$D712&amp;$BJ$1&amp;"")</f>
        <v>#REF!</v>
      </c>
      <c r="BK712" s="232"/>
      <c r="BL712" s="230"/>
      <c r="BM712" s="414"/>
      <c r="BN712" s="229" t="e" cm="1">
        <f t="array" aca="1" ref="BN712" ca="1">INDIRECT("'"&amp;$C712&amp;"'!"&amp;"$"&amp;$D712&amp;$BN$1&amp;"")</f>
        <v>#REF!</v>
      </c>
      <c r="BO712" s="231"/>
      <c r="BP712" s="230"/>
      <c r="BQ712" s="234" t="e" cm="1">
        <f t="array" aca="1" ref="BQ712" ca="1">INDIRECT("'"&amp;$C712&amp;"'!"&amp;"$"&amp;$D712&amp;$BQ$1&amp;"")</f>
        <v>#REF!</v>
      </c>
      <c r="BR712" s="232"/>
      <c r="BS712" s="232"/>
      <c r="BT712" s="230"/>
      <c r="BU712" s="235" t="e" cm="1">
        <f t="array" aca="1" ref="BU712" ca="1">INDIRECT("'"&amp;$C712&amp;"'!"&amp;"$"&amp;$D712&amp;$BU$1&amp;"")</f>
        <v>#REF!</v>
      </c>
      <c r="BV712" s="232"/>
      <c r="BW712" s="232"/>
      <c r="BX712" s="230"/>
      <c r="BY712" s="235"/>
      <c r="BZ712" s="232"/>
      <c r="CA712" s="232"/>
      <c r="CB712" s="230"/>
    </row>
    <row r="713" spans="1:80" ht="15" x14ac:dyDescent="0.2">
      <c r="A713" s="351">
        <f t="shared" si="55"/>
        <v>45990</v>
      </c>
      <c r="B713" s="268">
        <v>0.33333333333333398</v>
      </c>
      <c r="C713" s="254">
        <f t="shared" si="56"/>
        <v>29</v>
      </c>
      <c r="D713" s="255" t="s">
        <v>161</v>
      </c>
      <c r="E713" s="236"/>
      <c r="F713" s="237"/>
      <c r="G713" s="238" t="e" cm="1">
        <f t="array" aca="1" ref="G713" ca="1">INDIRECT("'"&amp;$C713&amp;"'!"&amp;"$"&amp;$D713&amp;$G$1&amp;"")</f>
        <v>#REF!</v>
      </c>
      <c r="H713" s="239" t="s">
        <v>1</v>
      </c>
      <c r="I713" s="237" t="s">
        <v>1</v>
      </c>
      <c r="J713" s="238" t="e" cm="1">
        <f t="array" aca="1" ref="J713" ca="1">INDIRECT("'"&amp;$C713&amp;"'!"&amp;"$"&amp;$D713&amp;$J$1&amp;"")</f>
        <v>#REF!</v>
      </c>
      <c r="K713" s="239"/>
      <c r="L713" s="239"/>
      <c r="M713" s="240"/>
      <c r="N713" s="236" t="e" cm="1">
        <f t="array" aca="1" ref="N713" ca="1">INDIRECT("'"&amp;$C713&amp;"'!"&amp;"$"&amp;$D713&amp;$N$1&amp;"")</f>
        <v>#REF!</v>
      </c>
      <c r="O713" s="239"/>
      <c r="P713" s="239"/>
      <c r="Q713" s="237"/>
      <c r="R713" s="236" t="e" cm="1">
        <f t="array" aca="1" ref="R713" ca="1">INDIRECT("'"&amp;$C713&amp;"'!"&amp;"$"&amp;$D713&amp;$R$1&amp;"")</f>
        <v>#REF!</v>
      </c>
      <c r="S713" s="239"/>
      <c r="T713" s="239"/>
      <c r="U713" s="240"/>
      <c r="V713" s="236"/>
      <c r="W713" s="241" t="e" cm="1">
        <f t="array" aca="1" ref="W713" ca="1">INDIRECT("'"&amp;$C713&amp;"'!"&amp;"$"&amp;$D713&amp;$W$1&amp;"")</f>
        <v>#REF!</v>
      </c>
      <c r="X713" s="239"/>
      <c r="Y713" s="237"/>
      <c r="Z713" s="238" t="e" cm="1">
        <f t="array" aca="1" ref="Z713" ca="1">INDIRECT("'"&amp;$C713&amp;"'!"&amp;"$"&amp;$D713&amp;$Z$1&amp;"")</f>
        <v>#REF!</v>
      </c>
      <c r="AA713" s="239" t="s">
        <v>1</v>
      </c>
      <c r="AB713" s="239" t="s">
        <v>1</v>
      </c>
      <c r="AC713" s="240" t="s">
        <v>1</v>
      </c>
      <c r="AD713" s="236" t="e" cm="1">
        <f t="array" aca="1" ref="AD713" ca="1">INDIRECT("'"&amp;$C713&amp;"'!"&amp;"$"&amp;$D713&amp;$AD$1&amp;"")</f>
        <v>#REF!</v>
      </c>
      <c r="AE713" s="239" t="s">
        <v>1</v>
      </c>
      <c r="AF713" s="239" t="s">
        <v>1</v>
      </c>
      <c r="AG713" s="237" t="s">
        <v>1</v>
      </c>
      <c r="AH713" s="238" t="e" cm="1">
        <f t="array" aca="1" ref="AH713" ca="1">INDIRECT("'"&amp;$C713&amp;"'!"&amp;"$"&amp;$D713&amp;$AH$1&amp;"")</f>
        <v>#REF!</v>
      </c>
      <c r="AI713" s="239" t="s">
        <v>1</v>
      </c>
      <c r="AJ713" s="239" t="s">
        <v>1</v>
      </c>
      <c r="AK713" s="240" t="s">
        <v>1</v>
      </c>
      <c r="AL713" s="236" t="e" cm="1">
        <f t="array" aca="1" ref="AL713" ca="1">INDIRECT("'"&amp;$C713&amp;"'!"&amp;"$"&amp;$D713&amp;$AL$1&amp;"")</f>
        <v>#REF!</v>
      </c>
      <c r="AM713" s="239" t="s">
        <v>1</v>
      </c>
      <c r="AN713" s="239" t="s">
        <v>1</v>
      </c>
      <c r="AO713" s="237" t="s">
        <v>1</v>
      </c>
      <c r="AP713" s="236"/>
      <c r="AQ713" s="240"/>
      <c r="AR713" s="236" t="e" cm="1">
        <f t="array" aca="1" ref="AR713" ca="1">INDIRECT("'"&amp;$C713&amp;"'!"&amp;"$"&amp;$D713&amp;$AR$1&amp;"")</f>
        <v>#REF!</v>
      </c>
      <c r="AS713" s="239"/>
      <c r="AT713" s="237"/>
      <c r="AU713" s="238" t="e" cm="1">
        <f t="array" aca="1" ref="AU713" ca="1">INDIRECT("'"&amp;$C713&amp;"'!"&amp;"$"&amp;$D713&amp;$AU$1&amp;"")</f>
        <v>#REF!</v>
      </c>
      <c r="AV713" s="239"/>
      <c r="AW713" s="237"/>
      <c r="AX713" s="236"/>
      <c r="AY713" s="240"/>
      <c r="AZ713" s="239" t="e" cm="1">
        <f t="array" aca="1" ref="AZ713" ca="1">INDIRECT("'"&amp;$C713&amp;"'!"&amp;"$"&amp;$D713&amp;$AZ$1&amp;"")</f>
        <v>#REF!</v>
      </c>
      <c r="BA713" s="238"/>
      <c r="BB713" s="239"/>
      <c r="BC713" s="237"/>
      <c r="BD713" s="239" t="e" cm="1">
        <f t="array" aca="1" ref="BD713" ca="1">INDIRECT("'"&amp;$C713&amp;"'!"&amp;"$"&amp;$D713&amp;$BD$1&amp;"")</f>
        <v>#REF!</v>
      </c>
      <c r="BE713" s="238"/>
      <c r="BF713" s="239"/>
      <c r="BG713" s="237"/>
      <c r="BH713" s="241"/>
      <c r="BI713" s="237"/>
      <c r="BJ713" s="241" t="e" cm="1">
        <f t="array" aca="1" ref="BJ713" ca="1">INDIRECT("'"&amp;$C713&amp;"'!"&amp;"$"&amp;$D713&amp;$BJ$1&amp;"")</f>
        <v>#REF!</v>
      </c>
      <c r="BK713" s="239"/>
      <c r="BL713" s="237"/>
      <c r="BM713" s="415"/>
      <c r="BN713" s="236" t="e" cm="1">
        <f t="array" aca="1" ref="BN713" ca="1">INDIRECT("'"&amp;$C713&amp;"'!"&amp;"$"&amp;$D713&amp;$BN$1&amp;"")</f>
        <v>#REF!</v>
      </c>
      <c r="BO713" s="238"/>
      <c r="BP713" s="237"/>
      <c r="BQ713" s="241" t="e" cm="1">
        <f t="array" aca="1" ref="BQ713" ca="1">INDIRECT("'"&amp;$C713&amp;"'!"&amp;"$"&amp;$D713&amp;$BQ$1&amp;"")</f>
        <v>#REF!</v>
      </c>
      <c r="BR713" s="239"/>
      <c r="BS713" s="239"/>
      <c r="BT713" s="237"/>
      <c r="BU713" s="242" t="e" cm="1">
        <f t="array" aca="1" ref="BU713" ca="1">INDIRECT("'"&amp;$C713&amp;"'!"&amp;"$"&amp;$D713&amp;$BU$1&amp;"")</f>
        <v>#REF!</v>
      </c>
      <c r="BV713" s="239"/>
      <c r="BW713" s="239"/>
      <c r="BX713" s="237"/>
      <c r="BY713" s="242"/>
      <c r="BZ713" s="239"/>
      <c r="CA713" s="239"/>
      <c r="CB713" s="237"/>
    </row>
    <row r="714" spans="1:80" ht="15" x14ac:dyDescent="0.2">
      <c r="A714" s="351">
        <f t="shared" si="55"/>
        <v>45990</v>
      </c>
      <c r="B714" s="268">
        <v>0.375</v>
      </c>
      <c r="C714" s="254">
        <f t="shared" si="56"/>
        <v>29</v>
      </c>
      <c r="D714" s="255" t="s">
        <v>162</v>
      </c>
      <c r="E714" s="229"/>
      <c r="F714" s="230"/>
      <c r="G714" s="231" t="e" cm="1">
        <f t="array" aca="1" ref="G714" ca="1">INDIRECT("'"&amp;$C714&amp;"'!"&amp;"$"&amp;$D714&amp;$G$1&amp;"")</f>
        <v>#REF!</v>
      </c>
      <c r="H714" s="232" t="s">
        <v>1</v>
      </c>
      <c r="I714" s="230" t="s">
        <v>1</v>
      </c>
      <c r="J714" s="231" t="e" cm="1">
        <f t="array" aca="1" ref="J714" ca="1">INDIRECT("'"&amp;$C714&amp;"'!"&amp;"$"&amp;$D714&amp;$J$1&amp;"")</f>
        <v>#REF!</v>
      </c>
      <c r="K714" s="232"/>
      <c r="L714" s="232"/>
      <c r="M714" s="233"/>
      <c r="N714" s="229" t="e" cm="1">
        <f t="array" aca="1" ref="N714" ca="1">INDIRECT("'"&amp;$C714&amp;"'!"&amp;"$"&amp;$D714&amp;$N$1&amp;"")</f>
        <v>#REF!</v>
      </c>
      <c r="O714" s="232"/>
      <c r="P714" s="232"/>
      <c r="Q714" s="230"/>
      <c r="R714" s="359" t="e" cm="1">
        <f t="array" aca="1" ref="R714" ca="1">INDIRECT("'"&amp;$C714&amp;"'!"&amp;"$"&amp;$D714&amp;$R$1&amp;"")</f>
        <v>#REF!</v>
      </c>
      <c r="S714" s="232"/>
      <c r="T714" s="232"/>
      <c r="U714" s="233"/>
      <c r="V714" s="229"/>
      <c r="W714" s="234" t="e" cm="1">
        <f t="array" aca="1" ref="W714" ca="1">INDIRECT("'"&amp;$C714&amp;"'!"&amp;"$"&amp;$D714&amp;$W$1&amp;"")</f>
        <v>#REF!</v>
      </c>
      <c r="X714" s="232"/>
      <c r="Y714" s="230"/>
      <c r="Z714" s="231" t="e" cm="1">
        <f t="array" aca="1" ref="Z714" ca="1">INDIRECT("'"&amp;$C714&amp;"'!"&amp;"$"&amp;$D714&amp;$Z$1&amp;"")</f>
        <v>#REF!</v>
      </c>
      <c r="AA714" s="232" t="s">
        <v>1</v>
      </c>
      <c r="AB714" s="232" t="s">
        <v>1</v>
      </c>
      <c r="AC714" s="233" t="s">
        <v>1</v>
      </c>
      <c r="AD714" s="229" t="e" cm="1">
        <f t="array" aca="1" ref="AD714" ca="1">INDIRECT("'"&amp;$C714&amp;"'!"&amp;"$"&amp;$D714&amp;$AD$1&amp;"")</f>
        <v>#REF!</v>
      </c>
      <c r="AE714" s="232" t="s">
        <v>1</v>
      </c>
      <c r="AF714" s="232" t="s">
        <v>1</v>
      </c>
      <c r="AG714" s="230" t="s">
        <v>1</v>
      </c>
      <c r="AH714" s="231" t="e" cm="1">
        <f t="array" aca="1" ref="AH714" ca="1">INDIRECT("'"&amp;$C714&amp;"'!"&amp;"$"&amp;$D714&amp;$AH$1&amp;"")</f>
        <v>#REF!</v>
      </c>
      <c r="AI714" s="232" t="s">
        <v>1</v>
      </c>
      <c r="AJ714" s="232" t="s">
        <v>1</v>
      </c>
      <c r="AK714" s="233" t="s">
        <v>1</v>
      </c>
      <c r="AL714" s="229" t="e" cm="1">
        <f t="array" aca="1" ref="AL714" ca="1">INDIRECT("'"&amp;$C714&amp;"'!"&amp;"$"&amp;$D714&amp;$AL$1&amp;"")</f>
        <v>#REF!</v>
      </c>
      <c r="AM714" s="232" t="s">
        <v>1</v>
      </c>
      <c r="AN714" s="232" t="s">
        <v>1</v>
      </c>
      <c r="AO714" s="230" t="s">
        <v>1</v>
      </c>
      <c r="AP714" s="229"/>
      <c r="AQ714" s="233"/>
      <c r="AR714" s="229" t="e" cm="1">
        <f t="array" aca="1" ref="AR714" ca="1">INDIRECT("'"&amp;$C714&amp;"'!"&amp;"$"&amp;$D714&amp;$AR$1&amp;"")</f>
        <v>#REF!</v>
      </c>
      <c r="AS714" s="232"/>
      <c r="AT714" s="230"/>
      <c r="AU714" s="231" t="e" cm="1">
        <f t="array" aca="1" ref="AU714" ca="1">INDIRECT("'"&amp;$C714&amp;"'!"&amp;"$"&amp;$D714&amp;$AU$1&amp;"")</f>
        <v>#REF!</v>
      </c>
      <c r="AV714" s="232"/>
      <c r="AW714" s="230"/>
      <c r="AX714" s="229"/>
      <c r="AY714" s="233"/>
      <c r="AZ714" s="232" t="e" cm="1">
        <f t="array" aca="1" ref="AZ714" ca="1">INDIRECT("'"&amp;$C714&amp;"'!"&amp;"$"&amp;$D714&amp;$AZ$1&amp;"")</f>
        <v>#REF!</v>
      </c>
      <c r="BA714" s="231"/>
      <c r="BB714" s="232"/>
      <c r="BC714" s="230"/>
      <c r="BD714" s="232" t="e" cm="1">
        <f t="array" aca="1" ref="BD714" ca="1">INDIRECT("'"&amp;$C714&amp;"'!"&amp;"$"&amp;$D714&amp;$BD$1&amp;"")</f>
        <v>#REF!</v>
      </c>
      <c r="BE714" s="231"/>
      <c r="BF714" s="232"/>
      <c r="BG714" s="230"/>
      <c r="BH714" s="234"/>
      <c r="BI714" s="230"/>
      <c r="BJ714" s="234" t="e" cm="1">
        <f t="array" aca="1" ref="BJ714" ca="1">INDIRECT("'"&amp;$C714&amp;"'!"&amp;"$"&amp;$D714&amp;$BJ$1&amp;"")</f>
        <v>#REF!</v>
      </c>
      <c r="BK714" s="232"/>
      <c r="BL714" s="230"/>
      <c r="BM714" s="414"/>
      <c r="BN714" s="229" t="e" cm="1">
        <f t="array" aca="1" ref="BN714" ca="1">INDIRECT("'"&amp;$C714&amp;"'!"&amp;"$"&amp;$D714&amp;$BN$1&amp;"")</f>
        <v>#REF!</v>
      </c>
      <c r="BO714" s="231"/>
      <c r="BP714" s="230"/>
      <c r="BQ714" s="234" t="e" cm="1">
        <f t="array" aca="1" ref="BQ714" ca="1">INDIRECT("'"&amp;$C714&amp;"'!"&amp;"$"&amp;$D714&amp;$BQ$1&amp;"")</f>
        <v>#REF!</v>
      </c>
      <c r="BR714" s="232"/>
      <c r="BS714" s="232"/>
      <c r="BT714" s="230"/>
      <c r="BU714" s="235" t="e" cm="1">
        <f t="array" aca="1" ref="BU714" ca="1">INDIRECT("'"&amp;$C714&amp;"'!"&amp;"$"&amp;$D714&amp;$BU$1&amp;"")</f>
        <v>#REF!</v>
      </c>
      <c r="BV714" s="232"/>
      <c r="BW714" s="232"/>
      <c r="BX714" s="230"/>
      <c r="BY714" s="235"/>
      <c r="BZ714" s="232"/>
      <c r="CA714" s="232"/>
      <c r="CB714" s="230"/>
    </row>
    <row r="715" spans="1:80" ht="15" x14ac:dyDescent="0.2">
      <c r="A715" s="351">
        <f t="shared" si="55"/>
        <v>45990</v>
      </c>
      <c r="B715" s="268">
        <v>0.41666666666666702</v>
      </c>
      <c r="C715" s="254">
        <f t="shared" si="56"/>
        <v>29</v>
      </c>
      <c r="D715" s="255" t="s">
        <v>163</v>
      </c>
      <c r="E715" s="236"/>
      <c r="F715" s="237"/>
      <c r="G715" s="238" t="e" cm="1">
        <f t="array" aca="1" ref="G715" ca="1">INDIRECT("'"&amp;$C715&amp;"'!"&amp;"$"&amp;$D715&amp;$G$1&amp;"")</f>
        <v>#REF!</v>
      </c>
      <c r="H715" s="239" t="s">
        <v>1</v>
      </c>
      <c r="I715" s="237" t="s">
        <v>1</v>
      </c>
      <c r="J715" s="238" t="e" cm="1">
        <f t="array" aca="1" ref="J715" ca="1">INDIRECT("'"&amp;$C715&amp;"'!"&amp;"$"&amp;$D715&amp;$J$1&amp;"")</f>
        <v>#REF!</v>
      </c>
      <c r="K715" s="239"/>
      <c r="L715" s="239"/>
      <c r="M715" s="240"/>
      <c r="N715" s="236" t="e" cm="1">
        <f t="array" aca="1" ref="N715" ca="1">INDIRECT("'"&amp;$C715&amp;"'!"&amp;"$"&amp;$D715&amp;$N$1&amp;"")</f>
        <v>#REF!</v>
      </c>
      <c r="O715" s="239"/>
      <c r="P715" s="239"/>
      <c r="Q715" s="237"/>
      <c r="R715" s="236" t="e" cm="1">
        <f t="array" aca="1" ref="R715" ca="1">INDIRECT("'"&amp;$C715&amp;"'!"&amp;"$"&amp;$D715&amp;$R$1&amp;"")</f>
        <v>#REF!</v>
      </c>
      <c r="S715" s="239"/>
      <c r="T715" s="239"/>
      <c r="U715" s="240"/>
      <c r="V715" s="236"/>
      <c r="W715" s="241" t="e" cm="1">
        <f t="array" aca="1" ref="W715" ca="1">INDIRECT("'"&amp;$C715&amp;"'!"&amp;"$"&amp;$D715&amp;$W$1&amp;"")</f>
        <v>#REF!</v>
      </c>
      <c r="X715" s="239"/>
      <c r="Y715" s="237"/>
      <c r="Z715" s="238" t="e" cm="1">
        <f t="array" aca="1" ref="Z715" ca="1">INDIRECT("'"&amp;$C715&amp;"'!"&amp;"$"&amp;$D715&amp;$Z$1&amp;"")</f>
        <v>#REF!</v>
      </c>
      <c r="AA715" s="239" t="s">
        <v>1</v>
      </c>
      <c r="AB715" s="239" t="s">
        <v>1</v>
      </c>
      <c r="AC715" s="240" t="s">
        <v>1</v>
      </c>
      <c r="AD715" s="236" t="e" cm="1">
        <f t="array" aca="1" ref="AD715" ca="1">INDIRECT("'"&amp;$C715&amp;"'!"&amp;"$"&amp;$D715&amp;$AD$1&amp;"")</f>
        <v>#REF!</v>
      </c>
      <c r="AE715" s="239" t="s">
        <v>1</v>
      </c>
      <c r="AF715" s="239" t="s">
        <v>1</v>
      </c>
      <c r="AG715" s="237" t="s">
        <v>1</v>
      </c>
      <c r="AH715" s="238" t="e" cm="1">
        <f t="array" aca="1" ref="AH715" ca="1">INDIRECT("'"&amp;$C715&amp;"'!"&amp;"$"&amp;$D715&amp;$AH$1&amp;"")</f>
        <v>#REF!</v>
      </c>
      <c r="AI715" s="239" t="s">
        <v>1</v>
      </c>
      <c r="AJ715" s="239" t="s">
        <v>1</v>
      </c>
      <c r="AK715" s="240" t="s">
        <v>1</v>
      </c>
      <c r="AL715" s="236" t="e" cm="1">
        <f t="array" aca="1" ref="AL715" ca="1">INDIRECT("'"&amp;$C715&amp;"'!"&amp;"$"&amp;$D715&amp;$AL$1&amp;"")</f>
        <v>#REF!</v>
      </c>
      <c r="AM715" s="239" t="s">
        <v>1</v>
      </c>
      <c r="AN715" s="239" t="s">
        <v>1</v>
      </c>
      <c r="AO715" s="237" t="s">
        <v>1</v>
      </c>
      <c r="AP715" s="236"/>
      <c r="AQ715" s="240"/>
      <c r="AR715" s="236" t="e" cm="1">
        <f t="array" aca="1" ref="AR715" ca="1">INDIRECT("'"&amp;$C715&amp;"'!"&amp;"$"&amp;$D715&amp;$AR$1&amp;"")</f>
        <v>#REF!</v>
      </c>
      <c r="AS715" s="239"/>
      <c r="AT715" s="237"/>
      <c r="AU715" s="238" t="e" cm="1">
        <f t="array" aca="1" ref="AU715" ca="1">INDIRECT("'"&amp;$C715&amp;"'!"&amp;"$"&amp;$D715&amp;$AU$1&amp;"")</f>
        <v>#REF!</v>
      </c>
      <c r="AV715" s="239"/>
      <c r="AW715" s="237"/>
      <c r="AX715" s="236"/>
      <c r="AY715" s="240"/>
      <c r="AZ715" s="239" t="e" cm="1">
        <f t="array" aca="1" ref="AZ715" ca="1">INDIRECT("'"&amp;$C715&amp;"'!"&amp;"$"&amp;$D715&amp;$AZ$1&amp;"")</f>
        <v>#REF!</v>
      </c>
      <c r="BA715" s="238"/>
      <c r="BB715" s="239"/>
      <c r="BC715" s="237"/>
      <c r="BD715" s="239" t="e" cm="1">
        <f t="array" aca="1" ref="BD715" ca="1">INDIRECT("'"&amp;$C715&amp;"'!"&amp;"$"&amp;$D715&amp;$BD$1&amp;"")</f>
        <v>#REF!</v>
      </c>
      <c r="BE715" s="238"/>
      <c r="BF715" s="239"/>
      <c r="BG715" s="237"/>
      <c r="BH715" s="241"/>
      <c r="BI715" s="237"/>
      <c r="BJ715" s="241" t="e" cm="1">
        <f t="array" aca="1" ref="BJ715" ca="1">INDIRECT("'"&amp;$C715&amp;"'!"&amp;"$"&amp;$D715&amp;$BJ$1&amp;"")</f>
        <v>#REF!</v>
      </c>
      <c r="BK715" s="239"/>
      <c r="BL715" s="237"/>
      <c r="BM715" s="415"/>
      <c r="BN715" s="236" t="e" cm="1">
        <f t="array" aca="1" ref="BN715" ca="1">INDIRECT("'"&amp;$C715&amp;"'!"&amp;"$"&amp;$D715&amp;$BN$1&amp;"")</f>
        <v>#REF!</v>
      </c>
      <c r="BO715" s="238"/>
      <c r="BP715" s="237"/>
      <c r="BQ715" s="241" t="e" cm="1">
        <f t="array" aca="1" ref="BQ715" ca="1">INDIRECT("'"&amp;$C715&amp;"'!"&amp;"$"&amp;$D715&amp;$BQ$1&amp;"")</f>
        <v>#REF!</v>
      </c>
      <c r="BR715" s="239"/>
      <c r="BS715" s="239"/>
      <c r="BT715" s="237"/>
      <c r="BU715" s="242" t="e" cm="1">
        <f t="array" aca="1" ref="BU715" ca="1">INDIRECT("'"&amp;$C715&amp;"'!"&amp;"$"&amp;$D715&amp;$BU$1&amp;"")</f>
        <v>#REF!</v>
      </c>
      <c r="BV715" s="239"/>
      <c r="BW715" s="239"/>
      <c r="BX715" s="237"/>
      <c r="BY715" s="242"/>
      <c r="BZ715" s="239"/>
      <c r="CA715" s="239"/>
      <c r="CB715" s="237"/>
    </row>
    <row r="716" spans="1:80" ht="15" x14ac:dyDescent="0.2">
      <c r="A716" s="351">
        <f t="shared" si="55"/>
        <v>45990</v>
      </c>
      <c r="B716" s="268">
        <v>0.45833333333333398</v>
      </c>
      <c r="C716" s="254">
        <f t="shared" si="56"/>
        <v>29</v>
      </c>
      <c r="D716" s="255" t="s">
        <v>164</v>
      </c>
      <c r="E716" s="229"/>
      <c r="F716" s="230"/>
      <c r="G716" s="231" t="e" cm="1">
        <f t="array" aca="1" ref="G716" ca="1">INDIRECT("'"&amp;$C716&amp;"'!"&amp;"$"&amp;$D716&amp;$G$1&amp;"")</f>
        <v>#REF!</v>
      </c>
      <c r="H716" s="232" t="s">
        <v>1</v>
      </c>
      <c r="I716" s="230" t="s">
        <v>1</v>
      </c>
      <c r="J716" s="231" t="e" cm="1">
        <f t="array" aca="1" ref="J716" ca="1">INDIRECT("'"&amp;$C716&amp;"'!"&amp;"$"&amp;$D716&amp;$J$1&amp;"")</f>
        <v>#REF!</v>
      </c>
      <c r="K716" s="232"/>
      <c r="L716" s="232"/>
      <c r="M716" s="233"/>
      <c r="N716" s="229" t="e" cm="1">
        <f t="array" aca="1" ref="N716" ca="1">INDIRECT("'"&amp;$C716&amp;"'!"&amp;"$"&amp;$D716&amp;$N$1&amp;"")</f>
        <v>#REF!</v>
      </c>
      <c r="O716" s="232"/>
      <c r="P716" s="232"/>
      <c r="Q716" s="230"/>
      <c r="R716" s="359" t="e" cm="1">
        <f t="array" aca="1" ref="R716" ca="1">INDIRECT("'"&amp;$C716&amp;"'!"&amp;"$"&amp;$D716&amp;$R$1&amp;"")</f>
        <v>#REF!</v>
      </c>
      <c r="S716" s="232"/>
      <c r="T716" s="232"/>
      <c r="U716" s="233"/>
      <c r="V716" s="229"/>
      <c r="W716" s="234" t="e" cm="1">
        <f t="array" aca="1" ref="W716" ca="1">INDIRECT("'"&amp;$C716&amp;"'!"&amp;"$"&amp;$D716&amp;$W$1&amp;"")</f>
        <v>#REF!</v>
      </c>
      <c r="X716" s="232"/>
      <c r="Y716" s="230"/>
      <c r="Z716" s="231" t="e" cm="1">
        <f t="array" aca="1" ref="Z716" ca="1">INDIRECT("'"&amp;$C716&amp;"'!"&amp;"$"&amp;$D716&amp;$Z$1&amp;"")</f>
        <v>#REF!</v>
      </c>
      <c r="AA716" s="232" t="s">
        <v>1</v>
      </c>
      <c r="AB716" s="232" t="s">
        <v>1</v>
      </c>
      <c r="AC716" s="233" t="s">
        <v>1</v>
      </c>
      <c r="AD716" s="229" t="e" cm="1">
        <f t="array" aca="1" ref="AD716" ca="1">INDIRECT("'"&amp;$C716&amp;"'!"&amp;"$"&amp;$D716&amp;$AD$1&amp;"")</f>
        <v>#REF!</v>
      </c>
      <c r="AE716" s="232" t="s">
        <v>1</v>
      </c>
      <c r="AF716" s="232" t="s">
        <v>1</v>
      </c>
      <c r="AG716" s="230" t="s">
        <v>1</v>
      </c>
      <c r="AH716" s="231" t="e" cm="1">
        <f t="array" aca="1" ref="AH716" ca="1">INDIRECT("'"&amp;$C716&amp;"'!"&amp;"$"&amp;$D716&amp;$AH$1&amp;"")</f>
        <v>#REF!</v>
      </c>
      <c r="AI716" s="232" t="s">
        <v>1</v>
      </c>
      <c r="AJ716" s="232" t="s">
        <v>1</v>
      </c>
      <c r="AK716" s="233" t="s">
        <v>1</v>
      </c>
      <c r="AL716" s="229" t="e" cm="1">
        <f t="array" aca="1" ref="AL716" ca="1">INDIRECT("'"&amp;$C716&amp;"'!"&amp;"$"&amp;$D716&amp;$AL$1&amp;"")</f>
        <v>#REF!</v>
      </c>
      <c r="AM716" s="232" t="s">
        <v>1</v>
      </c>
      <c r="AN716" s="232" t="s">
        <v>1</v>
      </c>
      <c r="AO716" s="230" t="s">
        <v>1</v>
      </c>
      <c r="AP716" s="229"/>
      <c r="AQ716" s="233"/>
      <c r="AR716" s="229" t="e" cm="1">
        <f t="array" aca="1" ref="AR716" ca="1">INDIRECT("'"&amp;$C716&amp;"'!"&amp;"$"&amp;$D716&amp;$AR$1&amp;"")</f>
        <v>#REF!</v>
      </c>
      <c r="AS716" s="232"/>
      <c r="AT716" s="230"/>
      <c r="AU716" s="231" t="e" cm="1">
        <f t="array" aca="1" ref="AU716" ca="1">INDIRECT("'"&amp;$C716&amp;"'!"&amp;"$"&amp;$D716&amp;$AU$1&amp;"")</f>
        <v>#REF!</v>
      </c>
      <c r="AV716" s="232"/>
      <c r="AW716" s="230"/>
      <c r="AX716" s="229"/>
      <c r="AY716" s="233"/>
      <c r="AZ716" s="232" t="e" cm="1">
        <f t="array" aca="1" ref="AZ716" ca="1">INDIRECT("'"&amp;$C716&amp;"'!"&amp;"$"&amp;$D716&amp;$AZ$1&amp;"")</f>
        <v>#REF!</v>
      </c>
      <c r="BA716" s="231"/>
      <c r="BB716" s="232"/>
      <c r="BC716" s="230"/>
      <c r="BD716" s="232" t="e" cm="1">
        <f t="array" aca="1" ref="BD716" ca="1">INDIRECT("'"&amp;$C716&amp;"'!"&amp;"$"&amp;$D716&amp;$BD$1&amp;"")</f>
        <v>#REF!</v>
      </c>
      <c r="BE716" s="231"/>
      <c r="BF716" s="232"/>
      <c r="BG716" s="230"/>
      <c r="BH716" s="234"/>
      <c r="BI716" s="230"/>
      <c r="BJ716" s="234" t="e" cm="1">
        <f t="array" aca="1" ref="BJ716" ca="1">INDIRECT("'"&amp;$C716&amp;"'!"&amp;"$"&amp;$D716&amp;$BJ$1&amp;"")</f>
        <v>#REF!</v>
      </c>
      <c r="BK716" s="232"/>
      <c r="BL716" s="230"/>
      <c r="BM716" s="414"/>
      <c r="BN716" s="229" t="e" cm="1">
        <f t="array" aca="1" ref="BN716" ca="1">INDIRECT("'"&amp;$C716&amp;"'!"&amp;"$"&amp;$D716&amp;$BN$1&amp;"")</f>
        <v>#REF!</v>
      </c>
      <c r="BO716" s="231"/>
      <c r="BP716" s="230"/>
      <c r="BQ716" s="234" t="e" cm="1">
        <f t="array" aca="1" ref="BQ716" ca="1">INDIRECT("'"&amp;$C716&amp;"'!"&amp;"$"&amp;$D716&amp;$BQ$1&amp;"")</f>
        <v>#REF!</v>
      </c>
      <c r="BR716" s="232"/>
      <c r="BS716" s="232"/>
      <c r="BT716" s="230"/>
      <c r="BU716" s="235" t="e" cm="1">
        <f t="array" aca="1" ref="BU716" ca="1">INDIRECT("'"&amp;$C716&amp;"'!"&amp;"$"&amp;$D716&amp;$BU$1&amp;"")</f>
        <v>#REF!</v>
      </c>
      <c r="BV716" s="232"/>
      <c r="BW716" s="232"/>
      <c r="BX716" s="230"/>
      <c r="BY716" s="235"/>
      <c r="BZ716" s="232"/>
      <c r="CA716" s="232"/>
      <c r="CB716" s="230"/>
    </row>
    <row r="717" spans="1:80" ht="15" x14ac:dyDescent="0.2">
      <c r="A717" s="351">
        <f t="shared" si="55"/>
        <v>45990</v>
      </c>
      <c r="B717" s="268">
        <v>0.5</v>
      </c>
      <c r="C717" s="254">
        <f t="shared" si="56"/>
        <v>29</v>
      </c>
      <c r="D717" s="255" t="s">
        <v>165</v>
      </c>
      <c r="E717" s="236"/>
      <c r="F717" s="237"/>
      <c r="G717" s="238" t="e" cm="1">
        <f t="array" aca="1" ref="G717" ca="1">INDIRECT("'"&amp;$C717&amp;"'!"&amp;"$"&amp;$D717&amp;$G$1&amp;"")</f>
        <v>#REF!</v>
      </c>
      <c r="H717" s="239" t="s">
        <v>1</v>
      </c>
      <c r="I717" s="237" t="s">
        <v>1</v>
      </c>
      <c r="J717" s="238" t="e" cm="1">
        <f t="array" aca="1" ref="J717" ca="1">INDIRECT("'"&amp;$C717&amp;"'!"&amp;"$"&amp;$D717&amp;$J$1&amp;"")</f>
        <v>#REF!</v>
      </c>
      <c r="K717" s="239"/>
      <c r="L717" s="239"/>
      <c r="M717" s="240"/>
      <c r="N717" s="236" t="e" cm="1">
        <f t="array" aca="1" ref="N717" ca="1">INDIRECT("'"&amp;$C717&amp;"'!"&amp;"$"&amp;$D717&amp;$N$1&amp;"")</f>
        <v>#REF!</v>
      </c>
      <c r="O717" s="239"/>
      <c r="P717" s="239"/>
      <c r="Q717" s="237"/>
      <c r="R717" s="236" t="e" cm="1">
        <f t="array" aca="1" ref="R717" ca="1">INDIRECT("'"&amp;$C717&amp;"'!"&amp;"$"&amp;$D717&amp;$R$1&amp;"")</f>
        <v>#REF!</v>
      </c>
      <c r="S717" s="239"/>
      <c r="T717" s="239"/>
      <c r="U717" s="240"/>
      <c r="V717" s="236"/>
      <c r="W717" s="241" t="e" cm="1">
        <f t="array" aca="1" ref="W717" ca="1">INDIRECT("'"&amp;$C717&amp;"'!"&amp;"$"&amp;$D717&amp;$W$1&amp;"")</f>
        <v>#REF!</v>
      </c>
      <c r="X717" s="239"/>
      <c r="Y717" s="237"/>
      <c r="Z717" s="238" t="e" cm="1">
        <f t="array" aca="1" ref="Z717" ca="1">INDIRECT("'"&amp;$C717&amp;"'!"&amp;"$"&amp;$D717&amp;$Z$1&amp;"")</f>
        <v>#REF!</v>
      </c>
      <c r="AA717" s="239" t="s">
        <v>1</v>
      </c>
      <c r="AB717" s="239" t="s">
        <v>1</v>
      </c>
      <c r="AC717" s="240" t="s">
        <v>1</v>
      </c>
      <c r="AD717" s="236" t="e" cm="1">
        <f t="array" aca="1" ref="AD717" ca="1">INDIRECT("'"&amp;$C717&amp;"'!"&amp;"$"&amp;$D717&amp;$AD$1&amp;"")</f>
        <v>#REF!</v>
      </c>
      <c r="AE717" s="239" t="s">
        <v>1</v>
      </c>
      <c r="AF717" s="239" t="s">
        <v>1</v>
      </c>
      <c r="AG717" s="237" t="s">
        <v>1</v>
      </c>
      <c r="AH717" s="238" t="e" cm="1">
        <f t="array" aca="1" ref="AH717" ca="1">INDIRECT("'"&amp;$C717&amp;"'!"&amp;"$"&amp;$D717&amp;$AH$1&amp;"")</f>
        <v>#REF!</v>
      </c>
      <c r="AI717" s="239" t="s">
        <v>1</v>
      </c>
      <c r="AJ717" s="239" t="s">
        <v>1</v>
      </c>
      <c r="AK717" s="240" t="s">
        <v>1</v>
      </c>
      <c r="AL717" s="236" t="e" cm="1">
        <f t="array" aca="1" ref="AL717" ca="1">INDIRECT("'"&amp;$C717&amp;"'!"&amp;"$"&amp;$D717&amp;$AL$1&amp;"")</f>
        <v>#REF!</v>
      </c>
      <c r="AM717" s="239" t="s">
        <v>1</v>
      </c>
      <c r="AN717" s="239" t="s">
        <v>1</v>
      </c>
      <c r="AO717" s="237" t="s">
        <v>1</v>
      </c>
      <c r="AP717" s="236"/>
      <c r="AQ717" s="240"/>
      <c r="AR717" s="236" t="e" cm="1">
        <f t="array" aca="1" ref="AR717" ca="1">INDIRECT("'"&amp;$C717&amp;"'!"&amp;"$"&amp;$D717&amp;$AR$1&amp;"")</f>
        <v>#REF!</v>
      </c>
      <c r="AS717" s="239"/>
      <c r="AT717" s="237"/>
      <c r="AU717" s="238" t="e" cm="1">
        <f t="array" aca="1" ref="AU717" ca="1">INDIRECT("'"&amp;$C717&amp;"'!"&amp;"$"&amp;$D717&amp;$AU$1&amp;"")</f>
        <v>#REF!</v>
      </c>
      <c r="AV717" s="239"/>
      <c r="AW717" s="237"/>
      <c r="AX717" s="236"/>
      <c r="AY717" s="240"/>
      <c r="AZ717" s="239" t="e" cm="1">
        <f t="array" aca="1" ref="AZ717" ca="1">INDIRECT("'"&amp;$C717&amp;"'!"&amp;"$"&amp;$D717&amp;$AZ$1&amp;"")</f>
        <v>#REF!</v>
      </c>
      <c r="BA717" s="238"/>
      <c r="BB717" s="239"/>
      <c r="BC717" s="237"/>
      <c r="BD717" s="239" t="e" cm="1">
        <f t="array" aca="1" ref="BD717" ca="1">INDIRECT("'"&amp;$C717&amp;"'!"&amp;"$"&amp;$D717&amp;$BD$1&amp;"")</f>
        <v>#REF!</v>
      </c>
      <c r="BE717" s="238"/>
      <c r="BF717" s="239"/>
      <c r="BG717" s="237"/>
      <c r="BH717" s="241"/>
      <c r="BI717" s="237"/>
      <c r="BJ717" s="241" t="e" cm="1">
        <f t="array" aca="1" ref="BJ717" ca="1">INDIRECT("'"&amp;$C717&amp;"'!"&amp;"$"&amp;$D717&amp;$BJ$1&amp;"")</f>
        <v>#REF!</v>
      </c>
      <c r="BK717" s="239"/>
      <c r="BL717" s="237"/>
      <c r="BM717" s="415"/>
      <c r="BN717" s="236" t="e" cm="1">
        <f t="array" aca="1" ref="BN717" ca="1">INDIRECT("'"&amp;$C717&amp;"'!"&amp;"$"&amp;$D717&amp;$BN$1&amp;"")</f>
        <v>#REF!</v>
      </c>
      <c r="BO717" s="238"/>
      <c r="BP717" s="237"/>
      <c r="BQ717" s="241" t="e" cm="1">
        <f t="array" aca="1" ref="BQ717" ca="1">INDIRECT("'"&amp;$C717&amp;"'!"&amp;"$"&amp;$D717&amp;$BQ$1&amp;"")</f>
        <v>#REF!</v>
      </c>
      <c r="BR717" s="239"/>
      <c r="BS717" s="239"/>
      <c r="BT717" s="237"/>
      <c r="BU717" s="242" t="e" cm="1">
        <f t="array" aca="1" ref="BU717" ca="1">INDIRECT("'"&amp;$C717&amp;"'!"&amp;"$"&amp;$D717&amp;$BU$1&amp;"")</f>
        <v>#REF!</v>
      </c>
      <c r="BV717" s="239"/>
      <c r="BW717" s="239"/>
      <c r="BX717" s="237"/>
      <c r="BY717" s="242"/>
      <c r="BZ717" s="239"/>
      <c r="CA717" s="239"/>
      <c r="CB717" s="237"/>
    </row>
    <row r="718" spans="1:80" ht="15" x14ac:dyDescent="0.2">
      <c r="A718" s="351">
        <f t="shared" si="55"/>
        <v>45990</v>
      </c>
      <c r="B718" s="268">
        <v>0.54166666666666696</v>
      </c>
      <c r="C718" s="254">
        <f t="shared" si="56"/>
        <v>29</v>
      </c>
      <c r="D718" s="255" t="s">
        <v>166</v>
      </c>
      <c r="E718" s="229"/>
      <c r="F718" s="230"/>
      <c r="G718" s="231" t="e" cm="1">
        <f t="array" aca="1" ref="G718" ca="1">INDIRECT("'"&amp;$C718&amp;"'!"&amp;"$"&amp;$D718&amp;$G$1&amp;"")</f>
        <v>#REF!</v>
      </c>
      <c r="H718" s="232" t="s">
        <v>1</v>
      </c>
      <c r="I718" s="230" t="s">
        <v>1</v>
      </c>
      <c r="J718" s="231" t="e" cm="1">
        <f t="array" aca="1" ref="J718" ca="1">INDIRECT("'"&amp;$C718&amp;"'!"&amp;"$"&amp;$D718&amp;$J$1&amp;"")</f>
        <v>#REF!</v>
      </c>
      <c r="K718" s="232"/>
      <c r="L718" s="232"/>
      <c r="M718" s="230"/>
      <c r="N718" s="229" t="e" cm="1">
        <f t="array" aca="1" ref="N718" ca="1">INDIRECT("'"&amp;$C718&amp;"'!"&amp;"$"&amp;$D718&amp;$N$1&amp;"")</f>
        <v>#REF!</v>
      </c>
      <c r="O718" s="232"/>
      <c r="P718" s="232"/>
      <c r="Q718" s="230"/>
      <c r="R718" s="359" t="e" cm="1">
        <f t="array" aca="1" ref="R718" ca="1">INDIRECT("'"&amp;$C718&amp;"'!"&amp;"$"&amp;$D718&amp;$R$1&amp;"")</f>
        <v>#REF!</v>
      </c>
      <c r="S718" s="232"/>
      <c r="T718" s="232"/>
      <c r="U718" s="233"/>
      <c r="V718" s="229"/>
      <c r="W718" s="234" t="e" cm="1">
        <f t="array" aca="1" ref="W718" ca="1">INDIRECT("'"&amp;$C718&amp;"'!"&amp;"$"&amp;$D718&amp;$W$1&amp;"")</f>
        <v>#REF!</v>
      </c>
      <c r="X718" s="232"/>
      <c r="Y718" s="230"/>
      <c r="Z718" s="231" t="e" cm="1">
        <f t="array" aca="1" ref="Z718" ca="1">INDIRECT("'"&amp;$C718&amp;"'!"&amp;"$"&amp;$D718&amp;$Z$1&amp;"")</f>
        <v>#REF!</v>
      </c>
      <c r="AA718" s="232" t="s">
        <v>1</v>
      </c>
      <c r="AB718" s="232" t="s">
        <v>1</v>
      </c>
      <c r="AC718" s="233" t="s">
        <v>1</v>
      </c>
      <c r="AD718" s="229" t="e" cm="1">
        <f t="array" aca="1" ref="AD718" ca="1">INDIRECT("'"&amp;$C718&amp;"'!"&amp;"$"&amp;$D718&amp;$AD$1&amp;"")</f>
        <v>#REF!</v>
      </c>
      <c r="AE718" s="232" t="s">
        <v>1</v>
      </c>
      <c r="AF718" s="232" t="s">
        <v>1</v>
      </c>
      <c r="AG718" s="230" t="s">
        <v>1</v>
      </c>
      <c r="AH718" s="231" t="e" cm="1">
        <f t="array" aca="1" ref="AH718" ca="1">INDIRECT("'"&amp;$C718&amp;"'!"&amp;"$"&amp;$D718&amp;$AH$1&amp;"")</f>
        <v>#REF!</v>
      </c>
      <c r="AI718" s="232" t="s">
        <v>1</v>
      </c>
      <c r="AJ718" s="232" t="s">
        <v>1</v>
      </c>
      <c r="AK718" s="233" t="s">
        <v>1</v>
      </c>
      <c r="AL718" s="229" t="e" cm="1">
        <f t="array" aca="1" ref="AL718" ca="1">INDIRECT("'"&amp;$C718&amp;"'!"&amp;"$"&amp;$D718&amp;$AL$1&amp;"")</f>
        <v>#REF!</v>
      </c>
      <c r="AM718" s="232" t="s">
        <v>1</v>
      </c>
      <c r="AN718" s="232" t="s">
        <v>1</v>
      </c>
      <c r="AO718" s="230" t="s">
        <v>1</v>
      </c>
      <c r="AP718" s="229"/>
      <c r="AQ718" s="233"/>
      <c r="AR718" s="229" t="e" cm="1">
        <f t="array" aca="1" ref="AR718" ca="1">INDIRECT("'"&amp;$C718&amp;"'!"&amp;"$"&amp;$D718&amp;$AR$1&amp;"")</f>
        <v>#REF!</v>
      </c>
      <c r="AS718" s="232"/>
      <c r="AT718" s="230"/>
      <c r="AU718" s="231" t="e" cm="1">
        <f t="array" aca="1" ref="AU718" ca="1">INDIRECT("'"&amp;$C718&amp;"'!"&amp;"$"&amp;$D718&amp;$AU$1&amp;"")</f>
        <v>#REF!</v>
      </c>
      <c r="AV718" s="232"/>
      <c r="AW718" s="230"/>
      <c r="AX718" s="229"/>
      <c r="AY718" s="233"/>
      <c r="AZ718" s="232" t="e" cm="1">
        <f t="array" aca="1" ref="AZ718" ca="1">INDIRECT("'"&amp;$C718&amp;"'!"&amp;"$"&amp;$D718&amp;$AZ$1&amp;"")</f>
        <v>#REF!</v>
      </c>
      <c r="BA718" s="231"/>
      <c r="BB718" s="232"/>
      <c r="BC718" s="230"/>
      <c r="BD718" s="232" t="e" cm="1">
        <f t="array" aca="1" ref="BD718" ca="1">INDIRECT("'"&amp;$C718&amp;"'!"&amp;"$"&amp;$D718&amp;$BD$1&amp;"")</f>
        <v>#REF!</v>
      </c>
      <c r="BE718" s="231"/>
      <c r="BF718" s="232"/>
      <c r="BG718" s="230"/>
      <c r="BH718" s="234"/>
      <c r="BI718" s="230"/>
      <c r="BJ718" s="234" t="e" cm="1">
        <f t="array" aca="1" ref="BJ718" ca="1">INDIRECT("'"&amp;$C718&amp;"'!"&amp;"$"&amp;$D718&amp;$BJ$1&amp;"")</f>
        <v>#REF!</v>
      </c>
      <c r="BK718" s="232"/>
      <c r="BL718" s="230"/>
      <c r="BM718" s="414"/>
      <c r="BN718" s="229" t="e" cm="1">
        <f t="array" aca="1" ref="BN718" ca="1">INDIRECT("'"&amp;$C718&amp;"'!"&amp;"$"&amp;$D718&amp;$BN$1&amp;"")</f>
        <v>#REF!</v>
      </c>
      <c r="BO718" s="231"/>
      <c r="BP718" s="230"/>
      <c r="BQ718" s="234" t="e" cm="1">
        <f t="array" aca="1" ref="BQ718" ca="1">INDIRECT("'"&amp;$C718&amp;"'!"&amp;"$"&amp;$D718&amp;$BQ$1&amp;"")</f>
        <v>#REF!</v>
      </c>
      <c r="BR718" s="232"/>
      <c r="BS718" s="232"/>
      <c r="BT718" s="230"/>
      <c r="BU718" s="235" t="e" cm="1">
        <f t="array" aca="1" ref="BU718" ca="1">INDIRECT("'"&amp;$C718&amp;"'!"&amp;"$"&amp;$D718&amp;$BU$1&amp;"")</f>
        <v>#REF!</v>
      </c>
      <c r="BV718" s="232"/>
      <c r="BW718" s="232"/>
      <c r="BX718" s="230"/>
      <c r="BY718" s="235"/>
      <c r="BZ718" s="232"/>
      <c r="CA718" s="232"/>
      <c r="CB718" s="230"/>
    </row>
    <row r="719" spans="1:80" ht="15" x14ac:dyDescent="0.2">
      <c r="A719" s="351">
        <f t="shared" si="55"/>
        <v>45990</v>
      </c>
      <c r="B719" s="268">
        <v>0.58333333333333404</v>
      </c>
      <c r="C719" s="254">
        <f t="shared" si="56"/>
        <v>29</v>
      </c>
      <c r="D719" s="255" t="s">
        <v>167</v>
      </c>
      <c r="E719" s="236"/>
      <c r="F719" s="237"/>
      <c r="G719" s="238" t="e" cm="1">
        <f t="array" aca="1" ref="G719" ca="1">INDIRECT("'"&amp;$C719&amp;"'!"&amp;"$"&amp;$D719&amp;$G$1&amp;"")</f>
        <v>#REF!</v>
      </c>
      <c r="H719" s="239" t="s">
        <v>1</v>
      </c>
      <c r="I719" s="237" t="s">
        <v>1</v>
      </c>
      <c r="J719" s="238" t="e" cm="1">
        <f t="array" aca="1" ref="J719" ca="1">INDIRECT("'"&amp;$C719&amp;"'!"&amp;"$"&amp;$D719&amp;$J$1&amp;"")</f>
        <v>#REF!</v>
      </c>
      <c r="K719" s="239"/>
      <c r="L719" s="239"/>
      <c r="M719" s="240"/>
      <c r="N719" s="236" t="e" cm="1">
        <f t="array" aca="1" ref="N719" ca="1">INDIRECT("'"&amp;$C719&amp;"'!"&amp;"$"&amp;$D719&amp;$N$1&amp;"")</f>
        <v>#REF!</v>
      </c>
      <c r="O719" s="239"/>
      <c r="P719" s="239"/>
      <c r="Q719" s="237"/>
      <c r="R719" s="236" t="e" cm="1">
        <f t="array" aca="1" ref="R719" ca="1">INDIRECT("'"&amp;$C719&amp;"'!"&amp;"$"&amp;$D719&amp;$R$1&amp;"")</f>
        <v>#REF!</v>
      </c>
      <c r="S719" s="239"/>
      <c r="T719" s="239"/>
      <c r="U719" s="240"/>
      <c r="V719" s="236"/>
      <c r="W719" s="241" t="e" cm="1">
        <f t="array" aca="1" ref="W719" ca="1">INDIRECT("'"&amp;$C719&amp;"'!"&amp;"$"&amp;$D719&amp;$W$1&amp;"")</f>
        <v>#REF!</v>
      </c>
      <c r="X719" s="239"/>
      <c r="Y719" s="237"/>
      <c r="Z719" s="238" t="e" cm="1">
        <f t="array" aca="1" ref="Z719" ca="1">INDIRECT("'"&amp;$C719&amp;"'!"&amp;"$"&amp;$D719&amp;$Z$1&amp;"")</f>
        <v>#REF!</v>
      </c>
      <c r="AA719" s="239" t="s">
        <v>1</v>
      </c>
      <c r="AB719" s="239" t="s">
        <v>1</v>
      </c>
      <c r="AC719" s="240" t="s">
        <v>1</v>
      </c>
      <c r="AD719" s="236" t="e" cm="1">
        <f t="array" aca="1" ref="AD719" ca="1">INDIRECT("'"&amp;$C719&amp;"'!"&amp;"$"&amp;$D719&amp;$AD$1&amp;"")</f>
        <v>#REF!</v>
      </c>
      <c r="AE719" s="239" t="s">
        <v>1</v>
      </c>
      <c r="AF719" s="239" t="s">
        <v>1</v>
      </c>
      <c r="AG719" s="237" t="s">
        <v>1</v>
      </c>
      <c r="AH719" s="238" t="e" cm="1">
        <f t="array" aca="1" ref="AH719" ca="1">INDIRECT("'"&amp;$C719&amp;"'!"&amp;"$"&amp;$D719&amp;$AH$1&amp;"")</f>
        <v>#REF!</v>
      </c>
      <c r="AI719" s="239" t="s">
        <v>1</v>
      </c>
      <c r="AJ719" s="239" t="s">
        <v>1</v>
      </c>
      <c r="AK719" s="240" t="s">
        <v>1</v>
      </c>
      <c r="AL719" s="236" t="e" cm="1">
        <f t="array" aca="1" ref="AL719" ca="1">INDIRECT("'"&amp;$C719&amp;"'!"&amp;"$"&amp;$D719&amp;$AL$1&amp;"")</f>
        <v>#REF!</v>
      </c>
      <c r="AM719" s="239" t="s">
        <v>1</v>
      </c>
      <c r="AN719" s="239" t="s">
        <v>1</v>
      </c>
      <c r="AO719" s="237" t="s">
        <v>1</v>
      </c>
      <c r="AP719" s="236"/>
      <c r="AQ719" s="240"/>
      <c r="AR719" s="236" t="e" cm="1">
        <f t="array" aca="1" ref="AR719" ca="1">INDIRECT("'"&amp;$C719&amp;"'!"&amp;"$"&amp;$D719&amp;$AR$1&amp;"")</f>
        <v>#REF!</v>
      </c>
      <c r="AS719" s="239"/>
      <c r="AT719" s="237"/>
      <c r="AU719" s="238" t="e" cm="1">
        <f t="array" aca="1" ref="AU719" ca="1">INDIRECT("'"&amp;$C719&amp;"'!"&amp;"$"&amp;$D719&amp;$AU$1&amp;"")</f>
        <v>#REF!</v>
      </c>
      <c r="AV719" s="239"/>
      <c r="AW719" s="237"/>
      <c r="AX719" s="236"/>
      <c r="AY719" s="240"/>
      <c r="AZ719" s="239" t="e" cm="1">
        <f t="array" aca="1" ref="AZ719" ca="1">INDIRECT("'"&amp;$C719&amp;"'!"&amp;"$"&amp;$D719&amp;$AZ$1&amp;"")</f>
        <v>#REF!</v>
      </c>
      <c r="BA719" s="238"/>
      <c r="BB719" s="239"/>
      <c r="BC719" s="237"/>
      <c r="BD719" s="239" t="e" cm="1">
        <f t="array" aca="1" ref="BD719" ca="1">INDIRECT("'"&amp;$C719&amp;"'!"&amp;"$"&amp;$D719&amp;$BD$1&amp;"")</f>
        <v>#REF!</v>
      </c>
      <c r="BE719" s="238"/>
      <c r="BF719" s="239"/>
      <c r="BG719" s="237"/>
      <c r="BH719" s="241"/>
      <c r="BI719" s="237"/>
      <c r="BJ719" s="241" t="e" cm="1">
        <f t="array" aca="1" ref="BJ719" ca="1">INDIRECT("'"&amp;$C719&amp;"'!"&amp;"$"&amp;$D719&amp;$BJ$1&amp;"")</f>
        <v>#REF!</v>
      </c>
      <c r="BK719" s="239"/>
      <c r="BL719" s="237"/>
      <c r="BM719" s="415"/>
      <c r="BN719" s="236" t="e" cm="1">
        <f t="array" aca="1" ref="BN719" ca="1">INDIRECT("'"&amp;$C719&amp;"'!"&amp;"$"&amp;$D719&amp;$BN$1&amp;"")</f>
        <v>#REF!</v>
      </c>
      <c r="BO719" s="238"/>
      <c r="BP719" s="237"/>
      <c r="BQ719" s="241" t="e" cm="1">
        <f t="array" aca="1" ref="BQ719" ca="1">INDIRECT("'"&amp;$C719&amp;"'!"&amp;"$"&amp;$D719&amp;$BQ$1&amp;"")</f>
        <v>#REF!</v>
      </c>
      <c r="BR719" s="239"/>
      <c r="BS719" s="239"/>
      <c r="BT719" s="237"/>
      <c r="BU719" s="242" t="e" cm="1">
        <f t="array" aca="1" ref="BU719" ca="1">INDIRECT("'"&amp;$C719&amp;"'!"&amp;"$"&amp;$D719&amp;$BU$1&amp;"")</f>
        <v>#REF!</v>
      </c>
      <c r="BV719" s="239"/>
      <c r="BW719" s="239"/>
      <c r="BX719" s="237"/>
      <c r="BY719" s="242"/>
      <c r="BZ719" s="239"/>
      <c r="CA719" s="239"/>
      <c r="CB719" s="237"/>
    </row>
    <row r="720" spans="1:80" ht="15" x14ac:dyDescent="0.2">
      <c r="A720" s="351">
        <f t="shared" si="55"/>
        <v>45990</v>
      </c>
      <c r="B720" s="268">
        <v>0.625</v>
      </c>
      <c r="C720" s="254">
        <f t="shared" si="56"/>
        <v>29</v>
      </c>
      <c r="D720" s="255" t="s">
        <v>168</v>
      </c>
      <c r="E720" s="229"/>
      <c r="F720" s="230"/>
      <c r="G720" s="231" t="e" cm="1">
        <f t="array" aca="1" ref="G720" ca="1">INDIRECT("'"&amp;$C720&amp;"'!"&amp;"$"&amp;$D720&amp;$G$1&amp;"")</f>
        <v>#REF!</v>
      </c>
      <c r="H720" s="232" t="s">
        <v>1</v>
      </c>
      <c r="I720" s="230" t="s">
        <v>1</v>
      </c>
      <c r="J720" s="231" t="e" cm="1">
        <f t="array" aca="1" ref="J720" ca="1">INDIRECT("'"&amp;$C720&amp;"'!"&amp;"$"&amp;$D720&amp;$J$1&amp;"")</f>
        <v>#REF!</v>
      </c>
      <c r="K720" s="232"/>
      <c r="L720" s="232"/>
      <c r="M720" s="233"/>
      <c r="N720" s="229" t="e" cm="1">
        <f t="array" aca="1" ref="N720" ca="1">INDIRECT("'"&amp;$C720&amp;"'!"&amp;"$"&amp;$D720&amp;$N$1&amp;"")</f>
        <v>#REF!</v>
      </c>
      <c r="O720" s="232"/>
      <c r="P720" s="232"/>
      <c r="Q720" s="230"/>
      <c r="R720" s="359" t="e" cm="1">
        <f t="array" aca="1" ref="R720" ca="1">INDIRECT("'"&amp;$C720&amp;"'!"&amp;"$"&amp;$D720&amp;$R$1&amp;"")</f>
        <v>#REF!</v>
      </c>
      <c r="S720" s="232"/>
      <c r="T720" s="232"/>
      <c r="U720" s="233"/>
      <c r="V720" s="229"/>
      <c r="W720" s="234" t="e" cm="1">
        <f t="array" aca="1" ref="W720" ca="1">INDIRECT("'"&amp;$C720&amp;"'!"&amp;"$"&amp;$D720&amp;$W$1&amp;"")</f>
        <v>#REF!</v>
      </c>
      <c r="X720" s="232"/>
      <c r="Y720" s="230"/>
      <c r="Z720" s="231" t="e" cm="1">
        <f t="array" aca="1" ref="Z720" ca="1">INDIRECT("'"&amp;$C720&amp;"'!"&amp;"$"&amp;$D720&amp;$Z$1&amp;"")</f>
        <v>#REF!</v>
      </c>
      <c r="AA720" s="232" t="s">
        <v>1</v>
      </c>
      <c r="AB720" s="232" t="s">
        <v>1</v>
      </c>
      <c r="AC720" s="233" t="s">
        <v>1</v>
      </c>
      <c r="AD720" s="229" t="e" cm="1">
        <f t="array" aca="1" ref="AD720" ca="1">INDIRECT("'"&amp;$C720&amp;"'!"&amp;"$"&amp;$D720&amp;$AD$1&amp;"")</f>
        <v>#REF!</v>
      </c>
      <c r="AE720" s="232" t="s">
        <v>1</v>
      </c>
      <c r="AF720" s="232" t="s">
        <v>1</v>
      </c>
      <c r="AG720" s="230" t="s">
        <v>1</v>
      </c>
      <c r="AH720" s="231" t="e" cm="1">
        <f t="array" aca="1" ref="AH720" ca="1">INDIRECT("'"&amp;$C720&amp;"'!"&amp;"$"&amp;$D720&amp;$AH$1&amp;"")</f>
        <v>#REF!</v>
      </c>
      <c r="AI720" s="232" t="s">
        <v>1</v>
      </c>
      <c r="AJ720" s="232" t="s">
        <v>1</v>
      </c>
      <c r="AK720" s="233" t="s">
        <v>1</v>
      </c>
      <c r="AL720" s="229" t="e" cm="1">
        <f t="array" aca="1" ref="AL720" ca="1">INDIRECT("'"&amp;$C720&amp;"'!"&amp;"$"&amp;$D720&amp;$AL$1&amp;"")</f>
        <v>#REF!</v>
      </c>
      <c r="AM720" s="232" t="s">
        <v>1</v>
      </c>
      <c r="AN720" s="232" t="s">
        <v>1</v>
      </c>
      <c r="AO720" s="230" t="s">
        <v>1</v>
      </c>
      <c r="AP720" s="229"/>
      <c r="AQ720" s="233"/>
      <c r="AR720" s="229" t="e" cm="1">
        <f t="array" aca="1" ref="AR720" ca="1">INDIRECT("'"&amp;$C720&amp;"'!"&amp;"$"&amp;$D720&amp;$AR$1&amp;"")</f>
        <v>#REF!</v>
      </c>
      <c r="AS720" s="232"/>
      <c r="AT720" s="230"/>
      <c r="AU720" s="231" t="e" cm="1">
        <f t="array" aca="1" ref="AU720" ca="1">INDIRECT("'"&amp;$C720&amp;"'!"&amp;"$"&amp;$D720&amp;$AU$1&amp;"")</f>
        <v>#REF!</v>
      </c>
      <c r="AV720" s="232"/>
      <c r="AW720" s="230"/>
      <c r="AX720" s="229"/>
      <c r="AY720" s="233"/>
      <c r="AZ720" s="232" t="e" cm="1">
        <f t="array" aca="1" ref="AZ720" ca="1">INDIRECT("'"&amp;$C720&amp;"'!"&amp;"$"&amp;$D720&amp;$AZ$1&amp;"")</f>
        <v>#REF!</v>
      </c>
      <c r="BA720" s="231"/>
      <c r="BB720" s="232"/>
      <c r="BC720" s="230"/>
      <c r="BD720" s="232" t="e" cm="1">
        <f t="array" aca="1" ref="BD720" ca="1">INDIRECT("'"&amp;$C720&amp;"'!"&amp;"$"&amp;$D720&amp;$BD$1&amp;"")</f>
        <v>#REF!</v>
      </c>
      <c r="BE720" s="231"/>
      <c r="BF720" s="232"/>
      <c r="BG720" s="230"/>
      <c r="BH720" s="234"/>
      <c r="BI720" s="230"/>
      <c r="BJ720" s="234" t="e" cm="1">
        <f t="array" aca="1" ref="BJ720" ca="1">INDIRECT("'"&amp;$C720&amp;"'!"&amp;"$"&amp;$D720&amp;$BJ$1&amp;"")</f>
        <v>#REF!</v>
      </c>
      <c r="BK720" s="232"/>
      <c r="BL720" s="230"/>
      <c r="BM720" s="414"/>
      <c r="BN720" s="229" t="e" cm="1">
        <f t="array" aca="1" ref="BN720" ca="1">INDIRECT("'"&amp;$C720&amp;"'!"&amp;"$"&amp;$D720&amp;$BN$1&amp;"")</f>
        <v>#REF!</v>
      </c>
      <c r="BO720" s="231"/>
      <c r="BP720" s="230"/>
      <c r="BQ720" s="234" t="e" cm="1">
        <f t="array" aca="1" ref="BQ720" ca="1">INDIRECT("'"&amp;$C720&amp;"'!"&amp;"$"&amp;$D720&amp;$BQ$1&amp;"")</f>
        <v>#REF!</v>
      </c>
      <c r="BR720" s="232"/>
      <c r="BS720" s="232"/>
      <c r="BT720" s="230"/>
      <c r="BU720" s="235" t="e" cm="1">
        <f t="array" aca="1" ref="BU720" ca="1">INDIRECT("'"&amp;$C720&amp;"'!"&amp;"$"&amp;$D720&amp;$BU$1&amp;"")</f>
        <v>#REF!</v>
      </c>
      <c r="BV720" s="232"/>
      <c r="BW720" s="232"/>
      <c r="BX720" s="230"/>
      <c r="BY720" s="235"/>
      <c r="BZ720" s="232"/>
      <c r="CA720" s="232"/>
      <c r="CB720" s="230"/>
    </row>
    <row r="721" spans="1:80" ht="15" x14ac:dyDescent="0.2">
      <c r="A721" s="351">
        <f t="shared" si="55"/>
        <v>45990</v>
      </c>
      <c r="B721" s="268">
        <v>0.66666666666666696</v>
      </c>
      <c r="C721" s="254">
        <f t="shared" si="56"/>
        <v>29</v>
      </c>
      <c r="D721" s="255" t="s">
        <v>169</v>
      </c>
      <c r="E721" s="236"/>
      <c r="F721" s="237"/>
      <c r="G721" s="238" t="e" cm="1">
        <f t="array" aca="1" ref="G721" ca="1">INDIRECT("'"&amp;$C721&amp;"'!"&amp;"$"&amp;$D721&amp;$G$1&amp;"")</f>
        <v>#REF!</v>
      </c>
      <c r="H721" s="239" t="s">
        <v>1</v>
      </c>
      <c r="I721" s="237" t="s">
        <v>1</v>
      </c>
      <c r="J721" s="238" t="e" cm="1">
        <f t="array" aca="1" ref="J721" ca="1">INDIRECT("'"&amp;$C721&amp;"'!"&amp;"$"&amp;$D721&amp;$J$1&amp;"")</f>
        <v>#REF!</v>
      </c>
      <c r="K721" s="239"/>
      <c r="L721" s="239"/>
      <c r="M721" s="240"/>
      <c r="N721" s="236" t="e" cm="1">
        <f t="array" aca="1" ref="N721" ca="1">INDIRECT("'"&amp;$C721&amp;"'!"&amp;"$"&amp;$D721&amp;$N$1&amp;"")</f>
        <v>#REF!</v>
      </c>
      <c r="O721" s="239"/>
      <c r="P721" s="239"/>
      <c r="Q721" s="237"/>
      <c r="R721" s="360" t="e" cm="1">
        <f t="array" aca="1" ref="R721" ca="1">INDIRECT("'"&amp;$C721&amp;"'!"&amp;"$"&amp;$D721&amp;$R$1&amp;"")</f>
        <v>#REF!</v>
      </c>
      <c r="S721" s="239"/>
      <c r="T721" s="239"/>
      <c r="U721" s="240"/>
      <c r="V721" s="236"/>
      <c r="W721" s="241" t="e" cm="1">
        <f t="array" aca="1" ref="W721" ca="1">INDIRECT("'"&amp;$C721&amp;"'!"&amp;"$"&amp;$D721&amp;$W$1&amp;"")</f>
        <v>#REF!</v>
      </c>
      <c r="X721" s="239"/>
      <c r="Y721" s="237"/>
      <c r="Z721" s="238" t="e" cm="1">
        <f t="array" aca="1" ref="Z721" ca="1">INDIRECT("'"&amp;$C721&amp;"'!"&amp;"$"&amp;$D721&amp;$Z$1&amp;"")</f>
        <v>#REF!</v>
      </c>
      <c r="AA721" s="239" t="s">
        <v>1</v>
      </c>
      <c r="AB721" s="239" t="s">
        <v>1</v>
      </c>
      <c r="AC721" s="240" t="s">
        <v>1</v>
      </c>
      <c r="AD721" s="236" t="e" cm="1">
        <f t="array" aca="1" ref="AD721" ca="1">INDIRECT("'"&amp;$C721&amp;"'!"&amp;"$"&amp;$D721&amp;$AD$1&amp;"")</f>
        <v>#REF!</v>
      </c>
      <c r="AE721" s="239" t="s">
        <v>1</v>
      </c>
      <c r="AF721" s="239" t="s">
        <v>1</v>
      </c>
      <c r="AG721" s="237" t="s">
        <v>1</v>
      </c>
      <c r="AH721" s="238" t="e" cm="1">
        <f t="array" aca="1" ref="AH721" ca="1">INDIRECT("'"&amp;$C721&amp;"'!"&amp;"$"&amp;$D721&amp;$AH$1&amp;"")</f>
        <v>#REF!</v>
      </c>
      <c r="AI721" s="239" t="s">
        <v>1</v>
      </c>
      <c r="AJ721" s="239" t="s">
        <v>1</v>
      </c>
      <c r="AK721" s="240" t="s">
        <v>1</v>
      </c>
      <c r="AL721" s="236" t="e" cm="1">
        <f t="array" aca="1" ref="AL721" ca="1">INDIRECT("'"&amp;$C721&amp;"'!"&amp;"$"&amp;$D721&amp;$AL$1&amp;"")</f>
        <v>#REF!</v>
      </c>
      <c r="AM721" s="239" t="s">
        <v>1</v>
      </c>
      <c r="AN721" s="239" t="s">
        <v>1</v>
      </c>
      <c r="AO721" s="237" t="s">
        <v>1</v>
      </c>
      <c r="AP721" s="236"/>
      <c r="AQ721" s="240"/>
      <c r="AR721" s="236" t="e" cm="1">
        <f t="array" aca="1" ref="AR721" ca="1">INDIRECT("'"&amp;$C721&amp;"'!"&amp;"$"&amp;$D721&amp;$AR$1&amp;"")</f>
        <v>#REF!</v>
      </c>
      <c r="AS721" s="239"/>
      <c r="AT721" s="237"/>
      <c r="AU721" s="238" t="e" cm="1">
        <f t="array" aca="1" ref="AU721" ca="1">INDIRECT("'"&amp;$C721&amp;"'!"&amp;"$"&amp;$D721&amp;$AU$1&amp;"")</f>
        <v>#REF!</v>
      </c>
      <c r="AV721" s="239"/>
      <c r="AW721" s="237"/>
      <c r="AX721" s="236"/>
      <c r="AY721" s="240"/>
      <c r="AZ721" s="239" t="e" cm="1">
        <f t="array" aca="1" ref="AZ721" ca="1">INDIRECT("'"&amp;$C721&amp;"'!"&amp;"$"&amp;$D721&amp;$AZ$1&amp;"")</f>
        <v>#REF!</v>
      </c>
      <c r="BA721" s="238"/>
      <c r="BB721" s="239"/>
      <c r="BC721" s="237"/>
      <c r="BD721" s="239" t="e" cm="1">
        <f t="array" aca="1" ref="BD721" ca="1">INDIRECT("'"&amp;$C721&amp;"'!"&amp;"$"&amp;$D721&amp;$BD$1&amp;"")</f>
        <v>#REF!</v>
      </c>
      <c r="BE721" s="238"/>
      <c r="BF721" s="239"/>
      <c r="BG721" s="237"/>
      <c r="BH721" s="241"/>
      <c r="BI721" s="237"/>
      <c r="BJ721" s="241" t="e" cm="1">
        <f t="array" aca="1" ref="BJ721" ca="1">INDIRECT("'"&amp;$C721&amp;"'!"&amp;"$"&amp;$D721&amp;$BJ$1&amp;"")</f>
        <v>#REF!</v>
      </c>
      <c r="BK721" s="239"/>
      <c r="BL721" s="237"/>
      <c r="BM721" s="415"/>
      <c r="BN721" s="236" t="e" cm="1">
        <f t="array" aca="1" ref="BN721" ca="1">INDIRECT("'"&amp;$C721&amp;"'!"&amp;"$"&amp;$D721&amp;$BN$1&amp;"")</f>
        <v>#REF!</v>
      </c>
      <c r="BO721" s="238"/>
      <c r="BP721" s="237"/>
      <c r="BQ721" s="241" t="e" cm="1">
        <f t="array" aca="1" ref="BQ721" ca="1">INDIRECT("'"&amp;$C721&amp;"'!"&amp;"$"&amp;$D721&amp;$BQ$1&amp;"")</f>
        <v>#REF!</v>
      </c>
      <c r="BR721" s="239"/>
      <c r="BS721" s="239"/>
      <c r="BT721" s="237"/>
      <c r="BU721" s="242" t="e" cm="1">
        <f t="array" aca="1" ref="BU721" ca="1">INDIRECT("'"&amp;$C721&amp;"'!"&amp;"$"&amp;$D721&amp;$BU$1&amp;"")</f>
        <v>#REF!</v>
      </c>
      <c r="BV721" s="239"/>
      <c r="BW721" s="239"/>
      <c r="BX721" s="237"/>
      <c r="BY721" s="242"/>
      <c r="BZ721" s="239"/>
      <c r="CA721" s="239"/>
      <c r="CB721" s="237"/>
    </row>
    <row r="722" spans="1:80" ht="15" x14ac:dyDescent="0.2">
      <c r="A722" s="351">
        <f t="shared" si="55"/>
        <v>45990</v>
      </c>
      <c r="B722" s="268">
        <v>0.70833333333333404</v>
      </c>
      <c r="C722" s="254">
        <f t="shared" si="56"/>
        <v>29</v>
      </c>
      <c r="D722" s="255" t="s">
        <v>170</v>
      </c>
      <c r="E722" s="229"/>
      <c r="F722" s="230"/>
      <c r="G722" s="231" t="e" cm="1">
        <f t="array" aca="1" ref="G722" ca="1">INDIRECT("'"&amp;$C722&amp;"'!"&amp;"$"&amp;$D722&amp;$G$1&amp;"")</f>
        <v>#REF!</v>
      </c>
      <c r="H722" s="232" t="s">
        <v>1</v>
      </c>
      <c r="I722" s="230" t="s">
        <v>1</v>
      </c>
      <c r="J722" s="231" t="e" cm="1">
        <f t="array" aca="1" ref="J722" ca="1">INDIRECT("'"&amp;$C722&amp;"'!"&amp;"$"&amp;$D722&amp;$J$1&amp;"")</f>
        <v>#REF!</v>
      </c>
      <c r="K722" s="232"/>
      <c r="L722" s="232"/>
      <c r="M722" s="233"/>
      <c r="N722" s="229" t="e" cm="1">
        <f t="array" aca="1" ref="N722" ca="1">INDIRECT("'"&amp;$C722&amp;"'!"&amp;"$"&amp;$D722&amp;$N$1&amp;"")</f>
        <v>#REF!</v>
      </c>
      <c r="O722" s="232"/>
      <c r="P722" s="232"/>
      <c r="Q722" s="233"/>
      <c r="R722" s="359" t="e" cm="1">
        <f t="array" aca="1" ref="R722" ca="1">INDIRECT("'"&amp;$C722&amp;"'!"&amp;"$"&amp;$D722&amp;$R$1&amp;"")</f>
        <v>#REF!</v>
      </c>
      <c r="S722" s="232"/>
      <c r="T722" s="232"/>
      <c r="U722" s="233"/>
      <c r="V722" s="229"/>
      <c r="W722" s="234" t="e" cm="1">
        <f t="array" aca="1" ref="W722" ca="1">INDIRECT("'"&amp;$C722&amp;"'!"&amp;"$"&amp;$D722&amp;$W$1&amp;"")</f>
        <v>#REF!</v>
      </c>
      <c r="X722" s="232"/>
      <c r="Y722" s="230"/>
      <c r="Z722" s="231" t="e" cm="1">
        <f t="array" aca="1" ref="Z722" ca="1">INDIRECT("'"&amp;$C722&amp;"'!"&amp;"$"&amp;$D722&amp;$Z$1&amp;"")</f>
        <v>#REF!</v>
      </c>
      <c r="AA722" s="232" t="s">
        <v>1</v>
      </c>
      <c r="AB722" s="232" t="s">
        <v>1</v>
      </c>
      <c r="AC722" s="233" t="s">
        <v>1</v>
      </c>
      <c r="AD722" s="229" t="e" cm="1">
        <f t="array" aca="1" ref="AD722" ca="1">INDIRECT("'"&amp;$C722&amp;"'!"&amp;"$"&amp;$D722&amp;$AD$1&amp;"")</f>
        <v>#REF!</v>
      </c>
      <c r="AE722" s="232" t="s">
        <v>1</v>
      </c>
      <c r="AF722" s="232" t="s">
        <v>1</v>
      </c>
      <c r="AG722" s="230" t="s">
        <v>1</v>
      </c>
      <c r="AH722" s="231" t="e" cm="1">
        <f t="array" aca="1" ref="AH722" ca="1">INDIRECT("'"&amp;$C722&amp;"'!"&amp;"$"&amp;$D722&amp;$AH$1&amp;"")</f>
        <v>#REF!</v>
      </c>
      <c r="AI722" s="232" t="s">
        <v>1</v>
      </c>
      <c r="AJ722" s="232" t="s">
        <v>1</v>
      </c>
      <c r="AK722" s="233" t="s">
        <v>1</v>
      </c>
      <c r="AL722" s="229" t="e" cm="1">
        <f t="array" aca="1" ref="AL722" ca="1">INDIRECT("'"&amp;$C722&amp;"'!"&amp;"$"&amp;$D722&amp;$AL$1&amp;"")</f>
        <v>#REF!</v>
      </c>
      <c r="AM722" s="232" t="s">
        <v>1</v>
      </c>
      <c r="AN722" s="232" t="s">
        <v>1</v>
      </c>
      <c r="AO722" s="230" t="s">
        <v>1</v>
      </c>
      <c r="AP722" s="229"/>
      <c r="AQ722" s="233"/>
      <c r="AR722" s="229" t="e" cm="1">
        <f t="array" aca="1" ref="AR722" ca="1">INDIRECT("'"&amp;$C722&amp;"'!"&amp;"$"&amp;$D722&amp;$AR$1&amp;"")</f>
        <v>#REF!</v>
      </c>
      <c r="AS722" s="232"/>
      <c r="AT722" s="230"/>
      <c r="AU722" s="231" t="e" cm="1">
        <f t="array" aca="1" ref="AU722" ca="1">INDIRECT("'"&amp;$C722&amp;"'!"&amp;"$"&amp;$D722&amp;$AU$1&amp;"")</f>
        <v>#REF!</v>
      </c>
      <c r="AV722" s="232"/>
      <c r="AW722" s="230"/>
      <c r="AX722" s="229"/>
      <c r="AY722" s="233"/>
      <c r="AZ722" s="232" t="e" cm="1">
        <f t="array" aca="1" ref="AZ722" ca="1">INDIRECT("'"&amp;$C722&amp;"'!"&amp;"$"&amp;$D722&amp;$AZ$1&amp;"")</f>
        <v>#REF!</v>
      </c>
      <c r="BA722" s="231"/>
      <c r="BB722" s="232"/>
      <c r="BC722" s="230"/>
      <c r="BD722" s="232" t="e" cm="1">
        <f t="array" aca="1" ref="BD722" ca="1">INDIRECT("'"&amp;$C722&amp;"'!"&amp;"$"&amp;$D722&amp;$BD$1&amp;"")</f>
        <v>#REF!</v>
      </c>
      <c r="BE722" s="231"/>
      <c r="BF722" s="232"/>
      <c r="BG722" s="230"/>
      <c r="BH722" s="234"/>
      <c r="BI722" s="230"/>
      <c r="BJ722" s="234" t="e" cm="1">
        <f t="array" aca="1" ref="BJ722" ca="1">INDIRECT("'"&amp;$C722&amp;"'!"&amp;"$"&amp;$D722&amp;$BJ$1&amp;"")</f>
        <v>#REF!</v>
      </c>
      <c r="BK722" s="232"/>
      <c r="BL722" s="230"/>
      <c r="BM722" s="414"/>
      <c r="BN722" s="229" t="e" cm="1">
        <f t="array" aca="1" ref="BN722" ca="1">INDIRECT("'"&amp;$C722&amp;"'!"&amp;"$"&amp;$D722&amp;$BN$1&amp;"")</f>
        <v>#REF!</v>
      </c>
      <c r="BO722" s="231"/>
      <c r="BP722" s="230"/>
      <c r="BQ722" s="234" t="e" cm="1">
        <f t="array" aca="1" ref="BQ722" ca="1">INDIRECT("'"&amp;$C722&amp;"'!"&amp;"$"&amp;$D722&amp;$BQ$1&amp;"")</f>
        <v>#REF!</v>
      </c>
      <c r="BR722" s="232"/>
      <c r="BS722" s="232"/>
      <c r="BT722" s="230"/>
      <c r="BU722" s="235" t="e" cm="1">
        <f t="array" aca="1" ref="BU722" ca="1">INDIRECT("'"&amp;$C722&amp;"'!"&amp;"$"&amp;$D722&amp;$BU$1&amp;"")</f>
        <v>#REF!</v>
      </c>
      <c r="BV722" s="232"/>
      <c r="BW722" s="232"/>
      <c r="BX722" s="230"/>
      <c r="BY722" s="235"/>
      <c r="BZ722" s="232"/>
      <c r="CA722" s="232"/>
      <c r="CB722" s="230"/>
    </row>
    <row r="723" spans="1:80" ht="15" x14ac:dyDescent="0.2">
      <c r="A723" s="351">
        <f t="shared" si="55"/>
        <v>45990</v>
      </c>
      <c r="B723" s="268">
        <v>0.750000000000001</v>
      </c>
      <c r="C723" s="254">
        <f t="shared" si="56"/>
        <v>29</v>
      </c>
      <c r="D723" s="255" t="s">
        <v>171</v>
      </c>
      <c r="E723" s="236"/>
      <c r="F723" s="237"/>
      <c r="G723" s="238" t="e" cm="1">
        <f t="array" aca="1" ref="G723" ca="1">INDIRECT("'"&amp;$C723&amp;"'!"&amp;"$"&amp;$D723&amp;$G$1&amp;"")</f>
        <v>#REF!</v>
      </c>
      <c r="H723" s="239" t="s">
        <v>1</v>
      </c>
      <c r="I723" s="237" t="s">
        <v>1</v>
      </c>
      <c r="J723" s="238" t="e" cm="1">
        <f t="array" aca="1" ref="J723" ca="1">INDIRECT("'"&amp;$C723&amp;"'!"&amp;"$"&amp;$D723&amp;$J$1&amp;"")</f>
        <v>#REF!</v>
      </c>
      <c r="K723" s="239"/>
      <c r="L723" s="239"/>
      <c r="M723" s="240"/>
      <c r="N723" s="236" t="e" cm="1">
        <f t="array" aca="1" ref="N723" ca="1">INDIRECT("'"&amp;$C723&amp;"'!"&amp;"$"&amp;$D723&amp;$N$1&amp;"")</f>
        <v>#REF!</v>
      </c>
      <c r="O723" s="239"/>
      <c r="P723" s="239"/>
      <c r="Q723" s="237"/>
      <c r="R723" s="236" t="e" cm="1">
        <f t="array" aca="1" ref="R723" ca="1">INDIRECT("'"&amp;$C723&amp;"'!"&amp;"$"&amp;$D723&amp;$R$1&amp;"")</f>
        <v>#REF!</v>
      </c>
      <c r="S723" s="239"/>
      <c r="T723" s="239"/>
      <c r="U723" s="240"/>
      <c r="V723" s="236"/>
      <c r="W723" s="241" t="e" cm="1">
        <f t="array" aca="1" ref="W723" ca="1">INDIRECT("'"&amp;$C723&amp;"'!"&amp;"$"&amp;$D723&amp;$W$1&amp;"")</f>
        <v>#REF!</v>
      </c>
      <c r="X723" s="239"/>
      <c r="Y723" s="237"/>
      <c r="Z723" s="238" t="e" cm="1">
        <f t="array" aca="1" ref="Z723" ca="1">INDIRECT("'"&amp;$C723&amp;"'!"&amp;"$"&amp;$D723&amp;$Z$1&amp;"")</f>
        <v>#REF!</v>
      </c>
      <c r="AA723" s="239" t="s">
        <v>1</v>
      </c>
      <c r="AB723" s="239" t="s">
        <v>1</v>
      </c>
      <c r="AC723" s="240" t="s">
        <v>1</v>
      </c>
      <c r="AD723" s="236" t="e" cm="1">
        <f t="array" aca="1" ref="AD723" ca="1">INDIRECT("'"&amp;$C723&amp;"'!"&amp;"$"&amp;$D723&amp;$AD$1&amp;"")</f>
        <v>#REF!</v>
      </c>
      <c r="AE723" s="239" t="s">
        <v>1</v>
      </c>
      <c r="AF723" s="239" t="s">
        <v>1</v>
      </c>
      <c r="AG723" s="237" t="s">
        <v>1</v>
      </c>
      <c r="AH723" s="238" t="e" cm="1">
        <f t="array" aca="1" ref="AH723" ca="1">INDIRECT("'"&amp;$C723&amp;"'!"&amp;"$"&amp;$D723&amp;$AH$1&amp;"")</f>
        <v>#REF!</v>
      </c>
      <c r="AI723" s="239" t="s">
        <v>1</v>
      </c>
      <c r="AJ723" s="239" t="s">
        <v>1</v>
      </c>
      <c r="AK723" s="240" t="s">
        <v>1</v>
      </c>
      <c r="AL723" s="236" t="e" cm="1">
        <f t="array" aca="1" ref="AL723" ca="1">INDIRECT("'"&amp;$C723&amp;"'!"&amp;"$"&amp;$D723&amp;$AL$1&amp;"")</f>
        <v>#REF!</v>
      </c>
      <c r="AM723" s="239" t="s">
        <v>1</v>
      </c>
      <c r="AN723" s="239" t="s">
        <v>1</v>
      </c>
      <c r="AO723" s="237" t="s">
        <v>1</v>
      </c>
      <c r="AP723" s="236"/>
      <c r="AQ723" s="240"/>
      <c r="AR723" s="236" t="e" cm="1">
        <f t="array" aca="1" ref="AR723" ca="1">INDIRECT("'"&amp;$C723&amp;"'!"&amp;"$"&amp;$D723&amp;$AR$1&amp;"")</f>
        <v>#REF!</v>
      </c>
      <c r="AS723" s="239"/>
      <c r="AT723" s="237"/>
      <c r="AU723" s="238" t="e" cm="1">
        <f t="array" aca="1" ref="AU723" ca="1">INDIRECT("'"&amp;$C723&amp;"'!"&amp;"$"&amp;$D723&amp;$AU$1&amp;"")</f>
        <v>#REF!</v>
      </c>
      <c r="AV723" s="239"/>
      <c r="AW723" s="237"/>
      <c r="AX723" s="236"/>
      <c r="AY723" s="240"/>
      <c r="AZ723" s="239" t="e" cm="1">
        <f t="array" aca="1" ref="AZ723" ca="1">INDIRECT("'"&amp;$C723&amp;"'!"&amp;"$"&amp;$D723&amp;$AZ$1&amp;"")</f>
        <v>#REF!</v>
      </c>
      <c r="BA723" s="238"/>
      <c r="BB723" s="239"/>
      <c r="BC723" s="237"/>
      <c r="BD723" s="239" t="e" cm="1">
        <f t="array" aca="1" ref="BD723" ca="1">INDIRECT("'"&amp;$C723&amp;"'!"&amp;"$"&amp;$D723&amp;$BD$1&amp;"")</f>
        <v>#REF!</v>
      </c>
      <c r="BE723" s="238"/>
      <c r="BF723" s="239"/>
      <c r="BG723" s="237"/>
      <c r="BH723" s="241"/>
      <c r="BI723" s="237"/>
      <c r="BJ723" s="241" t="e" cm="1">
        <f t="array" aca="1" ref="BJ723" ca="1">INDIRECT("'"&amp;$C723&amp;"'!"&amp;"$"&amp;$D723&amp;$BJ$1&amp;"")</f>
        <v>#REF!</v>
      </c>
      <c r="BK723" s="239"/>
      <c r="BL723" s="237"/>
      <c r="BM723" s="415"/>
      <c r="BN723" s="236" t="e" cm="1">
        <f t="array" aca="1" ref="BN723" ca="1">INDIRECT("'"&amp;$C723&amp;"'!"&amp;"$"&amp;$D723&amp;$BN$1&amp;"")</f>
        <v>#REF!</v>
      </c>
      <c r="BO723" s="238"/>
      <c r="BP723" s="237"/>
      <c r="BQ723" s="241" t="e" cm="1">
        <f t="array" aca="1" ref="BQ723" ca="1">INDIRECT("'"&amp;$C723&amp;"'!"&amp;"$"&amp;$D723&amp;$BQ$1&amp;"")</f>
        <v>#REF!</v>
      </c>
      <c r="BR723" s="239"/>
      <c r="BS723" s="239"/>
      <c r="BT723" s="237"/>
      <c r="BU723" s="242" t="e" cm="1">
        <f t="array" aca="1" ref="BU723" ca="1">INDIRECT("'"&amp;$C723&amp;"'!"&amp;"$"&amp;$D723&amp;$BU$1&amp;"")</f>
        <v>#REF!</v>
      </c>
      <c r="BV723" s="239"/>
      <c r="BW723" s="239"/>
      <c r="BX723" s="237"/>
      <c r="BY723" s="242"/>
      <c r="BZ723" s="239"/>
      <c r="CA723" s="239"/>
      <c r="CB723" s="237"/>
    </row>
    <row r="724" spans="1:80" ht="15" x14ac:dyDescent="0.2">
      <c r="A724" s="351">
        <f t="shared" si="55"/>
        <v>45990</v>
      </c>
      <c r="B724" s="268">
        <v>0.79166666666666696</v>
      </c>
      <c r="C724" s="254">
        <f t="shared" si="56"/>
        <v>29</v>
      </c>
      <c r="D724" s="255" t="s">
        <v>172</v>
      </c>
      <c r="E724" s="229"/>
      <c r="F724" s="230"/>
      <c r="G724" s="231" t="e" cm="1">
        <f t="array" aca="1" ref="G724" ca="1">INDIRECT("'"&amp;$C724&amp;"'!"&amp;"$"&amp;$D724&amp;$G$1&amp;"")</f>
        <v>#REF!</v>
      </c>
      <c r="H724" s="232" t="s">
        <v>1</v>
      </c>
      <c r="I724" s="230" t="s">
        <v>1</v>
      </c>
      <c r="J724" s="231" t="e" cm="1">
        <f t="array" aca="1" ref="J724" ca="1">INDIRECT("'"&amp;$C724&amp;"'!"&amp;"$"&amp;$D724&amp;$J$1&amp;"")</f>
        <v>#REF!</v>
      </c>
      <c r="K724" s="501"/>
      <c r="L724" s="232"/>
      <c r="M724" s="233"/>
      <c r="N724" s="229" t="e" cm="1">
        <f t="array" aca="1" ref="N724" ca="1">INDIRECT("'"&amp;$C724&amp;"'!"&amp;"$"&amp;$D724&amp;$N$1&amp;"")</f>
        <v>#REF!</v>
      </c>
      <c r="O724" s="232"/>
      <c r="P724" s="232"/>
      <c r="Q724" s="230"/>
      <c r="R724" s="359" t="e" cm="1">
        <f t="array" aca="1" ref="R724" ca="1">INDIRECT("'"&amp;$C724&amp;"'!"&amp;"$"&amp;$D724&amp;$R$1&amp;"")</f>
        <v>#REF!</v>
      </c>
      <c r="S724" s="232"/>
      <c r="T724" s="232"/>
      <c r="U724" s="233"/>
      <c r="V724" s="229"/>
      <c r="W724" s="234" t="e" cm="1">
        <f t="array" aca="1" ref="W724" ca="1">INDIRECT("'"&amp;$C724&amp;"'!"&amp;"$"&amp;$D724&amp;$W$1&amp;"")</f>
        <v>#REF!</v>
      </c>
      <c r="X724" s="232"/>
      <c r="Y724" s="230"/>
      <c r="Z724" s="231" t="e" cm="1">
        <f t="array" aca="1" ref="Z724" ca="1">INDIRECT("'"&amp;$C724&amp;"'!"&amp;"$"&amp;$D724&amp;$Z$1&amp;"")</f>
        <v>#REF!</v>
      </c>
      <c r="AA724" s="232" t="s">
        <v>1</v>
      </c>
      <c r="AB724" s="232" t="s">
        <v>1</v>
      </c>
      <c r="AC724" s="233" t="s">
        <v>1</v>
      </c>
      <c r="AD724" s="229" t="e" cm="1">
        <f t="array" aca="1" ref="AD724" ca="1">INDIRECT("'"&amp;$C724&amp;"'!"&amp;"$"&amp;$D724&amp;$AD$1&amp;"")</f>
        <v>#REF!</v>
      </c>
      <c r="AE724" s="232" t="s">
        <v>1</v>
      </c>
      <c r="AF724" s="232" t="s">
        <v>1</v>
      </c>
      <c r="AG724" s="230" t="s">
        <v>1</v>
      </c>
      <c r="AH724" s="231" t="e" cm="1">
        <f t="array" aca="1" ref="AH724" ca="1">INDIRECT("'"&amp;$C724&amp;"'!"&amp;"$"&amp;$D724&amp;$AH$1&amp;"")</f>
        <v>#REF!</v>
      </c>
      <c r="AI724" s="232" t="s">
        <v>1</v>
      </c>
      <c r="AJ724" s="232" t="s">
        <v>1</v>
      </c>
      <c r="AK724" s="233" t="s">
        <v>1</v>
      </c>
      <c r="AL724" s="229" t="e" cm="1">
        <f t="array" aca="1" ref="AL724" ca="1">INDIRECT("'"&amp;$C724&amp;"'!"&amp;"$"&amp;$D724&amp;$AL$1&amp;"")</f>
        <v>#REF!</v>
      </c>
      <c r="AM724" s="232" t="s">
        <v>1</v>
      </c>
      <c r="AN724" s="232" t="s">
        <v>1</v>
      </c>
      <c r="AO724" s="230" t="s">
        <v>1</v>
      </c>
      <c r="AP724" s="229"/>
      <c r="AQ724" s="233"/>
      <c r="AR724" s="229" t="e" cm="1">
        <f t="array" aca="1" ref="AR724" ca="1">INDIRECT("'"&amp;$C724&amp;"'!"&amp;"$"&amp;$D724&amp;$AR$1&amp;"")</f>
        <v>#REF!</v>
      </c>
      <c r="AS724" s="232"/>
      <c r="AT724" s="230"/>
      <c r="AU724" s="231" t="e" cm="1">
        <f t="array" aca="1" ref="AU724" ca="1">INDIRECT("'"&amp;$C724&amp;"'!"&amp;"$"&amp;$D724&amp;$AU$1&amp;"")</f>
        <v>#REF!</v>
      </c>
      <c r="AV724" s="232"/>
      <c r="AW724" s="230"/>
      <c r="AX724" s="229"/>
      <c r="AY724" s="233"/>
      <c r="AZ724" s="232" t="e" cm="1">
        <f t="array" aca="1" ref="AZ724" ca="1">INDIRECT("'"&amp;$C724&amp;"'!"&amp;"$"&amp;$D724&amp;$AZ$1&amp;"")</f>
        <v>#REF!</v>
      </c>
      <c r="BA724" s="231"/>
      <c r="BB724" s="232"/>
      <c r="BC724" s="230"/>
      <c r="BD724" s="232" t="e" cm="1">
        <f t="array" aca="1" ref="BD724" ca="1">INDIRECT("'"&amp;$C724&amp;"'!"&amp;"$"&amp;$D724&amp;$BD$1&amp;"")</f>
        <v>#REF!</v>
      </c>
      <c r="BE724" s="231"/>
      <c r="BF724" s="232"/>
      <c r="BG724" s="230"/>
      <c r="BH724" s="234"/>
      <c r="BI724" s="230"/>
      <c r="BJ724" s="234" t="e" cm="1">
        <f t="array" aca="1" ref="BJ724" ca="1">INDIRECT("'"&amp;$C724&amp;"'!"&amp;"$"&amp;$D724&amp;$BJ$1&amp;"")</f>
        <v>#REF!</v>
      </c>
      <c r="BK724" s="232"/>
      <c r="BL724" s="230"/>
      <c r="BM724" s="414"/>
      <c r="BN724" s="229" t="e" cm="1">
        <f t="array" aca="1" ref="BN724" ca="1">INDIRECT("'"&amp;$C724&amp;"'!"&amp;"$"&amp;$D724&amp;$BN$1&amp;"")</f>
        <v>#REF!</v>
      </c>
      <c r="BO724" s="231"/>
      <c r="BP724" s="230"/>
      <c r="BQ724" s="234" t="e" cm="1">
        <f t="array" aca="1" ref="BQ724" ca="1">INDIRECT("'"&amp;$C724&amp;"'!"&amp;"$"&amp;$D724&amp;$BQ$1&amp;"")</f>
        <v>#REF!</v>
      </c>
      <c r="BR724" s="232"/>
      <c r="BS724" s="232"/>
      <c r="BT724" s="230"/>
      <c r="BU724" s="235" t="e" cm="1">
        <f t="array" aca="1" ref="BU724" ca="1">INDIRECT("'"&amp;$C724&amp;"'!"&amp;"$"&amp;$D724&amp;$BU$1&amp;"")</f>
        <v>#REF!</v>
      </c>
      <c r="BV724" s="232"/>
      <c r="BW724" s="232"/>
      <c r="BX724" s="230"/>
      <c r="BY724" s="235"/>
      <c r="BZ724" s="232"/>
      <c r="CA724" s="232"/>
      <c r="CB724" s="230"/>
    </row>
    <row r="725" spans="1:80" ht="15" x14ac:dyDescent="0.2">
      <c r="A725" s="351">
        <f t="shared" si="55"/>
        <v>45990</v>
      </c>
      <c r="B725" s="268">
        <v>0.83333333333333337</v>
      </c>
      <c r="C725" s="254">
        <f t="shared" si="56"/>
        <v>29</v>
      </c>
      <c r="D725" s="255" t="s">
        <v>173</v>
      </c>
      <c r="E725" s="236"/>
      <c r="F725" s="237"/>
      <c r="G725" s="238" t="e" cm="1">
        <f t="array" aca="1" ref="G725" ca="1">INDIRECT("'"&amp;$C725&amp;"'!"&amp;"$"&amp;$D725&amp;$G$1&amp;"")</f>
        <v>#REF!</v>
      </c>
      <c r="H725" s="239" t="s">
        <v>1</v>
      </c>
      <c r="I725" s="237" t="s">
        <v>1</v>
      </c>
      <c r="J725" s="238" t="e" cm="1">
        <f t="array" aca="1" ref="J725" ca="1">INDIRECT("'"&amp;$C725&amp;"'!"&amp;"$"&amp;$D725&amp;$J$1&amp;"")</f>
        <v>#REF!</v>
      </c>
      <c r="K725" s="239"/>
      <c r="L725" s="239"/>
      <c r="M725" s="240"/>
      <c r="N725" s="236" t="e" cm="1">
        <f t="array" aca="1" ref="N725" ca="1">INDIRECT("'"&amp;$C725&amp;"'!"&amp;"$"&amp;$D725&amp;$N$1&amp;"")</f>
        <v>#REF!</v>
      </c>
      <c r="O725" s="239"/>
      <c r="P725" s="239"/>
      <c r="Q725" s="237"/>
      <c r="R725" s="236" t="e" cm="1">
        <f t="array" aca="1" ref="R725" ca="1">INDIRECT("'"&amp;$C725&amp;"'!"&amp;"$"&amp;$D725&amp;$R$1&amp;"")</f>
        <v>#REF!</v>
      </c>
      <c r="S725" s="239"/>
      <c r="T725" s="239"/>
      <c r="U725" s="240"/>
      <c r="V725" s="236"/>
      <c r="W725" s="241" t="e" cm="1">
        <f t="array" aca="1" ref="W725" ca="1">INDIRECT("'"&amp;$C725&amp;"'!"&amp;"$"&amp;$D725&amp;$W$1&amp;"")</f>
        <v>#REF!</v>
      </c>
      <c r="X725" s="239"/>
      <c r="Y725" s="237"/>
      <c r="Z725" s="238" t="e" cm="1">
        <f t="array" aca="1" ref="Z725" ca="1">INDIRECT("'"&amp;$C725&amp;"'!"&amp;"$"&amp;$D725&amp;$Z$1&amp;"")</f>
        <v>#REF!</v>
      </c>
      <c r="AA725" s="239" t="s">
        <v>1</v>
      </c>
      <c r="AB725" s="239" t="s">
        <v>1</v>
      </c>
      <c r="AC725" s="240" t="s">
        <v>1</v>
      </c>
      <c r="AD725" s="236" t="e" cm="1">
        <f t="array" aca="1" ref="AD725" ca="1">INDIRECT("'"&amp;$C725&amp;"'!"&amp;"$"&amp;$D725&amp;$AD$1&amp;"")</f>
        <v>#REF!</v>
      </c>
      <c r="AE725" s="239" t="s">
        <v>1</v>
      </c>
      <c r="AF725" s="239" t="s">
        <v>1</v>
      </c>
      <c r="AG725" s="237" t="s">
        <v>1</v>
      </c>
      <c r="AH725" s="238" t="e" cm="1">
        <f t="array" aca="1" ref="AH725" ca="1">INDIRECT("'"&amp;$C725&amp;"'!"&amp;"$"&amp;$D725&amp;$AH$1&amp;"")</f>
        <v>#REF!</v>
      </c>
      <c r="AI725" s="239" t="s">
        <v>1</v>
      </c>
      <c r="AJ725" s="239" t="s">
        <v>1</v>
      </c>
      <c r="AK725" s="240" t="s">
        <v>1</v>
      </c>
      <c r="AL725" s="236" t="e" cm="1">
        <f t="array" aca="1" ref="AL725" ca="1">INDIRECT("'"&amp;$C725&amp;"'!"&amp;"$"&amp;$D725&amp;$AL$1&amp;"")</f>
        <v>#REF!</v>
      </c>
      <c r="AM725" s="239" t="s">
        <v>1</v>
      </c>
      <c r="AN725" s="239" t="s">
        <v>1</v>
      </c>
      <c r="AO725" s="237" t="s">
        <v>1</v>
      </c>
      <c r="AP725" s="236"/>
      <c r="AQ725" s="240"/>
      <c r="AR725" s="236" t="e" cm="1">
        <f t="array" aca="1" ref="AR725" ca="1">INDIRECT("'"&amp;$C725&amp;"'!"&amp;"$"&amp;$D725&amp;$AR$1&amp;"")</f>
        <v>#REF!</v>
      </c>
      <c r="AS725" s="239"/>
      <c r="AT725" s="237"/>
      <c r="AU725" s="238" t="e" cm="1">
        <f t="array" aca="1" ref="AU725" ca="1">INDIRECT("'"&amp;$C725&amp;"'!"&amp;"$"&amp;$D725&amp;$AU$1&amp;"")</f>
        <v>#REF!</v>
      </c>
      <c r="AV725" s="239"/>
      <c r="AW725" s="237"/>
      <c r="AX725" s="236"/>
      <c r="AY725" s="240"/>
      <c r="AZ725" s="239" t="e" cm="1">
        <f t="array" aca="1" ref="AZ725" ca="1">INDIRECT("'"&amp;$C725&amp;"'!"&amp;"$"&amp;$D725&amp;$AZ$1&amp;"")</f>
        <v>#REF!</v>
      </c>
      <c r="BA725" s="238"/>
      <c r="BB725" s="239"/>
      <c r="BC725" s="237"/>
      <c r="BD725" s="239" t="e" cm="1">
        <f t="array" aca="1" ref="BD725" ca="1">INDIRECT("'"&amp;$C725&amp;"'!"&amp;"$"&amp;$D725&amp;$BD$1&amp;"")</f>
        <v>#REF!</v>
      </c>
      <c r="BE725" s="238"/>
      <c r="BF725" s="239"/>
      <c r="BG725" s="237"/>
      <c r="BH725" s="241"/>
      <c r="BI725" s="237"/>
      <c r="BJ725" s="241" t="e" cm="1">
        <f t="array" aca="1" ref="BJ725" ca="1">INDIRECT("'"&amp;$C725&amp;"'!"&amp;"$"&amp;$D725&amp;$BJ$1&amp;"")</f>
        <v>#REF!</v>
      </c>
      <c r="BK725" s="239"/>
      <c r="BL725" s="237"/>
      <c r="BM725" s="415"/>
      <c r="BN725" s="236" t="e" cm="1">
        <f t="array" aca="1" ref="BN725" ca="1">INDIRECT("'"&amp;$C725&amp;"'!"&amp;"$"&amp;$D725&amp;$BN$1&amp;"")</f>
        <v>#REF!</v>
      </c>
      <c r="BO725" s="238"/>
      <c r="BP725" s="237"/>
      <c r="BQ725" s="241" t="e" cm="1">
        <f t="array" aca="1" ref="BQ725" ca="1">INDIRECT("'"&amp;$C725&amp;"'!"&amp;"$"&amp;$D725&amp;$BQ$1&amp;"")</f>
        <v>#REF!</v>
      </c>
      <c r="BR725" s="239"/>
      <c r="BS725" s="239"/>
      <c r="BT725" s="237"/>
      <c r="BU725" s="242" t="e" cm="1">
        <f t="array" aca="1" ref="BU725" ca="1">INDIRECT("'"&amp;$C725&amp;"'!"&amp;"$"&amp;$D725&amp;$BU$1&amp;"")</f>
        <v>#REF!</v>
      </c>
      <c r="BV725" s="239"/>
      <c r="BW725" s="239"/>
      <c r="BX725" s="237"/>
      <c r="BY725" s="242"/>
      <c r="BZ725" s="239"/>
      <c r="CA725" s="239"/>
      <c r="CB725" s="237"/>
    </row>
    <row r="726" spans="1:80" ht="15" x14ac:dyDescent="0.2">
      <c r="A726" s="351">
        <f t="shared" si="55"/>
        <v>45990</v>
      </c>
      <c r="B726" s="268">
        <v>0.875000000000001</v>
      </c>
      <c r="C726" s="254">
        <f t="shared" si="56"/>
        <v>29</v>
      </c>
      <c r="D726" s="255" t="s">
        <v>174</v>
      </c>
      <c r="E726" s="229"/>
      <c r="F726" s="230"/>
      <c r="G726" s="231" t="e" cm="1">
        <f t="array" aca="1" ref="G726" ca="1">INDIRECT("'"&amp;$C726&amp;"'!"&amp;"$"&amp;$D726&amp;$G$1&amp;"")</f>
        <v>#REF!</v>
      </c>
      <c r="H726" s="232" t="s">
        <v>1</v>
      </c>
      <c r="I726" s="230" t="s">
        <v>1</v>
      </c>
      <c r="J726" s="231" t="e" cm="1">
        <f t="array" aca="1" ref="J726" ca="1">INDIRECT("'"&amp;$C726&amp;"'!"&amp;"$"&amp;$D726&amp;$J$1&amp;"")</f>
        <v>#REF!</v>
      </c>
      <c r="K726" s="232"/>
      <c r="L726" s="232"/>
      <c r="M726" s="233"/>
      <c r="N726" s="229" t="e" cm="1">
        <f t="array" aca="1" ref="N726" ca="1">INDIRECT("'"&amp;$C726&amp;"'!"&amp;"$"&amp;$D726&amp;$N$1&amp;"")</f>
        <v>#REF!</v>
      </c>
      <c r="O726" s="232"/>
      <c r="P726" s="232"/>
      <c r="Q726" s="230"/>
      <c r="R726" s="359" t="e" cm="1">
        <f t="array" aca="1" ref="R726" ca="1">INDIRECT("'"&amp;$C726&amp;"'!"&amp;"$"&amp;$D726&amp;$R$1&amp;"")</f>
        <v>#REF!</v>
      </c>
      <c r="S726" s="232"/>
      <c r="T726" s="232"/>
      <c r="U726" s="233"/>
      <c r="V726" s="229"/>
      <c r="W726" s="234" t="e" cm="1">
        <f t="array" aca="1" ref="W726" ca="1">INDIRECT("'"&amp;$C726&amp;"'!"&amp;"$"&amp;$D726&amp;$W$1&amp;"")</f>
        <v>#REF!</v>
      </c>
      <c r="X726" s="232"/>
      <c r="Y726" s="230"/>
      <c r="Z726" s="231" t="e" cm="1">
        <f t="array" aca="1" ref="Z726" ca="1">INDIRECT("'"&amp;$C726&amp;"'!"&amp;"$"&amp;$D726&amp;$Z$1&amp;"")</f>
        <v>#REF!</v>
      </c>
      <c r="AA726" s="232" t="s">
        <v>1</v>
      </c>
      <c r="AB726" s="232" t="s">
        <v>1</v>
      </c>
      <c r="AC726" s="233" t="s">
        <v>1</v>
      </c>
      <c r="AD726" s="229" t="e" cm="1">
        <f t="array" aca="1" ref="AD726" ca="1">INDIRECT("'"&amp;$C726&amp;"'!"&amp;"$"&amp;$D726&amp;$AD$1&amp;"")</f>
        <v>#REF!</v>
      </c>
      <c r="AE726" s="232" t="s">
        <v>1</v>
      </c>
      <c r="AF726" s="232" t="s">
        <v>1</v>
      </c>
      <c r="AG726" s="230" t="s">
        <v>1</v>
      </c>
      <c r="AH726" s="231" t="e" cm="1">
        <f t="array" aca="1" ref="AH726" ca="1">INDIRECT("'"&amp;$C726&amp;"'!"&amp;"$"&amp;$D726&amp;$AH$1&amp;"")</f>
        <v>#REF!</v>
      </c>
      <c r="AI726" s="232" t="s">
        <v>1</v>
      </c>
      <c r="AJ726" s="232" t="s">
        <v>1</v>
      </c>
      <c r="AK726" s="233" t="s">
        <v>1</v>
      </c>
      <c r="AL726" s="229" t="e" cm="1">
        <f t="array" aca="1" ref="AL726" ca="1">INDIRECT("'"&amp;$C726&amp;"'!"&amp;"$"&amp;$D726&amp;$AL$1&amp;"")</f>
        <v>#REF!</v>
      </c>
      <c r="AM726" s="232" t="s">
        <v>1</v>
      </c>
      <c r="AN726" s="232" t="s">
        <v>1</v>
      </c>
      <c r="AO726" s="230" t="s">
        <v>1</v>
      </c>
      <c r="AP726" s="229"/>
      <c r="AQ726" s="233"/>
      <c r="AR726" s="229" t="e" cm="1">
        <f t="array" aca="1" ref="AR726" ca="1">INDIRECT("'"&amp;$C726&amp;"'!"&amp;"$"&amp;$D726&amp;$AR$1&amp;"")</f>
        <v>#REF!</v>
      </c>
      <c r="AS726" s="232"/>
      <c r="AT726" s="230"/>
      <c r="AU726" s="231" t="e" cm="1">
        <f t="array" aca="1" ref="AU726" ca="1">INDIRECT("'"&amp;$C726&amp;"'!"&amp;"$"&amp;$D726&amp;$AU$1&amp;"")</f>
        <v>#REF!</v>
      </c>
      <c r="AV726" s="232"/>
      <c r="AW726" s="230"/>
      <c r="AX726" s="229"/>
      <c r="AY726" s="233"/>
      <c r="AZ726" s="232" t="e" cm="1">
        <f t="array" aca="1" ref="AZ726" ca="1">INDIRECT("'"&amp;$C726&amp;"'!"&amp;"$"&amp;$D726&amp;$AZ$1&amp;"")</f>
        <v>#REF!</v>
      </c>
      <c r="BA726" s="231"/>
      <c r="BB726" s="232"/>
      <c r="BC726" s="230"/>
      <c r="BD726" s="232" t="e" cm="1">
        <f t="array" aca="1" ref="BD726" ca="1">INDIRECT("'"&amp;$C726&amp;"'!"&amp;"$"&amp;$D726&amp;$BD$1&amp;"")</f>
        <v>#REF!</v>
      </c>
      <c r="BE726" s="231"/>
      <c r="BF726" s="232"/>
      <c r="BG726" s="230"/>
      <c r="BH726" s="234"/>
      <c r="BI726" s="230"/>
      <c r="BJ726" s="234" t="e" cm="1">
        <f t="array" aca="1" ref="BJ726" ca="1">INDIRECT("'"&amp;$C726&amp;"'!"&amp;"$"&amp;$D726&amp;$BJ$1&amp;"")</f>
        <v>#REF!</v>
      </c>
      <c r="BK726" s="232"/>
      <c r="BL726" s="230"/>
      <c r="BM726" s="414"/>
      <c r="BN726" s="229" t="e" cm="1">
        <f t="array" aca="1" ref="BN726" ca="1">INDIRECT("'"&amp;$C726&amp;"'!"&amp;"$"&amp;$D726&amp;$BN$1&amp;"")</f>
        <v>#REF!</v>
      </c>
      <c r="BO726" s="231"/>
      <c r="BP726" s="230"/>
      <c r="BQ726" s="234" t="e" cm="1">
        <f t="array" aca="1" ref="BQ726" ca="1">INDIRECT("'"&amp;$C726&amp;"'!"&amp;"$"&amp;$D726&amp;$BQ$1&amp;"")</f>
        <v>#REF!</v>
      </c>
      <c r="BR726" s="232"/>
      <c r="BS726" s="232"/>
      <c r="BT726" s="230"/>
      <c r="BU726" s="235" t="e" cm="1">
        <f t="array" aca="1" ref="BU726" ca="1">INDIRECT("'"&amp;$C726&amp;"'!"&amp;"$"&amp;$D726&amp;$BU$1&amp;"")</f>
        <v>#REF!</v>
      </c>
      <c r="BV726" s="232"/>
      <c r="BW726" s="232"/>
      <c r="BX726" s="230"/>
      <c r="BY726" s="235"/>
      <c r="BZ726" s="232"/>
      <c r="CA726" s="232"/>
      <c r="CB726" s="230"/>
    </row>
    <row r="727" spans="1:80" ht="15" x14ac:dyDescent="0.2">
      <c r="A727" s="351">
        <f t="shared" si="55"/>
        <v>45990</v>
      </c>
      <c r="B727" s="268">
        <v>0.91666666666666696</v>
      </c>
      <c r="C727" s="254">
        <f t="shared" si="56"/>
        <v>29</v>
      </c>
      <c r="D727" s="255" t="s">
        <v>175</v>
      </c>
      <c r="E727" s="236"/>
      <c r="F727" s="237"/>
      <c r="G727" s="238" t="e" cm="1">
        <f t="array" aca="1" ref="G727" ca="1">INDIRECT("'"&amp;$C727&amp;"'!"&amp;"$"&amp;$D727&amp;$G$1&amp;"")</f>
        <v>#REF!</v>
      </c>
      <c r="H727" s="239" t="s">
        <v>1</v>
      </c>
      <c r="I727" s="237" t="s">
        <v>1</v>
      </c>
      <c r="J727" s="238" t="e" cm="1">
        <f t="array" aca="1" ref="J727" ca="1">INDIRECT("'"&amp;$C727&amp;"'!"&amp;"$"&amp;$D727&amp;$J$1&amp;"")</f>
        <v>#REF!</v>
      </c>
      <c r="K727" s="239"/>
      <c r="L727" s="239"/>
      <c r="M727" s="240"/>
      <c r="N727" s="236" t="e" cm="1">
        <f t="array" aca="1" ref="N727" ca="1">INDIRECT("'"&amp;$C727&amp;"'!"&amp;"$"&amp;$D727&amp;$N$1&amp;"")</f>
        <v>#REF!</v>
      </c>
      <c r="O727" s="239"/>
      <c r="P727" s="239"/>
      <c r="Q727" s="237"/>
      <c r="R727" s="236" t="e" cm="1">
        <f t="array" aca="1" ref="R727" ca="1">INDIRECT("'"&amp;$C727&amp;"'!"&amp;"$"&amp;$D727&amp;$R$1&amp;"")</f>
        <v>#REF!</v>
      </c>
      <c r="S727" s="239"/>
      <c r="T727" s="239"/>
      <c r="U727" s="240"/>
      <c r="V727" s="236"/>
      <c r="W727" s="241" t="e" cm="1">
        <f t="array" aca="1" ref="W727" ca="1">INDIRECT("'"&amp;$C727&amp;"'!"&amp;"$"&amp;$D727&amp;$W$1&amp;"")</f>
        <v>#REF!</v>
      </c>
      <c r="X727" s="239"/>
      <c r="Y727" s="237"/>
      <c r="Z727" s="238" t="e" cm="1">
        <f t="array" aca="1" ref="Z727" ca="1">INDIRECT("'"&amp;$C727&amp;"'!"&amp;"$"&amp;$D727&amp;$Z$1&amp;"")</f>
        <v>#REF!</v>
      </c>
      <c r="AA727" s="239" t="s">
        <v>1</v>
      </c>
      <c r="AB727" s="239" t="s">
        <v>1</v>
      </c>
      <c r="AC727" s="240" t="s">
        <v>1</v>
      </c>
      <c r="AD727" s="236" t="e" cm="1">
        <f t="array" aca="1" ref="AD727" ca="1">INDIRECT("'"&amp;$C727&amp;"'!"&amp;"$"&amp;$D727&amp;$AD$1&amp;"")</f>
        <v>#REF!</v>
      </c>
      <c r="AE727" s="239" t="s">
        <v>1</v>
      </c>
      <c r="AF727" s="239" t="s">
        <v>1</v>
      </c>
      <c r="AG727" s="237" t="s">
        <v>1</v>
      </c>
      <c r="AH727" s="238" t="e" cm="1">
        <f t="array" aca="1" ref="AH727" ca="1">INDIRECT("'"&amp;$C727&amp;"'!"&amp;"$"&amp;$D727&amp;$AH$1&amp;"")</f>
        <v>#REF!</v>
      </c>
      <c r="AI727" s="239" t="s">
        <v>1</v>
      </c>
      <c r="AJ727" s="239" t="s">
        <v>1</v>
      </c>
      <c r="AK727" s="240" t="s">
        <v>1</v>
      </c>
      <c r="AL727" s="236" t="e" cm="1">
        <f t="array" aca="1" ref="AL727" ca="1">INDIRECT("'"&amp;$C727&amp;"'!"&amp;"$"&amp;$D727&amp;$AL$1&amp;"")</f>
        <v>#REF!</v>
      </c>
      <c r="AM727" s="239" t="s">
        <v>1</v>
      </c>
      <c r="AN727" s="239" t="s">
        <v>1</v>
      </c>
      <c r="AO727" s="237" t="s">
        <v>1</v>
      </c>
      <c r="AP727" s="236"/>
      <c r="AQ727" s="240"/>
      <c r="AR727" s="236" t="e" cm="1">
        <f t="array" aca="1" ref="AR727" ca="1">INDIRECT("'"&amp;$C727&amp;"'!"&amp;"$"&amp;$D727&amp;$AR$1&amp;"")</f>
        <v>#REF!</v>
      </c>
      <c r="AS727" s="239"/>
      <c r="AT727" s="237"/>
      <c r="AU727" s="238" t="e" cm="1">
        <f t="array" aca="1" ref="AU727" ca="1">INDIRECT("'"&amp;$C727&amp;"'!"&amp;"$"&amp;$D727&amp;$AU$1&amp;"")</f>
        <v>#REF!</v>
      </c>
      <c r="AV727" s="239"/>
      <c r="AW727" s="237"/>
      <c r="AX727" s="236"/>
      <c r="AY727" s="240"/>
      <c r="AZ727" s="239" t="e" cm="1">
        <f t="array" aca="1" ref="AZ727" ca="1">INDIRECT("'"&amp;$C727&amp;"'!"&amp;"$"&amp;$D727&amp;$AZ$1&amp;"")</f>
        <v>#REF!</v>
      </c>
      <c r="BA727" s="238"/>
      <c r="BB727" s="239"/>
      <c r="BC727" s="237"/>
      <c r="BD727" s="239" t="e" cm="1">
        <f t="array" aca="1" ref="BD727" ca="1">INDIRECT("'"&amp;$C727&amp;"'!"&amp;"$"&amp;$D727&amp;$BD$1&amp;"")</f>
        <v>#REF!</v>
      </c>
      <c r="BE727" s="238"/>
      <c r="BF727" s="239"/>
      <c r="BG727" s="237"/>
      <c r="BH727" s="241"/>
      <c r="BI727" s="237"/>
      <c r="BJ727" s="241" t="e" cm="1">
        <f t="array" aca="1" ref="BJ727" ca="1">INDIRECT("'"&amp;$C727&amp;"'!"&amp;"$"&amp;$D727&amp;$BJ$1&amp;"")</f>
        <v>#REF!</v>
      </c>
      <c r="BK727" s="239"/>
      <c r="BL727" s="237"/>
      <c r="BM727" s="415"/>
      <c r="BN727" s="236" t="e" cm="1">
        <f t="array" aca="1" ref="BN727" ca="1">INDIRECT("'"&amp;$C727&amp;"'!"&amp;"$"&amp;$D727&amp;$BN$1&amp;"")</f>
        <v>#REF!</v>
      </c>
      <c r="BO727" s="238"/>
      <c r="BP727" s="237"/>
      <c r="BQ727" s="241" t="e" cm="1">
        <f t="array" aca="1" ref="BQ727" ca="1">INDIRECT("'"&amp;$C727&amp;"'!"&amp;"$"&amp;$D727&amp;$BQ$1&amp;"")</f>
        <v>#REF!</v>
      </c>
      <c r="BR727" s="239"/>
      <c r="BS727" s="239"/>
      <c r="BT727" s="237"/>
      <c r="BU727" s="242" t="e" cm="1">
        <f t="array" aca="1" ref="BU727" ca="1">INDIRECT("'"&amp;$C727&amp;"'!"&amp;"$"&amp;$D727&amp;$BU$1&amp;"")</f>
        <v>#REF!</v>
      </c>
      <c r="BV727" s="239"/>
      <c r="BW727" s="239"/>
      <c r="BX727" s="237"/>
      <c r="BY727" s="242"/>
      <c r="BZ727" s="239"/>
      <c r="CA727" s="239"/>
      <c r="CB727" s="237"/>
    </row>
    <row r="728" spans="1:80" ht="15.75" thickBot="1" x14ac:dyDescent="0.25">
      <c r="A728" s="352">
        <f t="shared" si="55"/>
        <v>45990</v>
      </c>
      <c r="B728" s="269">
        <v>0.95833333333333404</v>
      </c>
      <c r="C728" s="256">
        <f t="shared" si="56"/>
        <v>29</v>
      </c>
      <c r="D728" s="257" t="s">
        <v>176</v>
      </c>
      <c r="E728" s="243"/>
      <c r="F728" s="244"/>
      <c r="G728" s="245" t="e" cm="1">
        <f t="array" aca="1" ref="G728" ca="1">INDIRECT("'"&amp;$C728&amp;"'!"&amp;"$"&amp;$D728&amp;$G$1&amp;"")</f>
        <v>#REF!</v>
      </c>
      <c r="H728" s="246" t="s">
        <v>1</v>
      </c>
      <c r="I728" s="244" t="s">
        <v>1</v>
      </c>
      <c r="J728" s="245" t="e" cm="1">
        <f t="array" aca="1" ref="J728" ca="1">INDIRECT("'"&amp;$C728&amp;"'!"&amp;"$"&amp;$D728&amp;$J$1&amp;"")</f>
        <v>#REF!</v>
      </c>
      <c r="K728" s="246"/>
      <c r="L728" s="246"/>
      <c r="M728" s="247"/>
      <c r="N728" s="243" t="e" cm="1">
        <f t="array" aca="1" ref="N728" ca="1">INDIRECT("'"&amp;$C728&amp;"'!"&amp;"$"&amp;$D728&amp;$N$1&amp;"")</f>
        <v>#REF!</v>
      </c>
      <c r="O728" s="246"/>
      <c r="P728" s="246"/>
      <c r="Q728" s="244"/>
      <c r="R728" s="361" t="e" cm="1">
        <f t="array" aca="1" ref="R728" ca="1">INDIRECT("'"&amp;$C728&amp;"'!"&amp;"$"&amp;$D728&amp;$R$1&amp;"")</f>
        <v>#REF!</v>
      </c>
      <c r="S728" s="246"/>
      <c r="T728" s="246"/>
      <c r="U728" s="247"/>
      <c r="V728" s="243"/>
      <c r="W728" s="248" t="e" cm="1">
        <f t="array" aca="1" ref="W728" ca="1">INDIRECT("'"&amp;$C728&amp;"'!"&amp;"$"&amp;$D728&amp;$W$1&amp;"")</f>
        <v>#REF!</v>
      </c>
      <c r="X728" s="246"/>
      <c r="Y728" s="244"/>
      <c r="Z728" s="245" t="e" cm="1">
        <f t="array" aca="1" ref="Z728" ca="1">INDIRECT("'"&amp;$C728&amp;"'!"&amp;"$"&amp;$D728&amp;$Z$1&amp;"")</f>
        <v>#REF!</v>
      </c>
      <c r="AA728" s="246" t="s">
        <v>1</v>
      </c>
      <c r="AB728" s="246" t="s">
        <v>1</v>
      </c>
      <c r="AC728" s="247" t="s">
        <v>1</v>
      </c>
      <c r="AD728" s="243" t="e" cm="1">
        <f t="array" aca="1" ref="AD728" ca="1">INDIRECT("'"&amp;$C728&amp;"'!"&amp;"$"&amp;$D728&amp;$AD$1&amp;"")</f>
        <v>#REF!</v>
      </c>
      <c r="AE728" s="246" t="s">
        <v>1</v>
      </c>
      <c r="AF728" s="246" t="s">
        <v>1</v>
      </c>
      <c r="AG728" s="244" t="s">
        <v>1</v>
      </c>
      <c r="AH728" s="245" t="e" cm="1">
        <f t="array" aca="1" ref="AH728" ca="1">INDIRECT("'"&amp;$C728&amp;"'!"&amp;"$"&amp;$D728&amp;$AH$1&amp;"")</f>
        <v>#REF!</v>
      </c>
      <c r="AI728" s="246" t="s">
        <v>1</v>
      </c>
      <c r="AJ728" s="246" t="s">
        <v>1</v>
      </c>
      <c r="AK728" s="247" t="s">
        <v>1</v>
      </c>
      <c r="AL728" s="243" t="e" cm="1">
        <f t="array" aca="1" ref="AL728" ca="1">INDIRECT("'"&amp;$C728&amp;"'!"&amp;"$"&amp;$D728&amp;$AL$1&amp;"")</f>
        <v>#REF!</v>
      </c>
      <c r="AM728" s="246" t="s">
        <v>1</v>
      </c>
      <c r="AN728" s="246" t="s">
        <v>1</v>
      </c>
      <c r="AO728" s="244" t="s">
        <v>1</v>
      </c>
      <c r="AP728" s="243"/>
      <c r="AQ728" s="247"/>
      <c r="AR728" s="243" t="e" cm="1">
        <f t="array" aca="1" ref="AR728" ca="1">INDIRECT("'"&amp;$C728&amp;"'!"&amp;"$"&amp;$D728&amp;$AR$1&amp;"")</f>
        <v>#REF!</v>
      </c>
      <c r="AS728" s="246"/>
      <c r="AT728" s="244"/>
      <c r="AU728" s="245" t="e" cm="1">
        <f t="array" aca="1" ref="AU728" ca="1">INDIRECT("'"&amp;$C728&amp;"'!"&amp;"$"&amp;$D728&amp;$AU$1&amp;"")</f>
        <v>#REF!</v>
      </c>
      <c r="AV728" s="246"/>
      <c r="AW728" s="244"/>
      <c r="AX728" s="243"/>
      <c r="AY728" s="247"/>
      <c r="AZ728" s="246" t="e" cm="1">
        <f t="array" aca="1" ref="AZ728" ca="1">INDIRECT("'"&amp;$C728&amp;"'!"&amp;"$"&amp;$D728&amp;$AZ$1&amp;"")</f>
        <v>#REF!</v>
      </c>
      <c r="BA728" s="245"/>
      <c r="BB728" s="246"/>
      <c r="BC728" s="244"/>
      <c r="BD728" s="246" t="e" cm="1">
        <f t="array" aca="1" ref="BD728" ca="1">INDIRECT("'"&amp;$C728&amp;"'!"&amp;"$"&amp;$D728&amp;$BD$1&amp;"")</f>
        <v>#REF!</v>
      </c>
      <c r="BE728" s="245"/>
      <c r="BF728" s="246"/>
      <c r="BG728" s="244"/>
      <c r="BH728" s="248"/>
      <c r="BI728" s="244"/>
      <c r="BJ728" s="248" t="e" cm="1">
        <f t="array" aca="1" ref="BJ728" ca="1">INDIRECT("'"&amp;$C728&amp;"'!"&amp;"$"&amp;$D728&amp;$BJ$1&amp;"")</f>
        <v>#REF!</v>
      </c>
      <c r="BK728" s="246"/>
      <c r="BL728" s="244"/>
      <c r="BM728" s="416"/>
      <c r="BN728" s="243" t="e" cm="1">
        <f t="array" aca="1" ref="BN728" ca="1">INDIRECT("'"&amp;$C728&amp;"'!"&amp;"$"&amp;$D728&amp;$BN$1&amp;"")</f>
        <v>#REF!</v>
      </c>
      <c r="BO728" s="245"/>
      <c r="BP728" s="244"/>
      <c r="BQ728" s="248" t="e" cm="1">
        <f t="array" aca="1" ref="BQ728" ca="1">INDIRECT("'"&amp;$C728&amp;"'!"&amp;"$"&amp;$D728&amp;$BQ$1&amp;"")</f>
        <v>#REF!</v>
      </c>
      <c r="BR728" s="246"/>
      <c r="BS728" s="246"/>
      <c r="BT728" s="244"/>
      <c r="BU728" s="249" t="e" cm="1">
        <f t="array" aca="1" ref="BU728" ca="1">INDIRECT("'"&amp;$C728&amp;"'!"&amp;"$"&amp;$D728&amp;$BU$1&amp;"")</f>
        <v>#REF!</v>
      </c>
      <c r="BV728" s="246"/>
      <c r="BW728" s="246"/>
      <c r="BX728" s="244"/>
      <c r="BY728" s="249"/>
      <c r="BZ728" s="246"/>
      <c r="CA728" s="246"/>
      <c r="CB728" s="244"/>
    </row>
    <row r="729" spans="1:80" ht="15" thickBot="1" x14ac:dyDescent="0.25">
      <c r="BI729" s="250"/>
    </row>
    <row r="730" spans="1:80" ht="15" x14ac:dyDescent="0.2">
      <c r="A730" s="270">
        <f>A705+1</f>
        <v>45991</v>
      </c>
      <c r="B730" s="267">
        <v>0</v>
      </c>
      <c r="C730" s="252">
        <f>DAY(A730)</f>
        <v>30</v>
      </c>
      <c r="D730" s="253" t="s">
        <v>153</v>
      </c>
      <c r="E730" s="223"/>
      <c r="F730" s="224"/>
      <c r="G730" s="225" t="e" cm="1">
        <f t="array" aca="1" ref="G730" ca="1">INDIRECT("'"&amp;$C730&amp;"'!"&amp;"$"&amp;$D730&amp;$G$1&amp;"")</f>
        <v>#REF!</v>
      </c>
      <c r="H730" s="226" t="s">
        <v>1</v>
      </c>
      <c r="I730" s="224" t="s">
        <v>1</v>
      </c>
      <c r="J730" s="225" t="e" cm="1">
        <f t="array" aca="1" ref="J730" ca="1">INDIRECT("'"&amp;$C730&amp;"'!"&amp;"$"&amp;$D730&amp;$J$1&amp;"")</f>
        <v>#REF!</v>
      </c>
      <c r="K730" s="226"/>
      <c r="L730" s="226"/>
      <c r="M730" s="227"/>
      <c r="N730" s="223" t="e" cm="1">
        <f t="array" aca="1" ref="N730" ca="1">INDIRECT("'"&amp;$C730&amp;"'!"&amp;"$"&amp;$D730&amp;$N$1&amp;"")</f>
        <v>#REF!</v>
      </c>
      <c r="O730" s="226"/>
      <c r="P730" s="226"/>
      <c r="Q730" s="224"/>
      <c r="R730" s="358" t="e" cm="1">
        <f t="array" aca="1" ref="R730" ca="1">INDIRECT("'"&amp;$C730&amp;"'!"&amp;"$"&amp;$D730&amp;$R$1&amp;"")</f>
        <v>#REF!</v>
      </c>
      <c r="S730" s="226"/>
      <c r="T730" s="226"/>
      <c r="U730" s="227"/>
      <c r="V730" s="223"/>
      <c r="W730" s="228" t="e" cm="1">
        <f t="array" aca="1" ref="W730" ca="1">INDIRECT("'"&amp;$C730&amp;"'!"&amp;"$"&amp;$D730&amp;$W$1&amp;"")</f>
        <v>#REF!</v>
      </c>
      <c r="X730" s="226"/>
      <c r="Y730" s="224"/>
      <c r="Z730" s="225"/>
      <c r="AA730" s="226"/>
      <c r="AB730" s="226"/>
      <c r="AC730" s="227"/>
      <c r="AD730" s="223"/>
      <c r="AE730" s="226"/>
      <c r="AF730" s="226"/>
      <c r="AG730" s="224"/>
      <c r="AH730" s="225"/>
      <c r="AI730" s="226"/>
      <c r="AJ730" s="226"/>
      <c r="AK730" s="224"/>
      <c r="AL730" s="223"/>
      <c r="AM730" s="226"/>
      <c r="AN730" s="226"/>
      <c r="AO730" s="224"/>
      <c r="AP730" s="223"/>
      <c r="AQ730" s="227"/>
      <c r="AR730" s="223" t="e" cm="1">
        <f t="array" aca="1" ref="AR730" ca="1">INDIRECT("'"&amp;$C730&amp;"'!"&amp;"$"&amp;$D730&amp;$AR$1&amp;"")</f>
        <v>#REF!</v>
      </c>
      <c r="AS730" s="226"/>
      <c r="AT730" s="224"/>
      <c r="AU730" s="225" t="e" cm="1">
        <f t="array" aca="1" ref="AU730" ca="1">INDIRECT("'"&amp;$C730&amp;"'!"&amp;"$"&amp;$D730&amp;$AU$1&amp;"")</f>
        <v>#REF!</v>
      </c>
      <c r="AV730" s="226"/>
      <c r="AW730" s="224"/>
      <c r="AX730" s="223"/>
      <c r="AY730" s="227"/>
      <c r="AZ730" s="226" t="e" cm="1">
        <f t="array" aca="1" ref="AZ730" ca="1">INDIRECT("'"&amp;$C730&amp;"'!"&amp;"$"&amp;$D730&amp;$AZ$1&amp;"")</f>
        <v>#REF!</v>
      </c>
      <c r="BA730" s="225"/>
      <c r="BB730" s="226"/>
      <c r="BC730" s="224"/>
      <c r="BD730" s="226" t="e" cm="1">
        <f t="array" aca="1" ref="BD730" ca="1">INDIRECT("'"&amp;$C730&amp;"'!"&amp;"$"&amp;$D730&amp;$BD$1&amp;"")</f>
        <v>#REF!</v>
      </c>
      <c r="BE730" s="225"/>
      <c r="BF730" s="226"/>
      <c r="BG730" s="224"/>
      <c r="BH730" s="228"/>
      <c r="BI730" s="224"/>
      <c r="BJ730" s="228" t="e" cm="1">
        <f t="array" aca="1" ref="BJ730" ca="1">INDIRECT("'"&amp;$C730&amp;"'!"&amp;"$"&amp;$D730&amp;$BJ$1&amp;"")</f>
        <v>#REF!</v>
      </c>
      <c r="BK730" s="226"/>
      <c r="BL730" s="224"/>
      <c r="BM730" s="413"/>
      <c r="BN730" s="223" t="e" cm="1">
        <f t="array" aca="1" ref="BN730" ca="1">INDIRECT("'"&amp;$C730&amp;"'!"&amp;"$"&amp;$D730&amp;$BN$1&amp;"")</f>
        <v>#REF!</v>
      </c>
      <c r="BO730" s="225"/>
      <c r="BP730" s="224"/>
      <c r="BQ730" s="228" t="e" cm="1">
        <f t="array" aca="1" ref="BQ730" ca="1">INDIRECT("'"&amp;$C730&amp;"'!"&amp;"$"&amp;$D730&amp;$BQ$1&amp;"")</f>
        <v>#REF!</v>
      </c>
      <c r="BR730" s="226"/>
      <c r="BS730" s="226"/>
      <c r="BT730" s="224"/>
      <c r="BU730" s="228" t="e" cm="1">
        <f t="array" aca="1" ref="BU730" ca="1">INDIRECT("'"&amp;$C730&amp;"'!"&amp;"$"&amp;$D730&amp;$BU$1&amp;"")</f>
        <v>#REF!</v>
      </c>
      <c r="BV730" s="226"/>
      <c r="BW730" s="226"/>
      <c r="BX730" s="224"/>
      <c r="BY730" s="281"/>
      <c r="BZ730" s="226"/>
      <c r="CA730" s="226"/>
      <c r="CB730" s="224"/>
    </row>
    <row r="731" spans="1:80" ht="15" x14ac:dyDescent="0.2">
      <c r="A731" s="351">
        <f t="shared" ref="A731:A753" si="57">A706+1</f>
        <v>45991</v>
      </c>
      <c r="B731" s="268">
        <v>4.1666666666666699E-2</v>
      </c>
      <c r="C731" s="254">
        <f>DAY(A731)</f>
        <v>30</v>
      </c>
      <c r="D731" s="255" t="s">
        <v>154</v>
      </c>
      <c r="E731" s="229"/>
      <c r="F731" s="230"/>
      <c r="G731" s="231" t="e" cm="1">
        <f t="array" aca="1" ref="G731" ca="1">INDIRECT("'"&amp;$C731&amp;"'!"&amp;"$"&amp;$D731&amp;$G$1&amp;"")</f>
        <v>#REF!</v>
      </c>
      <c r="H731" s="232" t="s">
        <v>1</v>
      </c>
      <c r="I731" s="230" t="s">
        <v>1</v>
      </c>
      <c r="J731" s="231" t="e" cm="1">
        <f t="array" aca="1" ref="J731" ca="1">INDIRECT("'"&amp;$C731&amp;"'!"&amp;"$"&amp;$D731&amp;$J$1&amp;"")</f>
        <v>#REF!</v>
      </c>
      <c r="K731" s="232"/>
      <c r="L731" s="232"/>
      <c r="M731" s="233"/>
      <c r="N731" s="229" t="e" cm="1">
        <f t="array" aca="1" ref="N731" ca="1">INDIRECT("'"&amp;$C731&amp;"'!"&amp;"$"&amp;$D731&amp;$N$1&amp;"")</f>
        <v>#REF!</v>
      </c>
      <c r="O731" s="232"/>
      <c r="P731" s="232"/>
      <c r="Q731" s="230"/>
      <c r="R731" s="359" t="e" cm="1">
        <f t="array" aca="1" ref="R731" ca="1">INDIRECT("'"&amp;$C731&amp;"'!"&amp;"$"&amp;$D731&amp;$R$1&amp;"")</f>
        <v>#REF!</v>
      </c>
      <c r="S731" s="232"/>
      <c r="T731" s="232"/>
      <c r="U731" s="233"/>
      <c r="V731" s="229"/>
      <c r="W731" s="234" t="e" cm="1">
        <f t="array" aca="1" ref="W731" ca="1">INDIRECT("'"&amp;$C731&amp;"'!"&amp;"$"&amp;$D731&amp;$W$1&amp;"")</f>
        <v>#REF!</v>
      </c>
      <c r="X731" s="232"/>
      <c r="Y731" s="230"/>
      <c r="Z731" s="231"/>
      <c r="AA731" s="232"/>
      <c r="AB731" s="232"/>
      <c r="AC731" s="233"/>
      <c r="AD731" s="229"/>
      <c r="AE731" s="232"/>
      <c r="AF731" s="232"/>
      <c r="AG731" s="230"/>
      <c r="AH731" s="231"/>
      <c r="AI731" s="232"/>
      <c r="AJ731" s="232"/>
      <c r="AK731" s="233"/>
      <c r="AL731" s="229"/>
      <c r="AM731" s="232"/>
      <c r="AN731" s="232"/>
      <c r="AO731" s="230"/>
      <c r="AP731" s="229"/>
      <c r="AQ731" s="233"/>
      <c r="AR731" s="229" t="e" cm="1">
        <f t="array" aca="1" ref="AR731" ca="1">INDIRECT("'"&amp;$C731&amp;"'!"&amp;"$"&amp;$D731&amp;$AR$1&amp;"")</f>
        <v>#REF!</v>
      </c>
      <c r="AS731" s="232"/>
      <c r="AT731" s="230"/>
      <c r="AU731" s="231" t="e" cm="1">
        <f t="array" aca="1" ref="AU731" ca="1">INDIRECT("'"&amp;$C731&amp;"'!"&amp;"$"&amp;$D731&amp;$AU$1&amp;"")</f>
        <v>#REF!</v>
      </c>
      <c r="AV731" s="232"/>
      <c r="AW731" s="230"/>
      <c r="AX731" s="229"/>
      <c r="AY731" s="233"/>
      <c r="AZ731" s="232" t="e" cm="1">
        <f t="array" aca="1" ref="AZ731" ca="1">INDIRECT("'"&amp;$C731&amp;"'!"&amp;"$"&amp;$D731&amp;$AZ$1&amp;"")</f>
        <v>#REF!</v>
      </c>
      <c r="BA731" s="231"/>
      <c r="BB731" s="232"/>
      <c r="BC731" s="230"/>
      <c r="BD731" s="232" t="e" cm="1">
        <f t="array" aca="1" ref="BD731" ca="1">INDIRECT("'"&amp;$C731&amp;"'!"&amp;"$"&amp;$D731&amp;$BD$1&amp;"")</f>
        <v>#REF!</v>
      </c>
      <c r="BE731" s="231"/>
      <c r="BF731" s="232"/>
      <c r="BG731" s="230"/>
      <c r="BH731" s="234"/>
      <c r="BI731" s="230"/>
      <c r="BJ731" s="234" t="e" cm="1">
        <f t="array" aca="1" ref="BJ731" ca="1">INDIRECT("'"&amp;$C731&amp;"'!"&amp;"$"&amp;$D731&amp;$BJ$1&amp;"")</f>
        <v>#REF!</v>
      </c>
      <c r="BK731" s="232"/>
      <c r="BL731" s="230"/>
      <c r="BM731" s="414"/>
      <c r="BN731" s="229" t="e" cm="1">
        <f t="array" aca="1" ref="BN731" ca="1">INDIRECT("'"&amp;$C731&amp;"'!"&amp;"$"&amp;$D731&amp;$BN$1&amp;"")</f>
        <v>#REF!</v>
      </c>
      <c r="BO731" s="231"/>
      <c r="BP731" s="230"/>
      <c r="BQ731" s="234" t="e" cm="1">
        <f t="array" aca="1" ref="BQ731" ca="1">INDIRECT("'"&amp;$C731&amp;"'!"&amp;"$"&amp;$D731&amp;$BQ$1&amp;"")</f>
        <v>#REF!</v>
      </c>
      <c r="BR731" s="232"/>
      <c r="BS731" s="232"/>
      <c r="BT731" s="230"/>
      <c r="BU731" s="234" t="e" cm="1">
        <f t="array" aca="1" ref="BU731" ca="1">INDIRECT("'"&amp;$C731&amp;"'!"&amp;"$"&amp;$D731&amp;$BU$1&amp;"")</f>
        <v>#REF!</v>
      </c>
      <c r="BV731" s="232"/>
      <c r="BW731" s="232"/>
      <c r="BX731" s="230"/>
      <c r="BY731" s="235"/>
      <c r="BZ731" s="232"/>
      <c r="CA731" s="232"/>
      <c r="CB731" s="230"/>
    </row>
    <row r="732" spans="1:80" ht="15" x14ac:dyDescent="0.2">
      <c r="A732" s="351">
        <f t="shared" si="57"/>
        <v>45991</v>
      </c>
      <c r="B732" s="268">
        <v>8.3333333333333301E-2</v>
      </c>
      <c r="C732" s="254">
        <f>DAY(A732)</f>
        <v>30</v>
      </c>
      <c r="D732" s="255" t="s">
        <v>155</v>
      </c>
      <c r="E732" s="236"/>
      <c r="F732" s="237"/>
      <c r="G732" s="238" t="e" cm="1">
        <f t="array" aca="1" ref="G732" ca="1">INDIRECT("'"&amp;$C732&amp;"'!"&amp;"$"&amp;$D732&amp;$G$1&amp;"")</f>
        <v>#REF!</v>
      </c>
      <c r="H732" s="239" t="s">
        <v>1</v>
      </c>
      <c r="I732" s="237" t="s">
        <v>1</v>
      </c>
      <c r="J732" s="238" t="e" cm="1">
        <f t="array" aca="1" ref="J732" ca="1">INDIRECT("'"&amp;$C732&amp;"'!"&amp;"$"&amp;$D732&amp;$J$1&amp;"")</f>
        <v>#REF!</v>
      </c>
      <c r="K732" s="239"/>
      <c r="L732" s="239"/>
      <c r="M732" s="240"/>
      <c r="N732" s="236" t="e" cm="1">
        <f t="array" aca="1" ref="N732" ca="1">INDIRECT("'"&amp;$C732&amp;"'!"&amp;"$"&amp;$D732&amp;$N$1&amp;"")</f>
        <v>#REF!</v>
      </c>
      <c r="O732" s="239"/>
      <c r="P732" s="239"/>
      <c r="Q732" s="237"/>
      <c r="R732" s="236" t="e" cm="1">
        <f t="array" aca="1" ref="R732" ca="1">INDIRECT("'"&amp;$C732&amp;"'!"&amp;"$"&amp;$D732&amp;$R$1&amp;"")</f>
        <v>#REF!</v>
      </c>
      <c r="S732" s="239"/>
      <c r="T732" s="239"/>
      <c r="U732" s="240"/>
      <c r="V732" s="236"/>
      <c r="W732" s="241" t="e" cm="1">
        <f t="array" aca="1" ref="W732" ca="1">INDIRECT("'"&amp;$C732&amp;"'!"&amp;"$"&amp;$D732&amp;$W$1&amp;"")</f>
        <v>#REF!</v>
      </c>
      <c r="X732" s="239"/>
      <c r="Y732" s="237"/>
      <c r="Z732" s="238"/>
      <c r="AA732" s="239"/>
      <c r="AB732" s="239"/>
      <c r="AC732" s="240"/>
      <c r="AD732" s="236"/>
      <c r="AE732" s="239"/>
      <c r="AF732" s="239"/>
      <c r="AG732" s="237"/>
      <c r="AH732" s="238"/>
      <c r="AI732" s="239"/>
      <c r="AJ732" s="239"/>
      <c r="AK732" s="240"/>
      <c r="AL732" s="236"/>
      <c r="AM732" s="239"/>
      <c r="AN732" s="239"/>
      <c r="AO732" s="240"/>
      <c r="AP732" s="236"/>
      <c r="AQ732" s="240"/>
      <c r="AR732" s="236" t="e" cm="1">
        <f t="array" aca="1" ref="AR732" ca="1">INDIRECT("'"&amp;$C732&amp;"'!"&amp;"$"&amp;$D732&amp;$AR$1&amp;"")</f>
        <v>#REF!</v>
      </c>
      <c r="AS732" s="239"/>
      <c r="AT732" s="237"/>
      <c r="AU732" s="238" t="e" cm="1">
        <f t="array" aca="1" ref="AU732" ca="1">INDIRECT("'"&amp;$C732&amp;"'!"&amp;"$"&amp;$D732&amp;$AU$1&amp;"")</f>
        <v>#REF!</v>
      </c>
      <c r="AV732" s="239"/>
      <c r="AW732" s="237"/>
      <c r="AX732" s="236"/>
      <c r="AY732" s="240"/>
      <c r="AZ732" s="239" t="e" cm="1">
        <f t="array" aca="1" ref="AZ732" ca="1">INDIRECT("'"&amp;$C732&amp;"'!"&amp;"$"&amp;$D732&amp;$AZ$1&amp;"")</f>
        <v>#REF!</v>
      </c>
      <c r="BA732" s="238"/>
      <c r="BB732" s="239"/>
      <c r="BC732" s="237"/>
      <c r="BD732" s="239" t="e" cm="1">
        <f t="array" aca="1" ref="BD732" ca="1">INDIRECT("'"&amp;$C732&amp;"'!"&amp;"$"&amp;$D732&amp;$BD$1&amp;"")</f>
        <v>#REF!</v>
      </c>
      <c r="BE732" s="238"/>
      <c r="BF732" s="239"/>
      <c r="BG732" s="237"/>
      <c r="BH732" s="241"/>
      <c r="BI732" s="237"/>
      <c r="BJ732" s="241" t="e" cm="1">
        <f t="array" aca="1" ref="BJ732" ca="1">INDIRECT("'"&amp;$C732&amp;"'!"&amp;"$"&amp;$D732&amp;$BJ$1&amp;"")</f>
        <v>#REF!</v>
      </c>
      <c r="BK732" s="239"/>
      <c r="BL732" s="237"/>
      <c r="BM732" s="415"/>
      <c r="BN732" s="236" t="e" cm="1">
        <f t="array" aca="1" ref="BN732" ca="1">INDIRECT("'"&amp;$C732&amp;"'!"&amp;"$"&amp;$D732&amp;$BN$1&amp;"")</f>
        <v>#REF!</v>
      </c>
      <c r="BO732" s="238"/>
      <c r="BP732" s="237"/>
      <c r="BQ732" s="241" t="e" cm="1">
        <f t="array" aca="1" ref="BQ732" ca="1">INDIRECT("'"&amp;$C732&amp;"'!"&amp;"$"&amp;$D732&amp;$BQ$1&amp;"")</f>
        <v>#REF!</v>
      </c>
      <c r="BR732" s="239"/>
      <c r="BS732" s="239"/>
      <c r="BT732" s="237"/>
      <c r="BU732" s="241" t="e" cm="1">
        <f t="array" aca="1" ref="BU732" ca="1">INDIRECT("'"&amp;$C732&amp;"'!"&amp;"$"&amp;$D732&amp;$BU$1&amp;"")</f>
        <v>#REF!</v>
      </c>
      <c r="BV732" s="239"/>
      <c r="BW732" s="239"/>
      <c r="BX732" s="237"/>
      <c r="BY732" s="242"/>
      <c r="BZ732" s="239"/>
      <c r="CA732" s="239"/>
      <c r="CB732" s="237"/>
    </row>
    <row r="733" spans="1:80" ht="15" x14ac:dyDescent="0.2">
      <c r="A733" s="351">
        <f t="shared" si="57"/>
        <v>45991</v>
      </c>
      <c r="B733" s="268">
        <v>0.125</v>
      </c>
      <c r="C733" s="254">
        <f>DAY(A733)</f>
        <v>30</v>
      </c>
      <c r="D733" s="255" t="s">
        <v>156</v>
      </c>
      <c r="E733" s="229"/>
      <c r="F733" s="230"/>
      <c r="G733" s="231" t="e" cm="1">
        <f t="array" aca="1" ref="G733" ca="1">INDIRECT("'"&amp;$C733&amp;"'!"&amp;"$"&amp;$D733&amp;$G$1&amp;"")</f>
        <v>#REF!</v>
      </c>
      <c r="H733" s="232" t="s">
        <v>1</v>
      </c>
      <c r="I733" s="230" t="s">
        <v>1</v>
      </c>
      <c r="J733" s="231" t="e" cm="1">
        <f t="array" aca="1" ref="J733" ca="1">INDIRECT("'"&amp;$C733&amp;"'!"&amp;"$"&amp;$D733&amp;$J$1&amp;"")</f>
        <v>#REF!</v>
      </c>
      <c r="K733" s="232"/>
      <c r="L733" s="232"/>
      <c r="M733" s="233"/>
      <c r="N733" s="229" t="e" cm="1">
        <f t="array" aca="1" ref="N733" ca="1">INDIRECT("'"&amp;$C733&amp;"'!"&amp;"$"&amp;$D733&amp;$N$1&amp;"")</f>
        <v>#REF!</v>
      </c>
      <c r="O733" s="232"/>
      <c r="P733" s="232"/>
      <c r="Q733" s="230"/>
      <c r="R733" s="359" t="e" cm="1">
        <f t="array" aca="1" ref="R733" ca="1">INDIRECT("'"&amp;$C733&amp;"'!"&amp;"$"&amp;$D733&amp;$R$1&amp;"")</f>
        <v>#REF!</v>
      </c>
      <c r="S733" s="232"/>
      <c r="T733" s="232"/>
      <c r="U733" s="233"/>
      <c r="V733" s="229"/>
      <c r="W733" s="234" t="e" cm="1">
        <f t="array" aca="1" ref="W733" ca="1">INDIRECT("'"&amp;$C733&amp;"'!"&amp;"$"&amp;$D733&amp;$W$1&amp;"")</f>
        <v>#REF!</v>
      </c>
      <c r="X733" s="232"/>
      <c r="Y733" s="230"/>
      <c r="Z733" s="231"/>
      <c r="AA733" s="232"/>
      <c r="AB733" s="232"/>
      <c r="AC733" s="233"/>
      <c r="AD733" s="229"/>
      <c r="AE733" s="232"/>
      <c r="AF733" s="232"/>
      <c r="AG733" s="230"/>
      <c r="AH733" s="231"/>
      <c r="AI733" s="232"/>
      <c r="AJ733" s="232"/>
      <c r="AK733" s="233"/>
      <c r="AL733" s="229"/>
      <c r="AM733" s="232"/>
      <c r="AN733" s="232"/>
      <c r="AO733" s="230"/>
      <c r="AP733" s="229"/>
      <c r="AQ733" s="233"/>
      <c r="AR733" s="229" t="e" cm="1">
        <f t="array" aca="1" ref="AR733" ca="1">INDIRECT("'"&amp;$C733&amp;"'!"&amp;"$"&amp;$D733&amp;$AR$1&amp;"")</f>
        <v>#REF!</v>
      </c>
      <c r="AS733" s="232"/>
      <c r="AT733" s="230"/>
      <c r="AU733" s="231" t="e" cm="1">
        <f t="array" aca="1" ref="AU733" ca="1">INDIRECT("'"&amp;$C733&amp;"'!"&amp;"$"&amp;$D733&amp;$AU$1&amp;"")</f>
        <v>#REF!</v>
      </c>
      <c r="AV733" s="232"/>
      <c r="AW733" s="230"/>
      <c r="AX733" s="229"/>
      <c r="AY733" s="233"/>
      <c r="AZ733" s="232" t="e" cm="1">
        <f t="array" aca="1" ref="AZ733" ca="1">INDIRECT("'"&amp;$C733&amp;"'!"&amp;"$"&amp;$D733&amp;$AZ$1&amp;"")</f>
        <v>#REF!</v>
      </c>
      <c r="BA733" s="231"/>
      <c r="BB733" s="232"/>
      <c r="BC733" s="230"/>
      <c r="BD733" s="232" t="e" cm="1">
        <f t="array" aca="1" ref="BD733" ca="1">INDIRECT("'"&amp;$C733&amp;"'!"&amp;"$"&amp;$D733&amp;$BD$1&amp;"")</f>
        <v>#REF!</v>
      </c>
      <c r="BE733" s="231"/>
      <c r="BF733" s="232"/>
      <c r="BG733" s="230"/>
      <c r="BH733" s="234"/>
      <c r="BI733" s="230"/>
      <c r="BJ733" s="234" t="e" cm="1">
        <f t="array" aca="1" ref="BJ733" ca="1">INDIRECT("'"&amp;$C733&amp;"'!"&amp;"$"&amp;$D733&amp;$BJ$1&amp;"")</f>
        <v>#REF!</v>
      </c>
      <c r="BK733" s="232"/>
      <c r="BL733" s="230"/>
      <c r="BM733" s="414"/>
      <c r="BN733" s="229" t="e" cm="1">
        <f t="array" aca="1" ref="BN733" ca="1">INDIRECT("'"&amp;$C733&amp;"'!"&amp;"$"&amp;$D733&amp;$BN$1&amp;"")</f>
        <v>#REF!</v>
      </c>
      <c r="BO733" s="231"/>
      <c r="BP733" s="230"/>
      <c r="BQ733" s="234" t="e" cm="1">
        <f t="array" aca="1" ref="BQ733" ca="1">INDIRECT("'"&amp;$C733&amp;"'!"&amp;"$"&amp;$D733&amp;$BQ$1&amp;"")</f>
        <v>#REF!</v>
      </c>
      <c r="BR733" s="232"/>
      <c r="BS733" s="232"/>
      <c r="BT733" s="230"/>
      <c r="BU733" s="234" t="e" cm="1">
        <f t="array" aca="1" ref="BU733" ca="1">INDIRECT("'"&amp;$C733&amp;"'!"&amp;"$"&amp;$D733&amp;$BU$1&amp;"")</f>
        <v>#REF!</v>
      </c>
      <c r="BV733" s="232"/>
      <c r="BW733" s="232"/>
      <c r="BX733" s="230"/>
      <c r="BY733" s="235"/>
      <c r="BZ733" s="232"/>
      <c r="CA733" s="232"/>
      <c r="CB733" s="230"/>
    </row>
    <row r="734" spans="1:80" ht="15" x14ac:dyDescent="0.2">
      <c r="A734" s="351">
        <f t="shared" si="57"/>
        <v>45991</v>
      </c>
      <c r="B734" s="268">
        <v>0.16666666666666699</v>
      </c>
      <c r="C734" s="254">
        <f>DAY(A734)</f>
        <v>30</v>
      </c>
      <c r="D734" s="255" t="s">
        <v>157</v>
      </c>
      <c r="E734" s="236"/>
      <c r="F734" s="237"/>
      <c r="G734" s="238" t="e" cm="1">
        <f t="array" aca="1" ref="G734" ca="1">INDIRECT("'"&amp;$C734&amp;"'!"&amp;"$"&amp;$D734&amp;$G$1&amp;"")</f>
        <v>#REF!</v>
      </c>
      <c r="H734" s="239" t="s">
        <v>1</v>
      </c>
      <c r="I734" s="237" t="s">
        <v>1</v>
      </c>
      <c r="J734" s="238" t="e" cm="1">
        <f t="array" aca="1" ref="J734" ca="1">INDIRECT("'"&amp;$C734&amp;"'!"&amp;"$"&amp;$D734&amp;$J$1&amp;"")</f>
        <v>#REF!</v>
      </c>
      <c r="K734" s="239"/>
      <c r="L734" s="239"/>
      <c r="M734" s="240"/>
      <c r="N734" s="236" t="e" cm="1">
        <f t="array" aca="1" ref="N734" ca="1">INDIRECT("'"&amp;$C734&amp;"'!"&amp;"$"&amp;$D734&amp;$N$1&amp;"")</f>
        <v>#REF!</v>
      </c>
      <c r="O734" s="239"/>
      <c r="P734" s="239"/>
      <c r="Q734" s="237"/>
      <c r="R734" s="236" t="e" cm="1">
        <f t="array" aca="1" ref="R734" ca="1">INDIRECT("'"&amp;$C734&amp;"'!"&amp;"$"&amp;$D734&amp;$R$1&amp;"")</f>
        <v>#REF!</v>
      </c>
      <c r="S734" s="239"/>
      <c r="T734" s="239"/>
      <c r="U734" s="240"/>
      <c r="V734" s="236"/>
      <c r="W734" s="241" t="e" cm="1">
        <f t="array" aca="1" ref="W734" ca="1">INDIRECT("'"&amp;$C734&amp;"'!"&amp;"$"&amp;$D734&amp;$W$1&amp;"")</f>
        <v>#REF!</v>
      </c>
      <c r="X734" s="239"/>
      <c r="Y734" s="237"/>
      <c r="Z734" s="238"/>
      <c r="AA734" s="239"/>
      <c r="AB734" s="239"/>
      <c r="AC734" s="240"/>
      <c r="AD734" s="236"/>
      <c r="AE734" s="239"/>
      <c r="AF734" s="239"/>
      <c r="AG734" s="237"/>
      <c r="AH734" s="238"/>
      <c r="AI734" s="239"/>
      <c r="AJ734" s="239"/>
      <c r="AK734" s="240"/>
      <c r="AL734" s="236"/>
      <c r="AM734" s="239"/>
      <c r="AN734" s="239"/>
      <c r="AO734" s="237"/>
      <c r="AP734" s="236"/>
      <c r="AQ734" s="240"/>
      <c r="AR734" s="236" t="e" cm="1">
        <f t="array" aca="1" ref="AR734" ca="1">INDIRECT("'"&amp;$C734&amp;"'!"&amp;"$"&amp;$D734&amp;$AR$1&amp;"")</f>
        <v>#REF!</v>
      </c>
      <c r="AS734" s="239"/>
      <c r="AT734" s="237"/>
      <c r="AU734" s="238" t="e" cm="1">
        <f t="array" aca="1" ref="AU734" ca="1">INDIRECT("'"&amp;$C734&amp;"'!"&amp;"$"&amp;$D734&amp;$AU$1&amp;"")</f>
        <v>#REF!</v>
      </c>
      <c r="AV734" s="239"/>
      <c r="AW734" s="237"/>
      <c r="AX734" s="236"/>
      <c r="AY734" s="240"/>
      <c r="AZ734" s="239" t="e" cm="1">
        <f t="array" aca="1" ref="AZ734" ca="1">INDIRECT("'"&amp;$C734&amp;"'!"&amp;"$"&amp;$D734&amp;$AZ$1&amp;"")</f>
        <v>#REF!</v>
      </c>
      <c r="BA734" s="238"/>
      <c r="BB734" s="239"/>
      <c r="BC734" s="237"/>
      <c r="BD734" s="239" t="e" cm="1">
        <f t="array" aca="1" ref="BD734" ca="1">INDIRECT("'"&amp;$C734&amp;"'!"&amp;"$"&amp;$D734&amp;$BD$1&amp;"")</f>
        <v>#REF!</v>
      </c>
      <c r="BE734" s="238"/>
      <c r="BF734" s="239"/>
      <c r="BG734" s="237"/>
      <c r="BH734" s="241"/>
      <c r="BI734" s="237"/>
      <c r="BJ734" s="241" t="e" cm="1">
        <f t="array" aca="1" ref="BJ734" ca="1">INDIRECT("'"&amp;$C734&amp;"'!"&amp;"$"&amp;$D734&amp;$BJ$1&amp;"")</f>
        <v>#REF!</v>
      </c>
      <c r="BK734" s="239"/>
      <c r="BL734" s="237"/>
      <c r="BM734" s="415"/>
      <c r="BN734" s="236" t="e" cm="1">
        <f t="array" aca="1" ref="BN734" ca="1">INDIRECT("'"&amp;$C734&amp;"'!"&amp;"$"&amp;$D734&amp;$BN$1&amp;"")</f>
        <v>#REF!</v>
      </c>
      <c r="BO734" s="238"/>
      <c r="BP734" s="237"/>
      <c r="BQ734" s="241" t="e" cm="1">
        <f t="array" aca="1" ref="BQ734" ca="1">INDIRECT("'"&amp;$C734&amp;"'!"&amp;"$"&amp;$D734&amp;$BQ$1&amp;"")</f>
        <v>#REF!</v>
      </c>
      <c r="BR734" s="239"/>
      <c r="BS734" s="239"/>
      <c r="BT734" s="237"/>
      <c r="BU734" s="241" t="e" cm="1">
        <f t="array" aca="1" ref="BU734" ca="1">INDIRECT("'"&amp;$C734&amp;"'!"&amp;"$"&amp;$D734&amp;$BU$1&amp;"")</f>
        <v>#REF!</v>
      </c>
      <c r="BV734" s="239"/>
      <c r="BW734" s="239"/>
      <c r="BX734" s="237"/>
      <c r="BY734" s="242"/>
      <c r="BZ734" s="239"/>
      <c r="CA734" s="239"/>
      <c r="CB734" s="237"/>
    </row>
    <row r="735" spans="1:80" ht="15" x14ac:dyDescent="0.2">
      <c r="A735" s="351">
        <f t="shared" si="57"/>
        <v>45991</v>
      </c>
      <c r="B735" s="268">
        <v>0.20833333333333301</v>
      </c>
      <c r="C735" s="254">
        <f t="shared" ref="C735:C753" si="58">DAY(A735)</f>
        <v>30</v>
      </c>
      <c r="D735" s="255" t="s">
        <v>158</v>
      </c>
      <c r="E735" s="229"/>
      <c r="F735" s="230"/>
      <c r="G735" s="231" t="e" cm="1">
        <f t="array" aca="1" ref="G735" ca="1">INDIRECT("'"&amp;$C735&amp;"'!"&amp;"$"&amp;$D735&amp;$G$1&amp;"")</f>
        <v>#REF!</v>
      </c>
      <c r="H735" s="232" t="s">
        <v>1</v>
      </c>
      <c r="I735" s="230" t="s">
        <v>1</v>
      </c>
      <c r="J735" s="231" t="e" cm="1">
        <f t="array" aca="1" ref="J735" ca="1">INDIRECT("'"&amp;$C735&amp;"'!"&amp;"$"&amp;$D735&amp;$J$1&amp;"")</f>
        <v>#REF!</v>
      </c>
      <c r="K735" s="232"/>
      <c r="L735" s="232"/>
      <c r="M735" s="233"/>
      <c r="N735" s="229" t="e" cm="1">
        <f t="array" aca="1" ref="N735" ca="1">INDIRECT("'"&amp;$C735&amp;"'!"&amp;"$"&amp;$D735&amp;$N$1&amp;"")</f>
        <v>#REF!</v>
      </c>
      <c r="O735" s="232"/>
      <c r="P735" s="232"/>
      <c r="Q735" s="230"/>
      <c r="R735" s="359" t="e" cm="1">
        <f t="array" aca="1" ref="R735" ca="1">INDIRECT("'"&amp;$C735&amp;"'!"&amp;"$"&amp;$D735&amp;$R$1&amp;"")</f>
        <v>#REF!</v>
      </c>
      <c r="S735" s="232"/>
      <c r="T735" s="232"/>
      <c r="U735" s="233"/>
      <c r="V735" s="229"/>
      <c r="W735" s="234" t="e" cm="1">
        <f t="array" aca="1" ref="W735" ca="1">INDIRECT("'"&amp;$C735&amp;"'!"&amp;"$"&amp;$D735&amp;$W$1&amp;"")</f>
        <v>#REF!</v>
      </c>
      <c r="X735" s="232"/>
      <c r="Y735" s="230"/>
      <c r="Z735" s="231"/>
      <c r="AA735" s="232"/>
      <c r="AB735" s="232"/>
      <c r="AC735" s="233"/>
      <c r="AD735" s="229"/>
      <c r="AE735" s="232"/>
      <c r="AF735" s="232"/>
      <c r="AG735" s="230"/>
      <c r="AH735" s="231"/>
      <c r="AI735" s="232"/>
      <c r="AJ735" s="232"/>
      <c r="AK735" s="233"/>
      <c r="AL735" s="229"/>
      <c r="AM735" s="232"/>
      <c r="AN735" s="232"/>
      <c r="AO735" s="230"/>
      <c r="AP735" s="229"/>
      <c r="AQ735" s="233"/>
      <c r="AR735" s="229" t="e" cm="1">
        <f t="array" aca="1" ref="AR735" ca="1">INDIRECT("'"&amp;$C735&amp;"'!"&amp;"$"&amp;$D735&amp;$AR$1&amp;"")</f>
        <v>#REF!</v>
      </c>
      <c r="AS735" s="232"/>
      <c r="AT735" s="230"/>
      <c r="AU735" s="231" t="e" cm="1">
        <f t="array" aca="1" ref="AU735" ca="1">INDIRECT("'"&amp;$C735&amp;"'!"&amp;"$"&amp;$D735&amp;$AU$1&amp;"")</f>
        <v>#REF!</v>
      </c>
      <c r="AV735" s="232"/>
      <c r="AW735" s="230"/>
      <c r="AX735" s="229"/>
      <c r="AY735" s="233"/>
      <c r="AZ735" s="232" t="e" cm="1">
        <f t="array" aca="1" ref="AZ735" ca="1">INDIRECT("'"&amp;$C735&amp;"'!"&amp;"$"&amp;$D735&amp;$AZ$1&amp;"")</f>
        <v>#REF!</v>
      </c>
      <c r="BA735" s="231"/>
      <c r="BB735" s="232"/>
      <c r="BC735" s="230"/>
      <c r="BD735" s="232" t="e" cm="1">
        <f t="array" aca="1" ref="BD735" ca="1">INDIRECT("'"&amp;$C735&amp;"'!"&amp;"$"&amp;$D735&amp;$BD$1&amp;"")</f>
        <v>#REF!</v>
      </c>
      <c r="BE735" s="231"/>
      <c r="BF735" s="232"/>
      <c r="BG735" s="230"/>
      <c r="BH735" s="234"/>
      <c r="BI735" s="230"/>
      <c r="BJ735" s="234" t="e" cm="1">
        <f t="array" aca="1" ref="BJ735" ca="1">INDIRECT("'"&amp;$C735&amp;"'!"&amp;"$"&amp;$D735&amp;$BJ$1&amp;"")</f>
        <v>#REF!</v>
      </c>
      <c r="BK735" s="232"/>
      <c r="BL735" s="230"/>
      <c r="BM735" s="414"/>
      <c r="BN735" s="229" t="e" cm="1">
        <f t="array" aca="1" ref="BN735" ca="1">INDIRECT("'"&amp;$C735&amp;"'!"&amp;"$"&amp;$D735&amp;$BN$1&amp;"")</f>
        <v>#REF!</v>
      </c>
      <c r="BO735" s="231"/>
      <c r="BP735" s="230"/>
      <c r="BQ735" s="234" t="e" cm="1">
        <f t="array" aca="1" ref="BQ735" ca="1">INDIRECT("'"&amp;$C735&amp;"'!"&amp;"$"&amp;$D735&amp;$BQ$1&amp;"")</f>
        <v>#REF!</v>
      </c>
      <c r="BR735" s="232"/>
      <c r="BS735" s="232"/>
      <c r="BT735" s="230"/>
      <c r="BU735" s="234" t="e" cm="1">
        <f t="array" aca="1" ref="BU735" ca="1">INDIRECT("'"&amp;$C735&amp;"'!"&amp;"$"&amp;$D735&amp;$BU$1&amp;"")</f>
        <v>#REF!</v>
      </c>
      <c r="BV735" s="232"/>
      <c r="BW735" s="232"/>
      <c r="BX735" s="230"/>
      <c r="BY735" s="235"/>
      <c r="BZ735" s="232"/>
      <c r="CA735" s="232"/>
      <c r="CB735" s="230"/>
    </row>
    <row r="736" spans="1:80" ht="15" x14ac:dyDescent="0.2">
      <c r="A736" s="351">
        <f t="shared" si="57"/>
        <v>45991</v>
      </c>
      <c r="B736" s="268">
        <v>0.25</v>
      </c>
      <c r="C736" s="254">
        <f t="shared" si="58"/>
        <v>30</v>
      </c>
      <c r="D736" s="255" t="s">
        <v>159</v>
      </c>
      <c r="E736" s="236"/>
      <c r="F736" s="237"/>
      <c r="G736" s="238" t="e" cm="1">
        <f t="array" aca="1" ref="G736" ca="1">INDIRECT("'"&amp;$C736&amp;"'!"&amp;"$"&amp;$D736&amp;$G$1&amp;"")</f>
        <v>#REF!</v>
      </c>
      <c r="H736" s="239" t="s">
        <v>1</v>
      </c>
      <c r="I736" s="237" t="s">
        <v>1</v>
      </c>
      <c r="J736" s="238" t="e" cm="1">
        <f t="array" aca="1" ref="J736" ca="1">INDIRECT("'"&amp;$C736&amp;"'!"&amp;"$"&amp;$D736&amp;$J$1&amp;"")</f>
        <v>#REF!</v>
      </c>
      <c r="K736" s="239"/>
      <c r="L736" s="239"/>
      <c r="M736" s="240"/>
      <c r="N736" s="236" t="e" cm="1">
        <f t="array" aca="1" ref="N736" ca="1">INDIRECT("'"&amp;$C736&amp;"'!"&amp;"$"&amp;$D736&amp;$N$1&amp;"")</f>
        <v>#REF!</v>
      </c>
      <c r="O736" s="239"/>
      <c r="P736" s="239"/>
      <c r="Q736" s="237"/>
      <c r="R736" s="236" t="e" cm="1">
        <f t="array" aca="1" ref="R736" ca="1">INDIRECT("'"&amp;$C736&amp;"'!"&amp;"$"&amp;$D736&amp;$R$1&amp;"")</f>
        <v>#REF!</v>
      </c>
      <c r="S736" s="239"/>
      <c r="T736" s="239"/>
      <c r="U736" s="240"/>
      <c r="V736" s="236"/>
      <c r="W736" s="241" t="e" cm="1">
        <f t="array" aca="1" ref="W736" ca="1">INDIRECT("'"&amp;$C736&amp;"'!"&amp;"$"&amp;$D736&amp;$W$1&amp;"")</f>
        <v>#REF!</v>
      </c>
      <c r="X736" s="239"/>
      <c r="Y736" s="237"/>
      <c r="Z736" s="238"/>
      <c r="AA736" s="239"/>
      <c r="AB736" s="239"/>
      <c r="AC736" s="240"/>
      <c r="AD736" s="236"/>
      <c r="AE736" s="239"/>
      <c r="AF736" s="239"/>
      <c r="AG736" s="237"/>
      <c r="AH736" s="238"/>
      <c r="AI736" s="239"/>
      <c r="AJ736" s="239"/>
      <c r="AK736" s="240"/>
      <c r="AL736" s="236"/>
      <c r="AM736" s="239"/>
      <c r="AN736" s="239"/>
      <c r="AO736" s="237"/>
      <c r="AP736" s="236"/>
      <c r="AQ736" s="240"/>
      <c r="AR736" s="236" t="e" cm="1">
        <f t="array" aca="1" ref="AR736" ca="1">INDIRECT("'"&amp;$C736&amp;"'!"&amp;"$"&amp;$D736&amp;$AR$1&amp;"")</f>
        <v>#REF!</v>
      </c>
      <c r="AS736" s="239"/>
      <c r="AT736" s="237"/>
      <c r="AU736" s="238" t="e" cm="1">
        <f t="array" aca="1" ref="AU736" ca="1">INDIRECT("'"&amp;$C736&amp;"'!"&amp;"$"&amp;$D736&amp;$AU$1&amp;"")</f>
        <v>#REF!</v>
      </c>
      <c r="AV736" s="239"/>
      <c r="AW736" s="237"/>
      <c r="AX736" s="236"/>
      <c r="AY736" s="240"/>
      <c r="AZ736" s="239" t="e" cm="1">
        <f t="array" aca="1" ref="AZ736" ca="1">INDIRECT("'"&amp;$C736&amp;"'!"&amp;"$"&amp;$D736&amp;$AZ$1&amp;"")</f>
        <v>#REF!</v>
      </c>
      <c r="BA736" s="238"/>
      <c r="BB736" s="239"/>
      <c r="BC736" s="237"/>
      <c r="BD736" s="239" t="e" cm="1">
        <f t="array" aca="1" ref="BD736" ca="1">INDIRECT("'"&amp;$C736&amp;"'!"&amp;"$"&amp;$D736&amp;$BD$1&amp;"")</f>
        <v>#REF!</v>
      </c>
      <c r="BE736" s="238"/>
      <c r="BF736" s="239"/>
      <c r="BG736" s="237"/>
      <c r="BH736" s="241"/>
      <c r="BI736" s="237"/>
      <c r="BJ736" s="241" t="e" cm="1">
        <f t="array" aca="1" ref="BJ736" ca="1">INDIRECT("'"&amp;$C736&amp;"'!"&amp;"$"&amp;$D736&amp;$BJ$1&amp;"")</f>
        <v>#REF!</v>
      </c>
      <c r="BK736" s="239"/>
      <c r="BL736" s="237"/>
      <c r="BM736" s="415"/>
      <c r="BN736" s="236" t="e" cm="1">
        <f t="array" aca="1" ref="BN736" ca="1">INDIRECT("'"&amp;$C736&amp;"'!"&amp;"$"&amp;$D736&amp;$BN$1&amp;"")</f>
        <v>#REF!</v>
      </c>
      <c r="BO736" s="238"/>
      <c r="BP736" s="237"/>
      <c r="BQ736" s="241" t="e" cm="1">
        <f t="array" aca="1" ref="BQ736" ca="1">INDIRECT("'"&amp;$C736&amp;"'!"&amp;"$"&amp;$D736&amp;$BQ$1&amp;"")</f>
        <v>#REF!</v>
      </c>
      <c r="BR736" s="239"/>
      <c r="BS736" s="239"/>
      <c r="BT736" s="237"/>
      <c r="BU736" s="241" t="e" cm="1">
        <f t="array" aca="1" ref="BU736" ca="1">INDIRECT("'"&amp;$C736&amp;"'!"&amp;"$"&amp;$D736&amp;$BU$1&amp;"")</f>
        <v>#REF!</v>
      </c>
      <c r="BV736" s="239"/>
      <c r="BW736" s="239"/>
      <c r="BX736" s="237"/>
      <c r="BY736" s="242"/>
      <c r="BZ736" s="239"/>
      <c r="CA736" s="239"/>
      <c r="CB736" s="237"/>
    </row>
    <row r="737" spans="1:80" ht="15" x14ac:dyDescent="0.2">
      <c r="A737" s="351">
        <f t="shared" si="57"/>
        <v>45991</v>
      </c>
      <c r="B737" s="268">
        <v>0.29166666666666702</v>
      </c>
      <c r="C737" s="254">
        <f t="shared" si="58"/>
        <v>30</v>
      </c>
      <c r="D737" s="255" t="s">
        <v>160</v>
      </c>
      <c r="E737" s="229"/>
      <c r="F737" s="230"/>
      <c r="G737" s="231" t="e" cm="1">
        <f t="array" aca="1" ref="G737" ca="1">INDIRECT("'"&amp;$C737&amp;"'!"&amp;"$"&amp;$D737&amp;$G$1&amp;"")</f>
        <v>#REF!</v>
      </c>
      <c r="H737" s="232" t="s">
        <v>1</v>
      </c>
      <c r="I737" s="230" t="s">
        <v>1</v>
      </c>
      <c r="J737" s="231" t="e" cm="1">
        <f t="array" aca="1" ref="J737" ca="1">INDIRECT("'"&amp;$C737&amp;"'!"&amp;"$"&amp;$D737&amp;$J$1&amp;"")</f>
        <v>#REF!</v>
      </c>
      <c r="K737" s="232"/>
      <c r="L737" s="232"/>
      <c r="M737" s="233"/>
      <c r="N737" s="229" t="e" cm="1">
        <f t="array" aca="1" ref="N737" ca="1">INDIRECT("'"&amp;$C737&amp;"'!"&amp;"$"&amp;$D737&amp;$N$1&amp;"")</f>
        <v>#REF!</v>
      </c>
      <c r="O737" s="232"/>
      <c r="P737" s="232"/>
      <c r="Q737" s="230"/>
      <c r="R737" s="359" t="e" cm="1">
        <f t="array" aca="1" ref="R737" ca="1">INDIRECT("'"&amp;$C737&amp;"'!"&amp;"$"&amp;$D737&amp;$R$1&amp;"")</f>
        <v>#REF!</v>
      </c>
      <c r="S737" s="232"/>
      <c r="T737" s="232"/>
      <c r="U737" s="233"/>
      <c r="V737" s="229"/>
      <c r="W737" s="234" t="e" cm="1">
        <f t="array" aca="1" ref="W737" ca="1">INDIRECT("'"&amp;$C737&amp;"'!"&amp;"$"&amp;$D737&amp;$W$1&amp;"")</f>
        <v>#REF!</v>
      </c>
      <c r="X737" s="232"/>
      <c r="Y737" s="230"/>
      <c r="Z737" s="231" t="e" cm="1">
        <f t="array" aca="1" ref="Z737" ca="1">INDIRECT("'"&amp;$C737&amp;"'!"&amp;"$"&amp;$D737&amp;$Z$1&amp;"")</f>
        <v>#REF!</v>
      </c>
      <c r="AA737" s="232" t="s">
        <v>1</v>
      </c>
      <c r="AB737" s="232" t="s">
        <v>1</v>
      </c>
      <c r="AC737" s="233" t="s">
        <v>1</v>
      </c>
      <c r="AD737" s="229" t="e" cm="1">
        <f t="array" aca="1" ref="AD737" ca="1">INDIRECT("'"&amp;$C737&amp;"'!"&amp;"$"&amp;$D737&amp;$AD$1&amp;"")</f>
        <v>#REF!</v>
      </c>
      <c r="AE737" s="232" t="s">
        <v>1</v>
      </c>
      <c r="AF737" s="232" t="s">
        <v>1</v>
      </c>
      <c r="AG737" s="230" t="s">
        <v>1</v>
      </c>
      <c r="AH737" s="231" t="e" cm="1">
        <f t="array" aca="1" ref="AH737" ca="1">INDIRECT("'"&amp;$C737&amp;"'!"&amp;"$"&amp;$D737&amp;$AH$1&amp;"")</f>
        <v>#REF!</v>
      </c>
      <c r="AI737" s="232" t="s">
        <v>1</v>
      </c>
      <c r="AJ737" s="232" t="s">
        <v>1</v>
      </c>
      <c r="AK737" s="233" t="s">
        <v>1</v>
      </c>
      <c r="AL737" s="229" t="e" cm="1">
        <f t="array" aca="1" ref="AL737" ca="1">INDIRECT("'"&amp;$C737&amp;"'!"&amp;"$"&amp;$D737&amp;$AL$1&amp;"")</f>
        <v>#REF!</v>
      </c>
      <c r="AM737" s="232" t="s">
        <v>1</v>
      </c>
      <c r="AN737" s="232" t="s">
        <v>1</v>
      </c>
      <c r="AO737" s="230" t="s">
        <v>1</v>
      </c>
      <c r="AP737" s="229"/>
      <c r="AQ737" s="233"/>
      <c r="AR737" s="229" t="e" cm="1">
        <f t="array" aca="1" ref="AR737" ca="1">INDIRECT("'"&amp;$C737&amp;"'!"&amp;"$"&amp;$D737&amp;$AR$1&amp;"")</f>
        <v>#REF!</v>
      </c>
      <c r="AS737" s="232"/>
      <c r="AT737" s="230"/>
      <c r="AU737" s="231" t="e" cm="1">
        <f t="array" aca="1" ref="AU737" ca="1">INDIRECT("'"&amp;$C737&amp;"'!"&amp;"$"&amp;$D737&amp;$AU$1&amp;"")</f>
        <v>#REF!</v>
      </c>
      <c r="AV737" s="232"/>
      <c r="AW737" s="230"/>
      <c r="AX737" s="229"/>
      <c r="AY737" s="233"/>
      <c r="AZ737" s="232" t="e" cm="1">
        <f t="array" aca="1" ref="AZ737" ca="1">INDIRECT("'"&amp;$C737&amp;"'!"&amp;"$"&amp;$D737&amp;$AZ$1&amp;"")</f>
        <v>#REF!</v>
      </c>
      <c r="BA737" s="231"/>
      <c r="BB737" s="232"/>
      <c r="BC737" s="230"/>
      <c r="BD737" s="232" t="e" cm="1">
        <f t="array" aca="1" ref="BD737" ca="1">INDIRECT("'"&amp;$C737&amp;"'!"&amp;"$"&amp;$D737&amp;$BD$1&amp;"")</f>
        <v>#REF!</v>
      </c>
      <c r="BE737" s="231"/>
      <c r="BF737" s="232"/>
      <c r="BG737" s="230"/>
      <c r="BH737" s="234"/>
      <c r="BI737" s="230"/>
      <c r="BJ737" s="234" t="e" cm="1">
        <f t="array" aca="1" ref="BJ737" ca="1">INDIRECT("'"&amp;$C737&amp;"'!"&amp;"$"&amp;$D737&amp;$BJ$1&amp;"")</f>
        <v>#REF!</v>
      </c>
      <c r="BK737" s="232"/>
      <c r="BL737" s="230"/>
      <c r="BM737" s="414"/>
      <c r="BN737" s="229" t="e" cm="1">
        <f t="array" aca="1" ref="BN737" ca="1">INDIRECT("'"&amp;$C737&amp;"'!"&amp;"$"&amp;$D737&amp;$BN$1&amp;"")</f>
        <v>#REF!</v>
      </c>
      <c r="BO737" s="231"/>
      <c r="BP737" s="230"/>
      <c r="BQ737" s="234" t="e" cm="1">
        <f t="array" aca="1" ref="BQ737" ca="1">INDIRECT("'"&amp;$C737&amp;"'!"&amp;"$"&amp;$D737&amp;$BQ$1&amp;"")</f>
        <v>#REF!</v>
      </c>
      <c r="BR737" s="232"/>
      <c r="BS737" s="232"/>
      <c r="BT737" s="230"/>
      <c r="BU737" s="235" t="e" cm="1">
        <f t="array" aca="1" ref="BU737" ca="1">INDIRECT("'"&amp;$C737&amp;"'!"&amp;"$"&amp;$D737&amp;$BU$1&amp;"")</f>
        <v>#REF!</v>
      </c>
      <c r="BV737" s="232"/>
      <c r="BW737" s="232"/>
      <c r="BX737" s="230"/>
      <c r="BY737" s="235"/>
      <c r="BZ737" s="232"/>
      <c r="CA737" s="232"/>
      <c r="CB737" s="230"/>
    </row>
    <row r="738" spans="1:80" ht="15" x14ac:dyDescent="0.2">
      <c r="A738" s="351">
        <f t="shared" si="57"/>
        <v>45991</v>
      </c>
      <c r="B738" s="268">
        <v>0.33333333333333398</v>
      </c>
      <c r="C738" s="254">
        <f t="shared" si="58"/>
        <v>30</v>
      </c>
      <c r="D738" s="255" t="s">
        <v>161</v>
      </c>
      <c r="E738" s="236"/>
      <c r="F738" s="237"/>
      <c r="G738" s="238" t="e" cm="1">
        <f t="array" aca="1" ref="G738" ca="1">INDIRECT("'"&amp;$C738&amp;"'!"&amp;"$"&amp;$D738&amp;$G$1&amp;"")</f>
        <v>#REF!</v>
      </c>
      <c r="H738" s="239" t="s">
        <v>1</v>
      </c>
      <c r="I738" s="237" t="s">
        <v>1</v>
      </c>
      <c r="J738" s="238" t="e" cm="1">
        <f t="array" aca="1" ref="J738" ca="1">INDIRECT("'"&amp;$C738&amp;"'!"&amp;"$"&amp;$D738&amp;$J$1&amp;"")</f>
        <v>#REF!</v>
      </c>
      <c r="K738" s="239"/>
      <c r="L738" s="239"/>
      <c r="M738" s="240"/>
      <c r="N738" s="236" t="e" cm="1">
        <f t="array" aca="1" ref="N738" ca="1">INDIRECT("'"&amp;$C738&amp;"'!"&amp;"$"&amp;$D738&amp;$N$1&amp;"")</f>
        <v>#REF!</v>
      </c>
      <c r="O738" s="239"/>
      <c r="P738" s="239"/>
      <c r="Q738" s="237"/>
      <c r="R738" s="236" t="e" cm="1">
        <f t="array" aca="1" ref="R738" ca="1">INDIRECT("'"&amp;$C738&amp;"'!"&amp;"$"&amp;$D738&amp;$R$1&amp;"")</f>
        <v>#REF!</v>
      </c>
      <c r="S738" s="239"/>
      <c r="T738" s="239"/>
      <c r="U738" s="240"/>
      <c r="V738" s="236"/>
      <c r="W738" s="241" t="e" cm="1">
        <f t="array" aca="1" ref="W738" ca="1">INDIRECT("'"&amp;$C738&amp;"'!"&amp;"$"&amp;$D738&amp;$W$1&amp;"")</f>
        <v>#REF!</v>
      </c>
      <c r="X738" s="239"/>
      <c r="Y738" s="237"/>
      <c r="Z738" s="238" t="e" cm="1">
        <f t="array" aca="1" ref="Z738" ca="1">INDIRECT("'"&amp;$C738&amp;"'!"&amp;"$"&amp;$D738&amp;$Z$1&amp;"")</f>
        <v>#REF!</v>
      </c>
      <c r="AA738" s="239" t="s">
        <v>1</v>
      </c>
      <c r="AB738" s="239" t="s">
        <v>1</v>
      </c>
      <c r="AC738" s="240" t="s">
        <v>1</v>
      </c>
      <c r="AD738" s="236" t="e" cm="1">
        <f t="array" aca="1" ref="AD738" ca="1">INDIRECT("'"&amp;$C738&amp;"'!"&amp;"$"&amp;$D738&amp;$AD$1&amp;"")</f>
        <v>#REF!</v>
      </c>
      <c r="AE738" s="239" t="s">
        <v>1</v>
      </c>
      <c r="AF738" s="239" t="s">
        <v>1</v>
      </c>
      <c r="AG738" s="237" t="s">
        <v>1</v>
      </c>
      <c r="AH738" s="238" t="e" cm="1">
        <f t="array" aca="1" ref="AH738" ca="1">INDIRECT("'"&amp;$C738&amp;"'!"&amp;"$"&amp;$D738&amp;$AH$1&amp;"")</f>
        <v>#REF!</v>
      </c>
      <c r="AI738" s="239" t="s">
        <v>1</v>
      </c>
      <c r="AJ738" s="239" t="s">
        <v>1</v>
      </c>
      <c r="AK738" s="240" t="s">
        <v>1</v>
      </c>
      <c r="AL738" s="236" t="e" cm="1">
        <f t="array" aca="1" ref="AL738" ca="1">INDIRECT("'"&amp;$C738&amp;"'!"&amp;"$"&amp;$D738&amp;$AL$1&amp;"")</f>
        <v>#REF!</v>
      </c>
      <c r="AM738" s="239" t="s">
        <v>1</v>
      </c>
      <c r="AN738" s="239" t="s">
        <v>1</v>
      </c>
      <c r="AO738" s="237" t="s">
        <v>1</v>
      </c>
      <c r="AP738" s="236"/>
      <c r="AQ738" s="240"/>
      <c r="AR738" s="236" t="e" cm="1">
        <f t="array" aca="1" ref="AR738" ca="1">INDIRECT("'"&amp;$C738&amp;"'!"&amp;"$"&amp;$D738&amp;$AR$1&amp;"")</f>
        <v>#REF!</v>
      </c>
      <c r="AS738" s="239"/>
      <c r="AT738" s="237"/>
      <c r="AU738" s="238" t="e" cm="1">
        <f t="array" aca="1" ref="AU738" ca="1">INDIRECT("'"&amp;$C738&amp;"'!"&amp;"$"&amp;$D738&amp;$AU$1&amp;"")</f>
        <v>#REF!</v>
      </c>
      <c r="AV738" s="239"/>
      <c r="AW738" s="237"/>
      <c r="AX738" s="236"/>
      <c r="AY738" s="240"/>
      <c r="AZ738" s="239" t="e" cm="1">
        <f t="array" aca="1" ref="AZ738" ca="1">INDIRECT("'"&amp;$C738&amp;"'!"&amp;"$"&amp;$D738&amp;$AZ$1&amp;"")</f>
        <v>#REF!</v>
      </c>
      <c r="BA738" s="238"/>
      <c r="BB738" s="239"/>
      <c r="BC738" s="237"/>
      <c r="BD738" s="239" t="e" cm="1">
        <f t="array" aca="1" ref="BD738" ca="1">INDIRECT("'"&amp;$C738&amp;"'!"&amp;"$"&amp;$D738&amp;$BD$1&amp;"")</f>
        <v>#REF!</v>
      </c>
      <c r="BE738" s="238"/>
      <c r="BF738" s="239"/>
      <c r="BG738" s="237"/>
      <c r="BH738" s="241"/>
      <c r="BI738" s="237"/>
      <c r="BJ738" s="241" t="e" cm="1">
        <f t="array" aca="1" ref="BJ738" ca="1">INDIRECT("'"&amp;$C738&amp;"'!"&amp;"$"&amp;$D738&amp;$BJ$1&amp;"")</f>
        <v>#REF!</v>
      </c>
      <c r="BK738" s="239"/>
      <c r="BL738" s="237"/>
      <c r="BM738" s="415"/>
      <c r="BN738" s="236" t="e" cm="1">
        <f t="array" aca="1" ref="BN738" ca="1">INDIRECT("'"&amp;$C738&amp;"'!"&amp;"$"&amp;$D738&amp;$BN$1&amp;"")</f>
        <v>#REF!</v>
      </c>
      <c r="BO738" s="238"/>
      <c r="BP738" s="237"/>
      <c r="BQ738" s="241" t="e" cm="1">
        <f t="array" aca="1" ref="BQ738" ca="1">INDIRECT("'"&amp;$C738&amp;"'!"&amp;"$"&amp;$D738&amp;$BQ$1&amp;"")</f>
        <v>#REF!</v>
      </c>
      <c r="BR738" s="239"/>
      <c r="BS738" s="239"/>
      <c r="BT738" s="237"/>
      <c r="BU738" s="242" t="e" cm="1">
        <f t="array" aca="1" ref="BU738" ca="1">INDIRECT("'"&amp;$C738&amp;"'!"&amp;"$"&amp;$D738&amp;$BU$1&amp;"")</f>
        <v>#REF!</v>
      </c>
      <c r="BV738" s="239"/>
      <c r="BW738" s="239"/>
      <c r="BX738" s="237"/>
      <c r="BY738" s="242"/>
      <c r="BZ738" s="239"/>
      <c r="CA738" s="239"/>
      <c r="CB738" s="237"/>
    </row>
    <row r="739" spans="1:80" ht="15" x14ac:dyDescent="0.2">
      <c r="A739" s="351">
        <f t="shared" si="57"/>
        <v>45991</v>
      </c>
      <c r="B739" s="268">
        <v>0.375</v>
      </c>
      <c r="C739" s="254">
        <f t="shared" si="58"/>
        <v>30</v>
      </c>
      <c r="D739" s="255" t="s">
        <v>162</v>
      </c>
      <c r="E739" s="229"/>
      <c r="F739" s="230"/>
      <c r="G739" s="231" t="e" cm="1">
        <f t="array" aca="1" ref="G739" ca="1">INDIRECT("'"&amp;$C739&amp;"'!"&amp;"$"&amp;$D739&amp;$G$1&amp;"")</f>
        <v>#REF!</v>
      </c>
      <c r="H739" s="232" t="s">
        <v>1</v>
      </c>
      <c r="I739" s="230" t="s">
        <v>1</v>
      </c>
      <c r="J739" s="231" t="e" cm="1">
        <f t="array" aca="1" ref="J739" ca="1">INDIRECT("'"&amp;$C739&amp;"'!"&amp;"$"&amp;$D739&amp;$J$1&amp;"")</f>
        <v>#REF!</v>
      </c>
      <c r="K739" s="232"/>
      <c r="L739" s="232"/>
      <c r="M739" s="233"/>
      <c r="N739" s="229" t="e" cm="1">
        <f t="array" aca="1" ref="N739" ca="1">INDIRECT("'"&amp;$C739&amp;"'!"&amp;"$"&amp;$D739&amp;$N$1&amp;"")</f>
        <v>#REF!</v>
      </c>
      <c r="O739" s="232"/>
      <c r="P739" s="232"/>
      <c r="Q739" s="230"/>
      <c r="R739" s="359" t="e" cm="1">
        <f t="array" aca="1" ref="R739" ca="1">INDIRECT("'"&amp;$C739&amp;"'!"&amp;"$"&amp;$D739&amp;$R$1&amp;"")</f>
        <v>#REF!</v>
      </c>
      <c r="S739" s="232"/>
      <c r="T739" s="232"/>
      <c r="U739" s="233"/>
      <c r="V739" s="229"/>
      <c r="W739" s="234" t="e" cm="1">
        <f t="array" aca="1" ref="W739" ca="1">INDIRECT("'"&amp;$C739&amp;"'!"&amp;"$"&amp;$D739&amp;$W$1&amp;"")</f>
        <v>#REF!</v>
      </c>
      <c r="X739" s="232"/>
      <c r="Y739" s="230"/>
      <c r="Z739" s="231" t="e" cm="1">
        <f t="array" aca="1" ref="Z739" ca="1">INDIRECT("'"&amp;$C739&amp;"'!"&amp;"$"&amp;$D739&amp;$Z$1&amp;"")</f>
        <v>#REF!</v>
      </c>
      <c r="AA739" s="232" t="s">
        <v>1</v>
      </c>
      <c r="AB739" s="232" t="s">
        <v>1</v>
      </c>
      <c r="AC739" s="233" t="s">
        <v>1</v>
      </c>
      <c r="AD739" s="229" t="e" cm="1">
        <f t="array" aca="1" ref="AD739" ca="1">INDIRECT("'"&amp;$C739&amp;"'!"&amp;"$"&amp;$D739&amp;$AD$1&amp;"")</f>
        <v>#REF!</v>
      </c>
      <c r="AE739" s="232" t="s">
        <v>1</v>
      </c>
      <c r="AF739" s="232" t="s">
        <v>1</v>
      </c>
      <c r="AG739" s="230" t="s">
        <v>1</v>
      </c>
      <c r="AH739" s="231" t="e" cm="1">
        <f t="array" aca="1" ref="AH739" ca="1">INDIRECT("'"&amp;$C739&amp;"'!"&amp;"$"&amp;$D739&amp;$AH$1&amp;"")</f>
        <v>#REF!</v>
      </c>
      <c r="AI739" s="232" t="s">
        <v>1</v>
      </c>
      <c r="AJ739" s="232" t="s">
        <v>1</v>
      </c>
      <c r="AK739" s="233" t="s">
        <v>1</v>
      </c>
      <c r="AL739" s="229" t="e" cm="1">
        <f t="array" aca="1" ref="AL739" ca="1">INDIRECT("'"&amp;$C739&amp;"'!"&amp;"$"&amp;$D739&amp;$AL$1&amp;"")</f>
        <v>#REF!</v>
      </c>
      <c r="AM739" s="232" t="s">
        <v>1</v>
      </c>
      <c r="AN739" s="232" t="s">
        <v>1</v>
      </c>
      <c r="AO739" s="230" t="s">
        <v>1</v>
      </c>
      <c r="AP739" s="229"/>
      <c r="AQ739" s="233"/>
      <c r="AR739" s="229" t="e" cm="1">
        <f t="array" aca="1" ref="AR739" ca="1">INDIRECT("'"&amp;$C739&amp;"'!"&amp;"$"&amp;$D739&amp;$AR$1&amp;"")</f>
        <v>#REF!</v>
      </c>
      <c r="AS739" s="232"/>
      <c r="AT739" s="230"/>
      <c r="AU739" s="231" t="e" cm="1">
        <f t="array" aca="1" ref="AU739" ca="1">INDIRECT("'"&amp;$C739&amp;"'!"&amp;"$"&amp;$D739&amp;$AU$1&amp;"")</f>
        <v>#REF!</v>
      </c>
      <c r="AV739" s="232"/>
      <c r="AW739" s="230"/>
      <c r="AX739" s="229"/>
      <c r="AY739" s="233"/>
      <c r="AZ739" s="232" t="e" cm="1">
        <f t="array" aca="1" ref="AZ739" ca="1">INDIRECT("'"&amp;$C739&amp;"'!"&amp;"$"&amp;$D739&amp;$AZ$1&amp;"")</f>
        <v>#REF!</v>
      </c>
      <c r="BA739" s="231"/>
      <c r="BB739" s="232"/>
      <c r="BC739" s="230"/>
      <c r="BD739" s="232" t="e" cm="1">
        <f t="array" aca="1" ref="BD739" ca="1">INDIRECT("'"&amp;$C739&amp;"'!"&amp;"$"&amp;$D739&amp;$BD$1&amp;"")</f>
        <v>#REF!</v>
      </c>
      <c r="BE739" s="231"/>
      <c r="BF739" s="232"/>
      <c r="BG739" s="230"/>
      <c r="BH739" s="234"/>
      <c r="BI739" s="230"/>
      <c r="BJ739" s="234" t="e" cm="1">
        <f t="array" aca="1" ref="BJ739" ca="1">INDIRECT("'"&amp;$C739&amp;"'!"&amp;"$"&amp;$D739&amp;$BJ$1&amp;"")</f>
        <v>#REF!</v>
      </c>
      <c r="BK739" s="232"/>
      <c r="BL739" s="230"/>
      <c r="BM739" s="414"/>
      <c r="BN739" s="229" t="e" cm="1">
        <f t="array" aca="1" ref="BN739" ca="1">INDIRECT("'"&amp;$C739&amp;"'!"&amp;"$"&amp;$D739&amp;$BN$1&amp;"")</f>
        <v>#REF!</v>
      </c>
      <c r="BO739" s="231"/>
      <c r="BP739" s="230"/>
      <c r="BQ739" s="234" t="e" cm="1">
        <f t="array" aca="1" ref="BQ739" ca="1">INDIRECT("'"&amp;$C739&amp;"'!"&amp;"$"&amp;$D739&amp;$BQ$1&amp;"")</f>
        <v>#REF!</v>
      </c>
      <c r="BR739" s="232"/>
      <c r="BS739" s="232"/>
      <c r="BT739" s="230"/>
      <c r="BU739" s="235" t="e" cm="1">
        <f t="array" aca="1" ref="BU739" ca="1">INDIRECT("'"&amp;$C739&amp;"'!"&amp;"$"&amp;$D739&amp;$BU$1&amp;"")</f>
        <v>#REF!</v>
      </c>
      <c r="BV739" s="232"/>
      <c r="BW739" s="232"/>
      <c r="BX739" s="230"/>
      <c r="BY739" s="235"/>
      <c r="BZ739" s="232"/>
      <c r="CA739" s="232"/>
      <c r="CB739" s="230"/>
    </row>
    <row r="740" spans="1:80" ht="15" x14ac:dyDescent="0.2">
      <c r="A740" s="351">
        <f t="shared" si="57"/>
        <v>45991</v>
      </c>
      <c r="B740" s="268">
        <v>0.41666666666666702</v>
      </c>
      <c r="C740" s="254">
        <f t="shared" si="58"/>
        <v>30</v>
      </c>
      <c r="D740" s="255" t="s">
        <v>163</v>
      </c>
      <c r="E740" s="236"/>
      <c r="F740" s="237"/>
      <c r="G740" s="238" t="e" cm="1">
        <f t="array" aca="1" ref="G740" ca="1">INDIRECT("'"&amp;$C740&amp;"'!"&amp;"$"&amp;$D740&amp;$G$1&amp;"")</f>
        <v>#REF!</v>
      </c>
      <c r="H740" s="239" t="s">
        <v>1</v>
      </c>
      <c r="I740" s="237" t="s">
        <v>1</v>
      </c>
      <c r="J740" s="238" t="e" cm="1">
        <f t="array" aca="1" ref="J740" ca="1">INDIRECT("'"&amp;$C740&amp;"'!"&amp;"$"&amp;$D740&amp;$J$1&amp;"")</f>
        <v>#REF!</v>
      </c>
      <c r="K740" s="239"/>
      <c r="L740" s="239"/>
      <c r="M740" s="240"/>
      <c r="N740" s="236" t="e" cm="1">
        <f t="array" aca="1" ref="N740" ca="1">INDIRECT("'"&amp;$C740&amp;"'!"&amp;"$"&amp;$D740&amp;$N$1&amp;"")</f>
        <v>#REF!</v>
      </c>
      <c r="O740" s="239"/>
      <c r="P740" s="239"/>
      <c r="Q740" s="237"/>
      <c r="R740" s="236" t="e" cm="1">
        <f t="array" aca="1" ref="R740" ca="1">INDIRECT("'"&amp;$C740&amp;"'!"&amp;"$"&amp;$D740&amp;$R$1&amp;"")</f>
        <v>#REF!</v>
      </c>
      <c r="S740" s="239"/>
      <c r="T740" s="239"/>
      <c r="U740" s="240"/>
      <c r="V740" s="236"/>
      <c r="W740" s="241" t="e" cm="1">
        <f t="array" aca="1" ref="W740" ca="1">INDIRECT("'"&amp;$C740&amp;"'!"&amp;"$"&amp;$D740&amp;$W$1&amp;"")</f>
        <v>#REF!</v>
      </c>
      <c r="X740" s="239"/>
      <c r="Y740" s="237"/>
      <c r="Z740" s="238" t="e" cm="1">
        <f t="array" aca="1" ref="Z740" ca="1">INDIRECT("'"&amp;$C740&amp;"'!"&amp;"$"&amp;$D740&amp;$Z$1&amp;"")</f>
        <v>#REF!</v>
      </c>
      <c r="AA740" s="239" t="s">
        <v>1</v>
      </c>
      <c r="AB740" s="239" t="s">
        <v>1</v>
      </c>
      <c r="AC740" s="240" t="s">
        <v>1</v>
      </c>
      <c r="AD740" s="236" t="e" cm="1">
        <f t="array" aca="1" ref="AD740" ca="1">INDIRECT("'"&amp;$C740&amp;"'!"&amp;"$"&amp;$D740&amp;$AD$1&amp;"")</f>
        <v>#REF!</v>
      </c>
      <c r="AE740" s="239" t="s">
        <v>1</v>
      </c>
      <c r="AF740" s="239" t="s">
        <v>1</v>
      </c>
      <c r="AG740" s="237" t="s">
        <v>1</v>
      </c>
      <c r="AH740" s="238" t="e" cm="1">
        <f t="array" aca="1" ref="AH740" ca="1">INDIRECT("'"&amp;$C740&amp;"'!"&amp;"$"&amp;$D740&amp;$AH$1&amp;"")</f>
        <v>#REF!</v>
      </c>
      <c r="AI740" s="239" t="s">
        <v>1</v>
      </c>
      <c r="AJ740" s="239" t="s">
        <v>1</v>
      </c>
      <c r="AK740" s="240" t="s">
        <v>1</v>
      </c>
      <c r="AL740" s="236" t="e" cm="1">
        <f t="array" aca="1" ref="AL740" ca="1">INDIRECT("'"&amp;$C740&amp;"'!"&amp;"$"&amp;$D740&amp;$AL$1&amp;"")</f>
        <v>#REF!</v>
      </c>
      <c r="AM740" s="239" t="s">
        <v>1</v>
      </c>
      <c r="AN740" s="239" t="s">
        <v>1</v>
      </c>
      <c r="AO740" s="237" t="s">
        <v>1</v>
      </c>
      <c r="AP740" s="236"/>
      <c r="AQ740" s="240"/>
      <c r="AR740" s="236" t="e" cm="1">
        <f t="array" aca="1" ref="AR740" ca="1">INDIRECT("'"&amp;$C740&amp;"'!"&amp;"$"&amp;$D740&amp;$AR$1&amp;"")</f>
        <v>#REF!</v>
      </c>
      <c r="AS740" s="239"/>
      <c r="AT740" s="237"/>
      <c r="AU740" s="238" t="e" cm="1">
        <f t="array" aca="1" ref="AU740" ca="1">INDIRECT("'"&amp;$C740&amp;"'!"&amp;"$"&amp;$D740&amp;$AU$1&amp;"")</f>
        <v>#REF!</v>
      </c>
      <c r="AV740" s="239"/>
      <c r="AW740" s="237"/>
      <c r="AX740" s="236"/>
      <c r="AY740" s="240"/>
      <c r="AZ740" s="239" t="e" cm="1">
        <f t="array" aca="1" ref="AZ740" ca="1">INDIRECT("'"&amp;$C740&amp;"'!"&amp;"$"&amp;$D740&amp;$AZ$1&amp;"")</f>
        <v>#REF!</v>
      </c>
      <c r="BA740" s="238"/>
      <c r="BB740" s="239"/>
      <c r="BC740" s="237"/>
      <c r="BD740" s="239" t="e" cm="1">
        <f t="array" aca="1" ref="BD740" ca="1">INDIRECT("'"&amp;$C740&amp;"'!"&amp;"$"&amp;$D740&amp;$BD$1&amp;"")</f>
        <v>#REF!</v>
      </c>
      <c r="BE740" s="238"/>
      <c r="BF740" s="239"/>
      <c r="BG740" s="237"/>
      <c r="BH740" s="241"/>
      <c r="BI740" s="237"/>
      <c r="BJ740" s="241" t="e" cm="1">
        <f t="array" aca="1" ref="BJ740" ca="1">INDIRECT("'"&amp;$C740&amp;"'!"&amp;"$"&amp;$D740&amp;$BJ$1&amp;"")</f>
        <v>#REF!</v>
      </c>
      <c r="BK740" s="239"/>
      <c r="BL740" s="237"/>
      <c r="BM740" s="415"/>
      <c r="BN740" s="236" t="e" cm="1">
        <f t="array" aca="1" ref="BN740" ca="1">INDIRECT("'"&amp;$C740&amp;"'!"&amp;"$"&amp;$D740&amp;$BN$1&amp;"")</f>
        <v>#REF!</v>
      </c>
      <c r="BO740" s="238"/>
      <c r="BP740" s="237"/>
      <c r="BQ740" s="241" t="e" cm="1">
        <f t="array" aca="1" ref="BQ740" ca="1">INDIRECT("'"&amp;$C740&amp;"'!"&amp;"$"&amp;$D740&amp;$BQ$1&amp;"")</f>
        <v>#REF!</v>
      </c>
      <c r="BR740" s="239"/>
      <c r="BS740" s="239"/>
      <c r="BT740" s="237"/>
      <c r="BU740" s="242" t="e" cm="1">
        <f t="array" aca="1" ref="BU740" ca="1">INDIRECT("'"&amp;$C740&amp;"'!"&amp;"$"&amp;$D740&amp;$BU$1&amp;"")</f>
        <v>#REF!</v>
      </c>
      <c r="BV740" s="239"/>
      <c r="BW740" s="239"/>
      <c r="BX740" s="237"/>
      <c r="BY740" s="242"/>
      <c r="BZ740" s="239"/>
      <c r="CA740" s="239"/>
      <c r="CB740" s="237"/>
    </row>
    <row r="741" spans="1:80" ht="15" x14ac:dyDescent="0.2">
      <c r="A741" s="351">
        <f t="shared" si="57"/>
        <v>45991</v>
      </c>
      <c r="B741" s="268">
        <v>0.45833333333333398</v>
      </c>
      <c r="C741" s="254">
        <f t="shared" si="58"/>
        <v>30</v>
      </c>
      <c r="D741" s="255" t="s">
        <v>164</v>
      </c>
      <c r="E741" s="229"/>
      <c r="F741" s="230"/>
      <c r="G741" s="231" t="e" cm="1">
        <f t="array" aca="1" ref="G741" ca="1">INDIRECT("'"&amp;$C741&amp;"'!"&amp;"$"&amp;$D741&amp;$G$1&amp;"")</f>
        <v>#REF!</v>
      </c>
      <c r="H741" s="232" t="s">
        <v>1</v>
      </c>
      <c r="I741" s="230" t="s">
        <v>1</v>
      </c>
      <c r="J741" s="231" t="e" cm="1">
        <f t="array" aca="1" ref="J741" ca="1">INDIRECT("'"&amp;$C741&amp;"'!"&amp;"$"&amp;$D741&amp;$J$1&amp;"")</f>
        <v>#REF!</v>
      </c>
      <c r="K741" s="232"/>
      <c r="L741" s="232"/>
      <c r="M741" s="233"/>
      <c r="N741" s="229" t="e" cm="1">
        <f t="array" aca="1" ref="N741" ca="1">INDIRECT("'"&amp;$C741&amp;"'!"&amp;"$"&amp;$D741&amp;$N$1&amp;"")</f>
        <v>#REF!</v>
      </c>
      <c r="O741" s="232"/>
      <c r="P741" s="232"/>
      <c r="Q741" s="230"/>
      <c r="R741" s="359" t="e" cm="1">
        <f t="array" aca="1" ref="R741" ca="1">INDIRECT("'"&amp;$C741&amp;"'!"&amp;"$"&amp;$D741&amp;$R$1&amp;"")</f>
        <v>#REF!</v>
      </c>
      <c r="S741" s="232"/>
      <c r="T741" s="232"/>
      <c r="U741" s="233"/>
      <c r="V741" s="229"/>
      <c r="W741" s="234" t="e" cm="1">
        <f t="array" aca="1" ref="W741" ca="1">INDIRECT("'"&amp;$C741&amp;"'!"&amp;"$"&amp;$D741&amp;$W$1&amp;"")</f>
        <v>#REF!</v>
      </c>
      <c r="X741" s="232"/>
      <c r="Y741" s="230"/>
      <c r="Z741" s="231" t="e" cm="1">
        <f t="array" aca="1" ref="Z741" ca="1">INDIRECT("'"&amp;$C741&amp;"'!"&amp;"$"&amp;$D741&amp;$Z$1&amp;"")</f>
        <v>#REF!</v>
      </c>
      <c r="AA741" s="232" t="s">
        <v>1</v>
      </c>
      <c r="AB741" s="232" t="s">
        <v>1</v>
      </c>
      <c r="AC741" s="233" t="s">
        <v>1</v>
      </c>
      <c r="AD741" s="229" t="e" cm="1">
        <f t="array" aca="1" ref="AD741" ca="1">INDIRECT("'"&amp;$C741&amp;"'!"&amp;"$"&amp;$D741&amp;$AD$1&amp;"")</f>
        <v>#REF!</v>
      </c>
      <c r="AE741" s="232" t="s">
        <v>1</v>
      </c>
      <c r="AF741" s="232" t="s">
        <v>1</v>
      </c>
      <c r="AG741" s="230" t="s">
        <v>1</v>
      </c>
      <c r="AH741" s="231" t="e" cm="1">
        <f t="array" aca="1" ref="AH741" ca="1">INDIRECT("'"&amp;$C741&amp;"'!"&amp;"$"&amp;$D741&amp;$AH$1&amp;"")</f>
        <v>#REF!</v>
      </c>
      <c r="AI741" s="232" t="s">
        <v>1</v>
      </c>
      <c r="AJ741" s="232" t="s">
        <v>1</v>
      </c>
      <c r="AK741" s="233" t="s">
        <v>1</v>
      </c>
      <c r="AL741" s="229" t="e" cm="1">
        <f t="array" aca="1" ref="AL741" ca="1">INDIRECT("'"&amp;$C741&amp;"'!"&amp;"$"&amp;$D741&amp;$AL$1&amp;"")</f>
        <v>#REF!</v>
      </c>
      <c r="AM741" s="232" t="s">
        <v>1</v>
      </c>
      <c r="AN741" s="232" t="s">
        <v>1</v>
      </c>
      <c r="AO741" s="230" t="s">
        <v>1</v>
      </c>
      <c r="AP741" s="229"/>
      <c r="AQ741" s="233"/>
      <c r="AR741" s="229" t="e" cm="1">
        <f t="array" aca="1" ref="AR741" ca="1">INDIRECT("'"&amp;$C741&amp;"'!"&amp;"$"&amp;$D741&amp;$AR$1&amp;"")</f>
        <v>#REF!</v>
      </c>
      <c r="AS741" s="232"/>
      <c r="AT741" s="230"/>
      <c r="AU741" s="231" t="e" cm="1">
        <f t="array" aca="1" ref="AU741" ca="1">INDIRECT("'"&amp;$C741&amp;"'!"&amp;"$"&amp;$D741&amp;$AU$1&amp;"")</f>
        <v>#REF!</v>
      </c>
      <c r="AV741" s="232"/>
      <c r="AW741" s="230"/>
      <c r="AX741" s="229"/>
      <c r="AY741" s="233"/>
      <c r="AZ741" s="232" t="e" cm="1">
        <f t="array" aca="1" ref="AZ741" ca="1">INDIRECT("'"&amp;$C741&amp;"'!"&amp;"$"&amp;$D741&amp;$AZ$1&amp;"")</f>
        <v>#REF!</v>
      </c>
      <c r="BA741" s="231"/>
      <c r="BB741" s="232"/>
      <c r="BC741" s="230"/>
      <c r="BD741" s="232" t="e" cm="1">
        <f t="array" aca="1" ref="BD741" ca="1">INDIRECT("'"&amp;$C741&amp;"'!"&amp;"$"&amp;$D741&amp;$BD$1&amp;"")</f>
        <v>#REF!</v>
      </c>
      <c r="BE741" s="231"/>
      <c r="BF741" s="232"/>
      <c r="BG741" s="230"/>
      <c r="BH741" s="234"/>
      <c r="BI741" s="230"/>
      <c r="BJ741" s="234" t="e" cm="1">
        <f t="array" aca="1" ref="BJ741" ca="1">INDIRECT("'"&amp;$C741&amp;"'!"&amp;"$"&amp;$D741&amp;$BJ$1&amp;"")</f>
        <v>#REF!</v>
      </c>
      <c r="BK741" s="232"/>
      <c r="BL741" s="230"/>
      <c r="BM741" s="414"/>
      <c r="BN741" s="229" t="e" cm="1">
        <f t="array" aca="1" ref="BN741" ca="1">INDIRECT("'"&amp;$C741&amp;"'!"&amp;"$"&amp;$D741&amp;$BN$1&amp;"")</f>
        <v>#REF!</v>
      </c>
      <c r="BO741" s="231"/>
      <c r="BP741" s="230"/>
      <c r="BQ741" s="234" t="e" cm="1">
        <f t="array" aca="1" ref="BQ741" ca="1">INDIRECT("'"&amp;$C741&amp;"'!"&amp;"$"&amp;$D741&amp;$BQ$1&amp;"")</f>
        <v>#REF!</v>
      </c>
      <c r="BR741" s="232"/>
      <c r="BS741" s="232"/>
      <c r="BT741" s="230"/>
      <c r="BU741" s="235" t="e" cm="1">
        <f t="array" aca="1" ref="BU741" ca="1">INDIRECT("'"&amp;$C741&amp;"'!"&amp;"$"&amp;$D741&amp;$BU$1&amp;"")</f>
        <v>#REF!</v>
      </c>
      <c r="BV741" s="232"/>
      <c r="BW741" s="232"/>
      <c r="BX741" s="230"/>
      <c r="BY741" s="235"/>
      <c r="BZ741" s="232"/>
      <c r="CA741" s="232"/>
      <c r="CB741" s="230"/>
    </row>
    <row r="742" spans="1:80" ht="15" x14ac:dyDescent="0.2">
      <c r="A742" s="351">
        <f t="shared" si="57"/>
        <v>45991</v>
      </c>
      <c r="B742" s="268">
        <v>0.5</v>
      </c>
      <c r="C742" s="254">
        <f t="shared" si="58"/>
        <v>30</v>
      </c>
      <c r="D742" s="255" t="s">
        <v>165</v>
      </c>
      <c r="E742" s="236"/>
      <c r="F742" s="237"/>
      <c r="G742" s="238" t="e" cm="1">
        <f t="array" aca="1" ref="G742" ca="1">INDIRECT("'"&amp;$C742&amp;"'!"&amp;"$"&amp;$D742&amp;$G$1&amp;"")</f>
        <v>#REF!</v>
      </c>
      <c r="H742" s="239" t="s">
        <v>1</v>
      </c>
      <c r="I742" s="237" t="s">
        <v>1</v>
      </c>
      <c r="J742" s="238" t="e" cm="1">
        <f t="array" aca="1" ref="J742" ca="1">INDIRECT("'"&amp;$C742&amp;"'!"&amp;"$"&amp;$D742&amp;$J$1&amp;"")</f>
        <v>#REF!</v>
      </c>
      <c r="K742" s="239"/>
      <c r="L742" s="239"/>
      <c r="M742" s="240"/>
      <c r="N742" s="236" t="e" cm="1">
        <f t="array" aca="1" ref="N742" ca="1">INDIRECT("'"&amp;$C742&amp;"'!"&amp;"$"&amp;$D742&amp;$N$1&amp;"")</f>
        <v>#REF!</v>
      </c>
      <c r="O742" s="239"/>
      <c r="P742" s="239"/>
      <c r="Q742" s="237"/>
      <c r="R742" s="236" t="e" cm="1">
        <f t="array" aca="1" ref="R742" ca="1">INDIRECT("'"&amp;$C742&amp;"'!"&amp;"$"&amp;$D742&amp;$R$1&amp;"")</f>
        <v>#REF!</v>
      </c>
      <c r="S742" s="239"/>
      <c r="T742" s="239"/>
      <c r="U742" s="240"/>
      <c r="V742" s="236"/>
      <c r="W742" s="241" t="e" cm="1">
        <f t="array" aca="1" ref="W742" ca="1">INDIRECT("'"&amp;$C742&amp;"'!"&amp;"$"&amp;$D742&amp;$W$1&amp;"")</f>
        <v>#REF!</v>
      </c>
      <c r="X742" s="239"/>
      <c r="Y742" s="237"/>
      <c r="Z742" s="238" t="e" cm="1">
        <f t="array" aca="1" ref="Z742" ca="1">INDIRECT("'"&amp;$C742&amp;"'!"&amp;"$"&amp;$D742&amp;$Z$1&amp;"")</f>
        <v>#REF!</v>
      </c>
      <c r="AA742" s="239" t="s">
        <v>1</v>
      </c>
      <c r="AB742" s="239" t="s">
        <v>1</v>
      </c>
      <c r="AC742" s="240" t="s">
        <v>1</v>
      </c>
      <c r="AD742" s="236" t="e" cm="1">
        <f t="array" aca="1" ref="AD742" ca="1">INDIRECT("'"&amp;$C742&amp;"'!"&amp;"$"&amp;$D742&amp;$AD$1&amp;"")</f>
        <v>#REF!</v>
      </c>
      <c r="AE742" s="239" t="s">
        <v>1</v>
      </c>
      <c r="AF742" s="239" t="s">
        <v>1</v>
      </c>
      <c r="AG742" s="237" t="s">
        <v>1</v>
      </c>
      <c r="AH742" s="238" t="e" cm="1">
        <f t="array" aca="1" ref="AH742" ca="1">INDIRECT("'"&amp;$C742&amp;"'!"&amp;"$"&amp;$D742&amp;$AH$1&amp;"")</f>
        <v>#REF!</v>
      </c>
      <c r="AI742" s="239" t="s">
        <v>1</v>
      </c>
      <c r="AJ742" s="239" t="s">
        <v>1</v>
      </c>
      <c r="AK742" s="240" t="s">
        <v>1</v>
      </c>
      <c r="AL742" s="236" t="e" cm="1">
        <f t="array" aca="1" ref="AL742" ca="1">INDIRECT("'"&amp;$C742&amp;"'!"&amp;"$"&amp;$D742&amp;$AL$1&amp;"")</f>
        <v>#REF!</v>
      </c>
      <c r="AM742" s="239" t="s">
        <v>1</v>
      </c>
      <c r="AN742" s="239" t="s">
        <v>1</v>
      </c>
      <c r="AO742" s="237" t="s">
        <v>1</v>
      </c>
      <c r="AP742" s="236"/>
      <c r="AQ742" s="240"/>
      <c r="AR742" s="236" t="e" cm="1">
        <f t="array" aca="1" ref="AR742" ca="1">INDIRECT("'"&amp;$C742&amp;"'!"&amp;"$"&amp;$D742&amp;$AR$1&amp;"")</f>
        <v>#REF!</v>
      </c>
      <c r="AS742" s="239"/>
      <c r="AT742" s="237"/>
      <c r="AU742" s="238" t="e" cm="1">
        <f t="array" aca="1" ref="AU742" ca="1">INDIRECT("'"&amp;$C742&amp;"'!"&amp;"$"&amp;$D742&amp;$AU$1&amp;"")</f>
        <v>#REF!</v>
      </c>
      <c r="AV742" s="239"/>
      <c r="AW742" s="237"/>
      <c r="AX742" s="236"/>
      <c r="AY742" s="240"/>
      <c r="AZ742" s="239" t="e" cm="1">
        <f t="array" aca="1" ref="AZ742" ca="1">INDIRECT("'"&amp;$C742&amp;"'!"&amp;"$"&amp;$D742&amp;$AZ$1&amp;"")</f>
        <v>#REF!</v>
      </c>
      <c r="BA742" s="238"/>
      <c r="BB742" s="239"/>
      <c r="BC742" s="237"/>
      <c r="BD742" s="239" t="e" cm="1">
        <f t="array" aca="1" ref="BD742" ca="1">INDIRECT("'"&amp;$C742&amp;"'!"&amp;"$"&amp;$D742&amp;$BD$1&amp;"")</f>
        <v>#REF!</v>
      </c>
      <c r="BE742" s="238"/>
      <c r="BF742" s="239"/>
      <c r="BG742" s="237"/>
      <c r="BH742" s="241"/>
      <c r="BI742" s="237"/>
      <c r="BJ742" s="241" t="e" cm="1">
        <f t="array" aca="1" ref="BJ742" ca="1">INDIRECT("'"&amp;$C742&amp;"'!"&amp;"$"&amp;$D742&amp;$BJ$1&amp;"")</f>
        <v>#REF!</v>
      </c>
      <c r="BK742" s="239"/>
      <c r="BL742" s="237"/>
      <c r="BM742" s="415"/>
      <c r="BN742" s="236" t="e" cm="1">
        <f t="array" aca="1" ref="BN742" ca="1">INDIRECT("'"&amp;$C742&amp;"'!"&amp;"$"&amp;$D742&amp;$BN$1&amp;"")</f>
        <v>#REF!</v>
      </c>
      <c r="BO742" s="238"/>
      <c r="BP742" s="237"/>
      <c r="BQ742" s="241" t="e" cm="1">
        <f t="array" aca="1" ref="BQ742" ca="1">INDIRECT("'"&amp;$C742&amp;"'!"&amp;"$"&amp;$D742&amp;$BQ$1&amp;"")</f>
        <v>#REF!</v>
      </c>
      <c r="BR742" s="239"/>
      <c r="BS742" s="239"/>
      <c r="BT742" s="237"/>
      <c r="BU742" s="242" t="e" cm="1">
        <f t="array" aca="1" ref="BU742" ca="1">INDIRECT("'"&amp;$C742&amp;"'!"&amp;"$"&amp;$D742&amp;$BU$1&amp;"")</f>
        <v>#REF!</v>
      </c>
      <c r="BV742" s="239"/>
      <c r="BW742" s="239"/>
      <c r="BX742" s="237"/>
      <c r="BY742" s="242"/>
      <c r="BZ742" s="239"/>
      <c r="CA742" s="239"/>
      <c r="CB742" s="237"/>
    </row>
    <row r="743" spans="1:80" ht="15" x14ac:dyDescent="0.2">
      <c r="A743" s="351">
        <f t="shared" si="57"/>
        <v>45991</v>
      </c>
      <c r="B743" s="268">
        <v>0.54166666666666696</v>
      </c>
      <c r="C743" s="254">
        <f t="shared" si="58"/>
        <v>30</v>
      </c>
      <c r="D743" s="255" t="s">
        <v>166</v>
      </c>
      <c r="E743" s="229"/>
      <c r="F743" s="230"/>
      <c r="G743" s="231" t="e" cm="1">
        <f t="array" aca="1" ref="G743" ca="1">INDIRECT("'"&amp;$C743&amp;"'!"&amp;"$"&amp;$D743&amp;$G$1&amp;"")</f>
        <v>#REF!</v>
      </c>
      <c r="H743" s="232" t="s">
        <v>1</v>
      </c>
      <c r="I743" s="230" t="s">
        <v>1</v>
      </c>
      <c r="J743" s="231" t="e" cm="1">
        <f t="array" aca="1" ref="J743" ca="1">INDIRECT("'"&amp;$C743&amp;"'!"&amp;"$"&amp;$D743&amp;$J$1&amp;"")</f>
        <v>#REF!</v>
      </c>
      <c r="K743" s="232"/>
      <c r="L743" s="232"/>
      <c r="M743" s="230"/>
      <c r="N743" s="229" t="e" cm="1">
        <f t="array" aca="1" ref="N743" ca="1">INDIRECT("'"&amp;$C743&amp;"'!"&amp;"$"&amp;$D743&amp;$N$1&amp;"")</f>
        <v>#REF!</v>
      </c>
      <c r="O743" s="232"/>
      <c r="P743" s="232"/>
      <c r="Q743" s="230"/>
      <c r="R743" s="359" t="e" cm="1">
        <f t="array" aca="1" ref="R743" ca="1">INDIRECT("'"&amp;$C743&amp;"'!"&amp;"$"&amp;$D743&amp;$R$1&amp;"")</f>
        <v>#REF!</v>
      </c>
      <c r="S743" s="232"/>
      <c r="T743" s="232"/>
      <c r="U743" s="233"/>
      <c r="V743" s="229"/>
      <c r="W743" s="234" t="e" cm="1">
        <f t="array" aca="1" ref="W743" ca="1">INDIRECT("'"&amp;$C743&amp;"'!"&amp;"$"&amp;$D743&amp;$W$1&amp;"")</f>
        <v>#REF!</v>
      </c>
      <c r="X743" s="232"/>
      <c r="Y743" s="230"/>
      <c r="Z743" s="231" t="e" cm="1">
        <f t="array" aca="1" ref="Z743" ca="1">INDIRECT("'"&amp;$C743&amp;"'!"&amp;"$"&amp;$D743&amp;$Z$1&amp;"")</f>
        <v>#REF!</v>
      </c>
      <c r="AA743" s="232" t="s">
        <v>1</v>
      </c>
      <c r="AB743" s="232" t="s">
        <v>1</v>
      </c>
      <c r="AC743" s="233" t="s">
        <v>1</v>
      </c>
      <c r="AD743" s="229" t="e" cm="1">
        <f t="array" aca="1" ref="AD743" ca="1">INDIRECT("'"&amp;$C743&amp;"'!"&amp;"$"&amp;$D743&amp;$AD$1&amp;"")</f>
        <v>#REF!</v>
      </c>
      <c r="AE743" s="232" t="s">
        <v>1</v>
      </c>
      <c r="AF743" s="232" t="s">
        <v>1</v>
      </c>
      <c r="AG743" s="230" t="s">
        <v>1</v>
      </c>
      <c r="AH743" s="231" t="e" cm="1">
        <f t="array" aca="1" ref="AH743" ca="1">INDIRECT("'"&amp;$C743&amp;"'!"&amp;"$"&amp;$D743&amp;$AH$1&amp;"")</f>
        <v>#REF!</v>
      </c>
      <c r="AI743" s="232" t="s">
        <v>1</v>
      </c>
      <c r="AJ743" s="232" t="s">
        <v>1</v>
      </c>
      <c r="AK743" s="233" t="s">
        <v>1</v>
      </c>
      <c r="AL743" s="229" t="e" cm="1">
        <f t="array" aca="1" ref="AL743" ca="1">INDIRECT("'"&amp;$C743&amp;"'!"&amp;"$"&amp;$D743&amp;$AL$1&amp;"")</f>
        <v>#REF!</v>
      </c>
      <c r="AM743" s="232" t="s">
        <v>1</v>
      </c>
      <c r="AN743" s="232" t="s">
        <v>1</v>
      </c>
      <c r="AO743" s="230" t="s">
        <v>1</v>
      </c>
      <c r="AP743" s="229"/>
      <c r="AQ743" s="233"/>
      <c r="AR743" s="229" t="e" cm="1">
        <f t="array" aca="1" ref="AR743" ca="1">INDIRECT("'"&amp;$C743&amp;"'!"&amp;"$"&amp;$D743&amp;$AR$1&amp;"")</f>
        <v>#REF!</v>
      </c>
      <c r="AS743" s="232"/>
      <c r="AT743" s="230"/>
      <c r="AU743" s="231" t="e" cm="1">
        <f t="array" aca="1" ref="AU743" ca="1">INDIRECT("'"&amp;$C743&amp;"'!"&amp;"$"&amp;$D743&amp;$AU$1&amp;"")</f>
        <v>#REF!</v>
      </c>
      <c r="AV743" s="232"/>
      <c r="AW743" s="230"/>
      <c r="AX743" s="229"/>
      <c r="AY743" s="233"/>
      <c r="AZ743" s="232" t="e" cm="1">
        <f t="array" aca="1" ref="AZ743" ca="1">INDIRECT("'"&amp;$C743&amp;"'!"&amp;"$"&amp;$D743&amp;$AZ$1&amp;"")</f>
        <v>#REF!</v>
      </c>
      <c r="BA743" s="231"/>
      <c r="BB743" s="232"/>
      <c r="BC743" s="230"/>
      <c r="BD743" s="232" t="e" cm="1">
        <f t="array" aca="1" ref="BD743" ca="1">INDIRECT("'"&amp;$C743&amp;"'!"&amp;"$"&amp;$D743&amp;$BD$1&amp;"")</f>
        <v>#REF!</v>
      </c>
      <c r="BE743" s="231"/>
      <c r="BF743" s="232"/>
      <c r="BG743" s="230"/>
      <c r="BH743" s="234"/>
      <c r="BI743" s="230"/>
      <c r="BJ743" s="234" t="e" cm="1">
        <f t="array" aca="1" ref="BJ743" ca="1">INDIRECT("'"&amp;$C743&amp;"'!"&amp;"$"&amp;$D743&amp;$BJ$1&amp;"")</f>
        <v>#REF!</v>
      </c>
      <c r="BK743" s="232"/>
      <c r="BL743" s="230"/>
      <c r="BM743" s="414"/>
      <c r="BN743" s="229" t="e" cm="1">
        <f t="array" aca="1" ref="BN743" ca="1">INDIRECT("'"&amp;$C743&amp;"'!"&amp;"$"&amp;$D743&amp;$BN$1&amp;"")</f>
        <v>#REF!</v>
      </c>
      <c r="BO743" s="231"/>
      <c r="BP743" s="230"/>
      <c r="BQ743" s="234" t="e" cm="1">
        <f t="array" aca="1" ref="BQ743" ca="1">INDIRECT("'"&amp;$C743&amp;"'!"&amp;"$"&amp;$D743&amp;$BQ$1&amp;"")</f>
        <v>#REF!</v>
      </c>
      <c r="BR743" s="232"/>
      <c r="BS743" s="232"/>
      <c r="BT743" s="230"/>
      <c r="BU743" s="235" t="e" cm="1">
        <f t="array" aca="1" ref="BU743" ca="1">INDIRECT("'"&amp;$C743&amp;"'!"&amp;"$"&amp;$D743&amp;$BU$1&amp;"")</f>
        <v>#REF!</v>
      </c>
      <c r="BV743" s="232"/>
      <c r="BW743" s="232"/>
      <c r="BX743" s="230"/>
      <c r="BY743" s="235"/>
      <c r="BZ743" s="232"/>
      <c r="CA743" s="232"/>
      <c r="CB743" s="230"/>
    </row>
    <row r="744" spans="1:80" ht="15" x14ac:dyDescent="0.2">
      <c r="A744" s="351">
        <f t="shared" si="57"/>
        <v>45991</v>
      </c>
      <c r="B744" s="268">
        <v>0.58333333333333404</v>
      </c>
      <c r="C744" s="254">
        <f t="shared" si="58"/>
        <v>30</v>
      </c>
      <c r="D744" s="255" t="s">
        <v>167</v>
      </c>
      <c r="E744" s="236"/>
      <c r="F744" s="237"/>
      <c r="G744" s="238" t="e" cm="1">
        <f t="array" aca="1" ref="G744" ca="1">INDIRECT("'"&amp;$C744&amp;"'!"&amp;"$"&amp;$D744&amp;$G$1&amp;"")</f>
        <v>#REF!</v>
      </c>
      <c r="H744" s="239" t="s">
        <v>1</v>
      </c>
      <c r="I744" s="237" t="s">
        <v>1</v>
      </c>
      <c r="J744" s="238" t="e" cm="1">
        <f t="array" aca="1" ref="J744" ca="1">INDIRECT("'"&amp;$C744&amp;"'!"&amp;"$"&amp;$D744&amp;$J$1&amp;"")</f>
        <v>#REF!</v>
      </c>
      <c r="K744" s="239"/>
      <c r="L744" s="239"/>
      <c r="M744" s="240"/>
      <c r="N744" s="236" t="e" cm="1">
        <f t="array" aca="1" ref="N744" ca="1">INDIRECT("'"&amp;$C744&amp;"'!"&amp;"$"&amp;$D744&amp;$N$1&amp;"")</f>
        <v>#REF!</v>
      </c>
      <c r="O744" s="239"/>
      <c r="P744" s="239"/>
      <c r="Q744" s="237"/>
      <c r="R744" s="236" t="e" cm="1">
        <f t="array" aca="1" ref="R744" ca="1">INDIRECT("'"&amp;$C744&amp;"'!"&amp;"$"&amp;$D744&amp;$R$1&amp;"")</f>
        <v>#REF!</v>
      </c>
      <c r="S744" s="239"/>
      <c r="T744" s="239"/>
      <c r="U744" s="240"/>
      <c r="V744" s="236"/>
      <c r="W744" s="241" t="e" cm="1">
        <f t="array" aca="1" ref="W744" ca="1">INDIRECT("'"&amp;$C744&amp;"'!"&amp;"$"&amp;$D744&amp;$W$1&amp;"")</f>
        <v>#REF!</v>
      </c>
      <c r="X744" s="239"/>
      <c r="Y744" s="237"/>
      <c r="Z744" s="238" t="e" cm="1">
        <f t="array" aca="1" ref="Z744" ca="1">INDIRECT("'"&amp;$C744&amp;"'!"&amp;"$"&amp;$D744&amp;$Z$1&amp;"")</f>
        <v>#REF!</v>
      </c>
      <c r="AA744" s="239" t="s">
        <v>1</v>
      </c>
      <c r="AB744" s="239" t="s">
        <v>1</v>
      </c>
      <c r="AC744" s="240" t="s">
        <v>1</v>
      </c>
      <c r="AD744" s="236" t="e" cm="1">
        <f t="array" aca="1" ref="AD744" ca="1">INDIRECT("'"&amp;$C744&amp;"'!"&amp;"$"&amp;$D744&amp;$AD$1&amp;"")</f>
        <v>#REF!</v>
      </c>
      <c r="AE744" s="239" t="s">
        <v>1</v>
      </c>
      <c r="AF744" s="239" t="s">
        <v>1</v>
      </c>
      <c r="AG744" s="237" t="s">
        <v>1</v>
      </c>
      <c r="AH744" s="238" t="e" cm="1">
        <f t="array" aca="1" ref="AH744" ca="1">INDIRECT("'"&amp;$C744&amp;"'!"&amp;"$"&amp;$D744&amp;$AH$1&amp;"")</f>
        <v>#REF!</v>
      </c>
      <c r="AI744" s="239" t="s">
        <v>1</v>
      </c>
      <c r="AJ744" s="239" t="s">
        <v>1</v>
      </c>
      <c r="AK744" s="240" t="s">
        <v>1</v>
      </c>
      <c r="AL744" s="236" t="e" cm="1">
        <f t="array" aca="1" ref="AL744" ca="1">INDIRECT("'"&amp;$C744&amp;"'!"&amp;"$"&amp;$D744&amp;$AL$1&amp;"")</f>
        <v>#REF!</v>
      </c>
      <c r="AM744" s="239" t="s">
        <v>1</v>
      </c>
      <c r="AN744" s="239" t="s">
        <v>1</v>
      </c>
      <c r="AO744" s="237" t="s">
        <v>1</v>
      </c>
      <c r="AP744" s="236"/>
      <c r="AQ744" s="240"/>
      <c r="AR744" s="236" t="e" cm="1">
        <f t="array" aca="1" ref="AR744" ca="1">INDIRECT("'"&amp;$C744&amp;"'!"&amp;"$"&amp;$D744&amp;$AR$1&amp;"")</f>
        <v>#REF!</v>
      </c>
      <c r="AS744" s="239"/>
      <c r="AT744" s="237"/>
      <c r="AU744" s="238" t="e" cm="1">
        <f t="array" aca="1" ref="AU744" ca="1">INDIRECT("'"&amp;$C744&amp;"'!"&amp;"$"&amp;$D744&amp;$AU$1&amp;"")</f>
        <v>#REF!</v>
      </c>
      <c r="AV744" s="239"/>
      <c r="AW744" s="237"/>
      <c r="AX744" s="236"/>
      <c r="AY744" s="240"/>
      <c r="AZ744" s="239" t="e" cm="1">
        <f t="array" aca="1" ref="AZ744" ca="1">INDIRECT("'"&amp;$C744&amp;"'!"&amp;"$"&amp;$D744&amp;$AZ$1&amp;"")</f>
        <v>#REF!</v>
      </c>
      <c r="BA744" s="238"/>
      <c r="BB744" s="239"/>
      <c r="BC744" s="237"/>
      <c r="BD744" s="239" t="e" cm="1">
        <f t="array" aca="1" ref="BD744" ca="1">INDIRECT("'"&amp;$C744&amp;"'!"&amp;"$"&amp;$D744&amp;$BD$1&amp;"")</f>
        <v>#REF!</v>
      </c>
      <c r="BE744" s="238"/>
      <c r="BF744" s="239"/>
      <c r="BG744" s="237"/>
      <c r="BH744" s="241"/>
      <c r="BI744" s="237"/>
      <c r="BJ744" s="241" t="e" cm="1">
        <f t="array" aca="1" ref="BJ744" ca="1">INDIRECT("'"&amp;$C744&amp;"'!"&amp;"$"&amp;$D744&amp;$BJ$1&amp;"")</f>
        <v>#REF!</v>
      </c>
      <c r="BK744" s="239"/>
      <c r="BL744" s="237"/>
      <c r="BM744" s="415"/>
      <c r="BN744" s="236" t="e" cm="1">
        <f t="array" aca="1" ref="BN744" ca="1">INDIRECT("'"&amp;$C744&amp;"'!"&amp;"$"&amp;$D744&amp;$BN$1&amp;"")</f>
        <v>#REF!</v>
      </c>
      <c r="BO744" s="238"/>
      <c r="BP744" s="237"/>
      <c r="BQ744" s="241" t="e" cm="1">
        <f t="array" aca="1" ref="BQ744" ca="1">INDIRECT("'"&amp;$C744&amp;"'!"&amp;"$"&amp;$D744&amp;$BQ$1&amp;"")</f>
        <v>#REF!</v>
      </c>
      <c r="BR744" s="239"/>
      <c r="BS744" s="239"/>
      <c r="BT744" s="237"/>
      <c r="BU744" s="242" t="e" cm="1">
        <f t="array" aca="1" ref="BU744" ca="1">INDIRECT("'"&amp;$C744&amp;"'!"&amp;"$"&amp;$D744&amp;$BU$1&amp;"")</f>
        <v>#REF!</v>
      </c>
      <c r="BV744" s="239"/>
      <c r="BW744" s="239"/>
      <c r="BX744" s="237"/>
      <c r="BY744" s="242"/>
      <c r="BZ744" s="239"/>
      <c r="CA744" s="239"/>
      <c r="CB744" s="237"/>
    </row>
    <row r="745" spans="1:80" ht="15" x14ac:dyDescent="0.2">
      <c r="A745" s="351">
        <f t="shared" si="57"/>
        <v>45991</v>
      </c>
      <c r="B745" s="268">
        <v>0.625</v>
      </c>
      <c r="C745" s="254">
        <f t="shared" si="58"/>
        <v>30</v>
      </c>
      <c r="D745" s="255" t="s">
        <v>168</v>
      </c>
      <c r="E745" s="229"/>
      <c r="F745" s="230"/>
      <c r="G745" s="231" t="e" cm="1">
        <f t="array" aca="1" ref="G745" ca="1">INDIRECT("'"&amp;$C745&amp;"'!"&amp;"$"&amp;$D745&amp;$G$1&amp;"")</f>
        <v>#REF!</v>
      </c>
      <c r="H745" s="232" t="s">
        <v>1</v>
      </c>
      <c r="I745" s="230" t="s">
        <v>1</v>
      </c>
      <c r="J745" s="231" t="e" cm="1">
        <f t="array" aca="1" ref="J745" ca="1">INDIRECT("'"&amp;$C745&amp;"'!"&amp;"$"&amp;$D745&amp;$J$1&amp;"")</f>
        <v>#REF!</v>
      </c>
      <c r="K745" s="232"/>
      <c r="L745" s="232"/>
      <c r="M745" s="233"/>
      <c r="N745" s="229" t="e" cm="1">
        <f t="array" aca="1" ref="N745" ca="1">INDIRECT("'"&amp;$C745&amp;"'!"&amp;"$"&amp;$D745&amp;$N$1&amp;"")</f>
        <v>#REF!</v>
      </c>
      <c r="O745" s="232"/>
      <c r="P745" s="232"/>
      <c r="Q745" s="230"/>
      <c r="R745" s="359" t="e" cm="1">
        <f t="array" aca="1" ref="R745" ca="1">INDIRECT("'"&amp;$C745&amp;"'!"&amp;"$"&amp;$D745&amp;$R$1&amp;"")</f>
        <v>#REF!</v>
      </c>
      <c r="S745" s="232"/>
      <c r="T745" s="232"/>
      <c r="U745" s="233"/>
      <c r="V745" s="229"/>
      <c r="W745" s="234" t="e" cm="1">
        <f t="array" aca="1" ref="W745" ca="1">INDIRECT("'"&amp;$C745&amp;"'!"&amp;"$"&amp;$D745&amp;$W$1&amp;"")</f>
        <v>#REF!</v>
      </c>
      <c r="X745" s="232"/>
      <c r="Y745" s="230"/>
      <c r="Z745" s="231" t="e" cm="1">
        <f t="array" aca="1" ref="Z745" ca="1">INDIRECT("'"&amp;$C745&amp;"'!"&amp;"$"&amp;$D745&amp;$Z$1&amp;"")</f>
        <v>#REF!</v>
      </c>
      <c r="AA745" s="232" t="s">
        <v>1</v>
      </c>
      <c r="AB745" s="232" t="s">
        <v>1</v>
      </c>
      <c r="AC745" s="233" t="s">
        <v>1</v>
      </c>
      <c r="AD745" s="229" t="e" cm="1">
        <f t="array" aca="1" ref="AD745" ca="1">INDIRECT("'"&amp;$C745&amp;"'!"&amp;"$"&amp;$D745&amp;$AD$1&amp;"")</f>
        <v>#REF!</v>
      </c>
      <c r="AE745" s="232" t="s">
        <v>1</v>
      </c>
      <c r="AF745" s="232" t="s">
        <v>1</v>
      </c>
      <c r="AG745" s="230" t="s">
        <v>1</v>
      </c>
      <c r="AH745" s="231" t="e" cm="1">
        <f t="array" aca="1" ref="AH745" ca="1">INDIRECT("'"&amp;$C745&amp;"'!"&amp;"$"&amp;$D745&amp;$AH$1&amp;"")</f>
        <v>#REF!</v>
      </c>
      <c r="AI745" s="232" t="s">
        <v>1</v>
      </c>
      <c r="AJ745" s="232" t="s">
        <v>1</v>
      </c>
      <c r="AK745" s="233" t="s">
        <v>1</v>
      </c>
      <c r="AL745" s="229" t="e" cm="1">
        <f t="array" aca="1" ref="AL745" ca="1">INDIRECT("'"&amp;$C745&amp;"'!"&amp;"$"&amp;$D745&amp;$AL$1&amp;"")</f>
        <v>#REF!</v>
      </c>
      <c r="AM745" s="232" t="s">
        <v>1</v>
      </c>
      <c r="AN745" s="232" t="s">
        <v>1</v>
      </c>
      <c r="AO745" s="230" t="s">
        <v>1</v>
      </c>
      <c r="AP745" s="229"/>
      <c r="AQ745" s="233"/>
      <c r="AR745" s="229" t="e" cm="1">
        <f t="array" aca="1" ref="AR745" ca="1">INDIRECT("'"&amp;$C745&amp;"'!"&amp;"$"&amp;$D745&amp;$AR$1&amp;"")</f>
        <v>#REF!</v>
      </c>
      <c r="AS745" s="232"/>
      <c r="AT745" s="230"/>
      <c r="AU745" s="231" t="e" cm="1">
        <f t="array" aca="1" ref="AU745" ca="1">INDIRECT("'"&amp;$C745&amp;"'!"&amp;"$"&amp;$D745&amp;$AU$1&amp;"")</f>
        <v>#REF!</v>
      </c>
      <c r="AV745" s="232"/>
      <c r="AW745" s="230"/>
      <c r="AX745" s="229"/>
      <c r="AY745" s="233"/>
      <c r="AZ745" s="232" t="e" cm="1">
        <f t="array" aca="1" ref="AZ745" ca="1">INDIRECT("'"&amp;$C745&amp;"'!"&amp;"$"&amp;$D745&amp;$AZ$1&amp;"")</f>
        <v>#REF!</v>
      </c>
      <c r="BA745" s="231"/>
      <c r="BB745" s="232"/>
      <c r="BC745" s="230"/>
      <c r="BD745" s="232" t="e" cm="1">
        <f t="array" aca="1" ref="BD745" ca="1">INDIRECT("'"&amp;$C745&amp;"'!"&amp;"$"&amp;$D745&amp;$BD$1&amp;"")</f>
        <v>#REF!</v>
      </c>
      <c r="BE745" s="231"/>
      <c r="BF745" s="232"/>
      <c r="BG745" s="230"/>
      <c r="BH745" s="234"/>
      <c r="BI745" s="230"/>
      <c r="BJ745" s="234" t="e" cm="1">
        <f t="array" aca="1" ref="BJ745" ca="1">INDIRECT("'"&amp;$C745&amp;"'!"&amp;"$"&amp;$D745&amp;$BJ$1&amp;"")</f>
        <v>#REF!</v>
      </c>
      <c r="BK745" s="232"/>
      <c r="BL745" s="230"/>
      <c r="BM745" s="414"/>
      <c r="BN745" s="229" t="e" cm="1">
        <f t="array" aca="1" ref="BN745" ca="1">INDIRECT("'"&amp;$C745&amp;"'!"&amp;"$"&amp;$D745&amp;$BN$1&amp;"")</f>
        <v>#REF!</v>
      </c>
      <c r="BO745" s="231"/>
      <c r="BP745" s="230"/>
      <c r="BQ745" s="234" t="e" cm="1">
        <f t="array" aca="1" ref="BQ745" ca="1">INDIRECT("'"&amp;$C745&amp;"'!"&amp;"$"&amp;$D745&amp;$BQ$1&amp;"")</f>
        <v>#REF!</v>
      </c>
      <c r="BR745" s="232"/>
      <c r="BS745" s="232"/>
      <c r="BT745" s="230"/>
      <c r="BU745" s="235" t="e" cm="1">
        <f t="array" aca="1" ref="BU745" ca="1">INDIRECT("'"&amp;$C745&amp;"'!"&amp;"$"&amp;$D745&amp;$BU$1&amp;"")</f>
        <v>#REF!</v>
      </c>
      <c r="BV745" s="232"/>
      <c r="BW745" s="232"/>
      <c r="BX745" s="230"/>
      <c r="BY745" s="235"/>
      <c r="BZ745" s="232"/>
      <c r="CA745" s="232"/>
      <c r="CB745" s="230"/>
    </row>
    <row r="746" spans="1:80" ht="15" x14ac:dyDescent="0.2">
      <c r="A746" s="351">
        <f t="shared" si="57"/>
        <v>45991</v>
      </c>
      <c r="B746" s="268">
        <v>0.66666666666666696</v>
      </c>
      <c r="C746" s="254">
        <f t="shared" si="58"/>
        <v>30</v>
      </c>
      <c r="D746" s="255" t="s">
        <v>169</v>
      </c>
      <c r="E746" s="236"/>
      <c r="F746" s="237"/>
      <c r="G746" s="238" t="e" cm="1">
        <f t="array" aca="1" ref="G746" ca="1">INDIRECT("'"&amp;$C746&amp;"'!"&amp;"$"&amp;$D746&amp;$G$1&amp;"")</f>
        <v>#REF!</v>
      </c>
      <c r="H746" s="239" t="s">
        <v>1</v>
      </c>
      <c r="I746" s="237" t="s">
        <v>1</v>
      </c>
      <c r="J746" s="238" t="e" cm="1">
        <f t="array" aca="1" ref="J746" ca="1">INDIRECT("'"&amp;$C746&amp;"'!"&amp;"$"&amp;$D746&amp;$J$1&amp;"")</f>
        <v>#REF!</v>
      </c>
      <c r="K746" s="239"/>
      <c r="L746" s="239"/>
      <c r="M746" s="240"/>
      <c r="N746" s="236" t="e" cm="1">
        <f t="array" aca="1" ref="N746" ca="1">INDIRECT("'"&amp;$C746&amp;"'!"&amp;"$"&amp;$D746&amp;$N$1&amp;"")</f>
        <v>#REF!</v>
      </c>
      <c r="O746" s="239"/>
      <c r="P746" s="239"/>
      <c r="Q746" s="237"/>
      <c r="R746" s="360" t="e" cm="1">
        <f t="array" aca="1" ref="R746" ca="1">INDIRECT("'"&amp;$C746&amp;"'!"&amp;"$"&amp;$D746&amp;$R$1&amp;"")</f>
        <v>#REF!</v>
      </c>
      <c r="S746" s="239"/>
      <c r="T746" s="239"/>
      <c r="U746" s="240"/>
      <c r="V746" s="236"/>
      <c r="W746" s="241" t="e" cm="1">
        <f t="array" aca="1" ref="W746" ca="1">INDIRECT("'"&amp;$C746&amp;"'!"&amp;"$"&amp;$D746&amp;$W$1&amp;"")</f>
        <v>#REF!</v>
      </c>
      <c r="X746" s="239"/>
      <c r="Y746" s="237"/>
      <c r="Z746" s="238" t="e" cm="1">
        <f t="array" aca="1" ref="Z746" ca="1">INDIRECT("'"&amp;$C746&amp;"'!"&amp;"$"&amp;$D746&amp;$Z$1&amp;"")</f>
        <v>#REF!</v>
      </c>
      <c r="AA746" s="239" t="s">
        <v>1</v>
      </c>
      <c r="AB746" s="239" t="s">
        <v>1</v>
      </c>
      <c r="AC746" s="240" t="s">
        <v>1</v>
      </c>
      <c r="AD746" s="236" t="e" cm="1">
        <f t="array" aca="1" ref="AD746" ca="1">INDIRECT("'"&amp;$C746&amp;"'!"&amp;"$"&amp;$D746&amp;$AD$1&amp;"")</f>
        <v>#REF!</v>
      </c>
      <c r="AE746" s="239" t="s">
        <v>1</v>
      </c>
      <c r="AF746" s="239" t="s">
        <v>1</v>
      </c>
      <c r="AG746" s="237" t="s">
        <v>1</v>
      </c>
      <c r="AH746" s="238" t="e" cm="1">
        <f t="array" aca="1" ref="AH746" ca="1">INDIRECT("'"&amp;$C746&amp;"'!"&amp;"$"&amp;$D746&amp;$AH$1&amp;"")</f>
        <v>#REF!</v>
      </c>
      <c r="AI746" s="239" t="s">
        <v>1</v>
      </c>
      <c r="AJ746" s="239" t="s">
        <v>1</v>
      </c>
      <c r="AK746" s="240" t="s">
        <v>1</v>
      </c>
      <c r="AL746" s="236" t="e" cm="1">
        <f t="array" aca="1" ref="AL746" ca="1">INDIRECT("'"&amp;$C746&amp;"'!"&amp;"$"&amp;$D746&amp;$AL$1&amp;"")</f>
        <v>#REF!</v>
      </c>
      <c r="AM746" s="239" t="s">
        <v>1</v>
      </c>
      <c r="AN746" s="239" t="s">
        <v>1</v>
      </c>
      <c r="AO746" s="237" t="s">
        <v>1</v>
      </c>
      <c r="AP746" s="236"/>
      <c r="AQ746" s="240"/>
      <c r="AR746" s="236" t="e" cm="1">
        <f t="array" aca="1" ref="AR746" ca="1">INDIRECT("'"&amp;$C746&amp;"'!"&amp;"$"&amp;$D746&amp;$AR$1&amp;"")</f>
        <v>#REF!</v>
      </c>
      <c r="AS746" s="239"/>
      <c r="AT746" s="237"/>
      <c r="AU746" s="238" t="e" cm="1">
        <f t="array" aca="1" ref="AU746" ca="1">INDIRECT("'"&amp;$C746&amp;"'!"&amp;"$"&amp;$D746&amp;$AU$1&amp;"")</f>
        <v>#REF!</v>
      </c>
      <c r="AV746" s="239"/>
      <c r="AW746" s="237"/>
      <c r="AX746" s="236"/>
      <c r="AY746" s="240"/>
      <c r="AZ746" s="239" t="e" cm="1">
        <f t="array" aca="1" ref="AZ746" ca="1">INDIRECT("'"&amp;$C746&amp;"'!"&amp;"$"&amp;$D746&amp;$AZ$1&amp;"")</f>
        <v>#REF!</v>
      </c>
      <c r="BA746" s="238"/>
      <c r="BB746" s="239"/>
      <c r="BC746" s="237"/>
      <c r="BD746" s="239" t="e" cm="1">
        <f t="array" aca="1" ref="BD746" ca="1">INDIRECT("'"&amp;$C746&amp;"'!"&amp;"$"&amp;$D746&amp;$BD$1&amp;"")</f>
        <v>#REF!</v>
      </c>
      <c r="BE746" s="238"/>
      <c r="BF746" s="239"/>
      <c r="BG746" s="237"/>
      <c r="BH746" s="241"/>
      <c r="BI746" s="237"/>
      <c r="BJ746" s="241" t="e" cm="1">
        <f t="array" aca="1" ref="BJ746" ca="1">INDIRECT("'"&amp;$C746&amp;"'!"&amp;"$"&amp;$D746&amp;$BJ$1&amp;"")</f>
        <v>#REF!</v>
      </c>
      <c r="BK746" s="239"/>
      <c r="BL746" s="237"/>
      <c r="BM746" s="415"/>
      <c r="BN746" s="236" t="e" cm="1">
        <f t="array" aca="1" ref="BN746" ca="1">INDIRECT("'"&amp;$C746&amp;"'!"&amp;"$"&amp;$D746&amp;$BN$1&amp;"")</f>
        <v>#REF!</v>
      </c>
      <c r="BO746" s="238"/>
      <c r="BP746" s="237"/>
      <c r="BQ746" s="241" t="e" cm="1">
        <f t="array" aca="1" ref="BQ746" ca="1">INDIRECT("'"&amp;$C746&amp;"'!"&amp;"$"&amp;$D746&amp;$BQ$1&amp;"")</f>
        <v>#REF!</v>
      </c>
      <c r="BR746" s="239"/>
      <c r="BS746" s="239"/>
      <c r="BT746" s="237"/>
      <c r="BU746" s="242" t="e" cm="1">
        <f t="array" aca="1" ref="BU746" ca="1">INDIRECT("'"&amp;$C746&amp;"'!"&amp;"$"&amp;$D746&amp;$BU$1&amp;"")</f>
        <v>#REF!</v>
      </c>
      <c r="BV746" s="239"/>
      <c r="BW746" s="239"/>
      <c r="BX746" s="237"/>
      <c r="BY746" s="242"/>
      <c r="BZ746" s="239"/>
      <c r="CA746" s="239"/>
      <c r="CB746" s="237"/>
    </row>
    <row r="747" spans="1:80" ht="15" x14ac:dyDescent="0.2">
      <c r="A747" s="351">
        <f t="shared" si="57"/>
        <v>45991</v>
      </c>
      <c r="B747" s="268">
        <v>0.70833333333333404</v>
      </c>
      <c r="C747" s="254">
        <f t="shared" si="58"/>
        <v>30</v>
      </c>
      <c r="D747" s="255" t="s">
        <v>170</v>
      </c>
      <c r="E747" s="229"/>
      <c r="F747" s="230"/>
      <c r="G747" s="231" t="e" cm="1">
        <f t="array" aca="1" ref="G747" ca="1">INDIRECT("'"&amp;$C747&amp;"'!"&amp;"$"&amp;$D747&amp;$G$1&amp;"")</f>
        <v>#REF!</v>
      </c>
      <c r="H747" s="232" t="s">
        <v>1</v>
      </c>
      <c r="I747" s="230" t="s">
        <v>1</v>
      </c>
      <c r="J747" s="231" t="e" cm="1">
        <f t="array" aca="1" ref="J747" ca="1">INDIRECT("'"&amp;$C747&amp;"'!"&amp;"$"&amp;$D747&amp;$J$1&amp;"")</f>
        <v>#REF!</v>
      </c>
      <c r="K747" s="232"/>
      <c r="L747" s="232"/>
      <c r="M747" s="233"/>
      <c r="N747" s="229" t="e" cm="1">
        <f t="array" aca="1" ref="N747" ca="1">INDIRECT("'"&amp;$C747&amp;"'!"&amp;"$"&amp;$D747&amp;$N$1&amp;"")</f>
        <v>#REF!</v>
      </c>
      <c r="O747" s="232"/>
      <c r="P747" s="232"/>
      <c r="Q747" s="233"/>
      <c r="R747" s="359" t="e" cm="1">
        <f t="array" aca="1" ref="R747" ca="1">INDIRECT("'"&amp;$C747&amp;"'!"&amp;"$"&amp;$D747&amp;$R$1&amp;"")</f>
        <v>#REF!</v>
      </c>
      <c r="S747" s="232"/>
      <c r="T747" s="232"/>
      <c r="U747" s="233"/>
      <c r="V747" s="229"/>
      <c r="W747" s="234" t="e" cm="1">
        <f t="array" aca="1" ref="W747" ca="1">INDIRECT("'"&amp;$C747&amp;"'!"&amp;"$"&amp;$D747&amp;$W$1&amp;"")</f>
        <v>#REF!</v>
      </c>
      <c r="X747" s="232"/>
      <c r="Y747" s="230"/>
      <c r="Z747" s="231" t="e" cm="1">
        <f t="array" aca="1" ref="Z747" ca="1">INDIRECT("'"&amp;$C747&amp;"'!"&amp;"$"&amp;$D747&amp;$Z$1&amp;"")</f>
        <v>#REF!</v>
      </c>
      <c r="AA747" s="232" t="s">
        <v>1</v>
      </c>
      <c r="AB747" s="232" t="s">
        <v>1</v>
      </c>
      <c r="AC747" s="233" t="s">
        <v>1</v>
      </c>
      <c r="AD747" s="229" t="e" cm="1">
        <f t="array" aca="1" ref="AD747" ca="1">INDIRECT("'"&amp;$C747&amp;"'!"&amp;"$"&amp;$D747&amp;$AD$1&amp;"")</f>
        <v>#REF!</v>
      </c>
      <c r="AE747" s="232" t="s">
        <v>1</v>
      </c>
      <c r="AF747" s="232" t="s">
        <v>1</v>
      </c>
      <c r="AG747" s="230" t="s">
        <v>1</v>
      </c>
      <c r="AH747" s="231" t="e" cm="1">
        <f t="array" aca="1" ref="AH747" ca="1">INDIRECT("'"&amp;$C747&amp;"'!"&amp;"$"&amp;$D747&amp;$AH$1&amp;"")</f>
        <v>#REF!</v>
      </c>
      <c r="AI747" s="232" t="s">
        <v>1</v>
      </c>
      <c r="AJ747" s="232" t="s">
        <v>1</v>
      </c>
      <c r="AK747" s="233" t="s">
        <v>1</v>
      </c>
      <c r="AL747" s="229" t="e" cm="1">
        <f t="array" aca="1" ref="AL747" ca="1">INDIRECT("'"&amp;$C747&amp;"'!"&amp;"$"&amp;$D747&amp;$AL$1&amp;"")</f>
        <v>#REF!</v>
      </c>
      <c r="AM747" s="232" t="s">
        <v>1</v>
      </c>
      <c r="AN747" s="232" t="s">
        <v>1</v>
      </c>
      <c r="AO747" s="230" t="s">
        <v>1</v>
      </c>
      <c r="AP747" s="229"/>
      <c r="AQ747" s="233"/>
      <c r="AR747" s="229" t="e" cm="1">
        <f t="array" aca="1" ref="AR747" ca="1">INDIRECT("'"&amp;$C747&amp;"'!"&amp;"$"&amp;$D747&amp;$AR$1&amp;"")</f>
        <v>#REF!</v>
      </c>
      <c r="AS747" s="232"/>
      <c r="AT747" s="230"/>
      <c r="AU747" s="231" t="e" cm="1">
        <f t="array" aca="1" ref="AU747" ca="1">INDIRECT("'"&amp;$C747&amp;"'!"&amp;"$"&amp;$D747&amp;$AU$1&amp;"")</f>
        <v>#REF!</v>
      </c>
      <c r="AV747" s="232"/>
      <c r="AW747" s="230"/>
      <c r="AX747" s="229"/>
      <c r="AY747" s="233"/>
      <c r="AZ747" s="232" t="e" cm="1">
        <f t="array" aca="1" ref="AZ747" ca="1">INDIRECT("'"&amp;$C747&amp;"'!"&amp;"$"&amp;$D747&amp;$AZ$1&amp;"")</f>
        <v>#REF!</v>
      </c>
      <c r="BA747" s="231"/>
      <c r="BB747" s="232"/>
      <c r="BC747" s="230"/>
      <c r="BD747" s="232" t="e" cm="1">
        <f t="array" aca="1" ref="BD747" ca="1">INDIRECT("'"&amp;$C747&amp;"'!"&amp;"$"&amp;$D747&amp;$BD$1&amp;"")</f>
        <v>#REF!</v>
      </c>
      <c r="BE747" s="231"/>
      <c r="BF747" s="232"/>
      <c r="BG747" s="230"/>
      <c r="BH747" s="234"/>
      <c r="BI747" s="230"/>
      <c r="BJ747" s="234" t="e" cm="1">
        <f t="array" aca="1" ref="BJ747" ca="1">INDIRECT("'"&amp;$C747&amp;"'!"&amp;"$"&amp;$D747&amp;$BJ$1&amp;"")</f>
        <v>#REF!</v>
      </c>
      <c r="BK747" s="232"/>
      <c r="BL747" s="230"/>
      <c r="BM747" s="414"/>
      <c r="BN747" s="229" t="e" cm="1">
        <f t="array" aca="1" ref="BN747" ca="1">INDIRECT("'"&amp;$C747&amp;"'!"&amp;"$"&amp;$D747&amp;$BN$1&amp;"")</f>
        <v>#REF!</v>
      </c>
      <c r="BO747" s="231"/>
      <c r="BP747" s="230"/>
      <c r="BQ747" s="234" t="e" cm="1">
        <f t="array" aca="1" ref="BQ747" ca="1">INDIRECT("'"&amp;$C747&amp;"'!"&amp;"$"&amp;$D747&amp;$BQ$1&amp;"")</f>
        <v>#REF!</v>
      </c>
      <c r="BR747" s="232"/>
      <c r="BS747" s="232"/>
      <c r="BT747" s="230"/>
      <c r="BU747" s="235" t="e" cm="1">
        <f t="array" aca="1" ref="BU747" ca="1">INDIRECT("'"&amp;$C747&amp;"'!"&amp;"$"&amp;$D747&amp;$BU$1&amp;"")</f>
        <v>#REF!</v>
      </c>
      <c r="BV747" s="232"/>
      <c r="BW747" s="232"/>
      <c r="BX747" s="230"/>
      <c r="BY747" s="235"/>
      <c r="BZ747" s="232"/>
      <c r="CA747" s="232"/>
      <c r="CB747" s="230"/>
    </row>
    <row r="748" spans="1:80" ht="15" x14ac:dyDescent="0.2">
      <c r="A748" s="351">
        <f t="shared" si="57"/>
        <v>45991</v>
      </c>
      <c r="B748" s="268">
        <v>0.750000000000001</v>
      </c>
      <c r="C748" s="254">
        <f t="shared" si="58"/>
        <v>30</v>
      </c>
      <c r="D748" s="255" t="s">
        <v>171</v>
      </c>
      <c r="E748" s="236"/>
      <c r="F748" s="237"/>
      <c r="G748" s="238" t="e" cm="1">
        <f t="array" aca="1" ref="G748" ca="1">INDIRECT("'"&amp;$C748&amp;"'!"&amp;"$"&amp;$D748&amp;$G$1&amp;"")</f>
        <v>#REF!</v>
      </c>
      <c r="H748" s="239" t="s">
        <v>1</v>
      </c>
      <c r="I748" s="237" t="s">
        <v>1</v>
      </c>
      <c r="J748" s="238" t="e" cm="1">
        <f t="array" aca="1" ref="J748" ca="1">INDIRECT("'"&amp;$C748&amp;"'!"&amp;"$"&amp;$D748&amp;$J$1&amp;"")</f>
        <v>#REF!</v>
      </c>
      <c r="K748" s="239"/>
      <c r="L748" s="239"/>
      <c r="M748" s="240"/>
      <c r="N748" s="236" t="e" cm="1">
        <f t="array" aca="1" ref="N748" ca="1">INDIRECT("'"&amp;$C748&amp;"'!"&amp;"$"&amp;$D748&amp;$N$1&amp;"")</f>
        <v>#REF!</v>
      </c>
      <c r="O748" s="239"/>
      <c r="P748" s="239"/>
      <c r="Q748" s="237"/>
      <c r="R748" s="236" t="e" cm="1">
        <f t="array" aca="1" ref="R748" ca="1">INDIRECT("'"&amp;$C748&amp;"'!"&amp;"$"&amp;$D748&amp;$R$1&amp;"")</f>
        <v>#REF!</v>
      </c>
      <c r="S748" s="239"/>
      <c r="T748" s="239"/>
      <c r="U748" s="240"/>
      <c r="V748" s="236"/>
      <c r="W748" s="241" t="e" cm="1">
        <f t="array" aca="1" ref="W748" ca="1">INDIRECT("'"&amp;$C748&amp;"'!"&amp;"$"&amp;$D748&amp;$W$1&amp;"")</f>
        <v>#REF!</v>
      </c>
      <c r="X748" s="239"/>
      <c r="Y748" s="237"/>
      <c r="Z748" s="238" t="e" cm="1">
        <f t="array" aca="1" ref="Z748" ca="1">INDIRECT("'"&amp;$C748&amp;"'!"&amp;"$"&amp;$D748&amp;$Z$1&amp;"")</f>
        <v>#REF!</v>
      </c>
      <c r="AA748" s="239" t="s">
        <v>1</v>
      </c>
      <c r="AB748" s="239" t="s">
        <v>1</v>
      </c>
      <c r="AC748" s="240" t="s">
        <v>1</v>
      </c>
      <c r="AD748" s="236" t="e" cm="1">
        <f t="array" aca="1" ref="AD748" ca="1">INDIRECT("'"&amp;$C748&amp;"'!"&amp;"$"&amp;$D748&amp;$AD$1&amp;"")</f>
        <v>#REF!</v>
      </c>
      <c r="AE748" s="239" t="s">
        <v>1</v>
      </c>
      <c r="AF748" s="239" t="s">
        <v>1</v>
      </c>
      <c r="AG748" s="237" t="s">
        <v>1</v>
      </c>
      <c r="AH748" s="238" t="e" cm="1">
        <f t="array" aca="1" ref="AH748" ca="1">INDIRECT("'"&amp;$C748&amp;"'!"&amp;"$"&amp;$D748&amp;$AH$1&amp;"")</f>
        <v>#REF!</v>
      </c>
      <c r="AI748" s="239" t="s">
        <v>1</v>
      </c>
      <c r="AJ748" s="239" t="s">
        <v>1</v>
      </c>
      <c r="AK748" s="240" t="s">
        <v>1</v>
      </c>
      <c r="AL748" s="236" t="e" cm="1">
        <f t="array" aca="1" ref="AL748" ca="1">INDIRECT("'"&amp;$C748&amp;"'!"&amp;"$"&amp;$D748&amp;$AL$1&amp;"")</f>
        <v>#REF!</v>
      </c>
      <c r="AM748" s="239" t="s">
        <v>1</v>
      </c>
      <c r="AN748" s="239" t="s">
        <v>1</v>
      </c>
      <c r="AO748" s="237" t="s">
        <v>1</v>
      </c>
      <c r="AP748" s="236"/>
      <c r="AQ748" s="240"/>
      <c r="AR748" s="236" t="e" cm="1">
        <f t="array" aca="1" ref="AR748" ca="1">INDIRECT("'"&amp;$C748&amp;"'!"&amp;"$"&amp;$D748&amp;$AR$1&amp;"")</f>
        <v>#REF!</v>
      </c>
      <c r="AS748" s="239"/>
      <c r="AT748" s="237"/>
      <c r="AU748" s="238" t="e" cm="1">
        <f t="array" aca="1" ref="AU748" ca="1">INDIRECT("'"&amp;$C748&amp;"'!"&amp;"$"&amp;$D748&amp;$AU$1&amp;"")</f>
        <v>#REF!</v>
      </c>
      <c r="AV748" s="239"/>
      <c r="AW748" s="237"/>
      <c r="AX748" s="236"/>
      <c r="AY748" s="240"/>
      <c r="AZ748" s="239" t="e" cm="1">
        <f t="array" aca="1" ref="AZ748" ca="1">INDIRECT("'"&amp;$C748&amp;"'!"&amp;"$"&amp;$D748&amp;$AZ$1&amp;"")</f>
        <v>#REF!</v>
      </c>
      <c r="BA748" s="238"/>
      <c r="BB748" s="239"/>
      <c r="BC748" s="237"/>
      <c r="BD748" s="239" t="e" cm="1">
        <f t="array" aca="1" ref="BD748" ca="1">INDIRECT("'"&amp;$C748&amp;"'!"&amp;"$"&amp;$D748&amp;$BD$1&amp;"")</f>
        <v>#REF!</v>
      </c>
      <c r="BE748" s="238"/>
      <c r="BF748" s="239"/>
      <c r="BG748" s="237"/>
      <c r="BH748" s="241"/>
      <c r="BI748" s="237"/>
      <c r="BJ748" s="241" t="e" cm="1">
        <f t="array" aca="1" ref="BJ748" ca="1">INDIRECT("'"&amp;$C748&amp;"'!"&amp;"$"&amp;$D748&amp;$BJ$1&amp;"")</f>
        <v>#REF!</v>
      </c>
      <c r="BK748" s="239"/>
      <c r="BL748" s="237"/>
      <c r="BM748" s="415"/>
      <c r="BN748" s="236" t="e" cm="1">
        <f t="array" aca="1" ref="BN748" ca="1">INDIRECT("'"&amp;$C748&amp;"'!"&amp;"$"&amp;$D748&amp;$BN$1&amp;"")</f>
        <v>#REF!</v>
      </c>
      <c r="BO748" s="238"/>
      <c r="BP748" s="237"/>
      <c r="BQ748" s="241" t="e" cm="1">
        <f t="array" aca="1" ref="BQ748" ca="1">INDIRECT("'"&amp;$C748&amp;"'!"&amp;"$"&amp;$D748&amp;$BQ$1&amp;"")</f>
        <v>#REF!</v>
      </c>
      <c r="BR748" s="239"/>
      <c r="BS748" s="239"/>
      <c r="BT748" s="237"/>
      <c r="BU748" s="242" t="e" cm="1">
        <f t="array" aca="1" ref="BU748" ca="1">INDIRECT("'"&amp;$C748&amp;"'!"&amp;"$"&amp;$D748&amp;$BU$1&amp;"")</f>
        <v>#REF!</v>
      </c>
      <c r="BV748" s="239"/>
      <c r="BW748" s="239"/>
      <c r="BX748" s="237"/>
      <c r="BY748" s="242"/>
      <c r="BZ748" s="239"/>
      <c r="CA748" s="239"/>
      <c r="CB748" s="237"/>
    </row>
    <row r="749" spans="1:80" ht="15" x14ac:dyDescent="0.2">
      <c r="A749" s="351">
        <f t="shared" si="57"/>
        <v>45991</v>
      </c>
      <c r="B749" s="268">
        <v>0.79166666666666696</v>
      </c>
      <c r="C749" s="254">
        <f t="shared" si="58"/>
        <v>30</v>
      </c>
      <c r="D749" s="255" t="s">
        <v>172</v>
      </c>
      <c r="E749" s="229"/>
      <c r="F749" s="230"/>
      <c r="G749" s="231" t="e" cm="1">
        <f t="array" aca="1" ref="G749" ca="1">INDIRECT("'"&amp;$C749&amp;"'!"&amp;"$"&amp;$D749&amp;$G$1&amp;"")</f>
        <v>#REF!</v>
      </c>
      <c r="H749" s="232" t="s">
        <v>1</v>
      </c>
      <c r="I749" s="230" t="s">
        <v>1</v>
      </c>
      <c r="J749" s="231" t="e" cm="1">
        <f t="array" aca="1" ref="J749" ca="1">INDIRECT("'"&amp;$C749&amp;"'!"&amp;"$"&amp;$D749&amp;$J$1&amp;"")</f>
        <v>#REF!</v>
      </c>
      <c r="K749" s="501"/>
      <c r="L749" s="232"/>
      <c r="M749" s="233"/>
      <c r="N749" s="229" t="e" cm="1">
        <f t="array" aca="1" ref="N749" ca="1">INDIRECT("'"&amp;$C749&amp;"'!"&amp;"$"&amp;$D749&amp;$N$1&amp;"")</f>
        <v>#REF!</v>
      </c>
      <c r="O749" s="232"/>
      <c r="P749" s="232"/>
      <c r="Q749" s="230"/>
      <c r="R749" s="359" t="e" cm="1">
        <f t="array" aca="1" ref="R749" ca="1">INDIRECT("'"&amp;$C749&amp;"'!"&amp;"$"&amp;$D749&amp;$R$1&amp;"")</f>
        <v>#REF!</v>
      </c>
      <c r="S749" s="232"/>
      <c r="T749" s="232"/>
      <c r="U749" s="233"/>
      <c r="V749" s="229"/>
      <c r="W749" s="234" t="e" cm="1">
        <f t="array" aca="1" ref="W749" ca="1">INDIRECT("'"&amp;$C749&amp;"'!"&amp;"$"&amp;$D749&amp;$W$1&amp;"")</f>
        <v>#REF!</v>
      </c>
      <c r="X749" s="232"/>
      <c r="Y749" s="230"/>
      <c r="Z749" s="231" t="e" cm="1">
        <f t="array" aca="1" ref="Z749" ca="1">INDIRECT("'"&amp;$C749&amp;"'!"&amp;"$"&amp;$D749&amp;$Z$1&amp;"")</f>
        <v>#REF!</v>
      </c>
      <c r="AA749" s="232" t="s">
        <v>1</v>
      </c>
      <c r="AB749" s="232" t="s">
        <v>1</v>
      </c>
      <c r="AC749" s="233" t="s">
        <v>1</v>
      </c>
      <c r="AD749" s="229" t="e" cm="1">
        <f t="array" aca="1" ref="AD749" ca="1">INDIRECT("'"&amp;$C749&amp;"'!"&amp;"$"&amp;$D749&amp;$AD$1&amp;"")</f>
        <v>#REF!</v>
      </c>
      <c r="AE749" s="232" t="s">
        <v>1</v>
      </c>
      <c r="AF749" s="232" t="s">
        <v>1</v>
      </c>
      <c r="AG749" s="230" t="s">
        <v>1</v>
      </c>
      <c r="AH749" s="231" t="e" cm="1">
        <f t="array" aca="1" ref="AH749" ca="1">INDIRECT("'"&amp;$C749&amp;"'!"&amp;"$"&amp;$D749&amp;$AH$1&amp;"")</f>
        <v>#REF!</v>
      </c>
      <c r="AI749" s="232" t="s">
        <v>1</v>
      </c>
      <c r="AJ749" s="232" t="s">
        <v>1</v>
      </c>
      <c r="AK749" s="233" t="s">
        <v>1</v>
      </c>
      <c r="AL749" s="229" t="e" cm="1">
        <f t="array" aca="1" ref="AL749" ca="1">INDIRECT("'"&amp;$C749&amp;"'!"&amp;"$"&amp;$D749&amp;$AL$1&amp;"")</f>
        <v>#REF!</v>
      </c>
      <c r="AM749" s="232" t="s">
        <v>1</v>
      </c>
      <c r="AN749" s="232" t="s">
        <v>1</v>
      </c>
      <c r="AO749" s="230" t="s">
        <v>1</v>
      </c>
      <c r="AP749" s="229"/>
      <c r="AQ749" s="233"/>
      <c r="AR749" s="229" t="e" cm="1">
        <f t="array" aca="1" ref="AR749" ca="1">INDIRECT("'"&amp;$C749&amp;"'!"&amp;"$"&amp;$D749&amp;$AR$1&amp;"")</f>
        <v>#REF!</v>
      </c>
      <c r="AS749" s="232"/>
      <c r="AT749" s="230"/>
      <c r="AU749" s="231" t="e" cm="1">
        <f t="array" aca="1" ref="AU749" ca="1">INDIRECT("'"&amp;$C749&amp;"'!"&amp;"$"&amp;$D749&amp;$AU$1&amp;"")</f>
        <v>#REF!</v>
      </c>
      <c r="AV749" s="232"/>
      <c r="AW749" s="230"/>
      <c r="AX749" s="229"/>
      <c r="AY749" s="233"/>
      <c r="AZ749" s="232" t="e" cm="1">
        <f t="array" aca="1" ref="AZ749" ca="1">INDIRECT("'"&amp;$C749&amp;"'!"&amp;"$"&amp;$D749&amp;$AZ$1&amp;"")</f>
        <v>#REF!</v>
      </c>
      <c r="BA749" s="231"/>
      <c r="BB749" s="232"/>
      <c r="BC749" s="230"/>
      <c r="BD749" s="232" t="e" cm="1">
        <f t="array" aca="1" ref="BD749" ca="1">INDIRECT("'"&amp;$C749&amp;"'!"&amp;"$"&amp;$D749&amp;$BD$1&amp;"")</f>
        <v>#REF!</v>
      </c>
      <c r="BE749" s="231"/>
      <c r="BF749" s="232"/>
      <c r="BG749" s="230"/>
      <c r="BH749" s="234"/>
      <c r="BI749" s="230"/>
      <c r="BJ749" s="234" t="e" cm="1">
        <f t="array" aca="1" ref="BJ749" ca="1">INDIRECT("'"&amp;$C749&amp;"'!"&amp;"$"&amp;$D749&amp;$BJ$1&amp;"")</f>
        <v>#REF!</v>
      </c>
      <c r="BK749" s="232"/>
      <c r="BL749" s="230"/>
      <c r="BM749" s="414"/>
      <c r="BN749" s="229" t="e" cm="1">
        <f t="array" aca="1" ref="BN749" ca="1">INDIRECT("'"&amp;$C749&amp;"'!"&amp;"$"&amp;$D749&amp;$BN$1&amp;"")</f>
        <v>#REF!</v>
      </c>
      <c r="BO749" s="231"/>
      <c r="BP749" s="230"/>
      <c r="BQ749" s="234" t="e" cm="1">
        <f t="array" aca="1" ref="BQ749" ca="1">INDIRECT("'"&amp;$C749&amp;"'!"&amp;"$"&amp;$D749&amp;$BQ$1&amp;"")</f>
        <v>#REF!</v>
      </c>
      <c r="BR749" s="232"/>
      <c r="BS749" s="232"/>
      <c r="BT749" s="230"/>
      <c r="BU749" s="235" t="e" cm="1">
        <f t="array" aca="1" ref="BU749" ca="1">INDIRECT("'"&amp;$C749&amp;"'!"&amp;"$"&amp;$D749&amp;$BU$1&amp;"")</f>
        <v>#REF!</v>
      </c>
      <c r="BV749" s="232"/>
      <c r="BW749" s="232"/>
      <c r="BX749" s="230"/>
      <c r="BY749" s="235"/>
      <c r="BZ749" s="232"/>
      <c r="CA749" s="232"/>
      <c r="CB749" s="230"/>
    </row>
    <row r="750" spans="1:80" ht="15" x14ac:dyDescent="0.2">
      <c r="A750" s="351">
        <f t="shared" si="57"/>
        <v>45991</v>
      </c>
      <c r="B750" s="268">
        <v>0.83333333333333337</v>
      </c>
      <c r="C750" s="254">
        <f t="shared" si="58"/>
        <v>30</v>
      </c>
      <c r="D750" s="255" t="s">
        <v>173</v>
      </c>
      <c r="E750" s="236"/>
      <c r="F750" s="237"/>
      <c r="G750" s="238" t="e" cm="1">
        <f t="array" aca="1" ref="G750" ca="1">INDIRECT("'"&amp;$C750&amp;"'!"&amp;"$"&amp;$D750&amp;$G$1&amp;"")</f>
        <v>#REF!</v>
      </c>
      <c r="H750" s="239" t="s">
        <v>1</v>
      </c>
      <c r="I750" s="237" t="s">
        <v>1</v>
      </c>
      <c r="J750" s="238" t="e" cm="1">
        <f t="array" aca="1" ref="J750" ca="1">INDIRECT("'"&amp;$C750&amp;"'!"&amp;"$"&amp;$D750&amp;$J$1&amp;"")</f>
        <v>#REF!</v>
      </c>
      <c r="K750" s="239"/>
      <c r="L750" s="239"/>
      <c r="M750" s="240"/>
      <c r="N750" s="236" t="e" cm="1">
        <f t="array" aca="1" ref="N750" ca="1">INDIRECT("'"&amp;$C750&amp;"'!"&amp;"$"&amp;$D750&amp;$N$1&amp;"")</f>
        <v>#REF!</v>
      </c>
      <c r="O750" s="239"/>
      <c r="P750" s="239"/>
      <c r="Q750" s="237"/>
      <c r="R750" s="236" t="e" cm="1">
        <f t="array" aca="1" ref="R750" ca="1">INDIRECT("'"&amp;$C750&amp;"'!"&amp;"$"&amp;$D750&amp;$R$1&amp;"")</f>
        <v>#REF!</v>
      </c>
      <c r="S750" s="239"/>
      <c r="T750" s="239"/>
      <c r="U750" s="240"/>
      <c r="V750" s="236"/>
      <c r="W750" s="241" t="e" cm="1">
        <f t="array" aca="1" ref="W750" ca="1">INDIRECT("'"&amp;$C750&amp;"'!"&amp;"$"&amp;$D750&amp;$W$1&amp;"")</f>
        <v>#REF!</v>
      </c>
      <c r="X750" s="239"/>
      <c r="Y750" s="237"/>
      <c r="Z750" s="238" t="e" cm="1">
        <f t="array" aca="1" ref="Z750" ca="1">INDIRECT("'"&amp;$C750&amp;"'!"&amp;"$"&amp;$D750&amp;$Z$1&amp;"")</f>
        <v>#REF!</v>
      </c>
      <c r="AA750" s="239" t="s">
        <v>1</v>
      </c>
      <c r="AB750" s="239" t="s">
        <v>1</v>
      </c>
      <c r="AC750" s="240" t="s">
        <v>1</v>
      </c>
      <c r="AD750" s="236" t="e" cm="1">
        <f t="array" aca="1" ref="AD750" ca="1">INDIRECT("'"&amp;$C750&amp;"'!"&amp;"$"&amp;$D750&amp;$AD$1&amp;"")</f>
        <v>#REF!</v>
      </c>
      <c r="AE750" s="239" t="s">
        <v>1</v>
      </c>
      <c r="AF750" s="239" t="s">
        <v>1</v>
      </c>
      <c r="AG750" s="237" t="s">
        <v>1</v>
      </c>
      <c r="AH750" s="238" t="e" cm="1">
        <f t="array" aca="1" ref="AH750" ca="1">INDIRECT("'"&amp;$C750&amp;"'!"&amp;"$"&amp;$D750&amp;$AH$1&amp;"")</f>
        <v>#REF!</v>
      </c>
      <c r="AI750" s="239" t="s">
        <v>1</v>
      </c>
      <c r="AJ750" s="239" t="s">
        <v>1</v>
      </c>
      <c r="AK750" s="240" t="s">
        <v>1</v>
      </c>
      <c r="AL750" s="236" t="e" cm="1">
        <f t="array" aca="1" ref="AL750" ca="1">INDIRECT("'"&amp;$C750&amp;"'!"&amp;"$"&amp;$D750&amp;$AL$1&amp;"")</f>
        <v>#REF!</v>
      </c>
      <c r="AM750" s="239" t="s">
        <v>1</v>
      </c>
      <c r="AN750" s="239" t="s">
        <v>1</v>
      </c>
      <c r="AO750" s="237" t="s">
        <v>1</v>
      </c>
      <c r="AP750" s="236"/>
      <c r="AQ750" s="240"/>
      <c r="AR750" s="236" t="e" cm="1">
        <f t="array" aca="1" ref="AR750" ca="1">INDIRECT("'"&amp;$C750&amp;"'!"&amp;"$"&amp;$D750&amp;$AR$1&amp;"")</f>
        <v>#REF!</v>
      </c>
      <c r="AS750" s="239"/>
      <c r="AT750" s="237"/>
      <c r="AU750" s="238" t="e" cm="1">
        <f t="array" aca="1" ref="AU750" ca="1">INDIRECT("'"&amp;$C750&amp;"'!"&amp;"$"&amp;$D750&amp;$AU$1&amp;"")</f>
        <v>#REF!</v>
      </c>
      <c r="AV750" s="239"/>
      <c r="AW750" s="237"/>
      <c r="AX750" s="236"/>
      <c r="AY750" s="240"/>
      <c r="AZ750" s="239" t="e" cm="1">
        <f t="array" aca="1" ref="AZ750" ca="1">INDIRECT("'"&amp;$C750&amp;"'!"&amp;"$"&amp;$D750&amp;$AZ$1&amp;"")</f>
        <v>#REF!</v>
      </c>
      <c r="BA750" s="238"/>
      <c r="BB750" s="239"/>
      <c r="BC750" s="237"/>
      <c r="BD750" s="239" t="e" cm="1">
        <f t="array" aca="1" ref="BD750" ca="1">INDIRECT("'"&amp;$C750&amp;"'!"&amp;"$"&amp;$D750&amp;$BD$1&amp;"")</f>
        <v>#REF!</v>
      </c>
      <c r="BE750" s="238"/>
      <c r="BF750" s="239"/>
      <c r="BG750" s="237"/>
      <c r="BH750" s="241"/>
      <c r="BI750" s="237"/>
      <c r="BJ750" s="241" t="e" cm="1">
        <f t="array" aca="1" ref="BJ750" ca="1">INDIRECT("'"&amp;$C750&amp;"'!"&amp;"$"&amp;$D750&amp;$BJ$1&amp;"")</f>
        <v>#REF!</v>
      </c>
      <c r="BK750" s="239"/>
      <c r="BL750" s="237"/>
      <c r="BM750" s="415"/>
      <c r="BN750" s="236" t="e" cm="1">
        <f t="array" aca="1" ref="BN750" ca="1">INDIRECT("'"&amp;$C750&amp;"'!"&amp;"$"&amp;$D750&amp;$BN$1&amp;"")</f>
        <v>#REF!</v>
      </c>
      <c r="BO750" s="238"/>
      <c r="BP750" s="237"/>
      <c r="BQ750" s="241" t="e" cm="1">
        <f t="array" aca="1" ref="BQ750" ca="1">INDIRECT("'"&amp;$C750&amp;"'!"&amp;"$"&amp;$D750&amp;$BQ$1&amp;"")</f>
        <v>#REF!</v>
      </c>
      <c r="BR750" s="239"/>
      <c r="BS750" s="239"/>
      <c r="BT750" s="237"/>
      <c r="BU750" s="242" t="e" cm="1">
        <f t="array" aca="1" ref="BU750" ca="1">INDIRECT("'"&amp;$C750&amp;"'!"&amp;"$"&amp;$D750&amp;$BU$1&amp;"")</f>
        <v>#REF!</v>
      </c>
      <c r="BV750" s="239"/>
      <c r="BW750" s="239"/>
      <c r="BX750" s="237"/>
      <c r="BY750" s="242"/>
      <c r="BZ750" s="239"/>
      <c r="CA750" s="239"/>
      <c r="CB750" s="237"/>
    </row>
    <row r="751" spans="1:80" ht="15" x14ac:dyDescent="0.2">
      <c r="A751" s="351">
        <f t="shared" si="57"/>
        <v>45991</v>
      </c>
      <c r="B751" s="268">
        <v>0.875000000000001</v>
      </c>
      <c r="C751" s="254">
        <f t="shared" si="58"/>
        <v>30</v>
      </c>
      <c r="D751" s="255" t="s">
        <v>174</v>
      </c>
      <c r="E751" s="229"/>
      <c r="F751" s="230"/>
      <c r="G751" s="231" t="e" cm="1">
        <f t="array" aca="1" ref="G751" ca="1">INDIRECT("'"&amp;$C751&amp;"'!"&amp;"$"&amp;$D751&amp;$G$1&amp;"")</f>
        <v>#REF!</v>
      </c>
      <c r="H751" s="232" t="s">
        <v>1</v>
      </c>
      <c r="I751" s="230" t="s">
        <v>1</v>
      </c>
      <c r="J751" s="231" t="e" cm="1">
        <f t="array" aca="1" ref="J751" ca="1">INDIRECT("'"&amp;$C751&amp;"'!"&amp;"$"&amp;$D751&amp;$J$1&amp;"")</f>
        <v>#REF!</v>
      </c>
      <c r="K751" s="232"/>
      <c r="L751" s="232"/>
      <c r="M751" s="233"/>
      <c r="N751" s="229" t="e" cm="1">
        <f t="array" aca="1" ref="N751" ca="1">INDIRECT("'"&amp;$C751&amp;"'!"&amp;"$"&amp;$D751&amp;$N$1&amp;"")</f>
        <v>#REF!</v>
      </c>
      <c r="O751" s="232"/>
      <c r="P751" s="232"/>
      <c r="Q751" s="230"/>
      <c r="R751" s="359" t="e" cm="1">
        <f t="array" aca="1" ref="R751" ca="1">INDIRECT("'"&amp;$C751&amp;"'!"&amp;"$"&amp;$D751&amp;$R$1&amp;"")</f>
        <v>#REF!</v>
      </c>
      <c r="S751" s="232"/>
      <c r="T751" s="232"/>
      <c r="U751" s="233"/>
      <c r="V751" s="229"/>
      <c r="W751" s="234" t="e" cm="1">
        <f t="array" aca="1" ref="W751" ca="1">INDIRECT("'"&amp;$C751&amp;"'!"&amp;"$"&amp;$D751&amp;$W$1&amp;"")</f>
        <v>#REF!</v>
      </c>
      <c r="X751" s="232"/>
      <c r="Y751" s="230"/>
      <c r="Z751" s="231" t="e" cm="1">
        <f t="array" aca="1" ref="Z751" ca="1">INDIRECT("'"&amp;$C751&amp;"'!"&amp;"$"&amp;$D751&amp;$Z$1&amp;"")</f>
        <v>#REF!</v>
      </c>
      <c r="AA751" s="232" t="s">
        <v>1</v>
      </c>
      <c r="AB751" s="232" t="s">
        <v>1</v>
      </c>
      <c r="AC751" s="233" t="s">
        <v>1</v>
      </c>
      <c r="AD751" s="229" t="e" cm="1">
        <f t="array" aca="1" ref="AD751" ca="1">INDIRECT("'"&amp;$C751&amp;"'!"&amp;"$"&amp;$D751&amp;$AD$1&amp;"")</f>
        <v>#REF!</v>
      </c>
      <c r="AE751" s="232" t="s">
        <v>1</v>
      </c>
      <c r="AF751" s="232" t="s">
        <v>1</v>
      </c>
      <c r="AG751" s="230" t="s">
        <v>1</v>
      </c>
      <c r="AH751" s="231" t="e" cm="1">
        <f t="array" aca="1" ref="AH751" ca="1">INDIRECT("'"&amp;$C751&amp;"'!"&amp;"$"&amp;$D751&amp;$AH$1&amp;"")</f>
        <v>#REF!</v>
      </c>
      <c r="AI751" s="232" t="s">
        <v>1</v>
      </c>
      <c r="AJ751" s="232" t="s">
        <v>1</v>
      </c>
      <c r="AK751" s="233" t="s">
        <v>1</v>
      </c>
      <c r="AL751" s="229" t="e" cm="1">
        <f t="array" aca="1" ref="AL751" ca="1">INDIRECT("'"&amp;$C751&amp;"'!"&amp;"$"&amp;$D751&amp;$AL$1&amp;"")</f>
        <v>#REF!</v>
      </c>
      <c r="AM751" s="232" t="s">
        <v>1</v>
      </c>
      <c r="AN751" s="232" t="s">
        <v>1</v>
      </c>
      <c r="AO751" s="230" t="s">
        <v>1</v>
      </c>
      <c r="AP751" s="229"/>
      <c r="AQ751" s="233"/>
      <c r="AR751" s="229" t="e" cm="1">
        <f t="array" aca="1" ref="AR751" ca="1">INDIRECT("'"&amp;$C751&amp;"'!"&amp;"$"&amp;$D751&amp;$AR$1&amp;"")</f>
        <v>#REF!</v>
      </c>
      <c r="AS751" s="232"/>
      <c r="AT751" s="230"/>
      <c r="AU751" s="231" t="e" cm="1">
        <f t="array" aca="1" ref="AU751" ca="1">INDIRECT("'"&amp;$C751&amp;"'!"&amp;"$"&amp;$D751&amp;$AU$1&amp;"")</f>
        <v>#REF!</v>
      </c>
      <c r="AV751" s="232"/>
      <c r="AW751" s="230"/>
      <c r="AX751" s="229"/>
      <c r="AY751" s="233"/>
      <c r="AZ751" s="232" t="e" cm="1">
        <f t="array" aca="1" ref="AZ751" ca="1">INDIRECT("'"&amp;$C751&amp;"'!"&amp;"$"&amp;$D751&amp;$AZ$1&amp;"")</f>
        <v>#REF!</v>
      </c>
      <c r="BA751" s="231"/>
      <c r="BB751" s="232"/>
      <c r="BC751" s="230"/>
      <c r="BD751" s="232" t="e" cm="1">
        <f t="array" aca="1" ref="BD751" ca="1">INDIRECT("'"&amp;$C751&amp;"'!"&amp;"$"&amp;$D751&amp;$BD$1&amp;"")</f>
        <v>#REF!</v>
      </c>
      <c r="BE751" s="231"/>
      <c r="BF751" s="232"/>
      <c r="BG751" s="230"/>
      <c r="BH751" s="234"/>
      <c r="BI751" s="230"/>
      <c r="BJ751" s="234" t="e" cm="1">
        <f t="array" aca="1" ref="BJ751" ca="1">INDIRECT("'"&amp;$C751&amp;"'!"&amp;"$"&amp;$D751&amp;$BJ$1&amp;"")</f>
        <v>#REF!</v>
      </c>
      <c r="BK751" s="232"/>
      <c r="BL751" s="230"/>
      <c r="BM751" s="414"/>
      <c r="BN751" s="229" t="e" cm="1">
        <f t="array" aca="1" ref="BN751" ca="1">INDIRECT("'"&amp;$C751&amp;"'!"&amp;"$"&amp;$D751&amp;$BN$1&amp;"")</f>
        <v>#REF!</v>
      </c>
      <c r="BO751" s="231"/>
      <c r="BP751" s="230"/>
      <c r="BQ751" s="234" t="e" cm="1">
        <f t="array" aca="1" ref="BQ751" ca="1">INDIRECT("'"&amp;$C751&amp;"'!"&amp;"$"&amp;$D751&amp;$BQ$1&amp;"")</f>
        <v>#REF!</v>
      </c>
      <c r="BR751" s="232"/>
      <c r="BS751" s="232"/>
      <c r="BT751" s="230"/>
      <c r="BU751" s="235" t="e" cm="1">
        <f t="array" aca="1" ref="BU751" ca="1">INDIRECT("'"&amp;$C751&amp;"'!"&amp;"$"&amp;$D751&amp;$BU$1&amp;"")</f>
        <v>#REF!</v>
      </c>
      <c r="BV751" s="232"/>
      <c r="BW751" s="232"/>
      <c r="BX751" s="230"/>
      <c r="BY751" s="235"/>
      <c r="BZ751" s="232"/>
      <c r="CA751" s="232"/>
      <c r="CB751" s="230"/>
    </row>
    <row r="752" spans="1:80" ht="15" x14ac:dyDescent="0.2">
      <c r="A752" s="351">
        <f t="shared" si="57"/>
        <v>45991</v>
      </c>
      <c r="B752" s="268">
        <v>0.91666666666666696</v>
      </c>
      <c r="C752" s="254">
        <f t="shared" si="58"/>
        <v>30</v>
      </c>
      <c r="D752" s="255" t="s">
        <v>175</v>
      </c>
      <c r="E752" s="236"/>
      <c r="F752" s="237"/>
      <c r="G752" s="238" t="e" cm="1">
        <f t="array" aca="1" ref="G752" ca="1">INDIRECT("'"&amp;$C752&amp;"'!"&amp;"$"&amp;$D752&amp;$G$1&amp;"")</f>
        <v>#REF!</v>
      </c>
      <c r="H752" s="239" t="s">
        <v>1</v>
      </c>
      <c r="I752" s="237" t="s">
        <v>1</v>
      </c>
      <c r="J752" s="238" t="e" cm="1">
        <f t="array" aca="1" ref="J752" ca="1">INDIRECT("'"&amp;$C752&amp;"'!"&amp;"$"&amp;$D752&amp;$J$1&amp;"")</f>
        <v>#REF!</v>
      </c>
      <c r="K752" s="239"/>
      <c r="L752" s="239"/>
      <c r="M752" s="240"/>
      <c r="N752" s="236" t="e" cm="1">
        <f t="array" aca="1" ref="N752" ca="1">INDIRECT("'"&amp;$C752&amp;"'!"&amp;"$"&amp;$D752&amp;$N$1&amp;"")</f>
        <v>#REF!</v>
      </c>
      <c r="O752" s="239"/>
      <c r="P752" s="239"/>
      <c r="Q752" s="237"/>
      <c r="R752" s="236" t="e" cm="1">
        <f t="array" aca="1" ref="R752" ca="1">INDIRECT("'"&amp;$C752&amp;"'!"&amp;"$"&amp;$D752&amp;$R$1&amp;"")</f>
        <v>#REF!</v>
      </c>
      <c r="S752" s="239"/>
      <c r="T752" s="239"/>
      <c r="U752" s="240"/>
      <c r="V752" s="236"/>
      <c r="W752" s="241" t="e" cm="1">
        <f t="array" aca="1" ref="W752" ca="1">INDIRECT("'"&amp;$C752&amp;"'!"&amp;"$"&amp;$D752&amp;$W$1&amp;"")</f>
        <v>#REF!</v>
      </c>
      <c r="X752" s="239"/>
      <c r="Y752" s="237"/>
      <c r="Z752" s="238" t="e" cm="1">
        <f t="array" aca="1" ref="Z752" ca="1">INDIRECT("'"&amp;$C752&amp;"'!"&amp;"$"&amp;$D752&amp;$Z$1&amp;"")</f>
        <v>#REF!</v>
      </c>
      <c r="AA752" s="239" t="s">
        <v>1</v>
      </c>
      <c r="AB752" s="239" t="s">
        <v>1</v>
      </c>
      <c r="AC752" s="240" t="s">
        <v>1</v>
      </c>
      <c r="AD752" s="236" t="e" cm="1">
        <f t="array" aca="1" ref="AD752" ca="1">INDIRECT("'"&amp;$C752&amp;"'!"&amp;"$"&amp;$D752&amp;$AD$1&amp;"")</f>
        <v>#REF!</v>
      </c>
      <c r="AE752" s="239" t="s">
        <v>1</v>
      </c>
      <c r="AF752" s="239" t="s">
        <v>1</v>
      </c>
      <c r="AG752" s="237" t="s">
        <v>1</v>
      </c>
      <c r="AH752" s="238" t="e" cm="1">
        <f t="array" aca="1" ref="AH752" ca="1">INDIRECT("'"&amp;$C752&amp;"'!"&amp;"$"&amp;$D752&amp;$AH$1&amp;"")</f>
        <v>#REF!</v>
      </c>
      <c r="AI752" s="239" t="s">
        <v>1</v>
      </c>
      <c r="AJ752" s="239" t="s">
        <v>1</v>
      </c>
      <c r="AK752" s="240" t="s">
        <v>1</v>
      </c>
      <c r="AL752" s="236" t="e" cm="1">
        <f t="array" aca="1" ref="AL752" ca="1">INDIRECT("'"&amp;$C752&amp;"'!"&amp;"$"&amp;$D752&amp;$AL$1&amp;"")</f>
        <v>#REF!</v>
      </c>
      <c r="AM752" s="239" t="s">
        <v>1</v>
      </c>
      <c r="AN752" s="239" t="s">
        <v>1</v>
      </c>
      <c r="AO752" s="237" t="s">
        <v>1</v>
      </c>
      <c r="AP752" s="236"/>
      <c r="AQ752" s="240"/>
      <c r="AR752" s="236" t="e" cm="1">
        <f t="array" aca="1" ref="AR752" ca="1">INDIRECT("'"&amp;$C752&amp;"'!"&amp;"$"&amp;$D752&amp;$AR$1&amp;"")</f>
        <v>#REF!</v>
      </c>
      <c r="AS752" s="239"/>
      <c r="AT752" s="237"/>
      <c r="AU752" s="238" t="e" cm="1">
        <f t="array" aca="1" ref="AU752" ca="1">INDIRECT("'"&amp;$C752&amp;"'!"&amp;"$"&amp;$D752&amp;$AU$1&amp;"")</f>
        <v>#REF!</v>
      </c>
      <c r="AV752" s="239"/>
      <c r="AW752" s="237"/>
      <c r="AX752" s="236"/>
      <c r="AY752" s="240"/>
      <c r="AZ752" s="239" t="e" cm="1">
        <f t="array" aca="1" ref="AZ752" ca="1">INDIRECT("'"&amp;$C752&amp;"'!"&amp;"$"&amp;$D752&amp;$AZ$1&amp;"")</f>
        <v>#REF!</v>
      </c>
      <c r="BA752" s="238"/>
      <c r="BB752" s="239"/>
      <c r="BC752" s="237"/>
      <c r="BD752" s="239" t="e" cm="1">
        <f t="array" aca="1" ref="BD752" ca="1">INDIRECT("'"&amp;$C752&amp;"'!"&amp;"$"&amp;$D752&amp;$BD$1&amp;"")</f>
        <v>#REF!</v>
      </c>
      <c r="BE752" s="238"/>
      <c r="BF752" s="239"/>
      <c r="BG752" s="237"/>
      <c r="BH752" s="241"/>
      <c r="BI752" s="237"/>
      <c r="BJ752" s="241" t="e" cm="1">
        <f t="array" aca="1" ref="BJ752" ca="1">INDIRECT("'"&amp;$C752&amp;"'!"&amp;"$"&amp;$D752&amp;$BJ$1&amp;"")</f>
        <v>#REF!</v>
      </c>
      <c r="BK752" s="239"/>
      <c r="BL752" s="237"/>
      <c r="BM752" s="415"/>
      <c r="BN752" s="236" t="e" cm="1">
        <f t="array" aca="1" ref="BN752" ca="1">INDIRECT("'"&amp;$C752&amp;"'!"&amp;"$"&amp;$D752&amp;$BN$1&amp;"")</f>
        <v>#REF!</v>
      </c>
      <c r="BO752" s="238"/>
      <c r="BP752" s="237"/>
      <c r="BQ752" s="241" t="e" cm="1">
        <f t="array" aca="1" ref="BQ752" ca="1">INDIRECT("'"&amp;$C752&amp;"'!"&amp;"$"&amp;$D752&amp;$BQ$1&amp;"")</f>
        <v>#REF!</v>
      </c>
      <c r="BR752" s="239"/>
      <c r="BS752" s="239"/>
      <c r="BT752" s="237"/>
      <c r="BU752" s="242" t="e" cm="1">
        <f t="array" aca="1" ref="BU752" ca="1">INDIRECT("'"&amp;$C752&amp;"'!"&amp;"$"&amp;$D752&amp;$BU$1&amp;"")</f>
        <v>#REF!</v>
      </c>
      <c r="BV752" s="239"/>
      <c r="BW752" s="239"/>
      <c r="BX752" s="237"/>
      <c r="BY752" s="242"/>
      <c r="BZ752" s="239"/>
      <c r="CA752" s="239"/>
      <c r="CB752" s="237"/>
    </row>
    <row r="753" spans="1:80" ht="15.75" thickBot="1" x14ac:dyDescent="0.25">
      <c r="A753" s="352">
        <f t="shared" si="57"/>
        <v>45991</v>
      </c>
      <c r="B753" s="269">
        <v>0.95833333333333404</v>
      </c>
      <c r="C753" s="256">
        <f t="shared" si="58"/>
        <v>30</v>
      </c>
      <c r="D753" s="257" t="s">
        <v>176</v>
      </c>
      <c r="E753" s="243"/>
      <c r="F753" s="244"/>
      <c r="G753" s="245" t="e" cm="1">
        <f t="array" aca="1" ref="G753" ca="1">INDIRECT("'"&amp;$C753&amp;"'!"&amp;"$"&amp;$D753&amp;$G$1&amp;"")</f>
        <v>#REF!</v>
      </c>
      <c r="H753" s="246" t="s">
        <v>1</v>
      </c>
      <c r="I753" s="244" t="s">
        <v>1</v>
      </c>
      <c r="J753" s="245" t="e" cm="1">
        <f t="array" aca="1" ref="J753" ca="1">INDIRECT("'"&amp;$C753&amp;"'!"&amp;"$"&amp;$D753&amp;$J$1&amp;"")</f>
        <v>#REF!</v>
      </c>
      <c r="K753" s="246"/>
      <c r="L753" s="246"/>
      <c r="M753" s="247"/>
      <c r="N753" s="243" t="e" cm="1">
        <f t="array" aca="1" ref="N753" ca="1">INDIRECT("'"&amp;$C753&amp;"'!"&amp;"$"&amp;$D753&amp;$N$1&amp;"")</f>
        <v>#REF!</v>
      </c>
      <c r="O753" s="246"/>
      <c r="P753" s="246"/>
      <c r="Q753" s="244"/>
      <c r="R753" s="361" t="e" cm="1">
        <f t="array" aca="1" ref="R753" ca="1">INDIRECT("'"&amp;$C753&amp;"'!"&amp;"$"&amp;$D753&amp;$R$1&amp;"")</f>
        <v>#REF!</v>
      </c>
      <c r="S753" s="246"/>
      <c r="T753" s="246"/>
      <c r="U753" s="247"/>
      <c r="V753" s="243"/>
      <c r="W753" s="248" t="e" cm="1">
        <f t="array" aca="1" ref="W753" ca="1">INDIRECT("'"&amp;$C753&amp;"'!"&amp;"$"&amp;$D753&amp;$W$1&amp;"")</f>
        <v>#REF!</v>
      </c>
      <c r="X753" s="246"/>
      <c r="Y753" s="244"/>
      <c r="Z753" s="245" t="e" cm="1">
        <f t="array" aca="1" ref="Z753" ca="1">INDIRECT("'"&amp;$C753&amp;"'!"&amp;"$"&amp;$D753&amp;$Z$1&amp;"")</f>
        <v>#REF!</v>
      </c>
      <c r="AA753" s="246" t="s">
        <v>1</v>
      </c>
      <c r="AB753" s="246" t="s">
        <v>1</v>
      </c>
      <c r="AC753" s="247" t="s">
        <v>1</v>
      </c>
      <c r="AD753" s="243" t="e" cm="1">
        <f t="array" aca="1" ref="AD753" ca="1">INDIRECT("'"&amp;$C753&amp;"'!"&amp;"$"&amp;$D753&amp;$AD$1&amp;"")</f>
        <v>#REF!</v>
      </c>
      <c r="AE753" s="246" t="s">
        <v>1</v>
      </c>
      <c r="AF753" s="246" t="s">
        <v>1</v>
      </c>
      <c r="AG753" s="244" t="s">
        <v>1</v>
      </c>
      <c r="AH753" s="245" t="e" cm="1">
        <f t="array" aca="1" ref="AH753" ca="1">INDIRECT("'"&amp;$C753&amp;"'!"&amp;"$"&amp;$D753&amp;$AH$1&amp;"")</f>
        <v>#REF!</v>
      </c>
      <c r="AI753" s="246" t="s">
        <v>1</v>
      </c>
      <c r="AJ753" s="246" t="s">
        <v>1</v>
      </c>
      <c r="AK753" s="247" t="s">
        <v>1</v>
      </c>
      <c r="AL753" s="243" t="e" cm="1">
        <f t="array" aca="1" ref="AL753" ca="1">INDIRECT("'"&amp;$C753&amp;"'!"&amp;"$"&amp;$D753&amp;$AL$1&amp;"")</f>
        <v>#REF!</v>
      </c>
      <c r="AM753" s="246" t="s">
        <v>1</v>
      </c>
      <c r="AN753" s="246" t="s">
        <v>1</v>
      </c>
      <c r="AO753" s="244" t="s">
        <v>1</v>
      </c>
      <c r="AP753" s="243"/>
      <c r="AQ753" s="247"/>
      <c r="AR753" s="243" t="e" cm="1">
        <f t="array" aca="1" ref="AR753" ca="1">INDIRECT("'"&amp;$C753&amp;"'!"&amp;"$"&amp;$D753&amp;$AR$1&amp;"")</f>
        <v>#REF!</v>
      </c>
      <c r="AS753" s="246"/>
      <c r="AT753" s="244"/>
      <c r="AU753" s="245" t="e" cm="1">
        <f t="array" aca="1" ref="AU753" ca="1">INDIRECT("'"&amp;$C753&amp;"'!"&amp;"$"&amp;$D753&amp;$AU$1&amp;"")</f>
        <v>#REF!</v>
      </c>
      <c r="AV753" s="246"/>
      <c r="AW753" s="244"/>
      <c r="AX753" s="243"/>
      <c r="AY753" s="247"/>
      <c r="AZ753" s="246" t="e" cm="1">
        <f t="array" aca="1" ref="AZ753" ca="1">INDIRECT("'"&amp;$C753&amp;"'!"&amp;"$"&amp;$D753&amp;$AZ$1&amp;"")</f>
        <v>#REF!</v>
      </c>
      <c r="BA753" s="245"/>
      <c r="BB753" s="246"/>
      <c r="BC753" s="244"/>
      <c r="BD753" s="246" t="e" cm="1">
        <f t="array" aca="1" ref="BD753" ca="1">INDIRECT("'"&amp;$C753&amp;"'!"&amp;"$"&amp;$D753&amp;$BD$1&amp;"")</f>
        <v>#REF!</v>
      </c>
      <c r="BE753" s="245"/>
      <c r="BF753" s="246"/>
      <c r="BG753" s="244"/>
      <c r="BH753" s="248"/>
      <c r="BI753" s="244"/>
      <c r="BJ753" s="248" t="e" cm="1">
        <f t="array" aca="1" ref="BJ753" ca="1">INDIRECT("'"&amp;$C753&amp;"'!"&amp;"$"&amp;$D753&amp;$BJ$1&amp;"")</f>
        <v>#REF!</v>
      </c>
      <c r="BK753" s="246"/>
      <c r="BL753" s="244"/>
      <c r="BM753" s="416"/>
      <c r="BN753" s="243" t="e" cm="1">
        <f t="array" aca="1" ref="BN753" ca="1">INDIRECT("'"&amp;$C753&amp;"'!"&amp;"$"&amp;$D753&amp;$BN$1&amp;"")</f>
        <v>#REF!</v>
      </c>
      <c r="BO753" s="245"/>
      <c r="BP753" s="244"/>
      <c r="BQ753" s="248" t="e" cm="1">
        <f t="array" aca="1" ref="BQ753" ca="1">INDIRECT("'"&amp;$C753&amp;"'!"&amp;"$"&amp;$D753&amp;$BQ$1&amp;"")</f>
        <v>#REF!</v>
      </c>
      <c r="BR753" s="246"/>
      <c r="BS753" s="246"/>
      <c r="BT753" s="244"/>
      <c r="BU753" s="249" t="e" cm="1">
        <f t="array" aca="1" ref="BU753" ca="1">INDIRECT("'"&amp;$C753&amp;"'!"&amp;"$"&amp;$D753&amp;$BU$1&amp;"")</f>
        <v>#REF!</v>
      </c>
      <c r="BV753" s="246"/>
      <c r="BW753" s="246"/>
      <c r="BX753" s="244"/>
      <c r="BY753" s="249"/>
      <c r="BZ753" s="246"/>
      <c r="CA753" s="246"/>
      <c r="CB753" s="244"/>
    </row>
    <row r="1045726" spans="12:12" x14ac:dyDescent="0.2">
      <c r="L1045726" s="250" t="s">
        <v>178</v>
      </c>
    </row>
  </sheetData>
  <mergeCells count="38">
    <mergeCell ref="W2:Y2"/>
    <mergeCell ref="X4:Y4"/>
    <mergeCell ref="BY4:CB4"/>
    <mergeCell ref="AU4:AW4"/>
    <mergeCell ref="AZ4:BC4"/>
    <mergeCell ref="BH4:BI4"/>
    <mergeCell ref="BJ4:BL4"/>
    <mergeCell ref="BN4:BP4"/>
    <mergeCell ref="BQ4:BT4"/>
    <mergeCell ref="BQ2:BT2"/>
    <mergeCell ref="BU2:BX2"/>
    <mergeCell ref="Z4:AC4"/>
    <mergeCell ref="AD4:AG4"/>
    <mergeCell ref="AH4:AK4"/>
    <mergeCell ref="AL4:AO4"/>
    <mergeCell ref="AP4:AQ4"/>
    <mergeCell ref="BU4:BX4"/>
    <mergeCell ref="BD4:BG4"/>
    <mergeCell ref="AX3:AY3"/>
    <mergeCell ref="AX4:AY4"/>
    <mergeCell ref="AP2:AW2"/>
    <mergeCell ref="AX2:BG2"/>
    <mergeCell ref="BY2:CB2"/>
    <mergeCell ref="E3:F3"/>
    <mergeCell ref="AP3:AQ3"/>
    <mergeCell ref="BH3:BI3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AR4:AT4"/>
    <mergeCell ref="BH2:BL2"/>
    <mergeCell ref="BM2:BP2"/>
  </mergeCells>
  <conditionalFormatting sqref="BR5:BT28 BV5:BX28 BZ5:BZ28 BK6:BM28 BK5:BL5 BO5:BP28 E5:BJ28 E30:BJ53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M5:BN5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CA5:CB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N6:BN27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N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Q6:BQ28">
    <cfRule type="cellIs" dxfId="1051" priority="9065" operator="equal">
      <formula>"PMS"</formula>
    </cfRule>
    <cfRule type="cellIs" dxfId="1050" priority="9066" operator="equal">
      <formula>"CMS"</formula>
    </cfRule>
  </conditionalFormatting>
  <conditionalFormatting sqref="BQ5">
    <cfRule type="cellIs" dxfId="1049" priority="9063" operator="equal">
      <formula>"PMS"</formula>
    </cfRule>
    <cfRule type="cellIs" dxfId="1048" priority="9064" operator="equal">
      <formula>"CMS"</formula>
    </cfRule>
  </conditionalFormatting>
  <conditionalFormatting sqref="BU12:BU28">
    <cfRule type="cellIs" dxfId="1047" priority="9061" operator="equal">
      <formula>"PMS"</formula>
    </cfRule>
    <cfRule type="cellIs" dxfId="1046" priority="9062" operator="equal">
      <formula>"CMS"</formula>
    </cfRule>
  </conditionalFormatting>
  <conditionalFormatting sqref="BY6:BY28">
    <cfRule type="cellIs" dxfId="1045" priority="9057" operator="equal">
      <formula>"PMS"</formula>
    </cfRule>
    <cfRule type="cellIs" dxfId="1044" priority="9058" operator="equal">
      <formula>"CMS"</formula>
    </cfRule>
  </conditionalFormatting>
  <conditionalFormatting sqref="BY5">
    <cfRule type="cellIs" dxfId="1043" priority="9055" operator="equal">
      <formula>"PMS"</formula>
    </cfRule>
    <cfRule type="cellIs" dxfId="1042" priority="9056" operator="equal">
      <formula>"CMS"</formula>
    </cfRule>
  </conditionalFormatting>
  <conditionalFormatting sqref="BU5">
    <cfRule type="cellIs" dxfId="1041" priority="6987" operator="equal">
      <formula>"PMS"</formula>
    </cfRule>
    <cfRule type="cellIs" dxfId="1040" priority="6988" operator="equal">
      <formula>"CMS"</formula>
    </cfRule>
  </conditionalFormatting>
  <conditionalFormatting sqref="BU6">
    <cfRule type="cellIs" dxfId="1039" priority="6985" operator="equal">
      <formula>"PMS"</formula>
    </cfRule>
    <cfRule type="cellIs" dxfId="1038" priority="6986" operator="equal">
      <formula>"CMS"</formula>
    </cfRule>
  </conditionalFormatting>
  <conditionalFormatting sqref="BU7">
    <cfRule type="cellIs" dxfId="1037" priority="6983" operator="equal">
      <formula>"PMS"</formula>
    </cfRule>
    <cfRule type="cellIs" dxfId="1036" priority="6984" operator="equal">
      <formula>"CMS"</formula>
    </cfRule>
  </conditionalFormatting>
  <conditionalFormatting sqref="BU8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U9">
    <cfRule type="cellIs" dxfId="1033" priority="6977" operator="equal">
      <formula>"PMS"</formula>
    </cfRule>
    <cfRule type="cellIs" dxfId="1032" priority="6978" operator="equal">
      <formula>"CMS"</formula>
    </cfRule>
  </conditionalFormatting>
  <conditionalFormatting sqref="BU10">
    <cfRule type="cellIs" dxfId="1031" priority="6975" operator="equal">
      <formula>"PMS"</formula>
    </cfRule>
    <cfRule type="cellIs" dxfId="1030" priority="6976" operator="equal">
      <formula>"CMS"</formula>
    </cfRule>
  </conditionalFormatting>
  <conditionalFormatting sqref="BU11">
    <cfRule type="cellIs" dxfId="1029" priority="6973" operator="equal">
      <formula>"PMS"</formula>
    </cfRule>
    <cfRule type="cellIs" dxfId="1028" priority="6974" operator="equal">
      <formula>"CMS"</formula>
    </cfRule>
  </conditionalFormatting>
  <conditionalFormatting sqref="BR30:BT53 BV30:BX53 BZ30:BZ53 BK31:BM53 BK30:BL30 BO30:BP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M30:BN30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CA30:CB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N31:BN52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N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Q31:BQ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Q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7:BU53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Y31:BY53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Y30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0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1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2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3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BU34">
    <cfRule type="cellIs" dxfId="999" priority="1475" operator="equal">
      <formula>"PMS"</formula>
    </cfRule>
    <cfRule type="cellIs" dxfId="998" priority="1476" operator="equal">
      <formula>"CMS"</formula>
    </cfRule>
  </conditionalFormatting>
  <conditionalFormatting sqref="BU35">
    <cfRule type="cellIs" dxfId="997" priority="1473" operator="equal">
      <formula>"PMS"</formula>
    </cfRule>
    <cfRule type="cellIs" dxfId="996" priority="1474" operator="equal">
      <formula>"CMS"</formula>
    </cfRule>
  </conditionalFormatting>
  <conditionalFormatting sqref="BU36">
    <cfRule type="cellIs" dxfId="995" priority="1471" operator="equal">
      <formula>"PMS"</formula>
    </cfRule>
    <cfRule type="cellIs" dxfId="994" priority="1472" operator="equal">
      <formula>"CMS"</formula>
    </cfRule>
  </conditionalFormatting>
  <conditionalFormatting sqref="E55:BJ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R55:BT78 BV55:BX78 BZ55:BZ78 BK56:BM78 BK55:BL55 BO55:BP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M55:BN55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CA55:CB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N56:BN77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N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Q56:BQ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Q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62:BU78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Y56:BY78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Y55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5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6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57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58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U59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U6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U61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E80:BJ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R80:BT103 BV80:BX103 BZ80:BZ103 BK81:BM103 BK80:BL80 BO80:BP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M80:BN80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CA80:CB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N81:BN102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N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Q81:BQ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Q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7:BU103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Y81:BY103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Y80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0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1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2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3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U84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U8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U86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E105:BJ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R105:BT128 BV105:BX128 BZ105:BZ128 BK106:BM128 BK105:BL105 BO105:BP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M105:BN105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CA105:CB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N106:BN127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N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Q106:BQ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Q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12:BU128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Y106:BY128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Y105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5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6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07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08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U109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U11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U111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E130:BJ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R130:BT153 BV130:BX153 BZ130:BZ153 BK131:BM153 BK130:BL130 BO130:BP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M130:BN130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CA130:CB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N131:BN152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N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Q131:BQ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Q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7:BU153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Y131:BY153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Y130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0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1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2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3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U134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U13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BU136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E155:BJ178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R155:BT178 BV155:BX178 BZ155:BZ178 BK156:BM178 BK155:BL155 BO155:BP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M155:BN155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CA155:CB178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N156:BN177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N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Q156:BQ178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Q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62:BU178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Y156:BY178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Y155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5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56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57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BU15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U159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U16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BU161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E180:BJ203 E205:BJ228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M180:BN180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CA180:CB203 CA205:CB228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N181:BN202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N203 BN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Q181:BQ203 BQ206:BQ228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Q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7:BU203 BU212:BU228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Y181:BY203 BY206:BY228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Y180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0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1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2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U183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U184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U18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U186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M205:BN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N206:BN227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Q205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Y205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5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06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07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BU208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U209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BU210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U211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E230:BJ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R230:BT253 BV230:BX253 BZ230:BZ253 BK231:BM253 BK230:BL230 BO230:BP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CA230:CB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N253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Q231:BQ253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U237:BU253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1:BY253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M230:BN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N231:BN252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Q230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Y230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0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1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2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BU233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U234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BU235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U236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E255:BJ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R255:BT278 BV255:BX278 BZ255:BZ278 BK256:BM278 BK255:BL255 BO255:BP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CA255:CB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N278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Q256:BQ278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U262:BU278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6:BY278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M255:BN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N256:BN277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Q255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Y255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5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56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57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BU258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U259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BU260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U261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E280:BJ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R280:BT303 BV280:BX303 BZ280:BZ303 BK281:BM303 BK280:BL280 BO280:BP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CA280:CB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N303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Q281:BQ303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U287:BU303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1:BY303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M280:BN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N281:BN302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Q280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Y280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0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1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2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BU283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U284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BU285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U286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E305:BJ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R305:BT328 BV305:BX328 BZ305:BZ328 BK306:BM328 BK305:BL305 BO305:BP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CA305:CB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N328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Q306:BQ328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U312:BU328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6:BY328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M305:BN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N306:BN327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Q305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Y305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5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06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07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U308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U309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U310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U311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E330:BJ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R330:BT353 BV330:BX353 BZ330:BZ353 BK331:BM353 BK330:BL330 BO330:BP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CA330:CB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N353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Q331:BQ353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U337:BU353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1:BY353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M330:BN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N331:BN352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Q330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Y330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0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1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2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U333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U334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U335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U336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E355:BJ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R355:BT378 BV355:BX378 BZ355:BZ378 BK356:BM378 BK355:BL355 BO355:BP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CA355:CB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N378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Q356:BQ378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U362:BU378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6:BY378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M355:BN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N356:BN377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Q355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Y355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5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56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57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U358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U359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U360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U361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E380:BJ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R380:BT403 BV380:BX403 BZ380:BZ403 BK381:BM403 BK380:BL380 BO380:BP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CA380:CB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N403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Q381:BQ403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U387:BU403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1:BY403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M380:BN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N381:BN402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Q380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Y380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0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1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2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U383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U384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U385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U386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E405:BJ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R405:BT428 BV405:BX428 BZ405:BZ428 BK406:BM428 BK405:BL405 BO405:BP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CA405:CB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N428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Q406:BQ428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U412:BU428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6:BY428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M405:BN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N406:BN427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Q405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Y405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5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06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07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U408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U409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U410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U411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E430:BJ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R430:BT453 BV430:BX453 BZ430:BZ453 BK431:BM453 BK430:BL430 BO430:BP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CA430:CB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N453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Q431:BQ453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U437:BU453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1:BY453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M430:BN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N431:BN452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Q430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Y430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0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1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2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U433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U434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U435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U436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E455:BJ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R455:BT478 BV455:BX478 BZ455:BZ478 BK456:BM478 BK455:BL455 BO455:BP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CA455:CB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N478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Q456:BQ478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U462:BU478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6:BY478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M455:BN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N456:BN477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Q455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Y455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5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56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57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U458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U459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U460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U461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E480:BJ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R480:BT503 BV480:BX503 BZ480:BZ503 BK481:BM503 BK480:BL480 BO480:BP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CA480:CB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N503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Q481:BQ503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U487:BU503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1:BY503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M480:BN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N481:BN502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Q480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Y480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0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1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2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U483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U484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U485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U486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E505:BJ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R505:BT528 BV505:BX528 BZ505:BZ528 BK506:BM528 BK505:BL505 BO505:BP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CA505:CB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N528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Q506:BQ528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U512:BU528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6:BY528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M505:BN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N506:BN527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Q505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Y505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5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06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07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U508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U509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U510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U511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E530:BJ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R530:BT553 BV530:BX553 BZ530:BZ553 BK531:BM553 BK530:BL530 BO530:BP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CA530:CB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N553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Q531:BQ553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U537:BU553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1:BY553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M530:BN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N531:BN552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Q530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Y530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0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1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2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U533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U534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U535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U536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E555:BJ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R555:BT578 BV555:BX578 BZ555:BZ578 BK556:BM578 BK555:BL555 BO555:BP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CA555:CB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N578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Q556:BQ578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U562:BU578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6:BY578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M555:BN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N556:BN577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Q555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Y555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5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56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57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U558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U559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U560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U561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E580:BJ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R580:BT603 BV580:BX603 BZ580:BZ603 BK581:BM603 BK580:BL580 BO580:BP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CA580:CB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N603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Q581:BQ603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U587:BU603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1:BY603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M580:BN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N581:BN602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Q580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Y580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0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1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2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U583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U584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U585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U586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E605:BJ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R605:BT628 BV605:BX628 BZ605:BZ628 BK606:BM628 BK605:BL605 BO605:BP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CA605:CB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N628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Q606:BQ628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U612:BU628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6:BY628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M605:BN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N606:BN627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Q605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Y605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5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06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07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U608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U609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U610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U611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E630:BJ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R630:BT653 BV630:BX653 BZ630:BZ653 BK631:BM653 BK630:BL630 BO630:BP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CA630:CB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N653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Q631:BQ653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U637:BU653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1:BY653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M630:BN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N631:BN652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Q630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Y630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0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1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2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U633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U634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U635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U636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E655:BJ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R655:BT678 BV655:BX678 BZ655:BZ678 BK656:BM678 BK655:BL655 BO655:BP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CA655:CB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N67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Q656:BQ678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U662:BU678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6:BY678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M655:BN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N656:BN677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Q655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Y655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5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56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57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U658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U659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U660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U661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E680:BJ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R680:BT703 BV680:BX703 BZ680:BZ703 BK681:BM703 BK680:BL680 BO680:BP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CA680:CB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N703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Q681:BQ703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U687:BU703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1:BY703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M680:BN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N681:BN702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Q680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Y680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0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1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2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U683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U684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U685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U686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E705:BJ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R705:BT728 BV705:BX728 BZ705:BZ728 BK706:BM728 BK705:BL705 BO705:BP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CA705:CB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N728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Q706:BQ728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U712:BU728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6:BY728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M705:BN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N706:BN727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Q705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Y705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5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06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07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U708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U709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U710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U711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E730:BJ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R730:BT753 BV730:BX753 BZ730:BZ753 BK731:BM753 BK730:BL730 BO730:BP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CA730:CB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N753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Q731:BQ753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U737:BU753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1:BY753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M730:BN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N731:BN752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Q730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Y730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0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1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2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U73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U734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U735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U736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716"/>
  <sheetViews>
    <sheetView zoomScaleNormal="100" workbookViewId="0">
      <pane ySplit="1" topLeftCell="A689" activePane="bottomLeft" state="frozen"/>
      <selection pane="bottomLeft" activeCell="D716" sqref="D716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84" bestFit="1" customWidth="1"/>
    <col min="3" max="3" width="15.42578125" style="32" bestFit="1" customWidth="1"/>
    <col min="4" max="4" width="15.42578125" style="84" bestFit="1" customWidth="1"/>
    <col min="5" max="5" width="15.5703125" style="32" bestFit="1" customWidth="1"/>
    <col min="6" max="6" width="27.7109375" style="91" customWidth="1"/>
    <col min="7" max="7" width="13.85546875" style="32" bestFit="1" customWidth="1"/>
    <col min="8" max="8" width="59.85546875" style="85" customWidth="1"/>
    <col min="9" max="9" width="13.42578125" style="32" customWidth="1"/>
    <col min="10" max="10" width="16.28515625" style="32" bestFit="1" customWidth="1"/>
    <col min="11" max="12" width="16.7109375" style="91" bestFit="1" customWidth="1"/>
    <col min="13" max="16384" width="8.85546875" style="5"/>
  </cols>
  <sheetData>
    <row r="1" spans="1:12" ht="15" x14ac:dyDescent="0.25">
      <c r="A1" s="81" t="s">
        <v>179</v>
      </c>
      <c r="B1" s="199" t="s">
        <v>180</v>
      </c>
      <c r="C1" s="86" t="s">
        <v>181</v>
      </c>
      <c r="D1" s="86" t="s">
        <v>182</v>
      </c>
      <c r="E1" s="81" t="s">
        <v>183</v>
      </c>
      <c r="F1" s="90" t="s">
        <v>184</v>
      </c>
      <c r="G1" s="82" t="s">
        <v>185</v>
      </c>
      <c r="H1" s="83" t="s">
        <v>186</v>
      </c>
      <c r="J1" s="81"/>
      <c r="K1" s="160"/>
      <c r="L1" s="160"/>
    </row>
    <row r="2" spans="1:12" ht="28.5" x14ac:dyDescent="0.25">
      <c r="A2" s="32" t="s">
        <v>187</v>
      </c>
      <c r="B2" s="84">
        <v>45795</v>
      </c>
      <c r="C2" s="32" t="s">
        <v>188</v>
      </c>
      <c r="G2" s="32" t="s">
        <v>4</v>
      </c>
      <c r="H2" s="85" t="s">
        <v>189</v>
      </c>
    </row>
    <row r="3" spans="1:12" x14ac:dyDescent="0.25">
      <c r="A3" s="32" t="s">
        <v>190</v>
      </c>
      <c r="B3" s="84">
        <v>45894</v>
      </c>
      <c r="C3" s="32" t="s">
        <v>191</v>
      </c>
      <c r="G3" s="32" t="s">
        <v>4</v>
      </c>
      <c r="H3" s="85" t="s">
        <v>192</v>
      </c>
    </row>
    <row r="4" spans="1:12" x14ac:dyDescent="0.25">
      <c r="A4" s="32" t="s">
        <v>193</v>
      </c>
      <c r="B4" s="84">
        <v>45943</v>
      </c>
      <c r="C4" s="32" t="s">
        <v>194</v>
      </c>
      <c r="D4" s="84">
        <v>45975</v>
      </c>
      <c r="E4" s="32" t="s">
        <v>195</v>
      </c>
      <c r="F4" s="91">
        <f>(D4 + TIME(LEFT(E4, 2), MID(E4, 3, 2), 0)) - (B4 + TIME(LEFT(C4, 2), MID(C4, 3, 2), 0))</f>
        <v>32.113888888889051</v>
      </c>
    </row>
    <row r="5" spans="1:12" x14ac:dyDescent="0.25">
      <c r="A5" s="32" t="s">
        <v>196</v>
      </c>
      <c r="B5" s="84">
        <v>45951</v>
      </c>
      <c r="C5" s="32" t="s">
        <v>197</v>
      </c>
      <c r="D5" s="84">
        <v>45974</v>
      </c>
      <c r="E5" s="32" t="s">
        <v>198</v>
      </c>
      <c r="F5" s="91">
        <f>(D5 + TIME(LEFT(E5, 2), MID(E5, 3, 2), 0)) - (B5 + TIME(LEFT(C5, 2), MID(C5, 3, 2), 0))</f>
        <v>23.356944444443798</v>
      </c>
      <c r="G5" s="32" t="s">
        <v>4</v>
      </c>
      <c r="H5" s="85" t="s">
        <v>199</v>
      </c>
    </row>
    <row r="6" spans="1:12" x14ac:dyDescent="0.25">
      <c r="A6" s="32" t="s">
        <v>200</v>
      </c>
      <c r="B6" s="84">
        <v>45960</v>
      </c>
      <c r="C6" s="32" t="s">
        <v>201</v>
      </c>
      <c r="D6" s="84">
        <v>45962</v>
      </c>
      <c r="E6" s="32" t="s">
        <v>202</v>
      </c>
      <c r="F6" s="91">
        <f t="shared" ref="F6:F12" si="0">(D6 + TIME(LEFT(E6, 2), MID(E6, 3, 2), 0)) - (B6 + TIME(LEFT(C6, 2), MID(C6, 3, 2), 0))</f>
        <v>1.8756944444467081</v>
      </c>
    </row>
    <row r="7" spans="1:12" x14ac:dyDescent="0.25">
      <c r="A7" s="32" t="s">
        <v>203</v>
      </c>
      <c r="B7" s="84">
        <v>45961</v>
      </c>
      <c r="C7" s="32" t="s">
        <v>204</v>
      </c>
      <c r="D7" s="84">
        <v>45963</v>
      </c>
      <c r="E7" s="32" t="s">
        <v>205</v>
      </c>
      <c r="F7" s="91">
        <f t="shared" si="0"/>
        <v>2.1527777777737356</v>
      </c>
    </row>
    <row r="8" spans="1:12" x14ac:dyDescent="0.25">
      <c r="A8" s="32" t="s">
        <v>206</v>
      </c>
      <c r="B8" s="84">
        <v>45961</v>
      </c>
      <c r="C8" s="32" t="s">
        <v>207</v>
      </c>
      <c r="D8" s="84">
        <v>45961</v>
      </c>
      <c r="E8" s="32" t="s">
        <v>208</v>
      </c>
      <c r="F8" s="91">
        <f t="shared" si="0"/>
        <v>0.60416666666424135</v>
      </c>
    </row>
    <row r="9" spans="1:12" x14ac:dyDescent="0.2">
      <c r="A9" s="32" t="s">
        <v>209</v>
      </c>
      <c r="B9" s="84">
        <v>45961</v>
      </c>
      <c r="C9" s="32" t="s">
        <v>210</v>
      </c>
      <c r="D9" s="84">
        <v>45962</v>
      </c>
      <c r="E9" s="32" t="s">
        <v>211</v>
      </c>
      <c r="F9" s="91">
        <f t="shared" si="0"/>
        <v>0.34652777777955635</v>
      </c>
      <c r="H9" s="20" t="s">
        <v>212</v>
      </c>
    </row>
    <row r="10" spans="1:12" x14ac:dyDescent="0.25">
      <c r="A10" s="32" t="s">
        <v>213</v>
      </c>
      <c r="B10" s="84">
        <v>45961</v>
      </c>
      <c r="C10" s="32" t="s">
        <v>214</v>
      </c>
      <c r="D10" s="84">
        <v>45962</v>
      </c>
      <c r="E10" s="32" t="s">
        <v>215</v>
      </c>
      <c r="F10" s="91">
        <f t="shared" si="0"/>
        <v>0.50069444444670808</v>
      </c>
    </row>
    <row r="11" spans="1:12" x14ac:dyDescent="0.25">
      <c r="A11" s="32" t="s">
        <v>216</v>
      </c>
      <c r="B11" s="84">
        <v>45961</v>
      </c>
      <c r="C11" s="32" t="s">
        <v>217</v>
      </c>
      <c r="D11" s="84">
        <v>45962</v>
      </c>
      <c r="E11" s="32" t="s">
        <v>218</v>
      </c>
      <c r="F11" s="91">
        <f t="shared" si="0"/>
        <v>0.50069444443943212</v>
      </c>
    </row>
    <row r="12" spans="1:12" x14ac:dyDescent="0.25">
      <c r="A12" s="32" t="s">
        <v>219</v>
      </c>
      <c r="B12" s="84">
        <v>45961</v>
      </c>
      <c r="C12" s="32" t="s">
        <v>217</v>
      </c>
      <c r="D12" s="84">
        <v>45962</v>
      </c>
      <c r="E12" s="32" t="s">
        <v>218</v>
      </c>
      <c r="F12" s="91">
        <f t="shared" si="0"/>
        <v>0.50069444443943212</v>
      </c>
    </row>
    <row r="13" spans="1:12" x14ac:dyDescent="0.25">
      <c r="A13" s="32" t="s">
        <v>220</v>
      </c>
      <c r="B13" s="84">
        <v>45961</v>
      </c>
      <c r="C13" s="32" t="s">
        <v>221</v>
      </c>
      <c r="D13" s="84">
        <v>45974</v>
      </c>
      <c r="E13" s="32" t="s">
        <v>222</v>
      </c>
      <c r="F13" s="91">
        <f>(D13 + TIME(LEFT(E13, 2), MID(E13, 3, 2), 0)) - (B13 + TIME(LEFT(C13, 2), MID(C13, 3, 2), 0))</f>
        <v>13.167361111110949</v>
      </c>
      <c r="H13" s="85" t="s">
        <v>223</v>
      </c>
    </row>
    <row r="14" spans="1:12" ht="28.5" x14ac:dyDescent="0.25">
      <c r="A14" s="32" t="s">
        <v>224</v>
      </c>
      <c r="B14" s="84">
        <v>45961</v>
      </c>
      <c r="C14" s="32" t="s">
        <v>225</v>
      </c>
      <c r="D14" s="84">
        <v>45962</v>
      </c>
      <c r="E14" s="32" t="s">
        <v>226</v>
      </c>
      <c r="F14" s="91">
        <f t="shared" ref="F14:F19" si="1">(D14 + TIME(LEFT(E14, 2), MID(E14, 3, 2), 0)) - (B14 + TIME(LEFT(C14, 2), MID(C14, 3, 2), 0))</f>
        <v>0.11388888888905058</v>
      </c>
      <c r="G14" s="32" t="s">
        <v>4</v>
      </c>
      <c r="H14" s="85" t="s">
        <v>227</v>
      </c>
    </row>
    <row r="15" spans="1:12" x14ac:dyDescent="0.25">
      <c r="A15" s="32" t="s">
        <v>228</v>
      </c>
      <c r="B15" s="84">
        <v>45961</v>
      </c>
      <c r="C15" s="32" t="s">
        <v>229</v>
      </c>
      <c r="D15" s="84">
        <v>45961</v>
      </c>
      <c r="E15" s="32" t="s">
        <v>230</v>
      </c>
      <c r="F15" s="91">
        <f t="shared" si="1"/>
        <v>3.4722222262644209E-3</v>
      </c>
    </row>
    <row r="16" spans="1:12" x14ac:dyDescent="0.25">
      <c r="A16" s="32" t="s">
        <v>231</v>
      </c>
      <c r="B16" s="84">
        <v>45962</v>
      </c>
      <c r="C16" s="32" t="s">
        <v>232</v>
      </c>
      <c r="D16" s="84">
        <v>45962</v>
      </c>
      <c r="E16" s="32" t="s">
        <v>214</v>
      </c>
      <c r="F16" s="91">
        <f t="shared" si="1"/>
        <v>0.50069444443943212</v>
      </c>
    </row>
    <row r="17" spans="1:8" x14ac:dyDescent="0.25">
      <c r="A17" s="32" t="s">
        <v>224</v>
      </c>
      <c r="B17" s="84">
        <v>45962</v>
      </c>
      <c r="C17" s="32" t="s">
        <v>226</v>
      </c>
      <c r="D17" s="84">
        <v>45962</v>
      </c>
      <c r="E17" s="32" t="s">
        <v>233</v>
      </c>
      <c r="F17" s="91">
        <f t="shared" si="1"/>
        <v>4.8611111124046147E-3</v>
      </c>
      <c r="H17" s="85" t="s">
        <v>234</v>
      </c>
    </row>
    <row r="18" spans="1:8" x14ac:dyDescent="0.25">
      <c r="A18" s="32" t="s">
        <v>224</v>
      </c>
      <c r="B18" s="84">
        <v>45962</v>
      </c>
      <c r="C18" s="32" t="s">
        <v>233</v>
      </c>
      <c r="D18" s="84">
        <v>45962</v>
      </c>
      <c r="E18" s="32" t="s">
        <v>235</v>
      </c>
      <c r="F18" s="91">
        <f t="shared" si="1"/>
        <v>0.23055555555038154</v>
      </c>
      <c r="H18" s="85" t="s">
        <v>236</v>
      </c>
    </row>
    <row r="19" spans="1:8" x14ac:dyDescent="0.25">
      <c r="A19" s="32" t="s">
        <v>209</v>
      </c>
      <c r="B19" s="84">
        <v>45962</v>
      </c>
      <c r="C19" s="32" t="s">
        <v>237</v>
      </c>
      <c r="D19" s="84">
        <v>45962</v>
      </c>
      <c r="E19" s="32" t="s">
        <v>238</v>
      </c>
      <c r="F19" s="91">
        <f t="shared" si="1"/>
        <v>0.26597222221607808</v>
      </c>
    </row>
    <row r="20" spans="1:8" x14ac:dyDescent="0.25">
      <c r="A20" s="32" t="s">
        <v>224</v>
      </c>
      <c r="B20" s="84">
        <v>45962</v>
      </c>
      <c r="C20" s="32" t="s">
        <v>235</v>
      </c>
      <c r="D20" s="84">
        <v>45963</v>
      </c>
      <c r="E20" s="32" t="s">
        <v>239</v>
      </c>
      <c r="F20" s="91">
        <f>(D20 + TIME(LEFT(E20, 2), MID(E20, 3, 2), 0)) - (B20 + TIME(LEFT(C20, 2), MID(C20, 3, 2), 0))</f>
        <v>1.6000000000058208</v>
      </c>
      <c r="G20" s="32" t="s">
        <v>4</v>
      </c>
      <c r="H20" s="85" t="s">
        <v>240</v>
      </c>
    </row>
    <row r="21" spans="1:8" x14ac:dyDescent="0.25">
      <c r="A21" s="32" t="s">
        <v>241</v>
      </c>
      <c r="B21" s="84">
        <v>45962</v>
      </c>
      <c r="C21" s="32" t="s">
        <v>235</v>
      </c>
      <c r="D21" s="84">
        <v>45962</v>
      </c>
      <c r="E21" s="32" t="s">
        <v>242</v>
      </c>
      <c r="F21" s="91">
        <f t="shared" ref="F21:F32" si="2">(D21 + TIME(LEFT(E21, 2), MID(E21, 3, 2), 0)) - (B21 + TIME(LEFT(C21, 2), MID(C21, 3, 2), 0))</f>
        <v>0.19375000000582077</v>
      </c>
    </row>
    <row r="22" spans="1:8" x14ac:dyDescent="0.25">
      <c r="A22" s="32" t="s">
        <v>243</v>
      </c>
      <c r="B22" s="84">
        <v>45962</v>
      </c>
      <c r="C22" s="32" t="s">
        <v>235</v>
      </c>
      <c r="D22" s="84">
        <v>45962</v>
      </c>
      <c r="E22" s="32" t="s">
        <v>244</v>
      </c>
      <c r="F22" s="91">
        <f t="shared" si="2"/>
        <v>2.9166666667151731E-2</v>
      </c>
    </row>
    <row r="23" spans="1:8" x14ac:dyDescent="0.25">
      <c r="A23" s="32" t="s">
        <v>245</v>
      </c>
      <c r="B23" s="84">
        <v>45962</v>
      </c>
      <c r="C23" s="32" t="s">
        <v>235</v>
      </c>
      <c r="D23" s="84">
        <v>45962</v>
      </c>
      <c r="E23" s="32" t="s">
        <v>246</v>
      </c>
      <c r="F23" s="91">
        <f t="shared" si="2"/>
        <v>0.12152777778101154</v>
      </c>
    </row>
    <row r="24" spans="1:8" x14ac:dyDescent="0.25">
      <c r="A24" s="32" t="s">
        <v>247</v>
      </c>
      <c r="B24" s="84">
        <v>45962</v>
      </c>
      <c r="C24" s="32" t="s">
        <v>248</v>
      </c>
      <c r="D24" s="84">
        <v>45962</v>
      </c>
      <c r="E24" s="32" t="s">
        <v>249</v>
      </c>
      <c r="F24" s="91">
        <f t="shared" si="2"/>
        <v>9.0277777781011537E-3</v>
      </c>
    </row>
    <row r="25" spans="1:8" x14ac:dyDescent="0.25">
      <c r="A25" s="32" t="s">
        <v>228</v>
      </c>
      <c r="B25" s="84">
        <v>45962</v>
      </c>
      <c r="C25" s="32" t="s">
        <v>248</v>
      </c>
      <c r="D25" s="84">
        <v>45962</v>
      </c>
      <c r="E25" s="32" t="s">
        <v>250</v>
      </c>
      <c r="F25" s="91">
        <f t="shared" si="2"/>
        <v>0.25</v>
      </c>
    </row>
    <row r="26" spans="1:8" x14ac:dyDescent="0.25">
      <c r="A26" s="32" t="s">
        <v>251</v>
      </c>
      <c r="B26" s="84">
        <v>45962</v>
      </c>
      <c r="C26" s="32" t="s">
        <v>252</v>
      </c>
      <c r="D26" s="84">
        <v>45962</v>
      </c>
      <c r="E26" s="32" t="s">
        <v>253</v>
      </c>
      <c r="F26" s="91">
        <f t="shared" si="2"/>
        <v>0.50069444443943212</v>
      </c>
    </row>
    <row r="27" spans="1:8" x14ac:dyDescent="0.25">
      <c r="A27" s="32" t="s">
        <v>213</v>
      </c>
      <c r="B27" s="84">
        <v>45962</v>
      </c>
      <c r="C27" s="32" t="s">
        <v>252</v>
      </c>
      <c r="D27" s="84">
        <v>45962</v>
      </c>
      <c r="E27" s="32" t="s">
        <v>253</v>
      </c>
      <c r="F27" s="91">
        <f t="shared" si="2"/>
        <v>0.50069444443943212</v>
      </c>
    </row>
    <row r="28" spans="1:8" x14ac:dyDescent="0.25">
      <c r="A28" s="32" t="s">
        <v>247</v>
      </c>
      <c r="B28" s="84">
        <v>45962</v>
      </c>
      <c r="C28" s="32" t="s">
        <v>254</v>
      </c>
      <c r="D28" s="84">
        <v>45962</v>
      </c>
      <c r="E28" s="32" t="s">
        <v>255</v>
      </c>
      <c r="F28" s="91">
        <f t="shared" si="2"/>
        <v>0.18402777778101154</v>
      </c>
    </row>
    <row r="29" spans="1:8" x14ac:dyDescent="0.25">
      <c r="A29" s="32" t="s">
        <v>243</v>
      </c>
      <c r="B29" s="84">
        <v>45962</v>
      </c>
      <c r="C29" s="32" t="s">
        <v>256</v>
      </c>
      <c r="D29" s="84">
        <v>45962</v>
      </c>
      <c r="E29" s="32" t="s">
        <v>257</v>
      </c>
      <c r="F29" s="91">
        <f t="shared" si="2"/>
        <v>0.51666666667006211</v>
      </c>
    </row>
    <row r="30" spans="1:8" x14ac:dyDescent="0.25">
      <c r="A30" s="32" t="s">
        <v>258</v>
      </c>
      <c r="B30" s="84">
        <v>45962</v>
      </c>
      <c r="C30" s="32" t="s">
        <v>259</v>
      </c>
      <c r="D30" s="84">
        <v>45962</v>
      </c>
      <c r="E30" s="32" t="s">
        <v>260</v>
      </c>
      <c r="F30" s="91">
        <f t="shared" si="2"/>
        <v>1.8750000002910383E-2</v>
      </c>
    </row>
    <row r="31" spans="1:8" x14ac:dyDescent="0.25">
      <c r="A31" s="32" t="s">
        <v>261</v>
      </c>
      <c r="B31" s="84">
        <v>45962</v>
      </c>
      <c r="C31" s="32" t="s">
        <v>262</v>
      </c>
      <c r="D31" s="84">
        <v>45962</v>
      </c>
      <c r="E31" s="32" t="s">
        <v>263</v>
      </c>
      <c r="F31" s="91">
        <f t="shared" si="2"/>
        <v>2.2916666668606922E-2</v>
      </c>
    </row>
    <row r="32" spans="1:8" x14ac:dyDescent="0.2">
      <c r="A32" s="32" t="s">
        <v>264</v>
      </c>
      <c r="B32" s="84">
        <v>45962</v>
      </c>
      <c r="C32" s="20" t="s">
        <v>265</v>
      </c>
      <c r="D32" s="84">
        <v>45962</v>
      </c>
      <c r="E32" s="32" t="s">
        <v>266</v>
      </c>
      <c r="F32" s="91">
        <f t="shared" si="2"/>
        <v>6.2499999985448085E-3</v>
      </c>
    </row>
    <row r="33" spans="1:7" x14ac:dyDescent="0.25">
      <c r="A33" s="32" t="s">
        <v>200</v>
      </c>
      <c r="B33" s="84">
        <v>45962</v>
      </c>
      <c r="C33" s="32" t="s">
        <v>267</v>
      </c>
      <c r="D33" s="84">
        <v>45965</v>
      </c>
      <c r="E33" s="32" t="s">
        <v>268</v>
      </c>
      <c r="F33" s="91">
        <f>(D33 + TIME(LEFT(E33, 2), MID(E33, 3, 2), 0)) - (B33 + TIME(LEFT(C33, 2), MID(C33, 3, 2), 0))</f>
        <v>2.7069444444423425</v>
      </c>
    </row>
    <row r="34" spans="1:7" x14ac:dyDescent="0.25">
      <c r="A34" s="32" t="s">
        <v>245</v>
      </c>
      <c r="B34" s="84">
        <v>45962</v>
      </c>
      <c r="C34" s="32" t="s">
        <v>269</v>
      </c>
      <c r="D34" s="84">
        <v>45962</v>
      </c>
      <c r="E34" s="32" t="s">
        <v>270</v>
      </c>
      <c r="F34" s="91">
        <f t="shared" ref="F34:F66" si="3">(D34 + TIME(LEFT(E34, 2), MID(E34, 3, 2), 0)) - (B34 + TIME(LEFT(C34, 2), MID(C34, 3, 2), 0))</f>
        <v>0.45555555555620231</v>
      </c>
    </row>
    <row r="35" spans="1:7" x14ac:dyDescent="0.25">
      <c r="A35" s="32" t="s">
        <v>258</v>
      </c>
      <c r="B35" s="84">
        <v>45962</v>
      </c>
      <c r="C35" s="32" t="s">
        <v>271</v>
      </c>
      <c r="D35" s="84">
        <v>45962</v>
      </c>
      <c r="E35" s="32" t="s">
        <v>272</v>
      </c>
      <c r="F35" s="91">
        <f t="shared" si="3"/>
        <v>3.680555555911269E-2</v>
      </c>
    </row>
    <row r="36" spans="1:7" x14ac:dyDescent="0.25">
      <c r="A36" s="32" t="s">
        <v>261</v>
      </c>
      <c r="B36" s="84">
        <v>45962</v>
      </c>
      <c r="C36" s="32" t="s">
        <v>273</v>
      </c>
      <c r="D36" s="84">
        <v>45962</v>
      </c>
      <c r="E36" s="32" t="s">
        <v>274</v>
      </c>
      <c r="F36" s="91">
        <f t="shared" si="3"/>
        <v>3.3333333332848269E-2</v>
      </c>
    </row>
    <row r="37" spans="1:7" x14ac:dyDescent="0.25">
      <c r="A37" s="32" t="s">
        <v>264</v>
      </c>
      <c r="B37" s="84">
        <v>45962</v>
      </c>
      <c r="C37" s="32" t="s">
        <v>275</v>
      </c>
      <c r="D37" s="84">
        <v>45962</v>
      </c>
      <c r="E37" s="32" t="s">
        <v>276</v>
      </c>
      <c r="F37" s="91">
        <f t="shared" si="3"/>
        <v>9.7222222175332718E-3</v>
      </c>
    </row>
    <row r="38" spans="1:7" x14ac:dyDescent="0.25">
      <c r="A38" s="32" t="s">
        <v>277</v>
      </c>
      <c r="B38" s="84">
        <v>45962</v>
      </c>
      <c r="C38" s="32" t="s">
        <v>278</v>
      </c>
      <c r="D38" s="84">
        <v>45962</v>
      </c>
      <c r="E38" s="32" t="s">
        <v>279</v>
      </c>
      <c r="F38" s="91">
        <f t="shared" si="3"/>
        <v>0.54236111111094942</v>
      </c>
    </row>
    <row r="39" spans="1:7" x14ac:dyDescent="0.25">
      <c r="A39" s="32" t="s">
        <v>241</v>
      </c>
      <c r="B39" s="84">
        <v>45962</v>
      </c>
      <c r="C39" s="32" t="s">
        <v>280</v>
      </c>
      <c r="D39" s="84">
        <v>45962</v>
      </c>
      <c r="E39" s="32" t="s">
        <v>281</v>
      </c>
      <c r="F39" s="91">
        <f t="shared" si="3"/>
        <v>0.41597222222480923</v>
      </c>
    </row>
    <row r="40" spans="1:7" x14ac:dyDescent="0.25">
      <c r="A40" s="32" t="s">
        <v>247</v>
      </c>
      <c r="B40" s="84">
        <v>45962</v>
      </c>
      <c r="C40" s="32" t="s">
        <v>280</v>
      </c>
      <c r="D40" s="84">
        <v>45962</v>
      </c>
      <c r="E40" s="32" t="s">
        <v>282</v>
      </c>
      <c r="F40" s="91">
        <f t="shared" si="3"/>
        <v>0.34166666666715173</v>
      </c>
    </row>
    <row r="41" spans="1:7" x14ac:dyDescent="0.25">
      <c r="A41" s="32" t="s">
        <v>261</v>
      </c>
      <c r="B41" s="84">
        <v>45962</v>
      </c>
      <c r="C41" s="32" t="s">
        <v>283</v>
      </c>
      <c r="D41" s="84">
        <v>45962</v>
      </c>
      <c r="E41" s="32" t="s">
        <v>284</v>
      </c>
      <c r="F41" s="91">
        <f t="shared" si="3"/>
        <v>1.1111111110949423E-2</v>
      </c>
    </row>
    <row r="42" spans="1:7" x14ac:dyDescent="0.25">
      <c r="A42" s="32" t="s">
        <v>258</v>
      </c>
      <c r="B42" s="84">
        <v>45962</v>
      </c>
      <c r="C42" s="32" t="s">
        <v>283</v>
      </c>
      <c r="D42" s="84">
        <v>45962</v>
      </c>
      <c r="E42" s="32" t="s">
        <v>285</v>
      </c>
      <c r="F42" s="91">
        <f t="shared" si="3"/>
        <v>1.1805555557657499E-2</v>
      </c>
    </row>
    <row r="43" spans="1:7" x14ac:dyDescent="0.25">
      <c r="A43" s="32" t="s">
        <v>286</v>
      </c>
      <c r="B43" s="84">
        <v>45962</v>
      </c>
      <c r="C43" s="32" t="s">
        <v>287</v>
      </c>
      <c r="D43" s="84">
        <v>45962</v>
      </c>
      <c r="E43" s="32" t="s">
        <v>288</v>
      </c>
      <c r="F43" s="91">
        <f t="shared" si="3"/>
        <v>0.29305555555038154</v>
      </c>
    </row>
    <row r="44" spans="1:7" x14ac:dyDescent="0.25">
      <c r="A44" s="32" t="s">
        <v>264</v>
      </c>
      <c r="B44" s="84">
        <v>45962</v>
      </c>
      <c r="C44" s="32" t="s">
        <v>289</v>
      </c>
      <c r="D44" s="84">
        <v>45962</v>
      </c>
      <c r="E44" s="32" t="s">
        <v>284</v>
      </c>
      <c r="F44" s="91">
        <f t="shared" si="3"/>
        <v>9.0277777781011537E-3</v>
      </c>
    </row>
    <row r="45" spans="1:7" x14ac:dyDescent="0.25">
      <c r="A45" s="32" t="s">
        <v>290</v>
      </c>
      <c r="B45" s="84">
        <v>45962</v>
      </c>
      <c r="C45" s="32" t="s">
        <v>289</v>
      </c>
      <c r="D45" s="84">
        <v>45962</v>
      </c>
      <c r="E45" s="32" t="s">
        <v>291</v>
      </c>
      <c r="F45" s="91">
        <f t="shared" si="3"/>
        <v>4.166666665696539E-3</v>
      </c>
    </row>
    <row r="46" spans="1:7" x14ac:dyDescent="0.25">
      <c r="A46" s="32" t="s">
        <v>209</v>
      </c>
      <c r="B46" s="84">
        <v>45962</v>
      </c>
      <c r="C46" s="32" t="s">
        <v>238</v>
      </c>
      <c r="D46" s="84">
        <v>45962</v>
      </c>
      <c r="E46" s="32" t="s">
        <v>292</v>
      </c>
      <c r="F46" s="91">
        <f t="shared" si="3"/>
        <v>7.9861111116770189E-2</v>
      </c>
      <c r="G46" s="32" t="s">
        <v>4</v>
      </c>
    </row>
    <row r="47" spans="1:7" x14ac:dyDescent="0.25">
      <c r="A47" s="32" t="s">
        <v>293</v>
      </c>
      <c r="B47" s="84">
        <v>45962</v>
      </c>
      <c r="C47" s="32" t="s">
        <v>294</v>
      </c>
      <c r="D47" s="84">
        <v>45962</v>
      </c>
      <c r="E47" s="32" t="s">
        <v>295</v>
      </c>
      <c r="F47" s="91">
        <f t="shared" si="3"/>
        <v>0.30416666666133096</v>
      </c>
    </row>
    <row r="48" spans="1:7" x14ac:dyDescent="0.25">
      <c r="A48" s="32" t="s">
        <v>296</v>
      </c>
      <c r="B48" s="84">
        <v>45962</v>
      </c>
      <c r="C48" s="32" t="s">
        <v>297</v>
      </c>
      <c r="D48" s="84">
        <v>45962</v>
      </c>
      <c r="E48" s="32" t="s">
        <v>298</v>
      </c>
      <c r="F48" s="91">
        <f t="shared" si="3"/>
        <v>0.3125</v>
      </c>
    </row>
    <row r="49" spans="1:8" x14ac:dyDescent="0.25">
      <c r="A49" s="32" t="s">
        <v>299</v>
      </c>
      <c r="B49" s="84">
        <v>45962</v>
      </c>
      <c r="C49" s="32" t="s">
        <v>297</v>
      </c>
      <c r="D49" s="84">
        <v>45962</v>
      </c>
      <c r="E49" s="32" t="s">
        <v>298</v>
      </c>
      <c r="F49" s="91">
        <f t="shared" si="3"/>
        <v>0.3125</v>
      </c>
    </row>
    <row r="50" spans="1:8" x14ac:dyDescent="0.25">
      <c r="A50" s="32" t="s">
        <v>216</v>
      </c>
      <c r="B50" s="84">
        <v>45962</v>
      </c>
      <c r="C50" s="32" t="s">
        <v>300</v>
      </c>
      <c r="D50" s="84">
        <v>45963</v>
      </c>
      <c r="E50" s="32" t="s">
        <v>301</v>
      </c>
      <c r="F50" s="91">
        <f t="shared" si="3"/>
        <v>0.50069444443943212</v>
      </c>
    </row>
    <row r="51" spans="1:8" x14ac:dyDescent="0.25">
      <c r="A51" s="32" t="s">
        <v>228</v>
      </c>
      <c r="B51" s="84">
        <v>45962</v>
      </c>
      <c r="C51" s="32" t="s">
        <v>302</v>
      </c>
      <c r="D51" s="84">
        <v>45962</v>
      </c>
      <c r="E51" s="32" t="s">
        <v>303</v>
      </c>
      <c r="F51" s="91">
        <f t="shared" si="3"/>
        <v>0.38680555555038154</v>
      </c>
    </row>
    <row r="52" spans="1:8" x14ac:dyDescent="0.25">
      <c r="A52" s="32" t="s">
        <v>261</v>
      </c>
      <c r="B52" s="84">
        <v>45962</v>
      </c>
      <c r="C52" s="32" t="s">
        <v>302</v>
      </c>
      <c r="D52" s="84">
        <v>45962</v>
      </c>
      <c r="E52" s="32" t="s">
        <v>304</v>
      </c>
      <c r="F52" s="91">
        <f t="shared" si="3"/>
        <v>7.6388888846850023E-3</v>
      </c>
    </row>
    <row r="53" spans="1:8" x14ac:dyDescent="0.25">
      <c r="A53" s="32" t="s">
        <v>261</v>
      </c>
      <c r="B53" s="84">
        <v>45962</v>
      </c>
      <c r="C53" s="32" t="s">
        <v>305</v>
      </c>
      <c r="D53" s="84">
        <v>45962</v>
      </c>
      <c r="E53" s="32" t="s">
        <v>306</v>
      </c>
      <c r="F53" s="91">
        <f t="shared" si="3"/>
        <v>2.0138888889050577E-2</v>
      </c>
    </row>
    <row r="54" spans="1:8" x14ac:dyDescent="0.25">
      <c r="A54" s="32" t="s">
        <v>258</v>
      </c>
      <c r="B54" s="84">
        <v>45962</v>
      </c>
      <c r="C54" s="32" t="s">
        <v>307</v>
      </c>
      <c r="D54" s="84">
        <v>45962</v>
      </c>
      <c r="E54" s="32" t="s">
        <v>308</v>
      </c>
      <c r="F54" s="91">
        <f t="shared" si="3"/>
        <v>0.2770833333270275</v>
      </c>
    </row>
    <row r="55" spans="1:8" x14ac:dyDescent="0.25">
      <c r="A55" s="32" t="s">
        <v>261</v>
      </c>
      <c r="B55" s="84">
        <v>45962</v>
      </c>
      <c r="C55" s="32" t="s">
        <v>309</v>
      </c>
      <c r="D55" s="84">
        <v>45962</v>
      </c>
      <c r="E55" s="32" t="s">
        <v>310</v>
      </c>
      <c r="F55" s="91">
        <f t="shared" si="3"/>
        <v>1.0416666664241347E-2</v>
      </c>
    </row>
    <row r="56" spans="1:8" x14ac:dyDescent="0.25">
      <c r="A56" s="32" t="s">
        <v>209</v>
      </c>
      <c r="B56" s="84">
        <v>45962</v>
      </c>
      <c r="C56" s="32" t="s">
        <v>292</v>
      </c>
      <c r="D56" s="84">
        <v>45962</v>
      </c>
      <c r="E56" s="32" t="s">
        <v>311</v>
      </c>
      <c r="F56" s="91">
        <f t="shared" si="3"/>
        <v>9.7222222175332718E-3</v>
      </c>
    </row>
    <row r="57" spans="1:8" x14ac:dyDescent="0.25">
      <c r="A57" s="32" t="s">
        <v>261</v>
      </c>
      <c r="B57" s="84">
        <v>45962</v>
      </c>
      <c r="C57" s="32" t="s">
        <v>311</v>
      </c>
      <c r="D57" s="84">
        <v>45962</v>
      </c>
      <c r="E57" s="32" t="s">
        <v>312</v>
      </c>
      <c r="F57" s="91">
        <f t="shared" si="3"/>
        <v>0.23402777777664596</v>
      </c>
    </row>
    <row r="58" spans="1:8" x14ac:dyDescent="0.25">
      <c r="A58" s="32" t="s">
        <v>209</v>
      </c>
      <c r="B58" s="84">
        <v>45962</v>
      </c>
      <c r="C58" s="32" t="s">
        <v>311</v>
      </c>
      <c r="D58" s="84">
        <v>45962</v>
      </c>
      <c r="E58" s="32" t="s">
        <v>313</v>
      </c>
      <c r="F58" s="91">
        <f t="shared" si="3"/>
        <v>8.3333333335758653E-2</v>
      </c>
      <c r="G58" s="32" t="s">
        <v>4</v>
      </c>
      <c r="H58" s="85" t="s">
        <v>314</v>
      </c>
    </row>
    <row r="59" spans="1:8" x14ac:dyDescent="0.25">
      <c r="A59" s="32" t="s">
        <v>209</v>
      </c>
      <c r="B59" s="84">
        <v>45962</v>
      </c>
      <c r="C59" s="32" t="s">
        <v>313</v>
      </c>
      <c r="D59" s="84">
        <v>45962</v>
      </c>
      <c r="E59" s="32" t="s">
        <v>315</v>
      </c>
      <c r="F59" s="91">
        <f t="shared" si="3"/>
        <v>2.5000000001455192E-2</v>
      </c>
      <c r="H59" s="85" t="s">
        <v>316</v>
      </c>
    </row>
    <row r="60" spans="1:8" x14ac:dyDescent="0.25">
      <c r="A60" s="32" t="s">
        <v>209</v>
      </c>
      <c r="B60" s="84">
        <v>45962</v>
      </c>
      <c r="C60" s="32" t="s">
        <v>315</v>
      </c>
      <c r="D60" s="84">
        <v>45962</v>
      </c>
      <c r="E60" s="32" t="s">
        <v>317</v>
      </c>
      <c r="F60" s="91">
        <f t="shared" si="3"/>
        <v>9.5138888886140194E-2</v>
      </c>
      <c r="G60" s="32" t="s">
        <v>4</v>
      </c>
      <c r="H60" s="85" t="s">
        <v>314</v>
      </c>
    </row>
    <row r="61" spans="1:8" x14ac:dyDescent="0.25">
      <c r="A61" s="32" t="s">
        <v>264</v>
      </c>
      <c r="B61" s="84">
        <v>45962</v>
      </c>
      <c r="C61" s="32" t="s">
        <v>318</v>
      </c>
      <c r="D61" s="84">
        <v>45962</v>
      </c>
      <c r="E61" s="32" t="s">
        <v>319</v>
      </c>
      <c r="F61" s="91">
        <f t="shared" si="3"/>
        <v>6.8055555551836733E-2</v>
      </c>
    </row>
    <row r="62" spans="1:8" x14ac:dyDescent="0.25">
      <c r="A62" s="32" t="s">
        <v>290</v>
      </c>
      <c r="B62" s="84">
        <v>45962</v>
      </c>
      <c r="C62" s="32" t="s">
        <v>320</v>
      </c>
      <c r="D62" s="84">
        <v>45962</v>
      </c>
      <c r="E62" s="32" t="s">
        <v>321</v>
      </c>
      <c r="F62" s="91">
        <f t="shared" si="3"/>
        <v>6.3888888886140194E-2</v>
      </c>
    </row>
    <row r="63" spans="1:8" x14ac:dyDescent="0.25">
      <c r="A63" s="32" t="s">
        <v>322</v>
      </c>
      <c r="B63" s="84">
        <v>45962</v>
      </c>
      <c r="C63" s="32" t="s">
        <v>253</v>
      </c>
      <c r="D63" s="84">
        <v>45962</v>
      </c>
      <c r="E63" s="32" t="s">
        <v>323</v>
      </c>
      <c r="F63" s="91">
        <f t="shared" si="3"/>
        <v>4.9305555556202307E-2</v>
      </c>
    </row>
    <row r="64" spans="1:8" x14ac:dyDescent="0.25">
      <c r="A64" s="32" t="s">
        <v>219</v>
      </c>
      <c r="B64" s="84">
        <v>45962</v>
      </c>
      <c r="C64" s="32" t="s">
        <v>217</v>
      </c>
      <c r="D64" s="84">
        <v>45963</v>
      </c>
      <c r="E64" s="32" t="s">
        <v>218</v>
      </c>
      <c r="F64" s="91">
        <f t="shared" si="3"/>
        <v>0.50069444443943212</v>
      </c>
    </row>
    <row r="65" spans="1:8" x14ac:dyDescent="0.25">
      <c r="A65" s="32" t="s">
        <v>231</v>
      </c>
      <c r="B65" s="84">
        <v>45962</v>
      </c>
      <c r="C65" s="32" t="s">
        <v>217</v>
      </c>
      <c r="D65" s="84">
        <v>45963</v>
      </c>
      <c r="E65" s="32" t="s">
        <v>324</v>
      </c>
      <c r="F65" s="91">
        <f t="shared" si="3"/>
        <v>0.50138888888614019</v>
      </c>
    </row>
    <row r="66" spans="1:8" x14ac:dyDescent="0.2">
      <c r="A66" s="32" t="s">
        <v>209</v>
      </c>
      <c r="B66" s="84">
        <v>45962</v>
      </c>
      <c r="C66" s="32" t="s">
        <v>317</v>
      </c>
      <c r="D66" s="84">
        <v>45963</v>
      </c>
      <c r="E66" s="32" t="s">
        <v>325</v>
      </c>
      <c r="F66" s="91">
        <f t="shared" si="3"/>
        <v>0.26666666667006211</v>
      </c>
      <c r="H66" s="20" t="s">
        <v>326</v>
      </c>
    </row>
    <row r="67" spans="1:8" x14ac:dyDescent="0.25">
      <c r="A67" s="32" t="s">
        <v>213</v>
      </c>
      <c r="B67" s="84">
        <v>45963</v>
      </c>
      <c r="C67" s="32" t="s">
        <v>232</v>
      </c>
      <c r="D67" s="84">
        <v>45963</v>
      </c>
      <c r="E67" s="32" t="s">
        <v>327</v>
      </c>
      <c r="F67" s="91">
        <f>(D67 + TIME(LEFT(E67, 2), MID(E67, 3, 2), 0)) - (B67 + TIME(LEFT(C67, 2), MID(C67, 3, 2), 0))</f>
        <v>0.54236111111094942</v>
      </c>
    </row>
    <row r="68" spans="1:8" x14ac:dyDescent="0.25">
      <c r="A68" s="32" t="s">
        <v>243</v>
      </c>
      <c r="B68" s="84">
        <v>45963</v>
      </c>
      <c r="C68" s="32" t="s">
        <v>328</v>
      </c>
      <c r="D68" s="84">
        <v>45963</v>
      </c>
      <c r="E68" s="32" t="s">
        <v>329</v>
      </c>
      <c r="F68" s="91">
        <f t="shared" ref="F68:F76" si="4">(D68 + TIME(LEFT(E68, 2), MID(E68, 3, 2), 0)) - (B68 + TIME(LEFT(C68, 2), MID(C68, 3, 2), 0))</f>
        <v>2.569444444088731E-2</v>
      </c>
    </row>
    <row r="69" spans="1:8" x14ac:dyDescent="0.25">
      <c r="A69" s="32" t="s">
        <v>245</v>
      </c>
      <c r="B69" s="84">
        <v>45963</v>
      </c>
      <c r="C69" s="32" t="s">
        <v>328</v>
      </c>
      <c r="D69" s="84">
        <v>45963</v>
      </c>
      <c r="E69" s="32" t="s">
        <v>330</v>
      </c>
      <c r="F69" s="91">
        <f t="shared" si="4"/>
        <v>4.0972222217533272E-2</v>
      </c>
    </row>
    <row r="70" spans="1:8" x14ac:dyDescent="0.25">
      <c r="A70" s="32" t="s">
        <v>241</v>
      </c>
      <c r="B70" s="84">
        <v>45963</v>
      </c>
      <c r="C70" s="32" t="s">
        <v>331</v>
      </c>
      <c r="D70" s="84">
        <v>45963</v>
      </c>
      <c r="E70" s="32" t="s">
        <v>332</v>
      </c>
      <c r="F70" s="91">
        <f t="shared" si="4"/>
        <v>5.7638888887595385E-2</v>
      </c>
    </row>
    <row r="71" spans="1:8" x14ac:dyDescent="0.25">
      <c r="A71" s="32" t="s">
        <v>209</v>
      </c>
      <c r="B71" s="84">
        <v>45963</v>
      </c>
      <c r="C71" s="32" t="s">
        <v>333</v>
      </c>
      <c r="D71" s="84">
        <v>45963</v>
      </c>
      <c r="E71" s="32" t="s">
        <v>334</v>
      </c>
      <c r="F71" s="91">
        <f t="shared" si="4"/>
        <v>8.333333331393078E-3</v>
      </c>
      <c r="H71" s="85" t="s">
        <v>234</v>
      </c>
    </row>
    <row r="72" spans="1:8" x14ac:dyDescent="0.25">
      <c r="A72" s="32" t="s">
        <v>209</v>
      </c>
      <c r="B72" s="84">
        <v>45963</v>
      </c>
      <c r="C72" s="32" t="s">
        <v>334</v>
      </c>
      <c r="D72" s="84">
        <v>45963</v>
      </c>
      <c r="E72" s="32" t="s">
        <v>335</v>
      </c>
      <c r="F72" s="91">
        <f t="shared" si="4"/>
        <v>4.6527777776645962E-2</v>
      </c>
      <c r="G72" s="32" t="s">
        <v>4</v>
      </c>
      <c r="H72" s="85" t="s">
        <v>336</v>
      </c>
    </row>
    <row r="73" spans="1:8" x14ac:dyDescent="0.25">
      <c r="A73" s="32" t="s">
        <v>228</v>
      </c>
      <c r="B73" s="84">
        <v>45963</v>
      </c>
      <c r="C73" s="32" t="s">
        <v>337</v>
      </c>
      <c r="D73" s="84">
        <v>45963</v>
      </c>
      <c r="E73" s="32" t="s">
        <v>338</v>
      </c>
      <c r="F73" s="91">
        <f t="shared" si="4"/>
        <v>5.694444444088731E-2</v>
      </c>
    </row>
    <row r="74" spans="1:8" x14ac:dyDescent="0.25">
      <c r="A74" s="32" t="s">
        <v>209</v>
      </c>
      <c r="B74" s="84">
        <v>45963</v>
      </c>
      <c r="C74" s="32" t="s">
        <v>335</v>
      </c>
      <c r="D74" s="84">
        <v>45963</v>
      </c>
      <c r="E74" s="32" t="s">
        <v>339</v>
      </c>
      <c r="F74" s="91">
        <f t="shared" si="4"/>
        <v>1.1805555557657499E-2</v>
      </c>
      <c r="H74" s="85" t="s">
        <v>234</v>
      </c>
    </row>
    <row r="75" spans="1:8" x14ac:dyDescent="0.25">
      <c r="A75" s="32" t="s">
        <v>209</v>
      </c>
      <c r="B75" s="84">
        <v>45963</v>
      </c>
      <c r="C75" s="32" t="s">
        <v>339</v>
      </c>
      <c r="D75" s="84">
        <v>45963</v>
      </c>
      <c r="E75" s="32" t="s">
        <v>340</v>
      </c>
      <c r="F75" s="91">
        <f t="shared" si="4"/>
        <v>3.4027777779556345E-2</v>
      </c>
      <c r="G75" s="32" t="s">
        <v>4</v>
      </c>
      <c r="H75" s="85" t="s">
        <v>234</v>
      </c>
    </row>
    <row r="76" spans="1:8" x14ac:dyDescent="0.25">
      <c r="A76" s="32" t="s">
        <v>243</v>
      </c>
      <c r="B76" s="84">
        <v>45963</v>
      </c>
      <c r="C76" s="32" t="s">
        <v>341</v>
      </c>
      <c r="D76" s="84">
        <v>45963</v>
      </c>
      <c r="E76" s="32" t="s">
        <v>263</v>
      </c>
      <c r="F76" s="91">
        <f t="shared" si="4"/>
        <v>0.12013888889487134</v>
      </c>
    </row>
    <row r="77" spans="1:8" x14ac:dyDescent="0.25">
      <c r="A77" s="32" t="s">
        <v>209</v>
      </c>
      <c r="B77" s="84">
        <v>45963</v>
      </c>
      <c r="C77" s="32" t="s">
        <v>340</v>
      </c>
      <c r="D77" s="84">
        <v>45964</v>
      </c>
      <c r="E77" s="32" t="s">
        <v>342</v>
      </c>
      <c r="F77" s="91">
        <f t="shared" ref="F77:F84" si="5">(D77 + TIME(LEFT(E77, 2), MID(E77, 3, 2), 0)) - (B77 + TIME(LEFT(C77, 2), MID(C77, 3, 2), 0))</f>
        <v>0.74374999999417923</v>
      </c>
      <c r="H77" s="85" t="s">
        <v>234</v>
      </c>
    </row>
    <row r="78" spans="1:8" x14ac:dyDescent="0.25">
      <c r="A78" s="32" t="s">
        <v>245</v>
      </c>
      <c r="B78" s="84">
        <v>45963</v>
      </c>
      <c r="C78" s="32" t="s">
        <v>205</v>
      </c>
      <c r="D78" s="84">
        <v>45963</v>
      </c>
      <c r="E78" s="32" t="s">
        <v>343</v>
      </c>
      <c r="F78" s="91">
        <f t="shared" si="5"/>
        <v>0.15902777777955635</v>
      </c>
    </row>
    <row r="79" spans="1:8" x14ac:dyDescent="0.25">
      <c r="A79" s="32" t="s">
        <v>241</v>
      </c>
      <c r="B79" s="84">
        <v>45963</v>
      </c>
      <c r="C79" s="32" t="s">
        <v>344</v>
      </c>
      <c r="D79" s="84">
        <v>45963</v>
      </c>
      <c r="E79" s="32" t="s">
        <v>345</v>
      </c>
      <c r="F79" s="91">
        <f t="shared" si="5"/>
        <v>0.59583333334012423</v>
      </c>
    </row>
    <row r="80" spans="1:8" x14ac:dyDescent="0.25">
      <c r="A80" s="32" t="s">
        <v>247</v>
      </c>
      <c r="B80" s="84">
        <v>45963</v>
      </c>
      <c r="C80" s="32" t="s">
        <v>346</v>
      </c>
      <c r="D80" s="84">
        <v>45963</v>
      </c>
      <c r="E80" s="32" t="s">
        <v>347</v>
      </c>
      <c r="F80" s="91">
        <f t="shared" si="5"/>
        <v>0.19999999999708962</v>
      </c>
    </row>
    <row r="81" spans="1:6" x14ac:dyDescent="0.25">
      <c r="A81" s="32" t="s">
        <v>228</v>
      </c>
      <c r="B81" s="84">
        <v>45963</v>
      </c>
      <c r="C81" s="32" t="s">
        <v>348</v>
      </c>
      <c r="D81" s="84">
        <v>45963</v>
      </c>
      <c r="E81" s="32" t="s">
        <v>349</v>
      </c>
      <c r="F81" s="91">
        <f t="shared" si="5"/>
        <v>0.56388888888614019</v>
      </c>
    </row>
    <row r="82" spans="1:6" x14ac:dyDescent="0.2">
      <c r="A82" s="32" t="s">
        <v>216</v>
      </c>
      <c r="B82" s="84">
        <v>45963</v>
      </c>
      <c r="C82" s="32" t="s">
        <v>252</v>
      </c>
      <c r="D82" s="75">
        <v>45963</v>
      </c>
      <c r="E82" s="32" t="s">
        <v>253</v>
      </c>
      <c r="F82" s="91">
        <f t="shared" si="5"/>
        <v>0.50069444443943212</v>
      </c>
    </row>
    <row r="83" spans="1:6" x14ac:dyDescent="0.25">
      <c r="A83" s="32" t="s">
        <v>251</v>
      </c>
      <c r="B83" s="84">
        <v>45963</v>
      </c>
      <c r="C83" s="32" t="s">
        <v>252</v>
      </c>
      <c r="D83" s="84">
        <v>45964</v>
      </c>
      <c r="E83" s="32" t="s">
        <v>253</v>
      </c>
      <c r="F83" s="91">
        <f t="shared" si="5"/>
        <v>1.5006944444394321</v>
      </c>
    </row>
    <row r="84" spans="1:6" x14ac:dyDescent="0.25">
      <c r="A84" s="32" t="s">
        <v>203</v>
      </c>
      <c r="B84" s="84">
        <v>45963</v>
      </c>
      <c r="C84" s="32" t="s">
        <v>350</v>
      </c>
      <c r="D84" s="84">
        <v>45963</v>
      </c>
      <c r="E84" s="32" t="s">
        <v>351</v>
      </c>
      <c r="F84" s="91">
        <f t="shared" si="5"/>
        <v>0.19305555555911269</v>
      </c>
    </row>
    <row r="85" spans="1:6" x14ac:dyDescent="0.25">
      <c r="A85" s="32" t="s">
        <v>261</v>
      </c>
      <c r="B85" s="84">
        <v>45963</v>
      </c>
      <c r="C85" s="32" t="s">
        <v>352</v>
      </c>
      <c r="D85" s="84">
        <v>45963</v>
      </c>
      <c r="E85" s="32" t="s">
        <v>353</v>
      </c>
      <c r="F85" s="91">
        <f t="shared" ref="F85:F91" si="6">(D85 + TIME(LEFT(E85, 2), MID(E85, 3, 2), 0)) - (B85 + TIME(LEFT(C85, 2), MID(C85, 3, 2), 0))</f>
        <v>2.0833333335758653E-2</v>
      </c>
    </row>
    <row r="86" spans="1:6" x14ac:dyDescent="0.25">
      <c r="A86" s="32" t="s">
        <v>290</v>
      </c>
      <c r="B86" s="84">
        <v>45963</v>
      </c>
      <c r="C86" s="32" t="s">
        <v>354</v>
      </c>
      <c r="D86" s="84">
        <v>45963</v>
      </c>
      <c r="E86" s="32" t="s">
        <v>355</v>
      </c>
      <c r="F86" s="91">
        <f t="shared" si="6"/>
        <v>2.5000000001455192E-2</v>
      </c>
    </row>
    <row r="87" spans="1:6" x14ac:dyDescent="0.25">
      <c r="A87" s="32" t="s">
        <v>243</v>
      </c>
      <c r="B87" s="84">
        <v>45963</v>
      </c>
      <c r="C87" s="32" t="s">
        <v>356</v>
      </c>
      <c r="D87" s="84">
        <v>45963</v>
      </c>
      <c r="E87" s="32" t="s">
        <v>294</v>
      </c>
      <c r="F87" s="91">
        <f t="shared" si="6"/>
        <v>0.10694444444379769</v>
      </c>
    </row>
    <row r="88" spans="1:6" x14ac:dyDescent="0.25">
      <c r="A88" s="32" t="s">
        <v>261</v>
      </c>
      <c r="B88" s="84">
        <v>45963</v>
      </c>
      <c r="C88" s="32" t="s">
        <v>357</v>
      </c>
      <c r="D88" s="84">
        <v>45963</v>
      </c>
      <c r="E88" s="32" t="s">
        <v>358</v>
      </c>
      <c r="F88" s="91">
        <f t="shared" si="6"/>
        <v>3.0555555553291924E-2</v>
      </c>
    </row>
    <row r="89" spans="1:6" x14ac:dyDescent="0.25">
      <c r="A89" s="32" t="s">
        <v>264</v>
      </c>
      <c r="B89" s="84">
        <v>45963</v>
      </c>
      <c r="C89" s="32" t="s">
        <v>359</v>
      </c>
      <c r="D89" s="84">
        <v>45963</v>
      </c>
      <c r="E89" s="32" t="s">
        <v>360</v>
      </c>
      <c r="F89" s="91">
        <f t="shared" si="6"/>
        <v>2.6388888887595385E-2</v>
      </c>
    </row>
    <row r="90" spans="1:6" x14ac:dyDescent="0.25">
      <c r="A90" s="32" t="s">
        <v>258</v>
      </c>
      <c r="B90" s="84">
        <v>45963</v>
      </c>
      <c r="C90" s="32" t="s">
        <v>361</v>
      </c>
      <c r="D90" s="84">
        <v>45963</v>
      </c>
      <c r="E90" s="32" t="s">
        <v>362</v>
      </c>
      <c r="F90" s="91">
        <f t="shared" si="6"/>
        <v>1.4583333337213844E-2</v>
      </c>
    </row>
    <row r="91" spans="1:6" x14ac:dyDescent="0.25">
      <c r="A91" s="32" t="s">
        <v>290</v>
      </c>
      <c r="B91" s="84">
        <v>45963</v>
      </c>
      <c r="C91" s="32" t="s">
        <v>363</v>
      </c>
      <c r="D91" s="84">
        <v>45963</v>
      </c>
      <c r="E91" s="32" t="s">
        <v>364</v>
      </c>
      <c r="F91" s="91">
        <f t="shared" si="6"/>
        <v>1.3194444443797693E-2</v>
      </c>
    </row>
    <row r="92" spans="1:6" x14ac:dyDescent="0.25">
      <c r="A92" s="32" t="s">
        <v>277</v>
      </c>
      <c r="B92" s="84">
        <v>45963</v>
      </c>
      <c r="C92" s="32" t="s">
        <v>365</v>
      </c>
      <c r="D92" s="84">
        <v>45963</v>
      </c>
      <c r="E92" s="32" t="s">
        <v>366</v>
      </c>
      <c r="F92" s="91">
        <f t="shared" ref="F92:F113" si="7">(D92 + TIME(LEFT(E92, 2), MID(E92, 3, 2), 0)) - (B92 + TIME(LEFT(C92, 2), MID(C92, 3, 2), 0))</f>
        <v>0.54097222221753327</v>
      </c>
    </row>
    <row r="93" spans="1:6" x14ac:dyDescent="0.25">
      <c r="A93" s="32" t="s">
        <v>261</v>
      </c>
      <c r="B93" s="84">
        <v>45963</v>
      </c>
      <c r="C93" s="32" t="s">
        <v>367</v>
      </c>
      <c r="D93" s="84">
        <v>45963</v>
      </c>
      <c r="E93" s="32" t="s">
        <v>368</v>
      </c>
      <c r="F93" s="91">
        <f t="shared" si="7"/>
        <v>0.35763888888322981</v>
      </c>
    </row>
    <row r="94" spans="1:6" x14ac:dyDescent="0.25">
      <c r="A94" s="32" t="s">
        <v>243</v>
      </c>
      <c r="B94" s="84">
        <v>45963</v>
      </c>
      <c r="C94" s="32" t="s">
        <v>367</v>
      </c>
      <c r="D94" s="84">
        <v>45963</v>
      </c>
      <c r="E94" s="32" t="s">
        <v>369</v>
      </c>
      <c r="F94" s="91">
        <f t="shared" si="7"/>
        <v>0.36388888888905058</v>
      </c>
    </row>
    <row r="95" spans="1:6" x14ac:dyDescent="0.25">
      <c r="A95" s="32" t="s">
        <v>245</v>
      </c>
      <c r="B95" s="84">
        <v>45963</v>
      </c>
      <c r="C95" s="32" t="s">
        <v>367</v>
      </c>
      <c r="D95" s="84">
        <v>45963</v>
      </c>
      <c r="E95" s="32" t="s">
        <v>370</v>
      </c>
      <c r="F95" s="91">
        <f t="shared" si="7"/>
        <v>0.36597222222189885</v>
      </c>
    </row>
    <row r="96" spans="1:6" x14ac:dyDescent="0.25">
      <c r="A96" s="32" t="s">
        <v>247</v>
      </c>
      <c r="B96" s="84">
        <v>45963</v>
      </c>
      <c r="C96" s="32" t="s">
        <v>371</v>
      </c>
      <c r="D96" s="84">
        <v>45963</v>
      </c>
      <c r="E96" s="32" t="s">
        <v>345</v>
      </c>
      <c r="F96" s="91">
        <f t="shared" si="7"/>
        <v>0.36111111111677019</v>
      </c>
    </row>
    <row r="97" spans="1:7" x14ac:dyDescent="0.25">
      <c r="A97" s="32" t="s">
        <v>258</v>
      </c>
      <c r="B97" s="84">
        <v>45963</v>
      </c>
      <c r="C97" s="32" t="s">
        <v>372</v>
      </c>
      <c r="D97" s="84">
        <v>45963</v>
      </c>
      <c r="E97" s="32" t="s">
        <v>368</v>
      </c>
      <c r="F97" s="91">
        <f t="shared" si="7"/>
        <v>0.35624999999708962</v>
      </c>
    </row>
    <row r="98" spans="1:7" x14ac:dyDescent="0.25">
      <c r="A98" s="32" t="s">
        <v>264</v>
      </c>
      <c r="B98" s="84">
        <v>45963</v>
      </c>
      <c r="C98" s="32" t="s">
        <v>373</v>
      </c>
      <c r="D98" s="84">
        <v>45963</v>
      </c>
      <c r="E98" s="32" t="s">
        <v>374</v>
      </c>
      <c r="F98" s="91">
        <f t="shared" si="7"/>
        <v>0.35208333333866904</v>
      </c>
    </row>
    <row r="99" spans="1:7" x14ac:dyDescent="0.25">
      <c r="A99" s="32" t="s">
        <v>290</v>
      </c>
      <c r="B99" s="84">
        <v>45963</v>
      </c>
      <c r="C99" s="32" t="s">
        <v>351</v>
      </c>
      <c r="D99" s="84">
        <v>45963</v>
      </c>
      <c r="E99" s="32" t="s">
        <v>374</v>
      </c>
      <c r="F99" s="91">
        <f t="shared" si="7"/>
        <v>0.35069444444525288</v>
      </c>
    </row>
    <row r="100" spans="1:7" x14ac:dyDescent="0.25">
      <c r="A100" s="32" t="s">
        <v>286</v>
      </c>
      <c r="B100" s="84">
        <v>45963</v>
      </c>
      <c r="C100" s="32" t="s">
        <v>375</v>
      </c>
      <c r="D100" s="84">
        <v>45963</v>
      </c>
      <c r="E100" s="32" t="s">
        <v>376</v>
      </c>
      <c r="F100" s="91">
        <f t="shared" si="7"/>
        <v>0.14791666666133096</v>
      </c>
    </row>
    <row r="101" spans="1:7" x14ac:dyDescent="0.25">
      <c r="A101" s="32" t="s">
        <v>293</v>
      </c>
      <c r="B101" s="84">
        <v>45963</v>
      </c>
      <c r="C101" s="32" t="s">
        <v>377</v>
      </c>
      <c r="D101" s="84">
        <v>45963</v>
      </c>
      <c r="E101" s="32" t="s">
        <v>378</v>
      </c>
      <c r="F101" s="91">
        <f t="shared" si="7"/>
        <v>2.0138888889050577E-2</v>
      </c>
    </row>
    <row r="102" spans="1:7" x14ac:dyDescent="0.25">
      <c r="A102" s="32" t="s">
        <v>203</v>
      </c>
      <c r="B102" s="84">
        <v>45963</v>
      </c>
      <c r="C102" s="32" t="s">
        <v>351</v>
      </c>
      <c r="D102" s="84">
        <v>45963</v>
      </c>
      <c r="E102" s="32" t="s">
        <v>379</v>
      </c>
      <c r="F102" s="91">
        <f t="shared" si="7"/>
        <v>0.28819444444525288</v>
      </c>
      <c r="G102" s="32" t="s">
        <v>4</v>
      </c>
    </row>
    <row r="103" spans="1:7" x14ac:dyDescent="0.25">
      <c r="A103" s="32" t="s">
        <v>231</v>
      </c>
      <c r="B103" s="84">
        <v>45963</v>
      </c>
      <c r="C103" s="32" t="s">
        <v>380</v>
      </c>
      <c r="D103" s="84">
        <v>45964</v>
      </c>
      <c r="E103" s="32" t="s">
        <v>301</v>
      </c>
      <c r="F103" s="91">
        <f t="shared" si="7"/>
        <v>0.45902777777519077</v>
      </c>
    </row>
    <row r="104" spans="1:7" x14ac:dyDescent="0.25">
      <c r="A104" s="32" t="s">
        <v>293</v>
      </c>
      <c r="B104" s="84">
        <v>45963</v>
      </c>
      <c r="C104" s="32" t="s">
        <v>378</v>
      </c>
      <c r="D104" s="84">
        <v>45963</v>
      </c>
      <c r="E104" s="32" t="s">
        <v>381</v>
      </c>
      <c r="F104" s="91">
        <f t="shared" si="7"/>
        <v>0.15555555555329192</v>
      </c>
      <c r="G104" s="32" t="s">
        <v>4</v>
      </c>
    </row>
    <row r="105" spans="1:7" x14ac:dyDescent="0.25">
      <c r="A105" s="32" t="s">
        <v>322</v>
      </c>
      <c r="B105" s="84">
        <v>45963</v>
      </c>
      <c r="C105" s="32" t="s">
        <v>309</v>
      </c>
      <c r="D105" s="84">
        <v>45963</v>
      </c>
      <c r="E105" s="32" t="s">
        <v>382</v>
      </c>
      <c r="F105" s="91">
        <f t="shared" si="7"/>
        <v>0.13611111111094942</v>
      </c>
    </row>
    <row r="106" spans="1:7" x14ac:dyDescent="0.25">
      <c r="A106" s="32" t="s">
        <v>383</v>
      </c>
      <c r="B106" s="84">
        <v>45963</v>
      </c>
      <c r="C106" s="32" t="s">
        <v>384</v>
      </c>
      <c r="D106" s="84">
        <v>45963</v>
      </c>
      <c r="E106" s="32" t="s">
        <v>385</v>
      </c>
      <c r="F106" s="91">
        <f t="shared" si="7"/>
        <v>0.19374999999854481</v>
      </c>
    </row>
    <row r="107" spans="1:7" x14ac:dyDescent="0.25">
      <c r="A107" s="32" t="s">
        <v>386</v>
      </c>
      <c r="B107" s="84">
        <v>45963</v>
      </c>
      <c r="C107" s="32" t="s">
        <v>387</v>
      </c>
      <c r="D107" s="84">
        <v>45963</v>
      </c>
      <c r="E107" s="32" t="s">
        <v>388</v>
      </c>
      <c r="F107" s="91">
        <f t="shared" si="7"/>
        <v>0.24513888888759539</v>
      </c>
    </row>
    <row r="108" spans="1:7" x14ac:dyDescent="0.25">
      <c r="A108" s="32" t="s">
        <v>293</v>
      </c>
      <c r="B108" s="84">
        <v>45963</v>
      </c>
      <c r="C108" s="32" t="s">
        <v>381</v>
      </c>
      <c r="D108" s="84">
        <v>45963</v>
      </c>
      <c r="E108" s="32" t="s">
        <v>389</v>
      </c>
      <c r="F108" s="91">
        <f t="shared" si="7"/>
        <v>0.14374999999563443</v>
      </c>
    </row>
    <row r="109" spans="1:7" x14ac:dyDescent="0.25">
      <c r="A109" s="32" t="s">
        <v>286</v>
      </c>
      <c r="B109" s="84">
        <v>45963</v>
      </c>
      <c r="C109" s="32" t="s">
        <v>390</v>
      </c>
      <c r="D109" s="84">
        <v>45963</v>
      </c>
      <c r="E109" s="32" t="s">
        <v>391</v>
      </c>
      <c r="F109" s="91">
        <f t="shared" si="7"/>
        <v>9.8611111112404615E-2</v>
      </c>
    </row>
    <row r="110" spans="1:7" x14ac:dyDescent="0.25">
      <c r="A110" s="32" t="s">
        <v>322</v>
      </c>
      <c r="B110" s="84">
        <v>45963</v>
      </c>
      <c r="C110" s="32" t="s">
        <v>392</v>
      </c>
      <c r="D110" s="84">
        <v>45963</v>
      </c>
      <c r="E110" s="32" t="s">
        <v>239</v>
      </c>
      <c r="F110" s="91">
        <f t="shared" si="7"/>
        <v>0.12083333333430346</v>
      </c>
    </row>
    <row r="111" spans="1:7" x14ac:dyDescent="0.25">
      <c r="A111" s="32" t="s">
        <v>393</v>
      </c>
      <c r="B111" s="84">
        <v>45963</v>
      </c>
      <c r="C111" s="32" t="s">
        <v>394</v>
      </c>
      <c r="D111" s="84">
        <v>45963</v>
      </c>
      <c r="E111" s="32" t="s">
        <v>395</v>
      </c>
      <c r="F111" s="91">
        <f t="shared" si="7"/>
        <v>0.13194444444525288</v>
      </c>
    </row>
    <row r="112" spans="1:7" x14ac:dyDescent="0.25">
      <c r="A112" s="32" t="s">
        <v>296</v>
      </c>
      <c r="B112" s="84">
        <v>45963</v>
      </c>
      <c r="C112" s="32" t="s">
        <v>396</v>
      </c>
      <c r="D112" s="84">
        <v>45963</v>
      </c>
      <c r="E112" s="32" t="s">
        <v>397</v>
      </c>
      <c r="F112" s="91">
        <f t="shared" si="7"/>
        <v>0.13541666667151731</v>
      </c>
    </row>
    <row r="113" spans="1:8" x14ac:dyDescent="0.25">
      <c r="A113" s="32" t="s">
        <v>299</v>
      </c>
      <c r="B113" s="84">
        <v>45963</v>
      </c>
      <c r="C113" s="32" t="s">
        <v>398</v>
      </c>
      <c r="D113" s="84">
        <v>45963</v>
      </c>
      <c r="E113" s="32" t="s">
        <v>399</v>
      </c>
      <c r="F113" s="91">
        <f t="shared" si="7"/>
        <v>0.12569444444670808</v>
      </c>
    </row>
    <row r="114" spans="1:8" x14ac:dyDescent="0.2">
      <c r="A114" s="32" t="s">
        <v>203</v>
      </c>
      <c r="B114" s="84">
        <v>45963</v>
      </c>
      <c r="C114" s="32" t="s">
        <v>379</v>
      </c>
      <c r="D114" s="84">
        <v>45965</v>
      </c>
      <c r="E114" s="32" t="s">
        <v>400</v>
      </c>
      <c r="F114" s="91">
        <f>(D114 + TIME(LEFT(E114, 2), MID(E114, 3, 2), 0)) - (B114 + TIME(LEFT(C114, 2), MID(C114, 3, 2), 0))</f>
        <v>2.1118055555562023</v>
      </c>
      <c r="H114" s="20" t="s">
        <v>401</v>
      </c>
    </row>
    <row r="115" spans="1:8" x14ac:dyDescent="0.2">
      <c r="A115" s="32" t="s">
        <v>224</v>
      </c>
      <c r="B115" s="84">
        <v>45963</v>
      </c>
      <c r="C115" s="32" t="s">
        <v>239</v>
      </c>
      <c r="D115" s="84">
        <v>45963</v>
      </c>
      <c r="E115" s="32" t="s">
        <v>402</v>
      </c>
      <c r="F115" s="91">
        <f>(D115 + TIME(LEFT(E115, 2), MID(E115, 3, 2), 0)) - (B115 + TIME(LEFT(C115, 2), MID(C115, 3, 2), 0))</f>
        <v>8.1249999995634425E-2</v>
      </c>
      <c r="H115" s="20" t="s">
        <v>403</v>
      </c>
    </row>
    <row r="116" spans="1:8" x14ac:dyDescent="0.25">
      <c r="A116" s="32" t="s">
        <v>224</v>
      </c>
      <c r="B116" s="84">
        <v>45963</v>
      </c>
      <c r="C116" s="32" t="s">
        <v>402</v>
      </c>
      <c r="D116" s="84">
        <v>45965</v>
      </c>
      <c r="E116" s="32" t="s">
        <v>404</v>
      </c>
      <c r="F116" s="91">
        <f>(D116 + TIME(LEFT(E116, 2), MID(E116, 3, 2), 0)) - (B116 + TIME(LEFT(C116, 2), MID(C116, 3, 2), 0))</f>
        <v>1.5215277777751908</v>
      </c>
      <c r="H116" s="85" t="s">
        <v>405</v>
      </c>
    </row>
    <row r="117" spans="1:8" x14ac:dyDescent="0.25">
      <c r="A117" s="32" t="s">
        <v>243</v>
      </c>
      <c r="B117" s="84">
        <v>45964</v>
      </c>
      <c r="C117" s="32" t="s">
        <v>406</v>
      </c>
      <c r="D117" s="84">
        <v>45964</v>
      </c>
      <c r="E117" s="32" t="s">
        <v>407</v>
      </c>
      <c r="F117" s="91">
        <f t="shared" ref="F117:F133" si="8">(D117 + TIME(LEFT(E117, 2), MID(E117, 3, 2), 0)) - (B117 + TIME(LEFT(C117, 2), MID(C117, 3, 2), 0))</f>
        <v>1.5972222223354038E-2</v>
      </c>
    </row>
    <row r="118" spans="1:8" x14ac:dyDescent="0.25">
      <c r="A118" s="32" t="s">
        <v>245</v>
      </c>
      <c r="B118" s="84">
        <v>45964</v>
      </c>
      <c r="C118" s="32" t="s">
        <v>406</v>
      </c>
      <c r="D118" s="84">
        <v>45964</v>
      </c>
      <c r="E118" s="32" t="s">
        <v>408</v>
      </c>
      <c r="F118" s="91">
        <f t="shared" si="8"/>
        <v>2.6388888887595385E-2</v>
      </c>
    </row>
    <row r="119" spans="1:8" x14ac:dyDescent="0.2">
      <c r="A119" s="32" t="s">
        <v>213</v>
      </c>
      <c r="B119" s="75">
        <v>45963</v>
      </c>
      <c r="C119" s="32" t="s">
        <v>217</v>
      </c>
      <c r="D119" s="84">
        <v>45964</v>
      </c>
      <c r="E119" s="32" t="s">
        <v>218</v>
      </c>
      <c r="F119" s="91">
        <f t="shared" si="8"/>
        <v>0.50069444443943212</v>
      </c>
    </row>
    <row r="120" spans="1:8" x14ac:dyDescent="0.25">
      <c r="A120" s="32" t="s">
        <v>216</v>
      </c>
      <c r="B120" s="84">
        <v>45964</v>
      </c>
      <c r="C120" s="32" t="s">
        <v>232</v>
      </c>
      <c r="D120" s="84">
        <v>45964</v>
      </c>
      <c r="E120" s="32" t="s">
        <v>409</v>
      </c>
      <c r="F120" s="91">
        <f t="shared" si="8"/>
        <v>0.43333333333430346</v>
      </c>
    </row>
    <row r="121" spans="1:8" x14ac:dyDescent="0.25">
      <c r="A121" s="32" t="s">
        <v>241</v>
      </c>
      <c r="B121" s="84">
        <v>45964</v>
      </c>
      <c r="C121" s="32" t="s">
        <v>410</v>
      </c>
      <c r="D121" s="84">
        <v>45964</v>
      </c>
      <c r="E121" s="32" t="s">
        <v>411</v>
      </c>
      <c r="F121" s="91">
        <f t="shared" si="8"/>
        <v>4.3750000004365575E-2</v>
      </c>
    </row>
    <row r="122" spans="1:8" x14ac:dyDescent="0.25">
      <c r="A122" s="32" t="s">
        <v>228</v>
      </c>
      <c r="B122" s="84">
        <v>45964</v>
      </c>
      <c r="C122" s="32" t="s">
        <v>412</v>
      </c>
      <c r="D122" s="84">
        <v>45964</v>
      </c>
      <c r="E122" s="32" t="s">
        <v>413</v>
      </c>
      <c r="F122" s="91">
        <f t="shared" si="8"/>
        <v>4.2361111110949423E-2</v>
      </c>
    </row>
    <row r="123" spans="1:8" x14ac:dyDescent="0.25">
      <c r="A123" s="32" t="s">
        <v>243</v>
      </c>
      <c r="B123" s="84">
        <v>45964</v>
      </c>
      <c r="C123" s="32" t="s">
        <v>414</v>
      </c>
      <c r="D123" s="84">
        <v>45964</v>
      </c>
      <c r="E123" s="32" t="s">
        <v>415</v>
      </c>
      <c r="F123" s="91">
        <f t="shared" si="8"/>
        <v>4.0277777778101154E-2</v>
      </c>
    </row>
    <row r="124" spans="1:8" x14ac:dyDescent="0.25">
      <c r="A124" s="32" t="s">
        <v>245</v>
      </c>
      <c r="B124" s="84">
        <v>45964</v>
      </c>
      <c r="C124" s="32" t="s">
        <v>416</v>
      </c>
      <c r="D124" s="84">
        <v>45964</v>
      </c>
      <c r="E124" s="32" t="s">
        <v>417</v>
      </c>
      <c r="F124" s="91">
        <f t="shared" si="8"/>
        <v>0.63611111111094942</v>
      </c>
    </row>
    <row r="125" spans="1:8" x14ac:dyDescent="0.25">
      <c r="A125" s="32" t="s">
        <v>247</v>
      </c>
      <c r="B125" s="84">
        <v>45964</v>
      </c>
      <c r="C125" s="32" t="s">
        <v>248</v>
      </c>
      <c r="D125" s="84">
        <v>45964</v>
      </c>
      <c r="E125" s="32" t="s">
        <v>418</v>
      </c>
      <c r="F125" s="91">
        <f t="shared" si="8"/>
        <v>9.7222222248092294E-3</v>
      </c>
    </row>
    <row r="126" spans="1:8" x14ac:dyDescent="0.2">
      <c r="A126" s="32" t="s">
        <v>219</v>
      </c>
      <c r="B126" s="75">
        <v>45963</v>
      </c>
      <c r="C126" s="32" t="s">
        <v>217</v>
      </c>
      <c r="D126" s="84">
        <v>45964</v>
      </c>
      <c r="E126" s="32" t="s">
        <v>218</v>
      </c>
      <c r="F126" s="91">
        <f t="shared" si="8"/>
        <v>0.50069444443943212</v>
      </c>
    </row>
    <row r="127" spans="1:8" x14ac:dyDescent="0.25">
      <c r="A127" s="32" t="s">
        <v>251</v>
      </c>
      <c r="B127" s="84">
        <v>45964</v>
      </c>
      <c r="C127" s="32" t="s">
        <v>252</v>
      </c>
      <c r="D127" s="84">
        <v>45964</v>
      </c>
      <c r="E127" s="32" t="s">
        <v>253</v>
      </c>
      <c r="F127" s="91">
        <f t="shared" si="8"/>
        <v>0.50069444443943212</v>
      </c>
    </row>
    <row r="128" spans="1:8" x14ac:dyDescent="0.25">
      <c r="A128" s="32" t="s">
        <v>241</v>
      </c>
      <c r="B128" s="84">
        <v>45964</v>
      </c>
      <c r="C128" s="32" t="s">
        <v>419</v>
      </c>
      <c r="D128" s="84">
        <v>45964</v>
      </c>
      <c r="E128" s="32" t="s">
        <v>420</v>
      </c>
      <c r="F128" s="91">
        <f t="shared" si="8"/>
        <v>0.54861111111677019</v>
      </c>
    </row>
    <row r="129" spans="1:6" x14ac:dyDescent="0.25">
      <c r="A129" s="32" t="s">
        <v>228</v>
      </c>
      <c r="B129" s="84">
        <v>45964</v>
      </c>
      <c r="C129" s="32" t="s">
        <v>421</v>
      </c>
      <c r="D129" s="84">
        <v>45964</v>
      </c>
      <c r="E129" s="32" t="s">
        <v>422</v>
      </c>
      <c r="F129" s="91">
        <f t="shared" si="8"/>
        <v>0.55208333332848269</v>
      </c>
    </row>
    <row r="130" spans="1:6" x14ac:dyDescent="0.25">
      <c r="A130" s="32" t="s">
        <v>247</v>
      </c>
      <c r="B130" s="84">
        <v>45964</v>
      </c>
      <c r="C130" s="32" t="s">
        <v>423</v>
      </c>
      <c r="D130" s="84">
        <v>45964</v>
      </c>
      <c r="E130" s="32" t="s">
        <v>424</v>
      </c>
      <c r="F130" s="91">
        <f t="shared" si="8"/>
        <v>0.54722222222335404</v>
      </c>
    </row>
    <row r="131" spans="1:6" x14ac:dyDescent="0.25">
      <c r="A131" s="32" t="s">
        <v>243</v>
      </c>
      <c r="B131" s="84">
        <v>45964</v>
      </c>
      <c r="C131" s="32" t="s">
        <v>425</v>
      </c>
      <c r="D131" s="84">
        <v>45964</v>
      </c>
      <c r="E131" s="32" t="s">
        <v>426</v>
      </c>
      <c r="F131" s="91">
        <f t="shared" si="8"/>
        <v>0.55555555555474712</v>
      </c>
    </row>
    <row r="132" spans="1:6" x14ac:dyDescent="0.25">
      <c r="A132" s="32" t="s">
        <v>264</v>
      </c>
      <c r="B132" s="84">
        <v>45964</v>
      </c>
      <c r="C132" s="32" t="s">
        <v>427</v>
      </c>
      <c r="D132" s="84">
        <v>45964</v>
      </c>
      <c r="E132" s="32" t="s">
        <v>265</v>
      </c>
      <c r="F132" s="91">
        <f t="shared" si="8"/>
        <v>1.5972222223354038E-2</v>
      </c>
    </row>
    <row r="133" spans="1:6" x14ac:dyDescent="0.25">
      <c r="A133" s="32" t="s">
        <v>290</v>
      </c>
      <c r="B133" s="84">
        <v>45964</v>
      </c>
      <c r="C133" s="32" t="s">
        <v>428</v>
      </c>
      <c r="D133" s="84">
        <v>45964</v>
      </c>
      <c r="E133" s="32" t="s">
        <v>429</v>
      </c>
      <c r="F133" s="91">
        <f t="shared" si="8"/>
        <v>1.6666666662786156E-2</v>
      </c>
    </row>
    <row r="134" spans="1:6" x14ac:dyDescent="0.25">
      <c r="A134" s="32" t="s">
        <v>209</v>
      </c>
      <c r="B134" s="84">
        <v>45964</v>
      </c>
      <c r="C134" s="32" t="s">
        <v>430</v>
      </c>
      <c r="D134" s="84">
        <v>45966</v>
      </c>
      <c r="E134" s="32" t="s">
        <v>431</v>
      </c>
      <c r="F134" s="91">
        <f>(D134 + TIME(LEFT(E134, 2), MID(E134, 3, 2), 0)) - (B134 + TIME(LEFT(C134, 2), MID(C134, 3, 2), 0))</f>
        <v>2.6583333333328483</v>
      </c>
    </row>
    <row r="135" spans="1:6" x14ac:dyDescent="0.25">
      <c r="A135" s="32" t="s">
        <v>290</v>
      </c>
      <c r="B135" s="84">
        <v>45964</v>
      </c>
      <c r="C135" s="32" t="s">
        <v>432</v>
      </c>
      <c r="D135" s="84">
        <v>45964</v>
      </c>
      <c r="E135" s="32" t="s">
        <v>239</v>
      </c>
      <c r="F135" s="91">
        <f t="shared" ref="F135:F157" si="9">(D135 + TIME(LEFT(E135, 2), MID(E135, 3, 2), 0)) - (B135 + TIME(LEFT(C135, 2), MID(C135, 3, 2), 0))</f>
        <v>0.49444444444816327</v>
      </c>
    </row>
    <row r="136" spans="1:6" x14ac:dyDescent="0.25">
      <c r="A136" s="32" t="s">
        <v>264</v>
      </c>
      <c r="B136" s="84">
        <v>45964</v>
      </c>
      <c r="C136" s="32" t="s">
        <v>433</v>
      </c>
      <c r="D136" s="84">
        <v>45964</v>
      </c>
      <c r="E136" s="32" t="s">
        <v>434</v>
      </c>
      <c r="F136" s="91">
        <f t="shared" si="9"/>
        <v>1.527777778392192E-2</v>
      </c>
    </row>
    <row r="137" spans="1:6" x14ac:dyDescent="0.25">
      <c r="A137" s="32" t="s">
        <v>277</v>
      </c>
      <c r="B137" s="84">
        <v>45964</v>
      </c>
      <c r="C137" s="32" t="s">
        <v>435</v>
      </c>
      <c r="D137" s="84">
        <v>45964</v>
      </c>
      <c r="E137" s="32" t="s">
        <v>436</v>
      </c>
      <c r="F137" s="91">
        <f t="shared" si="9"/>
        <v>0.5819444444423425</v>
      </c>
    </row>
    <row r="138" spans="1:6" x14ac:dyDescent="0.25">
      <c r="A138" s="32" t="s">
        <v>264</v>
      </c>
      <c r="B138" s="84">
        <v>45964</v>
      </c>
      <c r="C138" s="32" t="s">
        <v>437</v>
      </c>
      <c r="D138" s="84">
        <v>45964</v>
      </c>
      <c r="E138" s="32" t="s">
        <v>438</v>
      </c>
      <c r="F138" s="91">
        <f t="shared" si="9"/>
        <v>0.19652777777810115</v>
      </c>
    </row>
    <row r="139" spans="1:6" x14ac:dyDescent="0.25">
      <c r="A139" s="32" t="s">
        <v>261</v>
      </c>
      <c r="B139" s="84">
        <v>45964</v>
      </c>
      <c r="C139" s="32" t="s">
        <v>360</v>
      </c>
      <c r="D139" s="84">
        <v>45964</v>
      </c>
      <c r="E139" s="32" t="s">
        <v>439</v>
      </c>
      <c r="F139" s="91">
        <f t="shared" si="9"/>
        <v>0.29583333333721384</v>
      </c>
    </row>
    <row r="140" spans="1:6" x14ac:dyDescent="0.25">
      <c r="A140" s="32" t="s">
        <v>258</v>
      </c>
      <c r="B140" s="84">
        <v>45964</v>
      </c>
      <c r="C140" s="32" t="s">
        <v>440</v>
      </c>
      <c r="D140" s="84">
        <v>45964</v>
      </c>
      <c r="E140" s="32" t="s">
        <v>312</v>
      </c>
      <c r="F140" s="91">
        <f t="shared" si="9"/>
        <v>0.39097222221607808</v>
      </c>
    </row>
    <row r="141" spans="1:6" x14ac:dyDescent="0.25">
      <c r="A141" s="32" t="s">
        <v>286</v>
      </c>
      <c r="B141" s="84">
        <v>45964</v>
      </c>
      <c r="C141" s="32" t="s">
        <v>441</v>
      </c>
      <c r="D141" s="84">
        <v>45964</v>
      </c>
      <c r="E141" s="32" t="s">
        <v>442</v>
      </c>
      <c r="F141" s="91">
        <f t="shared" si="9"/>
        <v>9.2361111113859806E-2</v>
      </c>
    </row>
    <row r="142" spans="1:6" x14ac:dyDescent="0.25">
      <c r="A142" s="32" t="s">
        <v>231</v>
      </c>
      <c r="B142" s="84">
        <v>45964</v>
      </c>
      <c r="C142" s="32" t="s">
        <v>252</v>
      </c>
      <c r="D142" s="84">
        <v>45964</v>
      </c>
      <c r="E142" s="32" t="s">
        <v>409</v>
      </c>
      <c r="F142" s="91">
        <f t="shared" si="9"/>
        <v>0.18333333333430346</v>
      </c>
    </row>
    <row r="143" spans="1:6" x14ac:dyDescent="0.25">
      <c r="A143" s="32" t="s">
        <v>322</v>
      </c>
      <c r="B143" s="84">
        <v>45964</v>
      </c>
      <c r="C143" s="32" t="s">
        <v>343</v>
      </c>
      <c r="D143" s="84">
        <v>45964</v>
      </c>
      <c r="E143" s="32" t="s">
        <v>443</v>
      </c>
      <c r="F143" s="91">
        <f t="shared" si="9"/>
        <v>0.25208333333284827</v>
      </c>
    </row>
    <row r="144" spans="1:6" x14ac:dyDescent="0.25">
      <c r="A144" s="32" t="s">
        <v>216</v>
      </c>
      <c r="B144" s="84">
        <v>45964</v>
      </c>
      <c r="C144" s="32" t="s">
        <v>444</v>
      </c>
      <c r="D144" s="84">
        <v>45964</v>
      </c>
      <c r="E144" s="32" t="s">
        <v>445</v>
      </c>
      <c r="F144" s="91">
        <f t="shared" si="9"/>
        <v>0.13402777777810115</v>
      </c>
    </row>
    <row r="145" spans="1:8" x14ac:dyDescent="0.25">
      <c r="A145" s="32" t="s">
        <v>231</v>
      </c>
      <c r="B145" s="84">
        <v>45964</v>
      </c>
      <c r="C145" s="32" t="s">
        <v>444</v>
      </c>
      <c r="D145" s="84">
        <v>45964</v>
      </c>
      <c r="E145" s="32" t="s">
        <v>446</v>
      </c>
      <c r="F145" s="91">
        <f t="shared" si="9"/>
        <v>0.42500000000291038</v>
      </c>
    </row>
    <row r="146" spans="1:8" x14ac:dyDescent="0.25">
      <c r="A146" s="32" t="s">
        <v>383</v>
      </c>
      <c r="B146" s="84">
        <v>45964</v>
      </c>
      <c r="C146" s="32" t="s">
        <v>447</v>
      </c>
      <c r="D146" s="84">
        <v>45964</v>
      </c>
      <c r="E146" s="32" t="s">
        <v>448</v>
      </c>
      <c r="F146" s="91">
        <f t="shared" si="9"/>
        <v>0.22708333333866904</v>
      </c>
    </row>
    <row r="147" spans="1:8" x14ac:dyDescent="0.25">
      <c r="A147" s="32" t="s">
        <v>293</v>
      </c>
      <c r="B147" s="84">
        <v>45964</v>
      </c>
      <c r="C147" s="32" t="s">
        <v>284</v>
      </c>
      <c r="D147" s="84">
        <v>45964</v>
      </c>
      <c r="E147" s="32" t="s">
        <v>449</v>
      </c>
      <c r="F147" s="91">
        <f t="shared" si="9"/>
        <v>0.20555555555620231</v>
      </c>
    </row>
    <row r="148" spans="1:8" x14ac:dyDescent="0.25">
      <c r="A148" s="32" t="s">
        <v>386</v>
      </c>
      <c r="B148" s="84">
        <v>45964</v>
      </c>
      <c r="C148" s="32" t="s">
        <v>450</v>
      </c>
      <c r="D148" s="84">
        <v>45964</v>
      </c>
      <c r="E148" s="32" t="s">
        <v>451</v>
      </c>
      <c r="F148" s="91">
        <f t="shared" si="9"/>
        <v>0.12916666666569654</v>
      </c>
    </row>
    <row r="149" spans="1:8" x14ac:dyDescent="0.25">
      <c r="A149" s="32" t="s">
        <v>393</v>
      </c>
      <c r="B149" s="84">
        <v>45964</v>
      </c>
      <c r="C149" s="32" t="s">
        <v>452</v>
      </c>
      <c r="D149" s="84">
        <v>45964</v>
      </c>
      <c r="E149" s="32" t="s">
        <v>453</v>
      </c>
      <c r="F149" s="91">
        <f t="shared" si="9"/>
        <v>0.1055555555576575</v>
      </c>
    </row>
    <row r="150" spans="1:8" x14ac:dyDescent="0.25">
      <c r="A150" s="32" t="s">
        <v>213</v>
      </c>
      <c r="B150" s="84">
        <v>45964</v>
      </c>
      <c r="C150" s="32" t="s">
        <v>454</v>
      </c>
      <c r="D150" s="84">
        <v>45964</v>
      </c>
      <c r="E150" s="32" t="s">
        <v>455</v>
      </c>
      <c r="F150" s="91">
        <f t="shared" si="9"/>
        <v>0.3125</v>
      </c>
    </row>
    <row r="151" spans="1:8" x14ac:dyDescent="0.25">
      <c r="A151" s="32" t="s">
        <v>286</v>
      </c>
      <c r="B151" s="84">
        <v>45964</v>
      </c>
      <c r="C151" s="32" t="s">
        <v>456</v>
      </c>
      <c r="D151" s="84">
        <v>45964</v>
      </c>
      <c r="E151" s="32" t="s">
        <v>457</v>
      </c>
      <c r="F151" s="91">
        <f t="shared" si="9"/>
        <v>0.10763888889050577</v>
      </c>
    </row>
    <row r="152" spans="1:8" x14ac:dyDescent="0.2">
      <c r="A152" s="32" t="s">
        <v>264</v>
      </c>
      <c r="B152" s="84">
        <v>45964</v>
      </c>
      <c r="C152" s="32" t="s">
        <v>458</v>
      </c>
      <c r="D152" s="84">
        <v>45964</v>
      </c>
      <c r="E152" s="32" t="s">
        <v>459</v>
      </c>
      <c r="F152" s="91">
        <f t="shared" si="9"/>
        <v>6.1805555553291924E-2</v>
      </c>
      <c r="G152" s="32" t="s">
        <v>4</v>
      </c>
      <c r="H152" s="20" t="s">
        <v>460</v>
      </c>
    </row>
    <row r="153" spans="1:8" x14ac:dyDescent="0.25">
      <c r="A153" s="32" t="s">
        <v>264</v>
      </c>
      <c r="B153" s="84">
        <v>45964</v>
      </c>
      <c r="C153" s="32" t="s">
        <v>443</v>
      </c>
      <c r="D153" s="84">
        <v>45964</v>
      </c>
      <c r="E153" s="32" t="s">
        <v>461</v>
      </c>
      <c r="F153" s="91">
        <f t="shared" si="9"/>
        <v>0.11041666667006211</v>
      </c>
    </row>
    <row r="154" spans="1:8" x14ac:dyDescent="0.25">
      <c r="A154" s="32" t="s">
        <v>261</v>
      </c>
      <c r="B154" s="84">
        <v>45964</v>
      </c>
      <c r="C154" s="32" t="s">
        <v>462</v>
      </c>
      <c r="D154" s="84">
        <v>45964</v>
      </c>
      <c r="E154" s="32" t="s">
        <v>463</v>
      </c>
      <c r="F154" s="91">
        <f t="shared" si="9"/>
        <v>9.7916666665696539E-2</v>
      </c>
    </row>
    <row r="155" spans="1:8" x14ac:dyDescent="0.25">
      <c r="A155" s="32" t="s">
        <v>286</v>
      </c>
      <c r="B155" s="84">
        <v>45964</v>
      </c>
      <c r="C155" s="32" t="s">
        <v>464</v>
      </c>
      <c r="D155" s="84">
        <v>45964</v>
      </c>
      <c r="E155" s="32" t="s">
        <v>465</v>
      </c>
      <c r="F155" s="91">
        <f t="shared" si="9"/>
        <v>3.7500000005820766E-2</v>
      </c>
    </row>
    <row r="156" spans="1:8" x14ac:dyDescent="0.25">
      <c r="A156" s="32" t="s">
        <v>293</v>
      </c>
      <c r="B156" s="84">
        <v>45964</v>
      </c>
      <c r="C156" s="32" t="s">
        <v>396</v>
      </c>
      <c r="D156" s="84">
        <v>45964</v>
      </c>
      <c r="E156" s="32" t="s">
        <v>466</v>
      </c>
      <c r="F156" s="91">
        <f t="shared" si="9"/>
        <v>4.3750000004365575E-2</v>
      </c>
    </row>
    <row r="157" spans="1:8" x14ac:dyDescent="0.25">
      <c r="A157" s="32" t="s">
        <v>322</v>
      </c>
      <c r="B157" s="84">
        <v>45964</v>
      </c>
      <c r="C157" s="32" t="s">
        <v>467</v>
      </c>
      <c r="D157" s="84">
        <v>45964</v>
      </c>
      <c r="E157" s="32" t="s">
        <v>468</v>
      </c>
      <c r="F157" s="91">
        <f t="shared" si="9"/>
        <v>4.444444445107365E-2</v>
      </c>
    </row>
    <row r="158" spans="1:8" x14ac:dyDescent="0.25">
      <c r="A158" s="32" t="s">
        <v>219</v>
      </c>
      <c r="B158" s="84">
        <v>45964</v>
      </c>
      <c r="C158" s="32" t="s">
        <v>217</v>
      </c>
      <c r="D158" s="84">
        <v>45965</v>
      </c>
      <c r="E158" s="32" t="s">
        <v>218</v>
      </c>
      <c r="F158" s="91">
        <f>(D158 + TIME(LEFT(E158, 2), MID(E158, 3, 2), 0)) - (B158 + TIME(LEFT(C158, 2), MID(C158, 3, 2), 0))</f>
        <v>0.50069444443943212</v>
      </c>
    </row>
    <row r="159" spans="1:8" x14ac:dyDescent="0.25">
      <c r="A159" s="32" t="s">
        <v>216</v>
      </c>
      <c r="B159" s="84">
        <v>45964</v>
      </c>
      <c r="C159" s="32" t="s">
        <v>217</v>
      </c>
      <c r="D159" s="84">
        <v>45964</v>
      </c>
      <c r="E159" s="32" t="s">
        <v>455</v>
      </c>
      <c r="F159" s="91">
        <f>(D159 + TIME(LEFT(E159, 2), MID(E159, 3, 2), 0)) - (B159 + TIME(LEFT(C159, 2), MID(C159, 3, 2), 0))</f>
        <v>0.14583333332848269</v>
      </c>
    </row>
    <row r="160" spans="1:8" x14ac:dyDescent="0.25">
      <c r="A160" s="32" t="s">
        <v>216</v>
      </c>
      <c r="B160" s="84">
        <v>45964</v>
      </c>
      <c r="C160" s="32" t="s">
        <v>469</v>
      </c>
      <c r="D160" s="84">
        <v>45965</v>
      </c>
      <c r="E160" s="32" t="s">
        <v>445</v>
      </c>
      <c r="F160" s="91">
        <f>(D160 + TIME(LEFT(E160, 2), MID(E160, 3, 2), 0)) - (B160 + TIME(LEFT(C160, 2), MID(C160, 3, 2), 0))</f>
        <v>0.67986111110803904</v>
      </c>
    </row>
    <row r="161" spans="1:6" x14ac:dyDescent="0.25">
      <c r="A161" s="32" t="s">
        <v>213</v>
      </c>
      <c r="B161" s="84">
        <v>45964</v>
      </c>
      <c r="C161" s="32" t="s">
        <v>469</v>
      </c>
      <c r="D161" s="84">
        <v>45965</v>
      </c>
      <c r="E161" s="32" t="s">
        <v>470</v>
      </c>
      <c r="F161" s="91">
        <f>(D161 + TIME(LEFT(E161, 2), MID(E161, 3, 2), 0)) - (B161 + TIME(LEFT(C161, 2), MID(C161, 3, 2), 0))</f>
        <v>0.30486111110803904</v>
      </c>
    </row>
    <row r="162" spans="1:6" x14ac:dyDescent="0.25">
      <c r="A162" s="32" t="s">
        <v>241</v>
      </c>
      <c r="B162" s="84">
        <v>45964</v>
      </c>
      <c r="C162" s="32" t="s">
        <v>436</v>
      </c>
      <c r="D162" s="84">
        <v>45964</v>
      </c>
      <c r="E162" s="32" t="s">
        <v>471</v>
      </c>
      <c r="F162" s="91">
        <f t="shared" ref="F162:F167" si="10">(D162 + TIME(LEFT(E162, 2), MID(E162, 3, 2), 0)) - (B162 + TIME(LEFT(C162, 2), MID(C162, 3, 2), 0))</f>
        <v>1.527777778392192E-2</v>
      </c>
    </row>
    <row r="163" spans="1:6" x14ac:dyDescent="0.25">
      <c r="A163" s="32" t="s">
        <v>247</v>
      </c>
      <c r="B163" s="84">
        <v>45964</v>
      </c>
      <c r="C163" s="32" t="s">
        <v>472</v>
      </c>
      <c r="D163" s="84">
        <v>45964</v>
      </c>
      <c r="E163" s="32" t="s">
        <v>473</v>
      </c>
      <c r="F163" s="91">
        <f t="shared" si="10"/>
        <v>9.0277777781011537E-3</v>
      </c>
    </row>
    <row r="164" spans="1:6" x14ac:dyDescent="0.25">
      <c r="A164" s="32" t="s">
        <v>228</v>
      </c>
      <c r="B164" s="84">
        <v>45964</v>
      </c>
      <c r="C164" s="32" t="s">
        <v>436</v>
      </c>
      <c r="D164" s="84">
        <v>45964</v>
      </c>
      <c r="E164" s="32" t="s">
        <v>474</v>
      </c>
      <c r="F164" s="91">
        <f t="shared" si="10"/>
        <v>3.4722222226264421E-2</v>
      </c>
    </row>
    <row r="165" spans="1:6" x14ac:dyDescent="0.25">
      <c r="A165" s="32" t="s">
        <v>243</v>
      </c>
      <c r="B165" s="84">
        <v>45965</v>
      </c>
      <c r="C165" s="32" t="s">
        <v>475</v>
      </c>
      <c r="D165" s="84">
        <v>45965</v>
      </c>
      <c r="E165" s="32" t="s">
        <v>476</v>
      </c>
      <c r="F165" s="91">
        <f t="shared" si="10"/>
        <v>1.1805555550381541E-2</v>
      </c>
    </row>
    <row r="166" spans="1:6" x14ac:dyDescent="0.25">
      <c r="A166" s="32" t="s">
        <v>245</v>
      </c>
      <c r="B166" s="84">
        <v>45965</v>
      </c>
      <c r="C166" s="32" t="s">
        <v>475</v>
      </c>
      <c r="D166" s="84">
        <v>45965</v>
      </c>
      <c r="E166" s="32" t="s">
        <v>477</v>
      </c>
      <c r="F166" s="91">
        <f t="shared" si="10"/>
        <v>3.125E-2</v>
      </c>
    </row>
    <row r="167" spans="1:6" x14ac:dyDescent="0.25">
      <c r="A167" s="32" t="s">
        <v>241</v>
      </c>
      <c r="B167" s="84">
        <v>45965</v>
      </c>
      <c r="C167" s="32" t="s">
        <v>268</v>
      </c>
      <c r="D167" s="84">
        <v>45965</v>
      </c>
      <c r="E167" s="32" t="s">
        <v>478</v>
      </c>
      <c r="F167" s="91">
        <f t="shared" si="10"/>
        <v>4.7916666670062114E-2</v>
      </c>
    </row>
    <row r="168" spans="1:6" x14ac:dyDescent="0.25">
      <c r="A168" s="32" t="s">
        <v>228</v>
      </c>
      <c r="B168" s="84">
        <v>45965</v>
      </c>
      <c r="C168" s="32" t="s">
        <v>479</v>
      </c>
      <c r="D168" s="84">
        <v>45965</v>
      </c>
      <c r="E168" s="32" t="s">
        <v>480</v>
      </c>
      <c r="F168" s="91">
        <f t="shared" ref="F168:F173" si="11">(D168 + TIME(LEFT(E168, 2), MID(E168, 3, 2), 0)) - (B168 + TIME(LEFT(C168, 2), MID(C168, 3, 2), 0))</f>
        <v>0.15138888888759539</v>
      </c>
    </row>
    <row r="169" spans="1:6" x14ac:dyDescent="0.25">
      <c r="A169" s="32" t="s">
        <v>241</v>
      </c>
      <c r="B169" s="84">
        <v>45965</v>
      </c>
      <c r="C169" s="32" t="s">
        <v>481</v>
      </c>
      <c r="D169" s="84">
        <v>45965</v>
      </c>
      <c r="E169" s="32" t="s">
        <v>459</v>
      </c>
      <c r="F169" s="91">
        <f t="shared" si="11"/>
        <v>0.45486111110949423</v>
      </c>
    </row>
    <row r="170" spans="1:6" x14ac:dyDescent="0.25">
      <c r="A170" s="32" t="s">
        <v>231</v>
      </c>
      <c r="B170" s="84">
        <v>45965</v>
      </c>
      <c r="C170" s="32" t="s">
        <v>482</v>
      </c>
      <c r="D170" s="84">
        <v>45966</v>
      </c>
      <c r="E170" s="32" t="s">
        <v>232</v>
      </c>
      <c r="F170" s="91">
        <f t="shared" si="11"/>
        <v>0.79166666667151731</v>
      </c>
    </row>
    <row r="171" spans="1:6" x14ac:dyDescent="0.25">
      <c r="A171" s="32" t="s">
        <v>243</v>
      </c>
      <c r="B171" s="84">
        <v>45965</v>
      </c>
      <c r="C171" s="32" t="s">
        <v>483</v>
      </c>
      <c r="D171" s="84">
        <v>45965</v>
      </c>
      <c r="E171" s="32" t="s">
        <v>484</v>
      </c>
      <c r="F171" s="91">
        <f t="shared" si="11"/>
        <v>0.44999999999708962</v>
      </c>
    </row>
    <row r="172" spans="1:6" x14ac:dyDescent="0.25">
      <c r="A172" s="32" t="s">
        <v>245</v>
      </c>
      <c r="B172" s="84">
        <v>45965</v>
      </c>
      <c r="C172" s="32" t="s">
        <v>485</v>
      </c>
      <c r="D172" s="84">
        <v>45965</v>
      </c>
      <c r="E172" s="32" t="s">
        <v>486</v>
      </c>
      <c r="F172" s="91">
        <f t="shared" si="11"/>
        <v>0.44861111111094942</v>
      </c>
    </row>
    <row r="173" spans="1:6" x14ac:dyDescent="0.25">
      <c r="A173" s="32" t="s">
        <v>247</v>
      </c>
      <c r="B173" s="84">
        <v>45965</v>
      </c>
      <c r="C173" s="32" t="s">
        <v>324</v>
      </c>
      <c r="D173" s="84">
        <v>45965</v>
      </c>
      <c r="E173" s="32" t="s">
        <v>487</v>
      </c>
      <c r="F173" s="91">
        <f t="shared" si="11"/>
        <v>3.0555555553291924E-2</v>
      </c>
    </row>
    <row r="174" spans="1:6" x14ac:dyDescent="0.25">
      <c r="A174" s="32" t="s">
        <v>251</v>
      </c>
      <c r="B174" s="84">
        <v>45965</v>
      </c>
      <c r="C174" s="32" t="s">
        <v>252</v>
      </c>
      <c r="D174" s="84">
        <v>45966</v>
      </c>
      <c r="E174" s="32" t="s">
        <v>327</v>
      </c>
      <c r="F174" s="91">
        <f>(D174 + TIME(LEFT(E174, 2), MID(E174, 3, 2), 0)) - (B174 + TIME(LEFT(C174, 2), MID(C174, 3, 2), 0))</f>
        <v>1.2923611111109494</v>
      </c>
    </row>
    <row r="175" spans="1:6" x14ac:dyDescent="0.25">
      <c r="A175" s="32" t="s">
        <v>247</v>
      </c>
      <c r="B175" s="84">
        <v>45965</v>
      </c>
      <c r="C175" s="32" t="s">
        <v>254</v>
      </c>
      <c r="D175" s="84">
        <v>45965</v>
      </c>
      <c r="E175" s="32" t="s">
        <v>355</v>
      </c>
      <c r="F175" s="91">
        <f t="shared" ref="F175:F195" si="12">(D175 + TIME(LEFT(E175, 2), MID(E175, 3, 2), 0)) - (B175 + TIME(LEFT(C175, 2), MID(C175, 3, 2), 0))</f>
        <v>7.2222222224809229E-2</v>
      </c>
    </row>
    <row r="176" spans="1:6" x14ac:dyDescent="0.25">
      <c r="A176" s="32" t="s">
        <v>258</v>
      </c>
      <c r="B176" s="84">
        <v>45965</v>
      </c>
      <c r="C176" s="32" t="s">
        <v>488</v>
      </c>
      <c r="D176" s="84">
        <v>45965</v>
      </c>
      <c r="E176" s="32" t="s">
        <v>489</v>
      </c>
      <c r="F176" s="91">
        <f t="shared" si="12"/>
        <v>2.9166666667151731E-2</v>
      </c>
    </row>
    <row r="177" spans="1:8" x14ac:dyDescent="0.25">
      <c r="A177" s="32" t="s">
        <v>261</v>
      </c>
      <c r="B177" s="84">
        <v>45965</v>
      </c>
      <c r="C177" s="32" t="s">
        <v>423</v>
      </c>
      <c r="D177" s="84">
        <v>45965</v>
      </c>
      <c r="E177" s="32" t="s">
        <v>490</v>
      </c>
      <c r="F177" s="91">
        <f t="shared" si="12"/>
        <v>1.0416666671517305E-2</v>
      </c>
    </row>
    <row r="178" spans="1:8" x14ac:dyDescent="0.25">
      <c r="A178" s="32" t="s">
        <v>290</v>
      </c>
      <c r="B178" s="84">
        <v>45965</v>
      </c>
      <c r="C178" s="32" t="s">
        <v>491</v>
      </c>
      <c r="D178" s="84">
        <v>45965</v>
      </c>
      <c r="E178" s="32" t="s">
        <v>492</v>
      </c>
      <c r="F178" s="91">
        <f t="shared" si="12"/>
        <v>3.8194444445252884E-2</v>
      </c>
    </row>
    <row r="179" spans="1:8" x14ac:dyDescent="0.25">
      <c r="A179" s="32" t="s">
        <v>200</v>
      </c>
      <c r="B179" s="84">
        <v>45965</v>
      </c>
      <c r="C179" s="32" t="s">
        <v>493</v>
      </c>
      <c r="D179" s="84">
        <v>45966</v>
      </c>
      <c r="E179" s="32" t="s">
        <v>431</v>
      </c>
      <c r="F179" s="91">
        <f t="shared" si="12"/>
        <v>1.664583333338669</v>
      </c>
    </row>
    <row r="180" spans="1:8" x14ac:dyDescent="0.25">
      <c r="A180" s="32" t="s">
        <v>261</v>
      </c>
      <c r="B180" s="84">
        <v>45965</v>
      </c>
      <c r="C180" s="32" t="s">
        <v>494</v>
      </c>
      <c r="D180" s="84">
        <v>45965</v>
      </c>
      <c r="E180" s="32" t="s">
        <v>495</v>
      </c>
      <c r="F180" s="91">
        <f t="shared" si="12"/>
        <v>8.3333333386690356E-3</v>
      </c>
    </row>
    <row r="181" spans="1:8" x14ac:dyDescent="0.25">
      <c r="A181" s="32" t="s">
        <v>258</v>
      </c>
      <c r="B181" s="84">
        <v>45965</v>
      </c>
      <c r="C181" s="32" t="s">
        <v>267</v>
      </c>
      <c r="D181" s="84">
        <v>45965</v>
      </c>
      <c r="E181" s="32" t="s">
        <v>496</v>
      </c>
      <c r="F181" s="91">
        <f t="shared" si="12"/>
        <v>6.2499999985448085E-3</v>
      </c>
    </row>
    <row r="182" spans="1:8" x14ac:dyDescent="0.25">
      <c r="A182" s="32" t="s">
        <v>277</v>
      </c>
      <c r="B182" s="84">
        <v>45965</v>
      </c>
      <c r="C182" s="32" t="s">
        <v>266</v>
      </c>
      <c r="D182" s="84">
        <v>45965</v>
      </c>
      <c r="E182" s="32" t="s">
        <v>497</v>
      </c>
      <c r="F182" s="91">
        <f t="shared" si="12"/>
        <v>0.53055555556056788</v>
      </c>
    </row>
    <row r="183" spans="1:8" x14ac:dyDescent="0.25">
      <c r="A183" s="32" t="s">
        <v>228</v>
      </c>
      <c r="B183" s="84">
        <v>45965</v>
      </c>
      <c r="C183" s="32" t="s">
        <v>498</v>
      </c>
      <c r="D183" s="84">
        <v>45965</v>
      </c>
      <c r="E183" s="32" t="s">
        <v>484</v>
      </c>
      <c r="F183" s="91">
        <f t="shared" si="12"/>
        <v>0.31180555555329192</v>
      </c>
    </row>
    <row r="184" spans="1:8" x14ac:dyDescent="0.25">
      <c r="A184" s="32" t="s">
        <v>247</v>
      </c>
      <c r="B184" s="84">
        <v>45965</v>
      </c>
      <c r="C184" s="32" t="s">
        <v>499</v>
      </c>
      <c r="D184" s="84">
        <v>45965</v>
      </c>
      <c r="E184" s="32" t="s">
        <v>459</v>
      </c>
      <c r="F184" s="91">
        <f t="shared" si="12"/>
        <v>0.29930555555620231</v>
      </c>
    </row>
    <row r="185" spans="1:8" x14ac:dyDescent="0.25">
      <c r="A185" s="32" t="s">
        <v>261</v>
      </c>
      <c r="B185" s="84">
        <v>45965</v>
      </c>
      <c r="C185" s="32" t="s">
        <v>500</v>
      </c>
      <c r="D185" s="84">
        <v>45965</v>
      </c>
      <c r="E185" s="32" t="s">
        <v>501</v>
      </c>
      <c r="F185" s="91">
        <f t="shared" si="12"/>
        <v>0.26666666666278616</v>
      </c>
    </row>
    <row r="186" spans="1:8" x14ac:dyDescent="0.25">
      <c r="A186" s="32" t="s">
        <v>290</v>
      </c>
      <c r="B186" s="84">
        <v>45965</v>
      </c>
      <c r="C186" s="32" t="s">
        <v>502</v>
      </c>
      <c r="D186" s="84">
        <v>45965</v>
      </c>
      <c r="E186" s="32" t="s">
        <v>503</v>
      </c>
      <c r="F186" s="91">
        <f t="shared" si="12"/>
        <v>0.20625000000291038</v>
      </c>
    </row>
    <row r="187" spans="1:8" x14ac:dyDescent="0.25">
      <c r="A187" s="32" t="s">
        <v>264</v>
      </c>
      <c r="B187" s="84">
        <v>45965</v>
      </c>
      <c r="C187" s="32" t="s">
        <v>359</v>
      </c>
      <c r="D187" s="84">
        <v>45965</v>
      </c>
      <c r="E187" s="32" t="s">
        <v>504</v>
      </c>
      <c r="F187" s="91">
        <f t="shared" si="12"/>
        <v>0.24861111111385981</v>
      </c>
    </row>
    <row r="188" spans="1:8" x14ac:dyDescent="0.25">
      <c r="A188" s="32" t="s">
        <v>258</v>
      </c>
      <c r="B188" s="84">
        <v>45965</v>
      </c>
      <c r="C188" s="32" t="s">
        <v>505</v>
      </c>
      <c r="D188" s="84">
        <v>45965</v>
      </c>
      <c r="E188" s="32" t="s">
        <v>506</v>
      </c>
      <c r="F188" s="91">
        <f t="shared" si="12"/>
        <v>0.24583333333430346</v>
      </c>
    </row>
    <row r="189" spans="1:8" x14ac:dyDescent="0.25">
      <c r="A189" s="32" t="s">
        <v>507</v>
      </c>
      <c r="B189" s="84">
        <v>45965</v>
      </c>
      <c r="C189" s="32" t="s">
        <v>508</v>
      </c>
      <c r="D189" s="84">
        <v>45965</v>
      </c>
      <c r="E189" s="32" t="s">
        <v>509</v>
      </c>
      <c r="F189" s="91">
        <f t="shared" si="12"/>
        <v>0.16180555555183673</v>
      </c>
    </row>
    <row r="190" spans="1:8" x14ac:dyDescent="0.25">
      <c r="A190" s="32" t="s">
        <v>510</v>
      </c>
      <c r="B190" s="84">
        <v>45965</v>
      </c>
      <c r="C190" s="32" t="s">
        <v>360</v>
      </c>
      <c r="D190" s="84">
        <v>45965</v>
      </c>
      <c r="E190" s="32" t="s">
        <v>511</v>
      </c>
      <c r="F190" s="91">
        <f t="shared" si="12"/>
        <v>0.11527777778246673</v>
      </c>
    </row>
    <row r="191" spans="1:8" x14ac:dyDescent="0.25">
      <c r="A191" s="32" t="s">
        <v>224</v>
      </c>
      <c r="B191" s="84">
        <v>45965</v>
      </c>
      <c r="C191" s="32" t="s">
        <v>404</v>
      </c>
      <c r="D191" s="84">
        <v>45965</v>
      </c>
      <c r="E191" s="32" t="s">
        <v>512</v>
      </c>
      <c r="F191" s="91">
        <f t="shared" si="12"/>
        <v>0.17013888889050577</v>
      </c>
      <c r="G191" s="32" t="s">
        <v>4</v>
      </c>
      <c r="H191" s="85" t="s">
        <v>513</v>
      </c>
    </row>
    <row r="192" spans="1:8" x14ac:dyDescent="0.25">
      <c r="A192" s="32" t="s">
        <v>296</v>
      </c>
      <c r="B192" s="84">
        <v>45965</v>
      </c>
      <c r="C192" s="32" t="s">
        <v>514</v>
      </c>
      <c r="D192" s="84">
        <v>45965</v>
      </c>
      <c r="E192" s="32" t="s">
        <v>515</v>
      </c>
      <c r="F192" s="91">
        <f t="shared" si="12"/>
        <v>1.8055555556202307E-2</v>
      </c>
    </row>
    <row r="193" spans="1:8" x14ac:dyDescent="0.25">
      <c r="A193" s="32" t="s">
        <v>299</v>
      </c>
      <c r="B193" s="84">
        <v>45965</v>
      </c>
      <c r="C193" s="32" t="s">
        <v>514</v>
      </c>
      <c r="D193" s="84">
        <v>45965</v>
      </c>
      <c r="E193" s="32" t="s">
        <v>516</v>
      </c>
      <c r="F193" s="91">
        <f t="shared" si="12"/>
        <v>6.1111111113859806E-2</v>
      </c>
    </row>
    <row r="194" spans="1:8" x14ac:dyDescent="0.25">
      <c r="A194" s="32" t="s">
        <v>517</v>
      </c>
      <c r="B194" s="84">
        <v>45965</v>
      </c>
      <c r="C194" s="32" t="s">
        <v>518</v>
      </c>
      <c r="D194" s="84">
        <v>45965</v>
      </c>
      <c r="E194" s="32" t="s">
        <v>519</v>
      </c>
      <c r="F194" s="91">
        <f t="shared" si="12"/>
        <v>0.10277777777810115</v>
      </c>
    </row>
    <row r="195" spans="1:8" x14ac:dyDescent="0.25">
      <c r="A195" s="32" t="s">
        <v>520</v>
      </c>
      <c r="B195" s="84">
        <v>45965</v>
      </c>
      <c r="C195" s="32" t="s">
        <v>518</v>
      </c>
      <c r="D195" s="84">
        <v>45965</v>
      </c>
      <c r="E195" s="32" t="s">
        <v>521</v>
      </c>
      <c r="F195" s="91">
        <f t="shared" si="12"/>
        <v>0.11388888888905058</v>
      </c>
    </row>
    <row r="196" spans="1:8" x14ac:dyDescent="0.25">
      <c r="A196" s="32" t="s">
        <v>213</v>
      </c>
      <c r="B196" s="84">
        <v>45965</v>
      </c>
      <c r="C196" s="32" t="s">
        <v>454</v>
      </c>
      <c r="D196" s="84">
        <v>45966</v>
      </c>
      <c r="E196" s="32" t="s">
        <v>522</v>
      </c>
      <c r="F196" s="91">
        <f>(D196 + TIME(LEFT(E196, 2), MID(E196, 3, 2), 0)) - (B196 + TIME(LEFT(C196, 2), MID(C196, 3, 2), 0))</f>
        <v>0.9180555555576575</v>
      </c>
    </row>
    <row r="197" spans="1:8" x14ac:dyDescent="0.25">
      <c r="A197" s="32" t="s">
        <v>290</v>
      </c>
      <c r="B197" s="84">
        <v>45965</v>
      </c>
      <c r="C197" s="32" t="s">
        <v>523</v>
      </c>
      <c r="D197" s="84">
        <v>45965</v>
      </c>
      <c r="E197" s="32" t="s">
        <v>524</v>
      </c>
      <c r="F197" s="91">
        <f t="shared" ref="F197:F203" si="13">(D197 + TIME(LEFT(E197, 2), MID(E197, 3, 2), 0)) - (B197 + TIME(LEFT(C197, 2), MID(C197, 3, 2), 0))</f>
        <v>3.125E-2</v>
      </c>
    </row>
    <row r="198" spans="1:8" x14ac:dyDescent="0.25">
      <c r="A198" s="32" t="s">
        <v>507</v>
      </c>
      <c r="B198" s="84">
        <v>45965</v>
      </c>
      <c r="C198" s="32" t="s">
        <v>525</v>
      </c>
      <c r="D198" s="84">
        <v>45965</v>
      </c>
      <c r="E198" s="32" t="s">
        <v>526</v>
      </c>
      <c r="F198" s="91">
        <f t="shared" si="13"/>
        <v>2.4305555554747116E-2</v>
      </c>
    </row>
    <row r="199" spans="1:8" x14ac:dyDescent="0.25">
      <c r="A199" s="32" t="s">
        <v>224</v>
      </c>
      <c r="B199" s="84">
        <v>45965</v>
      </c>
      <c r="C199" s="32" t="s">
        <v>512</v>
      </c>
      <c r="D199" s="84">
        <v>45965</v>
      </c>
      <c r="E199" s="32" t="s">
        <v>527</v>
      </c>
      <c r="F199" s="91">
        <f t="shared" si="13"/>
        <v>0.35138888889196096</v>
      </c>
      <c r="H199" s="85" t="s">
        <v>528</v>
      </c>
    </row>
    <row r="200" spans="1:8" x14ac:dyDescent="0.25">
      <c r="A200" s="32" t="s">
        <v>241</v>
      </c>
      <c r="B200" s="84">
        <v>45965</v>
      </c>
      <c r="C200" s="32" t="s">
        <v>529</v>
      </c>
      <c r="D200" s="84">
        <v>45965</v>
      </c>
      <c r="E200" s="32" t="s">
        <v>530</v>
      </c>
      <c r="F200" s="91">
        <f t="shared" si="13"/>
        <v>2.0138888889050577E-2</v>
      </c>
    </row>
    <row r="201" spans="1:8" x14ac:dyDescent="0.25">
      <c r="A201" s="32" t="s">
        <v>228</v>
      </c>
      <c r="B201" s="84">
        <v>45965</v>
      </c>
      <c r="C201" s="32" t="s">
        <v>529</v>
      </c>
      <c r="D201" s="84">
        <v>45965</v>
      </c>
      <c r="E201" s="32" t="s">
        <v>531</v>
      </c>
      <c r="F201" s="91">
        <f t="shared" si="13"/>
        <v>3.5416666665696539E-2</v>
      </c>
    </row>
    <row r="202" spans="1:8" x14ac:dyDescent="0.25">
      <c r="A202" s="32" t="s">
        <v>243</v>
      </c>
      <c r="B202" s="84">
        <v>45965</v>
      </c>
      <c r="C202" s="32" t="s">
        <v>217</v>
      </c>
      <c r="D202" s="84">
        <v>45965</v>
      </c>
      <c r="E202" s="32" t="s">
        <v>385</v>
      </c>
      <c r="F202" s="91">
        <f t="shared" si="13"/>
        <v>3.6805555551836733E-2</v>
      </c>
    </row>
    <row r="203" spans="1:8" x14ac:dyDescent="0.25">
      <c r="A203" s="32" t="s">
        <v>245</v>
      </c>
      <c r="B203" s="84">
        <v>45965</v>
      </c>
      <c r="C203" s="32" t="s">
        <v>532</v>
      </c>
      <c r="D203" s="84">
        <v>45965</v>
      </c>
      <c r="E203" s="32" t="s">
        <v>533</v>
      </c>
      <c r="F203" s="91">
        <f t="shared" si="13"/>
        <v>9.0277777781011537E-3</v>
      </c>
    </row>
    <row r="204" spans="1:8" x14ac:dyDescent="0.25">
      <c r="A204" s="32" t="s">
        <v>224</v>
      </c>
      <c r="B204" s="84">
        <v>45966</v>
      </c>
      <c r="C204" s="32" t="s">
        <v>534</v>
      </c>
      <c r="D204" s="84">
        <v>45967</v>
      </c>
      <c r="E204" s="32" t="s">
        <v>535</v>
      </c>
      <c r="F204" s="91">
        <f>(D204 + TIME(LEFT(E204, 2), MID(E204, 3, 2), 0)) - (B204 + TIME(LEFT(C204, 2), MID(C204, 3, 2), 0))</f>
        <v>1.0437499999970896</v>
      </c>
    </row>
    <row r="205" spans="1:8" x14ac:dyDescent="0.25">
      <c r="A205" s="32" t="s">
        <v>241</v>
      </c>
      <c r="B205" s="84">
        <v>45966</v>
      </c>
      <c r="C205" s="32" t="s">
        <v>328</v>
      </c>
      <c r="D205" s="84">
        <v>45966</v>
      </c>
      <c r="E205" s="32" t="s">
        <v>476</v>
      </c>
      <c r="F205" s="91">
        <f t="shared" ref="F205:F210" si="14">(D205 + TIME(LEFT(E205, 2), MID(E205, 3, 2), 0)) - (B205 + TIME(LEFT(C205, 2), MID(C205, 3, 2), 0))</f>
        <v>1.597222221607808E-2</v>
      </c>
    </row>
    <row r="206" spans="1:8" x14ac:dyDescent="0.25">
      <c r="A206" s="32" t="s">
        <v>228</v>
      </c>
      <c r="B206" s="84">
        <v>45966</v>
      </c>
      <c r="C206" s="32" t="s">
        <v>328</v>
      </c>
      <c r="D206" s="84">
        <v>45966</v>
      </c>
      <c r="E206" s="32" t="s">
        <v>536</v>
      </c>
      <c r="F206" s="91">
        <f t="shared" si="14"/>
        <v>1.6666666662786156E-2</v>
      </c>
    </row>
    <row r="207" spans="1:8" x14ac:dyDescent="0.25">
      <c r="A207" s="32" t="s">
        <v>243</v>
      </c>
      <c r="B207" s="84">
        <v>45966</v>
      </c>
      <c r="C207" s="32" t="s">
        <v>537</v>
      </c>
      <c r="D207" s="84">
        <v>45966</v>
      </c>
      <c r="E207" s="32" t="s">
        <v>538</v>
      </c>
      <c r="F207" s="91">
        <f t="shared" si="14"/>
        <v>1.9444444449618459E-2</v>
      </c>
    </row>
    <row r="208" spans="1:8" x14ac:dyDescent="0.25">
      <c r="A208" s="32" t="s">
        <v>245</v>
      </c>
      <c r="B208" s="84">
        <v>45966</v>
      </c>
      <c r="C208" s="32" t="s">
        <v>537</v>
      </c>
      <c r="D208" s="84">
        <v>45966</v>
      </c>
      <c r="E208" s="32" t="s">
        <v>539</v>
      </c>
      <c r="F208" s="91">
        <f t="shared" si="14"/>
        <v>2.3611111115314998E-2</v>
      </c>
    </row>
    <row r="209" spans="1:6" x14ac:dyDescent="0.25">
      <c r="A209" s="32" t="s">
        <v>241</v>
      </c>
      <c r="B209" s="84">
        <v>45966</v>
      </c>
      <c r="C209" s="32" t="s">
        <v>540</v>
      </c>
      <c r="D209" s="84">
        <v>45966</v>
      </c>
      <c r="E209" s="32" t="s">
        <v>541</v>
      </c>
      <c r="F209" s="91">
        <f t="shared" si="14"/>
        <v>1.9444444442342501E-2</v>
      </c>
    </row>
    <row r="210" spans="1:6" x14ac:dyDescent="0.25">
      <c r="A210" s="32" t="s">
        <v>228</v>
      </c>
      <c r="B210" s="84">
        <v>45966</v>
      </c>
      <c r="C210" s="32" t="s">
        <v>540</v>
      </c>
      <c r="D210" s="84">
        <v>45966</v>
      </c>
      <c r="E210" s="32" t="s">
        <v>542</v>
      </c>
      <c r="F210" s="91">
        <f t="shared" si="14"/>
        <v>3.1944444446708076E-2</v>
      </c>
    </row>
    <row r="211" spans="1:6" x14ac:dyDescent="0.25">
      <c r="A211" s="32" t="s">
        <v>243</v>
      </c>
      <c r="B211" s="84">
        <v>45966</v>
      </c>
      <c r="C211" s="32" t="s">
        <v>543</v>
      </c>
      <c r="D211" s="84">
        <v>45966</v>
      </c>
      <c r="E211" s="32" t="s">
        <v>503</v>
      </c>
      <c r="F211" s="91">
        <f t="shared" ref="F211:F227" si="15">(D211 + TIME(LEFT(E211, 2), MID(E211, 3, 2), 0)) - (B211 + TIME(LEFT(C211, 2), MID(C211, 3, 2), 0))</f>
        <v>0.41180555555911269</v>
      </c>
    </row>
    <row r="212" spans="1:6" x14ac:dyDescent="0.25">
      <c r="A212" s="32" t="s">
        <v>245</v>
      </c>
      <c r="B212" s="84">
        <v>45966</v>
      </c>
      <c r="C212" s="32" t="s">
        <v>479</v>
      </c>
      <c r="D212" s="84">
        <v>45966</v>
      </c>
      <c r="E212" s="32" t="s">
        <v>544</v>
      </c>
      <c r="F212" s="91">
        <f t="shared" si="15"/>
        <v>0.38541666667151731</v>
      </c>
    </row>
    <row r="213" spans="1:6" x14ac:dyDescent="0.25">
      <c r="A213" s="32" t="s">
        <v>241</v>
      </c>
      <c r="B213" s="84">
        <v>45966</v>
      </c>
      <c r="C213" s="32" t="s">
        <v>410</v>
      </c>
      <c r="D213" s="84">
        <v>45966</v>
      </c>
      <c r="E213" s="32" t="s">
        <v>545</v>
      </c>
      <c r="F213" s="91">
        <f t="shared" si="15"/>
        <v>0.35347222222480923</v>
      </c>
    </row>
    <row r="214" spans="1:6" x14ac:dyDescent="0.25">
      <c r="A214" s="32" t="s">
        <v>228</v>
      </c>
      <c r="B214" s="84">
        <v>45966</v>
      </c>
      <c r="C214" s="32" t="s">
        <v>546</v>
      </c>
      <c r="D214" s="84">
        <v>45966</v>
      </c>
      <c r="E214" s="32" t="s">
        <v>445</v>
      </c>
      <c r="F214" s="91">
        <f t="shared" si="15"/>
        <v>0.33611111110803904</v>
      </c>
    </row>
    <row r="215" spans="1:6" x14ac:dyDescent="0.25">
      <c r="A215" s="32" t="s">
        <v>247</v>
      </c>
      <c r="B215" s="84">
        <v>45966</v>
      </c>
      <c r="C215" s="32" t="s">
        <v>547</v>
      </c>
      <c r="D215" s="84">
        <v>45966</v>
      </c>
      <c r="E215" s="32" t="s">
        <v>548</v>
      </c>
      <c r="F215" s="91">
        <f t="shared" si="15"/>
        <v>0.30763888889487134</v>
      </c>
    </row>
    <row r="216" spans="1:6" x14ac:dyDescent="0.25">
      <c r="A216" s="32" t="s">
        <v>258</v>
      </c>
      <c r="B216" s="84">
        <v>45966</v>
      </c>
      <c r="C216" s="32" t="s">
        <v>549</v>
      </c>
      <c r="D216" s="84">
        <v>45966</v>
      </c>
      <c r="E216" s="32" t="s">
        <v>344</v>
      </c>
      <c r="F216" s="91">
        <f t="shared" si="15"/>
        <v>2.2222222221898846E-2</v>
      </c>
    </row>
    <row r="217" spans="1:6" x14ac:dyDescent="0.25">
      <c r="A217" s="32" t="s">
        <v>261</v>
      </c>
      <c r="B217" s="84">
        <v>45966</v>
      </c>
      <c r="C217" s="32" t="s">
        <v>550</v>
      </c>
      <c r="D217" s="84">
        <v>45966</v>
      </c>
      <c r="E217" s="32" t="s">
        <v>205</v>
      </c>
      <c r="F217" s="91">
        <f t="shared" si="15"/>
        <v>1.5277777776645962E-2</v>
      </c>
    </row>
    <row r="218" spans="1:6" x14ac:dyDescent="0.25">
      <c r="A218" s="32" t="s">
        <v>290</v>
      </c>
      <c r="B218" s="84">
        <v>45966</v>
      </c>
      <c r="C218" s="32" t="s">
        <v>487</v>
      </c>
      <c r="D218" s="84">
        <v>45966</v>
      </c>
      <c r="E218" s="32" t="s">
        <v>551</v>
      </c>
      <c r="F218" s="91">
        <f t="shared" si="15"/>
        <v>1.0416666671517305E-2</v>
      </c>
    </row>
    <row r="219" spans="1:6" x14ac:dyDescent="0.25">
      <c r="A219" s="32" t="s">
        <v>216</v>
      </c>
      <c r="B219" s="84">
        <v>45966</v>
      </c>
      <c r="C219" s="32" t="s">
        <v>218</v>
      </c>
      <c r="D219" s="84">
        <v>45966</v>
      </c>
      <c r="E219" s="32" t="s">
        <v>552</v>
      </c>
      <c r="F219" s="91">
        <f t="shared" si="15"/>
        <v>0.26388888889050577</v>
      </c>
    </row>
    <row r="220" spans="1:6" x14ac:dyDescent="0.25">
      <c r="A220" s="32" t="s">
        <v>219</v>
      </c>
      <c r="B220" s="84">
        <v>45966</v>
      </c>
      <c r="C220" s="32" t="s">
        <v>380</v>
      </c>
      <c r="D220" s="84">
        <v>45966</v>
      </c>
      <c r="E220" s="32" t="s">
        <v>218</v>
      </c>
      <c r="F220" s="91">
        <f t="shared" si="15"/>
        <v>-0.29097222222480923</v>
      </c>
    </row>
    <row r="221" spans="1:6" x14ac:dyDescent="0.25">
      <c r="A221" s="32" t="s">
        <v>251</v>
      </c>
      <c r="B221" s="84">
        <v>45966</v>
      </c>
      <c r="C221" s="32" t="s">
        <v>252</v>
      </c>
      <c r="D221" s="84">
        <v>45966</v>
      </c>
      <c r="E221" s="32" t="s">
        <v>253</v>
      </c>
      <c r="F221" s="91">
        <f t="shared" si="15"/>
        <v>0.50069444443943212</v>
      </c>
    </row>
    <row r="222" spans="1:6" x14ac:dyDescent="0.25">
      <c r="A222" s="32" t="s">
        <v>277</v>
      </c>
      <c r="B222" s="84">
        <v>45966</v>
      </c>
      <c r="C222" s="32" t="s">
        <v>487</v>
      </c>
      <c r="D222" s="84">
        <v>45966</v>
      </c>
      <c r="E222" s="32" t="s">
        <v>553</v>
      </c>
      <c r="F222" s="91">
        <f t="shared" si="15"/>
        <v>0.30763888889487134</v>
      </c>
    </row>
    <row r="223" spans="1:6" x14ac:dyDescent="0.25">
      <c r="A223" s="32" t="s">
        <v>261</v>
      </c>
      <c r="B223" s="84">
        <v>45966</v>
      </c>
      <c r="C223" s="32" t="s">
        <v>496</v>
      </c>
      <c r="D223" s="84">
        <v>45966</v>
      </c>
      <c r="E223" s="32" t="s">
        <v>554</v>
      </c>
      <c r="F223" s="91">
        <f t="shared" si="15"/>
        <v>0.21944444444670808</v>
      </c>
    </row>
    <row r="224" spans="1:6" x14ac:dyDescent="0.25">
      <c r="A224" s="32" t="s">
        <v>258</v>
      </c>
      <c r="B224" s="84">
        <v>45966</v>
      </c>
      <c r="C224" s="32" t="s">
        <v>496</v>
      </c>
      <c r="D224" s="84">
        <v>45966</v>
      </c>
      <c r="E224" s="32" t="s">
        <v>555</v>
      </c>
      <c r="F224" s="91">
        <f t="shared" si="15"/>
        <v>0.22291666666569654</v>
      </c>
    </row>
    <row r="225" spans="1:7" x14ac:dyDescent="0.25">
      <c r="A225" s="32" t="s">
        <v>264</v>
      </c>
      <c r="B225" s="84">
        <v>45966</v>
      </c>
      <c r="C225" s="32" t="s">
        <v>480</v>
      </c>
      <c r="D225" s="84">
        <v>45966</v>
      </c>
      <c r="E225" s="32" t="s">
        <v>556</v>
      </c>
      <c r="F225" s="91">
        <f t="shared" si="15"/>
        <v>0.20416666667006211</v>
      </c>
    </row>
    <row r="226" spans="1:7" x14ac:dyDescent="0.25">
      <c r="A226" s="32" t="s">
        <v>290</v>
      </c>
      <c r="B226" s="84">
        <v>45966</v>
      </c>
      <c r="C226" s="32" t="s">
        <v>480</v>
      </c>
      <c r="D226" s="84">
        <v>45966</v>
      </c>
      <c r="E226" s="32" t="s">
        <v>292</v>
      </c>
      <c r="F226" s="91">
        <f t="shared" si="15"/>
        <v>0.20694444444961846</v>
      </c>
    </row>
    <row r="227" spans="1:7" x14ac:dyDescent="0.25">
      <c r="A227" s="32" t="s">
        <v>200</v>
      </c>
      <c r="B227" s="84">
        <v>45966</v>
      </c>
      <c r="C227" s="32" t="s">
        <v>557</v>
      </c>
      <c r="D227" s="84">
        <v>45966</v>
      </c>
      <c r="E227" s="32" t="s">
        <v>557</v>
      </c>
      <c r="F227" s="91">
        <f t="shared" si="15"/>
        <v>0</v>
      </c>
    </row>
    <row r="228" spans="1:7" x14ac:dyDescent="0.25">
      <c r="A228" s="32" t="s">
        <v>200</v>
      </c>
      <c r="B228" s="84">
        <v>45966</v>
      </c>
      <c r="C228" s="32" t="s">
        <v>558</v>
      </c>
      <c r="D228" s="84">
        <v>45971</v>
      </c>
      <c r="E228" s="32" t="s">
        <v>559</v>
      </c>
      <c r="F228" s="91">
        <f>(D228 + TIME(LEFT(E228, 2), MID(E228, 3, 2), 0)) - (B228 + TIME(LEFT(C228, 2), MID(C228, 3, 2), 0))</f>
        <v>4.7597222222248092</v>
      </c>
    </row>
    <row r="229" spans="1:7" x14ac:dyDescent="0.25">
      <c r="A229" s="32" t="s">
        <v>231</v>
      </c>
      <c r="B229" s="84">
        <v>45966</v>
      </c>
      <c r="C229" s="32" t="s">
        <v>300</v>
      </c>
      <c r="D229" s="84">
        <v>45966</v>
      </c>
      <c r="E229" s="32" t="s">
        <v>552</v>
      </c>
      <c r="F229" s="91">
        <f t="shared" ref="F229:F260" si="16">(D229 + TIME(LEFT(E229, 2), MID(E229, 3, 2), 0)) - (B229 + TIME(LEFT(C229, 2), MID(C229, 3, 2), 0))</f>
        <v>1.4583333329937886E-2</v>
      </c>
    </row>
    <row r="230" spans="1:7" x14ac:dyDescent="0.25">
      <c r="A230" s="32" t="s">
        <v>209</v>
      </c>
      <c r="B230" s="84">
        <v>45966</v>
      </c>
      <c r="C230" s="32" t="s">
        <v>560</v>
      </c>
      <c r="D230" s="84">
        <v>45969</v>
      </c>
      <c r="E230" s="32" t="s">
        <v>561</v>
      </c>
      <c r="F230" s="91">
        <f t="shared" si="16"/>
        <v>2.6034722222248092</v>
      </c>
    </row>
    <row r="231" spans="1:7" x14ac:dyDescent="0.25">
      <c r="A231" s="32" t="s">
        <v>216</v>
      </c>
      <c r="B231" s="84">
        <v>45966</v>
      </c>
      <c r="C231" s="32" t="s">
        <v>562</v>
      </c>
      <c r="D231" s="84">
        <v>45966</v>
      </c>
      <c r="E231" s="32" t="s">
        <v>253</v>
      </c>
      <c r="F231" s="91">
        <f t="shared" si="16"/>
        <v>0.20208333332993789</v>
      </c>
    </row>
    <row r="232" spans="1:7" x14ac:dyDescent="0.25">
      <c r="A232" s="32" t="s">
        <v>231</v>
      </c>
      <c r="B232" s="84">
        <v>45966</v>
      </c>
      <c r="C232" s="32" t="s">
        <v>562</v>
      </c>
      <c r="D232" s="84">
        <v>45966</v>
      </c>
      <c r="E232" s="32" t="s">
        <v>563</v>
      </c>
      <c r="F232" s="91">
        <f t="shared" si="16"/>
        <v>0.34097222222044365</v>
      </c>
    </row>
    <row r="233" spans="1:7" x14ac:dyDescent="0.25">
      <c r="A233" s="32" t="s">
        <v>203</v>
      </c>
      <c r="B233" s="84">
        <v>45966</v>
      </c>
      <c r="C233" s="32" t="s">
        <v>564</v>
      </c>
      <c r="D233" s="84">
        <v>45967</v>
      </c>
      <c r="E233" s="32" t="s">
        <v>565</v>
      </c>
      <c r="F233" s="91">
        <f t="shared" si="16"/>
        <v>0.69861111111094942</v>
      </c>
      <c r="G233" s="32" t="s">
        <v>4</v>
      </c>
    </row>
    <row r="234" spans="1:7" x14ac:dyDescent="0.25">
      <c r="A234" s="32" t="s">
        <v>241</v>
      </c>
      <c r="B234" s="84">
        <v>45966</v>
      </c>
      <c r="C234" s="32" t="s">
        <v>566</v>
      </c>
      <c r="D234" s="84">
        <v>45966</v>
      </c>
      <c r="E234" s="32" t="s">
        <v>567</v>
      </c>
      <c r="F234" s="91">
        <f t="shared" si="16"/>
        <v>0.21458333333430346</v>
      </c>
    </row>
    <row r="235" spans="1:7" x14ac:dyDescent="0.25">
      <c r="A235" s="32" t="s">
        <v>228</v>
      </c>
      <c r="B235" s="84">
        <v>45966</v>
      </c>
      <c r="C235" s="32" t="s">
        <v>568</v>
      </c>
      <c r="D235" s="84">
        <v>45966</v>
      </c>
      <c r="E235" s="32" t="s">
        <v>461</v>
      </c>
      <c r="F235" s="91">
        <f t="shared" si="16"/>
        <v>0.16180555555911269</v>
      </c>
    </row>
    <row r="236" spans="1:7" x14ac:dyDescent="0.25">
      <c r="A236" s="32" t="s">
        <v>243</v>
      </c>
      <c r="B236" s="84">
        <v>45966</v>
      </c>
      <c r="C236" s="32" t="s">
        <v>569</v>
      </c>
      <c r="D236" s="84">
        <v>45966</v>
      </c>
      <c r="E236" s="32" t="s">
        <v>570</v>
      </c>
      <c r="F236" s="91">
        <f t="shared" si="16"/>
        <v>0.13819444444379769</v>
      </c>
    </row>
    <row r="237" spans="1:7" x14ac:dyDescent="0.25">
      <c r="A237" s="32" t="s">
        <v>245</v>
      </c>
      <c r="B237" s="84">
        <v>45966</v>
      </c>
      <c r="C237" s="32" t="s">
        <v>571</v>
      </c>
      <c r="D237" s="84">
        <v>45966</v>
      </c>
      <c r="E237" s="32" t="s">
        <v>312</v>
      </c>
      <c r="F237" s="91">
        <f t="shared" si="16"/>
        <v>0.12847222221898846</v>
      </c>
    </row>
    <row r="238" spans="1:7" x14ac:dyDescent="0.25">
      <c r="A238" s="32" t="s">
        <v>247</v>
      </c>
      <c r="B238" s="84">
        <v>45966</v>
      </c>
      <c r="C238" s="32" t="s">
        <v>572</v>
      </c>
      <c r="D238" s="84">
        <v>45966</v>
      </c>
      <c r="E238" s="32" t="s">
        <v>321</v>
      </c>
      <c r="F238" s="91">
        <f t="shared" si="16"/>
        <v>8.3333333328482695E-2</v>
      </c>
    </row>
    <row r="239" spans="1:7" x14ac:dyDescent="0.25">
      <c r="A239" s="32" t="s">
        <v>261</v>
      </c>
      <c r="B239" s="84">
        <v>45966</v>
      </c>
      <c r="C239" s="32" t="s">
        <v>573</v>
      </c>
      <c r="D239" s="84">
        <v>45966</v>
      </c>
      <c r="E239" s="32" t="s">
        <v>574</v>
      </c>
      <c r="F239" s="91">
        <f t="shared" si="16"/>
        <v>7.0833333331393078E-2</v>
      </c>
    </row>
    <row r="240" spans="1:7" x14ac:dyDescent="0.25">
      <c r="A240" s="32" t="s">
        <v>258</v>
      </c>
      <c r="B240" s="84">
        <v>45966</v>
      </c>
      <c r="C240" s="32" t="s">
        <v>575</v>
      </c>
      <c r="D240" s="84">
        <v>45966</v>
      </c>
      <c r="E240" s="32" t="s">
        <v>576</v>
      </c>
      <c r="F240" s="91">
        <f t="shared" si="16"/>
        <v>6.6666666672972497E-2</v>
      </c>
    </row>
    <row r="241" spans="1:8" x14ac:dyDescent="0.25">
      <c r="A241" s="32" t="s">
        <v>290</v>
      </c>
      <c r="B241" s="84">
        <v>45966</v>
      </c>
      <c r="C241" s="32" t="s">
        <v>577</v>
      </c>
      <c r="D241" s="84">
        <v>45966</v>
      </c>
      <c r="E241" s="32" t="s">
        <v>578</v>
      </c>
      <c r="F241" s="91">
        <f t="shared" si="16"/>
        <v>6.7361111105128657E-2</v>
      </c>
    </row>
    <row r="242" spans="1:8" x14ac:dyDescent="0.25">
      <c r="A242" s="32" t="s">
        <v>264</v>
      </c>
      <c r="B242" s="84">
        <v>45966</v>
      </c>
      <c r="C242" s="32" t="s">
        <v>579</v>
      </c>
      <c r="D242" s="84">
        <v>45966</v>
      </c>
      <c r="E242" s="32" t="s">
        <v>580</v>
      </c>
      <c r="F242" s="91">
        <f t="shared" si="16"/>
        <v>4.1666666671517305E-2</v>
      </c>
    </row>
    <row r="243" spans="1:8" x14ac:dyDescent="0.25">
      <c r="A243" s="32" t="s">
        <v>277</v>
      </c>
      <c r="B243" s="84">
        <v>45966</v>
      </c>
      <c r="C243" s="32" t="s">
        <v>318</v>
      </c>
      <c r="D243" s="84">
        <v>45967</v>
      </c>
      <c r="E243" s="32" t="s">
        <v>581</v>
      </c>
      <c r="F243" s="91">
        <f t="shared" si="16"/>
        <v>0.29722222222335404</v>
      </c>
    </row>
    <row r="244" spans="1:8" x14ac:dyDescent="0.25">
      <c r="A244" s="32" t="s">
        <v>219</v>
      </c>
      <c r="B244" s="84">
        <v>45966</v>
      </c>
      <c r="C244" s="32" t="s">
        <v>217</v>
      </c>
      <c r="D244" s="84">
        <v>45967</v>
      </c>
      <c r="E244" s="32" t="s">
        <v>218</v>
      </c>
      <c r="F244" s="91">
        <f t="shared" si="16"/>
        <v>0.50069444443943212</v>
      </c>
    </row>
    <row r="245" spans="1:8" x14ac:dyDescent="0.25">
      <c r="A245" s="32" t="s">
        <v>213</v>
      </c>
      <c r="B245" s="84">
        <v>45966</v>
      </c>
      <c r="C245" s="32" t="s">
        <v>217</v>
      </c>
      <c r="D245" s="84">
        <v>45966</v>
      </c>
      <c r="E245" s="32" t="s">
        <v>563</v>
      </c>
      <c r="F245" s="91">
        <f t="shared" si="16"/>
        <v>0.13958333332993789</v>
      </c>
    </row>
    <row r="246" spans="1:8" x14ac:dyDescent="0.25">
      <c r="A246" s="32" t="s">
        <v>231</v>
      </c>
      <c r="B246" s="84">
        <v>45966</v>
      </c>
      <c r="C246" s="32" t="s">
        <v>469</v>
      </c>
      <c r="D246" s="84">
        <v>45967</v>
      </c>
      <c r="E246" s="32" t="s">
        <v>582</v>
      </c>
      <c r="F246" s="91">
        <f t="shared" si="16"/>
        <v>0.13888888888322981</v>
      </c>
    </row>
    <row r="247" spans="1:8" x14ac:dyDescent="0.25">
      <c r="A247" s="32" t="s">
        <v>213</v>
      </c>
      <c r="B247" s="84">
        <v>45966</v>
      </c>
      <c r="C247" s="32" t="s">
        <v>469</v>
      </c>
      <c r="D247" s="84">
        <v>45967</v>
      </c>
      <c r="E247" s="32" t="s">
        <v>583</v>
      </c>
      <c r="F247" s="91">
        <f t="shared" si="16"/>
        <v>0.22083333333284827</v>
      </c>
    </row>
    <row r="248" spans="1:8" x14ac:dyDescent="0.25">
      <c r="A248" s="32" t="s">
        <v>216</v>
      </c>
      <c r="B248" s="84">
        <v>45967</v>
      </c>
      <c r="C248" s="32" t="s">
        <v>584</v>
      </c>
      <c r="D248" s="84">
        <v>45967</v>
      </c>
      <c r="E248" s="32" t="s">
        <v>214</v>
      </c>
      <c r="F248" s="91">
        <f t="shared" si="16"/>
        <v>0.45902777777519077</v>
      </c>
    </row>
    <row r="249" spans="1:8" x14ac:dyDescent="0.25">
      <c r="A249" s="32" t="s">
        <v>241</v>
      </c>
      <c r="B249" s="84">
        <v>45967</v>
      </c>
      <c r="C249" s="32" t="s">
        <v>237</v>
      </c>
      <c r="D249" s="84">
        <v>45967</v>
      </c>
      <c r="E249" s="32" t="s">
        <v>585</v>
      </c>
      <c r="F249" s="91">
        <f t="shared" si="16"/>
        <v>7.4999999997089617E-2</v>
      </c>
    </row>
    <row r="250" spans="1:8" x14ac:dyDescent="0.25">
      <c r="A250" s="32" t="s">
        <v>228</v>
      </c>
      <c r="B250" s="84">
        <v>45967</v>
      </c>
      <c r="C250" s="32" t="s">
        <v>586</v>
      </c>
      <c r="D250" s="84">
        <v>45967</v>
      </c>
      <c r="E250" s="32" t="s">
        <v>587</v>
      </c>
      <c r="F250" s="91">
        <f t="shared" si="16"/>
        <v>7.4999999997089617E-2</v>
      </c>
    </row>
    <row r="251" spans="1:8" x14ac:dyDescent="0.25">
      <c r="A251" s="32" t="s">
        <v>243</v>
      </c>
      <c r="B251" s="84">
        <v>45967</v>
      </c>
      <c r="C251" s="32" t="s">
        <v>412</v>
      </c>
      <c r="D251" s="84">
        <v>45967</v>
      </c>
      <c r="E251" s="32" t="s">
        <v>587</v>
      </c>
      <c r="F251" s="91">
        <f t="shared" si="16"/>
        <v>6.8749999998544808E-2</v>
      </c>
    </row>
    <row r="252" spans="1:8" x14ac:dyDescent="0.25">
      <c r="A252" s="32" t="s">
        <v>245</v>
      </c>
      <c r="B252" s="84">
        <v>45967</v>
      </c>
      <c r="C252" s="32" t="s">
        <v>588</v>
      </c>
      <c r="D252" s="84">
        <v>45967</v>
      </c>
      <c r="E252" s="32" t="s">
        <v>589</v>
      </c>
      <c r="F252" s="91">
        <f t="shared" si="16"/>
        <v>6.9444444445252884E-2</v>
      </c>
    </row>
    <row r="253" spans="1:8" x14ac:dyDescent="0.25">
      <c r="A253" s="32" t="s">
        <v>203</v>
      </c>
      <c r="B253" s="84">
        <v>45967</v>
      </c>
      <c r="C253" s="32" t="s">
        <v>565</v>
      </c>
      <c r="D253" s="84">
        <v>45967</v>
      </c>
      <c r="E253" s="32" t="s">
        <v>487</v>
      </c>
      <c r="F253" s="91">
        <f t="shared" si="16"/>
        <v>3.5416666665696539E-2</v>
      </c>
      <c r="H253" s="85" t="s">
        <v>234</v>
      </c>
    </row>
    <row r="254" spans="1:8" x14ac:dyDescent="0.25">
      <c r="A254" s="32" t="s">
        <v>231</v>
      </c>
      <c r="B254" s="84">
        <v>45967</v>
      </c>
      <c r="C254" s="32" t="s">
        <v>590</v>
      </c>
      <c r="D254" s="84">
        <v>45967</v>
      </c>
      <c r="E254" s="32" t="s">
        <v>591</v>
      </c>
      <c r="F254" s="91">
        <f t="shared" si="16"/>
        <v>0.53749999999854481</v>
      </c>
    </row>
    <row r="255" spans="1:8" x14ac:dyDescent="0.25">
      <c r="A255" s="32" t="s">
        <v>251</v>
      </c>
      <c r="B255" s="84">
        <v>45967</v>
      </c>
      <c r="C255" s="32" t="s">
        <v>252</v>
      </c>
      <c r="D255" s="84">
        <v>45967</v>
      </c>
      <c r="E255" s="32" t="s">
        <v>253</v>
      </c>
      <c r="F255" s="91">
        <f t="shared" si="16"/>
        <v>0.50069444443943212</v>
      </c>
    </row>
    <row r="256" spans="1:8" x14ac:dyDescent="0.25">
      <c r="A256" s="32" t="s">
        <v>247</v>
      </c>
      <c r="B256" s="84">
        <v>45967</v>
      </c>
      <c r="C256" s="32" t="s">
        <v>218</v>
      </c>
      <c r="D256" s="84">
        <v>45967</v>
      </c>
      <c r="E256" s="32" t="s">
        <v>549</v>
      </c>
      <c r="F256" s="91">
        <f t="shared" si="16"/>
        <v>2.2222222221898846E-2</v>
      </c>
    </row>
    <row r="257" spans="1:6" x14ac:dyDescent="0.25">
      <c r="A257" s="32" t="s">
        <v>247</v>
      </c>
      <c r="B257" s="84">
        <v>45967</v>
      </c>
      <c r="C257" s="32" t="s">
        <v>592</v>
      </c>
      <c r="D257" s="84">
        <v>45967</v>
      </c>
      <c r="E257" s="32" t="s">
        <v>593</v>
      </c>
      <c r="F257" s="91">
        <f t="shared" si="16"/>
        <v>6.2500000058207661E-3</v>
      </c>
    </row>
    <row r="258" spans="1:6" x14ac:dyDescent="0.25">
      <c r="A258" s="32" t="s">
        <v>224</v>
      </c>
      <c r="B258" s="84">
        <v>45967</v>
      </c>
      <c r="C258" s="32" t="s">
        <v>594</v>
      </c>
      <c r="D258" s="84">
        <v>45968</v>
      </c>
      <c r="E258" s="32" t="s">
        <v>595</v>
      </c>
      <c r="F258" s="91">
        <f t="shared" si="16"/>
        <v>0.74930555555329192</v>
      </c>
    </row>
    <row r="259" spans="1:6" x14ac:dyDescent="0.25">
      <c r="A259" s="32" t="s">
        <v>241</v>
      </c>
      <c r="B259" s="84">
        <v>45967</v>
      </c>
      <c r="C259" s="32" t="s">
        <v>596</v>
      </c>
      <c r="D259" s="84">
        <v>45967</v>
      </c>
      <c r="E259" s="32" t="s">
        <v>498</v>
      </c>
      <c r="F259" s="91">
        <f t="shared" si="16"/>
        <v>4.8611111109494232E-2</v>
      </c>
    </row>
    <row r="260" spans="1:6" x14ac:dyDescent="0.25">
      <c r="A260" s="32" t="s">
        <v>228</v>
      </c>
      <c r="B260" s="84">
        <v>45967</v>
      </c>
      <c r="C260" s="32" t="s">
        <v>490</v>
      </c>
      <c r="D260" s="84">
        <v>45967</v>
      </c>
      <c r="E260" s="32" t="s">
        <v>597</v>
      </c>
      <c r="F260" s="91">
        <f t="shared" si="16"/>
        <v>0.15138888888759539</v>
      </c>
    </row>
    <row r="261" spans="1:6" x14ac:dyDescent="0.25">
      <c r="A261" s="32" t="s">
        <v>243</v>
      </c>
      <c r="B261" s="84">
        <v>45967</v>
      </c>
      <c r="C261" s="32" t="s">
        <v>598</v>
      </c>
      <c r="D261" s="84">
        <v>45967</v>
      </c>
      <c r="E261" s="32" t="s">
        <v>599</v>
      </c>
      <c r="F261" s="91">
        <f t="shared" ref="F261:F280" si="17">(D261 + TIME(LEFT(E261, 2), MID(E261, 3, 2), 0)) - (B261 + TIME(LEFT(C261, 2), MID(C261, 3, 2), 0))</f>
        <v>8.819444444088731E-2</v>
      </c>
    </row>
    <row r="262" spans="1:6" x14ac:dyDescent="0.25">
      <c r="A262" s="32" t="s">
        <v>245</v>
      </c>
      <c r="B262" s="84">
        <v>45967</v>
      </c>
      <c r="C262" s="32" t="s">
        <v>262</v>
      </c>
      <c r="D262" s="84">
        <v>45967</v>
      </c>
      <c r="E262" s="32" t="s">
        <v>600</v>
      </c>
      <c r="F262" s="91">
        <f t="shared" si="17"/>
        <v>8.5416666668606922E-2</v>
      </c>
    </row>
    <row r="263" spans="1:6" x14ac:dyDescent="0.25">
      <c r="A263" s="32" t="s">
        <v>247</v>
      </c>
      <c r="B263" s="84">
        <v>45967</v>
      </c>
      <c r="C263" s="32" t="s">
        <v>601</v>
      </c>
      <c r="D263" s="84">
        <v>45967</v>
      </c>
      <c r="E263" s="32" t="s">
        <v>602</v>
      </c>
      <c r="F263" s="91">
        <f t="shared" si="17"/>
        <v>2.5694444448163267E-2</v>
      </c>
    </row>
    <row r="264" spans="1:6" x14ac:dyDescent="0.25">
      <c r="A264" s="32" t="s">
        <v>261</v>
      </c>
      <c r="B264" s="84">
        <v>45967</v>
      </c>
      <c r="C264" s="32" t="s">
        <v>603</v>
      </c>
      <c r="D264" s="84">
        <v>45967</v>
      </c>
      <c r="E264" s="32" t="s">
        <v>604</v>
      </c>
      <c r="F264" s="91">
        <f t="shared" si="17"/>
        <v>1.0416666664241347E-2</v>
      </c>
    </row>
    <row r="265" spans="1:6" x14ac:dyDescent="0.25">
      <c r="A265" s="32" t="s">
        <v>203</v>
      </c>
      <c r="B265" s="84">
        <v>45967</v>
      </c>
      <c r="C265" s="32" t="s">
        <v>496</v>
      </c>
      <c r="D265" s="84">
        <v>45967</v>
      </c>
      <c r="E265" s="32" t="s">
        <v>605</v>
      </c>
      <c r="F265" s="91">
        <f t="shared" si="17"/>
        <v>0.61319444444961846</v>
      </c>
    </row>
    <row r="266" spans="1:6" x14ac:dyDescent="0.25">
      <c r="A266" s="32" t="s">
        <v>258</v>
      </c>
      <c r="B266" s="84">
        <v>45967</v>
      </c>
      <c r="C266" s="32" t="s">
        <v>606</v>
      </c>
      <c r="D266" s="84">
        <v>45967</v>
      </c>
      <c r="E266" s="32" t="s">
        <v>607</v>
      </c>
      <c r="F266" s="91">
        <f t="shared" si="17"/>
        <v>1.3888888890505768E-2</v>
      </c>
    </row>
    <row r="267" spans="1:6" x14ac:dyDescent="0.25">
      <c r="A267" s="32" t="s">
        <v>241</v>
      </c>
      <c r="B267" s="84">
        <v>45967</v>
      </c>
      <c r="C267" s="32" t="s">
        <v>201</v>
      </c>
      <c r="D267" s="84">
        <v>45967</v>
      </c>
      <c r="E267" s="32" t="s">
        <v>608</v>
      </c>
      <c r="F267" s="91">
        <f t="shared" si="17"/>
        <v>9.7222222218988463E-2</v>
      </c>
    </row>
    <row r="268" spans="1:6" x14ac:dyDescent="0.25">
      <c r="A268" s="32" t="s">
        <v>247</v>
      </c>
      <c r="B268" s="84">
        <v>45967</v>
      </c>
      <c r="C268" s="32" t="s">
        <v>609</v>
      </c>
      <c r="D268" s="84">
        <v>45967</v>
      </c>
      <c r="E268" s="32" t="s">
        <v>610</v>
      </c>
      <c r="F268" s="91">
        <f t="shared" si="17"/>
        <v>2.9166666667151731E-2</v>
      </c>
    </row>
    <row r="269" spans="1:6" x14ac:dyDescent="0.25">
      <c r="A269" s="32" t="s">
        <v>261</v>
      </c>
      <c r="B269" s="84">
        <v>45967</v>
      </c>
      <c r="C269" s="32" t="s">
        <v>611</v>
      </c>
      <c r="D269" s="84">
        <v>45967</v>
      </c>
      <c r="E269" s="32" t="s">
        <v>358</v>
      </c>
      <c r="F269" s="91">
        <f t="shared" si="17"/>
        <v>2.9166666667151731E-2</v>
      </c>
    </row>
    <row r="270" spans="1:6" x14ac:dyDescent="0.25">
      <c r="A270" s="32" t="s">
        <v>258</v>
      </c>
      <c r="B270" s="84">
        <v>45967</v>
      </c>
      <c r="C270" s="32" t="s">
        <v>188</v>
      </c>
      <c r="D270" s="84">
        <v>45967</v>
      </c>
      <c r="E270" s="32" t="s">
        <v>612</v>
      </c>
      <c r="F270" s="91">
        <f t="shared" si="17"/>
        <v>2.8472222220443655E-2</v>
      </c>
    </row>
    <row r="271" spans="1:6" x14ac:dyDescent="0.25">
      <c r="A271" s="32" t="s">
        <v>264</v>
      </c>
      <c r="B271" s="84">
        <v>45967</v>
      </c>
      <c r="C271" s="32" t="s">
        <v>613</v>
      </c>
      <c r="D271" s="84">
        <v>45967</v>
      </c>
      <c r="E271" s="32" t="s">
        <v>269</v>
      </c>
      <c r="F271" s="91">
        <f t="shared" si="17"/>
        <v>2.0833333328482695E-3</v>
      </c>
    </row>
    <row r="272" spans="1:6" x14ac:dyDescent="0.25">
      <c r="A272" s="32" t="s">
        <v>290</v>
      </c>
      <c r="B272" s="84">
        <v>45967</v>
      </c>
      <c r="C272" s="32" t="s">
        <v>614</v>
      </c>
      <c r="D272" s="84">
        <v>45967</v>
      </c>
      <c r="E272" s="32" t="s">
        <v>615</v>
      </c>
      <c r="F272" s="91">
        <f t="shared" si="17"/>
        <v>1.1111111110949423E-2</v>
      </c>
    </row>
    <row r="273" spans="1:8" x14ac:dyDescent="0.25">
      <c r="A273" s="32" t="s">
        <v>277</v>
      </c>
      <c r="B273" s="84">
        <v>45967</v>
      </c>
      <c r="C273" s="32" t="s">
        <v>616</v>
      </c>
      <c r="D273" s="84">
        <v>45967</v>
      </c>
      <c r="E273" s="32" t="s">
        <v>616</v>
      </c>
      <c r="F273" s="91">
        <f t="shared" si="17"/>
        <v>0</v>
      </c>
    </row>
    <row r="274" spans="1:8" x14ac:dyDescent="0.25">
      <c r="A274" s="32" t="s">
        <v>264</v>
      </c>
      <c r="B274" s="84">
        <v>45967</v>
      </c>
      <c r="C274" s="32" t="s">
        <v>269</v>
      </c>
      <c r="D274" s="84">
        <v>45968</v>
      </c>
      <c r="E274" s="32" t="s">
        <v>617</v>
      </c>
      <c r="F274" s="91" t="e">
        <f t="shared" si="17"/>
        <v>#VALUE!</v>
      </c>
      <c r="G274" s="32" t="s">
        <v>4</v>
      </c>
    </row>
    <row r="275" spans="1:8" x14ac:dyDescent="0.25">
      <c r="A275" s="32" t="s">
        <v>213</v>
      </c>
      <c r="B275" s="84">
        <v>45967</v>
      </c>
      <c r="C275" s="32" t="s">
        <v>300</v>
      </c>
      <c r="D275" s="84">
        <v>45968</v>
      </c>
      <c r="E275" s="32" t="s">
        <v>215</v>
      </c>
      <c r="F275" s="91">
        <f t="shared" si="17"/>
        <v>0.50138888888614019</v>
      </c>
    </row>
    <row r="276" spans="1:8" x14ac:dyDescent="0.25">
      <c r="A276" s="32" t="s">
        <v>243</v>
      </c>
      <c r="B276" s="84">
        <v>45967</v>
      </c>
      <c r="C276" s="32" t="s">
        <v>618</v>
      </c>
      <c r="D276" s="84">
        <v>45967</v>
      </c>
      <c r="E276" s="32" t="s">
        <v>619</v>
      </c>
      <c r="F276" s="91">
        <f t="shared" si="17"/>
        <v>4.1666666729724966E-3</v>
      </c>
    </row>
    <row r="277" spans="1:8" x14ac:dyDescent="0.25">
      <c r="A277" s="32" t="s">
        <v>243</v>
      </c>
      <c r="B277" s="84">
        <v>45967</v>
      </c>
      <c r="C277" s="32" t="s">
        <v>318</v>
      </c>
      <c r="D277" s="84">
        <v>45967</v>
      </c>
      <c r="E277" s="32" t="s">
        <v>620</v>
      </c>
      <c r="F277" s="91">
        <f t="shared" si="17"/>
        <v>4.2361111110949423E-2</v>
      </c>
    </row>
    <row r="278" spans="1:8" x14ac:dyDescent="0.25">
      <c r="A278" s="32" t="s">
        <v>245</v>
      </c>
      <c r="B278" s="84">
        <v>45967</v>
      </c>
      <c r="C278" s="32" t="s">
        <v>591</v>
      </c>
      <c r="D278" s="84">
        <v>45967</v>
      </c>
      <c r="E278" s="32" t="s">
        <v>621</v>
      </c>
      <c r="F278" s="91">
        <f t="shared" si="17"/>
        <v>4.3055555557657499E-2</v>
      </c>
    </row>
    <row r="279" spans="1:8" x14ac:dyDescent="0.25">
      <c r="A279" s="32" t="s">
        <v>216</v>
      </c>
      <c r="B279" s="84">
        <v>45967</v>
      </c>
      <c r="C279" s="32" t="s">
        <v>217</v>
      </c>
      <c r="D279" s="84">
        <v>45968</v>
      </c>
      <c r="E279" s="32" t="s">
        <v>218</v>
      </c>
      <c r="F279" s="91">
        <f t="shared" si="17"/>
        <v>0.50069444443943212</v>
      </c>
    </row>
    <row r="280" spans="1:8" x14ac:dyDescent="0.25">
      <c r="A280" s="32" t="s">
        <v>219</v>
      </c>
      <c r="B280" s="84">
        <v>45967</v>
      </c>
      <c r="C280" s="32" t="s">
        <v>217</v>
      </c>
      <c r="D280" s="84">
        <v>45968</v>
      </c>
      <c r="E280" s="32" t="s">
        <v>218</v>
      </c>
      <c r="F280" s="91">
        <f t="shared" si="17"/>
        <v>0.50069444443943212</v>
      </c>
    </row>
    <row r="281" spans="1:8" x14ac:dyDescent="0.25">
      <c r="A281" s="32" t="s">
        <v>507</v>
      </c>
      <c r="B281" s="84">
        <v>45967</v>
      </c>
      <c r="C281" s="32" t="s">
        <v>622</v>
      </c>
      <c r="D281" s="84">
        <v>45969</v>
      </c>
      <c r="E281" s="32" t="s">
        <v>623</v>
      </c>
      <c r="F281" s="91">
        <f t="shared" ref="F281:F287" si="18">(D281 + TIME(LEFT(E281, 2), MID(E281, 3, 2), 0)) - (B281 + TIME(LEFT(C281, 2), MID(C281, 3, 2), 0))</f>
        <v>2.0284722222277196</v>
      </c>
      <c r="H281" s="85" t="s">
        <v>624</v>
      </c>
    </row>
    <row r="282" spans="1:8" x14ac:dyDescent="0.25">
      <c r="A282" s="32" t="s">
        <v>299</v>
      </c>
      <c r="B282" s="84">
        <v>45967</v>
      </c>
      <c r="C282" s="32" t="s">
        <v>625</v>
      </c>
      <c r="D282" s="84">
        <v>45969</v>
      </c>
      <c r="E282" s="32" t="s">
        <v>626</v>
      </c>
      <c r="F282" s="91">
        <f t="shared" si="18"/>
        <v>2.007638888891961</v>
      </c>
      <c r="H282" s="85" t="s">
        <v>624</v>
      </c>
    </row>
    <row r="283" spans="1:8" x14ac:dyDescent="0.25">
      <c r="A283" s="32" t="s">
        <v>627</v>
      </c>
      <c r="B283" s="84">
        <v>45967</v>
      </c>
      <c r="C283" s="32" t="s">
        <v>628</v>
      </c>
      <c r="D283" s="84">
        <v>45969</v>
      </c>
      <c r="E283" s="32" t="s">
        <v>629</v>
      </c>
      <c r="F283" s="91">
        <f t="shared" si="18"/>
        <v>2.0083333333313931</v>
      </c>
      <c r="H283" s="85" t="s">
        <v>624</v>
      </c>
    </row>
    <row r="284" spans="1:8" x14ac:dyDescent="0.25">
      <c r="A284" s="32" t="s">
        <v>517</v>
      </c>
      <c r="B284" s="84">
        <v>45967</v>
      </c>
      <c r="C284" s="32" t="s">
        <v>630</v>
      </c>
      <c r="D284" s="84">
        <v>45969</v>
      </c>
      <c r="E284" s="32" t="s">
        <v>631</v>
      </c>
      <c r="F284" s="91">
        <f t="shared" si="18"/>
        <v>2.0090277777781012</v>
      </c>
      <c r="H284" s="85" t="s">
        <v>624</v>
      </c>
    </row>
    <row r="285" spans="1:8" x14ac:dyDescent="0.25">
      <c r="A285" s="32" t="s">
        <v>520</v>
      </c>
      <c r="B285" s="84">
        <v>45967</v>
      </c>
      <c r="C285" s="32" t="s">
        <v>632</v>
      </c>
      <c r="D285" s="84">
        <v>45969</v>
      </c>
      <c r="E285" s="32" t="s">
        <v>633</v>
      </c>
      <c r="F285" s="91">
        <f t="shared" si="18"/>
        <v>2.0104166666642413</v>
      </c>
      <c r="H285" s="85" t="s">
        <v>624</v>
      </c>
    </row>
    <row r="286" spans="1:8" x14ac:dyDescent="0.25">
      <c r="A286" s="32" t="s">
        <v>634</v>
      </c>
      <c r="B286" s="84">
        <v>45967</v>
      </c>
      <c r="C286" s="32" t="s">
        <v>635</v>
      </c>
      <c r="D286" s="84">
        <v>45969</v>
      </c>
      <c r="E286" s="32" t="s">
        <v>636</v>
      </c>
      <c r="F286" s="91">
        <f t="shared" si="18"/>
        <v>2.0111111111109494</v>
      </c>
      <c r="H286" s="85" t="s">
        <v>624</v>
      </c>
    </row>
    <row r="287" spans="1:8" x14ac:dyDescent="0.25">
      <c r="A287" s="32" t="s">
        <v>510</v>
      </c>
      <c r="B287" s="84">
        <v>45967</v>
      </c>
      <c r="C287" s="32" t="s">
        <v>637</v>
      </c>
      <c r="D287" s="84">
        <v>45969</v>
      </c>
      <c r="E287" s="32" t="s">
        <v>638</v>
      </c>
      <c r="F287" s="91">
        <f t="shared" si="18"/>
        <v>2.0118055555576575</v>
      </c>
      <c r="H287" s="85" t="s">
        <v>624</v>
      </c>
    </row>
    <row r="288" spans="1:8" x14ac:dyDescent="0.25">
      <c r="A288" s="32" t="s">
        <v>277</v>
      </c>
      <c r="B288" s="84">
        <v>45967</v>
      </c>
      <c r="C288" s="32" t="s">
        <v>639</v>
      </c>
      <c r="D288" s="84">
        <v>45968</v>
      </c>
      <c r="E288" s="32" t="s">
        <v>640</v>
      </c>
      <c r="F288" s="91">
        <f t="shared" ref="F288:F294" si="19">(D288 + TIME(LEFT(E288, 2), MID(E288, 3, 2), 0)) - (B288 + TIME(LEFT(C288, 2), MID(C288, 3, 2), 0))</f>
        <v>0.46527777778101154</v>
      </c>
    </row>
    <row r="289" spans="1:6" x14ac:dyDescent="0.25">
      <c r="A289" s="32" t="s">
        <v>241</v>
      </c>
      <c r="B289" s="84">
        <v>45967</v>
      </c>
      <c r="C289" s="32" t="s">
        <v>639</v>
      </c>
      <c r="D289" s="84">
        <v>45967</v>
      </c>
      <c r="E289" s="32" t="s">
        <v>497</v>
      </c>
      <c r="F289" s="91">
        <f t="shared" si="19"/>
        <v>3.4722222262644209E-3</v>
      </c>
    </row>
    <row r="290" spans="1:6" x14ac:dyDescent="0.25">
      <c r="A290" s="32" t="s">
        <v>228</v>
      </c>
      <c r="B290" s="84">
        <v>45967</v>
      </c>
      <c r="C290" s="32" t="s">
        <v>639</v>
      </c>
      <c r="D290" s="84">
        <v>45967</v>
      </c>
      <c r="E290" s="32" t="s">
        <v>641</v>
      </c>
      <c r="F290" s="91">
        <f t="shared" si="19"/>
        <v>4.166666665696539E-3</v>
      </c>
    </row>
    <row r="291" spans="1:6" x14ac:dyDescent="0.25">
      <c r="A291" s="32" t="s">
        <v>231</v>
      </c>
      <c r="B291" s="84">
        <v>45968</v>
      </c>
      <c r="C291" s="32" t="s">
        <v>301</v>
      </c>
      <c r="D291" s="84">
        <v>45968</v>
      </c>
      <c r="E291" s="32" t="s">
        <v>327</v>
      </c>
      <c r="F291" s="91">
        <f t="shared" si="19"/>
        <v>0.54166666667151731</v>
      </c>
    </row>
    <row r="292" spans="1:6" x14ac:dyDescent="0.25">
      <c r="A292" s="32" t="s">
        <v>243</v>
      </c>
      <c r="B292" s="84">
        <v>45968</v>
      </c>
      <c r="C292" s="32" t="s">
        <v>642</v>
      </c>
      <c r="D292" s="84">
        <v>45968</v>
      </c>
      <c r="E292" s="32" t="s">
        <v>588</v>
      </c>
      <c r="F292" s="91">
        <f t="shared" si="19"/>
        <v>2.5000000001455192E-2</v>
      </c>
    </row>
    <row r="293" spans="1:6" x14ac:dyDescent="0.25">
      <c r="A293" s="32" t="s">
        <v>245</v>
      </c>
      <c r="B293" s="84">
        <v>45968</v>
      </c>
      <c r="C293" s="32" t="s">
        <v>643</v>
      </c>
      <c r="D293" s="84">
        <v>45968</v>
      </c>
      <c r="E293" s="32" t="s">
        <v>644</v>
      </c>
      <c r="F293" s="91">
        <f t="shared" si="19"/>
        <v>1.9444444449618459E-2</v>
      </c>
    </row>
    <row r="294" spans="1:6" x14ac:dyDescent="0.25">
      <c r="A294" s="32" t="s">
        <v>241</v>
      </c>
      <c r="B294" s="84">
        <v>45968</v>
      </c>
      <c r="C294" s="32" t="s">
        <v>645</v>
      </c>
      <c r="D294" s="84">
        <v>45968</v>
      </c>
      <c r="E294" s="32" t="s">
        <v>338</v>
      </c>
      <c r="F294" s="91">
        <f t="shared" si="19"/>
        <v>3.6805555551836733E-2</v>
      </c>
    </row>
    <row r="295" spans="1:6" x14ac:dyDescent="0.25">
      <c r="A295" s="32" t="s">
        <v>224</v>
      </c>
      <c r="B295" s="84">
        <v>45968</v>
      </c>
      <c r="C295" s="32" t="s">
        <v>646</v>
      </c>
      <c r="D295" s="84">
        <v>45975</v>
      </c>
      <c r="E295" s="32" t="s">
        <v>195</v>
      </c>
      <c r="F295" s="91">
        <f>(D295 + TIME(LEFT(E295, 2), MID(E295, 3, 2), 0)) - (B295 + TIME(LEFT(C295, 2), MID(C295, 3, 2), 0))</f>
        <v>7.3402777777810115</v>
      </c>
    </row>
    <row r="296" spans="1:6" x14ac:dyDescent="0.25">
      <c r="A296" s="32" t="s">
        <v>228</v>
      </c>
      <c r="B296" s="84">
        <v>45968</v>
      </c>
      <c r="C296" s="32" t="s">
        <v>647</v>
      </c>
      <c r="D296" s="84">
        <v>45968</v>
      </c>
      <c r="E296" s="32" t="s">
        <v>648</v>
      </c>
      <c r="F296" s="91">
        <f t="shared" ref="F296:F324" si="20">(D296 + TIME(LEFT(E296, 2), MID(E296, 3, 2), 0)) - (B296 + TIME(LEFT(C296, 2), MID(C296, 3, 2), 0))</f>
        <v>2.0833333328482695E-2</v>
      </c>
    </row>
    <row r="297" spans="1:6" x14ac:dyDescent="0.25">
      <c r="A297" s="32" t="s">
        <v>213</v>
      </c>
      <c r="B297" s="84">
        <v>45968</v>
      </c>
      <c r="C297" s="32" t="s">
        <v>252</v>
      </c>
      <c r="D297" s="84">
        <v>45968</v>
      </c>
      <c r="E297" s="32" t="s">
        <v>591</v>
      </c>
      <c r="F297" s="91">
        <f t="shared" si="20"/>
        <v>0.50138888888614019</v>
      </c>
    </row>
    <row r="298" spans="1:6" x14ac:dyDescent="0.25">
      <c r="A298" s="32" t="s">
        <v>251</v>
      </c>
      <c r="B298" s="84">
        <v>45968</v>
      </c>
      <c r="C298" s="32" t="s">
        <v>252</v>
      </c>
      <c r="D298" s="84">
        <v>45968</v>
      </c>
      <c r="E298" s="32" t="s">
        <v>253</v>
      </c>
      <c r="F298" s="91">
        <f t="shared" si="20"/>
        <v>0.50069444443943212</v>
      </c>
    </row>
    <row r="299" spans="1:6" x14ac:dyDescent="0.25">
      <c r="A299" s="32" t="s">
        <v>228</v>
      </c>
      <c r="B299" s="84">
        <v>45968</v>
      </c>
      <c r="C299" s="32" t="s">
        <v>649</v>
      </c>
      <c r="D299" s="84">
        <v>45968</v>
      </c>
      <c r="E299" s="32" t="s">
        <v>650</v>
      </c>
      <c r="F299" s="91">
        <f t="shared" si="20"/>
        <v>0.40555555556056788</v>
      </c>
    </row>
    <row r="300" spans="1:6" x14ac:dyDescent="0.25">
      <c r="A300" s="32" t="s">
        <v>245</v>
      </c>
      <c r="B300" s="84">
        <v>45968</v>
      </c>
      <c r="C300" s="32" t="s">
        <v>649</v>
      </c>
      <c r="D300" s="84">
        <v>45968</v>
      </c>
      <c r="E300" s="32" t="s">
        <v>651</v>
      </c>
      <c r="F300" s="91">
        <f t="shared" si="20"/>
        <v>0.40208333333430346</v>
      </c>
    </row>
    <row r="301" spans="1:6" x14ac:dyDescent="0.25">
      <c r="A301" s="32" t="s">
        <v>241</v>
      </c>
      <c r="B301" s="84">
        <v>45968</v>
      </c>
      <c r="C301" s="32" t="s">
        <v>427</v>
      </c>
      <c r="D301" s="84">
        <v>45968</v>
      </c>
      <c r="E301" s="32" t="s">
        <v>652</v>
      </c>
      <c r="F301" s="91">
        <f t="shared" si="20"/>
        <v>0.38958333333721384</v>
      </c>
    </row>
    <row r="302" spans="1:6" x14ac:dyDescent="0.25">
      <c r="A302" s="32" t="s">
        <v>243</v>
      </c>
      <c r="B302" s="84">
        <v>45968</v>
      </c>
      <c r="C302" s="32" t="s">
        <v>256</v>
      </c>
      <c r="D302" s="84">
        <v>45968</v>
      </c>
      <c r="E302" s="32" t="s">
        <v>381</v>
      </c>
      <c r="F302" s="91">
        <f t="shared" si="20"/>
        <v>0.38472222222480923</v>
      </c>
    </row>
    <row r="303" spans="1:6" x14ac:dyDescent="0.25">
      <c r="A303" s="32" t="s">
        <v>247</v>
      </c>
      <c r="B303" s="84">
        <v>45968</v>
      </c>
      <c r="C303" s="32" t="s">
        <v>653</v>
      </c>
      <c r="D303" s="84">
        <v>45968</v>
      </c>
      <c r="E303" s="32" t="s">
        <v>654</v>
      </c>
      <c r="F303" s="91">
        <f t="shared" si="20"/>
        <v>0.38055555555183673</v>
      </c>
    </row>
    <row r="304" spans="1:6" x14ac:dyDescent="0.25">
      <c r="A304" s="32" t="s">
        <v>261</v>
      </c>
      <c r="B304" s="84">
        <v>45968</v>
      </c>
      <c r="C304" s="32" t="s">
        <v>655</v>
      </c>
      <c r="D304" s="84">
        <v>45968</v>
      </c>
      <c r="E304" s="32" t="s">
        <v>377</v>
      </c>
      <c r="F304" s="91">
        <f t="shared" si="20"/>
        <v>0.20416666667006211</v>
      </c>
    </row>
    <row r="305" spans="1:8" x14ac:dyDescent="0.25">
      <c r="A305" s="32" t="s">
        <v>258</v>
      </c>
      <c r="B305" s="84">
        <v>45968</v>
      </c>
      <c r="C305" s="32" t="s">
        <v>655</v>
      </c>
      <c r="D305" s="84">
        <v>45968</v>
      </c>
      <c r="E305" s="32" t="s">
        <v>603</v>
      </c>
      <c r="F305" s="91">
        <f t="shared" si="20"/>
        <v>1.4583333337213844E-2</v>
      </c>
    </row>
    <row r="306" spans="1:8" x14ac:dyDescent="0.25">
      <c r="A306" s="32" t="s">
        <v>203</v>
      </c>
      <c r="B306" s="84">
        <v>45968</v>
      </c>
      <c r="C306" s="32" t="s">
        <v>656</v>
      </c>
      <c r="D306" s="84">
        <v>45968</v>
      </c>
      <c r="E306" s="32" t="s">
        <v>657</v>
      </c>
      <c r="F306" s="91">
        <f t="shared" si="20"/>
        <v>0.33194444444961846</v>
      </c>
      <c r="G306" s="32" t="s">
        <v>4</v>
      </c>
    </row>
    <row r="307" spans="1:8" x14ac:dyDescent="0.25">
      <c r="A307" s="32" t="s">
        <v>290</v>
      </c>
      <c r="B307" s="84">
        <v>45968</v>
      </c>
      <c r="C307" s="32" t="s">
        <v>350</v>
      </c>
      <c r="D307" s="84">
        <v>45968</v>
      </c>
      <c r="E307" s="32" t="s">
        <v>429</v>
      </c>
      <c r="F307" s="91">
        <f t="shared" si="20"/>
        <v>6.2499999985448085E-3</v>
      </c>
    </row>
    <row r="308" spans="1:8" x14ac:dyDescent="0.25">
      <c r="A308" s="32" t="s">
        <v>258</v>
      </c>
      <c r="B308" s="84">
        <v>45968</v>
      </c>
      <c r="C308" s="32" t="s">
        <v>658</v>
      </c>
      <c r="D308" s="84">
        <v>45968</v>
      </c>
      <c r="E308" s="32" t="s">
        <v>659</v>
      </c>
      <c r="F308" s="91">
        <f t="shared" si="20"/>
        <v>0.34236111110658385</v>
      </c>
    </row>
    <row r="309" spans="1:8" x14ac:dyDescent="0.25">
      <c r="A309" s="32" t="s">
        <v>290</v>
      </c>
      <c r="B309" s="84">
        <v>45968</v>
      </c>
      <c r="C309" s="32" t="s">
        <v>660</v>
      </c>
      <c r="D309" s="84">
        <v>45968</v>
      </c>
      <c r="E309" s="32" t="s">
        <v>661</v>
      </c>
      <c r="F309" s="91">
        <f t="shared" si="20"/>
        <v>0.33402777777519077</v>
      </c>
    </row>
    <row r="310" spans="1:8" x14ac:dyDescent="0.25">
      <c r="A310" s="32" t="s">
        <v>296</v>
      </c>
      <c r="B310" s="84">
        <v>45968</v>
      </c>
      <c r="C310" s="32" t="s">
        <v>662</v>
      </c>
      <c r="D310" s="84">
        <v>45968</v>
      </c>
      <c r="E310" s="32" t="s">
        <v>618</v>
      </c>
      <c r="F310" s="91">
        <f t="shared" si="20"/>
        <v>0.22430555555183673</v>
      </c>
    </row>
    <row r="311" spans="1:8" x14ac:dyDescent="0.25">
      <c r="A311" s="32" t="s">
        <v>261</v>
      </c>
      <c r="B311" s="84">
        <v>45968</v>
      </c>
      <c r="C311" s="32" t="s">
        <v>377</v>
      </c>
      <c r="D311" s="84">
        <v>45968</v>
      </c>
      <c r="E311" s="32" t="s">
        <v>382</v>
      </c>
      <c r="F311" s="91">
        <f t="shared" si="20"/>
        <v>0.15833333333284827</v>
      </c>
      <c r="G311" s="32" t="s">
        <v>4</v>
      </c>
    </row>
    <row r="312" spans="1:8" x14ac:dyDescent="0.25">
      <c r="A312" s="32" t="s">
        <v>264</v>
      </c>
      <c r="B312" s="84">
        <v>45968</v>
      </c>
      <c r="C312" s="32" t="s">
        <v>327</v>
      </c>
      <c r="D312" s="84">
        <v>45968</v>
      </c>
      <c r="E312" s="32" t="s">
        <v>661</v>
      </c>
      <c r="F312" s="91">
        <f t="shared" si="20"/>
        <v>0.163888888884685</v>
      </c>
    </row>
    <row r="313" spans="1:8" x14ac:dyDescent="0.25">
      <c r="A313" s="32" t="s">
        <v>393</v>
      </c>
      <c r="B313" s="84">
        <v>45968</v>
      </c>
      <c r="C313" s="32" t="s">
        <v>663</v>
      </c>
      <c r="D313" s="84">
        <v>45968</v>
      </c>
      <c r="E313" s="32" t="s">
        <v>664</v>
      </c>
      <c r="F313" s="91">
        <f t="shared" si="20"/>
        <v>0.125</v>
      </c>
    </row>
    <row r="314" spans="1:8" x14ac:dyDescent="0.25">
      <c r="A314" s="32" t="s">
        <v>216</v>
      </c>
      <c r="B314" s="84">
        <v>45968</v>
      </c>
      <c r="C314" s="32" t="s">
        <v>380</v>
      </c>
      <c r="D314" s="84">
        <v>45969</v>
      </c>
      <c r="E314" s="32" t="s">
        <v>301</v>
      </c>
      <c r="F314" s="91">
        <f t="shared" si="20"/>
        <v>0.45902777777519077</v>
      </c>
    </row>
    <row r="315" spans="1:8" x14ac:dyDescent="0.25">
      <c r="A315" s="32" t="s">
        <v>286</v>
      </c>
      <c r="B315" s="84">
        <v>45968</v>
      </c>
      <c r="C315" s="32" t="s">
        <v>665</v>
      </c>
      <c r="D315" s="84">
        <v>45968</v>
      </c>
      <c r="E315" s="32" t="s">
        <v>664</v>
      </c>
      <c r="F315" s="91">
        <f t="shared" si="20"/>
        <v>5.0000000002910383E-2</v>
      </c>
    </row>
    <row r="316" spans="1:8" x14ac:dyDescent="0.25">
      <c r="A316" s="32" t="s">
        <v>203</v>
      </c>
      <c r="B316" s="84">
        <v>45968</v>
      </c>
      <c r="C316" s="32" t="s">
        <v>657</v>
      </c>
      <c r="D316" s="84">
        <v>45968</v>
      </c>
      <c r="E316" s="32" t="s">
        <v>666</v>
      </c>
      <c r="F316" s="91">
        <f t="shared" si="20"/>
        <v>0.31388888888614019</v>
      </c>
      <c r="H316" s="85" t="s">
        <v>667</v>
      </c>
    </row>
    <row r="317" spans="1:8" x14ac:dyDescent="0.25">
      <c r="A317" s="32" t="s">
        <v>261</v>
      </c>
      <c r="B317" s="84">
        <v>45968</v>
      </c>
      <c r="C317" s="32" t="s">
        <v>382</v>
      </c>
      <c r="D317" s="84">
        <v>45968</v>
      </c>
      <c r="E317" s="32" t="s">
        <v>668</v>
      </c>
      <c r="F317" s="91">
        <f t="shared" si="20"/>
        <v>1.3194444443797693E-2</v>
      </c>
      <c r="H317" s="85" t="s">
        <v>669</v>
      </c>
    </row>
    <row r="318" spans="1:8" x14ac:dyDescent="0.25">
      <c r="A318" s="32" t="s">
        <v>241</v>
      </c>
      <c r="B318" s="84">
        <v>45968</v>
      </c>
      <c r="C318" s="32" t="s">
        <v>572</v>
      </c>
      <c r="D318" s="84">
        <v>45968</v>
      </c>
      <c r="E318" s="32" t="s">
        <v>670</v>
      </c>
      <c r="F318" s="91">
        <f t="shared" si="20"/>
        <v>6.8055555551836733E-2</v>
      </c>
    </row>
    <row r="319" spans="1:8" x14ac:dyDescent="0.25">
      <c r="A319" s="32" t="s">
        <v>245</v>
      </c>
      <c r="B319" s="84">
        <v>45968</v>
      </c>
      <c r="C319" s="32" t="s">
        <v>671</v>
      </c>
      <c r="D319" s="84">
        <v>45968</v>
      </c>
      <c r="E319" s="32" t="s">
        <v>282</v>
      </c>
      <c r="F319" s="91">
        <f t="shared" si="20"/>
        <v>0.10416666666424135</v>
      </c>
    </row>
    <row r="320" spans="1:8" x14ac:dyDescent="0.25">
      <c r="A320" s="32" t="s">
        <v>243</v>
      </c>
      <c r="B320" s="84">
        <v>45968</v>
      </c>
      <c r="C320" s="32" t="s">
        <v>572</v>
      </c>
      <c r="D320" s="84">
        <v>45968</v>
      </c>
      <c r="E320" s="32" t="s">
        <v>672</v>
      </c>
      <c r="F320" s="91">
        <f t="shared" si="20"/>
        <v>9.5138888886140194E-2</v>
      </c>
    </row>
    <row r="321" spans="1:6" x14ac:dyDescent="0.25">
      <c r="A321" s="32" t="s">
        <v>228</v>
      </c>
      <c r="B321" s="84">
        <v>45968</v>
      </c>
      <c r="C321" s="32" t="s">
        <v>673</v>
      </c>
      <c r="D321" s="84">
        <v>45968</v>
      </c>
      <c r="E321" s="32" t="s">
        <v>674</v>
      </c>
      <c r="F321" s="91">
        <f t="shared" si="20"/>
        <v>7.8472222223354038E-2</v>
      </c>
    </row>
    <row r="322" spans="1:6" x14ac:dyDescent="0.25">
      <c r="A322" s="32" t="s">
        <v>247</v>
      </c>
      <c r="B322" s="84">
        <v>45968</v>
      </c>
      <c r="C322" s="32" t="s">
        <v>675</v>
      </c>
      <c r="D322" s="84">
        <v>45968</v>
      </c>
      <c r="E322" s="32" t="s">
        <v>676</v>
      </c>
      <c r="F322" s="91">
        <f t="shared" si="20"/>
        <v>6.7361111105128657E-2</v>
      </c>
    </row>
    <row r="323" spans="1:6" x14ac:dyDescent="0.25">
      <c r="A323" s="32" t="s">
        <v>261</v>
      </c>
      <c r="B323" s="84">
        <v>45968</v>
      </c>
      <c r="C323" s="32" t="s">
        <v>396</v>
      </c>
      <c r="D323" s="84">
        <v>45968</v>
      </c>
      <c r="E323" s="32" t="s">
        <v>385</v>
      </c>
      <c r="F323" s="91">
        <f t="shared" si="20"/>
        <v>4.3055555557657499E-2</v>
      </c>
    </row>
    <row r="324" spans="1:6" x14ac:dyDescent="0.25">
      <c r="A324" s="32" t="s">
        <v>264</v>
      </c>
      <c r="B324" s="84">
        <v>45968</v>
      </c>
      <c r="C324" s="32" t="s">
        <v>677</v>
      </c>
      <c r="D324" s="84">
        <v>45968</v>
      </c>
      <c r="E324" s="32" t="s">
        <v>678</v>
      </c>
      <c r="F324" s="91">
        <f t="shared" si="20"/>
        <v>2.7777777781011537E-2</v>
      </c>
    </row>
    <row r="325" spans="1:6" x14ac:dyDescent="0.25">
      <c r="A325" s="32" t="s">
        <v>231</v>
      </c>
      <c r="B325" s="84">
        <v>45968</v>
      </c>
      <c r="C325" s="32" t="s">
        <v>217</v>
      </c>
      <c r="D325" s="84">
        <v>45969</v>
      </c>
      <c r="E325" s="32" t="s">
        <v>218</v>
      </c>
      <c r="F325" s="91">
        <f t="shared" ref="F325:F331" si="21">(D325 + TIME(LEFT(E325, 2), MID(E325, 3, 2), 0)) - (B325 + TIME(LEFT(C325, 2), MID(C325, 3, 2), 0))</f>
        <v>0.50069444443943212</v>
      </c>
    </row>
    <row r="326" spans="1:6" x14ac:dyDescent="0.25">
      <c r="A326" s="32" t="s">
        <v>219</v>
      </c>
      <c r="B326" s="84">
        <v>45968</v>
      </c>
      <c r="C326" s="32" t="s">
        <v>217</v>
      </c>
      <c r="D326" s="84">
        <v>45969</v>
      </c>
      <c r="E326" s="32" t="s">
        <v>679</v>
      </c>
      <c r="F326" s="91">
        <f t="shared" si="21"/>
        <v>0.47708333333139308</v>
      </c>
    </row>
    <row r="327" spans="1:6" x14ac:dyDescent="0.25">
      <c r="A327" s="32" t="s">
        <v>258</v>
      </c>
      <c r="B327" s="84">
        <v>45968</v>
      </c>
      <c r="C327" s="32" t="s">
        <v>680</v>
      </c>
      <c r="D327" s="84">
        <v>45968</v>
      </c>
      <c r="E327" s="32" t="s">
        <v>681</v>
      </c>
      <c r="F327" s="91">
        <f t="shared" si="21"/>
        <v>2.1527777782466728E-2</v>
      </c>
    </row>
    <row r="328" spans="1:6" x14ac:dyDescent="0.25">
      <c r="A328" s="32" t="s">
        <v>277</v>
      </c>
      <c r="B328" s="84">
        <v>45968</v>
      </c>
      <c r="C328" s="32" t="s">
        <v>682</v>
      </c>
      <c r="D328" s="84">
        <v>45969</v>
      </c>
      <c r="E328" s="32" t="s">
        <v>683</v>
      </c>
      <c r="F328" s="91">
        <f t="shared" si="21"/>
        <v>0.45486111110949423</v>
      </c>
    </row>
    <row r="329" spans="1:6" x14ac:dyDescent="0.25">
      <c r="A329" s="32" t="s">
        <v>241</v>
      </c>
      <c r="B329" s="84">
        <v>45968</v>
      </c>
      <c r="C329" s="32" t="s">
        <v>684</v>
      </c>
      <c r="D329" s="84">
        <v>45969</v>
      </c>
      <c r="E329" s="32" t="s">
        <v>226</v>
      </c>
      <c r="F329" s="91">
        <f t="shared" si="21"/>
        <v>3.2638888893416151E-2</v>
      </c>
    </row>
    <row r="330" spans="1:6" x14ac:dyDescent="0.25">
      <c r="A330" s="32" t="s">
        <v>228</v>
      </c>
      <c r="B330" s="84">
        <v>45968</v>
      </c>
      <c r="C330" s="32" t="s">
        <v>684</v>
      </c>
      <c r="D330" s="84">
        <v>45969</v>
      </c>
      <c r="E330" s="32" t="s">
        <v>534</v>
      </c>
      <c r="F330" s="91">
        <f t="shared" si="21"/>
        <v>3.888888889196096E-2</v>
      </c>
    </row>
    <row r="331" spans="1:6" x14ac:dyDescent="0.25">
      <c r="A331" s="32" t="s">
        <v>213</v>
      </c>
      <c r="B331" s="84">
        <v>45969</v>
      </c>
      <c r="C331" s="32" t="s">
        <v>232</v>
      </c>
      <c r="D331" s="84">
        <v>45969</v>
      </c>
      <c r="E331" s="32" t="s">
        <v>214</v>
      </c>
      <c r="F331" s="91">
        <f t="shared" si="21"/>
        <v>0.50069444443943212</v>
      </c>
    </row>
    <row r="332" spans="1:6" x14ac:dyDescent="0.25">
      <c r="A332" s="32" t="s">
        <v>203</v>
      </c>
      <c r="B332" s="84">
        <v>45969</v>
      </c>
      <c r="C332" s="32" t="s">
        <v>685</v>
      </c>
      <c r="D332" s="84">
        <v>45972</v>
      </c>
      <c r="E332" s="32" t="s">
        <v>686</v>
      </c>
      <c r="F332" s="91">
        <f>(D332 + TIME(LEFT(E332, 2), MID(E332, 3, 2), 0)) - (B332 + TIME(LEFT(C332, 2), MID(C332, 3, 2), 0))</f>
        <v>2.8715277777737356</v>
      </c>
    </row>
    <row r="333" spans="1:6" x14ac:dyDescent="0.25">
      <c r="A333" s="32" t="s">
        <v>216</v>
      </c>
      <c r="B333" s="84">
        <v>45969</v>
      </c>
      <c r="C333" s="32" t="s">
        <v>252</v>
      </c>
      <c r="D333" s="84">
        <v>45969</v>
      </c>
      <c r="E333" s="32" t="s">
        <v>253</v>
      </c>
      <c r="F333" s="91">
        <f t="shared" ref="F333:F353" si="22">(D333 + TIME(LEFT(E333, 2), MID(E333, 3, 2), 0)) - (B333 + TIME(LEFT(C333, 2), MID(C333, 3, 2), 0))</f>
        <v>0.50069444443943212</v>
      </c>
    </row>
    <row r="334" spans="1:6" x14ac:dyDescent="0.25">
      <c r="A334" s="32" t="s">
        <v>251</v>
      </c>
      <c r="B334" s="84">
        <v>45969</v>
      </c>
      <c r="C334" s="32" t="s">
        <v>248</v>
      </c>
      <c r="D334" s="84">
        <v>45969</v>
      </c>
      <c r="E334" s="32" t="s">
        <v>253</v>
      </c>
      <c r="F334" s="91">
        <f t="shared" si="22"/>
        <v>0.49444444444088731</v>
      </c>
    </row>
    <row r="335" spans="1:6" x14ac:dyDescent="0.25">
      <c r="A335" s="32" t="s">
        <v>209</v>
      </c>
      <c r="B335" s="84">
        <v>45969</v>
      </c>
      <c r="C335" s="32" t="s">
        <v>687</v>
      </c>
      <c r="D335" s="84">
        <v>45969</v>
      </c>
      <c r="E335" s="32" t="s">
        <v>688</v>
      </c>
      <c r="F335" s="91">
        <f t="shared" si="22"/>
        <v>0.71458333333430346</v>
      </c>
    </row>
    <row r="336" spans="1:6" x14ac:dyDescent="0.25">
      <c r="A336" s="32" t="s">
        <v>243</v>
      </c>
      <c r="B336" s="84">
        <v>45969</v>
      </c>
      <c r="C336" s="32" t="s">
        <v>689</v>
      </c>
      <c r="D336" s="84">
        <v>45969</v>
      </c>
      <c r="E336" s="32" t="s">
        <v>690</v>
      </c>
      <c r="F336" s="91">
        <f t="shared" si="22"/>
        <v>1.4583333337213844E-2</v>
      </c>
    </row>
    <row r="337" spans="1:8" x14ac:dyDescent="0.25">
      <c r="A337" s="32" t="s">
        <v>245</v>
      </c>
      <c r="B337" s="84">
        <v>45969</v>
      </c>
      <c r="C337" s="32" t="s">
        <v>355</v>
      </c>
      <c r="D337" s="84">
        <v>45969</v>
      </c>
      <c r="E337" s="32" t="s">
        <v>691</v>
      </c>
      <c r="F337" s="91">
        <f t="shared" si="22"/>
        <v>1.5277777776645962E-2</v>
      </c>
    </row>
    <row r="338" spans="1:8" x14ac:dyDescent="0.25">
      <c r="A338" s="32" t="s">
        <v>241</v>
      </c>
      <c r="B338" s="84">
        <v>45969</v>
      </c>
      <c r="C338" s="32" t="s">
        <v>683</v>
      </c>
      <c r="D338" s="84">
        <v>45969</v>
      </c>
      <c r="E338" s="32" t="s">
        <v>692</v>
      </c>
      <c r="F338" s="91">
        <f t="shared" si="22"/>
        <v>9.7222222248092294E-3</v>
      </c>
    </row>
    <row r="339" spans="1:8" x14ac:dyDescent="0.2">
      <c r="A339" s="32" t="s">
        <v>286</v>
      </c>
      <c r="B339" s="84">
        <v>45969</v>
      </c>
      <c r="C339" s="32" t="s">
        <v>693</v>
      </c>
      <c r="D339" s="84">
        <v>45969</v>
      </c>
      <c r="E339" s="32" t="s">
        <v>694</v>
      </c>
      <c r="F339" s="91">
        <f t="shared" si="22"/>
        <v>1.4583333337213844E-2</v>
      </c>
      <c r="H339" s="20" t="s">
        <v>695</v>
      </c>
    </row>
    <row r="340" spans="1:8" x14ac:dyDescent="0.25">
      <c r="A340" s="32" t="s">
        <v>228</v>
      </c>
      <c r="B340" s="84">
        <v>45969</v>
      </c>
      <c r="C340" s="32" t="s">
        <v>696</v>
      </c>
      <c r="D340" s="84">
        <v>45969</v>
      </c>
      <c r="E340" s="32" t="s">
        <v>697</v>
      </c>
      <c r="F340" s="91">
        <f t="shared" si="22"/>
        <v>8.819444444088731E-2</v>
      </c>
    </row>
    <row r="341" spans="1:8" x14ac:dyDescent="0.25">
      <c r="A341" s="32" t="s">
        <v>243</v>
      </c>
      <c r="B341" s="84">
        <v>45969</v>
      </c>
      <c r="C341" s="32" t="s">
        <v>698</v>
      </c>
      <c r="D341" s="84">
        <v>45969</v>
      </c>
      <c r="E341" s="32" t="s">
        <v>699</v>
      </c>
      <c r="F341" s="91">
        <f t="shared" si="22"/>
        <v>0.40555555555329192</v>
      </c>
    </row>
    <row r="342" spans="1:8" x14ac:dyDescent="0.25">
      <c r="A342" s="32" t="s">
        <v>245</v>
      </c>
      <c r="B342" s="84">
        <v>45969</v>
      </c>
      <c r="C342" s="32" t="s">
        <v>514</v>
      </c>
      <c r="D342" s="84">
        <v>45969</v>
      </c>
      <c r="E342" s="32" t="s">
        <v>700</v>
      </c>
      <c r="F342" s="91">
        <f t="shared" si="22"/>
        <v>0.41111111111240461</v>
      </c>
    </row>
    <row r="343" spans="1:8" x14ac:dyDescent="0.25">
      <c r="A343" s="32" t="s">
        <v>231</v>
      </c>
      <c r="B343" s="84">
        <v>45969</v>
      </c>
      <c r="C343" s="32" t="s">
        <v>300</v>
      </c>
      <c r="D343" s="84">
        <v>45970</v>
      </c>
      <c r="E343" s="32" t="s">
        <v>324</v>
      </c>
      <c r="F343" s="91">
        <f t="shared" si="22"/>
        <v>0.75138888888614019</v>
      </c>
    </row>
    <row r="344" spans="1:8" x14ac:dyDescent="0.25">
      <c r="A344" s="32" t="s">
        <v>241</v>
      </c>
      <c r="B344" s="84">
        <v>45969</v>
      </c>
      <c r="C344" s="32" t="s">
        <v>701</v>
      </c>
      <c r="D344" s="84">
        <v>45969</v>
      </c>
      <c r="E344" s="32" t="s">
        <v>661</v>
      </c>
      <c r="F344" s="91">
        <f t="shared" si="22"/>
        <v>0.15277777777373558</v>
      </c>
    </row>
    <row r="345" spans="1:8" x14ac:dyDescent="0.25">
      <c r="A345" s="32" t="s">
        <v>247</v>
      </c>
      <c r="B345" s="84">
        <v>45969</v>
      </c>
      <c r="C345" s="32" t="s">
        <v>702</v>
      </c>
      <c r="D345" s="84">
        <v>45969</v>
      </c>
      <c r="E345" s="32" t="s">
        <v>703</v>
      </c>
      <c r="F345" s="91">
        <f t="shared" si="22"/>
        <v>0.13541666666424135</v>
      </c>
    </row>
    <row r="346" spans="1:8" x14ac:dyDescent="0.25">
      <c r="A346" s="32" t="s">
        <v>228</v>
      </c>
      <c r="B346" s="84">
        <v>45969</v>
      </c>
      <c r="C346" s="32" t="s">
        <v>704</v>
      </c>
      <c r="D346" s="84">
        <v>45969</v>
      </c>
      <c r="E346" s="32" t="s">
        <v>705</v>
      </c>
      <c r="F346" s="91">
        <f t="shared" si="22"/>
        <v>0.23888888888905058</v>
      </c>
    </row>
    <row r="347" spans="1:8" x14ac:dyDescent="0.25">
      <c r="A347" s="32" t="s">
        <v>241</v>
      </c>
      <c r="B347" s="84">
        <v>45969</v>
      </c>
      <c r="C347" s="32" t="s">
        <v>706</v>
      </c>
      <c r="D347" s="84">
        <v>45969</v>
      </c>
      <c r="E347" s="32" t="s">
        <v>707</v>
      </c>
      <c r="F347" s="91">
        <f t="shared" si="22"/>
        <v>8.5416666668606922E-2</v>
      </c>
    </row>
    <row r="348" spans="1:8" x14ac:dyDescent="0.25">
      <c r="A348" s="32" t="s">
        <v>247</v>
      </c>
      <c r="B348" s="84">
        <v>45969</v>
      </c>
      <c r="C348" s="32" t="s">
        <v>708</v>
      </c>
      <c r="D348" s="84">
        <v>45969</v>
      </c>
      <c r="E348" s="32" t="s">
        <v>709</v>
      </c>
      <c r="F348" s="91">
        <f t="shared" si="22"/>
        <v>7.3611111110949423E-2</v>
      </c>
    </row>
    <row r="349" spans="1:8" x14ac:dyDescent="0.25">
      <c r="A349" s="32" t="s">
        <v>261</v>
      </c>
      <c r="B349" s="84">
        <v>45969</v>
      </c>
      <c r="C349" s="32" t="s">
        <v>710</v>
      </c>
      <c r="D349" s="84">
        <v>45969</v>
      </c>
      <c r="E349" s="32" t="s">
        <v>711</v>
      </c>
      <c r="F349" s="91">
        <f t="shared" si="22"/>
        <v>4.3750000004365575E-2</v>
      </c>
    </row>
    <row r="350" spans="1:8" x14ac:dyDescent="0.25">
      <c r="A350" s="32" t="s">
        <v>258</v>
      </c>
      <c r="B350" s="84">
        <v>45969</v>
      </c>
      <c r="C350" s="32" t="s">
        <v>529</v>
      </c>
      <c r="D350" s="84">
        <v>45969</v>
      </c>
      <c r="E350" s="32" t="s">
        <v>580</v>
      </c>
      <c r="F350" s="91">
        <f t="shared" si="22"/>
        <v>3.2638888893416151E-2</v>
      </c>
    </row>
    <row r="351" spans="1:8" x14ac:dyDescent="0.25">
      <c r="A351" s="32" t="s">
        <v>213</v>
      </c>
      <c r="B351" s="84">
        <v>45969</v>
      </c>
      <c r="C351" s="32" t="s">
        <v>217</v>
      </c>
      <c r="D351" s="84">
        <v>45970</v>
      </c>
      <c r="E351" s="32" t="s">
        <v>566</v>
      </c>
      <c r="F351" s="91">
        <f t="shared" si="22"/>
        <v>0.84027777777373558</v>
      </c>
    </row>
    <row r="352" spans="1:8" x14ac:dyDescent="0.25">
      <c r="A352" s="32" t="s">
        <v>219</v>
      </c>
      <c r="B352" s="84">
        <v>45969</v>
      </c>
      <c r="C352" s="32" t="s">
        <v>217</v>
      </c>
      <c r="D352" s="84">
        <v>45970</v>
      </c>
      <c r="E352" s="32" t="s">
        <v>218</v>
      </c>
      <c r="F352" s="91">
        <f t="shared" si="22"/>
        <v>0.50069444443943212</v>
      </c>
    </row>
    <row r="353" spans="1:8" x14ac:dyDescent="0.25">
      <c r="A353" s="32" t="s">
        <v>264</v>
      </c>
      <c r="B353" s="84">
        <v>45969</v>
      </c>
      <c r="C353" s="32" t="s">
        <v>398</v>
      </c>
      <c r="D353" s="84">
        <v>45969</v>
      </c>
      <c r="E353" s="32" t="s">
        <v>712</v>
      </c>
      <c r="F353" s="91">
        <f t="shared" si="22"/>
        <v>1.4583333329937886E-2</v>
      </c>
    </row>
    <row r="354" spans="1:8" x14ac:dyDescent="0.25">
      <c r="A354" s="32" t="s">
        <v>286</v>
      </c>
      <c r="B354" s="84">
        <v>45969</v>
      </c>
      <c r="C354" s="32" t="s">
        <v>713</v>
      </c>
      <c r="D354" s="84">
        <v>45971</v>
      </c>
      <c r="E354" s="32" t="s">
        <v>714</v>
      </c>
      <c r="F354" s="91">
        <f t="shared" ref="F354:F360" si="23">(D354 + TIME(LEFT(E354, 2), MID(E354, 3, 2), 0)) - (B354 + TIME(LEFT(C354, 2), MID(C354, 3, 2), 0))</f>
        <v>2.0145833333372138</v>
      </c>
    </row>
    <row r="355" spans="1:8" x14ac:dyDescent="0.25">
      <c r="A355" s="32" t="s">
        <v>293</v>
      </c>
      <c r="B355" s="84">
        <v>45969</v>
      </c>
      <c r="C355" s="32" t="s">
        <v>626</v>
      </c>
      <c r="D355" s="84">
        <v>45971</v>
      </c>
      <c r="E355" s="32" t="s">
        <v>715</v>
      </c>
      <c r="F355" s="91">
        <f t="shared" si="23"/>
        <v>2.0194444444423425</v>
      </c>
    </row>
    <row r="356" spans="1:8" x14ac:dyDescent="0.25">
      <c r="A356" s="32" t="s">
        <v>322</v>
      </c>
      <c r="B356" s="84">
        <v>45969</v>
      </c>
      <c r="C356" s="32" t="s">
        <v>629</v>
      </c>
      <c r="D356" s="84">
        <v>45971</v>
      </c>
      <c r="E356" s="32" t="s">
        <v>716</v>
      </c>
      <c r="F356" s="91">
        <f t="shared" si="23"/>
        <v>2.0208333333357587</v>
      </c>
    </row>
    <row r="357" spans="1:8" x14ac:dyDescent="0.25">
      <c r="A357" s="32" t="s">
        <v>383</v>
      </c>
      <c r="B357" s="84">
        <v>45969</v>
      </c>
      <c r="C357" s="32" t="s">
        <v>631</v>
      </c>
      <c r="D357" s="84">
        <v>45971</v>
      </c>
      <c r="E357" s="32" t="s">
        <v>395</v>
      </c>
      <c r="F357" s="91">
        <f t="shared" si="23"/>
        <v>2.0215277777751908</v>
      </c>
    </row>
    <row r="358" spans="1:8" x14ac:dyDescent="0.25">
      <c r="A358" s="32" t="s">
        <v>386</v>
      </c>
      <c r="B358" s="84">
        <v>45969</v>
      </c>
      <c r="C358" s="32" t="s">
        <v>239</v>
      </c>
      <c r="D358" s="84">
        <v>45971</v>
      </c>
      <c r="E358" s="32" t="s">
        <v>395</v>
      </c>
      <c r="F358" s="91">
        <f t="shared" si="23"/>
        <v>2.0208333333284827</v>
      </c>
    </row>
    <row r="359" spans="1:8" x14ac:dyDescent="0.25">
      <c r="A359" s="32" t="s">
        <v>393</v>
      </c>
      <c r="B359" s="84">
        <v>45969</v>
      </c>
      <c r="C359" s="32" t="s">
        <v>633</v>
      </c>
      <c r="D359" s="84">
        <v>45971</v>
      </c>
      <c r="E359" s="32" t="s">
        <v>717</v>
      </c>
      <c r="F359" s="91">
        <f t="shared" si="23"/>
        <v>2.0229166666686069</v>
      </c>
    </row>
    <row r="360" spans="1:8" x14ac:dyDescent="0.25">
      <c r="A360" s="32" t="s">
        <v>296</v>
      </c>
      <c r="B360" s="84">
        <v>45969</v>
      </c>
      <c r="C360" s="32" t="s">
        <v>638</v>
      </c>
      <c r="D360" s="84">
        <v>45971</v>
      </c>
      <c r="E360" s="32" t="s">
        <v>718</v>
      </c>
      <c r="F360" s="91">
        <f t="shared" si="23"/>
        <v>2.0215277777751908</v>
      </c>
    </row>
    <row r="361" spans="1:8" x14ac:dyDescent="0.25">
      <c r="A361" s="32" t="s">
        <v>277</v>
      </c>
      <c r="B361" s="84">
        <v>45969</v>
      </c>
      <c r="C361" s="32" t="s">
        <v>719</v>
      </c>
      <c r="D361" s="84">
        <v>45970</v>
      </c>
      <c r="E361" s="32" t="s">
        <v>720</v>
      </c>
      <c r="F361" s="91">
        <f t="shared" ref="F361:F366" si="24">(D361 + TIME(LEFT(E361, 2), MID(E361, 3, 2), 0)) - (B361 + TIME(LEFT(C361, 2), MID(C361, 3, 2), 0))</f>
        <v>0.52013888888905058</v>
      </c>
    </row>
    <row r="362" spans="1:8" x14ac:dyDescent="0.25">
      <c r="A362" s="32" t="s">
        <v>241</v>
      </c>
      <c r="B362" s="84">
        <v>45969</v>
      </c>
      <c r="C362" s="32" t="s">
        <v>688</v>
      </c>
      <c r="D362" s="84">
        <v>45970</v>
      </c>
      <c r="E362" s="32" t="s">
        <v>476</v>
      </c>
      <c r="F362" s="91">
        <f t="shared" si="24"/>
        <v>7.0833333331393078E-2</v>
      </c>
    </row>
    <row r="363" spans="1:8" x14ac:dyDescent="0.25">
      <c r="A363" s="32" t="s">
        <v>243</v>
      </c>
      <c r="B363" s="84">
        <v>45969</v>
      </c>
      <c r="C363" s="32" t="s">
        <v>688</v>
      </c>
      <c r="D363" s="84">
        <v>45970</v>
      </c>
      <c r="E363" s="32" t="s">
        <v>406</v>
      </c>
      <c r="F363" s="91">
        <f t="shared" si="24"/>
        <v>1.6666666670062114E-2</v>
      </c>
    </row>
    <row r="364" spans="1:8" x14ac:dyDescent="0.25">
      <c r="A364" s="32" t="s">
        <v>245</v>
      </c>
      <c r="B364" s="84">
        <v>45969</v>
      </c>
      <c r="C364" s="32" t="s">
        <v>688</v>
      </c>
      <c r="D364" s="84">
        <v>45970</v>
      </c>
      <c r="E364" s="32" t="s">
        <v>211</v>
      </c>
      <c r="F364" s="91">
        <f t="shared" si="24"/>
        <v>4.5138888890505768E-2</v>
      </c>
    </row>
    <row r="365" spans="1:8" x14ac:dyDescent="0.25">
      <c r="A365" s="32" t="s">
        <v>228</v>
      </c>
      <c r="B365" s="84">
        <v>45969</v>
      </c>
      <c r="C365" s="32" t="s">
        <v>688</v>
      </c>
      <c r="D365" s="84">
        <v>45970</v>
      </c>
      <c r="E365" s="32" t="s">
        <v>721</v>
      </c>
      <c r="F365" s="91">
        <f t="shared" si="24"/>
        <v>7.8472222223354038E-2</v>
      </c>
    </row>
    <row r="366" spans="1:8" x14ac:dyDescent="0.25">
      <c r="A366" s="32" t="s">
        <v>251</v>
      </c>
      <c r="B366" s="84">
        <v>45970</v>
      </c>
      <c r="C366" s="32" t="s">
        <v>252</v>
      </c>
      <c r="D366" s="84">
        <v>45970</v>
      </c>
      <c r="E366" s="32" t="s">
        <v>253</v>
      </c>
      <c r="F366" s="91">
        <f t="shared" si="24"/>
        <v>0.50069444443943212</v>
      </c>
    </row>
    <row r="367" spans="1:8" x14ac:dyDescent="0.25">
      <c r="A367" s="32" t="s">
        <v>216</v>
      </c>
      <c r="B367" s="84">
        <v>45970</v>
      </c>
      <c r="C367" s="32" t="s">
        <v>252</v>
      </c>
      <c r="D367" s="84">
        <v>45971</v>
      </c>
      <c r="E367" s="32" t="s">
        <v>301</v>
      </c>
      <c r="F367" s="91">
        <f>(D367 + TIME(LEFT(E367, 2), MID(E367, 3, 2), 0)) - (B367 + TIME(LEFT(C367, 2), MID(C367, 3, 2), 0))</f>
        <v>0.75069444443943212</v>
      </c>
    </row>
    <row r="368" spans="1:8" x14ac:dyDescent="0.2">
      <c r="A368" s="32" t="s">
        <v>209</v>
      </c>
      <c r="B368" s="84">
        <v>45970</v>
      </c>
      <c r="C368" s="32" t="s">
        <v>722</v>
      </c>
      <c r="D368" s="84">
        <v>45970</v>
      </c>
      <c r="E368" s="32" t="s">
        <v>434</v>
      </c>
      <c r="F368" s="91">
        <f t="shared" ref="F368:F382" si="25">(D368 + TIME(LEFT(E368, 2), MID(E368, 3, 2), 0)) - (B368 + TIME(LEFT(C368, 2), MID(C368, 3, 2), 0))</f>
        <v>0.12152777778101154</v>
      </c>
      <c r="G368" s="32" t="s">
        <v>4</v>
      </c>
      <c r="H368" s="20" t="s">
        <v>723</v>
      </c>
    </row>
    <row r="369" spans="1:8" x14ac:dyDescent="0.25">
      <c r="A369" s="32" t="s">
        <v>243</v>
      </c>
      <c r="B369" s="84">
        <v>45970</v>
      </c>
      <c r="C369" s="32" t="s">
        <v>551</v>
      </c>
      <c r="D369" s="84">
        <v>45970</v>
      </c>
      <c r="E369" s="32" t="s">
        <v>724</v>
      </c>
      <c r="F369" s="91">
        <f t="shared" si="25"/>
        <v>1.3888888861401938E-3</v>
      </c>
    </row>
    <row r="370" spans="1:8" x14ac:dyDescent="0.25">
      <c r="A370" s="32" t="s">
        <v>243</v>
      </c>
      <c r="B370" s="84">
        <v>45970</v>
      </c>
      <c r="C370" s="32" t="s">
        <v>589</v>
      </c>
      <c r="D370" s="84">
        <v>45970</v>
      </c>
      <c r="E370" s="32" t="s">
        <v>272</v>
      </c>
      <c r="F370" s="91">
        <f t="shared" si="25"/>
        <v>0.12291666666715173</v>
      </c>
    </row>
    <row r="371" spans="1:8" x14ac:dyDescent="0.25">
      <c r="A371" s="32" t="s">
        <v>245</v>
      </c>
      <c r="B371" s="84">
        <v>45970</v>
      </c>
      <c r="C371" s="32" t="s">
        <v>589</v>
      </c>
      <c r="D371" s="84">
        <v>45970</v>
      </c>
      <c r="E371" s="32" t="s">
        <v>725</v>
      </c>
      <c r="F371" s="91">
        <f t="shared" si="25"/>
        <v>0.14375000000291038</v>
      </c>
    </row>
    <row r="372" spans="1:8" x14ac:dyDescent="0.25">
      <c r="A372" s="32" t="s">
        <v>241</v>
      </c>
      <c r="B372" s="84">
        <v>45970</v>
      </c>
      <c r="C372" s="32" t="s">
        <v>649</v>
      </c>
      <c r="D372" s="84">
        <v>45970</v>
      </c>
      <c r="E372" s="32" t="s">
        <v>726</v>
      </c>
      <c r="F372" s="91">
        <f t="shared" si="25"/>
        <v>0.15347222222771961</v>
      </c>
    </row>
    <row r="373" spans="1:8" x14ac:dyDescent="0.25">
      <c r="A373" s="32" t="s">
        <v>228</v>
      </c>
      <c r="B373" s="84">
        <v>45970</v>
      </c>
      <c r="C373" s="32" t="s">
        <v>596</v>
      </c>
      <c r="D373" s="84">
        <v>45970</v>
      </c>
      <c r="E373" s="32" t="s">
        <v>727</v>
      </c>
      <c r="F373" s="91">
        <f t="shared" si="25"/>
        <v>0.14722222222189885</v>
      </c>
    </row>
    <row r="374" spans="1:8" x14ac:dyDescent="0.25">
      <c r="A374" s="32" t="s">
        <v>247</v>
      </c>
      <c r="B374" s="84">
        <v>45970</v>
      </c>
      <c r="C374" s="32" t="s">
        <v>427</v>
      </c>
      <c r="D374" s="84">
        <v>45970</v>
      </c>
      <c r="E374" s="32" t="s">
        <v>728</v>
      </c>
      <c r="F374" s="91">
        <f t="shared" si="25"/>
        <v>0.13750000000436557</v>
      </c>
    </row>
    <row r="375" spans="1:8" x14ac:dyDescent="0.25">
      <c r="A375" s="32" t="s">
        <v>258</v>
      </c>
      <c r="B375" s="84">
        <v>45970</v>
      </c>
      <c r="C375" s="32" t="s">
        <v>655</v>
      </c>
      <c r="D375" s="84">
        <v>45970</v>
      </c>
      <c r="E375" s="32" t="s">
        <v>729</v>
      </c>
      <c r="F375" s="91">
        <f t="shared" si="25"/>
        <v>7.6388888890505768E-2</v>
      </c>
    </row>
    <row r="376" spans="1:8" x14ac:dyDescent="0.25">
      <c r="A376" s="32" t="s">
        <v>261</v>
      </c>
      <c r="B376" s="84">
        <v>45970</v>
      </c>
      <c r="C376" s="32" t="s">
        <v>730</v>
      </c>
      <c r="D376" s="84">
        <v>45970</v>
      </c>
      <c r="E376" s="32" t="s">
        <v>363</v>
      </c>
      <c r="F376" s="91">
        <f t="shared" si="25"/>
        <v>4.5138888890505768E-2</v>
      </c>
    </row>
    <row r="377" spans="1:8" x14ac:dyDescent="0.25">
      <c r="A377" s="32" t="s">
        <v>290</v>
      </c>
      <c r="B377" s="84">
        <v>45970</v>
      </c>
      <c r="C377" s="32" t="s">
        <v>246</v>
      </c>
      <c r="D377" s="84">
        <v>45970</v>
      </c>
      <c r="E377" s="32" t="s">
        <v>616</v>
      </c>
      <c r="F377" s="91">
        <f t="shared" si="25"/>
        <v>2.569444444088731E-2</v>
      </c>
    </row>
    <row r="378" spans="1:8" x14ac:dyDescent="0.25">
      <c r="A378" s="32" t="s">
        <v>209</v>
      </c>
      <c r="B378" s="84">
        <v>45970</v>
      </c>
      <c r="C378" s="32" t="s">
        <v>434</v>
      </c>
      <c r="D378" s="84">
        <v>45970</v>
      </c>
      <c r="E378" s="32" t="s">
        <v>615</v>
      </c>
      <c r="F378" s="91">
        <f t="shared" si="25"/>
        <v>3.4722222218988463E-2</v>
      </c>
      <c r="H378" s="85" t="s">
        <v>403</v>
      </c>
    </row>
    <row r="379" spans="1:8" x14ac:dyDescent="0.25">
      <c r="A379" s="32" t="s">
        <v>209</v>
      </c>
      <c r="B379" s="84">
        <v>45970</v>
      </c>
      <c r="C379" s="32" t="s">
        <v>615</v>
      </c>
      <c r="D379" s="84">
        <v>45970</v>
      </c>
      <c r="E379" s="32" t="s">
        <v>532</v>
      </c>
      <c r="F379" s="91">
        <f t="shared" si="25"/>
        <v>0.52638888888759539</v>
      </c>
      <c r="H379" s="85" t="s">
        <v>731</v>
      </c>
    </row>
    <row r="380" spans="1:8" x14ac:dyDescent="0.25">
      <c r="A380" s="32" t="s">
        <v>261</v>
      </c>
      <c r="B380" s="84">
        <v>45970</v>
      </c>
      <c r="C380" s="32" t="s">
        <v>732</v>
      </c>
      <c r="D380" s="84">
        <v>45970</v>
      </c>
      <c r="E380" s="32" t="s">
        <v>733</v>
      </c>
      <c r="F380" s="91">
        <f t="shared" si="25"/>
        <v>1.9444444442342501E-2</v>
      </c>
    </row>
    <row r="381" spans="1:8" x14ac:dyDescent="0.25">
      <c r="A381" s="32" t="s">
        <v>258</v>
      </c>
      <c r="B381" s="84">
        <v>45970</v>
      </c>
      <c r="C381" s="32" t="s">
        <v>409</v>
      </c>
      <c r="D381" s="84">
        <v>45970</v>
      </c>
      <c r="E381" s="32" t="s">
        <v>734</v>
      </c>
      <c r="F381" s="91">
        <f t="shared" si="25"/>
        <v>2.0138888889050577E-2</v>
      </c>
    </row>
    <row r="382" spans="1:8" x14ac:dyDescent="0.25">
      <c r="A382" s="32" t="s">
        <v>219</v>
      </c>
      <c r="B382" s="84">
        <v>45970</v>
      </c>
      <c r="C382" s="32" t="s">
        <v>735</v>
      </c>
      <c r="D382" s="84">
        <v>45970</v>
      </c>
      <c r="E382" s="32" t="s">
        <v>736</v>
      </c>
      <c r="F382" s="91">
        <f t="shared" si="25"/>
        <v>1.3888888934161514E-3</v>
      </c>
    </row>
    <row r="383" spans="1:8" x14ac:dyDescent="0.25">
      <c r="A383" s="32" t="s">
        <v>231</v>
      </c>
      <c r="B383" s="84">
        <v>45970</v>
      </c>
      <c r="C383" s="32" t="s">
        <v>737</v>
      </c>
      <c r="D383" s="84">
        <v>45971</v>
      </c>
      <c r="E383" s="32" t="s">
        <v>522</v>
      </c>
      <c r="F383" s="91">
        <f t="shared" ref="F383:F394" si="26">(D383 + TIME(LEFT(E383, 2), MID(E383, 3, 2), 0)) - (B383 + TIME(LEFT(C383, 2), MID(C383, 3, 2), 0))</f>
        <v>0.91249999999854481</v>
      </c>
    </row>
    <row r="384" spans="1:8" x14ac:dyDescent="0.25">
      <c r="A384" s="32" t="s">
        <v>243</v>
      </c>
      <c r="B384" s="84">
        <v>45970</v>
      </c>
      <c r="C384" s="32" t="s">
        <v>217</v>
      </c>
      <c r="D384" s="84">
        <v>45970</v>
      </c>
      <c r="E384" s="32" t="s">
        <v>738</v>
      </c>
      <c r="F384" s="91">
        <f t="shared" si="26"/>
        <v>2.4999999994179234E-2</v>
      </c>
    </row>
    <row r="385" spans="1:6" x14ac:dyDescent="0.25">
      <c r="A385" s="32" t="s">
        <v>245</v>
      </c>
      <c r="B385" s="84">
        <v>45970</v>
      </c>
      <c r="C385" s="32" t="s">
        <v>680</v>
      </c>
      <c r="D385" s="84">
        <v>45970</v>
      </c>
      <c r="E385" s="32" t="s">
        <v>468</v>
      </c>
      <c r="F385" s="91">
        <f t="shared" si="26"/>
        <v>4.1666666671517305E-2</v>
      </c>
    </row>
    <row r="386" spans="1:6" x14ac:dyDescent="0.25">
      <c r="A386" s="32" t="s">
        <v>219</v>
      </c>
      <c r="B386" s="84">
        <v>45970</v>
      </c>
      <c r="C386" s="32" t="s">
        <v>217</v>
      </c>
      <c r="D386" s="84">
        <v>45970</v>
      </c>
      <c r="E386" s="32" t="s">
        <v>739</v>
      </c>
      <c r="F386" s="91">
        <f t="shared" si="26"/>
        <v>0.15069444444088731</v>
      </c>
    </row>
    <row r="387" spans="1:6" x14ac:dyDescent="0.25">
      <c r="A387" s="32" t="s">
        <v>241</v>
      </c>
      <c r="B387" s="84">
        <v>45970</v>
      </c>
      <c r="C387" s="32" t="s">
        <v>374</v>
      </c>
      <c r="D387" s="84">
        <v>45970</v>
      </c>
      <c r="E387" s="32" t="s">
        <v>740</v>
      </c>
      <c r="F387" s="91">
        <f t="shared" si="26"/>
        <v>1.9444444442342501E-2</v>
      </c>
    </row>
    <row r="388" spans="1:6" x14ac:dyDescent="0.25">
      <c r="A388" s="32" t="s">
        <v>277</v>
      </c>
      <c r="B388" s="84">
        <v>45970</v>
      </c>
      <c r="C388" s="32" t="s">
        <v>741</v>
      </c>
      <c r="D388" s="84">
        <v>45971</v>
      </c>
      <c r="E388" s="32" t="s">
        <v>692</v>
      </c>
      <c r="F388" s="91">
        <f t="shared" si="26"/>
        <v>0.49375000000145519</v>
      </c>
    </row>
    <row r="389" spans="1:6" x14ac:dyDescent="0.25">
      <c r="A389" s="32" t="s">
        <v>251</v>
      </c>
      <c r="B389" s="84">
        <v>45970</v>
      </c>
      <c r="C389" s="32" t="s">
        <v>742</v>
      </c>
      <c r="D389" s="84">
        <v>45971</v>
      </c>
      <c r="E389" s="32" t="s">
        <v>253</v>
      </c>
      <c r="F389" s="91">
        <f t="shared" si="26"/>
        <v>0.85069444444525288</v>
      </c>
    </row>
    <row r="390" spans="1:6" x14ac:dyDescent="0.25">
      <c r="A390" s="32" t="s">
        <v>241</v>
      </c>
      <c r="B390" s="84">
        <v>45970</v>
      </c>
      <c r="C390" s="32" t="s">
        <v>532</v>
      </c>
      <c r="D390" s="84">
        <v>45970</v>
      </c>
      <c r="E390" s="32" t="s">
        <v>743</v>
      </c>
      <c r="F390" s="91">
        <f t="shared" si="26"/>
        <v>2.7777777781011537E-2</v>
      </c>
    </row>
    <row r="391" spans="1:6" x14ac:dyDescent="0.25">
      <c r="A391" s="32" t="s">
        <v>228</v>
      </c>
      <c r="B391" s="84">
        <v>45970</v>
      </c>
      <c r="C391" s="32" t="s">
        <v>532</v>
      </c>
      <c r="D391" s="84">
        <v>45970</v>
      </c>
      <c r="E391" s="32" t="s">
        <v>744</v>
      </c>
      <c r="F391" s="91">
        <f t="shared" si="26"/>
        <v>3.7499999998544808E-2</v>
      </c>
    </row>
    <row r="392" spans="1:6" x14ac:dyDescent="0.25">
      <c r="A392" s="32" t="s">
        <v>243</v>
      </c>
      <c r="B392" s="84">
        <v>45970</v>
      </c>
      <c r="C392" s="32" t="s">
        <v>532</v>
      </c>
      <c r="D392" s="84">
        <v>45970</v>
      </c>
      <c r="E392" s="32" t="s">
        <v>745</v>
      </c>
      <c r="F392" s="91">
        <f t="shared" si="26"/>
        <v>4.2361111110949423E-2</v>
      </c>
    </row>
    <row r="393" spans="1:6" x14ac:dyDescent="0.25">
      <c r="A393" s="32" t="s">
        <v>245</v>
      </c>
      <c r="B393" s="84">
        <v>45970</v>
      </c>
      <c r="C393" s="32" t="s">
        <v>532</v>
      </c>
      <c r="D393" s="84">
        <v>45970</v>
      </c>
      <c r="E393" s="32" t="s">
        <v>746</v>
      </c>
      <c r="F393" s="91">
        <f t="shared" si="26"/>
        <v>5.2777777782466728E-2</v>
      </c>
    </row>
    <row r="394" spans="1:6" x14ac:dyDescent="0.25">
      <c r="A394" s="32" t="s">
        <v>213</v>
      </c>
      <c r="B394" s="84">
        <v>45971</v>
      </c>
      <c r="C394" s="32" t="s">
        <v>232</v>
      </c>
      <c r="D394" s="84">
        <v>45971</v>
      </c>
      <c r="E394" s="32" t="s">
        <v>253</v>
      </c>
      <c r="F394" s="91">
        <f t="shared" si="26"/>
        <v>0.75069444443943212</v>
      </c>
    </row>
    <row r="395" spans="1:6" x14ac:dyDescent="0.25">
      <c r="A395" s="32" t="s">
        <v>209</v>
      </c>
      <c r="B395" s="84">
        <v>45971</v>
      </c>
      <c r="C395" s="32" t="s">
        <v>747</v>
      </c>
      <c r="D395" s="84">
        <v>45974</v>
      </c>
      <c r="E395" s="32" t="s">
        <v>682</v>
      </c>
      <c r="F395" s="91">
        <f>(D395 + TIME(LEFT(E395, 2), MID(E395, 3, 2), 0)) - (B395 + TIME(LEFT(C395, 2), MID(C395, 3, 2), 0))</f>
        <v>3.6465277777751908</v>
      </c>
    </row>
    <row r="396" spans="1:6" x14ac:dyDescent="0.25">
      <c r="A396" s="32" t="s">
        <v>241</v>
      </c>
      <c r="B396" s="84">
        <v>45971</v>
      </c>
      <c r="C396" s="32" t="s">
        <v>596</v>
      </c>
      <c r="D396" s="84">
        <v>45971</v>
      </c>
      <c r="E396" s="32" t="s">
        <v>496</v>
      </c>
      <c r="F396" s="91">
        <f t="shared" ref="F396:F431" si="27">(D396 + TIME(LEFT(E396, 2), MID(E396, 3, 2), 0)) - (B396 + TIME(LEFT(C396, 2), MID(C396, 3, 2), 0))</f>
        <v>3.2638888886140194E-2</v>
      </c>
    </row>
    <row r="397" spans="1:6" x14ac:dyDescent="0.25">
      <c r="A397" s="32" t="s">
        <v>228</v>
      </c>
      <c r="B397" s="84">
        <v>45971</v>
      </c>
      <c r="C397" s="32" t="s">
        <v>493</v>
      </c>
      <c r="D397" s="84">
        <v>45971</v>
      </c>
      <c r="E397" s="32" t="s">
        <v>748</v>
      </c>
      <c r="F397" s="91">
        <f t="shared" si="27"/>
        <v>8.1944444449618459E-2</v>
      </c>
    </row>
    <row r="398" spans="1:6" x14ac:dyDescent="0.25">
      <c r="A398" s="32" t="s">
        <v>247</v>
      </c>
      <c r="B398" s="84">
        <v>45971</v>
      </c>
      <c r="C398" s="32" t="s">
        <v>348</v>
      </c>
      <c r="D398" s="84">
        <v>45971</v>
      </c>
      <c r="E398" s="32" t="s">
        <v>749</v>
      </c>
      <c r="F398" s="91">
        <f t="shared" si="27"/>
        <v>2.8472222220443655E-2</v>
      </c>
    </row>
    <row r="399" spans="1:6" x14ac:dyDescent="0.25">
      <c r="A399" s="32" t="s">
        <v>200</v>
      </c>
      <c r="B399" s="84">
        <v>45971</v>
      </c>
      <c r="C399" s="32" t="s">
        <v>490</v>
      </c>
      <c r="D399" s="84">
        <v>45973</v>
      </c>
      <c r="E399" s="32" t="s">
        <v>750</v>
      </c>
      <c r="F399" s="91">
        <f t="shared" si="27"/>
        <v>1.6840277777737356</v>
      </c>
    </row>
    <row r="400" spans="1:6" x14ac:dyDescent="0.25">
      <c r="A400" s="32" t="s">
        <v>243</v>
      </c>
      <c r="B400" s="84">
        <v>45971</v>
      </c>
      <c r="C400" s="32" t="s">
        <v>656</v>
      </c>
      <c r="D400" s="84">
        <v>45971</v>
      </c>
      <c r="E400" s="32" t="s">
        <v>319</v>
      </c>
      <c r="F400" s="91">
        <f t="shared" si="27"/>
        <v>0.47569444444525288</v>
      </c>
    </row>
    <row r="401" spans="1:6" x14ac:dyDescent="0.25">
      <c r="A401" s="32" t="s">
        <v>245</v>
      </c>
      <c r="B401" s="84">
        <v>45971</v>
      </c>
      <c r="C401" s="32" t="s">
        <v>489</v>
      </c>
      <c r="D401" s="84">
        <v>45971</v>
      </c>
      <c r="E401" s="32" t="s">
        <v>312</v>
      </c>
      <c r="F401" s="91">
        <f t="shared" si="27"/>
        <v>0.476388888884685</v>
      </c>
    </row>
    <row r="402" spans="1:6" x14ac:dyDescent="0.25">
      <c r="A402" s="32" t="s">
        <v>261</v>
      </c>
      <c r="B402" s="84">
        <v>45971</v>
      </c>
      <c r="C402" s="32" t="s">
        <v>751</v>
      </c>
      <c r="D402" s="84">
        <v>45971</v>
      </c>
      <c r="E402" s="32" t="s">
        <v>496</v>
      </c>
      <c r="F402" s="91">
        <f t="shared" si="27"/>
        <v>1.3888888883229811E-2</v>
      </c>
    </row>
    <row r="403" spans="1:6" x14ac:dyDescent="0.25">
      <c r="A403" s="32" t="s">
        <v>258</v>
      </c>
      <c r="B403" s="84">
        <v>45971</v>
      </c>
      <c r="C403" s="32" t="s">
        <v>752</v>
      </c>
      <c r="D403" s="84">
        <v>45971</v>
      </c>
      <c r="E403" s="32" t="s">
        <v>496</v>
      </c>
      <c r="F403" s="91">
        <f t="shared" si="27"/>
        <v>9.7222222175332718E-3</v>
      </c>
    </row>
    <row r="404" spans="1:6" x14ac:dyDescent="0.25">
      <c r="A404" s="32" t="s">
        <v>241</v>
      </c>
      <c r="B404" s="84">
        <v>45971</v>
      </c>
      <c r="C404" s="32" t="s">
        <v>492</v>
      </c>
      <c r="D404" s="84">
        <v>45971</v>
      </c>
      <c r="E404" s="32" t="s">
        <v>753</v>
      </c>
      <c r="F404" s="91">
        <f t="shared" si="27"/>
        <v>0.46527777777373558</v>
      </c>
    </row>
    <row r="405" spans="1:6" x14ac:dyDescent="0.25">
      <c r="A405" s="32" t="s">
        <v>247</v>
      </c>
      <c r="B405" s="84">
        <v>45971</v>
      </c>
      <c r="C405" s="32" t="s">
        <v>754</v>
      </c>
      <c r="D405" s="84">
        <v>45971</v>
      </c>
      <c r="E405" s="32" t="s">
        <v>748</v>
      </c>
      <c r="F405" s="91">
        <f t="shared" si="27"/>
        <v>4.5138888890505768E-2</v>
      </c>
    </row>
    <row r="406" spans="1:6" x14ac:dyDescent="0.25">
      <c r="A406" s="32" t="s">
        <v>261</v>
      </c>
      <c r="B406" s="84">
        <v>45971</v>
      </c>
      <c r="C406" s="32" t="s">
        <v>434</v>
      </c>
      <c r="D406" s="84">
        <v>45971</v>
      </c>
      <c r="E406" s="32" t="s">
        <v>755</v>
      </c>
      <c r="F406" s="91">
        <f t="shared" si="27"/>
        <v>1.3888888883229811E-2</v>
      </c>
    </row>
    <row r="407" spans="1:6" x14ac:dyDescent="0.25">
      <c r="A407" s="32" t="s">
        <v>258</v>
      </c>
      <c r="B407" s="84">
        <v>45971</v>
      </c>
      <c r="C407" s="32" t="s">
        <v>660</v>
      </c>
      <c r="D407" s="84">
        <v>45971</v>
      </c>
      <c r="E407" s="32" t="s">
        <v>756</v>
      </c>
      <c r="F407" s="91">
        <f t="shared" si="27"/>
        <v>1.1111111110949423E-2</v>
      </c>
    </row>
    <row r="408" spans="1:6" x14ac:dyDescent="0.25">
      <c r="A408" s="32" t="s">
        <v>290</v>
      </c>
      <c r="B408" s="84">
        <v>45971</v>
      </c>
      <c r="C408" s="32" t="s">
        <v>757</v>
      </c>
      <c r="D408" s="84">
        <v>45971</v>
      </c>
      <c r="E408" s="32" t="s">
        <v>758</v>
      </c>
      <c r="F408" s="91">
        <f t="shared" si="27"/>
        <v>6.9444444452528842E-3</v>
      </c>
    </row>
    <row r="409" spans="1:6" x14ac:dyDescent="0.25">
      <c r="A409" s="32" t="s">
        <v>247</v>
      </c>
      <c r="B409" s="84">
        <v>45971</v>
      </c>
      <c r="C409" s="32" t="s">
        <v>404</v>
      </c>
      <c r="D409" s="84">
        <v>45971</v>
      </c>
      <c r="E409" s="32" t="s">
        <v>379</v>
      </c>
      <c r="F409" s="91">
        <f t="shared" si="27"/>
        <v>0.37013888889487134</v>
      </c>
    </row>
    <row r="410" spans="1:6" x14ac:dyDescent="0.25">
      <c r="A410" s="32" t="s">
        <v>228</v>
      </c>
      <c r="B410" s="84">
        <v>45971</v>
      </c>
      <c r="C410" s="32" t="s">
        <v>759</v>
      </c>
      <c r="D410" s="84">
        <v>45971</v>
      </c>
      <c r="E410" s="32" t="s">
        <v>760</v>
      </c>
      <c r="F410" s="91">
        <f t="shared" si="27"/>
        <v>0.36875000000145519</v>
      </c>
    </row>
    <row r="411" spans="1:6" x14ac:dyDescent="0.25">
      <c r="A411" s="32" t="s">
        <v>216</v>
      </c>
      <c r="B411" s="84">
        <v>45971</v>
      </c>
      <c r="C411" s="32" t="s">
        <v>300</v>
      </c>
      <c r="D411" s="84">
        <v>45971</v>
      </c>
      <c r="E411" s="32" t="s">
        <v>719</v>
      </c>
      <c r="F411" s="91">
        <f t="shared" si="27"/>
        <v>0.42430555555620231</v>
      </c>
    </row>
    <row r="412" spans="1:6" x14ac:dyDescent="0.25">
      <c r="A412" s="32" t="s">
        <v>258</v>
      </c>
      <c r="B412" s="84">
        <v>45971</v>
      </c>
      <c r="C412" s="32" t="s">
        <v>375</v>
      </c>
      <c r="D412" s="84">
        <v>45971</v>
      </c>
      <c r="E412" s="32" t="s">
        <v>459</v>
      </c>
      <c r="F412" s="91">
        <f t="shared" si="27"/>
        <v>0.1444444444423425</v>
      </c>
    </row>
    <row r="413" spans="1:6" x14ac:dyDescent="0.25">
      <c r="A413" s="32" t="s">
        <v>290</v>
      </c>
      <c r="B413" s="84">
        <v>45971</v>
      </c>
      <c r="C413" s="32" t="s">
        <v>761</v>
      </c>
      <c r="D413" s="84">
        <v>45971</v>
      </c>
      <c r="E413" s="32" t="s">
        <v>762</v>
      </c>
      <c r="F413" s="91">
        <f t="shared" si="27"/>
        <v>3.6805555551836733E-2</v>
      </c>
    </row>
    <row r="414" spans="1:6" x14ac:dyDescent="0.25">
      <c r="A414" s="32" t="s">
        <v>258</v>
      </c>
      <c r="B414" s="84">
        <v>45971</v>
      </c>
      <c r="C414" s="32" t="s">
        <v>763</v>
      </c>
      <c r="D414" s="84">
        <v>45971</v>
      </c>
      <c r="E414" s="32" t="s">
        <v>678</v>
      </c>
      <c r="F414" s="91">
        <f t="shared" si="27"/>
        <v>2.8472222220443655E-2</v>
      </c>
    </row>
    <row r="415" spans="1:6" x14ac:dyDescent="0.25">
      <c r="A415" s="32" t="s">
        <v>261</v>
      </c>
      <c r="B415" s="84">
        <v>45971</v>
      </c>
      <c r="C415" s="32" t="s">
        <v>680</v>
      </c>
      <c r="D415" s="84">
        <v>45971</v>
      </c>
      <c r="E415" s="32" t="s">
        <v>764</v>
      </c>
      <c r="F415" s="91">
        <f t="shared" si="27"/>
        <v>3.2638888893416151E-2</v>
      </c>
    </row>
    <row r="416" spans="1:6" x14ac:dyDescent="0.25">
      <c r="A416" s="32" t="s">
        <v>219</v>
      </c>
      <c r="B416" s="84">
        <v>45971</v>
      </c>
      <c r="C416" s="32" t="s">
        <v>217</v>
      </c>
      <c r="D416" s="84">
        <v>45972</v>
      </c>
      <c r="E416" s="32" t="s">
        <v>218</v>
      </c>
      <c r="F416" s="91">
        <f t="shared" si="27"/>
        <v>0.50069444443943212</v>
      </c>
    </row>
    <row r="417" spans="1:6" x14ac:dyDescent="0.25">
      <c r="A417" s="32" t="s">
        <v>231</v>
      </c>
      <c r="B417" s="84">
        <v>45971</v>
      </c>
      <c r="C417" s="32" t="s">
        <v>217</v>
      </c>
      <c r="D417" s="84">
        <v>45971</v>
      </c>
      <c r="E417" s="32" t="s">
        <v>719</v>
      </c>
      <c r="F417" s="91">
        <f t="shared" si="27"/>
        <v>0.17430555555620231</v>
      </c>
    </row>
    <row r="418" spans="1:6" x14ac:dyDescent="0.25">
      <c r="A418" s="32" t="s">
        <v>216</v>
      </c>
      <c r="B418" s="84">
        <v>45971</v>
      </c>
      <c r="C418" s="32" t="s">
        <v>765</v>
      </c>
      <c r="D418" s="84">
        <v>45972</v>
      </c>
      <c r="E418" s="32" t="s">
        <v>301</v>
      </c>
      <c r="F418" s="91">
        <f t="shared" si="27"/>
        <v>7.2916666664241347E-2</v>
      </c>
    </row>
    <row r="419" spans="1:6" x14ac:dyDescent="0.25">
      <c r="A419" s="32" t="s">
        <v>231</v>
      </c>
      <c r="B419" s="84">
        <v>45971</v>
      </c>
      <c r="C419" s="32" t="s">
        <v>765</v>
      </c>
      <c r="D419" s="84">
        <v>45972</v>
      </c>
      <c r="E419" s="32" t="s">
        <v>218</v>
      </c>
      <c r="F419" s="91">
        <f t="shared" si="27"/>
        <v>0.32291666666424135</v>
      </c>
    </row>
    <row r="420" spans="1:6" x14ac:dyDescent="0.25">
      <c r="A420" s="32" t="s">
        <v>277</v>
      </c>
      <c r="B420" s="84">
        <v>45971</v>
      </c>
      <c r="C420" s="32" t="s">
        <v>766</v>
      </c>
      <c r="D420" s="84">
        <v>45972</v>
      </c>
      <c r="E420" s="32" t="s">
        <v>266</v>
      </c>
      <c r="F420" s="91">
        <f t="shared" si="27"/>
        <v>0.41527777777810115</v>
      </c>
    </row>
    <row r="421" spans="1:6" x14ac:dyDescent="0.25">
      <c r="A421" s="32" t="s">
        <v>213</v>
      </c>
      <c r="B421" s="84">
        <v>45972</v>
      </c>
      <c r="C421" s="32" t="s">
        <v>232</v>
      </c>
      <c r="D421" s="84">
        <v>45972</v>
      </c>
      <c r="E421" s="32" t="s">
        <v>522</v>
      </c>
      <c r="F421" s="91">
        <f t="shared" si="27"/>
        <v>0.50138888888614019</v>
      </c>
    </row>
    <row r="422" spans="1:6" x14ac:dyDescent="0.25">
      <c r="A422" s="32" t="s">
        <v>243</v>
      </c>
      <c r="B422" s="84">
        <v>45972</v>
      </c>
      <c r="C422" s="32" t="s">
        <v>686</v>
      </c>
      <c r="D422" s="84">
        <v>45972</v>
      </c>
      <c r="E422" s="32" t="s">
        <v>767</v>
      </c>
      <c r="F422" s="91">
        <f t="shared" si="27"/>
        <v>2.0833333328482695E-3</v>
      </c>
    </row>
    <row r="423" spans="1:6" x14ac:dyDescent="0.25">
      <c r="A423" s="32" t="s">
        <v>245</v>
      </c>
      <c r="B423" s="84">
        <v>45972</v>
      </c>
      <c r="C423" s="32" t="s">
        <v>686</v>
      </c>
      <c r="D423" s="84">
        <v>45972</v>
      </c>
      <c r="E423" s="32" t="s">
        <v>768</v>
      </c>
      <c r="F423" s="91">
        <f t="shared" si="27"/>
        <v>2.3611111115314998E-2</v>
      </c>
    </row>
    <row r="424" spans="1:6" x14ac:dyDescent="0.25">
      <c r="A424" s="32" t="s">
        <v>241</v>
      </c>
      <c r="B424" s="84">
        <v>45972</v>
      </c>
      <c r="C424" s="32" t="s">
        <v>686</v>
      </c>
      <c r="D424" s="84">
        <v>45972</v>
      </c>
      <c r="E424" s="32" t="s">
        <v>769</v>
      </c>
      <c r="F424" s="91">
        <f t="shared" si="27"/>
        <v>3.2638888893416151E-2</v>
      </c>
    </row>
    <row r="425" spans="1:6" x14ac:dyDescent="0.25">
      <c r="A425" s="32" t="s">
        <v>228</v>
      </c>
      <c r="B425" s="84">
        <v>45972</v>
      </c>
      <c r="C425" s="32" t="s">
        <v>324</v>
      </c>
      <c r="D425" s="84">
        <v>45972</v>
      </c>
      <c r="E425" s="32" t="s">
        <v>641</v>
      </c>
      <c r="F425" s="91">
        <f t="shared" si="27"/>
        <v>0.62916666666569654</v>
      </c>
    </row>
    <row r="426" spans="1:6" x14ac:dyDescent="0.25">
      <c r="A426" s="32" t="s">
        <v>251</v>
      </c>
      <c r="B426" s="84">
        <v>45972</v>
      </c>
      <c r="C426" s="32" t="s">
        <v>252</v>
      </c>
      <c r="D426" s="84">
        <v>45972</v>
      </c>
      <c r="E426" s="32" t="s">
        <v>253</v>
      </c>
      <c r="F426" s="91">
        <f t="shared" si="27"/>
        <v>0.50069444443943212</v>
      </c>
    </row>
    <row r="427" spans="1:6" x14ac:dyDescent="0.25">
      <c r="A427" s="32" t="s">
        <v>216</v>
      </c>
      <c r="B427" s="84">
        <v>45972</v>
      </c>
      <c r="C427" s="32" t="s">
        <v>252</v>
      </c>
      <c r="D427" s="84">
        <v>45972</v>
      </c>
      <c r="E427" s="32" t="s">
        <v>628</v>
      </c>
      <c r="F427" s="91">
        <f t="shared" si="27"/>
        <v>0.58819444444088731</v>
      </c>
    </row>
    <row r="428" spans="1:6" x14ac:dyDescent="0.25">
      <c r="A428" s="32" t="s">
        <v>243</v>
      </c>
      <c r="B428" s="84">
        <v>45972</v>
      </c>
      <c r="C428" s="32" t="s">
        <v>592</v>
      </c>
      <c r="D428" s="84">
        <v>45972</v>
      </c>
      <c r="E428" s="32" t="s">
        <v>606</v>
      </c>
      <c r="F428" s="91">
        <f t="shared" si="27"/>
        <v>5.8333333334303461E-2</v>
      </c>
    </row>
    <row r="429" spans="1:6" x14ac:dyDescent="0.25">
      <c r="A429" s="32" t="s">
        <v>245</v>
      </c>
      <c r="B429" s="84">
        <v>45972</v>
      </c>
      <c r="C429" s="32" t="s">
        <v>770</v>
      </c>
      <c r="D429" s="84">
        <v>45972</v>
      </c>
      <c r="E429" s="32" t="s">
        <v>496</v>
      </c>
      <c r="F429" s="91">
        <f t="shared" si="27"/>
        <v>5.486111110803904E-2</v>
      </c>
    </row>
    <row r="430" spans="1:6" x14ac:dyDescent="0.25">
      <c r="A430" s="32" t="s">
        <v>241</v>
      </c>
      <c r="B430" s="84">
        <v>45972</v>
      </c>
      <c r="C430" s="32" t="s">
        <v>771</v>
      </c>
      <c r="D430" s="84">
        <v>45972</v>
      </c>
      <c r="E430" s="32" t="s">
        <v>772</v>
      </c>
      <c r="F430" s="91">
        <f t="shared" si="27"/>
        <v>0.36666666666133096</v>
      </c>
    </row>
    <row r="431" spans="1:6" x14ac:dyDescent="0.25">
      <c r="A431" s="32" t="s">
        <v>247</v>
      </c>
      <c r="B431" s="84">
        <v>45972</v>
      </c>
      <c r="C431" s="32" t="s">
        <v>773</v>
      </c>
      <c r="D431" s="84">
        <v>45972</v>
      </c>
      <c r="E431" s="32" t="s">
        <v>699</v>
      </c>
      <c r="F431" s="91">
        <f t="shared" si="27"/>
        <v>0.52708333333430346</v>
      </c>
    </row>
    <row r="432" spans="1:6" x14ac:dyDescent="0.25">
      <c r="A432" s="32" t="s">
        <v>203</v>
      </c>
      <c r="B432" s="84">
        <v>45972</v>
      </c>
      <c r="C432" s="32" t="s">
        <v>423</v>
      </c>
      <c r="D432" s="84">
        <v>45975</v>
      </c>
      <c r="E432" s="32" t="s">
        <v>774</v>
      </c>
      <c r="F432" s="91">
        <f>(D432 + TIME(LEFT(E432, 2), MID(E432, 3, 2), 0)) - (B432 + TIME(LEFT(C432, 2), MID(C432, 3, 2), 0))</f>
        <v>2.7041666666700621</v>
      </c>
    </row>
    <row r="433" spans="1:8" x14ac:dyDescent="0.25">
      <c r="A433" s="32" t="s">
        <v>258</v>
      </c>
      <c r="B433" s="84">
        <v>45972</v>
      </c>
      <c r="C433" s="32" t="s">
        <v>256</v>
      </c>
      <c r="D433" s="84">
        <v>45972</v>
      </c>
      <c r="E433" s="32" t="s">
        <v>353</v>
      </c>
      <c r="F433" s="91">
        <f t="shared" ref="F433:F464" si="28">(D433 + TIME(LEFT(E433, 2), MID(E433, 3, 2), 0)) - (B433 + TIME(LEFT(C433, 2), MID(C433, 3, 2), 0))</f>
        <v>2.7777777781011537E-2</v>
      </c>
    </row>
    <row r="434" spans="1:8" x14ac:dyDescent="0.25">
      <c r="A434" s="32" t="s">
        <v>261</v>
      </c>
      <c r="B434" s="84">
        <v>45972</v>
      </c>
      <c r="C434" s="32" t="s">
        <v>428</v>
      </c>
      <c r="D434" s="84">
        <v>45972</v>
      </c>
      <c r="E434" s="32" t="s">
        <v>752</v>
      </c>
      <c r="F434" s="91">
        <f t="shared" si="28"/>
        <v>1.3888888890505768E-2</v>
      </c>
    </row>
    <row r="435" spans="1:8" x14ac:dyDescent="0.25">
      <c r="A435" s="32" t="s">
        <v>290</v>
      </c>
      <c r="B435" s="84">
        <v>45972</v>
      </c>
      <c r="C435" s="32" t="s">
        <v>653</v>
      </c>
      <c r="D435" s="84">
        <v>45972</v>
      </c>
      <c r="E435" s="32" t="s">
        <v>751</v>
      </c>
      <c r="F435" s="91">
        <f t="shared" si="28"/>
        <v>7.6388888919609599E-3</v>
      </c>
    </row>
    <row r="436" spans="1:8" x14ac:dyDescent="0.25">
      <c r="A436" s="32" t="s">
        <v>264</v>
      </c>
      <c r="B436" s="84">
        <v>45972</v>
      </c>
      <c r="C436" s="32" t="s">
        <v>354</v>
      </c>
      <c r="D436" s="84">
        <v>45972</v>
      </c>
      <c r="E436" s="32" t="s">
        <v>601</v>
      </c>
      <c r="F436" s="91">
        <f t="shared" si="28"/>
        <v>5.5555555518367328E-3</v>
      </c>
    </row>
    <row r="437" spans="1:8" x14ac:dyDescent="0.25">
      <c r="A437" s="32" t="s">
        <v>243</v>
      </c>
      <c r="B437" s="84">
        <v>45972</v>
      </c>
      <c r="C437" s="32" t="s">
        <v>271</v>
      </c>
      <c r="D437" s="84">
        <v>45972</v>
      </c>
      <c r="E437" s="32" t="s">
        <v>399</v>
      </c>
      <c r="F437" s="91">
        <f t="shared" si="28"/>
        <v>0.48402777778392192</v>
      </c>
    </row>
    <row r="438" spans="1:8" x14ac:dyDescent="0.25">
      <c r="A438" s="32" t="s">
        <v>245</v>
      </c>
      <c r="B438" s="84">
        <v>45972</v>
      </c>
      <c r="C438" s="32" t="s">
        <v>775</v>
      </c>
      <c r="D438" s="84">
        <v>45972</v>
      </c>
      <c r="E438" s="32" t="s">
        <v>776</v>
      </c>
      <c r="F438" s="91">
        <f t="shared" si="28"/>
        <v>0.48194444444379769</v>
      </c>
    </row>
    <row r="439" spans="1:8" x14ac:dyDescent="0.25">
      <c r="A439" s="32" t="s">
        <v>258</v>
      </c>
      <c r="B439" s="84">
        <v>45972</v>
      </c>
      <c r="C439" s="32" t="s">
        <v>777</v>
      </c>
      <c r="D439" s="84">
        <v>45972</v>
      </c>
      <c r="E439" s="32" t="s">
        <v>778</v>
      </c>
      <c r="F439" s="91">
        <f t="shared" si="28"/>
        <v>0.211111111115315</v>
      </c>
    </row>
    <row r="440" spans="1:8" x14ac:dyDescent="0.25">
      <c r="A440" s="32" t="s">
        <v>261</v>
      </c>
      <c r="B440" s="84">
        <v>45972</v>
      </c>
      <c r="C440" s="32" t="s">
        <v>610</v>
      </c>
      <c r="D440" s="84">
        <v>45972</v>
      </c>
      <c r="E440" s="32" t="s">
        <v>778</v>
      </c>
      <c r="F440" s="91">
        <f t="shared" si="28"/>
        <v>0.20972222222189885</v>
      </c>
    </row>
    <row r="441" spans="1:8" x14ac:dyDescent="0.25">
      <c r="A441" s="32" t="s">
        <v>293</v>
      </c>
      <c r="B441" s="84">
        <v>45972</v>
      </c>
      <c r="C441" s="32" t="s">
        <v>275</v>
      </c>
      <c r="D441" s="84">
        <v>45972</v>
      </c>
      <c r="E441" s="32" t="s">
        <v>276</v>
      </c>
      <c r="F441" s="91">
        <f t="shared" si="28"/>
        <v>9.7222222175332718E-3</v>
      </c>
      <c r="H441" s="85" t="s">
        <v>779</v>
      </c>
    </row>
    <row r="442" spans="1:8" x14ac:dyDescent="0.25">
      <c r="A442" s="32" t="s">
        <v>290</v>
      </c>
      <c r="B442" s="84">
        <v>45972</v>
      </c>
      <c r="C442" s="32" t="s">
        <v>780</v>
      </c>
      <c r="D442" s="84">
        <v>45972</v>
      </c>
      <c r="E442" s="32" t="s">
        <v>781</v>
      </c>
      <c r="F442" s="91">
        <f t="shared" si="28"/>
        <v>0.18819444444670808</v>
      </c>
    </row>
    <row r="443" spans="1:8" x14ac:dyDescent="0.25">
      <c r="A443" s="32" t="s">
        <v>264</v>
      </c>
      <c r="B443" s="84">
        <v>45972</v>
      </c>
      <c r="C443" s="32" t="s">
        <v>782</v>
      </c>
      <c r="D443" s="84">
        <v>45972</v>
      </c>
      <c r="E443" s="32" t="s">
        <v>781</v>
      </c>
      <c r="F443" s="91">
        <f t="shared" si="28"/>
        <v>0.18333333333430346</v>
      </c>
    </row>
    <row r="444" spans="1:8" x14ac:dyDescent="0.25">
      <c r="A444" s="32" t="s">
        <v>293</v>
      </c>
      <c r="B444" s="84">
        <v>45972</v>
      </c>
      <c r="C444" s="32" t="s">
        <v>783</v>
      </c>
      <c r="D444" s="84">
        <v>45972</v>
      </c>
      <c r="E444" s="32" t="s">
        <v>516</v>
      </c>
      <c r="F444" s="91">
        <f t="shared" si="28"/>
        <v>1.9444444442342501E-2</v>
      </c>
    </row>
    <row r="445" spans="1:8" x14ac:dyDescent="0.25">
      <c r="A445" s="32" t="s">
        <v>286</v>
      </c>
      <c r="B445" s="84">
        <v>45972</v>
      </c>
      <c r="C445" s="32" t="s">
        <v>662</v>
      </c>
      <c r="D445" s="84">
        <v>45972</v>
      </c>
      <c r="E445" s="32" t="s">
        <v>781</v>
      </c>
      <c r="F445" s="91">
        <f t="shared" si="28"/>
        <v>0.14722222222189885</v>
      </c>
    </row>
    <row r="446" spans="1:8" x14ac:dyDescent="0.25">
      <c r="A446" s="32" t="s">
        <v>231</v>
      </c>
      <c r="B446" s="84">
        <v>45972</v>
      </c>
      <c r="C446" s="32" t="s">
        <v>214</v>
      </c>
      <c r="D446" s="84">
        <v>45973</v>
      </c>
      <c r="E446" s="32" t="s">
        <v>784</v>
      </c>
      <c r="F446" s="91">
        <f t="shared" si="28"/>
        <v>0.54513888889050577</v>
      </c>
    </row>
    <row r="447" spans="1:8" x14ac:dyDescent="0.25">
      <c r="A447" s="32" t="s">
        <v>322</v>
      </c>
      <c r="B447" s="84">
        <v>45972</v>
      </c>
      <c r="C447" s="32" t="s">
        <v>785</v>
      </c>
      <c r="D447" s="84">
        <v>45972</v>
      </c>
      <c r="E447" s="32" t="s">
        <v>781</v>
      </c>
      <c r="F447" s="91">
        <f t="shared" si="28"/>
        <v>7.013888889196096E-2</v>
      </c>
    </row>
    <row r="448" spans="1:8" x14ac:dyDescent="0.25">
      <c r="A448" s="32" t="s">
        <v>241</v>
      </c>
      <c r="B448" s="84">
        <v>45972</v>
      </c>
      <c r="C448" s="32" t="s">
        <v>786</v>
      </c>
      <c r="D448" s="84">
        <v>45972</v>
      </c>
      <c r="E448" s="32" t="s">
        <v>345</v>
      </c>
      <c r="F448" s="91">
        <f t="shared" si="28"/>
        <v>0.21250000000145519</v>
      </c>
    </row>
    <row r="449" spans="1:6" x14ac:dyDescent="0.25">
      <c r="A449" s="32" t="s">
        <v>258</v>
      </c>
      <c r="B449" s="84">
        <v>45972</v>
      </c>
      <c r="C449" s="32" t="s">
        <v>787</v>
      </c>
      <c r="D449" s="84">
        <v>45972</v>
      </c>
      <c r="E449" s="32" t="s">
        <v>788</v>
      </c>
      <c r="F449" s="91">
        <f t="shared" si="28"/>
        <v>0.17638888888905058</v>
      </c>
    </row>
    <row r="450" spans="1:6" x14ac:dyDescent="0.25">
      <c r="A450" s="32" t="s">
        <v>264</v>
      </c>
      <c r="B450" s="84">
        <v>45972</v>
      </c>
      <c r="C450" s="32" t="s">
        <v>664</v>
      </c>
      <c r="D450" s="84">
        <v>45972</v>
      </c>
      <c r="E450" s="32" t="s">
        <v>654</v>
      </c>
      <c r="F450" s="91">
        <f t="shared" si="28"/>
        <v>2.9861111106583849E-2</v>
      </c>
    </row>
    <row r="451" spans="1:6" x14ac:dyDescent="0.25">
      <c r="A451" s="32" t="s">
        <v>261</v>
      </c>
      <c r="B451" s="84">
        <v>45972</v>
      </c>
      <c r="C451" s="32" t="s">
        <v>789</v>
      </c>
      <c r="D451" s="84">
        <v>45972</v>
      </c>
      <c r="E451" s="32" t="s">
        <v>632</v>
      </c>
      <c r="F451" s="91">
        <f t="shared" si="28"/>
        <v>0.15555555556056788</v>
      </c>
    </row>
    <row r="452" spans="1:6" x14ac:dyDescent="0.25">
      <c r="A452" s="32" t="s">
        <v>290</v>
      </c>
      <c r="B452" s="84">
        <v>45972</v>
      </c>
      <c r="C452" s="32" t="s">
        <v>789</v>
      </c>
      <c r="D452" s="84">
        <v>45972</v>
      </c>
      <c r="E452" s="32" t="s">
        <v>672</v>
      </c>
      <c r="F452" s="91">
        <f t="shared" si="28"/>
        <v>0.1368055555576575</v>
      </c>
    </row>
    <row r="453" spans="1:6" x14ac:dyDescent="0.25">
      <c r="A453" s="32" t="s">
        <v>264</v>
      </c>
      <c r="B453" s="84">
        <v>45972</v>
      </c>
      <c r="C453" s="32" t="s">
        <v>675</v>
      </c>
      <c r="D453" s="84">
        <v>45972</v>
      </c>
      <c r="E453" s="32" t="s">
        <v>713</v>
      </c>
      <c r="F453" s="91">
        <f t="shared" si="28"/>
        <v>0.10555555555038154</v>
      </c>
    </row>
    <row r="454" spans="1:6" x14ac:dyDescent="0.25">
      <c r="A454" s="32" t="s">
        <v>293</v>
      </c>
      <c r="B454" s="84">
        <v>45972</v>
      </c>
      <c r="C454" s="32" t="s">
        <v>790</v>
      </c>
      <c r="D454" s="84">
        <v>45972</v>
      </c>
      <c r="E454" s="32" t="s">
        <v>791</v>
      </c>
      <c r="F454" s="91">
        <f t="shared" si="28"/>
        <v>5.2777777775190771E-2</v>
      </c>
    </row>
    <row r="455" spans="1:6" x14ac:dyDescent="0.25">
      <c r="A455" s="32" t="s">
        <v>383</v>
      </c>
      <c r="B455" s="84">
        <v>45972</v>
      </c>
      <c r="C455" s="32" t="s">
        <v>792</v>
      </c>
      <c r="D455" s="84">
        <v>45972</v>
      </c>
      <c r="E455" s="32" t="s">
        <v>793</v>
      </c>
      <c r="F455" s="91">
        <f t="shared" si="28"/>
        <v>4.8611111109494232E-2</v>
      </c>
    </row>
    <row r="456" spans="1:6" x14ac:dyDescent="0.25">
      <c r="A456" s="32" t="s">
        <v>213</v>
      </c>
      <c r="B456" s="84">
        <v>45972</v>
      </c>
      <c r="C456" s="32" t="s">
        <v>217</v>
      </c>
      <c r="D456" s="84">
        <v>45973</v>
      </c>
      <c r="E456" s="32" t="s">
        <v>218</v>
      </c>
      <c r="F456" s="91">
        <f t="shared" si="28"/>
        <v>0.50069444443943212</v>
      </c>
    </row>
    <row r="457" spans="1:6" x14ac:dyDescent="0.25">
      <c r="A457" s="32" t="s">
        <v>322</v>
      </c>
      <c r="B457" s="84">
        <v>45972</v>
      </c>
      <c r="C457" s="32" t="s">
        <v>591</v>
      </c>
      <c r="D457" s="84">
        <v>45972</v>
      </c>
      <c r="E457" s="32" t="s">
        <v>794</v>
      </c>
      <c r="F457" s="91">
        <f t="shared" si="28"/>
        <v>3.125E-2</v>
      </c>
    </row>
    <row r="458" spans="1:6" x14ac:dyDescent="0.25">
      <c r="A458" s="32" t="s">
        <v>219</v>
      </c>
      <c r="B458" s="84">
        <v>45972</v>
      </c>
      <c r="C458" s="32" t="s">
        <v>217</v>
      </c>
      <c r="D458" s="84">
        <v>45973</v>
      </c>
      <c r="E458" s="32">
        <v>0</v>
      </c>
      <c r="F458" s="91" t="e">
        <f t="shared" si="28"/>
        <v>#VALUE!</v>
      </c>
    </row>
    <row r="459" spans="1:6" x14ac:dyDescent="0.25">
      <c r="A459" s="32" t="s">
        <v>277</v>
      </c>
      <c r="B459" s="84">
        <v>45972</v>
      </c>
      <c r="C459" s="32" t="s">
        <v>795</v>
      </c>
      <c r="D459" s="84">
        <v>45973</v>
      </c>
      <c r="E459" s="32" t="s">
        <v>796</v>
      </c>
      <c r="F459" s="91">
        <f t="shared" si="28"/>
        <v>0.3166666666729725</v>
      </c>
    </row>
    <row r="460" spans="1:6" x14ac:dyDescent="0.25">
      <c r="A460" s="32" t="s">
        <v>241</v>
      </c>
      <c r="B460" s="84">
        <v>45973</v>
      </c>
      <c r="C460" s="32" t="s">
        <v>342</v>
      </c>
      <c r="D460" s="84">
        <v>45973</v>
      </c>
      <c r="E460" s="32" t="s">
        <v>797</v>
      </c>
      <c r="F460" s="91">
        <f t="shared" si="28"/>
        <v>6.9444444452528842E-3</v>
      </c>
    </row>
    <row r="461" spans="1:6" x14ac:dyDescent="0.25">
      <c r="A461" s="32" t="s">
        <v>228</v>
      </c>
      <c r="B461" s="84">
        <v>45973</v>
      </c>
      <c r="C461" s="32" t="s">
        <v>342</v>
      </c>
      <c r="D461" s="84">
        <v>45973</v>
      </c>
      <c r="E461" s="32" t="s">
        <v>798</v>
      </c>
      <c r="F461" s="91">
        <f t="shared" si="28"/>
        <v>1.8055555556202307E-2</v>
      </c>
    </row>
    <row r="462" spans="1:6" x14ac:dyDescent="0.25">
      <c r="A462" s="32" t="s">
        <v>243</v>
      </c>
      <c r="B462" s="84">
        <v>45973</v>
      </c>
      <c r="C462" s="32" t="s">
        <v>342</v>
      </c>
      <c r="D462" s="84">
        <v>45973</v>
      </c>
      <c r="E462" s="32" t="s">
        <v>799</v>
      </c>
      <c r="F462" s="91">
        <f t="shared" si="28"/>
        <v>2.5000000001455192E-2</v>
      </c>
    </row>
    <row r="463" spans="1:6" x14ac:dyDescent="0.25">
      <c r="A463" s="32" t="s">
        <v>245</v>
      </c>
      <c r="B463" s="84">
        <v>45973</v>
      </c>
      <c r="C463" s="32" t="s">
        <v>342</v>
      </c>
      <c r="D463" s="84">
        <v>45973</v>
      </c>
      <c r="E463" s="32" t="s">
        <v>325</v>
      </c>
      <c r="F463" s="91">
        <f t="shared" si="28"/>
        <v>3.9583333338669036E-2</v>
      </c>
    </row>
    <row r="464" spans="1:6" x14ac:dyDescent="0.25">
      <c r="A464" s="32" t="s">
        <v>216</v>
      </c>
      <c r="B464" s="84">
        <v>45973</v>
      </c>
      <c r="C464" s="32" t="s">
        <v>800</v>
      </c>
      <c r="D464" s="84">
        <v>45974</v>
      </c>
      <c r="E464" s="32" t="s">
        <v>801</v>
      </c>
      <c r="F464" s="91">
        <f t="shared" si="28"/>
        <v>1.2180555555605679</v>
      </c>
    </row>
    <row r="465" spans="1:8" x14ac:dyDescent="0.25">
      <c r="A465" s="32" t="s">
        <v>241</v>
      </c>
      <c r="B465" s="84">
        <v>45973</v>
      </c>
      <c r="C465" s="32" t="s">
        <v>802</v>
      </c>
      <c r="D465" s="84">
        <v>45973</v>
      </c>
      <c r="E465" s="32" t="s">
        <v>803</v>
      </c>
      <c r="F465" s="91">
        <f t="shared" ref="F465:F496" si="29">(D465 + TIME(LEFT(E465, 2), MID(E465, 3, 2), 0)) - (B465 + TIME(LEFT(C465, 2), MID(C465, 3, 2), 0))</f>
        <v>5.3472222221898846E-2</v>
      </c>
    </row>
    <row r="466" spans="1:8" x14ac:dyDescent="0.25">
      <c r="A466" s="32" t="s">
        <v>228</v>
      </c>
      <c r="B466" s="84">
        <v>45973</v>
      </c>
      <c r="C466" s="32" t="s">
        <v>804</v>
      </c>
      <c r="D466" s="84">
        <v>45973</v>
      </c>
      <c r="E466" s="32" t="s">
        <v>752</v>
      </c>
      <c r="F466" s="91">
        <f t="shared" si="29"/>
        <v>0.12708333333284827</v>
      </c>
    </row>
    <row r="467" spans="1:8" x14ac:dyDescent="0.25">
      <c r="A467" s="32" t="s">
        <v>243</v>
      </c>
      <c r="B467" s="84">
        <v>45973</v>
      </c>
      <c r="C467" s="32" t="s">
        <v>410</v>
      </c>
      <c r="D467" s="84">
        <v>45973</v>
      </c>
      <c r="E467" s="32" t="s">
        <v>805</v>
      </c>
      <c r="F467" s="91">
        <f t="shared" si="29"/>
        <v>0.63819444444379769</v>
      </c>
    </row>
    <row r="468" spans="1:8" x14ac:dyDescent="0.25">
      <c r="A468" s="32" t="s">
        <v>245</v>
      </c>
      <c r="B468" s="84">
        <v>45973</v>
      </c>
      <c r="C468" s="32" t="s">
        <v>339</v>
      </c>
      <c r="D468" s="84">
        <v>45973</v>
      </c>
      <c r="E468" s="32" t="s">
        <v>806</v>
      </c>
      <c r="F468" s="91">
        <f t="shared" si="29"/>
        <v>0.63749999999708962</v>
      </c>
    </row>
    <row r="469" spans="1:8" x14ac:dyDescent="0.25">
      <c r="A469" s="32" t="s">
        <v>247</v>
      </c>
      <c r="B469" s="84">
        <v>45973</v>
      </c>
      <c r="C469" s="32" t="s">
        <v>807</v>
      </c>
      <c r="D469" s="84">
        <v>45973</v>
      </c>
      <c r="E469" s="32" t="s">
        <v>808</v>
      </c>
      <c r="F469" s="91">
        <f t="shared" si="29"/>
        <v>2.4305555554747116E-2</v>
      </c>
    </row>
    <row r="470" spans="1:8" x14ac:dyDescent="0.25">
      <c r="A470" s="32" t="s">
        <v>290</v>
      </c>
      <c r="B470" s="84">
        <v>45973</v>
      </c>
      <c r="C470" s="32" t="s">
        <v>565</v>
      </c>
      <c r="D470" s="84">
        <v>45973</v>
      </c>
      <c r="E470" s="32" t="s">
        <v>809</v>
      </c>
      <c r="F470" s="91">
        <f t="shared" si="29"/>
        <v>3.6111111112404615E-2</v>
      </c>
    </row>
    <row r="471" spans="1:8" x14ac:dyDescent="0.25">
      <c r="A471" s="32" t="s">
        <v>261</v>
      </c>
      <c r="B471" s="84">
        <v>45973</v>
      </c>
      <c r="C471" s="32" t="s">
        <v>235</v>
      </c>
      <c r="D471" s="84">
        <v>45973</v>
      </c>
      <c r="E471" s="32" t="s">
        <v>648</v>
      </c>
      <c r="F471" s="91">
        <f t="shared" si="29"/>
        <v>2.6388888887595385E-2</v>
      </c>
    </row>
    <row r="472" spans="1:8" x14ac:dyDescent="0.25">
      <c r="A472" s="32" t="s">
        <v>264</v>
      </c>
      <c r="B472" s="84">
        <v>45973</v>
      </c>
      <c r="C472" s="32" t="s">
        <v>248</v>
      </c>
      <c r="D472" s="84">
        <v>45973</v>
      </c>
      <c r="E472" s="32" t="s">
        <v>796</v>
      </c>
      <c r="F472" s="91">
        <f t="shared" si="29"/>
        <v>2.0833333335758653E-2</v>
      </c>
    </row>
    <row r="473" spans="1:8" x14ac:dyDescent="0.25">
      <c r="A473" s="32" t="s">
        <v>258</v>
      </c>
      <c r="B473" s="84">
        <v>45973</v>
      </c>
      <c r="C473" s="32" t="s">
        <v>248</v>
      </c>
      <c r="D473" s="84">
        <v>45973</v>
      </c>
      <c r="E473" s="32" t="s">
        <v>810</v>
      </c>
      <c r="F473" s="91">
        <f t="shared" si="29"/>
        <v>2.8472222220443655E-2</v>
      </c>
    </row>
    <row r="474" spans="1:8" x14ac:dyDescent="0.25">
      <c r="A474" s="32" t="s">
        <v>231</v>
      </c>
      <c r="B474" s="84">
        <v>45973</v>
      </c>
      <c r="C474" s="32" t="s">
        <v>252</v>
      </c>
      <c r="D474" s="84">
        <v>45973</v>
      </c>
      <c r="E474" s="32" t="s">
        <v>811</v>
      </c>
      <c r="F474" s="91">
        <f t="shared" si="29"/>
        <v>0.60694444444379769</v>
      </c>
    </row>
    <row r="475" spans="1:8" x14ac:dyDescent="0.25">
      <c r="A475" s="32" t="s">
        <v>251</v>
      </c>
      <c r="B475" s="84">
        <v>45973</v>
      </c>
      <c r="C475" s="32" t="s">
        <v>252</v>
      </c>
      <c r="D475" s="84">
        <v>45973</v>
      </c>
      <c r="E475" s="32" t="s">
        <v>253</v>
      </c>
      <c r="F475" s="91">
        <f t="shared" si="29"/>
        <v>0.50069444443943212</v>
      </c>
    </row>
    <row r="476" spans="1:8" x14ac:dyDescent="0.25">
      <c r="A476" s="32" t="s">
        <v>277</v>
      </c>
      <c r="B476" s="84">
        <v>45973</v>
      </c>
      <c r="C476" s="32" t="s">
        <v>796</v>
      </c>
      <c r="D476" s="84">
        <v>45973</v>
      </c>
      <c r="E476" s="32" t="s">
        <v>812</v>
      </c>
      <c r="F476" s="91">
        <f t="shared" si="29"/>
        <v>4.1666666664241347E-2</v>
      </c>
      <c r="G476" s="32" t="s">
        <v>4</v>
      </c>
      <c r="H476" s="85" t="s">
        <v>813</v>
      </c>
    </row>
    <row r="477" spans="1:8" x14ac:dyDescent="0.25">
      <c r="A477" s="32" t="s">
        <v>241</v>
      </c>
      <c r="B477" s="84">
        <v>45973</v>
      </c>
      <c r="C477" s="32" t="s">
        <v>814</v>
      </c>
      <c r="D477" s="84">
        <v>45973</v>
      </c>
      <c r="E477" s="32" t="s">
        <v>265</v>
      </c>
      <c r="F477" s="91">
        <f t="shared" si="29"/>
        <v>5.9027777781011537E-2</v>
      </c>
    </row>
    <row r="478" spans="1:8" x14ac:dyDescent="0.25">
      <c r="A478" s="32" t="s">
        <v>247</v>
      </c>
      <c r="B478" s="84">
        <v>45973</v>
      </c>
      <c r="C478" s="32" t="s">
        <v>815</v>
      </c>
      <c r="D478" s="84">
        <v>45973</v>
      </c>
      <c r="E478" s="32" t="s">
        <v>491</v>
      </c>
      <c r="F478" s="91">
        <f t="shared" si="29"/>
        <v>5.5555555591126904E-3</v>
      </c>
    </row>
    <row r="479" spans="1:8" x14ac:dyDescent="0.25">
      <c r="A479" s="32" t="s">
        <v>277</v>
      </c>
      <c r="B479" s="84">
        <v>45973</v>
      </c>
      <c r="C479" s="32" t="s">
        <v>812</v>
      </c>
      <c r="D479" s="84">
        <v>45973</v>
      </c>
      <c r="E479" s="32" t="s">
        <v>816</v>
      </c>
      <c r="F479" s="91">
        <f t="shared" si="29"/>
        <v>9.8611111112404615E-2</v>
      </c>
    </row>
    <row r="480" spans="1:8" x14ac:dyDescent="0.25">
      <c r="A480" s="32" t="s">
        <v>200</v>
      </c>
      <c r="B480" s="84">
        <v>45973</v>
      </c>
      <c r="C480" s="32" t="s">
        <v>425</v>
      </c>
      <c r="D480" s="84">
        <v>45974</v>
      </c>
      <c r="E480" s="32" t="s">
        <v>817</v>
      </c>
      <c r="F480" s="91">
        <f t="shared" si="29"/>
        <v>0.70277777777664596</v>
      </c>
    </row>
    <row r="481" spans="1:8" x14ac:dyDescent="0.25">
      <c r="A481" s="32" t="s">
        <v>247</v>
      </c>
      <c r="B481" s="84">
        <v>45973</v>
      </c>
      <c r="C481" s="32" t="s">
        <v>689</v>
      </c>
      <c r="D481" s="84">
        <v>45973</v>
      </c>
      <c r="E481" s="32" t="s">
        <v>818</v>
      </c>
      <c r="F481" s="91">
        <f t="shared" si="29"/>
        <v>0.51736111110949423</v>
      </c>
    </row>
    <row r="482" spans="1:8" x14ac:dyDescent="0.25">
      <c r="A482" s="32" t="s">
        <v>241</v>
      </c>
      <c r="B482" s="84">
        <v>45973</v>
      </c>
      <c r="C482" s="32" t="s">
        <v>658</v>
      </c>
      <c r="D482" s="84">
        <v>45973</v>
      </c>
      <c r="E482" s="32" t="s">
        <v>397</v>
      </c>
      <c r="F482" s="91">
        <f t="shared" si="29"/>
        <v>0.51319444444379769</v>
      </c>
    </row>
    <row r="483" spans="1:8" x14ac:dyDescent="0.25">
      <c r="A483" s="32" t="s">
        <v>228</v>
      </c>
      <c r="B483" s="84">
        <v>45973</v>
      </c>
      <c r="C483" s="32" t="s">
        <v>757</v>
      </c>
      <c r="D483" s="84">
        <v>45973</v>
      </c>
      <c r="E483" s="32" t="s">
        <v>368</v>
      </c>
      <c r="F483" s="91">
        <f t="shared" si="29"/>
        <v>0.51319444444379769</v>
      </c>
    </row>
    <row r="484" spans="1:8" x14ac:dyDescent="0.25">
      <c r="A484" s="32" t="s">
        <v>258</v>
      </c>
      <c r="B484" s="84">
        <v>45973</v>
      </c>
      <c r="C484" s="32" t="s">
        <v>755</v>
      </c>
      <c r="D484" s="84">
        <v>45973</v>
      </c>
      <c r="E484" s="32" t="s">
        <v>811</v>
      </c>
      <c r="F484" s="91">
        <f t="shared" si="29"/>
        <v>0.47222222222626442</v>
      </c>
    </row>
    <row r="485" spans="1:8" x14ac:dyDescent="0.25">
      <c r="A485" s="32" t="s">
        <v>261</v>
      </c>
      <c r="B485" s="84">
        <v>45973</v>
      </c>
      <c r="C485" s="32" t="s">
        <v>819</v>
      </c>
      <c r="D485" s="84">
        <v>45973</v>
      </c>
      <c r="E485" s="32" t="s">
        <v>820</v>
      </c>
      <c r="F485" s="91">
        <f t="shared" si="29"/>
        <v>7.9861111109494232E-2</v>
      </c>
    </row>
    <row r="486" spans="1:8" x14ac:dyDescent="0.25">
      <c r="A486" s="32" t="s">
        <v>290</v>
      </c>
      <c r="B486" s="84">
        <v>45973</v>
      </c>
      <c r="C486" s="32" t="s">
        <v>821</v>
      </c>
      <c r="D486" s="84">
        <v>45973</v>
      </c>
      <c r="E486" s="32" t="s">
        <v>420</v>
      </c>
      <c r="F486" s="91">
        <f t="shared" si="29"/>
        <v>0.46250000000145519</v>
      </c>
    </row>
    <row r="487" spans="1:8" x14ac:dyDescent="0.25">
      <c r="A487" s="32" t="s">
        <v>264</v>
      </c>
      <c r="B487" s="84">
        <v>45973</v>
      </c>
      <c r="C487" s="32" t="s">
        <v>505</v>
      </c>
      <c r="D487" s="84">
        <v>45973</v>
      </c>
      <c r="E487" s="32" t="s">
        <v>391</v>
      </c>
      <c r="F487" s="91">
        <f t="shared" si="29"/>
        <v>0.42083333333721384</v>
      </c>
    </row>
    <row r="488" spans="1:8" x14ac:dyDescent="0.25">
      <c r="A488" s="32" t="s">
        <v>286</v>
      </c>
      <c r="B488" s="84">
        <v>45973</v>
      </c>
      <c r="C488" s="32" t="s">
        <v>822</v>
      </c>
      <c r="D488" s="84">
        <v>45973</v>
      </c>
      <c r="E488" s="32" t="s">
        <v>823</v>
      </c>
      <c r="F488" s="91">
        <f t="shared" si="29"/>
        <v>0.13402777777810115</v>
      </c>
    </row>
    <row r="489" spans="1:8" ht="28.5" x14ac:dyDescent="0.25">
      <c r="A489" s="32" t="s">
        <v>277</v>
      </c>
      <c r="B489" s="84">
        <v>45973</v>
      </c>
      <c r="C489" s="32" t="s">
        <v>816</v>
      </c>
      <c r="D489" s="84">
        <v>45973</v>
      </c>
      <c r="E489" s="32" t="s">
        <v>552</v>
      </c>
      <c r="F489" s="91">
        <f t="shared" si="29"/>
        <v>9.7222222218988463E-2</v>
      </c>
      <c r="G489" s="32" t="s">
        <v>4</v>
      </c>
      <c r="H489" s="85" t="s">
        <v>824</v>
      </c>
    </row>
    <row r="490" spans="1:8" x14ac:dyDescent="0.25">
      <c r="A490" s="32" t="s">
        <v>293</v>
      </c>
      <c r="B490" s="84">
        <v>45973</v>
      </c>
      <c r="C490" s="32" t="s">
        <v>610</v>
      </c>
      <c r="D490" s="84">
        <v>45973</v>
      </c>
      <c r="E490" s="32" t="s">
        <v>380</v>
      </c>
      <c r="F490" s="91">
        <f t="shared" si="29"/>
        <v>0.12638888888614019</v>
      </c>
    </row>
    <row r="491" spans="1:8" x14ac:dyDescent="0.25">
      <c r="A491" s="32" t="s">
        <v>322</v>
      </c>
      <c r="B491" s="84">
        <v>45973</v>
      </c>
      <c r="C491" s="32" t="s">
        <v>825</v>
      </c>
      <c r="D491" s="84">
        <v>45973</v>
      </c>
      <c r="E491" s="32" t="s">
        <v>450</v>
      </c>
      <c r="F491" s="91">
        <f t="shared" si="29"/>
        <v>0.12777777777955635</v>
      </c>
    </row>
    <row r="492" spans="1:8" x14ac:dyDescent="0.25">
      <c r="A492" s="32" t="s">
        <v>383</v>
      </c>
      <c r="B492" s="84">
        <v>45973</v>
      </c>
      <c r="C492" s="32" t="s">
        <v>816</v>
      </c>
      <c r="D492" s="84">
        <v>45973</v>
      </c>
      <c r="E492" s="32" t="s">
        <v>826</v>
      </c>
      <c r="F492" s="91">
        <f t="shared" si="29"/>
        <v>0.12916666666569654</v>
      </c>
    </row>
    <row r="493" spans="1:8" x14ac:dyDescent="0.25">
      <c r="A493" s="32" t="s">
        <v>386</v>
      </c>
      <c r="B493" s="84">
        <v>45973</v>
      </c>
      <c r="C493" s="32" t="s">
        <v>816</v>
      </c>
      <c r="D493" s="84">
        <v>45973</v>
      </c>
      <c r="E493" s="32" t="s">
        <v>701</v>
      </c>
      <c r="F493" s="91">
        <f t="shared" si="29"/>
        <v>0.13611111111094942</v>
      </c>
    </row>
    <row r="494" spans="1:8" x14ac:dyDescent="0.25">
      <c r="A494" s="32" t="s">
        <v>393</v>
      </c>
      <c r="B494" s="84">
        <v>45973</v>
      </c>
      <c r="C494" s="32" t="s">
        <v>827</v>
      </c>
      <c r="D494" s="84">
        <v>45973</v>
      </c>
      <c r="E494" s="32" t="s">
        <v>828</v>
      </c>
      <c r="F494" s="91">
        <f t="shared" si="29"/>
        <v>0.148611111115315</v>
      </c>
    </row>
    <row r="495" spans="1:8" x14ac:dyDescent="0.25">
      <c r="A495" s="32" t="s">
        <v>296</v>
      </c>
      <c r="B495" s="84">
        <v>45973</v>
      </c>
      <c r="C495" s="32" t="s">
        <v>827</v>
      </c>
      <c r="D495" s="84">
        <v>45973</v>
      </c>
      <c r="E495" s="32" t="s">
        <v>828</v>
      </c>
      <c r="F495" s="91">
        <f t="shared" si="29"/>
        <v>0.148611111115315</v>
      </c>
    </row>
    <row r="496" spans="1:8" x14ac:dyDescent="0.25">
      <c r="A496" s="32" t="s">
        <v>299</v>
      </c>
      <c r="B496" s="84">
        <v>45973</v>
      </c>
      <c r="C496" s="32" t="s">
        <v>362</v>
      </c>
      <c r="D496" s="84">
        <v>45973</v>
      </c>
      <c r="E496" s="32" t="s">
        <v>829</v>
      </c>
      <c r="F496" s="91">
        <f t="shared" si="29"/>
        <v>0.15000000000145519</v>
      </c>
    </row>
    <row r="497" spans="1:8" x14ac:dyDescent="0.25">
      <c r="A497" s="32" t="s">
        <v>627</v>
      </c>
      <c r="B497" s="84">
        <v>45973</v>
      </c>
      <c r="C497" s="32" t="s">
        <v>830</v>
      </c>
      <c r="D497" s="84">
        <v>45973</v>
      </c>
      <c r="E497" s="32" t="s">
        <v>829</v>
      </c>
      <c r="F497" s="91">
        <f t="shared" ref="F497:F522" si="30">(D497 + TIME(LEFT(E497, 2), MID(E497, 3, 2), 0)) - (B497 + TIME(LEFT(C497, 2), MID(C497, 3, 2), 0))</f>
        <v>0.12569444444670808</v>
      </c>
    </row>
    <row r="498" spans="1:8" x14ac:dyDescent="0.25">
      <c r="A498" s="32" t="s">
        <v>517</v>
      </c>
      <c r="B498" s="84">
        <v>45973</v>
      </c>
      <c r="C498" s="32" t="s">
        <v>830</v>
      </c>
      <c r="D498" s="84">
        <v>45973</v>
      </c>
      <c r="E498" s="32" t="s">
        <v>509</v>
      </c>
      <c r="F498" s="91">
        <f t="shared" si="30"/>
        <v>0.13055555555183673</v>
      </c>
    </row>
    <row r="499" spans="1:8" x14ac:dyDescent="0.25">
      <c r="A499" s="32" t="s">
        <v>520</v>
      </c>
      <c r="B499" s="84">
        <v>45973</v>
      </c>
      <c r="C499" s="32" t="s">
        <v>831</v>
      </c>
      <c r="D499" s="84">
        <v>45973</v>
      </c>
      <c r="E499" s="32" t="s">
        <v>195</v>
      </c>
      <c r="F499" s="91">
        <f t="shared" si="30"/>
        <v>0.12152777778101154</v>
      </c>
    </row>
    <row r="500" spans="1:8" x14ac:dyDescent="0.25">
      <c r="A500" s="32" t="s">
        <v>261</v>
      </c>
      <c r="B500" s="84">
        <v>45973</v>
      </c>
      <c r="C500" s="32" t="s">
        <v>820</v>
      </c>
      <c r="D500" s="84">
        <v>45973</v>
      </c>
      <c r="E500" s="32" t="s">
        <v>832</v>
      </c>
      <c r="F500" s="91">
        <f t="shared" si="30"/>
        <v>6.2500000058207661E-3</v>
      </c>
      <c r="G500" s="32" t="s">
        <v>4</v>
      </c>
      <c r="H500" s="85" t="s">
        <v>833</v>
      </c>
    </row>
    <row r="501" spans="1:8" x14ac:dyDescent="0.25">
      <c r="A501" s="32" t="s">
        <v>261</v>
      </c>
      <c r="B501" s="84">
        <v>45973</v>
      </c>
      <c r="C501" s="32" t="s">
        <v>832</v>
      </c>
      <c r="D501" s="84">
        <v>45973</v>
      </c>
      <c r="E501" s="32" t="s">
        <v>312</v>
      </c>
      <c r="F501" s="91">
        <f t="shared" si="30"/>
        <v>0.33749999999417923</v>
      </c>
    </row>
    <row r="502" spans="1:8" x14ac:dyDescent="0.25">
      <c r="A502" s="32" t="s">
        <v>277</v>
      </c>
      <c r="B502" s="84">
        <v>45973</v>
      </c>
      <c r="C502" s="32" t="s">
        <v>552</v>
      </c>
      <c r="D502" s="84">
        <v>45973</v>
      </c>
      <c r="E502" s="32" t="s">
        <v>307</v>
      </c>
      <c r="F502" s="91">
        <f t="shared" si="30"/>
        <v>2.1527777782466728E-2</v>
      </c>
      <c r="H502" s="85" t="s">
        <v>403</v>
      </c>
    </row>
    <row r="503" spans="1:8" x14ac:dyDescent="0.25">
      <c r="A503" s="32" t="s">
        <v>277</v>
      </c>
      <c r="B503" s="84">
        <v>45973</v>
      </c>
      <c r="C503" s="32" t="s">
        <v>307</v>
      </c>
      <c r="D503" s="84">
        <v>45973</v>
      </c>
      <c r="E503" s="32" t="s">
        <v>834</v>
      </c>
      <c r="F503" s="91">
        <f t="shared" si="30"/>
        <v>0.40833333333284827</v>
      </c>
      <c r="H503" s="85" t="s">
        <v>835</v>
      </c>
    </row>
    <row r="504" spans="1:8" x14ac:dyDescent="0.25">
      <c r="A504" s="32" t="s">
        <v>286</v>
      </c>
      <c r="B504" s="84">
        <v>45973</v>
      </c>
      <c r="C504" s="32" t="s">
        <v>525</v>
      </c>
      <c r="D504" s="84">
        <v>45973</v>
      </c>
      <c r="E504" s="32" t="s">
        <v>526</v>
      </c>
      <c r="F504" s="91">
        <f t="shared" si="30"/>
        <v>2.4305555554747116E-2</v>
      </c>
    </row>
    <row r="505" spans="1:8" x14ac:dyDescent="0.25">
      <c r="A505" s="32" t="s">
        <v>293</v>
      </c>
      <c r="B505" s="84">
        <v>45973</v>
      </c>
      <c r="C505" s="32" t="s">
        <v>525</v>
      </c>
      <c r="D505" s="84">
        <v>45973</v>
      </c>
      <c r="E505" s="32" t="s">
        <v>486</v>
      </c>
      <c r="F505" s="91">
        <f t="shared" si="30"/>
        <v>7.9166666670062114E-2</v>
      </c>
    </row>
    <row r="506" spans="1:8" x14ac:dyDescent="0.25">
      <c r="A506" s="32" t="s">
        <v>322</v>
      </c>
      <c r="B506" s="84">
        <v>45973</v>
      </c>
      <c r="C506" s="32" t="s">
        <v>525</v>
      </c>
      <c r="D506" s="84">
        <v>45973</v>
      </c>
      <c r="E506" s="32" t="s">
        <v>451</v>
      </c>
      <c r="F506" s="91">
        <f t="shared" si="30"/>
        <v>6.0416666667151731E-2</v>
      </c>
    </row>
    <row r="507" spans="1:8" x14ac:dyDescent="0.25">
      <c r="A507" s="32" t="s">
        <v>383</v>
      </c>
      <c r="B507" s="84">
        <v>45973</v>
      </c>
      <c r="C507" s="32" t="s">
        <v>836</v>
      </c>
      <c r="D507" s="84">
        <v>45973</v>
      </c>
      <c r="E507" s="32" t="s">
        <v>837</v>
      </c>
      <c r="F507" s="91">
        <f t="shared" si="30"/>
        <v>8.6805555554747116E-2</v>
      </c>
    </row>
    <row r="508" spans="1:8" x14ac:dyDescent="0.25">
      <c r="A508" s="32" t="s">
        <v>386</v>
      </c>
      <c r="B508" s="84">
        <v>45973</v>
      </c>
      <c r="C508" s="32" t="s">
        <v>836</v>
      </c>
      <c r="D508" s="84">
        <v>45973</v>
      </c>
      <c r="E508" s="32" t="s">
        <v>838</v>
      </c>
      <c r="F508" s="91">
        <f t="shared" si="30"/>
        <v>9.375E-2</v>
      </c>
    </row>
    <row r="509" spans="1:8" x14ac:dyDescent="0.25">
      <c r="A509" s="32" t="s">
        <v>393</v>
      </c>
      <c r="B509" s="84">
        <v>45973</v>
      </c>
      <c r="C509" s="32" t="s">
        <v>836</v>
      </c>
      <c r="D509" s="84">
        <v>45973</v>
      </c>
      <c r="E509" s="32" t="s">
        <v>651</v>
      </c>
      <c r="F509" s="91">
        <f t="shared" si="30"/>
        <v>9.9999999998544808E-2</v>
      </c>
    </row>
    <row r="510" spans="1:8" x14ac:dyDescent="0.25">
      <c r="A510" s="32" t="s">
        <v>296</v>
      </c>
      <c r="B510" s="84">
        <v>45973</v>
      </c>
      <c r="C510" s="32" t="s">
        <v>781</v>
      </c>
      <c r="D510" s="84">
        <v>45973</v>
      </c>
      <c r="E510" s="32" t="s">
        <v>839</v>
      </c>
      <c r="F510" s="91">
        <f t="shared" si="30"/>
        <v>2.8472222220443655E-2</v>
      </c>
    </row>
    <row r="511" spans="1:8" x14ac:dyDescent="0.25">
      <c r="A511" s="32" t="s">
        <v>299</v>
      </c>
      <c r="B511" s="84">
        <v>45973</v>
      </c>
      <c r="C511" s="32" t="s">
        <v>464</v>
      </c>
      <c r="D511" s="84">
        <v>45973</v>
      </c>
      <c r="E511" s="32" t="s">
        <v>840</v>
      </c>
      <c r="F511" s="91">
        <f t="shared" si="30"/>
        <v>4.7222222223354038E-2</v>
      </c>
    </row>
    <row r="512" spans="1:8" x14ac:dyDescent="0.25">
      <c r="A512" s="32" t="s">
        <v>627</v>
      </c>
      <c r="B512" s="84">
        <v>45973</v>
      </c>
      <c r="C512" s="32" t="s">
        <v>675</v>
      </c>
      <c r="D512" s="84">
        <v>45973</v>
      </c>
      <c r="E512" s="32" t="s">
        <v>840</v>
      </c>
      <c r="F512" s="91">
        <f t="shared" si="30"/>
        <v>3.8888888884685002E-2</v>
      </c>
    </row>
    <row r="513" spans="1:6" x14ac:dyDescent="0.25">
      <c r="A513" s="32" t="s">
        <v>517</v>
      </c>
      <c r="B513" s="84">
        <v>45973</v>
      </c>
      <c r="C513" s="32" t="s">
        <v>318</v>
      </c>
      <c r="D513" s="84">
        <v>45973</v>
      </c>
      <c r="E513" s="32" t="s">
        <v>841</v>
      </c>
      <c r="F513" s="91">
        <f t="shared" si="30"/>
        <v>6.5277777779556345E-2</v>
      </c>
    </row>
    <row r="514" spans="1:6" x14ac:dyDescent="0.25">
      <c r="A514" s="32" t="s">
        <v>520</v>
      </c>
      <c r="B514" s="84">
        <v>45973</v>
      </c>
      <c r="C514" s="32" t="s">
        <v>842</v>
      </c>
      <c r="D514" s="84">
        <v>45973</v>
      </c>
      <c r="E514" s="32" t="s">
        <v>570</v>
      </c>
      <c r="F514" s="91">
        <f t="shared" si="30"/>
        <v>5.694444444088731E-2</v>
      </c>
    </row>
    <row r="515" spans="1:6" x14ac:dyDescent="0.25">
      <c r="A515" s="32" t="s">
        <v>213</v>
      </c>
      <c r="B515" s="84">
        <v>45973</v>
      </c>
      <c r="C515" s="32" t="s">
        <v>217</v>
      </c>
      <c r="D515" s="84">
        <v>45974</v>
      </c>
      <c r="E515" s="32" t="s">
        <v>582</v>
      </c>
      <c r="F515" s="91">
        <f t="shared" si="30"/>
        <v>0.29305555555038154</v>
      </c>
    </row>
    <row r="516" spans="1:6" x14ac:dyDescent="0.25">
      <c r="A516" s="32" t="s">
        <v>219</v>
      </c>
      <c r="B516" s="84">
        <v>45973</v>
      </c>
      <c r="C516" s="32" t="s">
        <v>217</v>
      </c>
      <c r="D516" s="84">
        <v>45974</v>
      </c>
      <c r="E516" s="32" t="s">
        <v>218</v>
      </c>
      <c r="F516" s="91">
        <f t="shared" si="30"/>
        <v>0.50069444443943212</v>
      </c>
    </row>
    <row r="517" spans="1:6" x14ac:dyDescent="0.25">
      <c r="A517" s="32" t="s">
        <v>243</v>
      </c>
      <c r="B517" s="84">
        <v>45973</v>
      </c>
      <c r="C517" s="32" t="s">
        <v>843</v>
      </c>
      <c r="D517" s="84">
        <v>45973</v>
      </c>
      <c r="E517" s="32" t="s">
        <v>844</v>
      </c>
      <c r="F517" s="91">
        <f t="shared" si="30"/>
        <v>6.2499999985448085E-3</v>
      </c>
    </row>
    <row r="518" spans="1:6" x14ac:dyDescent="0.25">
      <c r="A518" s="32" t="s">
        <v>245</v>
      </c>
      <c r="B518" s="84">
        <v>45973</v>
      </c>
      <c r="C518" s="32" t="s">
        <v>843</v>
      </c>
      <c r="D518" s="84">
        <v>45973</v>
      </c>
      <c r="E518" s="32" t="s">
        <v>845</v>
      </c>
      <c r="F518" s="91">
        <f t="shared" si="30"/>
        <v>1.3194444443797693E-2</v>
      </c>
    </row>
    <row r="519" spans="1:6" x14ac:dyDescent="0.25">
      <c r="A519" s="32" t="s">
        <v>241</v>
      </c>
      <c r="B519" s="84">
        <v>45974</v>
      </c>
      <c r="C519" s="32" t="s">
        <v>846</v>
      </c>
      <c r="D519" s="84">
        <v>45974</v>
      </c>
      <c r="E519" s="32" t="s">
        <v>847</v>
      </c>
      <c r="F519" s="91">
        <f t="shared" si="30"/>
        <v>2.7777777795563452E-3</v>
      </c>
    </row>
    <row r="520" spans="1:6" x14ac:dyDescent="0.25">
      <c r="A520" s="32" t="s">
        <v>243</v>
      </c>
      <c r="B520" s="84">
        <v>45974</v>
      </c>
      <c r="C520" s="32" t="s">
        <v>846</v>
      </c>
      <c r="D520" s="84">
        <v>45974</v>
      </c>
      <c r="E520" s="32" t="s">
        <v>848</v>
      </c>
      <c r="F520" s="91">
        <f t="shared" si="30"/>
        <v>1.9444444449618459E-2</v>
      </c>
    </row>
    <row r="521" spans="1:6" x14ac:dyDescent="0.25">
      <c r="A521" s="32" t="s">
        <v>245</v>
      </c>
      <c r="B521" s="84">
        <v>45974</v>
      </c>
      <c r="C521" s="32" t="s">
        <v>846</v>
      </c>
      <c r="D521" s="84">
        <v>45974</v>
      </c>
      <c r="E521" s="32" t="s">
        <v>849</v>
      </c>
      <c r="F521" s="91">
        <f t="shared" si="30"/>
        <v>3.2638888893416151E-2</v>
      </c>
    </row>
    <row r="522" spans="1:6" x14ac:dyDescent="0.25">
      <c r="A522" s="32" t="s">
        <v>228</v>
      </c>
      <c r="B522" s="84">
        <v>45974</v>
      </c>
      <c r="C522" s="32" t="s">
        <v>846</v>
      </c>
      <c r="D522" s="84">
        <v>45974</v>
      </c>
      <c r="E522" s="32" t="s">
        <v>850</v>
      </c>
      <c r="F522" s="91">
        <f t="shared" si="30"/>
        <v>8.3333333386690356E-3</v>
      </c>
    </row>
    <row r="523" spans="1:6" x14ac:dyDescent="0.25">
      <c r="A523" s="32" t="s">
        <v>231</v>
      </c>
      <c r="B523" s="84">
        <v>45974</v>
      </c>
      <c r="C523" s="32" t="s">
        <v>584</v>
      </c>
      <c r="D523" s="84">
        <v>45974</v>
      </c>
      <c r="E523" s="32" t="s">
        <v>327</v>
      </c>
      <c r="F523" s="91">
        <f>(D523 + TIME(LEFT(E523, 2), MID(E523, 3, 2), 0)) - (B523 + TIME(LEFT(C523, 2), MID(C523, 3, 2), 0))</f>
        <v>0.50069444444670808</v>
      </c>
    </row>
    <row r="524" spans="1:6" x14ac:dyDescent="0.25">
      <c r="A524" s="32" t="s">
        <v>241</v>
      </c>
      <c r="B524" s="84">
        <v>45974</v>
      </c>
      <c r="C524" s="32" t="s">
        <v>851</v>
      </c>
      <c r="D524" s="84">
        <v>45974</v>
      </c>
      <c r="E524" s="32" t="s">
        <v>244</v>
      </c>
      <c r="F524" s="91">
        <f>(D524 + TIME(LEFT(E524, 2), MID(E524, 3, 2), 0)) - (B524 + TIME(LEFT(C524, 2), MID(C524, 3, 2), 0))</f>
        <v>6.6666666665696539E-2</v>
      </c>
    </row>
    <row r="525" spans="1:6" x14ac:dyDescent="0.25">
      <c r="A525" s="32" t="s">
        <v>228</v>
      </c>
      <c r="B525" s="84">
        <v>45974</v>
      </c>
      <c r="C525" s="32" t="s">
        <v>852</v>
      </c>
      <c r="D525" s="84">
        <v>45974</v>
      </c>
      <c r="E525" s="32" t="s">
        <v>415</v>
      </c>
      <c r="F525" s="91">
        <f>(D525 + TIME(LEFT(E525, 2), MID(E525, 3, 2), 0)) - (B525 + TIME(LEFT(C525, 2), MID(C525, 3, 2), 0))</f>
        <v>6.3888888893416151E-2</v>
      </c>
    </row>
    <row r="526" spans="1:6" x14ac:dyDescent="0.25">
      <c r="A526" s="32" t="s">
        <v>243</v>
      </c>
      <c r="B526" s="84">
        <v>45974</v>
      </c>
      <c r="C526" s="32" t="s">
        <v>853</v>
      </c>
      <c r="D526" s="84">
        <v>45974</v>
      </c>
      <c r="E526" s="32" t="s">
        <v>487</v>
      </c>
      <c r="F526" s="91">
        <f>(D526 + TIME(LEFT(E526, 2), MID(E526, 3, 2), 0)) - (B526 + TIME(LEFT(C526, 2), MID(C526, 3, 2), 0))</f>
        <v>5.694444444088731E-2</v>
      </c>
    </row>
    <row r="527" spans="1:6" x14ac:dyDescent="0.25">
      <c r="A527" s="32" t="s">
        <v>277</v>
      </c>
      <c r="B527" s="84">
        <v>45974</v>
      </c>
      <c r="C527" s="32" t="s">
        <v>483</v>
      </c>
      <c r="D527" s="84">
        <v>45975</v>
      </c>
      <c r="E527" s="32" t="s">
        <v>195</v>
      </c>
      <c r="F527" s="91">
        <f>(D527 + TIME(LEFT(E527, 2), MID(E527, 3, 2), 0)) - (B527 + TIME(LEFT(C527, 2), MID(C527, 3, 2), 0))</f>
        <v>1.3486111111124046</v>
      </c>
    </row>
    <row r="528" spans="1:6" x14ac:dyDescent="0.25">
      <c r="A528" s="32" t="s">
        <v>245</v>
      </c>
      <c r="B528" s="84">
        <v>45974</v>
      </c>
      <c r="C528" s="32" t="s">
        <v>339</v>
      </c>
      <c r="D528" s="84">
        <v>45974</v>
      </c>
      <c r="E528" s="32" t="s">
        <v>814</v>
      </c>
      <c r="F528" s="91">
        <f t="shared" ref="F528:F542" si="31">(D528 + TIME(LEFT(E528, 2), MID(E528, 3, 2), 0)) - (B528 + TIME(LEFT(C528, 2), MID(C528, 3, 2), 0))</f>
        <v>4.9999999995634425E-2</v>
      </c>
    </row>
    <row r="529" spans="1:8" x14ac:dyDescent="0.25">
      <c r="A529" s="32" t="s">
        <v>247</v>
      </c>
      <c r="B529" s="84">
        <v>45974</v>
      </c>
      <c r="C529" s="32" t="s">
        <v>485</v>
      </c>
      <c r="D529" s="84">
        <v>45974</v>
      </c>
      <c r="E529" s="32" t="s">
        <v>854</v>
      </c>
      <c r="F529" s="91">
        <f t="shared" si="31"/>
        <v>3.2638888886140194E-2</v>
      </c>
    </row>
    <row r="530" spans="1:8" x14ac:dyDescent="0.25">
      <c r="A530" s="32" t="s">
        <v>261</v>
      </c>
      <c r="B530" s="84">
        <v>45974</v>
      </c>
      <c r="C530" s="32" t="s">
        <v>252</v>
      </c>
      <c r="D530" s="84">
        <v>45974</v>
      </c>
      <c r="E530" s="32" t="s">
        <v>549</v>
      </c>
      <c r="F530" s="91">
        <f t="shared" si="31"/>
        <v>2.2916666661330964E-2</v>
      </c>
    </row>
    <row r="531" spans="1:8" x14ac:dyDescent="0.25">
      <c r="A531" s="32" t="s">
        <v>251</v>
      </c>
      <c r="B531" s="84">
        <v>45974</v>
      </c>
      <c r="C531" s="32" t="s">
        <v>252</v>
      </c>
      <c r="D531" s="84">
        <v>45974</v>
      </c>
      <c r="E531" s="32" t="s">
        <v>253</v>
      </c>
      <c r="F531" s="91">
        <f t="shared" si="31"/>
        <v>0.50069444443943212</v>
      </c>
    </row>
    <row r="532" spans="1:8" x14ac:dyDescent="0.25">
      <c r="A532" s="32" t="s">
        <v>258</v>
      </c>
      <c r="B532" s="84">
        <v>45974</v>
      </c>
      <c r="C532" s="32" t="s">
        <v>647</v>
      </c>
      <c r="D532" s="84">
        <v>45974</v>
      </c>
      <c r="E532" s="32" t="s">
        <v>855</v>
      </c>
      <c r="F532" s="91">
        <f t="shared" si="31"/>
        <v>2.0138888889050577E-2</v>
      </c>
    </row>
    <row r="533" spans="1:8" x14ac:dyDescent="0.25">
      <c r="A533" s="32" t="s">
        <v>213</v>
      </c>
      <c r="B533" s="84">
        <v>45974</v>
      </c>
      <c r="C533" s="32" t="s">
        <v>252</v>
      </c>
      <c r="D533" s="84">
        <v>45974</v>
      </c>
      <c r="E533" s="32" t="s">
        <v>856</v>
      </c>
      <c r="F533" s="91">
        <f t="shared" si="31"/>
        <v>0.40138888888759539</v>
      </c>
    </row>
    <row r="534" spans="1:8" x14ac:dyDescent="0.25">
      <c r="A534" s="32" t="s">
        <v>200</v>
      </c>
      <c r="B534" s="84">
        <v>45974</v>
      </c>
      <c r="C534" s="32" t="s">
        <v>722</v>
      </c>
      <c r="D534" s="84">
        <v>45974</v>
      </c>
      <c r="E534" s="32" t="s">
        <v>413</v>
      </c>
      <c r="F534" s="91">
        <f t="shared" si="31"/>
        <v>2.9166666667151731E-2</v>
      </c>
      <c r="G534" s="32" t="s">
        <v>4</v>
      </c>
      <c r="H534" s="85" t="s">
        <v>857</v>
      </c>
    </row>
    <row r="535" spans="1:8" x14ac:dyDescent="0.25">
      <c r="A535" s="32" t="s">
        <v>200</v>
      </c>
      <c r="B535" s="84">
        <v>45974</v>
      </c>
      <c r="C535" s="32" t="s">
        <v>413</v>
      </c>
      <c r="D535" s="84">
        <v>45974</v>
      </c>
      <c r="E535" s="32" t="s">
        <v>858</v>
      </c>
      <c r="F535" s="91">
        <f t="shared" si="31"/>
        <v>2.7777777773735579E-2</v>
      </c>
      <c r="H535" s="85" t="s">
        <v>403</v>
      </c>
    </row>
    <row r="536" spans="1:8" x14ac:dyDescent="0.25">
      <c r="A536" s="32" t="s">
        <v>200</v>
      </c>
      <c r="B536" s="84">
        <v>45974</v>
      </c>
      <c r="C536" s="32" t="s">
        <v>858</v>
      </c>
      <c r="D536" s="84">
        <v>45974</v>
      </c>
      <c r="E536" s="32" t="s">
        <v>419</v>
      </c>
      <c r="F536" s="91">
        <f t="shared" si="31"/>
        <v>4.8611111124046147E-3</v>
      </c>
      <c r="H536" s="85" t="s">
        <v>859</v>
      </c>
    </row>
    <row r="537" spans="1:8" x14ac:dyDescent="0.25">
      <c r="A537" s="32" t="s">
        <v>200</v>
      </c>
      <c r="B537" s="84">
        <v>45974</v>
      </c>
      <c r="C537" s="32" t="s">
        <v>860</v>
      </c>
      <c r="D537" s="84">
        <v>45975</v>
      </c>
      <c r="E537" s="32" t="s">
        <v>861</v>
      </c>
      <c r="F537" s="91">
        <f t="shared" si="31"/>
        <v>0.68402777778101154</v>
      </c>
    </row>
    <row r="538" spans="1:8" x14ac:dyDescent="0.25">
      <c r="A538" s="32" t="s">
        <v>241</v>
      </c>
      <c r="B538" s="84">
        <v>45974</v>
      </c>
      <c r="C538" s="32" t="s">
        <v>862</v>
      </c>
      <c r="D538" s="84">
        <v>45974</v>
      </c>
      <c r="E538" s="32" t="s">
        <v>225</v>
      </c>
      <c r="F538" s="91">
        <f t="shared" si="31"/>
        <v>0.54166666667151731</v>
      </c>
    </row>
    <row r="539" spans="1:8" x14ac:dyDescent="0.25">
      <c r="A539" s="32" t="s">
        <v>247</v>
      </c>
      <c r="B539" s="84">
        <v>45974</v>
      </c>
      <c r="C539" s="32" t="s">
        <v>492</v>
      </c>
      <c r="D539" s="84">
        <v>45974</v>
      </c>
      <c r="E539" s="32" t="s">
        <v>863</v>
      </c>
      <c r="F539" s="91">
        <f t="shared" si="31"/>
        <v>0.53263888888614019</v>
      </c>
    </row>
    <row r="540" spans="1:8" x14ac:dyDescent="0.25">
      <c r="A540" s="32" t="s">
        <v>228</v>
      </c>
      <c r="B540" s="84">
        <v>45974</v>
      </c>
      <c r="C540" s="32" t="s">
        <v>263</v>
      </c>
      <c r="D540" s="84">
        <v>45974</v>
      </c>
      <c r="E540" s="32" t="s">
        <v>864</v>
      </c>
      <c r="F540" s="91">
        <f t="shared" si="31"/>
        <v>0.55624999999417923</v>
      </c>
    </row>
    <row r="541" spans="1:8" x14ac:dyDescent="0.25">
      <c r="A541" s="32" t="s">
        <v>243</v>
      </c>
      <c r="B541" s="84">
        <v>45974</v>
      </c>
      <c r="C541" s="32" t="s">
        <v>607</v>
      </c>
      <c r="D541" s="84">
        <v>45974</v>
      </c>
      <c r="E541" s="32" t="s">
        <v>865</v>
      </c>
      <c r="F541" s="91">
        <f t="shared" si="31"/>
        <v>0.56527777777955635</v>
      </c>
    </row>
    <row r="542" spans="1:8" x14ac:dyDescent="0.25">
      <c r="A542" s="32" t="s">
        <v>245</v>
      </c>
      <c r="B542" s="84">
        <v>45974</v>
      </c>
      <c r="C542" s="32" t="s">
        <v>602</v>
      </c>
      <c r="D542" s="84">
        <v>45974</v>
      </c>
      <c r="E542" s="32" t="s">
        <v>866</v>
      </c>
      <c r="F542" s="91">
        <f t="shared" si="31"/>
        <v>0.57499999999708962</v>
      </c>
    </row>
    <row r="543" spans="1:8" x14ac:dyDescent="0.25">
      <c r="A543" s="32" t="s">
        <v>261</v>
      </c>
      <c r="B543" s="84">
        <v>45974</v>
      </c>
      <c r="C543" s="32" t="s">
        <v>867</v>
      </c>
      <c r="D543" s="84">
        <v>45974</v>
      </c>
      <c r="E543" s="32" t="s">
        <v>868</v>
      </c>
      <c r="F543" s="91">
        <f t="shared" ref="F543:F558" si="32">(D543 + TIME(LEFT(E543, 2), MID(E543, 3, 2), 0)) - (B543 + TIME(LEFT(C543, 2), MID(C543, 3, 2), 0))</f>
        <v>0.33750000000145519</v>
      </c>
    </row>
    <row r="544" spans="1:8" x14ac:dyDescent="0.25">
      <c r="A544" s="32" t="s">
        <v>258</v>
      </c>
      <c r="B544" s="84">
        <v>45974</v>
      </c>
      <c r="C544" s="32" t="s">
        <v>201</v>
      </c>
      <c r="D544" s="84">
        <v>45974</v>
      </c>
      <c r="E544" s="32" t="s">
        <v>457</v>
      </c>
      <c r="F544" s="91">
        <f t="shared" si="32"/>
        <v>0.32986111110949423</v>
      </c>
    </row>
    <row r="545" spans="1:8" x14ac:dyDescent="0.25">
      <c r="A545" s="32" t="s">
        <v>290</v>
      </c>
      <c r="B545" s="84">
        <v>45974</v>
      </c>
      <c r="C545" s="32" t="s">
        <v>357</v>
      </c>
      <c r="D545" s="84">
        <v>45974</v>
      </c>
      <c r="E545" s="32" t="s">
        <v>668</v>
      </c>
      <c r="F545" s="91">
        <f t="shared" si="32"/>
        <v>0.32222222222480923</v>
      </c>
    </row>
    <row r="546" spans="1:8" x14ac:dyDescent="0.25">
      <c r="A546" s="32" t="s">
        <v>264</v>
      </c>
      <c r="B546" s="84">
        <v>45974</v>
      </c>
      <c r="C546" s="32" t="s">
        <v>869</v>
      </c>
      <c r="D546" s="84">
        <v>45974</v>
      </c>
      <c r="E546" s="32" t="s">
        <v>870</v>
      </c>
      <c r="F546" s="91">
        <f t="shared" si="32"/>
        <v>0.24097222222189885</v>
      </c>
    </row>
    <row r="547" spans="1:8" x14ac:dyDescent="0.25">
      <c r="A547" s="32" t="s">
        <v>286</v>
      </c>
      <c r="B547" s="84">
        <v>45974</v>
      </c>
      <c r="C547" s="32" t="s">
        <v>616</v>
      </c>
      <c r="D547" s="84">
        <v>45974</v>
      </c>
      <c r="E547" s="32" t="s">
        <v>347</v>
      </c>
      <c r="F547" s="91">
        <f t="shared" si="32"/>
        <v>0.10694444444379769</v>
      </c>
    </row>
    <row r="548" spans="1:8" x14ac:dyDescent="0.25">
      <c r="A548" s="32" t="s">
        <v>383</v>
      </c>
      <c r="B548" s="84">
        <v>45974</v>
      </c>
      <c r="C548" s="32" t="s">
        <v>871</v>
      </c>
      <c r="D548" s="84">
        <v>45974</v>
      </c>
      <c r="E548" s="32" t="s">
        <v>347</v>
      </c>
      <c r="F548" s="91">
        <f t="shared" si="32"/>
        <v>9.375E-2</v>
      </c>
    </row>
    <row r="549" spans="1:8" x14ac:dyDescent="0.25">
      <c r="A549" s="32" t="s">
        <v>293</v>
      </c>
      <c r="B549" s="84">
        <v>45974</v>
      </c>
      <c r="C549" s="32" t="s">
        <v>780</v>
      </c>
      <c r="D549" s="84">
        <v>45974</v>
      </c>
      <c r="E549" s="32" t="s">
        <v>516</v>
      </c>
      <c r="F549" s="91">
        <f t="shared" si="32"/>
        <v>7.4305555557657499E-2</v>
      </c>
    </row>
    <row r="550" spans="1:8" x14ac:dyDescent="0.25">
      <c r="A550" s="32" t="s">
        <v>386</v>
      </c>
      <c r="B550" s="84">
        <v>45974</v>
      </c>
      <c r="C550" s="32" t="s">
        <v>872</v>
      </c>
      <c r="D550" s="84">
        <v>45974</v>
      </c>
      <c r="E550" s="32" t="s">
        <v>516</v>
      </c>
      <c r="F550" s="91">
        <f t="shared" si="32"/>
        <v>6.7361111112404615E-2</v>
      </c>
    </row>
    <row r="551" spans="1:8" x14ac:dyDescent="0.25">
      <c r="A551" s="32" t="s">
        <v>322</v>
      </c>
      <c r="B551" s="84">
        <v>45974</v>
      </c>
      <c r="C551" s="32" t="s">
        <v>873</v>
      </c>
      <c r="D551" s="84">
        <v>45974</v>
      </c>
      <c r="E551" s="32" t="s">
        <v>552</v>
      </c>
      <c r="F551" s="91">
        <f t="shared" si="32"/>
        <v>4.2361111110949423E-2</v>
      </c>
    </row>
    <row r="552" spans="1:8" x14ac:dyDescent="0.25">
      <c r="A552" s="32" t="s">
        <v>393</v>
      </c>
      <c r="B552" s="84">
        <v>45974</v>
      </c>
      <c r="C552" s="32" t="s">
        <v>255</v>
      </c>
      <c r="D552" s="84">
        <v>45974</v>
      </c>
      <c r="E552" s="32" t="s">
        <v>874</v>
      </c>
      <c r="F552" s="91">
        <f t="shared" si="32"/>
        <v>0.13055555555183673</v>
      </c>
    </row>
    <row r="553" spans="1:8" x14ac:dyDescent="0.25">
      <c r="A553" s="32" t="s">
        <v>296</v>
      </c>
      <c r="B553" s="84">
        <v>45974</v>
      </c>
      <c r="C553" s="32" t="s">
        <v>662</v>
      </c>
      <c r="D553" s="84">
        <v>45974</v>
      </c>
      <c r="E553" s="32" t="s">
        <v>875</v>
      </c>
      <c r="F553" s="91">
        <f t="shared" si="32"/>
        <v>3.6805555551836733E-2</v>
      </c>
    </row>
    <row r="554" spans="1:8" x14ac:dyDescent="0.25">
      <c r="A554" s="32" t="s">
        <v>627</v>
      </c>
      <c r="B554" s="84">
        <v>45974</v>
      </c>
      <c r="C554" s="32" t="s">
        <v>876</v>
      </c>
      <c r="D554" s="84">
        <v>45974</v>
      </c>
      <c r="E554" s="32" t="s">
        <v>877</v>
      </c>
      <c r="F554" s="91">
        <f t="shared" si="32"/>
        <v>0.12986111111240461</v>
      </c>
    </row>
    <row r="555" spans="1:8" x14ac:dyDescent="0.25">
      <c r="A555" s="32" t="s">
        <v>517</v>
      </c>
      <c r="B555" s="84">
        <v>45974</v>
      </c>
      <c r="C555" s="32" t="s">
        <v>832</v>
      </c>
      <c r="D555" s="84">
        <v>45974</v>
      </c>
      <c r="E555" s="32" t="s">
        <v>878</v>
      </c>
      <c r="F555" s="91">
        <f t="shared" si="32"/>
        <v>0.19166666666569654</v>
      </c>
    </row>
    <row r="556" spans="1:8" x14ac:dyDescent="0.25">
      <c r="A556" s="32" t="s">
        <v>634</v>
      </c>
      <c r="B556" s="84">
        <v>45974</v>
      </c>
      <c r="C556" s="32" t="s">
        <v>597</v>
      </c>
      <c r="D556" s="84">
        <v>45974</v>
      </c>
      <c r="E556" s="32" t="s">
        <v>879</v>
      </c>
      <c r="F556" s="91">
        <f t="shared" si="32"/>
        <v>0.17013888888322981</v>
      </c>
    </row>
    <row r="557" spans="1:8" x14ac:dyDescent="0.25">
      <c r="A557" s="32" t="s">
        <v>510</v>
      </c>
      <c r="B557" s="84">
        <v>45974</v>
      </c>
      <c r="C557" s="32" t="s">
        <v>880</v>
      </c>
      <c r="D557" s="84">
        <v>45974</v>
      </c>
      <c r="E557" s="32" t="s">
        <v>569</v>
      </c>
      <c r="F557" s="91">
        <f t="shared" si="32"/>
        <v>0.19236111111240461</v>
      </c>
    </row>
    <row r="558" spans="1:8" x14ac:dyDescent="0.25">
      <c r="A558" s="32" t="s">
        <v>296</v>
      </c>
      <c r="B558" s="84">
        <v>45974</v>
      </c>
      <c r="C558" s="32" t="s">
        <v>881</v>
      </c>
      <c r="D558" s="84">
        <v>45974</v>
      </c>
      <c r="E558" s="32" t="s">
        <v>882</v>
      </c>
      <c r="F558" s="91">
        <f t="shared" si="32"/>
        <v>9.930555555911269E-2</v>
      </c>
    </row>
    <row r="559" spans="1:8" x14ac:dyDescent="0.25">
      <c r="A559" s="32" t="s">
        <v>196</v>
      </c>
      <c r="B559" s="84">
        <v>45974</v>
      </c>
      <c r="C559" s="32" t="s">
        <v>198</v>
      </c>
      <c r="D559" s="84">
        <v>45974</v>
      </c>
      <c r="E559" s="32" t="s">
        <v>883</v>
      </c>
      <c r="F559" s="91">
        <f t="shared" ref="F559:F584" si="33">(D559 + TIME(LEFT(E559, 2), MID(E559, 3, 2), 0)) - (B559 + TIME(LEFT(C559, 2), MID(C559, 3, 2), 0))</f>
        <v>0.16597222222480923</v>
      </c>
      <c r="H559" s="85" t="s">
        <v>403</v>
      </c>
    </row>
    <row r="560" spans="1:8" x14ac:dyDescent="0.25">
      <c r="A560" s="32" t="s">
        <v>216</v>
      </c>
      <c r="B560" s="84">
        <v>45974</v>
      </c>
      <c r="C560" s="32" t="s">
        <v>380</v>
      </c>
      <c r="D560" s="84">
        <v>45974</v>
      </c>
      <c r="E560" s="32" t="s">
        <v>856</v>
      </c>
      <c r="F560" s="91">
        <f t="shared" si="33"/>
        <v>0.10972222222335404</v>
      </c>
    </row>
    <row r="561" spans="1:8" x14ac:dyDescent="0.25">
      <c r="A561" s="32" t="s">
        <v>264</v>
      </c>
      <c r="B561" s="84">
        <v>45974</v>
      </c>
      <c r="C561" s="32" t="s">
        <v>884</v>
      </c>
      <c r="D561" s="84">
        <v>45974</v>
      </c>
      <c r="E561" s="32" t="s">
        <v>885</v>
      </c>
      <c r="F561" s="91">
        <f t="shared" si="33"/>
        <v>5.0694444442342501E-2</v>
      </c>
    </row>
    <row r="562" spans="1:8" x14ac:dyDescent="0.25">
      <c r="A562" s="32" t="s">
        <v>216</v>
      </c>
      <c r="B562" s="84">
        <v>45974</v>
      </c>
      <c r="C562" s="32" t="s">
        <v>706</v>
      </c>
      <c r="D562" s="84">
        <v>45975</v>
      </c>
      <c r="E562" s="32" t="s">
        <v>886</v>
      </c>
      <c r="F562" s="91">
        <f t="shared" si="33"/>
        <v>0.31319444444670808</v>
      </c>
    </row>
    <row r="563" spans="1:8" x14ac:dyDescent="0.25">
      <c r="A563" s="32" t="s">
        <v>213</v>
      </c>
      <c r="B563" s="84">
        <v>45974</v>
      </c>
      <c r="C563" s="32" t="s">
        <v>706</v>
      </c>
      <c r="D563" s="84">
        <v>45974</v>
      </c>
      <c r="E563" s="32" t="s">
        <v>567</v>
      </c>
      <c r="F563" s="91">
        <f t="shared" si="33"/>
        <v>7.5694444443797693E-2</v>
      </c>
    </row>
    <row r="564" spans="1:8" x14ac:dyDescent="0.25">
      <c r="A564" s="32" t="s">
        <v>286</v>
      </c>
      <c r="B564" s="84">
        <v>45974</v>
      </c>
      <c r="C564" s="32" t="s">
        <v>887</v>
      </c>
      <c r="D564" s="84">
        <v>45974</v>
      </c>
      <c r="E564" s="32" t="s">
        <v>670</v>
      </c>
      <c r="F564" s="91">
        <f t="shared" si="33"/>
        <v>6.0416666667151731E-2</v>
      </c>
    </row>
    <row r="565" spans="1:8" x14ac:dyDescent="0.25">
      <c r="A565" s="32" t="s">
        <v>383</v>
      </c>
      <c r="B565" s="84">
        <v>45974</v>
      </c>
      <c r="C565" s="32" t="s">
        <v>887</v>
      </c>
      <c r="D565" s="84">
        <v>45974</v>
      </c>
      <c r="E565" s="32" t="s">
        <v>888</v>
      </c>
      <c r="F565" s="91">
        <f t="shared" si="33"/>
        <v>4.7222222223354038E-2</v>
      </c>
    </row>
    <row r="566" spans="1:8" x14ac:dyDescent="0.25">
      <c r="A566" s="32" t="s">
        <v>258</v>
      </c>
      <c r="B566" s="84">
        <v>45974</v>
      </c>
      <c r="C566" s="32" t="s">
        <v>673</v>
      </c>
      <c r="D566" s="84">
        <v>45974</v>
      </c>
      <c r="E566" s="32" t="s">
        <v>399</v>
      </c>
      <c r="F566" s="91">
        <f t="shared" si="33"/>
        <v>0.14652777778246673</v>
      </c>
    </row>
    <row r="567" spans="1:8" x14ac:dyDescent="0.25">
      <c r="A567" s="32" t="s">
        <v>261</v>
      </c>
      <c r="B567" s="84">
        <v>45974</v>
      </c>
      <c r="C567" s="32" t="s">
        <v>761</v>
      </c>
      <c r="D567" s="84">
        <v>45974</v>
      </c>
      <c r="E567" s="32" t="s">
        <v>741</v>
      </c>
      <c r="F567" s="91">
        <f t="shared" si="33"/>
        <v>0.14861111110803904</v>
      </c>
    </row>
    <row r="568" spans="1:8" x14ac:dyDescent="0.25">
      <c r="A568" s="32" t="s">
        <v>264</v>
      </c>
      <c r="B568" s="84">
        <v>45974</v>
      </c>
      <c r="C568" s="32" t="s">
        <v>889</v>
      </c>
      <c r="D568" s="84">
        <v>45974</v>
      </c>
      <c r="E568" s="32" t="s">
        <v>890</v>
      </c>
      <c r="F568" s="91">
        <f t="shared" si="33"/>
        <v>0.13194444444525288</v>
      </c>
    </row>
    <row r="569" spans="1:8" x14ac:dyDescent="0.25">
      <c r="A569" s="32" t="s">
        <v>290</v>
      </c>
      <c r="B569" s="84">
        <v>45974</v>
      </c>
      <c r="C569" s="32" t="s">
        <v>790</v>
      </c>
      <c r="D569" s="84">
        <v>45974</v>
      </c>
      <c r="E569" s="32" t="s">
        <v>891</v>
      </c>
      <c r="F569" s="91">
        <f t="shared" si="33"/>
        <v>0.12777777777955635</v>
      </c>
    </row>
    <row r="570" spans="1:8" x14ac:dyDescent="0.2">
      <c r="A570" s="32" t="s">
        <v>196</v>
      </c>
      <c r="B570" s="84">
        <v>45974</v>
      </c>
      <c r="C570" s="32" t="s">
        <v>883</v>
      </c>
      <c r="D570" s="84">
        <v>45974</v>
      </c>
      <c r="E570" s="32" t="s">
        <v>892</v>
      </c>
      <c r="F570" s="91">
        <f t="shared" si="33"/>
        <v>0.16041666666569654</v>
      </c>
      <c r="G570" s="32" t="s">
        <v>4</v>
      </c>
      <c r="H570" s="20" t="s">
        <v>893</v>
      </c>
    </row>
    <row r="571" spans="1:8" x14ac:dyDescent="0.25">
      <c r="A571" s="32" t="s">
        <v>231</v>
      </c>
      <c r="B571" s="84">
        <v>45974</v>
      </c>
      <c r="C571" s="32" t="s">
        <v>217</v>
      </c>
      <c r="D571" s="84">
        <v>45975</v>
      </c>
      <c r="E571" s="32" t="s">
        <v>218</v>
      </c>
      <c r="F571" s="91">
        <f t="shared" si="33"/>
        <v>0.50069444443943212</v>
      </c>
    </row>
    <row r="572" spans="1:8" x14ac:dyDescent="0.25">
      <c r="A572" s="32" t="s">
        <v>219</v>
      </c>
      <c r="B572" s="84">
        <v>45974</v>
      </c>
      <c r="C572" s="32" t="s">
        <v>217</v>
      </c>
      <c r="D572" s="84">
        <v>45975</v>
      </c>
      <c r="E572" s="32" t="s">
        <v>218</v>
      </c>
      <c r="F572" s="91">
        <f t="shared" si="33"/>
        <v>0.50069444443943212</v>
      </c>
    </row>
    <row r="573" spans="1:8" x14ac:dyDescent="0.25">
      <c r="A573" s="32" t="s">
        <v>293</v>
      </c>
      <c r="B573" s="84">
        <v>45974</v>
      </c>
      <c r="C573" s="32" t="s">
        <v>217</v>
      </c>
      <c r="D573" s="84">
        <v>45974</v>
      </c>
      <c r="E573" s="32" t="s">
        <v>894</v>
      </c>
      <c r="F573" s="91">
        <f t="shared" si="33"/>
        <v>5.0694444442342501E-2</v>
      </c>
    </row>
    <row r="574" spans="1:8" x14ac:dyDescent="0.2">
      <c r="A574" s="32" t="s">
        <v>196</v>
      </c>
      <c r="B574" s="84">
        <v>45974</v>
      </c>
      <c r="C574" s="32" t="s">
        <v>892</v>
      </c>
      <c r="D574" s="84">
        <v>45975</v>
      </c>
      <c r="E574" s="32" t="s">
        <v>895</v>
      </c>
      <c r="F574" s="91">
        <f t="shared" si="33"/>
        <v>0.27291666666860692</v>
      </c>
      <c r="H574" s="20" t="s">
        <v>896</v>
      </c>
    </row>
    <row r="575" spans="1:8" x14ac:dyDescent="0.25">
      <c r="A575" s="32" t="s">
        <v>241</v>
      </c>
      <c r="B575" s="84">
        <v>45974</v>
      </c>
      <c r="C575" s="32" t="s">
        <v>897</v>
      </c>
      <c r="D575" s="84">
        <v>45974</v>
      </c>
      <c r="E575" s="32" t="s">
        <v>898</v>
      </c>
      <c r="F575" s="91">
        <f t="shared" si="33"/>
        <v>3.4722222218988463E-2</v>
      </c>
    </row>
    <row r="576" spans="1:8" x14ac:dyDescent="0.25">
      <c r="A576" s="32" t="s">
        <v>247</v>
      </c>
      <c r="B576" s="84">
        <v>45974</v>
      </c>
      <c r="C576" s="32" t="s">
        <v>897</v>
      </c>
      <c r="D576" s="84">
        <v>45974</v>
      </c>
      <c r="E576" s="32" t="s">
        <v>899</v>
      </c>
      <c r="F576" s="91">
        <f t="shared" si="33"/>
        <v>6.9444444452528842E-3</v>
      </c>
    </row>
    <row r="577" spans="1:8" x14ac:dyDescent="0.25">
      <c r="A577" s="32" t="s">
        <v>241</v>
      </c>
      <c r="B577" s="84">
        <v>45975</v>
      </c>
      <c r="C577" s="32" t="s">
        <v>534</v>
      </c>
      <c r="D577" s="84">
        <v>45975</v>
      </c>
      <c r="E577" s="32" t="s">
        <v>900</v>
      </c>
      <c r="F577" s="91">
        <f t="shared" si="33"/>
        <v>0.10208333333139308</v>
      </c>
    </row>
    <row r="578" spans="1:8" x14ac:dyDescent="0.25">
      <c r="A578" s="32" t="s">
        <v>243</v>
      </c>
      <c r="B578" s="84">
        <v>45975</v>
      </c>
      <c r="C578" s="32" t="s">
        <v>534</v>
      </c>
      <c r="D578" s="84">
        <v>45975</v>
      </c>
      <c r="E578" s="32" t="s">
        <v>900</v>
      </c>
      <c r="F578" s="91">
        <f t="shared" si="33"/>
        <v>0.10208333333139308</v>
      </c>
    </row>
    <row r="579" spans="1:8" x14ac:dyDescent="0.25">
      <c r="A579" s="32" t="s">
        <v>247</v>
      </c>
      <c r="B579" s="84">
        <v>45975</v>
      </c>
      <c r="C579" s="32" t="s">
        <v>534</v>
      </c>
      <c r="D579" s="84">
        <v>45975</v>
      </c>
      <c r="E579" s="32" t="s">
        <v>901</v>
      </c>
      <c r="F579" s="91">
        <f t="shared" si="33"/>
        <v>3.6111111112404615E-2</v>
      </c>
    </row>
    <row r="580" spans="1:8" x14ac:dyDescent="0.25">
      <c r="A580" s="32" t="s">
        <v>245</v>
      </c>
      <c r="B580" s="84">
        <v>45975</v>
      </c>
      <c r="C580" s="32" t="s">
        <v>534</v>
      </c>
      <c r="D580" s="84">
        <v>45975</v>
      </c>
      <c r="E580" s="32" t="s">
        <v>902</v>
      </c>
      <c r="F580" s="91">
        <f t="shared" si="33"/>
        <v>0.10277777777810115</v>
      </c>
    </row>
    <row r="581" spans="1:8" x14ac:dyDescent="0.25">
      <c r="A581" s="32" t="s">
        <v>228</v>
      </c>
      <c r="B581" s="84">
        <v>45975</v>
      </c>
      <c r="C581" s="32" t="s">
        <v>534</v>
      </c>
      <c r="D581" s="84">
        <v>45975</v>
      </c>
      <c r="E581" s="32" t="s">
        <v>903</v>
      </c>
      <c r="F581" s="91">
        <f t="shared" si="33"/>
        <v>9.5138888886140194E-2</v>
      </c>
    </row>
    <row r="582" spans="1:8" x14ac:dyDescent="0.25">
      <c r="A582" s="32" t="s">
        <v>290</v>
      </c>
      <c r="B582" s="84">
        <v>45975</v>
      </c>
      <c r="C582" s="32" t="s">
        <v>534</v>
      </c>
      <c r="D582" s="84">
        <v>45975</v>
      </c>
      <c r="E582" s="32" t="s">
        <v>817</v>
      </c>
      <c r="F582" s="91">
        <f t="shared" si="33"/>
        <v>6.2499999985448085E-3</v>
      </c>
    </row>
    <row r="583" spans="1:8" x14ac:dyDescent="0.25">
      <c r="A583" s="32" t="s">
        <v>261</v>
      </c>
      <c r="B583" s="84">
        <v>45975</v>
      </c>
      <c r="C583" s="32" t="s">
        <v>904</v>
      </c>
      <c r="D583" s="84">
        <v>45975</v>
      </c>
      <c r="E583" s="32" t="s">
        <v>905</v>
      </c>
      <c r="F583" s="91">
        <f t="shared" si="33"/>
        <v>1.0416666664241347E-2</v>
      </c>
    </row>
    <row r="584" spans="1:8" x14ac:dyDescent="0.25">
      <c r="A584" s="32" t="s">
        <v>258</v>
      </c>
      <c r="B584" s="84">
        <v>45975</v>
      </c>
      <c r="C584" s="32" t="s">
        <v>904</v>
      </c>
      <c r="D584" s="84">
        <v>45975</v>
      </c>
      <c r="E584" s="32" t="s">
        <v>799</v>
      </c>
      <c r="F584" s="91">
        <f t="shared" si="33"/>
        <v>1.5277777776645962E-2</v>
      </c>
    </row>
    <row r="585" spans="1:8" x14ac:dyDescent="0.25">
      <c r="A585" s="32" t="s">
        <v>213</v>
      </c>
      <c r="B585" s="84">
        <v>45975</v>
      </c>
      <c r="C585" s="32" t="s">
        <v>584</v>
      </c>
      <c r="D585" s="84">
        <v>45975</v>
      </c>
      <c r="E585" s="32" t="s">
        <v>906</v>
      </c>
      <c r="F585" s="91">
        <f>(D585 + TIME(LEFT(E585, 2), MID(E585, 3, 2), 0)) - (B585 + TIME(LEFT(C585, 2), MID(C585, 3, 2), 0))</f>
        <v>0.50138888888614019</v>
      </c>
    </row>
    <row r="586" spans="1:8" x14ac:dyDescent="0.25">
      <c r="A586" s="32" t="s">
        <v>203</v>
      </c>
      <c r="B586" s="84">
        <v>45975</v>
      </c>
      <c r="C586" s="32" t="s">
        <v>907</v>
      </c>
      <c r="D586" s="84">
        <v>45975</v>
      </c>
      <c r="E586" s="32" t="s">
        <v>908</v>
      </c>
      <c r="F586" s="91">
        <f t="shared" ref="F586:F592" si="34">(D586 + TIME(LEFT(E586, 2), MID(E586, 3, 2), 0)) - (B586 + TIME(LEFT(C586, 2), MID(C586, 3, 2), 0))</f>
        <v>1.5277777776645962E-2</v>
      </c>
      <c r="H586" s="85" t="s">
        <v>909</v>
      </c>
    </row>
    <row r="587" spans="1:8" x14ac:dyDescent="0.25">
      <c r="A587" s="32" t="s">
        <v>296</v>
      </c>
      <c r="B587" s="84">
        <v>45975</v>
      </c>
      <c r="C587" s="32" t="s">
        <v>910</v>
      </c>
      <c r="D587" s="84">
        <v>45975</v>
      </c>
      <c r="E587" s="32" t="s">
        <v>911</v>
      </c>
      <c r="F587" s="91">
        <f t="shared" si="34"/>
        <v>9.7222222175332718E-3</v>
      </c>
      <c r="H587" s="85" t="s">
        <v>909</v>
      </c>
    </row>
    <row r="588" spans="1:8" x14ac:dyDescent="0.25">
      <c r="A588" s="32" t="s">
        <v>296</v>
      </c>
      <c r="B588" s="84">
        <v>45975</v>
      </c>
      <c r="C588" s="32" t="s">
        <v>912</v>
      </c>
      <c r="D588" s="84">
        <v>45975</v>
      </c>
      <c r="E588" s="32" t="s">
        <v>913</v>
      </c>
      <c r="F588" s="91">
        <f t="shared" si="34"/>
        <v>4.166666665696539E-3</v>
      </c>
    </row>
    <row r="589" spans="1:8" x14ac:dyDescent="0.25">
      <c r="A589" s="32" t="s">
        <v>247</v>
      </c>
      <c r="B589" s="84">
        <v>45975</v>
      </c>
      <c r="C589" s="32" t="s">
        <v>914</v>
      </c>
      <c r="D589" s="84">
        <v>45975</v>
      </c>
      <c r="E589" s="32" t="s">
        <v>915</v>
      </c>
      <c r="F589" s="91">
        <f t="shared" si="34"/>
        <v>1.9444444442342501E-2</v>
      </c>
    </row>
    <row r="590" spans="1:8" x14ac:dyDescent="0.25">
      <c r="A590" s="32" t="s">
        <v>200</v>
      </c>
      <c r="B590" s="84">
        <v>45975</v>
      </c>
      <c r="C590" s="32" t="s">
        <v>542</v>
      </c>
      <c r="D590" s="84">
        <v>45975</v>
      </c>
      <c r="E590" s="32" t="s">
        <v>357</v>
      </c>
      <c r="F590" s="91">
        <f t="shared" si="34"/>
        <v>0.27569444444088731</v>
      </c>
    </row>
    <row r="591" spans="1:8" x14ac:dyDescent="0.25">
      <c r="A591" s="32" t="s">
        <v>203</v>
      </c>
      <c r="B591" s="84">
        <v>45975</v>
      </c>
      <c r="C591" s="32" t="s">
        <v>902</v>
      </c>
      <c r="D591" s="84">
        <v>45975</v>
      </c>
      <c r="E591" s="32" t="s">
        <v>916</v>
      </c>
      <c r="F591" s="91">
        <f t="shared" si="34"/>
        <v>0.1680555555576575</v>
      </c>
    </row>
    <row r="592" spans="1:8" x14ac:dyDescent="0.25">
      <c r="A592" s="32" t="s">
        <v>296</v>
      </c>
      <c r="B592" s="84">
        <v>45975</v>
      </c>
      <c r="C592" s="32" t="s">
        <v>583</v>
      </c>
      <c r="D592" s="84">
        <v>45975</v>
      </c>
      <c r="E592" s="32" t="s">
        <v>917</v>
      </c>
      <c r="F592" s="91">
        <f t="shared" si="34"/>
        <v>6.9444444452528842E-3</v>
      </c>
    </row>
    <row r="593" spans="1:8" x14ac:dyDescent="0.25">
      <c r="A593" s="32" t="s">
        <v>220</v>
      </c>
      <c r="B593" s="84">
        <v>45975</v>
      </c>
      <c r="C593" s="32" t="s">
        <v>685</v>
      </c>
      <c r="D593" s="84">
        <v>45975</v>
      </c>
      <c r="E593" s="32" t="s">
        <v>195</v>
      </c>
      <c r="F593" s="91">
        <f>(D593 + TIME(LEFT(E593, 2), MID(E593, 3, 2), 0)) - (B593 + TIME(LEFT(C593, 2), MID(C593, 3, 2), 0))</f>
        <v>0.43680555555329192</v>
      </c>
    </row>
    <row r="594" spans="1:8" x14ac:dyDescent="0.2">
      <c r="A594" s="32" t="s">
        <v>196</v>
      </c>
      <c r="B594" s="84">
        <v>45975</v>
      </c>
      <c r="C594" s="32" t="s">
        <v>895</v>
      </c>
      <c r="D594" s="84">
        <v>45977</v>
      </c>
      <c r="E594" s="32" t="s">
        <v>434</v>
      </c>
      <c r="F594" s="91">
        <f>(D594 + TIME(LEFT(E594, 2), MID(E594, 3, 2), 0)) - (B594 + TIME(LEFT(C594, 2), MID(C594, 3, 2), 0))</f>
        <v>2.1965277777781012</v>
      </c>
      <c r="G594" s="32" t="s">
        <v>4</v>
      </c>
      <c r="H594" s="20" t="s">
        <v>918</v>
      </c>
    </row>
    <row r="595" spans="1:8" x14ac:dyDescent="0.25">
      <c r="A595" s="32" t="s">
        <v>251</v>
      </c>
      <c r="B595" s="84">
        <v>45975</v>
      </c>
      <c r="C595" s="32" t="s">
        <v>252</v>
      </c>
      <c r="D595" s="84">
        <v>45975</v>
      </c>
      <c r="E595" s="32" t="s">
        <v>253</v>
      </c>
      <c r="F595" s="91">
        <f t="shared" ref="F595:F619" si="35">(D595 + TIME(LEFT(E595, 2), MID(E595, 3, 2), 0)) - (B595 + TIME(LEFT(C595, 2), MID(C595, 3, 2), 0))</f>
        <v>0.50069444443943212</v>
      </c>
    </row>
    <row r="596" spans="1:8" x14ac:dyDescent="0.25">
      <c r="A596" s="32" t="s">
        <v>216</v>
      </c>
      <c r="B596" s="84">
        <v>45975</v>
      </c>
      <c r="C596" s="32" t="s">
        <v>252</v>
      </c>
      <c r="D596" s="84">
        <v>45975</v>
      </c>
      <c r="E596" s="32" t="s">
        <v>919</v>
      </c>
      <c r="F596" s="91">
        <f t="shared" si="35"/>
        <v>0.54236111111094942</v>
      </c>
    </row>
    <row r="597" spans="1:8" x14ac:dyDescent="0.25">
      <c r="A597" s="32" t="s">
        <v>209</v>
      </c>
      <c r="B597" s="84">
        <v>45975</v>
      </c>
      <c r="C597" s="32" t="s">
        <v>418</v>
      </c>
      <c r="D597" s="84">
        <v>45975</v>
      </c>
      <c r="E597" s="32" t="s">
        <v>920</v>
      </c>
      <c r="F597" s="91">
        <f t="shared" si="35"/>
        <v>0.31458333333284827</v>
      </c>
    </row>
    <row r="598" spans="1:8" x14ac:dyDescent="0.2">
      <c r="A598" s="32" t="s">
        <v>203</v>
      </c>
      <c r="B598" s="84">
        <v>45975</v>
      </c>
      <c r="C598" s="32" t="s">
        <v>916</v>
      </c>
      <c r="D598" s="84">
        <v>45975</v>
      </c>
      <c r="E598" s="32" t="s">
        <v>862</v>
      </c>
      <c r="F598" s="91">
        <f t="shared" si="35"/>
        <v>6.7361111105128657E-2</v>
      </c>
      <c r="G598" s="32" t="s">
        <v>4</v>
      </c>
      <c r="H598" s="20" t="s">
        <v>921</v>
      </c>
    </row>
    <row r="599" spans="1:8" x14ac:dyDescent="0.25">
      <c r="A599" s="32" t="s">
        <v>228</v>
      </c>
      <c r="B599" s="84">
        <v>45975</v>
      </c>
      <c r="C599" s="32" t="s">
        <v>430</v>
      </c>
      <c r="D599" s="84">
        <v>45975</v>
      </c>
      <c r="E599" s="32" t="s">
        <v>195</v>
      </c>
      <c r="F599" s="91">
        <f t="shared" si="35"/>
        <v>0.24930555555329192</v>
      </c>
    </row>
    <row r="600" spans="1:8" x14ac:dyDescent="0.25">
      <c r="A600" s="32" t="s">
        <v>241</v>
      </c>
      <c r="B600" s="84">
        <v>45975</v>
      </c>
      <c r="C600" s="32" t="s">
        <v>352</v>
      </c>
      <c r="D600" s="84">
        <v>45975</v>
      </c>
      <c r="E600" s="32" t="s">
        <v>195</v>
      </c>
      <c r="F600" s="91">
        <f t="shared" si="35"/>
        <v>0.24375000000145519</v>
      </c>
    </row>
    <row r="601" spans="1:8" x14ac:dyDescent="0.25">
      <c r="A601" s="32" t="s">
        <v>247</v>
      </c>
      <c r="B601" s="84">
        <v>45975</v>
      </c>
      <c r="C601" s="32" t="s">
        <v>922</v>
      </c>
      <c r="D601" s="84">
        <v>45975</v>
      </c>
      <c r="E601" s="32" t="s">
        <v>195</v>
      </c>
      <c r="F601" s="91">
        <f t="shared" si="35"/>
        <v>0.242361111115315</v>
      </c>
    </row>
    <row r="602" spans="1:8" x14ac:dyDescent="0.25">
      <c r="A602" s="32" t="s">
        <v>245</v>
      </c>
      <c r="B602" s="84">
        <v>45975</v>
      </c>
      <c r="C602" s="32" t="s">
        <v>752</v>
      </c>
      <c r="D602" s="84">
        <v>45975</v>
      </c>
      <c r="E602" s="32" t="s">
        <v>195</v>
      </c>
      <c r="F602" s="91">
        <f t="shared" si="35"/>
        <v>0.23611111110949423</v>
      </c>
    </row>
    <row r="603" spans="1:8" x14ac:dyDescent="0.25">
      <c r="A603" s="32" t="s">
        <v>243</v>
      </c>
      <c r="B603" s="84">
        <v>45975</v>
      </c>
      <c r="C603" s="32" t="s">
        <v>601</v>
      </c>
      <c r="D603" s="84">
        <v>45975</v>
      </c>
      <c r="E603" s="32" t="s">
        <v>195</v>
      </c>
      <c r="F603" s="91">
        <f t="shared" si="35"/>
        <v>0.23750000000291038</v>
      </c>
    </row>
    <row r="604" spans="1:8" x14ac:dyDescent="0.25">
      <c r="A604" s="32" t="s">
        <v>258</v>
      </c>
      <c r="B604" s="84">
        <v>45975</v>
      </c>
      <c r="C604" s="32" t="s">
        <v>266</v>
      </c>
      <c r="D604" s="84">
        <v>45975</v>
      </c>
      <c r="E604" s="32" t="s">
        <v>195</v>
      </c>
      <c r="F604" s="91">
        <f t="shared" si="35"/>
        <v>0.2305555555576575</v>
      </c>
    </row>
    <row r="605" spans="1:8" x14ac:dyDescent="0.25">
      <c r="A605" s="32" t="s">
        <v>290</v>
      </c>
      <c r="B605" s="84">
        <v>45975</v>
      </c>
      <c r="C605" s="32" t="s">
        <v>495</v>
      </c>
      <c r="D605" s="84">
        <v>45975</v>
      </c>
      <c r="E605" s="32" t="s">
        <v>195</v>
      </c>
      <c r="F605" s="91">
        <f t="shared" si="35"/>
        <v>0.22708333333139308</v>
      </c>
    </row>
    <row r="606" spans="1:8" x14ac:dyDescent="0.25">
      <c r="A606" s="32" t="s">
        <v>264</v>
      </c>
      <c r="B606" s="84">
        <v>45975</v>
      </c>
      <c r="C606" s="32" t="s">
        <v>435</v>
      </c>
      <c r="D606" s="84">
        <v>45975</v>
      </c>
      <c r="E606" s="32" t="s">
        <v>195</v>
      </c>
      <c r="F606" s="91">
        <f t="shared" si="35"/>
        <v>0.22152777777955635</v>
      </c>
    </row>
    <row r="607" spans="1:8" x14ac:dyDescent="0.25">
      <c r="A607" s="32" t="s">
        <v>203</v>
      </c>
      <c r="B607" s="84">
        <v>45975</v>
      </c>
      <c r="C607" s="32" t="s">
        <v>862</v>
      </c>
      <c r="D607" s="84">
        <v>45975</v>
      </c>
      <c r="E607" s="32" t="s">
        <v>362</v>
      </c>
      <c r="F607" s="91">
        <f t="shared" si="35"/>
        <v>6.1805555560567882E-2</v>
      </c>
      <c r="H607" s="85" t="s">
        <v>403</v>
      </c>
    </row>
    <row r="608" spans="1:8" x14ac:dyDescent="0.25">
      <c r="A608" s="32" t="s">
        <v>261</v>
      </c>
      <c r="B608" s="84">
        <v>45975</v>
      </c>
      <c r="C608" s="32" t="s">
        <v>500</v>
      </c>
      <c r="D608" s="84">
        <v>45975</v>
      </c>
      <c r="E608" s="32" t="s">
        <v>923</v>
      </c>
      <c r="F608" s="91">
        <f t="shared" si="35"/>
        <v>0.10486111111094942</v>
      </c>
    </row>
    <row r="609" spans="1:8" x14ac:dyDescent="0.25">
      <c r="A609" s="32" t="s">
        <v>200</v>
      </c>
      <c r="B609" s="84">
        <v>45975</v>
      </c>
      <c r="C609" s="32" t="s">
        <v>357</v>
      </c>
      <c r="D609" s="84">
        <v>45975</v>
      </c>
      <c r="E609" s="32" t="s">
        <v>210</v>
      </c>
      <c r="F609" s="91">
        <f t="shared" si="35"/>
        <v>0.30555555555474712</v>
      </c>
      <c r="G609" s="32" t="s">
        <v>4</v>
      </c>
      <c r="H609" s="85" t="s">
        <v>924</v>
      </c>
    </row>
    <row r="610" spans="1:8" x14ac:dyDescent="0.25">
      <c r="A610" s="32" t="s">
        <v>286</v>
      </c>
      <c r="B610" s="84">
        <v>45975</v>
      </c>
      <c r="C610" s="32" t="s">
        <v>755</v>
      </c>
      <c r="D610" s="84">
        <v>45975</v>
      </c>
      <c r="E610" s="32" t="s">
        <v>195</v>
      </c>
      <c r="F610" s="91">
        <f t="shared" si="35"/>
        <v>0.19513888889196096</v>
      </c>
    </row>
    <row r="611" spans="1:8" x14ac:dyDescent="0.25">
      <c r="A611" s="32" t="s">
        <v>293</v>
      </c>
      <c r="B611" s="84">
        <v>45975</v>
      </c>
      <c r="C611" s="32" t="s">
        <v>609</v>
      </c>
      <c r="D611" s="84">
        <v>45975</v>
      </c>
      <c r="E611" s="32" t="s">
        <v>195</v>
      </c>
      <c r="F611" s="91">
        <f t="shared" si="35"/>
        <v>0.19374999999854481</v>
      </c>
    </row>
    <row r="612" spans="1:8" x14ac:dyDescent="0.25">
      <c r="A612" s="32" t="s">
        <v>322</v>
      </c>
      <c r="B612" s="84">
        <v>45975</v>
      </c>
      <c r="C612" s="32" t="s">
        <v>609</v>
      </c>
      <c r="D612" s="84">
        <v>45975</v>
      </c>
      <c r="E612" s="32" t="s">
        <v>195</v>
      </c>
      <c r="F612" s="91">
        <f t="shared" si="35"/>
        <v>0.19374999999854481</v>
      </c>
    </row>
    <row r="613" spans="1:8" x14ac:dyDescent="0.25">
      <c r="A613" s="32" t="s">
        <v>393</v>
      </c>
      <c r="B613" s="84">
        <v>45975</v>
      </c>
      <c r="C613" s="32" t="s">
        <v>611</v>
      </c>
      <c r="D613" s="84">
        <v>45975</v>
      </c>
      <c r="E613" s="32" t="s">
        <v>195</v>
      </c>
      <c r="F613" s="91">
        <f t="shared" si="35"/>
        <v>0.19097222222626442</v>
      </c>
    </row>
    <row r="614" spans="1:8" x14ac:dyDescent="0.25">
      <c r="A614" s="32" t="s">
        <v>386</v>
      </c>
      <c r="B614" s="84">
        <v>45975</v>
      </c>
      <c r="C614" s="32" t="s">
        <v>611</v>
      </c>
      <c r="D614" s="84">
        <v>45975</v>
      </c>
      <c r="E614" s="32" t="s">
        <v>195</v>
      </c>
      <c r="F614" s="91">
        <f t="shared" si="35"/>
        <v>0.19097222222626442</v>
      </c>
    </row>
    <row r="615" spans="1:8" x14ac:dyDescent="0.25">
      <c r="A615" s="32" t="s">
        <v>383</v>
      </c>
      <c r="B615" s="84">
        <v>45975</v>
      </c>
      <c r="C615" s="32" t="s">
        <v>611</v>
      </c>
      <c r="D615" s="84">
        <v>45975</v>
      </c>
      <c r="E615" s="32" t="s">
        <v>195</v>
      </c>
      <c r="F615" s="91">
        <f t="shared" si="35"/>
        <v>0.19097222222626442</v>
      </c>
    </row>
    <row r="616" spans="1:8" x14ac:dyDescent="0.25">
      <c r="A616" s="32" t="s">
        <v>296</v>
      </c>
      <c r="B616" s="84">
        <v>45975</v>
      </c>
      <c r="C616" s="32" t="s">
        <v>925</v>
      </c>
      <c r="D616" s="84">
        <v>45975</v>
      </c>
      <c r="E616" s="32" t="s">
        <v>195</v>
      </c>
      <c r="F616" s="91">
        <f t="shared" si="35"/>
        <v>0.19027777777955635</v>
      </c>
    </row>
    <row r="617" spans="1:8" x14ac:dyDescent="0.25">
      <c r="A617" s="32" t="s">
        <v>299</v>
      </c>
      <c r="B617" s="84">
        <v>45975</v>
      </c>
      <c r="C617" s="32" t="s">
        <v>361</v>
      </c>
      <c r="D617" s="84">
        <v>45975</v>
      </c>
      <c r="E617" s="32" t="s">
        <v>195</v>
      </c>
      <c r="F617" s="91">
        <f t="shared" si="35"/>
        <v>0.17500000000291038</v>
      </c>
    </row>
    <row r="618" spans="1:8" x14ac:dyDescent="0.25">
      <c r="A618" s="32" t="s">
        <v>627</v>
      </c>
      <c r="B618" s="84">
        <v>45975</v>
      </c>
      <c r="C618" s="32" t="s">
        <v>365</v>
      </c>
      <c r="D618" s="84">
        <v>45975</v>
      </c>
      <c r="E618" s="32" t="s">
        <v>195</v>
      </c>
      <c r="F618" s="91">
        <f t="shared" si="35"/>
        <v>0.16666666666424135</v>
      </c>
    </row>
    <row r="619" spans="1:8" x14ac:dyDescent="0.25">
      <c r="A619" s="32" t="s">
        <v>517</v>
      </c>
      <c r="B619" s="84">
        <v>45975</v>
      </c>
      <c r="C619" s="32" t="s">
        <v>365</v>
      </c>
      <c r="D619" s="84">
        <v>45975</v>
      </c>
      <c r="E619" s="32" t="s">
        <v>195</v>
      </c>
      <c r="F619" s="91">
        <f t="shared" si="35"/>
        <v>0.16666666666424135</v>
      </c>
    </row>
    <row r="620" spans="1:8" x14ac:dyDescent="0.25">
      <c r="A620" s="32" t="s">
        <v>203</v>
      </c>
      <c r="B620" s="84">
        <v>45975</v>
      </c>
      <c r="C620" s="32" t="s">
        <v>362</v>
      </c>
      <c r="D620" s="84">
        <v>45976</v>
      </c>
      <c r="E620" s="32" t="s">
        <v>926</v>
      </c>
      <c r="F620" s="91">
        <f>(D620 + TIME(LEFT(E620, 2), MID(E620, 3, 2), 0)) - (B620 + TIME(LEFT(C620, 2), MID(C620, 3, 2), 0))</f>
        <v>0.95833333332848269</v>
      </c>
      <c r="H620" s="85" t="s">
        <v>927</v>
      </c>
    </row>
    <row r="621" spans="1:8" x14ac:dyDescent="0.2">
      <c r="A621" s="32" t="s">
        <v>261</v>
      </c>
      <c r="B621" s="84">
        <v>45975</v>
      </c>
      <c r="C621" s="32" t="s">
        <v>923</v>
      </c>
      <c r="G621" s="32" t="s">
        <v>4</v>
      </c>
      <c r="H621" s="20" t="s">
        <v>928</v>
      </c>
    </row>
    <row r="622" spans="1:8" x14ac:dyDescent="0.25">
      <c r="A622" s="32" t="s">
        <v>520</v>
      </c>
      <c r="B622" s="84">
        <v>45975</v>
      </c>
      <c r="C622" s="32" t="s">
        <v>929</v>
      </c>
      <c r="D622" s="84">
        <v>45975</v>
      </c>
      <c r="E622" s="32" t="s">
        <v>930</v>
      </c>
      <c r="F622" s="91">
        <f t="shared" ref="F622:F630" si="36">(D622 + TIME(LEFT(E622, 2), MID(E622, 3, 2), 0)) - (B622 + TIME(LEFT(C622, 2), MID(C622, 3, 2), 0))</f>
        <v>1.1805555550381541E-2</v>
      </c>
      <c r="H622" s="85" t="s">
        <v>779</v>
      </c>
    </row>
    <row r="623" spans="1:8" x14ac:dyDescent="0.25">
      <c r="A623" s="32" t="s">
        <v>634</v>
      </c>
      <c r="B623" s="84">
        <v>45975</v>
      </c>
      <c r="C623" s="32" t="s">
        <v>305</v>
      </c>
      <c r="D623" s="84">
        <v>45975</v>
      </c>
      <c r="E623" s="32" t="s">
        <v>511</v>
      </c>
      <c r="F623" s="91">
        <f t="shared" si="36"/>
        <v>1.0416666671517305E-2</v>
      </c>
      <c r="H623" s="85" t="s">
        <v>779</v>
      </c>
    </row>
    <row r="624" spans="1:8" x14ac:dyDescent="0.25">
      <c r="A624" s="32" t="s">
        <v>510</v>
      </c>
      <c r="B624" s="84">
        <v>45975</v>
      </c>
      <c r="C624" s="32" t="s">
        <v>828</v>
      </c>
      <c r="D624" s="84">
        <v>45975</v>
      </c>
      <c r="E624" s="32" t="s">
        <v>195</v>
      </c>
      <c r="F624" s="91">
        <f t="shared" si="36"/>
        <v>1.2499999997089617E-2</v>
      </c>
      <c r="H624" s="85" t="s">
        <v>779</v>
      </c>
    </row>
    <row r="625" spans="1:6" x14ac:dyDescent="0.25">
      <c r="A625" s="32" t="s">
        <v>209</v>
      </c>
      <c r="B625" s="84">
        <v>45975</v>
      </c>
      <c r="C625" s="32" t="s">
        <v>931</v>
      </c>
      <c r="D625" s="84">
        <v>45975</v>
      </c>
      <c r="E625" s="32" t="s">
        <v>932</v>
      </c>
      <c r="F625" s="91">
        <f t="shared" si="36"/>
        <v>0.35416666666424135</v>
      </c>
    </row>
    <row r="626" spans="1:6" x14ac:dyDescent="0.25">
      <c r="A626" s="32" t="s">
        <v>224</v>
      </c>
      <c r="B626" s="84">
        <v>45975</v>
      </c>
      <c r="C626" s="32" t="s">
        <v>933</v>
      </c>
      <c r="D626" s="84">
        <v>45976</v>
      </c>
      <c r="E626" s="32" t="s">
        <v>926</v>
      </c>
      <c r="F626" s="91">
        <f t="shared" si="36"/>
        <v>0.72361111110512866</v>
      </c>
    </row>
    <row r="627" spans="1:6" x14ac:dyDescent="0.25">
      <c r="A627" s="32" t="s">
        <v>277</v>
      </c>
      <c r="B627" s="84">
        <v>45975</v>
      </c>
      <c r="C627" s="32" t="s">
        <v>879</v>
      </c>
      <c r="D627" s="84">
        <v>45975</v>
      </c>
      <c r="E627" s="32" t="s">
        <v>934</v>
      </c>
      <c r="F627" s="91">
        <f t="shared" si="36"/>
        <v>0.273611111115315</v>
      </c>
    </row>
    <row r="628" spans="1:6" x14ac:dyDescent="0.25">
      <c r="A628" s="32" t="s">
        <v>200</v>
      </c>
      <c r="B628" s="84">
        <v>45975</v>
      </c>
      <c r="C628" s="32" t="s">
        <v>210</v>
      </c>
      <c r="D628" s="84">
        <v>45976</v>
      </c>
      <c r="E628" s="32" t="s">
        <v>935</v>
      </c>
      <c r="F628" s="91">
        <f t="shared" si="36"/>
        <v>0.58819444444816327</v>
      </c>
    </row>
    <row r="629" spans="1:6" x14ac:dyDescent="0.25">
      <c r="A629" s="32" t="s">
        <v>220</v>
      </c>
      <c r="B629" s="84">
        <v>45975</v>
      </c>
      <c r="C629" s="32" t="s">
        <v>936</v>
      </c>
      <c r="D629" s="84">
        <v>45976</v>
      </c>
      <c r="E629" s="32" t="s">
        <v>328</v>
      </c>
      <c r="F629" s="91">
        <f t="shared" si="36"/>
        <v>0.35138888889196096</v>
      </c>
    </row>
    <row r="630" spans="1:6" x14ac:dyDescent="0.25">
      <c r="A630" s="32" t="s">
        <v>193</v>
      </c>
      <c r="B630" s="84">
        <v>45975</v>
      </c>
      <c r="C630" s="32" t="s">
        <v>937</v>
      </c>
      <c r="D630" s="84">
        <v>45976</v>
      </c>
      <c r="E630" s="32" t="s">
        <v>926</v>
      </c>
      <c r="F630" s="91">
        <f t="shared" si="36"/>
        <v>0.67638888888905058</v>
      </c>
    </row>
    <row r="631" spans="1:6" x14ac:dyDescent="0.25">
      <c r="A631" s="32" t="s">
        <v>241</v>
      </c>
      <c r="B631" s="84">
        <v>45975</v>
      </c>
      <c r="C631" s="32" t="s">
        <v>938</v>
      </c>
      <c r="D631" s="84">
        <v>45975</v>
      </c>
      <c r="E631" s="32" t="s">
        <v>465</v>
      </c>
      <c r="F631" s="91">
        <f t="shared" ref="F631:F640" si="37">(D631 + TIME(LEFT(E631, 2), MID(E631, 3, 2), 0)) - (B631 + TIME(LEFT(C631, 2), MID(C631, 3, 2), 0))</f>
        <v>9.1666666667151731E-2</v>
      </c>
    </row>
    <row r="632" spans="1:6" x14ac:dyDescent="0.25">
      <c r="A632" s="32" t="s">
        <v>228</v>
      </c>
      <c r="B632" s="84">
        <v>45975</v>
      </c>
      <c r="C632" s="32" t="s">
        <v>938</v>
      </c>
      <c r="D632" s="84">
        <v>45975</v>
      </c>
      <c r="E632" s="32" t="s">
        <v>680</v>
      </c>
      <c r="F632" s="91">
        <f t="shared" si="37"/>
        <v>7.9166666662786156E-2</v>
      </c>
    </row>
    <row r="633" spans="1:6" x14ac:dyDescent="0.25">
      <c r="A633" s="32" t="s">
        <v>243</v>
      </c>
      <c r="B633" s="84">
        <v>45975</v>
      </c>
      <c r="C633" s="32" t="s">
        <v>376</v>
      </c>
      <c r="D633" s="84">
        <v>45975</v>
      </c>
      <c r="E633" s="32" t="s">
        <v>939</v>
      </c>
      <c r="F633" s="91">
        <f t="shared" si="37"/>
        <v>7.9166666670062114E-2</v>
      </c>
    </row>
    <row r="634" spans="1:6" x14ac:dyDescent="0.25">
      <c r="A634" s="32" t="s">
        <v>247</v>
      </c>
      <c r="B634" s="84">
        <v>45975</v>
      </c>
      <c r="C634" s="32" t="s">
        <v>376</v>
      </c>
      <c r="D634" s="84">
        <v>45975</v>
      </c>
      <c r="E634" s="32" t="s">
        <v>673</v>
      </c>
      <c r="F634" s="91">
        <f t="shared" si="37"/>
        <v>5.6250000001455192E-2</v>
      </c>
    </row>
    <row r="635" spans="1:6" x14ac:dyDescent="0.25">
      <c r="A635" s="32" t="s">
        <v>245</v>
      </c>
      <c r="B635" s="84">
        <v>45975</v>
      </c>
      <c r="C635" s="32" t="s">
        <v>376</v>
      </c>
      <c r="D635" s="84">
        <v>45975</v>
      </c>
      <c r="E635" s="32" t="s">
        <v>940</v>
      </c>
      <c r="F635" s="91">
        <f t="shared" si="37"/>
        <v>8.0555555556202307E-2</v>
      </c>
    </row>
    <row r="636" spans="1:6" x14ac:dyDescent="0.25">
      <c r="A636" s="32" t="s">
        <v>290</v>
      </c>
      <c r="B636" s="84">
        <v>45975</v>
      </c>
      <c r="C636" s="32" t="s">
        <v>659</v>
      </c>
      <c r="D636" s="84">
        <v>45975</v>
      </c>
      <c r="E636" s="32" t="s">
        <v>680</v>
      </c>
      <c r="F636" s="91">
        <f t="shared" si="37"/>
        <v>4.7222222223354038E-2</v>
      </c>
    </row>
    <row r="637" spans="1:6" x14ac:dyDescent="0.25">
      <c r="A637" s="32" t="s">
        <v>264</v>
      </c>
      <c r="B637" s="84">
        <v>45975</v>
      </c>
      <c r="C637" s="32" t="s">
        <v>668</v>
      </c>
      <c r="D637" s="84">
        <v>45975</v>
      </c>
      <c r="E637" s="32" t="s">
        <v>680</v>
      </c>
      <c r="F637" s="91">
        <f t="shared" si="37"/>
        <v>4.5833333329937886E-2</v>
      </c>
    </row>
    <row r="638" spans="1:6" x14ac:dyDescent="0.25">
      <c r="A638" s="32" t="s">
        <v>219</v>
      </c>
      <c r="B638" s="84">
        <v>45975</v>
      </c>
      <c r="C638" s="32" t="s">
        <v>217</v>
      </c>
      <c r="D638" s="84">
        <v>45976</v>
      </c>
      <c r="E638" s="32" t="s">
        <v>218</v>
      </c>
      <c r="F638" s="91">
        <f t="shared" si="37"/>
        <v>0.50069444443943212</v>
      </c>
    </row>
    <row r="639" spans="1:6" x14ac:dyDescent="0.25">
      <c r="A639" s="32" t="s">
        <v>231</v>
      </c>
      <c r="B639" s="84">
        <v>45975</v>
      </c>
      <c r="C639" s="32" t="s">
        <v>380</v>
      </c>
      <c r="D639" s="84">
        <v>45976</v>
      </c>
      <c r="E639" s="32" t="s">
        <v>941</v>
      </c>
      <c r="F639" s="91">
        <f t="shared" si="37"/>
        <v>0.46458333333430346</v>
      </c>
    </row>
    <row r="640" spans="1:6" x14ac:dyDescent="0.25">
      <c r="A640" s="32" t="s">
        <v>213</v>
      </c>
      <c r="B640" s="84">
        <v>45975</v>
      </c>
      <c r="C640" s="32" t="s">
        <v>919</v>
      </c>
      <c r="D640" s="84">
        <v>45976</v>
      </c>
      <c r="E640" s="32" t="s">
        <v>324</v>
      </c>
      <c r="F640" s="91">
        <f t="shared" si="37"/>
        <v>0.45902777777519077</v>
      </c>
    </row>
    <row r="641" spans="1:8" x14ac:dyDescent="0.25">
      <c r="A641" s="32" t="s">
        <v>216</v>
      </c>
      <c r="B641" s="84">
        <v>45976</v>
      </c>
      <c r="C641" s="32" t="s">
        <v>942</v>
      </c>
      <c r="D641" s="84">
        <v>45976</v>
      </c>
      <c r="E641" s="32" t="s">
        <v>943</v>
      </c>
      <c r="F641" s="91">
        <f t="shared" ref="F641:F659" si="38">(D641 + TIME(LEFT(E641, 2), MID(E641, 3, 2), 0)) - (B641 + TIME(LEFT(C641, 2), MID(C641, 3, 2), 0))</f>
        <v>0.50138888889341615</v>
      </c>
    </row>
    <row r="642" spans="1:8" x14ac:dyDescent="0.25">
      <c r="A642" s="32" t="s">
        <v>228</v>
      </c>
      <c r="B642" s="84">
        <v>45976</v>
      </c>
      <c r="C642" s="32" t="s">
        <v>324</v>
      </c>
      <c r="D642" s="84">
        <v>45976</v>
      </c>
      <c r="E642" s="32" t="s">
        <v>944</v>
      </c>
      <c r="F642" s="91">
        <f t="shared" si="38"/>
        <v>6.9444444452528842E-3</v>
      </c>
    </row>
    <row r="643" spans="1:8" x14ac:dyDescent="0.25">
      <c r="A643" s="32" t="s">
        <v>231</v>
      </c>
      <c r="B643" s="84">
        <v>45976</v>
      </c>
      <c r="C643" s="32" t="s">
        <v>252</v>
      </c>
      <c r="D643" s="84">
        <v>45976</v>
      </c>
      <c r="E643" s="32" t="s">
        <v>253</v>
      </c>
      <c r="F643" s="91">
        <f t="shared" si="38"/>
        <v>0.50069444443943212</v>
      </c>
    </row>
    <row r="644" spans="1:8" x14ac:dyDescent="0.25">
      <c r="A644" s="32" t="s">
        <v>251</v>
      </c>
      <c r="B644" s="84">
        <v>45976</v>
      </c>
      <c r="C644" s="32" t="s">
        <v>252</v>
      </c>
      <c r="D644" s="84">
        <v>45976</v>
      </c>
      <c r="E644" s="32" t="s">
        <v>253</v>
      </c>
      <c r="F644" s="91">
        <f t="shared" si="38"/>
        <v>0.50069444443943212</v>
      </c>
    </row>
    <row r="645" spans="1:8" x14ac:dyDescent="0.25">
      <c r="A645" s="32" t="s">
        <v>209</v>
      </c>
      <c r="B645" s="84">
        <v>45976</v>
      </c>
      <c r="C645" s="32" t="s">
        <v>722</v>
      </c>
      <c r="D645" s="84">
        <v>45976</v>
      </c>
      <c r="E645" s="32" t="s">
        <v>945</v>
      </c>
      <c r="F645" s="91">
        <f t="shared" si="38"/>
        <v>1.2499999997089617E-2</v>
      </c>
      <c r="G645" s="32" t="s">
        <v>4</v>
      </c>
      <c r="H645" s="85" t="s">
        <v>946</v>
      </c>
    </row>
    <row r="646" spans="1:8" x14ac:dyDescent="0.25">
      <c r="A646" s="32" t="s">
        <v>209</v>
      </c>
      <c r="B646" s="84">
        <v>45976</v>
      </c>
      <c r="C646" s="32" t="s">
        <v>945</v>
      </c>
      <c r="D646" s="84">
        <v>45976</v>
      </c>
      <c r="E646" s="32" t="s">
        <v>947</v>
      </c>
      <c r="F646" s="91">
        <f t="shared" si="38"/>
        <v>1.8750000002910383E-2</v>
      </c>
      <c r="H646" s="85" t="s">
        <v>234</v>
      </c>
    </row>
    <row r="647" spans="1:8" x14ac:dyDescent="0.25">
      <c r="A647" s="32" t="s">
        <v>209</v>
      </c>
      <c r="B647" s="84">
        <v>45976</v>
      </c>
      <c r="C647" s="32" t="s">
        <v>947</v>
      </c>
      <c r="D647" s="84">
        <v>45976</v>
      </c>
      <c r="E647" s="32" t="s">
        <v>926</v>
      </c>
      <c r="F647" s="91">
        <f t="shared" si="38"/>
        <v>9.7222222218988463E-2</v>
      </c>
      <c r="H647" s="85" t="s">
        <v>948</v>
      </c>
    </row>
    <row r="648" spans="1:8" x14ac:dyDescent="0.25">
      <c r="A648" s="32" t="s">
        <v>220</v>
      </c>
      <c r="B648" s="84">
        <v>45976</v>
      </c>
      <c r="C648" s="32" t="s">
        <v>647</v>
      </c>
      <c r="D648" s="84">
        <v>45976</v>
      </c>
      <c r="E648" s="32" t="s">
        <v>926</v>
      </c>
      <c r="F648" s="91">
        <f t="shared" si="38"/>
        <v>0.12361111110658385</v>
      </c>
    </row>
    <row r="649" spans="1:8" x14ac:dyDescent="0.25">
      <c r="A649" s="32" t="s">
        <v>243</v>
      </c>
      <c r="B649" s="84">
        <v>45976</v>
      </c>
      <c r="C649" s="32" t="s">
        <v>256</v>
      </c>
      <c r="D649" s="84">
        <v>45976</v>
      </c>
      <c r="E649" s="32" t="s">
        <v>926</v>
      </c>
      <c r="F649" s="91">
        <f t="shared" si="38"/>
        <v>4.8611111109494232E-2</v>
      </c>
    </row>
    <row r="650" spans="1:8" x14ac:dyDescent="0.25">
      <c r="A650" s="32" t="s">
        <v>245</v>
      </c>
      <c r="B650" s="84">
        <v>45976</v>
      </c>
      <c r="C650" s="32" t="s">
        <v>256</v>
      </c>
      <c r="D650" s="84">
        <v>45976</v>
      </c>
      <c r="E650" s="32" t="s">
        <v>926</v>
      </c>
      <c r="F650" s="91">
        <f t="shared" si="38"/>
        <v>4.8611111109494232E-2</v>
      </c>
    </row>
    <row r="651" spans="1:8" x14ac:dyDescent="0.25">
      <c r="A651" s="32" t="s">
        <v>200</v>
      </c>
      <c r="B651" s="84">
        <v>45976</v>
      </c>
      <c r="C651" s="32" t="s">
        <v>922</v>
      </c>
      <c r="D651" s="84">
        <v>45976</v>
      </c>
      <c r="E651" s="32" t="s">
        <v>926</v>
      </c>
      <c r="F651" s="91">
        <f t="shared" si="38"/>
        <v>4.0277777778101154E-2</v>
      </c>
    </row>
    <row r="652" spans="1:8" x14ac:dyDescent="0.25">
      <c r="A652" s="32" t="s">
        <v>241</v>
      </c>
      <c r="B652" s="84">
        <v>45976</v>
      </c>
      <c r="C652" s="32" t="s">
        <v>489</v>
      </c>
      <c r="D652" s="84">
        <v>45976</v>
      </c>
      <c r="E652" s="32" t="s">
        <v>926</v>
      </c>
      <c r="F652" s="91">
        <f t="shared" si="38"/>
        <v>3.8888888884685002E-2</v>
      </c>
    </row>
    <row r="653" spans="1:8" x14ac:dyDescent="0.25">
      <c r="A653" s="32" t="s">
        <v>228</v>
      </c>
      <c r="B653" s="84">
        <v>45976</v>
      </c>
      <c r="C653" s="32" t="s">
        <v>489</v>
      </c>
      <c r="D653" s="84">
        <v>45976</v>
      </c>
      <c r="E653" s="32" t="s">
        <v>926</v>
      </c>
      <c r="F653" s="91">
        <f t="shared" si="38"/>
        <v>3.8888888884685002E-2</v>
      </c>
    </row>
    <row r="654" spans="1:8" x14ac:dyDescent="0.25">
      <c r="A654" s="32" t="s">
        <v>247</v>
      </c>
      <c r="B654" s="84">
        <v>45976</v>
      </c>
      <c r="C654" s="32" t="s">
        <v>262</v>
      </c>
      <c r="D654" s="84">
        <v>45976</v>
      </c>
      <c r="E654" s="32" t="s">
        <v>926</v>
      </c>
      <c r="F654" s="91">
        <f t="shared" si="38"/>
        <v>3.6805555551836733E-2</v>
      </c>
    </row>
    <row r="655" spans="1:8" x14ac:dyDescent="0.25">
      <c r="A655" s="32" t="s">
        <v>290</v>
      </c>
      <c r="B655" s="84">
        <v>45976</v>
      </c>
      <c r="C655" s="32" t="s">
        <v>949</v>
      </c>
      <c r="D655" s="84">
        <v>45976</v>
      </c>
      <c r="E655" s="32" t="s">
        <v>950</v>
      </c>
      <c r="F655" s="91">
        <f t="shared" si="38"/>
        <v>2.7083333334303461E-2</v>
      </c>
    </row>
    <row r="656" spans="1:8" x14ac:dyDescent="0.25">
      <c r="A656" s="32" t="s">
        <v>258</v>
      </c>
      <c r="B656" s="84">
        <v>45976</v>
      </c>
      <c r="C656" s="32" t="s">
        <v>267</v>
      </c>
      <c r="D656" s="84">
        <v>45976</v>
      </c>
      <c r="E656" s="32" t="s">
        <v>926</v>
      </c>
      <c r="F656" s="91">
        <f t="shared" si="38"/>
        <v>3.0555555553291924E-2</v>
      </c>
    </row>
    <row r="657" spans="1:8" x14ac:dyDescent="0.25">
      <c r="A657" s="32" t="s">
        <v>264</v>
      </c>
      <c r="B657" s="84">
        <v>45976</v>
      </c>
      <c r="C657" s="32" t="s">
        <v>603</v>
      </c>
      <c r="D657" s="84">
        <v>45976</v>
      </c>
      <c r="E657" s="32" t="s">
        <v>434</v>
      </c>
      <c r="F657" s="91">
        <f t="shared" si="38"/>
        <v>2.2222222221898846E-2</v>
      </c>
    </row>
    <row r="658" spans="1:8" x14ac:dyDescent="0.25">
      <c r="A658" s="32" t="s">
        <v>277</v>
      </c>
      <c r="B658" s="84">
        <v>45976</v>
      </c>
      <c r="C658" s="32" t="s">
        <v>260</v>
      </c>
      <c r="D658" s="84">
        <v>45976</v>
      </c>
      <c r="E658" s="32" t="s">
        <v>689</v>
      </c>
      <c r="F658" s="91">
        <f t="shared" si="38"/>
        <v>8.333333331393078E-3</v>
      </c>
    </row>
    <row r="659" spans="1:8" x14ac:dyDescent="0.25">
      <c r="A659" s="32" t="s">
        <v>277</v>
      </c>
      <c r="B659" s="84">
        <v>45976</v>
      </c>
      <c r="C659" s="32" t="s">
        <v>689</v>
      </c>
      <c r="D659" s="84">
        <v>45976</v>
      </c>
      <c r="E659" s="32" t="s">
        <v>876</v>
      </c>
      <c r="F659" s="91">
        <f t="shared" si="38"/>
        <v>0.11666666666860692</v>
      </c>
      <c r="G659" s="32" t="s">
        <v>4</v>
      </c>
      <c r="H659" s="85" t="s">
        <v>951</v>
      </c>
    </row>
    <row r="660" spans="1:8" x14ac:dyDescent="0.25">
      <c r="A660" s="32" t="s">
        <v>193</v>
      </c>
      <c r="B660" s="84">
        <v>45976</v>
      </c>
      <c r="C660" s="32" t="s">
        <v>271</v>
      </c>
    </row>
    <row r="661" spans="1:8" x14ac:dyDescent="0.25">
      <c r="A661" s="32" t="s">
        <v>224</v>
      </c>
      <c r="B661" s="84">
        <v>45976</v>
      </c>
      <c r="C661" s="32" t="s">
        <v>696</v>
      </c>
    </row>
    <row r="662" spans="1:8" x14ac:dyDescent="0.25">
      <c r="A662" s="32" t="s">
        <v>220</v>
      </c>
      <c r="B662" s="84">
        <v>45976</v>
      </c>
      <c r="C662" s="32" t="s">
        <v>952</v>
      </c>
      <c r="D662" s="84">
        <v>45977</v>
      </c>
      <c r="E662" s="32" t="s">
        <v>953</v>
      </c>
      <c r="F662" s="91">
        <f>(D662 + TIME(LEFT(E662, 2), MID(E662, 3, 2), 0)) - (B662 + TIME(LEFT(C662, 2), MID(C662, 3, 2), 0))</f>
        <v>0.65625</v>
      </c>
    </row>
    <row r="663" spans="1:8" x14ac:dyDescent="0.25">
      <c r="A663" s="32" t="s">
        <v>203</v>
      </c>
      <c r="B663" s="84">
        <v>45976</v>
      </c>
      <c r="C663" s="32" t="s">
        <v>954</v>
      </c>
    </row>
    <row r="664" spans="1:8" x14ac:dyDescent="0.25">
      <c r="A664" s="32" t="s">
        <v>209</v>
      </c>
      <c r="B664" s="84">
        <v>45976</v>
      </c>
      <c r="C664" s="32" t="s">
        <v>194</v>
      </c>
    </row>
    <row r="665" spans="1:8" x14ac:dyDescent="0.25">
      <c r="A665" s="32" t="s">
        <v>277</v>
      </c>
      <c r="B665" s="84">
        <v>45976</v>
      </c>
      <c r="C665" s="32" t="s">
        <v>876</v>
      </c>
      <c r="D665" s="84">
        <v>45976</v>
      </c>
      <c r="E665" s="32" t="s">
        <v>955</v>
      </c>
      <c r="F665" s="91">
        <f t="shared" ref="F665:F684" si="39">(D665 + TIME(LEFT(E665, 2), MID(E665, 3, 2), 0)) - (B665 + TIME(LEFT(C665, 2), MID(C665, 3, 2), 0))</f>
        <v>0.45138888889050577</v>
      </c>
    </row>
    <row r="666" spans="1:8" x14ac:dyDescent="0.25">
      <c r="A666" s="32" t="s">
        <v>228</v>
      </c>
      <c r="B666" s="84">
        <v>45976</v>
      </c>
      <c r="C666" s="32" t="s">
        <v>956</v>
      </c>
      <c r="D666" s="84">
        <v>45976</v>
      </c>
      <c r="E666" s="32" t="s">
        <v>772</v>
      </c>
      <c r="F666" s="91">
        <f t="shared" si="39"/>
        <v>0.17986111110803904</v>
      </c>
    </row>
    <row r="667" spans="1:8" x14ac:dyDescent="0.25">
      <c r="A667" s="32" t="s">
        <v>241</v>
      </c>
      <c r="B667" s="84">
        <v>45976</v>
      </c>
      <c r="C667" s="32" t="s">
        <v>957</v>
      </c>
      <c r="D667" s="84">
        <v>45976</v>
      </c>
      <c r="E667" s="32" t="s">
        <v>958</v>
      </c>
      <c r="F667" s="91">
        <f t="shared" si="39"/>
        <v>3.125E-2</v>
      </c>
    </row>
    <row r="668" spans="1:8" x14ac:dyDescent="0.25">
      <c r="A668" s="32" t="s">
        <v>200</v>
      </c>
      <c r="B668" s="84">
        <v>45976</v>
      </c>
      <c r="C668" s="32" t="s">
        <v>297</v>
      </c>
      <c r="D668" s="84">
        <v>45976</v>
      </c>
      <c r="E668" s="32" t="s">
        <v>208</v>
      </c>
      <c r="F668" s="91">
        <f t="shared" si="39"/>
        <v>0.50069444444670808</v>
      </c>
    </row>
    <row r="669" spans="1:8" x14ac:dyDescent="0.25">
      <c r="A669" s="32" t="s">
        <v>247</v>
      </c>
      <c r="B669" s="84">
        <v>45976</v>
      </c>
      <c r="C669" s="32" t="s">
        <v>556</v>
      </c>
      <c r="D669" s="84">
        <v>45976</v>
      </c>
      <c r="E669" s="32" t="s">
        <v>959</v>
      </c>
      <c r="F669" s="91">
        <f t="shared" si="39"/>
        <v>7.4305555557657499E-2</v>
      </c>
    </row>
    <row r="670" spans="1:8" x14ac:dyDescent="0.25">
      <c r="A670" s="32" t="s">
        <v>243</v>
      </c>
      <c r="B670" s="84">
        <v>45976</v>
      </c>
      <c r="C670" s="32" t="s">
        <v>210</v>
      </c>
      <c r="D670" s="84">
        <v>45976</v>
      </c>
      <c r="E670" s="32" t="s">
        <v>463</v>
      </c>
      <c r="F670" s="91">
        <f t="shared" si="39"/>
        <v>0.13124999999854481</v>
      </c>
    </row>
    <row r="671" spans="1:8" x14ac:dyDescent="0.25">
      <c r="A671" s="32" t="s">
        <v>241</v>
      </c>
      <c r="B671" s="84">
        <v>45976</v>
      </c>
      <c r="C671" s="32" t="s">
        <v>703</v>
      </c>
      <c r="D671" s="84">
        <v>45976</v>
      </c>
      <c r="E671" s="32" t="s">
        <v>632</v>
      </c>
      <c r="F671" s="91">
        <f t="shared" si="39"/>
        <v>0.14444444444961846</v>
      </c>
    </row>
    <row r="672" spans="1:8" x14ac:dyDescent="0.25">
      <c r="A672" s="32" t="s">
        <v>245</v>
      </c>
      <c r="B672" s="84">
        <v>45976</v>
      </c>
      <c r="C672" s="32" t="s">
        <v>462</v>
      </c>
      <c r="D672" s="84">
        <v>45976</v>
      </c>
      <c r="E672" s="32" t="s">
        <v>960</v>
      </c>
      <c r="F672" s="91">
        <f t="shared" si="39"/>
        <v>9.930555555911269E-2</v>
      </c>
    </row>
    <row r="673" spans="1:6" x14ac:dyDescent="0.25">
      <c r="A673" s="32" t="s">
        <v>247</v>
      </c>
      <c r="B673" s="84">
        <v>45976</v>
      </c>
      <c r="C673" s="32" t="s">
        <v>708</v>
      </c>
      <c r="D673" s="84">
        <v>45976</v>
      </c>
      <c r="E673" s="32" t="s">
        <v>298</v>
      </c>
      <c r="F673" s="91">
        <f t="shared" si="39"/>
        <v>7.2916666664241347E-2</v>
      </c>
    </row>
    <row r="674" spans="1:6" x14ac:dyDescent="0.25">
      <c r="A674" s="32" t="s">
        <v>228</v>
      </c>
      <c r="B674" s="84">
        <v>45976</v>
      </c>
      <c r="C674" s="32" t="s">
        <v>673</v>
      </c>
      <c r="D674" s="84">
        <v>45976</v>
      </c>
      <c r="E674" s="32" t="s">
        <v>629</v>
      </c>
      <c r="F674" s="91">
        <f t="shared" si="39"/>
        <v>0.11111111110949423</v>
      </c>
    </row>
    <row r="675" spans="1:6" x14ac:dyDescent="0.25">
      <c r="A675" s="32" t="s">
        <v>258</v>
      </c>
      <c r="B675" s="84">
        <v>45976</v>
      </c>
      <c r="C675" s="32" t="s">
        <v>961</v>
      </c>
      <c r="D675" s="84">
        <v>45976</v>
      </c>
      <c r="E675" s="32" t="s">
        <v>468</v>
      </c>
      <c r="F675" s="91">
        <f t="shared" si="39"/>
        <v>5.5555555562023073E-2</v>
      </c>
    </row>
    <row r="676" spans="1:6" x14ac:dyDescent="0.25">
      <c r="A676" s="32" t="s">
        <v>290</v>
      </c>
      <c r="B676" s="84">
        <v>45976</v>
      </c>
      <c r="C676" s="32" t="s">
        <v>320</v>
      </c>
      <c r="D676" s="84">
        <v>45976</v>
      </c>
      <c r="E676" s="32" t="s">
        <v>466</v>
      </c>
      <c r="F676" s="91">
        <f t="shared" si="39"/>
        <v>4.2361111110949423E-2</v>
      </c>
    </row>
    <row r="677" spans="1:6" x14ac:dyDescent="0.2">
      <c r="A677" s="32" t="s">
        <v>264</v>
      </c>
      <c r="B677" s="84">
        <v>45976</v>
      </c>
      <c r="C677" s="32" t="s">
        <v>591</v>
      </c>
      <c r="D677" s="84">
        <v>45976</v>
      </c>
      <c r="E677" s="20" t="s">
        <v>793</v>
      </c>
      <c r="F677" s="91">
        <f t="shared" si="39"/>
        <v>4.5138888890505768E-2</v>
      </c>
    </row>
    <row r="678" spans="1:6" x14ac:dyDescent="0.25">
      <c r="A678" s="32" t="s">
        <v>213</v>
      </c>
      <c r="B678" s="84">
        <v>45976</v>
      </c>
      <c r="C678" s="32" t="s">
        <v>250</v>
      </c>
      <c r="D678" s="84">
        <v>45977</v>
      </c>
      <c r="E678" s="32" t="s">
        <v>215</v>
      </c>
      <c r="F678" s="91">
        <f t="shared" si="39"/>
        <v>0.49513888888759539</v>
      </c>
    </row>
    <row r="679" spans="1:6" x14ac:dyDescent="0.25">
      <c r="A679" s="32" t="s">
        <v>219</v>
      </c>
      <c r="B679" s="84">
        <v>45976</v>
      </c>
      <c r="C679" s="32" t="s">
        <v>217</v>
      </c>
      <c r="D679" s="84">
        <v>45977</v>
      </c>
      <c r="E679" s="32" t="s">
        <v>218</v>
      </c>
      <c r="F679" s="91">
        <f t="shared" si="39"/>
        <v>0.50069444443943212</v>
      </c>
    </row>
    <row r="680" spans="1:6" x14ac:dyDescent="0.25">
      <c r="A680" s="32" t="s">
        <v>243</v>
      </c>
      <c r="B680" s="84">
        <v>45976</v>
      </c>
      <c r="C680" s="32" t="s">
        <v>229</v>
      </c>
      <c r="D680" s="84">
        <v>45977</v>
      </c>
      <c r="E680" s="32" t="s">
        <v>962</v>
      </c>
      <c r="F680" s="91">
        <f t="shared" si="39"/>
        <v>1.319444445107365E-2</v>
      </c>
    </row>
    <row r="681" spans="1:6" x14ac:dyDescent="0.25">
      <c r="A681" s="32" t="s">
        <v>245</v>
      </c>
      <c r="B681" s="84">
        <v>45976</v>
      </c>
      <c r="C681" s="32" t="s">
        <v>229</v>
      </c>
      <c r="D681" s="84">
        <v>45977</v>
      </c>
      <c r="E681" s="32" t="s">
        <v>226</v>
      </c>
      <c r="F681" s="91">
        <f t="shared" si="39"/>
        <v>1.9444444449618459E-2</v>
      </c>
    </row>
    <row r="682" spans="1:6" x14ac:dyDescent="0.25">
      <c r="A682" s="32" t="s">
        <v>216</v>
      </c>
      <c r="B682" s="84">
        <v>45976</v>
      </c>
      <c r="C682" s="32" t="s">
        <v>217</v>
      </c>
      <c r="D682" s="84">
        <v>45977</v>
      </c>
      <c r="E682" s="32" t="s">
        <v>218</v>
      </c>
      <c r="F682" s="91">
        <f t="shared" si="39"/>
        <v>0.50069444443943212</v>
      </c>
    </row>
    <row r="683" spans="1:6" x14ac:dyDescent="0.25">
      <c r="A683" s="32" t="s">
        <v>231</v>
      </c>
      <c r="B683" s="84">
        <v>45977</v>
      </c>
      <c r="C683" s="32" t="s">
        <v>232</v>
      </c>
      <c r="D683" s="84">
        <v>45977</v>
      </c>
      <c r="E683" s="32" t="s">
        <v>564</v>
      </c>
      <c r="F683" s="91">
        <f t="shared" si="39"/>
        <v>0.54791666666278616</v>
      </c>
    </row>
    <row r="684" spans="1:6" x14ac:dyDescent="0.25">
      <c r="A684" s="32" t="s">
        <v>220</v>
      </c>
      <c r="B684" s="84">
        <v>45977</v>
      </c>
      <c r="C684" s="32" t="s">
        <v>479</v>
      </c>
      <c r="D684" s="84">
        <v>45977</v>
      </c>
      <c r="E684" s="32" t="s">
        <v>963</v>
      </c>
      <c r="F684" s="91">
        <f t="shared" si="39"/>
        <v>0.28402777777955635</v>
      </c>
    </row>
    <row r="685" spans="1:6" x14ac:dyDescent="0.25">
      <c r="A685" s="32" t="s">
        <v>251</v>
      </c>
      <c r="B685" s="84">
        <v>45977</v>
      </c>
      <c r="C685" s="32" t="s">
        <v>252</v>
      </c>
      <c r="D685" s="84">
        <v>45977</v>
      </c>
      <c r="E685" s="32" t="s">
        <v>253</v>
      </c>
      <c r="F685" s="91">
        <f>(D685 + TIME(LEFT(E685, 2), MID(E685, 3, 2), 0)) - (B685 + TIME(LEFT(C685, 2), MID(C685, 3, 2), 0))</f>
        <v>0.50069444443943212</v>
      </c>
    </row>
    <row r="686" spans="1:6" x14ac:dyDescent="0.25">
      <c r="A686" s="32" t="s">
        <v>213</v>
      </c>
      <c r="B686" s="84">
        <v>45977</v>
      </c>
      <c r="C686" s="32" t="s">
        <v>252</v>
      </c>
      <c r="D686" s="84">
        <v>45977</v>
      </c>
      <c r="E686" s="32" t="s">
        <v>919</v>
      </c>
      <c r="F686" s="91">
        <f>(D686 + TIME(LEFT(E686, 2), MID(E686, 3, 2), 0)) - (B686 + TIME(LEFT(C686, 2), MID(C686, 3, 2), 0))</f>
        <v>0.54236111111094942</v>
      </c>
    </row>
    <row r="687" spans="1:6" x14ac:dyDescent="0.25">
      <c r="A687" s="32" t="s">
        <v>241</v>
      </c>
      <c r="B687" s="84">
        <v>45977</v>
      </c>
      <c r="C687" s="32" t="s">
        <v>773</v>
      </c>
      <c r="D687" s="84">
        <v>45977</v>
      </c>
      <c r="E687" s="32" t="s">
        <v>926</v>
      </c>
      <c r="F687" s="91">
        <f t="shared" ref="F687:F693" si="40">(D687 + TIME(LEFT(E687, 2), MID(E687, 3, 2), 0)) - (B687 + TIME(LEFT(C687, 2), MID(C687, 3, 2), 0))</f>
        <v>6.25E-2</v>
      </c>
    </row>
    <row r="688" spans="1:6" x14ac:dyDescent="0.25">
      <c r="A688" s="32" t="s">
        <v>228</v>
      </c>
      <c r="B688" s="84">
        <v>45977</v>
      </c>
      <c r="C688" s="32" t="s">
        <v>493</v>
      </c>
      <c r="D688" s="84">
        <v>45977</v>
      </c>
      <c r="E688" s="32" t="s">
        <v>926</v>
      </c>
      <c r="F688" s="91">
        <f t="shared" si="40"/>
        <v>5.3472222221898846E-2</v>
      </c>
    </row>
    <row r="689" spans="1:8" x14ac:dyDescent="0.25">
      <c r="A689" s="32" t="s">
        <v>243</v>
      </c>
      <c r="B689" s="84">
        <v>45977</v>
      </c>
      <c r="C689" s="32" t="s">
        <v>352</v>
      </c>
      <c r="D689" s="84">
        <v>45977</v>
      </c>
      <c r="E689" s="32" t="s">
        <v>201</v>
      </c>
      <c r="F689" s="91">
        <f t="shared" si="40"/>
        <v>4.5138888890505768E-2</v>
      </c>
    </row>
    <row r="690" spans="1:8" x14ac:dyDescent="0.25">
      <c r="A690" s="32" t="s">
        <v>245</v>
      </c>
      <c r="B690" s="84">
        <v>45977</v>
      </c>
      <c r="C690" s="32" t="s">
        <v>752</v>
      </c>
      <c r="D690" s="84">
        <v>45977</v>
      </c>
      <c r="E690" s="32" t="s">
        <v>757</v>
      </c>
      <c r="F690" s="91">
        <f t="shared" si="40"/>
        <v>2.9861111106583849E-2</v>
      </c>
    </row>
    <row r="691" spans="1:8" x14ac:dyDescent="0.25">
      <c r="A691" s="32" t="s">
        <v>247</v>
      </c>
      <c r="B691" s="84">
        <v>45977</v>
      </c>
      <c r="C691" s="32" t="s">
        <v>260</v>
      </c>
      <c r="D691" s="84">
        <v>45977</v>
      </c>
      <c r="E691" s="32" t="s">
        <v>757</v>
      </c>
      <c r="F691" s="91">
        <f t="shared" si="40"/>
        <v>2.1527777775190771E-2</v>
      </c>
    </row>
    <row r="692" spans="1:8" x14ac:dyDescent="0.25">
      <c r="A692" s="32" t="s">
        <v>258</v>
      </c>
      <c r="B692" s="84">
        <v>45977</v>
      </c>
      <c r="C692" s="32" t="s">
        <v>862</v>
      </c>
      <c r="D692" s="84">
        <v>45977</v>
      </c>
      <c r="E692" s="32" t="s">
        <v>434</v>
      </c>
      <c r="F692" s="91">
        <f t="shared" si="40"/>
        <v>1.319444445107365E-2</v>
      </c>
    </row>
    <row r="693" spans="1:8" x14ac:dyDescent="0.25">
      <c r="A693" s="32" t="s">
        <v>290</v>
      </c>
      <c r="B693" s="84">
        <v>45977</v>
      </c>
      <c r="C693" s="32" t="s">
        <v>435</v>
      </c>
      <c r="D693" s="84">
        <v>45977</v>
      </c>
      <c r="E693" s="32" t="s">
        <v>434</v>
      </c>
      <c r="F693" s="91">
        <f t="shared" si="40"/>
        <v>1.2500000004365575E-2</v>
      </c>
    </row>
    <row r="694" spans="1:8" x14ac:dyDescent="0.25">
      <c r="A694" s="32" t="s">
        <v>200</v>
      </c>
      <c r="B694" s="84">
        <v>45977</v>
      </c>
      <c r="C694" s="32" t="s">
        <v>964</v>
      </c>
      <c r="D694" s="84">
        <v>45977</v>
      </c>
      <c r="E694" s="32" t="s">
        <v>806</v>
      </c>
      <c r="F694" s="91">
        <f t="shared" ref="F694:F701" si="41">(D694 + TIME(LEFT(E694, 2), MID(E694, 3, 2), 0)) - (B694 + TIME(LEFT(C694, 2), MID(C694, 3, 2), 0))</f>
        <v>0.50902777777810115</v>
      </c>
    </row>
    <row r="695" spans="1:8" x14ac:dyDescent="0.25">
      <c r="A695" s="32" t="s">
        <v>196</v>
      </c>
      <c r="B695" s="84">
        <v>45977</v>
      </c>
      <c r="C695" s="32" t="s">
        <v>434</v>
      </c>
      <c r="D695" s="84">
        <v>45977</v>
      </c>
      <c r="E695" s="32" t="s">
        <v>283</v>
      </c>
      <c r="F695" s="91">
        <f t="shared" si="41"/>
        <v>0.11666666666133096</v>
      </c>
      <c r="H695" s="85" t="s">
        <v>234</v>
      </c>
    </row>
    <row r="696" spans="1:8" x14ac:dyDescent="0.25">
      <c r="A696" s="32" t="s">
        <v>241</v>
      </c>
      <c r="B696" s="84">
        <v>45977</v>
      </c>
      <c r="C696" s="32" t="s">
        <v>505</v>
      </c>
      <c r="D696" s="84">
        <v>45977</v>
      </c>
      <c r="E696" s="32" t="s">
        <v>284</v>
      </c>
      <c r="F696" s="91">
        <f t="shared" si="41"/>
        <v>9.9999999998544808E-2</v>
      </c>
    </row>
    <row r="697" spans="1:8" x14ac:dyDescent="0.25">
      <c r="A697" s="32" t="s">
        <v>228</v>
      </c>
      <c r="B697" s="84">
        <v>45977</v>
      </c>
      <c r="C697" s="32" t="s">
        <v>365</v>
      </c>
      <c r="D697" s="84">
        <v>45977</v>
      </c>
      <c r="E697" s="32" t="s">
        <v>522</v>
      </c>
      <c r="F697" s="91">
        <f t="shared" si="41"/>
        <v>8.819444444088731E-2</v>
      </c>
    </row>
    <row r="698" spans="1:8" x14ac:dyDescent="0.25">
      <c r="A698" s="32" t="s">
        <v>243</v>
      </c>
      <c r="B698" s="84">
        <v>45977</v>
      </c>
      <c r="C698" s="32" t="s">
        <v>827</v>
      </c>
      <c r="D698" s="84">
        <v>45977</v>
      </c>
      <c r="E698" s="32" t="s">
        <v>2301</v>
      </c>
      <c r="F698" s="91">
        <f t="shared" si="41"/>
        <v>0.37986111111240461</v>
      </c>
    </row>
    <row r="699" spans="1:8" x14ac:dyDescent="0.25">
      <c r="A699" s="32" t="s">
        <v>245</v>
      </c>
      <c r="B699" s="84">
        <v>45977</v>
      </c>
      <c r="C699" s="32" t="s">
        <v>364</v>
      </c>
      <c r="D699" s="84">
        <v>45977</v>
      </c>
      <c r="E699" s="32" t="s">
        <v>965</v>
      </c>
      <c r="F699" s="91">
        <f t="shared" si="41"/>
        <v>6.8749999998544808E-2</v>
      </c>
    </row>
    <row r="700" spans="1:8" x14ac:dyDescent="0.25">
      <c r="A700" s="32" t="s">
        <v>247</v>
      </c>
      <c r="B700" s="84">
        <v>45977</v>
      </c>
      <c r="C700" s="32" t="s">
        <v>966</v>
      </c>
      <c r="D700" s="84">
        <v>45977</v>
      </c>
      <c r="E700" s="32" t="s">
        <v>238</v>
      </c>
      <c r="F700" s="91">
        <f t="shared" si="41"/>
        <v>5.1388888889050577E-2</v>
      </c>
    </row>
    <row r="701" spans="1:8" x14ac:dyDescent="0.25">
      <c r="A701" s="32" t="s">
        <v>258</v>
      </c>
      <c r="B701" s="84">
        <v>45977</v>
      </c>
      <c r="C701" s="32" t="s">
        <v>967</v>
      </c>
      <c r="D701" s="84">
        <v>45977</v>
      </c>
      <c r="E701" s="32" t="s">
        <v>968</v>
      </c>
      <c r="F701" s="91">
        <f t="shared" si="41"/>
        <v>2.2222222221898846E-2</v>
      </c>
    </row>
    <row r="702" spans="1:8" x14ac:dyDescent="0.25">
      <c r="A702" s="32" t="s">
        <v>196</v>
      </c>
      <c r="B702" s="84">
        <v>45977</v>
      </c>
      <c r="C702" s="32" t="s">
        <v>283</v>
      </c>
      <c r="H702" s="85" t="s">
        <v>236</v>
      </c>
    </row>
    <row r="703" spans="1:8" x14ac:dyDescent="0.25">
      <c r="A703" s="32" t="s">
        <v>241</v>
      </c>
      <c r="B703" s="84">
        <v>45977</v>
      </c>
      <c r="C703" s="32" t="s">
        <v>969</v>
      </c>
      <c r="D703" s="84">
        <v>45977</v>
      </c>
      <c r="E703" s="32" t="s">
        <v>2303</v>
      </c>
      <c r="F703" s="91">
        <f>(D703 + TIME(LEFT(E703, 2), MID(E703, 3, 2), 0)) - (B703 + TIME(LEFT(C703, 2), MID(C703, 3, 2), 0))</f>
        <v>0.26736111111677019</v>
      </c>
    </row>
    <row r="704" spans="1:8" x14ac:dyDescent="0.25">
      <c r="A704" s="32" t="s">
        <v>228</v>
      </c>
      <c r="B704" s="84">
        <v>45977</v>
      </c>
      <c r="C704" s="32" t="s">
        <v>970</v>
      </c>
      <c r="D704" s="84">
        <v>45977</v>
      </c>
      <c r="E704" s="32" t="s">
        <v>379</v>
      </c>
      <c r="F704" s="91">
        <f>(D704 + TIME(LEFT(E704, 2), MID(E704, 3, 2), 0)) - (B704 + TIME(LEFT(C704, 2), MID(C704, 3, 2), 0))</f>
        <v>0.28472222222626442</v>
      </c>
    </row>
    <row r="705" spans="1:6" x14ac:dyDescent="0.25">
      <c r="A705" s="32" t="s">
        <v>247</v>
      </c>
      <c r="B705" s="84">
        <v>45977</v>
      </c>
      <c r="C705" s="32" t="s">
        <v>971</v>
      </c>
      <c r="D705" s="84">
        <v>45977</v>
      </c>
      <c r="E705" s="32" t="s">
        <v>323</v>
      </c>
      <c r="F705" s="91">
        <f>(D705 + TIME(LEFT(E705, 2), MID(E705, 3, 2), 0)) - (B705 + TIME(LEFT(C705, 2), MID(C705, 3, 2), 0))</f>
        <v>0.26041666666424135</v>
      </c>
    </row>
    <row r="706" spans="1:6" x14ac:dyDescent="0.25">
      <c r="A706" s="32" t="s">
        <v>216</v>
      </c>
      <c r="B706" s="84">
        <v>45977</v>
      </c>
      <c r="C706" s="32" t="s">
        <v>972</v>
      </c>
    </row>
    <row r="707" spans="1:6" x14ac:dyDescent="0.25">
      <c r="A707" s="32" t="s">
        <v>245</v>
      </c>
      <c r="B707" s="84">
        <v>45977</v>
      </c>
      <c r="C707" s="32" t="s">
        <v>973</v>
      </c>
      <c r="D707" s="84">
        <v>45977</v>
      </c>
      <c r="E707" s="32" t="s">
        <v>937</v>
      </c>
      <c r="F707" s="91">
        <f>(D707 + TIME(LEFT(E707, 2), MID(E707, 3, 2), 0)) - (B707 + TIME(LEFT(C707, 2), MID(C707, 3, 2), 0))</f>
        <v>9.5833333332848269E-2</v>
      </c>
    </row>
    <row r="708" spans="1:6" x14ac:dyDescent="0.25">
      <c r="A708" s="32" t="s">
        <v>245</v>
      </c>
      <c r="B708" s="84">
        <v>45977</v>
      </c>
      <c r="C708" s="32" t="s">
        <v>651</v>
      </c>
      <c r="D708" s="84">
        <v>45977</v>
      </c>
      <c r="E708" s="32" t="s">
        <v>2301</v>
      </c>
      <c r="F708" s="91">
        <f>(D708 + TIME(LEFT(E708, 2), MID(E708, 3, 2), 0)) - (B708 + TIME(LEFT(C708, 2), MID(C708, 3, 2), 0))</f>
        <v>8.3333333335758653E-2</v>
      </c>
    </row>
    <row r="709" spans="1:6" x14ac:dyDescent="0.25">
      <c r="A709" s="32" t="s">
        <v>258</v>
      </c>
      <c r="B709" s="84">
        <v>45977</v>
      </c>
      <c r="C709" s="32" t="s">
        <v>2293</v>
      </c>
      <c r="D709" s="84">
        <v>45977</v>
      </c>
      <c r="E709" s="32" t="s">
        <v>883</v>
      </c>
      <c r="F709" s="91">
        <f>(D709 + TIME(LEFT(E709, 2), MID(E709, 3, 2), 0)) - (B709 + TIME(LEFT(C709, 2), MID(C709, 3, 2), 0))</f>
        <v>1.9444444449618459E-2</v>
      </c>
    </row>
    <row r="710" spans="1:6" x14ac:dyDescent="0.25">
      <c r="A710" s="32" t="s">
        <v>277</v>
      </c>
      <c r="B710" s="84">
        <v>45977</v>
      </c>
      <c r="C710" s="32" t="s">
        <v>392</v>
      </c>
    </row>
    <row r="711" spans="1:6" x14ac:dyDescent="0.25">
      <c r="A711" s="32" t="s">
        <v>219</v>
      </c>
      <c r="B711" s="84">
        <v>45977</v>
      </c>
      <c r="C711" s="32" t="s">
        <v>217</v>
      </c>
    </row>
    <row r="712" spans="1:6" x14ac:dyDescent="0.25">
      <c r="A712" s="32" t="s">
        <v>231</v>
      </c>
      <c r="B712" s="84">
        <v>45977</v>
      </c>
      <c r="C712" s="32" t="s">
        <v>2298</v>
      </c>
    </row>
    <row r="713" spans="1:6" x14ac:dyDescent="0.25">
      <c r="A713" s="32" t="s">
        <v>241</v>
      </c>
      <c r="B713" s="84">
        <v>45977</v>
      </c>
      <c r="C713" s="32" t="s">
        <v>890</v>
      </c>
      <c r="D713" s="84">
        <v>45977</v>
      </c>
      <c r="E713" s="32" t="s">
        <v>2313</v>
      </c>
      <c r="F713" s="91">
        <f>(D713 + TIME(LEFT(E713, 2), MID(E713, 3, 2), 0)) - (B713 + TIME(LEFT(C713, 2), MID(C713, 3, 2), 0))</f>
        <v>5.5555555554747116E-2</v>
      </c>
    </row>
    <row r="714" spans="1:6" x14ac:dyDescent="0.25">
      <c r="A714" s="32" t="s">
        <v>228</v>
      </c>
      <c r="B714" s="84">
        <v>45977</v>
      </c>
      <c r="C714" s="32" t="s">
        <v>890</v>
      </c>
      <c r="D714" s="84">
        <v>45977</v>
      </c>
      <c r="E714" s="32" t="s">
        <v>865</v>
      </c>
      <c r="F714" s="91">
        <f>(D714 + TIME(LEFT(E714, 2), MID(E714, 3, 2), 0)) - (B714 + TIME(LEFT(C714, 2), MID(C714, 3, 2), 0))</f>
        <v>6.0416666667151731E-2</v>
      </c>
    </row>
    <row r="715" spans="1:6" x14ac:dyDescent="0.25">
      <c r="A715" s="32" t="s">
        <v>247</v>
      </c>
      <c r="B715" s="84">
        <v>45977</v>
      </c>
      <c r="C715" s="32" t="s">
        <v>818</v>
      </c>
      <c r="D715" s="84">
        <v>45977</v>
      </c>
      <c r="E715" s="32" t="s">
        <v>469</v>
      </c>
      <c r="F715" s="91">
        <f>(D715 + TIME(LEFT(E715, 2), MID(E715, 3, 2), 0)) - (B715 + TIME(LEFT(C715, 2), MID(C715, 3, 2), 0))</f>
        <v>2.6388888894871343E-2</v>
      </c>
    </row>
    <row r="716" spans="1:6" x14ac:dyDescent="0.25">
      <c r="A716" s="32" t="s">
        <v>243</v>
      </c>
      <c r="B716" s="84">
        <v>45977</v>
      </c>
      <c r="C716" s="32" t="s">
        <v>397</v>
      </c>
      <c r="D716" s="84">
        <v>45977</v>
      </c>
      <c r="E716" s="32" t="s">
        <v>2316</v>
      </c>
      <c r="F716" s="91">
        <f>(D716 + TIME(LEFT(E716, 2), MID(E716, 3, 2), 0)) - (B716 + TIME(LEFT(C716, 2), MID(C716, 3, 2), 0))</f>
        <v>5.6250000001455192E-2</v>
      </c>
    </row>
  </sheetData>
  <autoFilter ref="A1:L702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1402"/>
  <sheetViews>
    <sheetView zoomScaleNormal="100" workbookViewId="0">
      <pane ySplit="1" topLeftCell="A1383" activePane="bottomLeft" state="frozen"/>
      <selection pane="bottomLeft" activeCell="C1399" sqref="C1399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8" bestFit="1" customWidth="1"/>
    <col min="10" max="16384" width="8.85546875" style="19"/>
  </cols>
  <sheetData>
    <row r="1" spans="1:9" ht="15.75" thickBot="1" x14ac:dyDescent="0.3">
      <c r="A1" s="76" t="s">
        <v>974</v>
      </c>
      <c r="B1" s="87" t="s">
        <v>975</v>
      </c>
      <c r="C1" s="88" t="s">
        <v>976</v>
      </c>
      <c r="D1" s="77" t="s">
        <v>179</v>
      </c>
      <c r="E1" s="78" t="s">
        <v>977</v>
      </c>
      <c r="F1" s="79" t="s">
        <v>978</v>
      </c>
      <c r="G1" s="80" t="s">
        <v>979</v>
      </c>
      <c r="H1" s="73" t="s">
        <v>186</v>
      </c>
      <c r="I1" s="198" t="s">
        <v>980</v>
      </c>
    </row>
    <row r="2" spans="1:9" x14ac:dyDescent="0.25">
      <c r="A2" s="20">
        <v>1</v>
      </c>
      <c r="B2" s="84">
        <v>45795</v>
      </c>
      <c r="C2" s="32" t="s">
        <v>188</v>
      </c>
      <c r="D2" s="32" t="s">
        <v>187</v>
      </c>
      <c r="G2" s="32" t="s">
        <v>4</v>
      </c>
      <c r="I2" s="520"/>
    </row>
    <row r="3" spans="1:9" x14ac:dyDescent="0.25">
      <c r="A3" s="20">
        <v>2</v>
      </c>
      <c r="B3" s="75">
        <v>45894</v>
      </c>
      <c r="C3" s="20" t="s">
        <v>191</v>
      </c>
      <c r="D3" s="20" t="s">
        <v>190</v>
      </c>
      <c r="G3" s="20" t="s">
        <v>4</v>
      </c>
      <c r="H3" s="85" t="s">
        <v>192</v>
      </c>
    </row>
    <row r="4" spans="1:9" x14ac:dyDescent="0.25">
      <c r="A4" s="20">
        <v>3</v>
      </c>
      <c r="B4" s="75">
        <v>45943</v>
      </c>
      <c r="C4" s="20" t="s">
        <v>194</v>
      </c>
      <c r="D4" s="20" t="s">
        <v>193</v>
      </c>
      <c r="G4" s="20">
        <v>2</v>
      </c>
      <c r="H4" s="20" t="s">
        <v>981</v>
      </c>
    </row>
    <row r="5" spans="1:9" x14ac:dyDescent="0.25">
      <c r="A5" s="20">
        <v>4</v>
      </c>
      <c r="B5" s="75">
        <v>45951</v>
      </c>
      <c r="C5" s="20" t="s">
        <v>197</v>
      </c>
      <c r="D5" s="20" t="s">
        <v>196</v>
      </c>
      <c r="G5" s="20" t="s">
        <v>4</v>
      </c>
      <c r="H5" s="20" t="s">
        <v>199</v>
      </c>
    </row>
    <row r="6" spans="1:9" x14ac:dyDescent="0.25">
      <c r="A6" s="20">
        <v>5</v>
      </c>
      <c r="B6" s="75">
        <v>45960</v>
      </c>
      <c r="C6" s="20" t="s">
        <v>201</v>
      </c>
      <c r="D6" s="20" t="s">
        <v>200</v>
      </c>
      <c r="G6" s="20">
        <v>6.7</v>
      </c>
    </row>
    <row r="7" spans="1:9" x14ac:dyDescent="0.25">
      <c r="A7" s="20">
        <v>6</v>
      </c>
      <c r="B7" s="75">
        <v>45961</v>
      </c>
      <c r="C7" s="20" t="s">
        <v>204</v>
      </c>
      <c r="D7" s="20" t="s">
        <v>203</v>
      </c>
      <c r="G7" s="20">
        <v>0.5</v>
      </c>
    </row>
    <row r="8" spans="1:9" x14ac:dyDescent="0.25">
      <c r="A8" s="20">
        <v>7</v>
      </c>
      <c r="B8" s="75">
        <v>45961</v>
      </c>
      <c r="C8" s="20" t="s">
        <v>207</v>
      </c>
      <c r="D8" s="20" t="s">
        <v>206</v>
      </c>
      <c r="G8" s="20">
        <v>3.5</v>
      </c>
    </row>
    <row r="9" spans="1:9" x14ac:dyDescent="0.25">
      <c r="A9" s="20">
        <v>8</v>
      </c>
      <c r="B9" s="75">
        <v>45961</v>
      </c>
      <c r="C9" s="20" t="s">
        <v>210</v>
      </c>
      <c r="D9" s="20" t="s">
        <v>209</v>
      </c>
      <c r="G9" s="20">
        <v>0.5</v>
      </c>
      <c r="H9" s="20" t="s">
        <v>212</v>
      </c>
    </row>
    <row r="10" spans="1:9" x14ac:dyDescent="0.25">
      <c r="A10" s="20">
        <v>9</v>
      </c>
      <c r="B10" s="75">
        <v>45961</v>
      </c>
      <c r="C10" s="20" t="s">
        <v>214</v>
      </c>
      <c r="D10" s="20" t="s">
        <v>213</v>
      </c>
      <c r="G10" s="20">
        <v>0.63</v>
      </c>
    </row>
    <row r="11" spans="1:9" x14ac:dyDescent="0.25">
      <c r="A11" s="20">
        <v>10</v>
      </c>
      <c r="B11" s="75">
        <v>45961</v>
      </c>
      <c r="C11" s="20" t="s">
        <v>217</v>
      </c>
      <c r="D11" s="20" t="s">
        <v>216</v>
      </c>
      <c r="G11" s="20">
        <v>0.59</v>
      </c>
    </row>
    <row r="12" spans="1:9" x14ac:dyDescent="0.25">
      <c r="A12" s="20">
        <v>11</v>
      </c>
      <c r="B12" s="75">
        <v>45961</v>
      </c>
      <c r="C12" s="20" t="s">
        <v>217</v>
      </c>
      <c r="D12" s="20" t="s">
        <v>219</v>
      </c>
      <c r="G12" s="20">
        <v>0.83</v>
      </c>
    </row>
    <row r="13" spans="1:9" x14ac:dyDescent="0.25">
      <c r="A13" s="20">
        <v>12</v>
      </c>
      <c r="B13" s="75">
        <v>45961</v>
      </c>
      <c r="C13" s="20" t="s">
        <v>221</v>
      </c>
      <c r="D13" s="20" t="s">
        <v>220</v>
      </c>
      <c r="G13" s="20">
        <v>1</v>
      </c>
      <c r="H13" s="20" t="s">
        <v>223</v>
      </c>
    </row>
    <row r="14" spans="1:9" x14ac:dyDescent="0.25">
      <c r="A14" s="20">
        <v>13</v>
      </c>
      <c r="B14" s="75">
        <v>45961</v>
      </c>
      <c r="C14" s="20" t="s">
        <v>225</v>
      </c>
      <c r="D14" s="20" t="s">
        <v>224</v>
      </c>
      <c r="G14" s="20" t="s">
        <v>4</v>
      </c>
    </row>
    <row r="15" spans="1:9" x14ac:dyDescent="0.25">
      <c r="A15" s="20">
        <v>15</v>
      </c>
      <c r="B15" s="75">
        <v>45961</v>
      </c>
      <c r="C15" s="20" t="s">
        <v>229</v>
      </c>
      <c r="D15" s="20" t="s">
        <v>228</v>
      </c>
      <c r="G15" s="20">
        <v>0.7</v>
      </c>
      <c r="I15" s="198" t="s">
        <v>982</v>
      </c>
    </row>
    <row r="16" spans="1:9" x14ac:dyDescent="0.25">
      <c r="A16" s="20">
        <v>16</v>
      </c>
      <c r="B16" s="75">
        <v>45961</v>
      </c>
      <c r="C16" s="20" t="s">
        <v>208</v>
      </c>
      <c r="D16" s="20" t="s">
        <v>206</v>
      </c>
      <c r="G16" s="20">
        <v>0</v>
      </c>
      <c r="I16" s="198" t="s">
        <v>983</v>
      </c>
    </row>
    <row r="17" spans="1:9" x14ac:dyDescent="0.25">
      <c r="A17" s="20">
        <v>17</v>
      </c>
      <c r="B17" s="75">
        <v>45961</v>
      </c>
      <c r="C17" s="20" t="s">
        <v>230</v>
      </c>
      <c r="D17" s="20" t="s">
        <v>228</v>
      </c>
      <c r="G17" s="20">
        <v>0</v>
      </c>
      <c r="I17" s="198" t="s">
        <v>982</v>
      </c>
    </row>
    <row r="18" spans="1:9" x14ac:dyDescent="0.25">
      <c r="A18" s="20">
        <v>18</v>
      </c>
      <c r="B18" s="75">
        <v>45962</v>
      </c>
      <c r="C18" s="20" t="s">
        <v>232</v>
      </c>
      <c r="D18" s="20" t="s">
        <v>231</v>
      </c>
      <c r="G18" s="20">
        <v>0.42</v>
      </c>
      <c r="I18" s="198" t="s">
        <v>984</v>
      </c>
    </row>
    <row r="19" spans="1:9" x14ac:dyDescent="0.25">
      <c r="A19" s="20">
        <v>19</v>
      </c>
      <c r="B19" s="75">
        <v>45962</v>
      </c>
      <c r="C19" s="20" t="s">
        <v>215</v>
      </c>
      <c r="D19" s="20" t="s">
        <v>213</v>
      </c>
      <c r="G19" s="20">
        <v>0</v>
      </c>
      <c r="I19" s="198" t="s">
        <v>985</v>
      </c>
    </row>
    <row r="20" spans="1:9" x14ac:dyDescent="0.25">
      <c r="A20" s="20">
        <v>20</v>
      </c>
      <c r="B20" s="75">
        <v>45962</v>
      </c>
      <c r="C20" s="20" t="s">
        <v>226</v>
      </c>
      <c r="D20" s="20" t="s">
        <v>224</v>
      </c>
      <c r="G20" s="20">
        <v>0.5</v>
      </c>
      <c r="H20" s="20" t="s">
        <v>986</v>
      </c>
      <c r="I20" s="198" t="s">
        <v>987</v>
      </c>
    </row>
    <row r="21" spans="1:9" x14ac:dyDescent="0.25">
      <c r="A21" s="20">
        <v>21</v>
      </c>
      <c r="B21" s="75">
        <v>45962</v>
      </c>
      <c r="C21" s="20" t="s">
        <v>233</v>
      </c>
      <c r="D21" s="20" t="s">
        <v>224</v>
      </c>
      <c r="G21" s="20">
        <v>0</v>
      </c>
      <c r="H21" s="20" t="s">
        <v>988</v>
      </c>
      <c r="I21" s="198" t="s">
        <v>987</v>
      </c>
    </row>
    <row r="22" spans="1:9" x14ac:dyDescent="0.25">
      <c r="A22" s="20">
        <v>22</v>
      </c>
      <c r="B22" s="75">
        <v>45962</v>
      </c>
      <c r="C22" s="20" t="s">
        <v>233</v>
      </c>
      <c r="D22" s="20" t="s">
        <v>224</v>
      </c>
      <c r="G22" s="20">
        <v>1.5</v>
      </c>
      <c r="H22" s="20" t="s">
        <v>236</v>
      </c>
      <c r="I22" s="198" t="s">
        <v>987</v>
      </c>
    </row>
    <row r="23" spans="1:9" x14ac:dyDescent="0.25">
      <c r="A23" s="20">
        <v>23</v>
      </c>
      <c r="B23" s="75">
        <v>45962</v>
      </c>
      <c r="C23" s="20" t="s">
        <v>211</v>
      </c>
      <c r="D23" s="20" t="s">
        <v>209</v>
      </c>
      <c r="G23" s="20">
        <v>0</v>
      </c>
      <c r="I23" s="198" t="s">
        <v>989</v>
      </c>
    </row>
    <row r="24" spans="1:9" x14ac:dyDescent="0.25">
      <c r="A24" s="20">
        <v>24</v>
      </c>
      <c r="B24" s="75">
        <v>45962</v>
      </c>
      <c r="C24" s="20" t="s">
        <v>237</v>
      </c>
      <c r="D24" s="20" t="s">
        <v>209</v>
      </c>
      <c r="G24" s="20">
        <v>1.5</v>
      </c>
      <c r="I24" s="198" t="s">
        <v>990</v>
      </c>
    </row>
    <row r="25" spans="1:9" x14ac:dyDescent="0.25">
      <c r="A25" s="20">
        <v>25</v>
      </c>
      <c r="B25" s="75">
        <v>45962</v>
      </c>
      <c r="C25" s="20" t="s">
        <v>235</v>
      </c>
      <c r="D25" s="20" t="s">
        <v>224</v>
      </c>
      <c r="G25" s="20">
        <v>0</v>
      </c>
      <c r="I25" s="198" t="s">
        <v>991</v>
      </c>
    </row>
    <row r="26" spans="1:9" x14ac:dyDescent="0.25">
      <c r="A26" s="20">
        <v>26</v>
      </c>
      <c r="B26" s="75">
        <v>45962</v>
      </c>
      <c r="C26" s="20" t="s">
        <v>235</v>
      </c>
      <c r="D26" s="20" t="s">
        <v>224</v>
      </c>
      <c r="G26" s="20" t="s">
        <v>4</v>
      </c>
      <c r="H26" s="20" t="s">
        <v>240</v>
      </c>
      <c r="I26" s="198" t="s">
        <v>992</v>
      </c>
    </row>
    <row r="27" spans="1:9" x14ac:dyDescent="0.25">
      <c r="A27" s="20">
        <v>27</v>
      </c>
      <c r="B27" s="75">
        <v>45962</v>
      </c>
      <c r="C27" s="20" t="s">
        <v>235</v>
      </c>
      <c r="D27" s="20" t="s">
        <v>241</v>
      </c>
      <c r="G27" s="20">
        <v>0.7</v>
      </c>
      <c r="I27" s="198" t="s">
        <v>993</v>
      </c>
    </row>
    <row r="28" spans="1:9" x14ac:dyDescent="0.25">
      <c r="A28" s="20">
        <v>28</v>
      </c>
      <c r="B28" s="75">
        <v>45962</v>
      </c>
      <c r="C28" s="20" t="s">
        <v>235</v>
      </c>
      <c r="D28" s="20" t="s">
        <v>243</v>
      </c>
      <c r="G28" s="20">
        <v>0.7</v>
      </c>
      <c r="I28" s="198" t="s">
        <v>994</v>
      </c>
    </row>
    <row r="29" spans="1:9" x14ac:dyDescent="0.25">
      <c r="A29" s="20">
        <v>29</v>
      </c>
      <c r="B29" s="75">
        <v>45962</v>
      </c>
      <c r="C29" s="20" t="s">
        <v>235</v>
      </c>
      <c r="D29" s="20" t="s">
        <v>245</v>
      </c>
      <c r="G29" s="20">
        <v>0.7</v>
      </c>
      <c r="I29" s="198" t="s">
        <v>995</v>
      </c>
    </row>
    <row r="30" spans="1:9" x14ac:dyDescent="0.25">
      <c r="A30" s="20">
        <v>30</v>
      </c>
      <c r="B30" s="75">
        <v>45962</v>
      </c>
      <c r="C30" s="20" t="s">
        <v>248</v>
      </c>
      <c r="D30" s="20" t="s">
        <v>247</v>
      </c>
      <c r="G30" s="20">
        <v>0.7</v>
      </c>
      <c r="I30" s="198" t="s">
        <v>996</v>
      </c>
    </row>
    <row r="31" spans="1:9" x14ac:dyDescent="0.25">
      <c r="A31" s="20">
        <v>31</v>
      </c>
      <c r="B31" s="75">
        <v>45962</v>
      </c>
      <c r="C31" s="20" t="s">
        <v>248</v>
      </c>
      <c r="D31" s="20" t="s">
        <v>228</v>
      </c>
      <c r="G31" s="20">
        <v>0.7</v>
      </c>
      <c r="I31" s="198" t="s">
        <v>997</v>
      </c>
    </row>
    <row r="32" spans="1:9" x14ac:dyDescent="0.25">
      <c r="A32" s="20">
        <v>32</v>
      </c>
      <c r="B32" s="75">
        <v>45962</v>
      </c>
      <c r="C32" s="20" t="s">
        <v>252</v>
      </c>
      <c r="D32" s="20" t="s">
        <v>251</v>
      </c>
      <c r="G32" s="20">
        <v>0.66</v>
      </c>
      <c r="I32" s="198" t="s">
        <v>998</v>
      </c>
    </row>
    <row r="33" spans="1:9" x14ac:dyDescent="0.25">
      <c r="A33" s="20">
        <v>33</v>
      </c>
      <c r="B33" s="75">
        <v>45962</v>
      </c>
      <c r="C33" s="20" t="s">
        <v>218</v>
      </c>
      <c r="D33" s="20" t="s">
        <v>219</v>
      </c>
      <c r="G33" s="20">
        <v>0</v>
      </c>
      <c r="I33" s="198" t="s">
        <v>999</v>
      </c>
    </row>
    <row r="34" spans="1:9" x14ac:dyDescent="0.25">
      <c r="A34" s="20">
        <v>34</v>
      </c>
      <c r="B34" s="75">
        <v>45962</v>
      </c>
      <c r="C34" s="20" t="s">
        <v>249</v>
      </c>
      <c r="D34" s="20" t="s">
        <v>247</v>
      </c>
      <c r="G34" s="20">
        <v>0</v>
      </c>
      <c r="I34" s="198" t="s">
        <v>996</v>
      </c>
    </row>
    <row r="35" spans="1:9" x14ac:dyDescent="0.25">
      <c r="A35" s="20">
        <v>35</v>
      </c>
      <c r="B35" s="75">
        <v>45962</v>
      </c>
      <c r="C35" s="20" t="s">
        <v>202</v>
      </c>
      <c r="D35" s="20" t="s">
        <v>200</v>
      </c>
      <c r="G35" s="20">
        <v>0</v>
      </c>
      <c r="I35" s="198" t="s">
        <v>1000</v>
      </c>
    </row>
    <row r="36" spans="1:9" x14ac:dyDescent="0.25">
      <c r="A36" s="20">
        <v>36</v>
      </c>
      <c r="B36" s="75">
        <v>45962</v>
      </c>
      <c r="C36" s="20" t="s">
        <v>244</v>
      </c>
      <c r="D36" s="20" t="s">
        <v>243</v>
      </c>
      <c r="G36" s="20">
        <v>0</v>
      </c>
      <c r="I36" s="198" t="s">
        <v>1001</v>
      </c>
    </row>
    <row r="37" spans="1:9" x14ac:dyDescent="0.25">
      <c r="A37" s="20">
        <v>37</v>
      </c>
      <c r="B37" s="75">
        <v>45962</v>
      </c>
      <c r="C37" s="20" t="s">
        <v>252</v>
      </c>
      <c r="D37" s="20" t="s">
        <v>213</v>
      </c>
      <c r="G37" s="20">
        <v>0.42</v>
      </c>
      <c r="I37" s="198" t="s">
        <v>1002</v>
      </c>
    </row>
    <row r="38" spans="1:9" x14ac:dyDescent="0.25">
      <c r="A38" s="20">
        <v>38</v>
      </c>
      <c r="B38" s="75">
        <v>45962</v>
      </c>
      <c r="C38" s="20" t="s">
        <v>218</v>
      </c>
      <c r="D38" s="20" t="s">
        <v>216</v>
      </c>
      <c r="G38" s="20">
        <v>0</v>
      </c>
      <c r="I38" s="198" t="s">
        <v>1003</v>
      </c>
    </row>
    <row r="39" spans="1:9" x14ac:dyDescent="0.25">
      <c r="A39" s="20">
        <v>39</v>
      </c>
      <c r="B39" s="75">
        <v>45962</v>
      </c>
      <c r="C39" s="20" t="s">
        <v>254</v>
      </c>
      <c r="D39" s="20" t="s">
        <v>247</v>
      </c>
      <c r="G39" s="20">
        <v>0.7</v>
      </c>
      <c r="I39" s="198" t="s">
        <v>992</v>
      </c>
    </row>
    <row r="40" spans="1:9" x14ac:dyDescent="0.25">
      <c r="A40" s="20">
        <v>40</v>
      </c>
      <c r="B40" s="75">
        <v>45962</v>
      </c>
      <c r="C40" s="20" t="s">
        <v>256</v>
      </c>
      <c r="D40" s="20" t="s">
        <v>243</v>
      </c>
      <c r="G40" s="20">
        <v>0.7</v>
      </c>
      <c r="I40" s="198" t="s">
        <v>1004</v>
      </c>
    </row>
    <row r="41" spans="1:9" x14ac:dyDescent="0.25">
      <c r="A41" s="20">
        <v>41</v>
      </c>
      <c r="B41" s="75">
        <v>45962</v>
      </c>
      <c r="C41" s="20" t="s">
        <v>259</v>
      </c>
      <c r="D41" s="20" t="s">
        <v>258</v>
      </c>
      <c r="G41" s="20">
        <v>0.7</v>
      </c>
      <c r="I41" s="198" t="s">
        <v>1005</v>
      </c>
    </row>
    <row r="42" spans="1:9" x14ac:dyDescent="0.25">
      <c r="A42" s="20">
        <v>42</v>
      </c>
      <c r="B42" s="75">
        <v>45962</v>
      </c>
      <c r="C42" s="20" t="s">
        <v>262</v>
      </c>
      <c r="D42" s="20" t="s">
        <v>261</v>
      </c>
      <c r="G42" s="20">
        <v>0.7</v>
      </c>
      <c r="I42" s="198" t="s">
        <v>1006</v>
      </c>
    </row>
    <row r="43" spans="1:9" x14ac:dyDescent="0.25">
      <c r="A43" s="20">
        <v>43</v>
      </c>
      <c r="B43" s="75">
        <v>45962</v>
      </c>
      <c r="C43" s="20" t="s">
        <v>265</v>
      </c>
      <c r="D43" s="20" t="s">
        <v>264</v>
      </c>
      <c r="G43" s="20">
        <v>0.7</v>
      </c>
      <c r="I43" s="198" t="s">
        <v>1007</v>
      </c>
    </row>
    <row r="44" spans="1:9" x14ac:dyDescent="0.25">
      <c r="A44" s="20">
        <v>44</v>
      </c>
      <c r="B44" s="75">
        <v>45962</v>
      </c>
      <c r="C44" s="20" t="s">
        <v>267</v>
      </c>
      <c r="D44" s="20" t="s">
        <v>200</v>
      </c>
      <c r="G44" s="20">
        <v>0.5</v>
      </c>
      <c r="I44" s="198" t="s">
        <v>1008</v>
      </c>
    </row>
    <row r="45" spans="1:9" x14ac:dyDescent="0.25">
      <c r="A45" s="20">
        <v>45</v>
      </c>
      <c r="B45" s="75">
        <v>45962</v>
      </c>
      <c r="C45" s="20" t="s">
        <v>266</v>
      </c>
      <c r="D45" s="20" t="s">
        <v>264</v>
      </c>
      <c r="G45" s="20">
        <v>0</v>
      </c>
      <c r="I45" s="198" t="s">
        <v>1007</v>
      </c>
    </row>
    <row r="46" spans="1:9" x14ac:dyDescent="0.25">
      <c r="A46" s="20">
        <v>46</v>
      </c>
      <c r="B46" s="75">
        <v>45962</v>
      </c>
      <c r="C46" s="20" t="s">
        <v>260</v>
      </c>
      <c r="D46" s="20" t="s">
        <v>258</v>
      </c>
      <c r="G46" s="20">
        <v>0</v>
      </c>
      <c r="I46" s="198" t="s">
        <v>1005</v>
      </c>
    </row>
    <row r="47" spans="1:9" x14ac:dyDescent="0.25">
      <c r="A47" s="20">
        <v>47</v>
      </c>
      <c r="B47" s="75">
        <v>45962</v>
      </c>
      <c r="C47" s="20" t="s">
        <v>263</v>
      </c>
      <c r="D47" s="20" t="s">
        <v>261</v>
      </c>
      <c r="G47" s="20">
        <v>0</v>
      </c>
      <c r="I47" s="198" t="s">
        <v>1006</v>
      </c>
    </row>
    <row r="48" spans="1:9" x14ac:dyDescent="0.25">
      <c r="A48" s="20">
        <v>48</v>
      </c>
      <c r="B48" s="75">
        <v>45962</v>
      </c>
      <c r="C48" s="20" t="s">
        <v>246</v>
      </c>
      <c r="D48" s="20" t="s">
        <v>245</v>
      </c>
      <c r="G48" s="20">
        <v>0</v>
      </c>
      <c r="I48" s="198" t="s">
        <v>1009</v>
      </c>
    </row>
    <row r="49" spans="1:9" x14ac:dyDescent="0.25">
      <c r="A49" s="20">
        <v>49</v>
      </c>
      <c r="B49" s="75">
        <v>45962</v>
      </c>
      <c r="C49" s="20" t="s">
        <v>269</v>
      </c>
      <c r="D49" s="20" t="s">
        <v>245</v>
      </c>
      <c r="G49" s="20">
        <v>0.7</v>
      </c>
      <c r="I49" s="198" t="s">
        <v>1010</v>
      </c>
    </row>
    <row r="50" spans="1:9" x14ac:dyDescent="0.25">
      <c r="A50" s="20">
        <v>50</v>
      </c>
      <c r="B50" s="75">
        <v>45962</v>
      </c>
      <c r="C50" s="20" t="s">
        <v>271</v>
      </c>
      <c r="D50" s="20" t="s">
        <v>258</v>
      </c>
      <c r="G50" s="20">
        <v>0.7</v>
      </c>
      <c r="I50" s="198" t="s">
        <v>1011</v>
      </c>
    </row>
    <row r="51" spans="1:9" x14ac:dyDescent="0.25">
      <c r="A51" s="20">
        <v>51</v>
      </c>
      <c r="B51" s="75">
        <v>45962</v>
      </c>
      <c r="C51" s="20" t="s">
        <v>273</v>
      </c>
      <c r="D51" s="20" t="s">
        <v>261</v>
      </c>
      <c r="G51" s="20">
        <v>0.7</v>
      </c>
      <c r="I51" s="198" t="s">
        <v>1012</v>
      </c>
    </row>
    <row r="52" spans="1:9" x14ac:dyDescent="0.25">
      <c r="A52" s="20">
        <v>52</v>
      </c>
      <c r="B52" s="75">
        <v>45962</v>
      </c>
      <c r="C52" s="20" t="s">
        <v>275</v>
      </c>
      <c r="D52" s="20" t="s">
        <v>264</v>
      </c>
      <c r="G52" s="20">
        <v>0.7</v>
      </c>
      <c r="I52" s="198" t="s">
        <v>1013</v>
      </c>
    </row>
    <row r="53" spans="1:9" x14ac:dyDescent="0.25">
      <c r="A53" s="20">
        <v>53</v>
      </c>
      <c r="B53" s="75">
        <v>45962</v>
      </c>
      <c r="C53" s="20" t="s">
        <v>278</v>
      </c>
      <c r="D53" s="20" t="s">
        <v>277</v>
      </c>
      <c r="G53" s="20">
        <v>2</v>
      </c>
      <c r="I53" s="198" t="s">
        <v>1014</v>
      </c>
    </row>
    <row r="54" spans="1:9" x14ac:dyDescent="0.25">
      <c r="A54" s="20">
        <v>54</v>
      </c>
      <c r="B54" s="75">
        <v>45962</v>
      </c>
      <c r="C54" s="20" t="s">
        <v>276</v>
      </c>
      <c r="D54" s="20" t="s">
        <v>264</v>
      </c>
      <c r="G54" s="20">
        <v>0</v>
      </c>
      <c r="I54" s="198" t="s">
        <v>1013</v>
      </c>
    </row>
    <row r="55" spans="1:9" x14ac:dyDescent="0.25">
      <c r="A55" s="20">
        <v>55</v>
      </c>
      <c r="B55" s="75">
        <v>45962</v>
      </c>
      <c r="C55" s="20" t="s">
        <v>272</v>
      </c>
      <c r="D55" s="20" t="s">
        <v>258</v>
      </c>
      <c r="G55" s="20">
        <v>0</v>
      </c>
      <c r="I55" s="198" t="s">
        <v>1015</v>
      </c>
    </row>
    <row r="56" spans="1:9" x14ac:dyDescent="0.25">
      <c r="A56" s="20">
        <v>56</v>
      </c>
      <c r="B56" s="75">
        <v>45962</v>
      </c>
      <c r="C56" s="20" t="s">
        <v>274</v>
      </c>
      <c r="D56" s="20" t="s">
        <v>261</v>
      </c>
      <c r="G56" s="20">
        <v>0</v>
      </c>
      <c r="I56" s="198" t="s">
        <v>1016</v>
      </c>
    </row>
    <row r="57" spans="1:9" x14ac:dyDescent="0.25">
      <c r="A57" s="20">
        <v>57</v>
      </c>
      <c r="B57" s="75">
        <v>45962</v>
      </c>
      <c r="C57" s="20" t="s">
        <v>242</v>
      </c>
      <c r="D57" s="20" t="s">
        <v>241</v>
      </c>
      <c r="G57" s="20">
        <v>0</v>
      </c>
      <c r="I57" s="198" t="s">
        <v>1017</v>
      </c>
    </row>
    <row r="58" spans="1:9" x14ac:dyDescent="0.25">
      <c r="A58" s="20">
        <v>58</v>
      </c>
      <c r="B58" s="75">
        <v>45962</v>
      </c>
      <c r="C58" s="20" t="s">
        <v>255</v>
      </c>
      <c r="D58" s="20" t="s">
        <v>247</v>
      </c>
      <c r="G58" s="20">
        <v>0</v>
      </c>
      <c r="I58" s="198" t="s">
        <v>1018</v>
      </c>
    </row>
    <row r="59" spans="1:9" x14ac:dyDescent="0.25">
      <c r="A59" s="20">
        <v>59</v>
      </c>
      <c r="B59" s="75">
        <v>45962</v>
      </c>
      <c r="C59" s="20" t="s">
        <v>280</v>
      </c>
      <c r="D59" s="20" t="s">
        <v>241</v>
      </c>
      <c r="G59" s="20">
        <v>0.7</v>
      </c>
      <c r="I59" s="198" t="s">
        <v>1019</v>
      </c>
    </row>
    <row r="60" spans="1:9" x14ac:dyDescent="0.25">
      <c r="A60" s="20">
        <v>60</v>
      </c>
      <c r="B60" s="75">
        <v>45962</v>
      </c>
      <c r="C60" s="20" t="s">
        <v>280</v>
      </c>
      <c r="D60" s="20" t="s">
        <v>247</v>
      </c>
      <c r="G60" s="20">
        <v>0.7</v>
      </c>
      <c r="I60" s="198" t="s">
        <v>992</v>
      </c>
    </row>
    <row r="61" spans="1:9" x14ac:dyDescent="0.25">
      <c r="A61" s="20">
        <v>61</v>
      </c>
      <c r="B61" s="75">
        <v>45962</v>
      </c>
      <c r="C61" s="20" t="s">
        <v>283</v>
      </c>
      <c r="D61" s="20" t="s">
        <v>261</v>
      </c>
      <c r="G61" s="20">
        <v>0.7</v>
      </c>
      <c r="I61" s="198" t="s">
        <v>1020</v>
      </c>
    </row>
    <row r="62" spans="1:9" x14ac:dyDescent="0.25">
      <c r="A62" s="20">
        <v>62</v>
      </c>
      <c r="B62" s="75">
        <v>45962</v>
      </c>
      <c r="C62" s="20" t="s">
        <v>283</v>
      </c>
      <c r="D62" s="20" t="s">
        <v>258</v>
      </c>
      <c r="G62" s="20">
        <v>0.7</v>
      </c>
      <c r="I62" s="198" t="s">
        <v>1021</v>
      </c>
    </row>
    <row r="63" spans="1:9" x14ac:dyDescent="0.25">
      <c r="A63" s="20">
        <v>63</v>
      </c>
      <c r="B63" s="75">
        <v>45962</v>
      </c>
      <c r="C63" s="20" t="s">
        <v>287</v>
      </c>
      <c r="D63" s="20" t="s">
        <v>286</v>
      </c>
      <c r="G63" s="20">
        <v>1</v>
      </c>
      <c r="I63" s="198" t="s">
        <v>1022</v>
      </c>
    </row>
    <row r="64" spans="1:9" x14ac:dyDescent="0.25">
      <c r="A64" s="20">
        <v>64</v>
      </c>
      <c r="B64" s="75">
        <v>45962</v>
      </c>
      <c r="C64" s="20" t="s">
        <v>289</v>
      </c>
      <c r="D64" s="20" t="s">
        <v>264</v>
      </c>
      <c r="G64" s="20">
        <v>0.7</v>
      </c>
      <c r="I64" s="198" t="s">
        <v>1023</v>
      </c>
    </row>
    <row r="65" spans="1:9" x14ac:dyDescent="0.25">
      <c r="A65" s="20">
        <v>65</v>
      </c>
      <c r="B65" s="75">
        <v>45962</v>
      </c>
      <c r="C65" s="20" t="s">
        <v>289</v>
      </c>
      <c r="D65" s="20" t="s">
        <v>290</v>
      </c>
      <c r="G65" s="20">
        <v>0.7</v>
      </c>
      <c r="I65" s="198" t="s">
        <v>1024</v>
      </c>
    </row>
    <row r="66" spans="1:9" x14ac:dyDescent="0.25">
      <c r="A66" s="20">
        <v>66</v>
      </c>
      <c r="B66" s="75">
        <v>45962</v>
      </c>
      <c r="C66" s="20" t="s">
        <v>238</v>
      </c>
      <c r="D66" s="20" t="s">
        <v>209</v>
      </c>
      <c r="G66" s="20" t="s">
        <v>4</v>
      </c>
      <c r="H66" s="20" t="s">
        <v>1025</v>
      </c>
      <c r="I66" s="198" t="s">
        <v>1026</v>
      </c>
    </row>
    <row r="67" spans="1:9" x14ac:dyDescent="0.25">
      <c r="A67" s="20">
        <v>67</v>
      </c>
      <c r="B67" s="75">
        <v>45962</v>
      </c>
      <c r="C67" s="20" t="s">
        <v>291</v>
      </c>
      <c r="D67" s="20" t="s">
        <v>290</v>
      </c>
      <c r="G67" s="20">
        <v>0</v>
      </c>
      <c r="I67" s="198" t="s">
        <v>1024</v>
      </c>
    </row>
    <row r="68" spans="1:9" x14ac:dyDescent="0.25">
      <c r="A68" s="20">
        <v>68</v>
      </c>
      <c r="B68" s="75">
        <v>45962</v>
      </c>
      <c r="C68" s="20" t="s">
        <v>294</v>
      </c>
      <c r="D68" s="20" t="s">
        <v>293</v>
      </c>
      <c r="G68" s="20">
        <v>1</v>
      </c>
      <c r="I68" s="198" t="s">
        <v>1027</v>
      </c>
    </row>
    <row r="69" spans="1:9" x14ac:dyDescent="0.25">
      <c r="A69" s="20">
        <v>69</v>
      </c>
      <c r="B69" s="75">
        <v>45962</v>
      </c>
      <c r="C69" s="20" t="s">
        <v>297</v>
      </c>
      <c r="D69" s="20" t="s">
        <v>296</v>
      </c>
      <c r="G69" s="20">
        <v>1</v>
      </c>
      <c r="I69" s="198" t="s">
        <v>1028</v>
      </c>
    </row>
    <row r="70" spans="1:9" x14ac:dyDescent="0.25">
      <c r="A70" s="20">
        <v>70</v>
      </c>
      <c r="B70" s="75">
        <v>45962</v>
      </c>
      <c r="C70" s="20" t="s">
        <v>297</v>
      </c>
      <c r="D70" s="20" t="s">
        <v>299</v>
      </c>
      <c r="G70" s="20">
        <v>1</v>
      </c>
      <c r="I70" s="198" t="s">
        <v>1029</v>
      </c>
    </row>
    <row r="71" spans="1:9" x14ac:dyDescent="0.25">
      <c r="A71" s="20">
        <v>71</v>
      </c>
      <c r="B71" s="75">
        <v>45962</v>
      </c>
      <c r="C71" s="20" t="s">
        <v>284</v>
      </c>
      <c r="D71" s="20" t="s">
        <v>264</v>
      </c>
      <c r="G71" s="20">
        <v>0</v>
      </c>
      <c r="I71" s="198" t="s">
        <v>1023</v>
      </c>
    </row>
    <row r="72" spans="1:9" x14ac:dyDescent="0.25">
      <c r="A72" s="20">
        <v>72</v>
      </c>
      <c r="B72" s="75">
        <v>45962</v>
      </c>
      <c r="C72" s="20" t="s">
        <v>284</v>
      </c>
      <c r="D72" s="20" t="s">
        <v>261</v>
      </c>
      <c r="G72" s="20">
        <v>0</v>
      </c>
      <c r="I72" s="198" t="s">
        <v>1020</v>
      </c>
    </row>
    <row r="73" spans="1:9" x14ac:dyDescent="0.25">
      <c r="A73" s="20">
        <v>73</v>
      </c>
      <c r="B73" s="75">
        <v>45962</v>
      </c>
      <c r="C73" s="20" t="s">
        <v>285</v>
      </c>
      <c r="D73" s="20" t="s">
        <v>258</v>
      </c>
      <c r="G73" s="20">
        <v>0</v>
      </c>
      <c r="I73" s="198" t="s">
        <v>1021</v>
      </c>
    </row>
    <row r="74" spans="1:9" x14ac:dyDescent="0.25">
      <c r="A74" s="20">
        <v>74</v>
      </c>
      <c r="B74" s="75">
        <v>45962</v>
      </c>
      <c r="C74" s="20" t="s">
        <v>300</v>
      </c>
      <c r="D74" s="20" t="s">
        <v>216</v>
      </c>
      <c r="G74" s="20">
        <v>0.54</v>
      </c>
      <c r="I74" s="198" t="s">
        <v>1030</v>
      </c>
    </row>
    <row r="75" spans="1:9" x14ac:dyDescent="0.25">
      <c r="A75" s="20">
        <v>75</v>
      </c>
      <c r="B75" s="75">
        <v>45962</v>
      </c>
      <c r="C75" s="20" t="s">
        <v>214</v>
      </c>
      <c r="D75" s="20" t="s">
        <v>231</v>
      </c>
      <c r="G75" s="20">
        <v>0</v>
      </c>
      <c r="I75" s="198" t="s">
        <v>1031</v>
      </c>
    </row>
    <row r="76" spans="1:9" x14ac:dyDescent="0.25">
      <c r="A76" s="20">
        <v>76</v>
      </c>
      <c r="B76" s="75">
        <v>45962</v>
      </c>
      <c r="C76" s="20" t="s">
        <v>250</v>
      </c>
      <c r="D76" s="20" t="s">
        <v>228</v>
      </c>
      <c r="G76" s="20">
        <v>0</v>
      </c>
      <c r="I76" s="198" t="s">
        <v>1032</v>
      </c>
    </row>
    <row r="77" spans="1:9" x14ac:dyDescent="0.25">
      <c r="A77" s="20">
        <v>77</v>
      </c>
      <c r="B77" s="75">
        <v>45962</v>
      </c>
      <c r="C77" s="20" t="s">
        <v>302</v>
      </c>
      <c r="D77" s="20" t="s">
        <v>228</v>
      </c>
      <c r="G77" s="20">
        <v>0.7</v>
      </c>
      <c r="I77" s="198" t="s">
        <v>992</v>
      </c>
    </row>
    <row r="78" spans="1:9" x14ac:dyDescent="0.25">
      <c r="A78" s="20">
        <v>78</v>
      </c>
      <c r="B78" s="75">
        <v>45962</v>
      </c>
      <c r="C78" s="20" t="s">
        <v>302</v>
      </c>
      <c r="D78" s="20" t="s">
        <v>261</v>
      </c>
      <c r="G78" s="20">
        <v>0.7</v>
      </c>
      <c r="I78" s="198" t="s">
        <v>1033</v>
      </c>
    </row>
    <row r="79" spans="1:9" x14ac:dyDescent="0.25">
      <c r="A79" s="20">
        <v>79</v>
      </c>
      <c r="B79" s="75">
        <v>45962</v>
      </c>
      <c r="C79" s="20" t="s">
        <v>304</v>
      </c>
      <c r="D79" s="20" t="s">
        <v>261</v>
      </c>
      <c r="G79" s="20">
        <v>0</v>
      </c>
      <c r="I79" s="198" t="s">
        <v>1033</v>
      </c>
    </row>
    <row r="80" spans="1:9" x14ac:dyDescent="0.25">
      <c r="A80" s="20">
        <v>80</v>
      </c>
      <c r="B80" s="75">
        <v>45962</v>
      </c>
      <c r="C80" s="20" t="s">
        <v>305</v>
      </c>
      <c r="D80" s="20" t="s">
        <v>261</v>
      </c>
      <c r="G80" s="20">
        <v>0.7</v>
      </c>
      <c r="I80" s="198" t="s">
        <v>992</v>
      </c>
    </row>
    <row r="81" spans="1:9" x14ac:dyDescent="0.25">
      <c r="A81" s="20">
        <v>81</v>
      </c>
      <c r="B81" s="75">
        <v>45962</v>
      </c>
      <c r="C81" s="20" t="s">
        <v>307</v>
      </c>
      <c r="D81" s="20" t="s">
        <v>258</v>
      </c>
      <c r="G81" s="20">
        <v>0.7</v>
      </c>
      <c r="I81" s="198" t="s">
        <v>1034</v>
      </c>
    </row>
    <row r="82" spans="1:9" x14ac:dyDescent="0.25">
      <c r="A82" s="20">
        <v>82</v>
      </c>
      <c r="B82" s="75">
        <v>45962</v>
      </c>
      <c r="C82" s="20" t="s">
        <v>306</v>
      </c>
      <c r="D82" s="20" t="s">
        <v>261</v>
      </c>
      <c r="G82" s="20">
        <v>0</v>
      </c>
      <c r="I82" s="198" t="s">
        <v>1033</v>
      </c>
    </row>
    <row r="83" spans="1:9" x14ac:dyDescent="0.25">
      <c r="A83" s="20">
        <v>83</v>
      </c>
      <c r="B83" s="75">
        <v>45962</v>
      </c>
      <c r="C83" s="20" t="s">
        <v>309</v>
      </c>
      <c r="D83" s="20" t="s">
        <v>261</v>
      </c>
      <c r="G83" s="20">
        <v>0.7</v>
      </c>
      <c r="I83" s="198" t="s">
        <v>992</v>
      </c>
    </row>
    <row r="84" spans="1:9" x14ac:dyDescent="0.25">
      <c r="A84" s="20">
        <v>84</v>
      </c>
      <c r="B84" s="75">
        <v>45962</v>
      </c>
      <c r="C84" s="20" t="s">
        <v>310</v>
      </c>
      <c r="D84" s="20" t="s">
        <v>261</v>
      </c>
      <c r="G84" s="20">
        <v>0</v>
      </c>
      <c r="I84" s="198" t="s">
        <v>1035</v>
      </c>
    </row>
    <row r="85" spans="1:9" x14ac:dyDescent="0.25">
      <c r="A85" s="20">
        <v>85</v>
      </c>
      <c r="B85" s="75">
        <v>45962</v>
      </c>
      <c r="C85" s="20" t="s">
        <v>292</v>
      </c>
      <c r="D85" s="20" t="s">
        <v>209</v>
      </c>
      <c r="G85" s="20">
        <v>1.5</v>
      </c>
      <c r="I85" s="198" t="s">
        <v>1036</v>
      </c>
    </row>
    <row r="86" spans="1:9" x14ac:dyDescent="0.25">
      <c r="A86" s="20">
        <v>86</v>
      </c>
      <c r="B86" s="75">
        <v>45962</v>
      </c>
      <c r="C86" s="20" t="s">
        <v>311</v>
      </c>
      <c r="D86" s="20" t="s">
        <v>261</v>
      </c>
      <c r="G86" s="20">
        <v>0.7</v>
      </c>
      <c r="I86" s="198" t="s">
        <v>992</v>
      </c>
    </row>
    <row r="87" spans="1:9" x14ac:dyDescent="0.25">
      <c r="A87" s="20">
        <v>87</v>
      </c>
      <c r="B87" s="75">
        <v>45962</v>
      </c>
      <c r="C87" s="20" t="s">
        <v>311</v>
      </c>
      <c r="D87" s="20" t="s">
        <v>209</v>
      </c>
      <c r="G87" s="20">
        <v>0</v>
      </c>
      <c r="I87" s="198" t="s">
        <v>1036</v>
      </c>
    </row>
    <row r="88" spans="1:9" x14ac:dyDescent="0.25">
      <c r="A88" s="20">
        <v>88</v>
      </c>
      <c r="B88" s="75">
        <v>45962</v>
      </c>
      <c r="C88" s="20" t="s">
        <v>311</v>
      </c>
      <c r="D88" s="20" t="s">
        <v>209</v>
      </c>
      <c r="G88" s="20" t="s">
        <v>4</v>
      </c>
      <c r="H88" s="20" t="s">
        <v>314</v>
      </c>
      <c r="I88" s="198" t="s">
        <v>992</v>
      </c>
    </row>
    <row r="89" spans="1:9" x14ac:dyDescent="0.25">
      <c r="A89" s="20">
        <v>89</v>
      </c>
      <c r="B89" s="75">
        <v>45962</v>
      </c>
      <c r="C89" s="20" t="s">
        <v>313</v>
      </c>
      <c r="D89" s="20" t="s">
        <v>209</v>
      </c>
      <c r="G89" s="20">
        <v>0</v>
      </c>
      <c r="I89" s="198" t="s">
        <v>1037</v>
      </c>
    </row>
    <row r="90" spans="1:9" x14ac:dyDescent="0.25">
      <c r="A90" s="20">
        <v>90</v>
      </c>
      <c r="B90" s="75">
        <v>45962</v>
      </c>
      <c r="C90" s="20" t="s">
        <v>313</v>
      </c>
      <c r="D90" s="20" t="s">
        <v>209</v>
      </c>
      <c r="G90" s="20">
        <v>0.5</v>
      </c>
      <c r="H90" s="20" t="s">
        <v>316</v>
      </c>
      <c r="I90" s="198" t="s">
        <v>992</v>
      </c>
    </row>
    <row r="91" spans="1:9" x14ac:dyDescent="0.25">
      <c r="A91" s="20">
        <v>91</v>
      </c>
      <c r="B91" s="75">
        <v>45962</v>
      </c>
      <c r="C91" s="20" t="s">
        <v>315</v>
      </c>
      <c r="D91" s="20" t="s">
        <v>209</v>
      </c>
      <c r="G91" s="20">
        <v>0</v>
      </c>
      <c r="I91" s="198" t="s">
        <v>1038</v>
      </c>
    </row>
    <row r="92" spans="1:9" x14ac:dyDescent="0.25">
      <c r="A92" s="20">
        <v>92</v>
      </c>
      <c r="B92" s="75">
        <v>45962</v>
      </c>
      <c r="C92" s="20" t="s">
        <v>315</v>
      </c>
      <c r="D92" s="20" t="s">
        <v>209</v>
      </c>
      <c r="G92" s="20" t="s">
        <v>4</v>
      </c>
      <c r="H92" s="20" t="s">
        <v>314</v>
      </c>
      <c r="I92" s="198" t="s">
        <v>992</v>
      </c>
    </row>
    <row r="93" spans="1:9" x14ac:dyDescent="0.25">
      <c r="A93" s="20">
        <v>93</v>
      </c>
      <c r="B93" s="75">
        <v>45962</v>
      </c>
      <c r="C93" s="20" t="s">
        <v>318</v>
      </c>
      <c r="D93" s="20" t="s">
        <v>264</v>
      </c>
      <c r="G93" s="20">
        <v>0.75</v>
      </c>
      <c r="I93" s="198" t="s">
        <v>1039</v>
      </c>
    </row>
    <row r="94" spans="1:9" x14ac:dyDescent="0.25">
      <c r="A94" s="20">
        <v>94</v>
      </c>
      <c r="B94" s="75">
        <v>45962</v>
      </c>
      <c r="C94" s="20" t="s">
        <v>320</v>
      </c>
      <c r="D94" s="20" t="s">
        <v>290</v>
      </c>
      <c r="G94" s="20">
        <v>0.75</v>
      </c>
      <c r="I94" s="198" t="s">
        <v>1040</v>
      </c>
    </row>
    <row r="95" spans="1:9" x14ac:dyDescent="0.25">
      <c r="A95" s="20">
        <v>95</v>
      </c>
      <c r="B95" s="75">
        <v>45962</v>
      </c>
      <c r="C95" s="20" t="s">
        <v>253</v>
      </c>
      <c r="D95" s="20" t="s">
        <v>322</v>
      </c>
      <c r="G95" s="20">
        <v>1</v>
      </c>
      <c r="I95" s="198" t="s">
        <v>1041</v>
      </c>
    </row>
    <row r="96" spans="1:9" x14ac:dyDescent="0.25">
      <c r="A96" s="20">
        <v>96</v>
      </c>
      <c r="B96" s="75">
        <v>45962</v>
      </c>
      <c r="C96" s="20" t="s">
        <v>217</v>
      </c>
      <c r="D96" s="20" t="s">
        <v>219</v>
      </c>
      <c r="G96" s="20">
        <v>0.73</v>
      </c>
      <c r="I96" s="198" t="s">
        <v>1042</v>
      </c>
    </row>
    <row r="97" spans="1:9" x14ac:dyDescent="0.25">
      <c r="A97" s="20">
        <v>97</v>
      </c>
      <c r="B97" s="75">
        <v>45962</v>
      </c>
      <c r="C97" s="20" t="s">
        <v>253</v>
      </c>
      <c r="D97" s="20" t="s">
        <v>251</v>
      </c>
      <c r="G97" s="20">
        <v>0</v>
      </c>
      <c r="I97" s="198" t="s">
        <v>1043</v>
      </c>
    </row>
    <row r="98" spans="1:9" x14ac:dyDescent="0.25">
      <c r="A98" s="20">
        <v>98</v>
      </c>
      <c r="B98" s="75">
        <v>45962</v>
      </c>
      <c r="C98" s="20" t="s">
        <v>217</v>
      </c>
      <c r="D98" s="20" t="s">
        <v>231</v>
      </c>
      <c r="G98" s="20">
        <v>0.67</v>
      </c>
      <c r="I98" s="198" t="s">
        <v>1044</v>
      </c>
    </row>
    <row r="99" spans="1:9" x14ac:dyDescent="0.25">
      <c r="A99" s="20">
        <v>99</v>
      </c>
      <c r="B99" s="75">
        <v>45962</v>
      </c>
      <c r="C99" s="20" t="s">
        <v>253</v>
      </c>
      <c r="D99" s="20" t="s">
        <v>213</v>
      </c>
      <c r="G99" s="20">
        <v>0</v>
      </c>
      <c r="I99" s="198" t="s">
        <v>1045</v>
      </c>
    </row>
    <row r="100" spans="1:9" x14ac:dyDescent="0.25">
      <c r="A100" s="20">
        <v>100</v>
      </c>
      <c r="B100" s="75">
        <v>45962</v>
      </c>
      <c r="C100" s="20" t="s">
        <v>317</v>
      </c>
      <c r="D100" s="20" t="s">
        <v>209</v>
      </c>
      <c r="G100" s="20">
        <v>0</v>
      </c>
      <c r="I100" s="198" t="s">
        <v>1046</v>
      </c>
    </row>
    <row r="101" spans="1:9" x14ac:dyDescent="0.25">
      <c r="A101" s="20">
        <v>101</v>
      </c>
      <c r="B101" s="75">
        <v>45962</v>
      </c>
      <c r="C101" s="20" t="s">
        <v>317</v>
      </c>
      <c r="D101" s="20" t="s">
        <v>209</v>
      </c>
      <c r="G101" s="20">
        <v>1.5</v>
      </c>
      <c r="H101" s="20" t="s">
        <v>326</v>
      </c>
      <c r="I101" s="198" t="s">
        <v>992</v>
      </c>
    </row>
    <row r="102" spans="1:9" x14ac:dyDescent="0.25">
      <c r="A102" s="20">
        <v>102</v>
      </c>
      <c r="B102" s="75">
        <v>45962</v>
      </c>
      <c r="C102" s="20" t="s">
        <v>288</v>
      </c>
      <c r="D102" s="20" t="s">
        <v>286</v>
      </c>
      <c r="G102" s="20">
        <v>0</v>
      </c>
      <c r="I102" s="198" t="s">
        <v>1047</v>
      </c>
    </row>
    <row r="103" spans="1:9" x14ac:dyDescent="0.25">
      <c r="A103" s="20">
        <v>103</v>
      </c>
      <c r="B103" s="75">
        <v>45962</v>
      </c>
      <c r="C103" s="20" t="s">
        <v>295</v>
      </c>
      <c r="D103" s="20" t="s">
        <v>293</v>
      </c>
      <c r="G103" s="20">
        <v>0</v>
      </c>
      <c r="I103" s="198" t="s">
        <v>1048</v>
      </c>
    </row>
    <row r="104" spans="1:9" x14ac:dyDescent="0.25">
      <c r="A104" s="20">
        <v>104</v>
      </c>
      <c r="B104" s="75">
        <v>45962</v>
      </c>
      <c r="C104" s="20" t="s">
        <v>323</v>
      </c>
      <c r="D104" s="20" t="s">
        <v>322</v>
      </c>
      <c r="G104" s="20">
        <v>0</v>
      </c>
      <c r="I104" s="198" t="s">
        <v>1049</v>
      </c>
    </row>
    <row r="105" spans="1:9" x14ac:dyDescent="0.25">
      <c r="A105" s="20">
        <v>105</v>
      </c>
      <c r="B105" s="75">
        <v>45962</v>
      </c>
      <c r="C105" s="20" t="s">
        <v>298</v>
      </c>
      <c r="D105" s="20" t="s">
        <v>296</v>
      </c>
      <c r="G105" s="20">
        <v>0</v>
      </c>
      <c r="I105" s="198" t="s">
        <v>1050</v>
      </c>
    </row>
    <row r="106" spans="1:9" x14ac:dyDescent="0.25">
      <c r="A106" s="20">
        <v>106</v>
      </c>
      <c r="B106" s="75">
        <v>45962</v>
      </c>
      <c r="C106" s="20" t="s">
        <v>298</v>
      </c>
      <c r="D106" s="20" t="s">
        <v>299</v>
      </c>
      <c r="G106" s="20">
        <v>0</v>
      </c>
      <c r="I106" s="198" t="s">
        <v>1051</v>
      </c>
    </row>
    <row r="107" spans="1:9" x14ac:dyDescent="0.25">
      <c r="A107" s="20">
        <v>107</v>
      </c>
      <c r="B107" s="75">
        <v>45962</v>
      </c>
      <c r="C107" s="20" t="s">
        <v>321</v>
      </c>
      <c r="D107" s="20" t="s">
        <v>290</v>
      </c>
      <c r="G107" s="20">
        <v>0</v>
      </c>
      <c r="I107" s="198" t="s">
        <v>1052</v>
      </c>
    </row>
    <row r="108" spans="1:9" x14ac:dyDescent="0.25">
      <c r="A108" s="20">
        <v>108</v>
      </c>
      <c r="B108" s="75">
        <v>45962</v>
      </c>
      <c r="C108" s="20" t="s">
        <v>319</v>
      </c>
      <c r="D108" s="20" t="s">
        <v>264</v>
      </c>
      <c r="G108" s="20">
        <v>0</v>
      </c>
      <c r="I108" s="198" t="s">
        <v>1053</v>
      </c>
    </row>
    <row r="109" spans="1:9" x14ac:dyDescent="0.25">
      <c r="A109" s="20">
        <v>109</v>
      </c>
      <c r="B109" s="75">
        <v>45962</v>
      </c>
      <c r="C109" s="20" t="s">
        <v>308</v>
      </c>
      <c r="D109" s="20" t="s">
        <v>258</v>
      </c>
      <c r="G109" s="20">
        <v>0</v>
      </c>
      <c r="I109" s="198" t="s">
        <v>1054</v>
      </c>
    </row>
    <row r="110" spans="1:9" x14ac:dyDescent="0.25">
      <c r="A110" s="20">
        <v>110</v>
      </c>
      <c r="B110" s="75">
        <v>45962</v>
      </c>
      <c r="C110" s="20" t="s">
        <v>312</v>
      </c>
      <c r="D110" s="20" t="s">
        <v>261</v>
      </c>
      <c r="G110" s="20">
        <v>0</v>
      </c>
      <c r="I110" s="198" t="s">
        <v>1055</v>
      </c>
    </row>
    <row r="111" spans="1:9" x14ac:dyDescent="0.25">
      <c r="A111" s="20">
        <v>111</v>
      </c>
      <c r="B111" s="75">
        <v>45962</v>
      </c>
      <c r="C111" s="20" t="s">
        <v>282</v>
      </c>
      <c r="D111" s="20" t="s">
        <v>247</v>
      </c>
      <c r="G111" s="20">
        <v>0</v>
      </c>
      <c r="I111" s="198" t="s">
        <v>1056</v>
      </c>
    </row>
    <row r="112" spans="1:9" x14ac:dyDescent="0.25">
      <c r="A112" s="20">
        <v>112</v>
      </c>
      <c r="B112" s="75">
        <v>45962</v>
      </c>
      <c r="C112" s="20" t="s">
        <v>257</v>
      </c>
      <c r="D112" s="20" t="s">
        <v>243</v>
      </c>
      <c r="G112" s="20">
        <v>0</v>
      </c>
      <c r="I112" s="198" t="s">
        <v>1057</v>
      </c>
    </row>
    <row r="113" spans="1:9" x14ac:dyDescent="0.25">
      <c r="A113" s="20">
        <v>113</v>
      </c>
      <c r="B113" s="75">
        <v>45962</v>
      </c>
      <c r="C113" s="20" t="s">
        <v>270</v>
      </c>
      <c r="D113" s="20" t="s">
        <v>245</v>
      </c>
      <c r="G113" s="20">
        <v>0</v>
      </c>
      <c r="I113" s="198" t="s">
        <v>1058</v>
      </c>
    </row>
    <row r="114" spans="1:9" x14ac:dyDescent="0.25">
      <c r="A114" s="20">
        <v>114</v>
      </c>
      <c r="B114" s="75">
        <v>45962</v>
      </c>
      <c r="C114" s="20" t="s">
        <v>281</v>
      </c>
      <c r="D114" s="20" t="s">
        <v>241</v>
      </c>
      <c r="G114" s="20">
        <v>0</v>
      </c>
      <c r="I114" s="198" t="s">
        <v>1059</v>
      </c>
    </row>
    <row r="115" spans="1:9" x14ac:dyDescent="0.25">
      <c r="A115" s="20">
        <v>115</v>
      </c>
      <c r="B115" s="75">
        <v>45962</v>
      </c>
      <c r="C115" s="20" t="s">
        <v>303</v>
      </c>
      <c r="D115" s="20" t="s">
        <v>228</v>
      </c>
      <c r="G115" s="20">
        <v>0</v>
      </c>
      <c r="I115" s="198" t="s">
        <v>1060</v>
      </c>
    </row>
    <row r="116" spans="1:9" x14ac:dyDescent="0.25">
      <c r="A116" s="20">
        <v>116</v>
      </c>
      <c r="B116" s="75">
        <v>45962</v>
      </c>
      <c r="C116" s="20" t="s">
        <v>279</v>
      </c>
      <c r="D116" s="20" t="s">
        <v>277</v>
      </c>
      <c r="G116" s="20">
        <v>0</v>
      </c>
      <c r="I116" s="198" t="s">
        <v>1061</v>
      </c>
    </row>
    <row r="117" spans="1:9" x14ac:dyDescent="0.25">
      <c r="A117" s="20">
        <v>117</v>
      </c>
      <c r="B117" s="75">
        <v>45963</v>
      </c>
      <c r="C117" s="20" t="s">
        <v>232</v>
      </c>
      <c r="D117" s="20" t="s">
        <v>213</v>
      </c>
      <c r="G117" s="20">
        <v>0.495</v>
      </c>
      <c r="I117" s="198" t="s">
        <v>1062</v>
      </c>
    </row>
    <row r="118" spans="1:9" x14ac:dyDescent="0.25">
      <c r="A118" s="20">
        <v>118</v>
      </c>
      <c r="B118" s="75">
        <v>45963</v>
      </c>
      <c r="C118" s="20" t="s">
        <v>301</v>
      </c>
      <c r="D118" s="20" t="s">
        <v>216</v>
      </c>
      <c r="G118" s="20">
        <v>0</v>
      </c>
      <c r="I118" s="198" t="s">
        <v>1063</v>
      </c>
    </row>
    <row r="119" spans="1:9" x14ac:dyDescent="0.25">
      <c r="A119" s="20">
        <v>119</v>
      </c>
      <c r="B119" s="75">
        <v>45963</v>
      </c>
      <c r="C119" s="20" t="s">
        <v>328</v>
      </c>
      <c r="D119" s="20" t="s">
        <v>243</v>
      </c>
      <c r="G119" s="20">
        <v>0.7</v>
      </c>
      <c r="I119" s="198" t="s">
        <v>1064</v>
      </c>
    </row>
    <row r="120" spans="1:9" x14ac:dyDescent="0.25">
      <c r="A120" s="20">
        <v>120</v>
      </c>
      <c r="B120" s="75">
        <v>45963</v>
      </c>
      <c r="C120" s="20" t="s">
        <v>328</v>
      </c>
      <c r="D120" s="20" t="s">
        <v>245</v>
      </c>
      <c r="G120" s="20">
        <v>0.7</v>
      </c>
      <c r="I120" s="198" t="s">
        <v>1065</v>
      </c>
    </row>
    <row r="121" spans="1:9" x14ac:dyDescent="0.25">
      <c r="A121" s="20">
        <v>121</v>
      </c>
      <c r="B121" s="75">
        <v>45963</v>
      </c>
      <c r="C121" s="20" t="s">
        <v>325</v>
      </c>
      <c r="D121" s="20" t="s">
        <v>209</v>
      </c>
      <c r="G121" s="20">
        <v>0</v>
      </c>
      <c r="I121" s="198" t="s">
        <v>1066</v>
      </c>
    </row>
    <row r="122" spans="1:9" x14ac:dyDescent="0.25">
      <c r="A122" s="20">
        <v>122</v>
      </c>
      <c r="B122" s="75">
        <v>45963</v>
      </c>
      <c r="C122" s="20" t="s">
        <v>331</v>
      </c>
      <c r="D122" s="20" t="s">
        <v>241</v>
      </c>
      <c r="G122" s="20">
        <v>0.7</v>
      </c>
      <c r="I122" s="198" t="s">
        <v>1067</v>
      </c>
    </row>
    <row r="123" spans="1:9" x14ac:dyDescent="0.25">
      <c r="A123" s="20">
        <v>123</v>
      </c>
      <c r="B123" s="75">
        <v>45963</v>
      </c>
      <c r="C123" s="20" t="s">
        <v>329</v>
      </c>
      <c r="D123" s="20" t="s">
        <v>243</v>
      </c>
      <c r="G123" s="20">
        <v>0</v>
      </c>
      <c r="I123" s="198" t="s">
        <v>1064</v>
      </c>
    </row>
    <row r="124" spans="1:9" x14ac:dyDescent="0.25">
      <c r="A124" s="20">
        <v>124</v>
      </c>
      <c r="B124" s="75">
        <v>45963</v>
      </c>
      <c r="C124" s="20" t="s">
        <v>330</v>
      </c>
      <c r="D124" s="20" t="s">
        <v>245</v>
      </c>
      <c r="G124" s="20">
        <v>0</v>
      </c>
      <c r="I124" s="198" t="s">
        <v>1068</v>
      </c>
    </row>
    <row r="125" spans="1:9" x14ac:dyDescent="0.25">
      <c r="A125" s="20">
        <v>125</v>
      </c>
      <c r="B125" s="75">
        <v>45963</v>
      </c>
      <c r="C125" s="20" t="s">
        <v>332</v>
      </c>
      <c r="D125" s="20" t="s">
        <v>241</v>
      </c>
      <c r="G125" s="20">
        <v>0</v>
      </c>
      <c r="I125" s="198" t="s">
        <v>1069</v>
      </c>
    </row>
    <row r="126" spans="1:9" x14ac:dyDescent="0.25">
      <c r="A126" s="20">
        <v>126</v>
      </c>
      <c r="B126" s="75">
        <v>45963</v>
      </c>
      <c r="C126" s="20" t="s">
        <v>333</v>
      </c>
      <c r="D126" s="20" t="s">
        <v>209</v>
      </c>
      <c r="G126" s="20">
        <v>1</v>
      </c>
      <c r="I126" s="198" t="s">
        <v>1070</v>
      </c>
    </row>
    <row r="127" spans="1:9" x14ac:dyDescent="0.25">
      <c r="A127" s="20">
        <v>127</v>
      </c>
      <c r="B127" s="75">
        <v>45963</v>
      </c>
      <c r="C127" s="20" t="s">
        <v>334</v>
      </c>
      <c r="D127" s="20" t="s">
        <v>209</v>
      </c>
      <c r="G127" s="20">
        <v>0</v>
      </c>
      <c r="I127" s="198" t="s">
        <v>1070</v>
      </c>
    </row>
    <row r="128" spans="1:9" x14ac:dyDescent="0.25">
      <c r="A128" s="20">
        <v>128</v>
      </c>
      <c r="B128" s="75">
        <v>45963</v>
      </c>
      <c r="C128" s="20" t="s">
        <v>334</v>
      </c>
      <c r="D128" s="20" t="s">
        <v>209</v>
      </c>
      <c r="G128" s="20" t="s">
        <v>4</v>
      </c>
      <c r="I128" s="198" t="s">
        <v>992</v>
      </c>
    </row>
    <row r="129" spans="1:9" x14ac:dyDescent="0.25">
      <c r="A129" s="20">
        <v>129</v>
      </c>
      <c r="B129" s="75">
        <v>45963</v>
      </c>
      <c r="C129" s="20" t="s">
        <v>337</v>
      </c>
      <c r="D129" s="20" t="s">
        <v>228</v>
      </c>
      <c r="G129" s="20">
        <v>0.7</v>
      </c>
      <c r="I129" s="198" t="s">
        <v>1071</v>
      </c>
    </row>
    <row r="130" spans="1:9" x14ac:dyDescent="0.25">
      <c r="A130" s="20">
        <v>130</v>
      </c>
      <c r="B130" s="75">
        <v>45963</v>
      </c>
      <c r="C130" s="20" t="s">
        <v>335</v>
      </c>
      <c r="D130" s="20" t="s">
        <v>209</v>
      </c>
      <c r="G130" s="20">
        <v>0</v>
      </c>
      <c r="I130" s="198" t="s">
        <v>1072</v>
      </c>
    </row>
    <row r="131" spans="1:9" x14ac:dyDescent="0.25">
      <c r="A131" s="20">
        <v>131</v>
      </c>
      <c r="B131" s="75">
        <v>45963</v>
      </c>
      <c r="C131" s="20" t="s">
        <v>335</v>
      </c>
      <c r="D131" s="20" t="s">
        <v>209</v>
      </c>
      <c r="G131" s="20">
        <v>1</v>
      </c>
      <c r="I131" s="198" t="s">
        <v>992</v>
      </c>
    </row>
    <row r="132" spans="1:9" x14ac:dyDescent="0.25">
      <c r="A132" s="20">
        <v>132</v>
      </c>
      <c r="B132" s="75">
        <v>45963</v>
      </c>
      <c r="C132" s="20" t="s">
        <v>339</v>
      </c>
      <c r="D132" s="20" t="s">
        <v>209</v>
      </c>
      <c r="G132" s="20">
        <v>0</v>
      </c>
      <c r="I132" s="198" t="s">
        <v>1072</v>
      </c>
    </row>
    <row r="133" spans="1:9" x14ac:dyDescent="0.25">
      <c r="A133" s="20">
        <v>133</v>
      </c>
      <c r="B133" s="75">
        <v>45963</v>
      </c>
      <c r="C133" s="20" t="s">
        <v>339</v>
      </c>
      <c r="D133" s="20" t="s">
        <v>209</v>
      </c>
      <c r="G133" s="20" t="s">
        <v>4</v>
      </c>
      <c r="I133" s="198" t="s">
        <v>992</v>
      </c>
    </row>
    <row r="134" spans="1:9" x14ac:dyDescent="0.25">
      <c r="A134" s="20">
        <v>134</v>
      </c>
      <c r="B134" s="75">
        <v>45963</v>
      </c>
      <c r="C134" s="20" t="s">
        <v>341</v>
      </c>
      <c r="D134" s="20" t="s">
        <v>243</v>
      </c>
      <c r="G134" s="20">
        <v>0.7</v>
      </c>
      <c r="I134" s="198" t="s">
        <v>1073</v>
      </c>
    </row>
    <row r="135" spans="1:9" x14ac:dyDescent="0.25">
      <c r="A135" s="20">
        <v>135</v>
      </c>
      <c r="B135" s="75">
        <v>45963</v>
      </c>
      <c r="C135" s="20" t="s">
        <v>340</v>
      </c>
      <c r="D135" s="20" t="s">
        <v>209</v>
      </c>
      <c r="G135" s="20">
        <v>0.5</v>
      </c>
      <c r="H135" s="85" t="s">
        <v>234</v>
      </c>
      <c r="I135" s="198" t="s">
        <v>1074</v>
      </c>
    </row>
    <row r="136" spans="1:9" x14ac:dyDescent="0.25">
      <c r="A136" s="20">
        <v>136</v>
      </c>
      <c r="B136" s="75">
        <v>45963</v>
      </c>
      <c r="C136" s="20" t="s">
        <v>338</v>
      </c>
      <c r="D136" s="20" t="s">
        <v>228</v>
      </c>
      <c r="G136" s="20">
        <v>0</v>
      </c>
      <c r="I136" s="198" t="s">
        <v>1075</v>
      </c>
    </row>
    <row r="137" spans="1:9" x14ac:dyDescent="0.25">
      <c r="A137" s="20">
        <v>137</v>
      </c>
      <c r="B137" s="75">
        <v>45963</v>
      </c>
      <c r="C137" s="20" t="s">
        <v>205</v>
      </c>
      <c r="D137" s="20" t="s">
        <v>203</v>
      </c>
      <c r="G137" s="20">
        <v>0</v>
      </c>
      <c r="I137" s="198" t="s">
        <v>1076</v>
      </c>
    </row>
    <row r="138" spans="1:9" x14ac:dyDescent="0.25">
      <c r="A138" s="20">
        <v>138</v>
      </c>
      <c r="B138" s="75">
        <v>45963</v>
      </c>
      <c r="C138" s="20" t="s">
        <v>205</v>
      </c>
      <c r="D138" s="20" t="s">
        <v>245</v>
      </c>
      <c r="G138" s="20">
        <v>0.7</v>
      </c>
      <c r="I138" s="198" t="s">
        <v>1077</v>
      </c>
    </row>
    <row r="139" spans="1:9" x14ac:dyDescent="0.25">
      <c r="A139" s="20">
        <v>139</v>
      </c>
      <c r="B139" s="75">
        <v>45963</v>
      </c>
      <c r="C139" s="20" t="s">
        <v>344</v>
      </c>
      <c r="D139" s="20" t="s">
        <v>241</v>
      </c>
      <c r="G139" s="20">
        <v>0.7</v>
      </c>
      <c r="I139" s="198" t="s">
        <v>1078</v>
      </c>
    </row>
    <row r="140" spans="1:9" x14ac:dyDescent="0.25">
      <c r="A140" s="20">
        <v>140</v>
      </c>
      <c r="B140" s="75">
        <v>45963</v>
      </c>
      <c r="C140" s="20" t="s">
        <v>346</v>
      </c>
      <c r="D140" s="20" t="s">
        <v>247</v>
      </c>
      <c r="G140" s="20">
        <v>0.7</v>
      </c>
      <c r="I140" s="198" t="s">
        <v>1079</v>
      </c>
    </row>
    <row r="141" spans="1:9" x14ac:dyDescent="0.25">
      <c r="A141" s="20">
        <v>141</v>
      </c>
      <c r="B141" s="75">
        <v>45963</v>
      </c>
      <c r="C141" s="20" t="s">
        <v>348</v>
      </c>
      <c r="D141" s="20" t="s">
        <v>228</v>
      </c>
      <c r="G141" s="20">
        <v>0.7</v>
      </c>
      <c r="I141" s="198" t="s">
        <v>1080</v>
      </c>
    </row>
    <row r="142" spans="1:9" x14ac:dyDescent="0.25">
      <c r="A142" s="20">
        <v>142</v>
      </c>
      <c r="B142" s="75">
        <v>45963</v>
      </c>
      <c r="C142" s="20" t="s">
        <v>252</v>
      </c>
      <c r="D142" s="20" t="s">
        <v>216</v>
      </c>
      <c r="G142" s="20">
        <v>0.49</v>
      </c>
      <c r="I142" s="198" t="s">
        <v>1081</v>
      </c>
    </row>
    <row r="143" spans="1:9" x14ac:dyDescent="0.25">
      <c r="A143" s="20">
        <v>143</v>
      </c>
      <c r="B143" s="75">
        <v>45963</v>
      </c>
      <c r="C143" s="20" t="s">
        <v>324</v>
      </c>
      <c r="D143" s="20" t="s">
        <v>231</v>
      </c>
      <c r="G143" s="20">
        <v>0</v>
      </c>
      <c r="I143" s="198" t="s">
        <v>1082</v>
      </c>
    </row>
    <row r="144" spans="1:9" x14ac:dyDescent="0.25">
      <c r="A144" s="20">
        <v>144</v>
      </c>
      <c r="B144" s="75">
        <v>45963</v>
      </c>
      <c r="C144" s="20" t="s">
        <v>252</v>
      </c>
      <c r="D144" s="20" t="s">
        <v>251</v>
      </c>
      <c r="G144" s="20">
        <v>0.7</v>
      </c>
      <c r="I144" s="198" t="s">
        <v>1083</v>
      </c>
    </row>
    <row r="145" spans="1:9" x14ac:dyDescent="0.25">
      <c r="A145" s="20">
        <v>145</v>
      </c>
      <c r="B145" s="75">
        <v>45963</v>
      </c>
      <c r="C145" s="20" t="s">
        <v>218</v>
      </c>
      <c r="D145" s="20" t="s">
        <v>219</v>
      </c>
      <c r="G145" s="20">
        <v>0</v>
      </c>
      <c r="I145" s="198" t="s">
        <v>1084</v>
      </c>
    </row>
    <row r="146" spans="1:9" x14ac:dyDescent="0.25">
      <c r="A146" s="20">
        <v>146</v>
      </c>
      <c r="B146" s="75">
        <v>45963</v>
      </c>
      <c r="C146" s="20" t="s">
        <v>350</v>
      </c>
      <c r="D146" s="20" t="s">
        <v>203</v>
      </c>
      <c r="G146" s="20">
        <v>0.5</v>
      </c>
      <c r="I146" s="198" t="s">
        <v>1085</v>
      </c>
    </row>
    <row r="147" spans="1:9" x14ac:dyDescent="0.25">
      <c r="A147" s="20">
        <v>147</v>
      </c>
      <c r="B147" s="75">
        <v>45963</v>
      </c>
      <c r="C147" s="20" t="s">
        <v>352</v>
      </c>
      <c r="D147" s="20" t="s">
        <v>261</v>
      </c>
      <c r="G147" s="20">
        <v>0.7</v>
      </c>
      <c r="I147" s="198" t="s">
        <v>1086</v>
      </c>
    </row>
    <row r="148" spans="1:9" x14ac:dyDescent="0.25">
      <c r="A148" s="20">
        <v>148</v>
      </c>
      <c r="B148" s="75">
        <v>45963</v>
      </c>
      <c r="C148" s="20" t="s">
        <v>354</v>
      </c>
      <c r="D148" s="20" t="s">
        <v>290</v>
      </c>
      <c r="G148" s="20">
        <v>0.7</v>
      </c>
      <c r="I148" s="198" t="s">
        <v>1087</v>
      </c>
    </row>
    <row r="149" spans="1:9" x14ac:dyDescent="0.25">
      <c r="A149" s="20">
        <v>149</v>
      </c>
      <c r="B149" s="75">
        <v>45963</v>
      </c>
      <c r="C149" s="20" t="s">
        <v>353</v>
      </c>
      <c r="D149" s="20" t="s">
        <v>261</v>
      </c>
      <c r="G149" s="20">
        <v>0</v>
      </c>
      <c r="I149" s="198" t="s">
        <v>1086</v>
      </c>
    </row>
    <row r="150" spans="1:9" x14ac:dyDescent="0.25">
      <c r="A150" s="20">
        <v>150</v>
      </c>
      <c r="B150" s="75">
        <v>45963</v>
      </c>
      <c r="C150" s="20" t="s">
        <v>355</v>
      </c>
      <c r="D150" s="20" t="s">
        <v>290</v>
      </c>
      <c r="G150" s="20">
        <v>0</v>
      </c>
      <c r="I150" s="198" t="s">
        <v>1087</v>
      </c>
    </row>
    <row r="151" spans="1:9" x14ac:dyDescent="0.25">
      <c r="A151" s="20">
        <v>151</v>
      </c>
      <c r="B151" s="75">
        <v>45963</v>
      </c>
      <c r="C151" s="20" t="s">
        <v>263</v>
      </c>
      <c r="D151" s="20" t="s">
        <v>243</v>
      </c>
      <c r="G151" s="20">
        <v>0</v>
      </c>
      <c r="I151" s="198" t="s">
        <v>1088</v>
      </c>
    </row>
    <row r="152" spans="1:9" x14ac:dyDescent="0.25">
      <c r="A152" s="20">
        <v>152</v>
      </c>
      <c r="B152" s="75">
        <v>45963</v>
      </c>
      <c r="C152" s="20" t="s">
        <v>356</v>
      </c>
      <c r="D152" s="20" t="s">
        <v>243</v>
      </c>
      <c r="G152" s="20">
        <v>0.7</v>
      </c>
      <c r="I152" s="198" t="s">
        <v>1089</v>
      </c>
    </row>
    <row r="153" spans="1:9" x14ac:dyDescent="0.25">
      <c r="A153" s="20">
        <v>153</v>
      </c>
      <c r="B153" s="75">
        <v>45963</v>
      </c>
      <c r="C153" s="20" t="s">
        <v>357</v>
      </c>
      <c r="D153" s="20" t="s">
        <v>261</v>
      </c>
      <c r="G153" s="20">
        <v>0.7</v>
      </c>
      <c r="I153" s="198" t="s">
        <v>1090</v>
      </c>
    </row>
    <row r="154" spans="1:9" x14ac:dyDescent="0.25">
      <c r="A154" s="20">
        <v>154</v>
      </c>
      <c r="B154" s="75">
        <v>45963</v>
      </c>
      <c r="C154" s="20" t="s">
        <v>359</v>
      </c>
      <c r="D154" s="20" t="s">
        <v>264</v>
      </c>
      <c r="G154" s="20">
        <v>0.7</v>
      </c>
      <c r="I154" s="198" t="s">
        <v>1091</v>
      </c>
    </row>
    <row r="155" spans="1:9" x14ac:dyDescent="0.25">
      <c r="A155" s="20">
        <v>155</v>
      </c>
      <c r="B155" s="75">
        <v>45963</v>
      </c>
      <c r="C155" s="20" t="s">
        <v>361</v>
      </c>
      <c r="D155" s="20" t="s">
        <v>258</v>
      </c>
      <c r="G155" s="20">
        <v>0.7</v>
      </c>
      <c r="I155" s="198" t="s">
        <v>1092</v>
      </c>
    </row>
    <row r="156" spans="1:9" x14ac:dyDescent="0.25">
      <c r="A156" s="20">
        <v>156</v>
      </c>
      <c r="B156" s="75">
        <v>45963</v>
      </c>
      <c r="C156" s="20" t="s">
        <v>363</v>
      </c>
      <c r="D156" s="20" t="s">
        <v>290</v>
      </c>
      <c r="G156" s="20">
        <v>0.7</v>
      </c>
      <c r="I156" s="198" t="s">
        <v>1093</v>
      </c>
    </row>
    <row r="157" spans="1:9" x14ac:dyDescent="0.25">
      <c r="A157" s="20">
        <v>157</v>
      </c>
      <c r="B157" s="75">
        <v>45963</v>
      </c>
      <c r="C157" s="20" t="s">
        <v>365</v>
      </c>
      <c r="D157" s="20" t="s">
        <v>277</v>
      </c>
      <c r="G157" s="20">
        <v>1.4</v>
      </c>
      <c r="I157" s="198" t="s">
        <v>1094</v>
      </c>
    </row>
    <row r="158" spans="1:9" x14ac:dyDescent="0.25">
      <c r="A158" s="20">
        <v>158</v>
      </c>
      <c r="B158" s="75">
        <v>45963</v>
      </c>
      <c r="C158" s="20" t="s">
        <v>358</v>
      </c>
      <c r="D158" s="20" t="s">
        <v>261</v>
      </c>
      <c r="G158" s="20">
        <v>0</v>
      </c>
      <c r="I158" s="198" t="s">
        <v>1095</v>
      </c>
    </row>
    <row r="159" spans="1:9" x14ac:dyDescent="0.25">
      <c r="A159" s="20">
        <v>159</v>
      </c>
      <c r="B159" s="75">
        <v>45963</v>
      </c>
      <c r="C159" s="20" t="s">
        <v>362</v>
      </c>
      <c r="D159" s="20" t="s">
        <v>258</v>
      </c>
      <c r="G159" s="20">
        <v>0</v>
      </c>
      <c r="I159" s="198" t="s">
        <v>1096</v>
      </c>
    </row>
    <row r="160" spans="1:9" x14ac:dyDescent="0.25">
      <c r="A160" s="20">
        <v>160</v>
      </c>
      <c r="B160" s="75">
        <v>45963</v>
      </c>
      <c r="C160" s="20" t="s">
        <v>360</v>
      </c>
      <c r="D160" s="20" t="s">
        <v>264</v>
      </c>
      <c r="G160" s="20">
        <v>0</v>
      </c>
      <c r="I160" s="198" t="s">
        <v>1097</v>
      </c>
    </row>
    <row r="161" spans="1:9" x14ac:dyDescent="0.25">
      <c r="A161" s="20">
        <v>161</v>
      </c>
      <c r="B161" s="75">
        <v>45963</v>
      </c>
      <c r="C161" s="20" t="s">
        <v>364</v>
      </c>
      <c r="D161" s="20" t="s">
        <v>290</v>
      </c>
      <c r="G161" s="20">
        <v>0</v>
      </c>
      <c r="I161" s="198" t="s">
        <v>1098</v>
      </c>
    </row>
    <row r="162" spans="1:9" x14ac:dyDescent="0.25">
      <c r="A162" s="20">
        <v>162</v>
      </c>
      <c r="B162" s="75">
        <v>45963</v>
      </c>
      <c r="C162" s="20" t="s">
        <v>343</v>
      </c>
      <c r="D162" s="20" t="s">
        <v>245</v>
      </c>
      <c r="G162" s="20">
        <v>0</v>
      </c>
      <c r="I162" s="198" t="s">
        <v>1099</v>
      </c>
    </row>
    <row r="163" spans="1:9" x14ac:dyDescent="0.25">
      <c r="A163" s="20">
        <v>163</v>
      </c>
      <c r="B163" s="75">
        <v>45963</v>
      </c>
      <c r="C163" s="20" t="s">
        <v>294</v>
      </c>
      <c r="D163" s="20" t="s">
        <v>243</v>
      </c>
      <c r="G163" s="20">
        <v>0</v>
      </c>
      <c r="I163" s="198" t="s">
        <v>1100</v>
      </c>
    </row>
    <row r="164" spans="1:9" x14ac:dyDescent="0.25">
      <c r="A164" s="20">
        <v>164</v>
      </c>
      <c r="B164" s="75">
        <v>45963</v>
      </c>
      <c r="C164" s="20" t="s">
        <v>347</v>
      </c>
      <c r="D164" s="20" t="s">
        <v>247</v>
      </c>
      <c r="G164" s="20">
        <v>0</v>
      </c>
      <c r="I164" s="198" t="s">
        <v>1101</v>
      </c>
    </row>
    <row r="165" spans="1:9" x14ac:dyDescent="0.25">
      <c r="A165" s="20">
        <v>165</v>
      </c>
      <c r="B165" s="75">
        <v>45963</v>
      </c>
      <c r="C165" s="20" t="s">
        <v>367</v>
      </c>
      <c r="D165" s="20" t="s">
        <v>261</v>
      </c>
      <c r="G165" s="20">
        <v>0.7</v>
      </c>
      <c r="I165" s="198" t="s">
        <v>1102</v>
      </c>
    </row>
    <row r="166" spans="1:9" x14ac:dyDescent="0.25">
      <c r="A166" s="20">
        <v>166</v>
      </c>
      <c r="B166" s="75">
        <v>45963</v>
      </c>
      <c r="C166" s="20" t="s">
        <v>367</v>
      </c>
      <c r="D166" s="20" t="s">
        <v>243</v>
      </c>
      <c r="G166" s="20">
        <v>0.7</v>
      </c>
      <c r="I166" s="198" t="s">
        <v>1103</v>
      </c>
    </row>
    <row r="167" spans="1:9" x14ac:dyDescent="0.25">
      <c r="A167" s="20">
        <v>167</v>
      </c>
      <c r="B167" s="75">
        <v>45963</v>
      </c>
      <c r="C167" s="20" t="s">
        <v>367</v>
      </c>
      <c r="D167" s="20" t="s">
        <v>245</v>
      </c>
      <c r="G167" s="20">
        <v>0.7</v>
      </c>
      <c r="I167" s="198" t="s">
        <v>1104</v>
      </c>
    </row>
    <row r="168" spans="1:9" x14ac:dyDescent="0.25">
      <c r="A168" s="20">
        <v>168</v>
      </c>
      <c r="B168" s="75">
        <v>45963</v>
      </c>
      <c r="C168" s="20" t="s">
        <v>371</v>
      </c>
      <c r="D168" s="20" t="s">
        <v>247</v>
      </c>
      <c r="G168" s="20">
        <v>0.7</v>
      </c>
      <c r="I168" s="198" t="s">
        <v>992</v>
      </c>
    </row>
    <row r="169" spans="1:9" x14ac:dyDescent="0.25">
      <c r="A169" s="20">
        <v>169</v>
      </c>
      <c r="B169" s="75">
        <v>45963</v>
      </c>
      <c r="C169" s="20" t="s">
        <v>372</v>
      </c>
      <c r="D169" s="20" t="s">
        <v>258</v>
      </c>
      <c r="G169" s="20">
        <v>0.7</v>
      </c>
      <c r="I169" s="198" t="s">
        <v>1105</v>
      </c>
    </row>
    <row r="170" spans="1:9" x14ac:dyDescent="0.25">
      <c r="A170" s="20">
        <v>170</v>
      </c>
      <c r="B170" s="75">
        <v>45963</v>
      </c>
      <c r="C170" s="20" t="s">
        <v>373</v>
      </c>
      <c r="D170" s="20" t="s">
        <v>264</v>
      </c>
      <c r="G170" s="20">
        <v>0.7</v>
      </c>
      <c r="I170" s="198" t="s">
        <v>1106</v>
      </c>
    </row>
    <row r="171" spans="1:9" x14ac:dyDescent="0.25">
      <c r="A171" s="20">
        <v>171</v>
      </c>
      <c r="B171" s="75">
        <v>45963</v>
      </c>
      <c r="C171" s="20" t="s">
        <v>351</v>
      </c>
      <c r="D171" s="20" t="s">
        <v>290</v>
      </c>
      <c r="G171" s="20">
        <v>0.7</v>
      </c>
      <c r="I171" s="198" t="s">
        <v>1107</v>
      </c>
    </row>
    <row r="172" spans="1:9" x14ac:dyDescent="0.25">
      <c r="A172" s="20">
        <v>172</v>
      </c>
      <c r="B172" s="75">
        <v>45963</v>
      </c>
      <c r="C172" s="20" t="s">
        <v>375</v>
      </c>
      <c r="D172" s="20" t="s">
        <v>286</v>
      </c>
      <c r="G172" s="20">
        <v>1</v>
      </c>
      <c r="I172" s="198" t="s">
        <v>1108</v>
      </c>
    </row>
    <row r="173" spans="1:9" x14ac:dyDescent="0.25">
      <c r="A173" s="20">
        <v>173</v>
      </c>
      <c r="B173" s="75">
        <v>45963</v>
      </c>
      <c r="C173" s="20" t="s">
        <v>377</v>
      </c>
      <c r="D173" s="20" t="s">
        <v>293</v>
      </c>
      <c r="G173" s="20">
        <v>1</v>
      </c>
      <c r="I173" s="198" t="s">
        <v>1109</v>
      </c>
    </row>
    <row r="174" spans="1:9" x14ac:dyDescent="0.25">
      <c r="A174" s="20">
        <v>174</v>
      </c>
      <c r="B174" s="75">
        <v>45963</v>
      </c>
      <c r="C174" s="20" t="s">
        <v>351</v>
      </c>
      <c r="D174" s="20" t="s">
        <v>203</v>
      </c>
      <c r="G174" s="20" t="s">
        <v>4</v>
      </c>
      <c r="H174" s="20" t="s">
        <v>1110</v>
      </c>
      <c r="I174" s="198" t="s">
        <v>1111</v>
      </c>
    </row>
    <row r="175" spans="1:9" x14ac:dyDescent="0.25">
      <c r="A175" s="20">
        <v>175</v>
      </c>
      <c r="B175" s="75">
        <v>45963</v>
      </c>
      <c r="C175" s="20" t="s">
        <v>380</v>
      </c>
      <c r="D175" s="20" t="s">
        <v>231</v>
      </c>
      <c r="G175" s="20">
        <v>0.6</v>
      </c>
      <c r="I175" s="198" t="s">
        <v>1112</v>
      </c>
    </row>
    <row r="176" spans="1:9" x14ac:dyDescent="0.25">
      <c r="A176" s="20">
        <v>176</v>
      </c>
      <c r="B176" s="75">
        <v>45963</v>
      </c>
      <c r="C176" s="20" t="s">
        <v>327</v>
      </c>
      <c r="D176" s="20" t="s">
        <v>213</v>
      </c>
      <c r="G176" s="20">
        <v>0</v>
      </c>
      <c r="I176" s="198" t="s">
        <v>1113</v>
      </c>
    </row>
    <row r="177" spans="1:9" x14ac:dyDescent="0.25">
      <c r="A177" s="20">
        <v>177</v>
      </c>
      <c r="B177" s="75">
        <v>45963</v>
      </c>
      <c r="C177" s="20" t="s">
        <v>378</v>
      </c>
      <c r="D177" s="20" t="s">
        <v>293</v>
      </c>
      <c r="G177" s="20" t="s">
        <v>4</v>
      </c>
      <c r="H177" s="20" t="s">
        <v>1114</v>
      </c>
      <c r="I177" s="198" t="s">
        <v>1115</v>
      </c>
    </row>
    <row r="178" spans="1:9" x14ac:dyDescent="0.25">
      <c r="A178" s="20">
        <v>178</v>
      </c>
      <c r="B178" s="75">
        <v>45963</v>
      </c>
      <c r="C178" s="20" t="s">
        <v>309</v>
      </c>
      <c r="D178" s="20" t="s">
        <v>322</v>
      </c>
      <c r="G178" s="20">
        <v>1</v>
      </c>
      <c r="I178" s="198" t="s">
        <v>1116</v>
      </c>
    </row>
    <row r="179" spans="1:9" x14ac:dyDescent="0.25">
      <c r="A179" s="20">
        <v>179</v>
      </c>
      <c r="B179" s="75">
        <v>45963</v>
      </c>
      <c r="C179" s="20" t="s">
        <v>384</v>
      </c>
      <c r="D179" s="20" t="s">
        <v>383</v>
      </c>
      <c r="G179" s="20">
        <v>1</v>
      </c>
      <c r="I179" s="198" t="s">
        <v>1117</v>
      </c>
    </row>
    <row r="180" spans="1:9" x14ac:dyDescent="0.25">
      <c r="A180" s="20">
        <v>180</v>
      </c>
      <c r="B180" s="75">
        <v>45963</v>
      </c>
      <c r="C180" s="20" t="s">
        <v>387</v>
      </c>
      <c r="D180" s="20" t="s">
        <v>386</v>
      </c>
      <c r="G180" s="20">
        <v>1</v>
      </c>
      <c r="I180" s="198" t="s">
        <v>1118</v>
      </c>
    </row>
    <row r="181" spans="1:9" x14ac:dyDescent="0.25">
      <c r="A181" s="20">
        <v>181</v>
      </c>
      <c r="B181" s="75">
        <v>45963</v>
      </c>
      <c r="C181" s="20" t="s">
        <v>376</v>
      </c>
      <c r="D181" s="20" t="s">
        <v>286</v>
      </c>
      <c r="G181" s="20">
        <v>0</v>
      </c>
      <c r="I181" s="198" t="s">
        <v>1119</v>
      </c>
    </row>
    <row r="182" spans="1:9" x14ac:dyDescent="0.25">
      <c r="A182" s="20">
        <v>182</v>
      </c>
      <c r="B182" s="75">
        <v>45963</v>
      </c>
      <c r="C182" s="20" t="s">
        <v>382</v>
      </c>
      <c r="D182" s="20" t="s">
        <v>322</v>
      </c>
      <c r="G182" s="20">
        <v>0</v>
      </c>
      <c r="I182" s="198" t="s">
        <v>1120</v>
      </c>
    </row>
    <row r="183" spans="1:9" x14ac:dyDescent="0.25">
      <c r="A183" s="20">
        <v>183</v>
      </c>
      <c r="B183" s="75">
        <v>45963</v>
      </c>
      <c r="C183" s="20" t="s">
        <v>381</v>
      </c>
      <c r="D183" s="20" t="s">
        <v>293</v>
      </c>
      <c r="G183" s="20">
        <v>0</v>
      </c>
      <c r="I183" s="198" t="s">
        <v>1121</v>
      </c>
    </row>
    <row r="184" spans="1:9" x14ac:dyDescent="0.25">
      <c r="A184" s="20">
        <v>184</v>
      </c>
      <c r="B184" s="75">
        <v>45963</v>
      </c>
      <c r="C184" s="20" t="s">
        <v>381</v>
      </c>
      <c r="D184" s="20" t="s">
        <v>293</v>
      </c>
      <c r="G184" s="20">
        <v>1</v>
      </c>
      <c r="I184" s="198" t="s">
        <v>992</v>
      </c>
    </row>
    <row r="185" spans="1:9" x14ac:dyDescent="0.25">
      <c r="A185" s="20">
        <v>185</v>
      </c>
      <c r="B185" s="75">
        <v>45963</v>
      </c>
      <c r="C185" s="20" t="s">
        <v>390</v>
      </c>
      <c r="D185" s="20" t="s">
        <v>286</v>
      </c>
      <c r="G185" s="20">
        <v>1</v>
      </c>
      <c r="I185" s="198" t="s">
        <v>1122</v>
      </c>
    </row>
    <row r="186" spans="1:9" x14ac:dyDescent="0.25">
      <c r="A186" s="20">
        <v>186</v>
      </c>
      <c r="B186" s="75">
        <v>45963</v>
      </c>
      <c r="C186" s="20" t="s">
        <v>392</v>
      </c>
      <c r="D186" s="20" t="s">
        <v>322</v>
      </c>
      <c r="G186" s="20">
        <v>1</v>
      </c>
      <c r="I186" s="198" t="s">
        <v>1123</v>
      </c>
    </row>
    <row r="187" spans="1:9" x14ac:dyDescent="0.25">
      <c r="A187" s="20">
        <v>187</v>
      </c>
      <c r="B187" s="75">
        <v>45963</v>
      </c>
      <c r="C187" s="20" t="s">
        <v>394</v>
      </c>
      <c r="D187" s="20" t="s">
        <v>393</v>
      </c>
      <c r="G187" s="20">
        <v>1</v>
      </c>
      <c r="I187" s="198" t="s">
        <v>1124</v>
      </c>
    </row>
    <row r="188" spans="1:9" x14ac:dyDescent="0.25">
      <c r="A188" s="20">
        <v>188</v>
      </c>
      <c r="B188" s="75">
        <v>45963</v>
      </c>
      <c r="C188" s="20" t="s">
        <v>1125</v>
      </c>
      <c r="D188" s="20" t="s">
        <v>296</v>
      </c>
      <c r="G188" s="20">
        <v>1</v>
      </c>
      <c r="I188" s="198" t="s">
        <v>1126</v>
      </c>
    </row>
    <row r="189" spans="1:9" x14ac:dyDescent="0.25">
      <c r="A189" s="20">
        <v>189</v>
      </c>
      <c r="B189" s="75">
        <v>45963</v>
      </c>
      <c r="C189" s="20" t="s">
        <v>398</v>
      </c>
      <c r="D189" s="20" t="s">
        <v>299</v>
      </c>
      <c r="G189" s="20">
        <v>1</v>
      </c>
      <c r="I189" s="198" t="s">
        <v>1127</v>
      </c>
    </row>
    <row r="190" spans="1:9" x14ac:dyDescent="0.25">
      <c r="A190" s="20">
        <v>190</v>
      </c>
      <c r="B190" s="75">
        <v>45963</v>
      </c>
      <c r="C190" s="20" t="s">
        <v>385</v>
      </c>
      <c r="D190" s="20" t="s">
        <v>383</v>
      </c>
      <c r="G190" s="20">
        <v>0</v>
      </c>
      <c r="I190" s="198" t="s">
        <v>1128</v>
      </c>
    </row>
    <row r="191" spans="1:9" x14ac:dyDescent="0.25">
      <c r="A191" s="20">
        <v>191</v>
      </c>
      <c r="B191" s="75">
        <v>45963</v>
      </c>
      <c r="C191" s="20" t="s">
        <v>391</v>
      </c>
      <c r="D191" s="20" t="s">
        <v>286</v>
      </c>
      <c r="G191" s="20">
        <v>0</v>
      </c>
      <c r="I191" s="198" t="s">
        <v>1129</v>
      </c>
    </row>
    <row r="192" spans="1:9" x14ac:dyDescent="0.25">
      <c r="A192" s="20">
        <v>192</v>
      </c>
      <c r="B192" s="75">
        <v>45963</v>
      </c>
      <c r="C192" s="20" t="s">
        <v>379</v>
      </c>
      <c r="D192" s="20" t="s">
        <v>203</v>
      </c>
      <c r="G192" s="20">
        <v>0</v>
      </c>
      <c r="I192" s="198" t="s">
        <v>1130</v>
      </c>
    </row>
    <row r="193" spans="1:9" x14ac:dyDescent="0.25">
      <c r="A193" s="20">
        <v>193</v>
      </c>
      <c r="B193" s="75">
        <v>45963</v>
      </c>
      <c r="C193" s="20" t="s">
        <v>379</v>
      </c>
      <c r="D193" s="20" t="s">
        <v>203</v>
      </c>
      <c r="G193" s="20">
        <v>1.5</v>
      </c>
      <c r="H193" s="20" t="s">
        <v>401</v>
      </c>
      <c r="I193" s="198" t="s">
        <v>992</v>
      </c>
    </row>
    <row r="194" spans="1:9" x14ac:dyDescent="0.25">
      <c r="A194" s="20">
        <v>194</v>
      </c>
      <c r="B194" s="75">
        <v>45963</v>
      </c>
      <c r="C194" s="20" t="s">
        <v>239</v>
      </c>
      <c r="D194" s="20" t="s">
        <v>322</v>
      </c>
      <c r="G194" s="20">
        <v>0</v>
      </c>
      <c r="I194" s="198" t="s">
        <v>1131</v>
      </c>
    </row>
    <row r="195" spans="1:9" x14ac:dyDescent="0.25">
      <c r="A195" s="20">
        <v>195</v>
      </c>
      <c r="B195" s="75">
        <v>45963</v>
      </c>
      <c r="C195" s="20" t="s">
        <v>239</v>
      </c>
      <c r="D195" s="20" t="s">
        <v>224</v>
      </c>
      <c r="G195" s="20">
        <v>0</v>
      </c>
      <c r="I195" s="198" t="s">
        <v>1132</v>
      </c>
    </row>
    <row r="196" spans="1:9" x14ac:dyDescent="0.25">
      <c r="A196" s="20">
        <v>196</v>
      </c>
      <c r="B196" s="75">
        <v>45963</v>
      </c>
      <c r="C196" s="20" t="s">
        <v>239</v>
      </c>
      <c r="D196" s="20" t="s">
        <v>224</v>
      </c>
      <c r="G196" s="20">
        <v>1</v>
      </c>
      <c r="H196" s="20" t="s">
        <v>403</v>
      </c>
      <c r="I196" s="198" t="s">
        <v>992</v>
      </c>
    </row>
    <row r="197" spans="1:9" x14ac:dyDescent="0.25">
      <c r="A197" s="20">
        <v>197</v>
      </c>
      <c r="B197" s="75">
        <v>45963</v>
      </c>
      <c r="C197" s="20" t="s">
        <v>389</v>
      </c>
      <c r="D197" s="20" t="s">
        <v>293</v>
      </c>
      <c r="G197" s="20">
        <v>0</v>
      </c>
      <c r="I197" s="198" t="s">
        <v>1133</v>
      </c>
    </row>
    <row r="198" spans="1:9" x14ac:dyDescent="0.25">
      <c r="A198" s="20">
        <v>198</v>
      </c>
      <c r="B198" s="75">
        <v>45963</v>
      </c>
      <c r="C198" s="20" t="s">
        <v>388</v>
      </c>
      <c r="D198" s="20" t="s">
        <v>386</v>
      </c>
      <c r="G198" s="20">
        <v>0</v>
      </c>
      <c r="I198" s="198" t="s">
        <v>1134</v>
      </c>
    </row>
    <row r="199" spans="1:9" x14ac:dyDescent="0.25">
      <c r="A199" s="20">
        <v>199</v>
      </c>
      <c r="B199" s="75">
        <v>45963</v>
      </c>
      <c r="C199" s="20" t="s">
        <v>395</v>
      </c>
      <c r="D199" s="20" t="s">
        <v>393</v>
      </c>
      <c r="G199" s="20">
        <v>0</v>
      </c>
      <c r="I199" s="198" t="s">
        <v>1135</v>
      </c>
    </row>
    <row r="200" spans="1:9" x14ac:dyDescent="0.25">
      <c r="A200" s="20">
        <v>200</v>
      </c>
      <c r="B200" s="75">
        <v>45963</v>
      </c>
      <c r="C200" s="20" t="s">
        <v>397</v>
      </c>
      <c r="D200" s="20" t="s">
        <v>296</v>
      </c>
      <c r="G200" s="20">
        <v>0</v>
      </c>
      <c r="I200" s="198" t="s">
        <v>1136</v>
      </c>
    </row>
    <row r="201" spans="1:9" x14ac:dyDescent="0.25">
      <c r="A201" s="20">
        <v>201</v>
      </c>
      <c r="B201" s="75">
        <v>45963</v>
      </c>
      <c r="C201" s="20" t="s">
        <v>399</v>
      </c>
      <c r="D201" s="20" t="s">
        <v>299</v>
      </c>
      <c r="G201" s="20">
        <v>0</v>
      </c>
      <c r="I201" s="198" t="s">
        <v>1137</v>
      </c>
    </row>
    <row r="202" spans="1:9" x14ac:dyDescent="0.25">
      <c r="A202" s="20">
        <v>202</v>
      </c>
      <c r="B202" s="75">
        <v>45963</v>
      </c>
      <c r="C202" s="20" t="s">
        <v>374</v>
      </c>
      <c r="D202" s="20" t="s">
        <v>264</v>
      </c>
      <c r="G202" s="20">
        <v>0</v>
      </c>
      <c r="I202" s="198" t="s">
        <v>1138</v>
      </c>
    </row>
    <row r="203" spans="1:9" x14ac:dyDescent="0.25">
      <c r="A203" s="20">
        <v>203</v>
      </c>
      <c r="B203" s="75">
        <v>45963</v>
      </c>
      <c r="C203" s="20" t="s">
        <v>374</v>
      </c>
      <c r="D203" s="20" t="s">
        <v>290</v>
      </c>
      <c r="G203" s="20">
        <v>0</v>
      </c>
      <c r="I203" s="198" t="s">
        <v>1139</v>
      </c>
    </row>
    <row r="204" spans="1:9" x14ac:dyDescent="0.25">
      <c r="A204" s="20">
        <v>204</v>
      </c>
      <c r="B204" s="75">
        <v>45963</v>
      </c>
      <c r="C204" s="20" t="s">
        <v>368</v>
      </c>
      <c r="D204" s="20" t="s">
        <v>261</v>
      </c>
      <c r="G204" s="20">
        <v>0</v>
      </c>
      <c r="I204" s="198" t="s">
        <v>1140</v>
      </c>
    </row>
    <row r="205" spans="1:9" x14ac:dyDescent="0.25">
      <c r="A205" s="20">
        <v>205</v>
      </c>
      <c r="B205" s="75">
        <v>45963</v>
      </c>
      <c r="C205" s="20" t="s">
        <v>368</v>
      </c>
      <c r="D205" s="20" t="s">
        <v>258</v>
      </c>
      <c r="G205" s="20">
        <v>0</v>
      </c>
      <c r="I205" s="198" t="s">
        <v>1141</v>
      </c>
    </row>
    <row r="206" spans="1:9" x14ac:dyDescent="0.25">
      <c r="A206" s="20">
        <v>206</v>
      </c>
      <c r="B206" s="75">
        <v>45963</v>
      </c>
      <c r="C206" s="20" t="s">
        <v>345</v>
      </c>
      <c r="D206" s="20" t="s">
        <v>241</v>
      </c>
      <c r="G206" s="20">
        <v>0</v>
      </c>
      <c r="I206" s="198" t="s">
        <v>1142</v>
      </c>
    </row>
    <row r="207" spans="1:9" x14ac:dyDescent="0.25">
      <c r="A207" s="20">
        <v>207</v>
      </c>
      <c r="B207" s="75">
        <v>45963</v>
      </c>
      <c r="C207" s="20" t="s">
        <v>345</v>
      </c>
      <c r="D207" s="20" t="s">
        <v>247</v>
      </c>
      <c r="G207" s="20">
        <v>0</v>
      </c>
      <c r="I207" s="198" t="s">
        <v>1143</v>
      </c>
    </row>
    <row r="208" spans="1:9" x14ac:dyDescent="0.25">
      <c r="A208" s="20">
        <v>208</v>
      </c>
      <c r="B208" s="75">
        <v>45963</v>
      </c>
      <c r="C208" s="20" t="s">
        <v>349</v>
      </c>
      <c r="D208" s="20" t="s">
        <v>228</v>
      </c>
      <c r="G208" s="20">
        <v>0</v>
      </c>
      <c r="I208" s="198" t="s">
        <v>1144</v>
      </c>
    </row>
    <row r="209" spans="1:9" x14ac:dyDescent="0.25">
      <c r="A209" s="20">
        <v>209</v>
      </c>
      <c r="B209" s="75">
        <v>45963</v>
      </c>
      <c r="C209" s="20" t="s">
        <v>369</v>
      </c>
      <c r="D209" s="20" t="s">
        <v>243</v>
      </c>
      <c r="G209" s="20">
        <v>0</v>
      </c>
      <c r="I209" s="198" t="s">
        <v>1145</v>
      </c>
    </row>
    <row r="210" spans="1:9" x14ac:dyDescent="0.25">
      <c r="A210" s="20">
        <v>210</v>
      </c>
      <c r="B210" s="75">
        <v>45963</v>
      </c>
      <c r="C210" s="20" t="s">
        <v>370</v>
      </c>
      <c r="D210" s="20" t="s">
        <v>245</v>
      </c>
      <c r="G210" s="20">
        <v>0</v>
      </c>
      <c r="I210" s="198" t="s">
        <v>1146</v>
      </c>
    </row>
    <row r="211" spans="1:9" x14ac:dyDescent="0.25">
      <c r="A211" s="20">
        <v>211</v>
      </c>
      <c r="B211" s="75">
        <v>45963</v>
      </c>
      <c r="C211" s="20" t="s">
        <v>402</v>
      </c>
      <c r="D211" s="20" t="s">
        <v>224</v>
      </c>
      <c r="G211" s="20">
        <v>0</v>
      </c>
      <c r="I211" s="198" t="s">
        <v>1147</v>
      </c>
    </row>
    <row r="212" spans="1:9" x14ac:dyDescent="0.25">
      <c r="A212" s="20">
        <v>212</v>
      </c>
      <c r="B212" s="75">
        <v>45963</v>
      </c>
      <c r="C212" s="20" t="s">
        <v>402</v>
      </c>
      <c r="D212" s="20" t="s">
        <v>224</v>
      </c>
      <c r="G212" s="20">
        <v>4</v>
      </c>
      <c r="I212" s="198" t="s">
        <v>992</v>
      </c>
    </row>
    <row r="213" spans="1:9" x14ac:dyDescent="0.25">
      <c r="A213" s="20">
        <v>213</v>
      </c>
      <c r="B213" s="75">
        <v>45963</v>
      </c>
      <c r="C213" s="20" t="s">
        <v>366</v>
      </c>
      <c r="D213" s="20" t="s">
        <v>277</v>
      </c>
      <c r="G213" s="20">
        <v>0</v>
      </c>
      <c r="I213" s="198" t="s">
        <v>1148</v>
      </c>
    </row>
    <row r="214" spans="1:9" x14ac:dyDescent="0.25">
      <c r="A214" s="20">
        <v>214</v>
      </c>
      <c r="B214" s="75">
        <v>45964</v>
      </c>
      <c r="C214" s="20" t="s">
        <v>406</v>
      </c>
      <c r="D214" s="20" t="s">
        <v>243</v>
      </c>
      <c r="G214" s="20">
        <v>0.7</v>
      </c>
      <c r="I214" s="198" t="s">
        <v>1149</v>
      </c>
    </row>
    <row r="215" spans="1:9" x14ac:dyDescent="0.25">
      <c r="A215" s="20">
        <v>215</v>
      </c>
      <c r="B215" s="75">
        <v>45964</v>
      </c>
      <c r="C215" s="20" t="s">
        <v>406</v>
      </c>
      <c r="D215" s="20" t="s">
        <v>245</v>
      </c>
      <c r="G215" s="20">
        <v>0.7</v>
      </c>
      <c r="I215" s="198" t="s">
        <v>1150</v>
      </c>
    </row>
    <row r="216" spans="1:9" x14ac:dyDescent="0.25">
      <c r="A216" s="20">
        <v>216</v>
      </c>
      <c r="B216" s="75">
        <v>45964</v>
      </c>
      <c r="C216" s="20" t="s">
        <v>342</v>
      </c>
      <c r="D216" s="20" t="s">
        <v>209</v>
      </c>
      <c r="G216" s="20">
        <v>0</v>
      </c>
      <c r="I216" s="198" t="s">
        <v>1151</v>
      </c>
    </row>
    <row r="217" spans="1:9" x14ac:dyDescent="0.25">
      <c r="A217" s="20">
        <v>217</v>
      </c>
      <c r="B217" s="75">
        <v>45964</v>
      </c>
      <c r="C217" s="20" t="s">
        <v>407</v>
      </c>
      <c r="D217" s="20" t="s">
        <v>243</v>
      </c>
      <c r="G217" s="20">
        <v>0</v>
      </c>
      <c r="I217" s="198" t="s">
        <v>1149</v>
      </c>
    </row>
    <row r="218" spans="1:9" x14ac:dyDescent="0.25">
      <c r="A218" s="20">
        <v>218</v>
      </c>
      <c r="B218" s="75">
        <v>45964</v>
      </c>
      <c r="C218" s="20" t="s">
        <v>408</v>
      </c>
      <c r="D218" s="20" t="s">
        <v>245</v>
      </c>
      <c r="G218" s="20">
        <v>0</v>
      </c>
      <c r="I218" s="198" t="s">
        <v>1150</v>
      </c>
    </row>
    <row r="219" spans="1:9" x14ac:dyDescent="0.25">
      <c r="A219" s="20">
        <v>219</v>
      </c>
      <c r="B219" s="75">
        <v>45963</v>
      </c>
      <c r="C219" s="20" t="s">
        <v>217</v>
      </c>
      <c r="D219" s="20" t="s">
        <v>213</v>
      </c>
      <c r="G219" s="20">
        <v>0.80500000000000005</v>
      </c>
      <c r="I219" s="198" t="s">
        <v>1152</v>
      </c>
    </row>
    <row r="220" spans="1:9" x14ac:dyDescent="0.25">
      <c r="A220" s="20">
        <v>220</v>
      </c>
      <c r="B220" s="75">
        <v>45963</v>
      </c>
      <c r="C220" s="20" t="s">
        <v>253</v>
      </c>
      <c r="D220" s="20" t="s">
        <v>216</v>
      </c>
      <c r="G220" s="20">
        <v>0</v>
      </c>
      <c r="I220" s="198" t="s">
        <v>1153</v>
      </c>
    </row>
    <row r="221" spans="1:9" x14ac:dyDescent="0.25">
      <c r="A221" s="20">
        <v>221</v>
      </c>
      <c r="B221" s="75">
        <v>45964</v>
      </c>
      <c r="C221" s="20" t="s">
        <v>232</v>
      </c>
      <c r="D221" s="20" t="s">
        <v>216</v>
      </c>
      <c r="G221" s="20">
        <v>0.48499999999999999</v>
      </c>
      <c r="I221" s="198" t="s">
        <v>1154</v>
      </c>
    </row>
    <row r="222" spans="1:9" x14ac:dyDescent="0.25">
      <c r="A222" s="20">
        <v>222</v>
      </c>
      <c r="B222" s="75">
        <v>45964</v>
      </c>
      <c r="C222" s="20" t="s">
        <v>301</v>
      </c>
      <c r="D222" s="20" t="s">
        <v>231</v>
      </c>
      <c r="G222" s="20">
        <v>0</v>
      </c>
      <c r="I222" s="198" t="s">
        <v>1155</v>
      </c>
    </row>
    <row r="223" spans="1:9" x14ac:dyDescent="0.25">
      <c r="A223" s="20">
        <v>223</v>
      </c>
      <c r="B223" s="75">
        <v>45964</v>
      </c>
      <c r="C223" s="20" t="s">
        <v>410</v>
      </c>
      <c r="D223" s="20" t="s">
        <v>241</v>
      </c>
      <c r="G223" s="20">
        <v>0.7</v>
      </c>
      <c r="I223" s="198" t="s">
        <v>1156</v>
      </c>
    </row>
    <row r="224" spans="1:9" x14ac:dyDescent="0.25">
      <c r="A224" s="20">
        <v>224</v>
      </c>
      <c r="B224" s="75">
        <v>45964</v>
      </c>
      <c r="C224" s="20" t="s">
        <v>412</v>
      </c>
      <c r="D224" s="20" t="s">
        <v>228</v>
      </c>
      <c r="G224" s="20">
        <v>0.7</v>
      </c>
      <c r="I224" s="198" t="s">
        <v>1157</v>
      </c>
    </row>
    <row r="225" spans="1:9" x14ac:dyDescent="0.25">
      <c r="A225" s="20">
        <v>225</v>
      </c>
      <c r="B225" s="75">
        <v>45964</v>
      </c>
      <c r="C225" s="20" t="s">
        <v>414</v>
      </c>
      <c r="D225" s="20" t="s">
        <v>243</v>
      </c>
      <c r="G225" s="20">
        <v>0.7</v>
      </c>
      <c r="I225" s="198" t="s">
        <v>1158</v>
      </c>
    </row>
    <row r="226" spans="1:9" x14ac:dyDescent="0.25">
      <c r="A226" s="20">
        <v>226</v>
      </c>
      <c r="B226" s="75">
        <v>45964</v>
      </c>
      <c r="C226" s="20" t="s">
        <v>416</v>
      </c>
      <c r="D226" s="20" t="s">
        <v>245</v>
      </c>
      <c r="G226" s="20">
        <v>0.7</v>
      </c>
      <c r="I226" s="198" t="s">
        <v>1159</v>
      </c>
    </row>
    <row r="227" spans="1:9" x14ac:dyDescent="0.25">
      <c r="A227" s="20">
        <v>227</v>
      </c>
      <c r="B227" s="75">
        <v>45964</v>
      </c>
      <c r="C227" s="20" t="s">
        <v>248</v>
      </c>
      <c r="D227" s="20" t="s">
        <v>247</v>
      </c>
      <c r="G227" s="20">
        <v>0.7</v>
      </c>
      <c r="I227" s="198" t="s">
        <v>1160</v>
      </c>
    </row>
    <row r="228" spans="1:9" x14ac:dyDescent="0.25">
      <c r="A228" s="20">
        <v>228</v>
      </c>
      <c r="B228" s="75">
        <v>45964</v>
      </c>
      <c r="C228" s="20" t="s">
        <v>418</v>
      </c>
      <c r="D228" s="20" t="s">
        <v>247</v>
      </c>
      <c r="G228" s="20">
        <v>0</v>
      </c>
      <c r="I228" s="198" t="s">
        <v>1160</v>
      </c>
    </row>
    <row r="229" spans="1:9" x14ac:dyDescent="0.25">
      <c r="A229" s="20">
        <v>229</v>
      </c>
      <c r="B229" s="75">
        <v>45964</v>
      </c>
      <c r="C229" s="20" t="s">
        <v>411</v>
      </c>
      <c r="D229" s="20" t="s">
        <v>241</v>
      </c>
      <c r="G229" s="20">
        <v>0</v>
      </c>
      <c r="I229" s="198" t="s">
        <v>1161</v>
      </c>
    </row>
    <row r="230" spans="1:9" x14ac:dyDescent="0.25">
      <c r="A230" s="20">
        <v>230</v>
      </c>
      <c r="B230" s="75">
        <v>45963</v>
      </c>
      <c r="C230" s="20" t="s">
        <v>217</v>
      </c>
      <c r="D230" s="20" t="s">
        <v>219</v>
      </c>
      <c r="G230" s="20">
        <v>0.92</v>
      </c>
      <c r="I230" s="198" t="s">
        <v>1162</v>
      </c>
    </row>
    <row r="231" spans="1:9" x14ac:dyDescent="0.25">
      <c r="A231" s="20">
        <v>231</v>
      </c>
      <c r="B231" s="75">
        <v>45963</v>
      </c>
      <c r="C231" s="20" t="s">
        <v>253</v>
      </c>
      <c r="D231" s="20" t="s">
        <v>251</v>
      </c>
      <c r="G231" s="20">
        <v>0</v>
      </c>
      <c r="I231" s="198" t="s">
        <v>1163</v>
      </c>
    </row>
    <row r="232" spans="1:9" x14ac:dyDescent="0.25">
      <c r="A232" s="20">
        <v>232</v>
      </c>
      <c r="B232" s="75">
        <v>45964</v>
      </c>
      <c r="C232" s="20" t="s">
        <v>252</v>
      </c>
      <c r="D232" s="20" t="s">
        <v>251</v>
      </c>
      <c r="G232" s="20">
        <v>0.77</v>
      </c>
      <c r="I232" s="198" t="s">
        <v>1164</v>
      </c>
    </row>
    <row r="233" spans="1:9" x14ac:dyDescent="0.25">
      <c r="A233" s="20">
        <v>233</v>
      </c>
      <c r="B233" s="75">
        <v>45964</v>
      </c>
      <c r="C233" s="20" t="s">
        <v>218</v>
      </c>
      <c r="D233" s="20" t="s">
        <v>219</v>
      </c>
      <c r="G233" s="20">
        <v>0</v>
      </c>
      <c r="I233" s="198" t="s">
        <v>1165</v>
      </c>
    </row>
    <row r="234" spans="1:9" x14ac:dyDescent="0.25">
      <c r="A234" s="20">
        <v>234</v>
      </c>
      <c r="B234" s="75">
        <v>45964</v>
      </c>
      <c r="C234" s="20" t="s">
        <v>413</v>
      </c>
      <c r="D234" s="20" t="s">
        <v>228</v>
      </c>
      <c r="G234" s="20">
        <v>0</v>
      </c>
      <c r="I234" s="198" t="s">
        <v>1166</v>
      </c>
    </row>
    <row r="235" spans="1:9" x14ac:dyDescent="0.25">
      <c r="A235" s="20">
        <v>235</v>
      </c>
      <c r="B235" s="75">
        <v>45964</v>
      </c>
      <c r="C235" s="20" t="s">
        <v>415</v>
      </c>
      <c r="D235" s="20" t="s">
        <v>243</v>
      </c>
      <c r="G235" s="20">
        <v>0</v>
      </c>
      <c r="I235" s="198" t="s">
        <v>1167</v>
      </c>
    </row>
    <row r="236" spans="1:9" x14ac:dyDescent="0.25">
      <c r="A236" s="20">
        <v>236</v>
      </c>
      <c r="B236" s="75">
        <v>45964</v>
      </c>
      <c r="C236" s="20" t="s">
        <v>419</v>
      </c>
      <c r="D236" s="20" t="s">
        <v>241</v>
      </c>
      <c r="G236" s="20">
        <v>0.7</v>
      </c>
      <c r="I236" s="198" t="s">
        <v>1168</v>
      </c>
    </row>
    <row r="237" spans="1:9" x14ac:dyDescent="0.25">
      <c r="A237" s="20">
        <v>237</v>
      </c>
      <c r="B237" s="75">
        <v>45964</v>
      </c>
      <c r="C237" s="20" t="s">
        <v>421</v>
      </c>
      <c r="D237" s="20" t="s">
        <v>228</v>
      </c>
      <c r="G237" s="20">
        <v>0.7</v>
      </c>
      <c r="I237" s="198" t="s">
        <v>1169</v>
      </c>
    </row>
    <row r="238" spans="1:9" x14ac:dyDescent="0.25">
      <c r="A238" s="20">
        <v>238</v>
      </c>
      <c r="B238" s="75">
        <v>45964</v>
      </c>
      <c r="C238" s="20" t="s">
        <v>423</v>
      </c>
      <c r="D238" s="20" t="s">
        <v>247</v>
      </c>
      <c r="G238" s="20">
        <v>0.7</v>
      </c>
      <c r="I238" s="198" t="s">
        <v>1170</v>
      </c>
    </row>
    <row r="239" spans="1:9" x14ac:dyDescent="0.25">
      <c r="A239" s="20">
        <v>239</v>
      </c>
      <c r="B239" s="75">
        <v>45964</v>
      </c>
      <c r="C239" s="20" t="s">
        <v>425</v>
      </c>
      <c r="D239" s="20" t="s">
        <v>243</v>
      </c>
      <c r="G239" s="20">
        <v>0.7</v>
      </c>
      <c r="I239" s="198" t="s">
        <v>1171</v>
      </c>
    </row>
    <row r="240" spans="1:9" x14ac:dyDescent="0.25">
      <c r="A240" s="20">
        <v>240</v>
      </c>
      <c r="B240" s="75">
        <v>45964</v>
      </c>
      <c r="C240" s="20" t="s">
        <v>427</v>
      </c>
      <c r="D240" s="20" t="s">
        <v>264</v>
      </c>
      <c r="G240" s="20">
        <v>0.7</v>
      </c>
      <c r="I240" s="198" t="s">
        <v>1172</v>
      </c>
    </row>
    <row r="241" spans="1:9" x14ac:dyDescent="0.25">
      <c r="A241" s="20">
        <v>241</v>
      </c>
      <c r="B241" s="75">
        <v>45964</v>
      </c>
      <c r="C241" s="20" t="s">
        <v>428</v>
      </c>
      <c r="D241" s="20" t="s">
        <v>290</v>
      </c>
      <c r="G241" s="20">
        <v>0.7</v>
      </c>
      <c r="I241" s="198" t="s">
        <v>1173</v>
      </c>
    </row>
    <row r="242" spans="1:9" x14ac:dyDescent="0.25">
      <c r="A242" s="20">
        <v>242</v>
      </c>
      <c r="B242" s="75">
        <v>45964</v>
      </c>
      <c r="C242" s="20" t="s">
        <v>430</v>
      </c>
      <c r="D242" s="20" t="s">
        <v>209</v>
      </c>
      <c r="G242" s="20">
        <v>1.5</v>
      </c>
      <c r="I242" s="198" t="s">
        <v>1174</v>
      </c>
    </row>
    <row r="243" spans="1:9" x14ac:dyDescent="0.25">
      <c r="A243" s="20">
        <v>243</v>
      </c>
      <c r="B243" s="75">
        <v>45964</v>
      </c>
      <c r="C243" s="20" t="s">
        <v>265</v>
      </c>
      <c r="D243" s="20" t="s">
        <v>264</v>
      </c>
      <c r="G243" s="20">
        <v>0</v>
      </c>
      <c r="I243" s="198" t="s">
        <v>1175</v>
      </c>
    </row>
    <row r="244" spans="1:9" x14ac:dyDescent="0.25">
      <c r="A244" s="20">
        <v>244</v>
      </c>
      <c r="B244" s="75">
        <v>45964</v>
      </c>
      <c r="C244" s="20" t="s">
        <v>429</v>
      </c>
      <c r="D244" s="20" t="s">
        <v>290</v>
      </c>
      <c r="G244" s="20">
        <v>0</v>
      </c>
      <c r="I244" s="198" t="s">
        <v>1176</v>
      </c>
    </row>
    <row r="245" spans="1:9" x14ac:dyDescent="0.25">
      <c r="A245" s="20">
        <v>245</v>
      </c>
      <c r="B245" s="75">
        <v>45964</v>
      </c>
      <c r="C245" s="20" t="s">
        <v>432</v>
      </c>
      <c r="D245" s="20" t="s">
        <v>290</v>
      </c>
      <c r="G245" s="20">
        <v>0.7</v>
      </c>
      <c r="I245" s="198" t="s">
        <v>992</v>
      </c>
    </row>
    <row r="246" spans="1:9" x14ac:dyDescent="0.25">
      <c r="A246" s="20">
        <v>246</v>
      </c>
      <c r="B246" s="75">
        <v>45964</v>
      </c>
      <c r="C246" s="20" t="s">
        <v>433</v>
      </c>
      <c r="D246" s="20" t="s">
        <v>264</v>
      </c>
      <c r="G246" s="20">
        <v>0.7</v>
      </c>
      <c r="I246" s="198" t="s">
        <v>992</v>
      </c>
    </row>
    <row r="247" spans="1:9" x14ac:dyDescent="0.25">
      <c r="A247" s="20">
        <v>247</v>
      </c>
      <c r="B247" s="75">
        <v>45964</v>
      </c>
      <c r="C247" s="20" t="s">
        <v>435</v>
      </c>
      <c r="D247" s="20" t="s">
        <v>277</v>
      </c>
      <c r="G247" s="20">
        <v>1.5</v>
      </c>
      <c r="I247" s="198" t="s">
        <v>1177</v>
      </c>
    </row>
    <row r="248" spans="1:9" x14ac:dyDescent="0.25">
      <c r="A248" s="20">
        <v>248</v>
      </c>
      <c r="B248" s="75">
        <v>45964</v>
      </c>
      <c r="C248" s="20" t="s">
        <v>434</v>
      </c>
      <c r="D248" s="20" t="s">
        <v>264</v>
      </c>
      <c r="G248" s="20">
        <v>0</v>
      </c>
      <c r="I248" s="198" t="s">
        <v>1175</v>
      </c>
    </row>
    <row r="249" spans="1:9" x14ac:dyDescent="0.25">
      <c r="A249" s="20">
        <v>249</v>
      </c>
      <c r="B249" s="75">
        <v>45964</v>
      </c>
      <c r="C249" s="20" t="s">
        <v>437</v>
      </c>
      <c r="D249" s="20" t="s">
        <v>264</v>
      </c>
      <c r="G249" s="20">
        <v>0.7</v>
      </c>
      <c r="I249" s="198" t="s">
        <v>1178</v>
      </c>
    </row>
    <row r="250" spans="1:9" x14ac:dyDescent="0.25">
      <c r="A250" s="20">
        <v>250</v>
      </c>
      <c r="B250" s="75">
        <v>45964</v>
      </c>
      <c r="C250" s="20" t="s">
        <v>360</v>
      </c>
      <c r="D250" s="20" t="s">
        <v>261</v>
      </c>
      <c r="G250" s="20">
        <v>0.7</v>
      </c>
      <c r="I250" s="198" t="s">
        <v>1179</v>
      </c>
    </row>
    <row r="251" spans="1:9" x14ac:dyDescent="0.25">
      <c r="A251" s="20">
        <v>251</v>
      </c>
      <c r="B251" s="75">
        <v>45964</v>
      </c>
      <c r="C251" s="20" t="s">
        <v>440</v>
      </c>
      <c r="D251" s="20" t="s">
        <v>258</v>
      </c>
      <c r="G251" s="20">
        <v>0.7</v>
      </c>
      <c r="I251" s="198" t="s">
        <v>1180</v>
      </c>
    </row>
    <row r="252" spans="1:9" x14ac:dyDescent="0.25">
      <c r="A252" s="20">
        <v>252</v>
      </c>
      <c r="B252" s="75">
        <v>45964</v>
      </c>
      <c r="C252" s="20" t="s">
        <v>441</v>
      </c>
      <c r="D252" s="20" t="s">
        <v>286</v>
      </c>
      <c r="G252" s="20">
        <v>1</v>
      </c>
      <c r="I252" s="198" t="s">
        <v>1181</v>
      </c>
    </row>
    <row r="253" spans="1:9" x14ac:dyDescent="0.25">
      <c r="A253" s="20">
        <v>253</v>
      </c>
      <c r="B253" s="75">
        <v>45964</v>
      </c>
      <c r="C253" s="20" t="s">
        <v>252</v>
      </c>
      <c r="D253" s="20" t="s">
        <v>231</v>
      </c>
      <c r="G253" s="20">
        <v>0.5</v>
      </c>
      <c r="I253" s="198" t="s">
        <v>1182</v>
      </c>
    </row>
    <row r="254" spans="1:9" x14ac:dyDescent="0.25">
      <c r="A254" s="20">
        <v>254</v>
      </c>
      <c r="B254" s="75">
        <v>45964</v>
      </c>
      <c r="C254" s="20" t="s">
        <v>218</v>
      </c>
      <c r="D254" s="20" t="s">
        <v>213</v>
      </c>
      <c r="G254" s="20">
        <v>0</v>
      </c>
      <c r="I254" s="198" t="s">
        <v>1183</v>
      </c>
    </row>
    <row r="255" spans="1:9" x14ac:dyDescent="0.25">
      <c r="A255" s="20">
        <v>255</v>
      </c>
      <c r="B255" s="75">
        <v>45964</v>
      </c>
      <c r="C255" s="20" t="s">
        <v>343</v>
      </c>
      <c r="D255" s="20" t="s">
        <v>322</v>
      </c>
      <c r="G255" s="20">
        <v>1</v>
      </c>
      <c r="I255" s="198" t="s">
        <v>1184</v>
      </c>
    </row>
    <row r="256" spans="1:9" x14ac:dyDescent="0.25">
      <c r="A256" s="20">
        <v>256</v>
      </c>
      <c r="B256" s="75">
        <v>45964</v>
      </c>
      <c r="C256" s="20" t="s">
        <v>409</v>
      </c>
      <c r="D256" s="20" t="s">
        <v>216</v>
      </c>
      <c r="G256" s="20">
        <v>0</v>
      </c>
      <c r="I256" s="198" t="s">
        <v>1185</v>
      </c>
    </row>
    <row r="257" spans="1:9" x14ac:dyDescent="0.25">
      <c r="A257" s="20">
        <v>257</v>
      </c>
      <c r="B257" s="75">
        <v>45964</v>
      </c>
      <c r="C257" s="20" t="s">
        <v>409</v>
      </c>
      <c r="D257" s="20" t="s">
        <v>231</v>
      </c>
      <c r="G257" s="20">
        <v>0</v>
      </c>
      <c r="I257" s="198" t="s">
        <v>1186</v>
      </c>
    </row>
    <row r="258" spans="1:9" x14ac:dyDescent="0.25">
      <c r="A258" s="20">
        <v>258</v>
      </c>
      <c r="B258" s="75">
        <v>45964</v>
      </c>
      <c r="C258" s="20" t="s">
        <v>444</v>
      </c>
      <c r="D258" s="20" t="s">
        <v>216</v>
      </c>
      <c r="G258" s="20">
        <v>0.5</v>
      </c>
      <c r="I258" s="198" t="s">
        <v>992</v>
      </c>
    </row>
    <row r="259" spans="1:9" x14ac:dyDescent="0.25">
      <c r="A259" s="20">
        <v>259</v>
      </c>
      <c r="B259" s="75">
        <v>45964</v>
      </c>
      <c r="C259" s="20" t="s">
        <v>444</v>
      </c>
      <c r="D259" s="20" t="s">
        <v>231</v>
      </c>
      <c r="G259" s="20">
        <v>0.5</v>
      </c>
      <c r="I259" s="198" t="s">
        <v>992</v>
      </c>
    </row>
    <row r="260" spans="1:9" x14ac:dyDescent="0.25">
      <c r="A260" s="20">
        <v>260</v>
      </c>
      <c r="B260" s="75">
        <v>45964</v>
      </c>
      <c r="C260" s="20" t="s">
        <v>447</v>
      </c>
      <c r="D260" s="20" t="s">
        <v>383</v>
      </c>
      <c r="G260" s="20">
        <v>1</v>
      </c>
      <c r="I260" s="198" t="s">
        <v>1187</v>
      </c>
    </row>
    <row r="261" spans="1:9" x14ac:dyDescent="0.25">
      <c r="A261" s="20">
        <v>261</v>
      </c>
      <c r="B261" s="75">
        <v>45964</v>
      </c>
      <c r="C261" s="20" t="s">
        <v>284</v>
      </c>
      <c r="D261" s="20" t="s">
        <v>293</v>
      </c>
      <c r="G261" s="20">
        <v>1</v>
      </c>
      <c r="I261" s="198" t="s">
        <v>1188</v>
      </c>
    </row>
    <row r="262" spans="1:9" x14ac:dyDescent="0.25">
      <c r="A262" s="20">
        <v>262</v>
      </c>
      <c r="B262" s="75">
        <v>45964</v>
      </c>
      <c r="C262" s="20" t="s">
        <v>442</v>
      </c>
      <c r="D262" s="20" t="s">
        <v>286</v>
      </c>
      <c r="G262" s="20">
        <v>0</v>
      </c>
      <c r="I262" s="198" t="s">
        <v>1189</v>
      </c>
    </row>
    <row r="263" spans="1:9" x14ac:dyDescent="0.25">
      <c r="A263" s="20">
        <v>263</v>
      </c>
      <c r="B263" s="75">
        <v>45964</v>
      </c>
      <c r="C263" s="20" t="s">
        <v>450</v>
      </c>
      <c r="D263" s="20" t="s">
        <v>386</v>
      </c>
      <c r="G263" s="20">
        <v>1</v>
      </c>
      <c r="I263" s="198" t="s">
        <v>1190</v>
      </c>
    </row>
    <row r="264" spans="1:9" x14ac:dyDescent="0.25">
      <c r="A264" s="20">
        <v>264</v>
      </c>
      <c r="B264" s="75">
        <v>45964</v>
      </c>
      <c r="C264" s="20" t="s">
        <v>452</v>
      </c>
      <c r="D264" s="20" t="s">
        <v>393</v>
      </c>
      <c r="G264" s="20">
        <v>1</v>
      </c>
      <c r="I264" s="198" t="s">
        <v>1191</v>
      </c>
    </row>
    <row r="265" spans="1:9" x14ac:dyDescent="0.25">
      <c r="A265" s="20">
        <v>265</v>
      </c>
      <c r="B265" s="75">
        <v>45964</v>
      </c>
      <c r="C265" s="20" t="s">
        <v>454</v>
      </c>
      <c r="D265" s="20" t="s">
        <v>213</v>
      </c>
      <c r="G265" s="20">
        <v>0.72</v>
      </c>
      <c r="I265" s="198" t="s">
        <v>1192</v>
      </c>
    </row>
    <row r="266" spans="1:9" x14ac:dyDescent="0.25">
      <c r="A266" s="20">
        <v>266</v>
      </c>
      <c r="B266" s="75">
        <v>45964</v>
      </c>
      <c r="C266" s="20" t="s">
        <v>445</v>
      </c>
      <c r="D266" s="20" t="s">
        <v>216</v>
      </c>
      <c r="G266" s="20">
        <v>0</v>
      </c>
      <c r="I266" s="198" t="s">
        <v>1193</v>
      </c>
    </row>
    <row r="267" spans="1:9" x14ac:dyDescent="0.25">
      <c r="A267" s="20">
        <v>267</v>
      </c>
      <c r="B267" s="75">
        <v>45964</v>
      </c>
      <c r="C267" s="20" t="s">
        <v>456</v>
      </c>
      <c r="D267" s="20" t="s">
        <v>286</v>
      </c>
      <c r="G267" s="20">
        <v>1</v>
      </c>
      <c r="I267" s="198" t="s">
        <v>1194</v>
      </c>
    </row>
    <row r="268" spans="1:9" x14ac:dyDescent="0.25">
      <c r="A268" s="20">
        <v>268</v>
      </c>
      <c r="B268" s="75">
        <v>45964</v>
      </c>
      <c r="C268" s="20" t="s">
        <v>438</v>
      </c>
      <c r="D268" s="20" t="s">
        <v>264</v>
      </c>
      <c r="G268" s="20">
        <v>0</v>
      </c>
      <c r="I268" s="198" t="s">
        <v>1195</v>
      </c>
    </row>
    <row r="269" spans="1:9" x14ac:dyDescent="0.25">
      <c r="A269" s="20">
        <v>269</v>
      </c>
      <c r="B269" s="75">
        <v>45964</v>
      </c>
      <c r="C269" s="20" t="s">
        <v>458</v>
      </c>
      <c r="D269" s="20" t="s">
        <v>264</v>
      </c>
      <c r="G269" s="20" t="s">
        <v>4</v>
      </c>
      <c r="H269" s="20" t="s">
        <v>460</v>
      </c>
      <c r="I269" s="198" t="s">
        <v>992</v>
      </c>
    </row>
    <row r="270" spans="1:9" x14ac:dyDescent="0.25">
      <c r="A270" s="20">
        <v>270</v>
      </c>
      <c r="B270" s="75">
        <v>45964</v>
      </c>
      <c r="C270" s="20" t="s">
        <v>453</v>
      </c>
      <c r="D270" s="20" t="s">
        <v>393</v>
      </c>
      <c r="G270" s="20">
        <v>0</v>
      </c>
      <c r="I270" s="198" t="s">
        <v>1196</v>
      </c>
    </row>
    <row r="271" spans="1:9" x14ac:dyDescent="0.25">
      <c r="A271" s="20">
        <v>271</v>
      </c>
      <c r="B271" s="75">
        <v>45964</v>
      </c>
      <c r="C271" s="20" t="s">
        <v>451</v>
      </c>
      <c r="D271" s="20" t="s">
        <v>386</v>
      </c>
      <c r="G271" s="20">
        <v>0</v>
      </c>
      <c r="I271" s="198" t="s">
        <v>1197</v>
      </c>
    </row>
    <row r="272" spans="1:9" x14ac:dyDescent="0.25">
      <c r="A272" s="20">
        <v>272</v>
      </c>
      <c r="B272" s="75">
        <v>45964</v>
      </c>
      <c r="C272" s="20" t="s">
        <v>459</v>
      </c>
      <c r="D272" s="20" t="s">
        <v>264</v>
      </c>
      <c r="G272" s="20">
        <v>0</v>
      </c>
      <c r="I272" s="198" t="s">
        <v>1198</v>
      </c>
    </row>
    <row r="273" spans="1:9" x14ac:dyDescent="0.25">
      <c r="A273" s="20">
        <v>273</v>
      </c>
      <c r="B273" s="75">
        <v>45964</v>
      </c>
      <c r="C273" s="20" t="s">
        <v>448</v>
      </c>
      <c r="D273" s="20" t="s">
        <v>383</v>
      </c>
      <c r="G273" s="20">
        <v>0</v>
      </c>
      <c r="I273" s="198" t="s">
        <v>1199</v>
      </c>
    </row>
    <row r="274" spans="1:9" x14ac:dyDescent="0.25">
      <c r="A274" s="20">
        <v>274</v>
      </c>
      <c r="B274" s="75">
        <v>45964</v>
      </c>
      <c r="C274" s="20" t="s">
        <v>443</v>
      </c>
      <c r="D274" s="20" t="s">
        <v>322</v>
      </c>
      <c r="G274" s="20">
        <v>0</v>
      </c>
      <c r="I274" s="198" t="s">
        <v>1200</v>
      </c>
    </row>
    <row r="275" spans="1:9" x14ac:dyDescent="0.25">
      <c r="A275" s="20">
        <v>275</v>
      </c>
      <c r="B275" s="75">
        <v>45964</v>
      </c>
      <c r="C275" s="20" t="s">
        <v>443</v>
      </c>
      <c r="D275" s="20" t="s">
        <v>264</v>
      </c>
      <c r="G275" s="20">
        <v>0.8</v>
      </c>
      <c r="I275" s="198" t="s">
        <v>992</v>
      </c>
    </row>
    <row r="276" spans="1:9" x14ac:dyDescent="0.25">
      <c r="A276" s="20">
        <v>276</v>
      </c>
      <c r="B276" s="75">
        <v>45964</v>
      </c>
      <c r="C276" s="20" t="s">
        <v>449</v>
      </c>
      <c r="D276" s="20" t="s">
        <v>293</v>
      </c>
      <c r="G276" s="20">
        <v>0</v>
      </c>
      <c r="I276" s="198" t="s">
        <v>1201</v>
      </c>
    </row>
    <row r="277" spans="1:9" x14ac:dyDescent="0.25">
      <c r="A277" s="20">
        <v>277</v>
      </c>
      <c r="B277" s="75">
        <v>45964</v>
      </c>
      <c r="C277" s="20" t="s">
        <v>457</v>
      </c>
      <c r="D277" s="20" t="s">
        <v>286</v>
      </c>
      <c r="G277" s="20">
        <v>0</v>
      </c>
      <c r="I277" s="198" t="s">
        <v>1202</v>
      </c>
    </row>
    <row r="278" spans="1:9" x14ac:dyDescent="0.25">
      <c r="A278" s="20">
        <v>278</v>
      </c>
      <c r="B278" s="75">
        <v>45964</v>
      </c>
      <c r="C278" s="20" t="s">
        <v>439</v>
      </c>
      <c r="D278" s="20" t="s">
        <v>261</v>
      </c>
      <c r="G278" s="20">
        <v>0</v>
      </c>
      <c r="I278" s="198" t="s">
        <v>1203</v>
      </c>
    </row>
    <row r="279" spans="1:9" x14ac:dyDescent="0.25">
      <c r="A279" s="20">
        <v>279</v>
      </c>
      <c r="B279" s="75">
        <v>45964</v>
      </c>
      <c r="C279" s="20" t="s">
        <v>462</v>
      </c>
      <c r="D279" s="20" t="s">
        <v>261</v>
      </c>
      <c r="G279" s="20">
        <v>0.8</v>
      </c>
      <c r="I279" s="198" t="s">
        <v>992</v>
      </c>
    </row>
    <row r="280" spans="1:9" x14ac:dyDescent="0.25">
      <c r="A280" s="20">
        <v>280</v>
      </c>
      <c r="B280" s="75">
        <v>45964</v>
      </c>
      <c r="C280" s="20" t="s">
        <v>464</v>
      </c>
      <c r="D280" s="20" t="s">
        <v>286</v>
      </c>
      <c r="G280" s="20">
        <v>1</v>
      </c>
      <c r="I280" s="198" t="s">
        <v>1204</v>
      </c>
    </row>
    <row r="281" spans="1:9" x14ac:dyDescent="0.25">
      <c r="A281" s="20">
        <v>281</v>
      </c>
      <c r="B281" s="75">
        <v>45964</v>
      </c>
      <c r="C281" s="20" t="s">
        <v>396</v>
      </c>
      <c r="D281" s="20" t="s">
        <v>293</v>
      </c>
      <c r="G281" s="20">
        <v>1</v>
      </c>
      <c r="I281" s="198" t="s">
        <v>1205</v>
      </c>
    </row>
    <row r="282" spans="1:9" x14ac:dyDescent="0.25">
      <c r="A282" s="20">
        <v>282</v>
      </c>
      <c r="B282" s="75">
        <v>45964</v>
      </c>
      <c r="C282" s="20" t="s">
        <v>467</v>
      </c>
      <c r="D282" s="20" t="s">
        <v>322</v>
      </c>
      <c r="G282" s="20">
        <v>1</v>
      </c>
      <c r="I282" s="198" t="s">
        <v>1206</v>
      </c>
    </row>
    <row r="283" spans="1:9" x14ac:dyDescent="0.25">
      <c r="A283" s="20">
        <v>283</v>
      </c>
      <c r="B283" s="75">
        <v>45964</v>
      </c>
      <c r="C283" s="20" t="s">
        <v>217</v>
      </c>
      <c r="D283" s="20" t="s">
        <v>219</v>
      </c>
      <c r="G283" s="20">
        <v>0.89</v>
      </c>
      <c r="I283" s="198" t="s">
        <v>1207</v>
      </c>
    </row>
    <row r="284" spans="1:9" x14ac:dyDescent="0.25">
      <c r="A284" s="20">
        <v>284</v>
      </c>
      <c r="B284" s="75">
        <v>45964</v>
      </c>
      <c r="C284" s="20" t="s">
        <v>253</v>
      </c>
      <c r="D284" s="20" t="s">
        <v>251</v>
      </c>
      <c r="G284" s="20">
        <v>0</v>
      </c>
      <c r="I284" s="198" t="s">
        <v>1208</v>
      </c>
    </row>
    <row r="285" spans="1:9" x14ac:dyDescent="0.25">
      <c r="A285" s="20">
        <v>285</v>
      </c>
      <c r="B285" s="75">
        <v>45964</v>
      </c>
      <c r="C285" s="20" t="s">
        <v>217</v>
      </c>
      <c r="D285" s="20" t="s">
        <v>216</v>
      </c>
      <c r="G285" s="20">
        <v>0.55000000000000004</v>
      </c>
      <c r="I285" s="198" t="s">
        <v>1209</v>
      </c>
    </row>
    <row r="286" spans="1:9" x14ac:dyDescent="0.25">
      <c r="A286" s="20">
        <v>286</v>
      </c>
      <c r="B286" s="75">
        <v>45964</v>
      </c>
      <c r="C286" s="20" t="s">
        <v>465</v>
      </c>
      <c r="D286" s="20" t="s">
        <v>286</v>
      </c>
      <c r="G286" s="20">
        <v>0</v>
      </c>
      <c r="I286" s="198" t="s">
        <v>1202</v>
      </c>
    </row>
    <row r="287" spans="1:9" x14ac:dyDescent="0.25">
      <c r="A287" s="20">
        <v>287</v>
      </c>
      <c r="B287" s="75">
        <v>45964</v>
      </c>
      <c r="C287" s="20" t="s">
        <v>466</v>
      </c>
      <c r="D287" s="20" t="s">
        <v>293</v>
      </c>
      <c r="G287" s="20">
        <v>0</v>
      </c>
      <c r="I287" s="198" t="s">
        <v>1205</v>
      </c>
    </row>
    <row r="288" spans="1:9" x14ac:dyDescent="0.25">
      <c r="A288" s="20">
        <v>288</v>
      </c>
      <c r="B288" s="75">
        <v>45964</v>
      </c>
      <c r="C288" s="20" t="s">
        <v>468</v>
      </c>
      <c r="D288" s="20" t="s">
        <v>322</v>
      </c>
      <c r="G288" s="20">
        <v>0</v>
      </c>
      <c r="I288" s="198" t="s">
        <v>1210</v>
      </c>
    </row>
    <row r="289" spans="1:9" x14ac:dyDescent="0.25">
      <c r="A289" s="20">
        <v>289</v>
      </c>
      <c r="B289" s="75">
        <v>45964</v>
      </c>
      <c r="C289" s="20" t="s">
        <v>461</v>
      </c>
      <c r="D289" s="20" t="s">
        <v>264</v>
      </c>
      <c r="G289" s="20">
        <v>0</v>
      </c>
      <c r="I289" s="198" t="s">
        <v>1211</v>
      </c>
    </row>
    <row r="290" spans="1:9" x14ac:dyDescent="0.25">
      <c r="A290" s="20">
        <v>290</v>
      </c>
      <c r="B290" s="75">
        <v>45964</v>
      </c>
      <c r="C290" s="20" t="s">
        <v>312</v>
      </c>
      <c r="D290" s="20" t="s">
        <v>258</v>
      </c>
      <c r="G290" s="20">
        <v>0</v>
      </c>
      <c r="I290" s="198" t="s">
        <v>1212</v>
      </c>
    </row>
    <row r="291" spans="1:9" x14ac:dyDescent="0.25">
      <c r="A291" s="20">
        <v>291</v>
      </c>
      <c r="B291" s="75">
        <v>45964</v>
      </c>
      <c r="C291" s="20" t="s">
        <v>463</v>
      </c>
      <c r="D291" s="20" t="s">
        <v>261</v>
      </c>
      <c r="G291" s="20">
        <v>0</v>
      </c>
      <c r="I291" s="198" t="s">
        <v>1213</v>
      </c>
    </row>
    <row r="292" spans="1:9" x14ac:dyDescent="0.25">
      <c r="A292" s="20">
        <v>292</v>
      </c>
      <c r="B292" s="75">
        <v>45964</v>
      </c>
      <c r="C292" s="20" t="s">
        <v>239</v>
      </c>
      <c r="D292" s="20" t="s">
        <v>290</v>
      </c>
      <c r="G292" s="20">
        <v>0</v>
      </c>
      <c r="I292" s="198" t="s">
        <v>1214</v>
      </c>
    </row>
    <row r="293" spans="1:9" x14ac:dyDescent="0.25">
      <c r="A293" s="20">
        <v>293</v>
      </c>
      <c r="B293" s="75">
        <v>45964</v>
      </c>
      <c r="C293" s="20" t="s">
        <v>420</v>
      </c>
      <c r="D293" s="20" t="s">
        <v>241</v>
      </c>
      <c r="G293" s="20">
        <v>0</v>
      </c>
      <c r="I293" s="198" t="s">
        <v>1215</v>
      </c>
    </row>
    <row r="294" spans="1:9" x14ac:dyDescent="0.25">
      <c r="A294" s="20">
        <v>294</v>
      </c>
      <c r="B294" s="75">
        <v>45964</v>
      </c>
      <c r="C294" s="20" t="s">
        <v>424</v>
      </c>
      <c r="D294" s="20" t="s">
        <v>247</v>
      </c>
      <c r="G294" s="20">
        <v>0</v>
      </c>
      <c r="I294" s="198" t="s">
        <v>1216</v>
      </c>
    </row>
    <row r="295" spans="1:9" x14ac:dyDescent="0.25">
      <c r="A295" s="20">
        <v>295</v>
      </c>
      <c r="B295" s="75">
        <v>45964</v>
      </c>
      <c r="C295" s="20" t="s">
        <v>422</v>
      </c>
      <c r="D295" s="20" t="s">
        <v>228</v>
      </c>
      <c r="G295" s="20">
        <v>0</v>
      </c>
      <c r="I295" s="198" t="s">
        <v>1217</v>
      </c>
    </row>
    <row r="296" spans="1:9" x14ac:dyDescent="0.25">
      <c r="A296" s="20">
        <v>296</v>
      </c>
      <c r="B296" s="75">
        <v>45964</v>
      </c>
      <c r="C296" s="20" t="s">
        <v>426</v>
      </c>
      <c r="D296" s="20" t="s">
        <v>243</v>
      </c>
      <c r="G296" s="20">
        <v>0</v>
      </c>
      <c r="I296" s="198" t="s">
        <v>1218</v>
      </c>
    </row>
    <row r="297" spans="1:9" x14ac:dyDescent="0.25">
      <c r="A297" s="20">
        <v>297</v>
      </c>
      <c r="B297" s="75">
        <v>45964</v>
      </c>
      <c r="C297" s="20" t="s">
        <v>446</v>
      </c>
      <c r="D297" s="20" t="s">
        <v>231</v>
      </c>
      <c r="G297" s="20">
        <v>0</v>
      </c>
      <c r="I297" s="198" t="s">
        <v>1219</v>
      </c>
    </row>
    <row r="298" spans="1:9" x14ac:dyDescent="0.25">
      <c r="A298" s="20">
        <v>298</v>
      </c>
      <c r="B298" s="75">
        <v>45964</v>
      </c>
      <c r="C298" s="20" t="s">
        <v>417</v>
      </c>
      <c r="D298" s="20" t="s">
        <v>245</v>
      </c>
      <c r="G298" s="20">
        <v>0</v>
      </c>
      <c r="I298" s="198" t="s">
        <v>1220</v>
      </c>
    </row>
    <row r="299" spans="1:9" x14ac:dyDescent="0.25">
      <c r="A299" s="20">
        <v>299</v>
      </c>
      <c r="B299" s="75">
        <v>45964</v>
      </c>
      <c r="C299" s="20" t="s">
        <v>455</v>
      </c>
      <c r="D299" s="20" t="s">
        <v>216</v>
      </c>
      <c r="G299" s="20">
        <v>0</v>
      </c>
      <c r="I299" s="198" t="s">
        <v>1221</v>
      </c>
    </row>
    <row r="300" spans="1:9" x14ac:dyDescent="0.25">
      <c r="A300" s="20">
        <v>300</v>
      </c>
      <c r="B300" s="75">
        <v>45964</v>
      </c>
      <c r="C300" s="20" t="s">
        <v>455</v>
      </c>
      <c r="D300" s="20" t="s">
        <v>213</v>
      </c>
      <c r="G300" s="20">
        <v>0</v>
      </c>
      <c r="I300" s="198" t="s">
        <v>1222</v>
      </c>
    </row>
    <row r="301" spans="1:9" x14ac:dyDescent="0.25">
      <c r="A301" s="20">
        <v>301</v>
      </c>
      <c r="B301" s="75">
        <v>45964</v>
      </c>
      <c r="C301" s="20" t="s">
        <v>469</v>
      </c>
      <c r="D301" s="20" t="s">
        <v>216</v>
      </c>
      <c r="G301" s="20">
        <v>0.7</v>
      </c>
      <c r="I301" s="198" t="s">
        <v>992</v>
      </c>
    </row>
    <row r="302" spans="1:9" x14ac:dyDescent="0.25">
      <c r="A302" s="20">
        <v>302</v>
      </c>
      <c r="B302" s="75">
        <v>45964</v>
      </c>
      <c r="C302" s="20" t="s">
        <v>469</v>
      </c>
      <c r="D302" s="20" t="s">
        <v>213</v>
      </c>
      <c r="G302" s="20">
        <v>0.7</v>
      </c>
      <c r="I302" s="198" t="s">
        <v>992</v>
      </c>
    </row>
    <row r="303" spans="1:9" x14ac:dyDescent="0.25">
      <c r="A303" s="20">
        <v>303</v>
      </c>
      <c r="B303" s="75">
        <v>45964</v>
      </c>
      <c r="C303" s="20" t="s">
        <v>436</v>
      </c>
      <c r="D303" s="20" t="s">
        <v>241</v>
      </c>
      <c r="G303" s="20">
        <v>0.7</v>
      </c>
      <c r="I303" s="198" t="s">
        <v>1223</v>
      </c>
    </row>
    <row r="304" spans="1:9" x14ac:dyDescent="0.25">
      <c r="A304" s="20">
        <v>304</v>
      </c>
      <c r="B304" s="75">
        <v>45964</v>
      </c>
      <c r="C304" s="20" t="s">
        <v>472</v>
      </c>
      <c r="D304" s="20" t="s">
        <v>247</v>
      </c>
      <c r="G304" s="20">
        <v>0.7</v>
      </c>
      <c r="I304" s="198" t="s">
        <v>1224</v>
      </c>
    </row>
    <row r="305" spans="1:9" x14ac:dyDescent="0.25">
      <c r="A305" s="20">
        <v>305</v>
      </c>
      <c r="B305" s="75">
        <v>45964</v>
      </c>
      <c r="C305" s="20" t="s">
        <v>436</v>
      </c>
      <c r="D305" s="20" t="s">
        <v>228</v>
      </c>
      <c r="G305" s="20">
        <v>0.7</v>
      </c>
      <c r="I305" s="198" t="s">
        <v>1225</v>
      </c>
    </row>
    <row r="306" spans="1:9" x14ac:dyDescent="0.25">
      <c r="A306" s="20">
        <v>306</v>
      </c>
      <c r="B306" s="75">
        <v>45964</v>
      </c>
      <c r="C306" s="20" t="s">
        <v>436</v>
      </c>
      <c r="D306" s="20" t="s">
        <v>277</v>
      </c>
      <c r="G306" s="20">
        <v>0</v>
      </c>
      <c r="I306" s="198" t="s">
        <v>1226</v>
      </c>
    </row>
    <row r="307" spans="1:9" x14ac:dyDescent="0.25">
      <c r="A307" s="20">
        <v>307</v>
      </c>
      <c r="B307" s="75">
        <v>45964</v>
      </c>
      <c r="C307" s="20" t="s">
        <v>473</v>
      </c>
      <c r="D307" s="20" t="s">
        <v>247</v>
      </c>
      <c r="G307" s="20">
        <v>0</v>
      </c>
      <c r="I307" s="198" t="s">
        <v>1224</v>
      </c>
    </row>
    <row r="308" spans="1:9" x14ac:dyDescent="0.25">
      <c r="A308" s="20">
        <v>308</v>
      </c>
      <c r="B308" s="75">
        <v>45964</v>
      </c>
      <c r="C308" s="20" t="s">
        <v>471</v>
      </c>
      <c r="D308" s="20" t="s">
        <v>241</v>
      </c>
      <c r="G308" s="20">
        <v>0</v>
      </c>
      <c r="I308" s="198" t="s">
        <v>1223</v>
      </c>
    </row>
    <row r="309" spans="1:9" x14ac:dyDescent="0.25">
      <c r="A309" s="20">
        <v>309</v>
      </c>
      <c r="B309" s="75">
        <v>45964</v>
      </c>
      <c r="C309" s="20" t="s">
        <v>474</v>
      </c>
      <c r="D309" s="20" t="s">
        <v>228</v>
      </c>
      <c r="G309" s="20">
        <v>0</v>
      </c>
      <c r="I309" s="198" t="s">
        <v>1227</v>
      </c>
    </row>
    <row r="310" spans="1:9" x14ac:dyDescent="0.25">
      <c r="A310" s="20">
        <v>310</v>
      </c>
      <c r="B310" s="75">
        <v>45965</v>
      </c>
      <c r="C310" s="20" t="s">
        <v>475</v>
      </c>
      <c r="D310" s="20" t="s">
        <v>243</v>
      </c>
      <c r="G310" s="20">
        <v>0.7</v>
      </c>
      <c r="I310" s="198" t="s">
        <v>1228</v>
      </c>
    </row>
    <row r="311" spans="1:9" x14ac:dyDescent="0.25">
      <c r="A311" s="20">
        <v>311</v>
      </c>
      <c r="B311" s="75">
        <v>45965</v>
      </c>
      <c r="C311" s="20" t="s">
        <v>475</v>
      </c>
      <c r="D311" s="20" t="s">
        <v>245</v>
      </c>
      <c r="G311" s="20">
        <v>0.7</v>
      </c>
      <c r="I311" s="198" t="s">
        <v>1229</v>
      </c>
    </row>
    <row r="312" spans="1:9" x14ac:dyDescent="0.25">
      <c r="A312" s="20">
        <v>312</v>
      </c>
      <c r="B312" s="75">
        <v>45965</v>
      </c>
      <c r="C312" s="20" t="s">
        <v>268</v>
      </c>
      <c r="D312" s="20" t="s">
        <v>241</v>
      </c>
      <c r="G312" s="20">
        <v>0.7</v>
      </c>
      <c r="I312" s="198" t="s">
        <v>1230</v>
      </c>
    </row>
    <row r="313" spans="1:9" x14ac:dyDescent="0.25">
      <c r="A313" s="20">
        <v>313</v>
      </c>
      <c r="B313" s="75">
        <v>45965</v>
      </c>
      <c r="C313" s="20" t="s">
        <v>268</v>
      </c>
      <c r="D313" s="20" t="s">
        <v>200</v>
      </c>
      <c r="G313" s="20">
        <v>0</v>
      </c>
      <c r="I313" s="198" t="s">
        <v>1231</v>
      </c>
    </row>
    <row r="314" spans="1:9" x14ac:dyDescent="0.25">
      <c r="A314" s="20">
        <v>314</v>
      </c>
      <c r="B314" s="75">
        <v>45965</v>
      </c>
      <c r="C314" s="20" t="s">
        <v>476</v>
      </c>
      <c r="D314" s="20" t="s">
        <v>243</v>
      </c>
      <c r="G314" s="20">
        <v>0</v>
      </c>
      <c r="I314" s="198" t="s">
        <v>1228</v>
      </c>
    </row>
    <row r="315" spans="1:9" x14ac:dyDescent="0.25">
      <c r="A315" s="20">
        <v>315</v>
      </c>
      <c r="B315" s="75">
        <v>45965</v>
      </c>
      <c r="C315" s="20" t="s">
        <v>477</v>
      </c>
      <c r="D315" s="20" t="s">
        <v>245</v>
      </c>
      <c r="G315" s="20">
        <v>0</v>
      </c>
      <c r="I315" s="198" t="s">
        <v>1232</v>
      </c>
    </row>
    <row r="316" spans="1:9" x14ac:dyDescent="0.25">
      <c r="A316" s="20">
        <v>316</v>
      </c>
      <c r="B316" s="75">
        <v>45965</v>
      </c>
      <c r="C316" s="20" t="s">
        <v>478</v>
      </c>
      <c r="D316" s="20" t="s">
        <v>241</v>
      </c>
      <c r="G316" s="20">
        <v>0</v>
      </c>
      <c r="I316" s="198" t="s">
        <v>1233</v>
      </c>
    </row>
    <row r="317" spans="1:9" x14ac:dyDescent="0.25">
      <c r="A317" s="20">
        <v>317</v>
      </c>
      <c r="B317" s="75">
        <v>45965</v>
      </c>
      <c r="C317" s="20" t="s">
        <v>479</v>
      </c>
      <c r="D317" s="20" t="s">
        <v>228</v>
      </c>
      <c r="G317" s="20">
        <v>0.7</v>
      </c>
      <c r="I317" s="198" t="s">
        <v>1234</v>
      </c>
    </row>
    <row r="318" spans="1:9" x14ac:dyDescent="0.25">
      <c r="A318" s="20">
        <v>318</v>
      </c>
      <c r="B318" s="75">
        <v>45965</v>
      </c>
      <c r="C318" s="20" t="s">
        <v>481</v>
      </c>
      <c r="D318" s="20" t="s">
        <v>241</v>
      </c>
      <c r="G318" s="20">
        <v>0.7</v>
      </c>
      <c r="I318" s="198" t="s">
        <v>1235</v>
      </c>
    </row>
    <row r="319" spans="1:9" x14ac:dyDescent="0.25">
      <c r="A319" s="20">
        <v>319</v>
      </c>
      <c r="B319" s="75">
        <v>45965</v>
      </c>
      <c r="C319" s="20" t="s">
        <v>482</v>
      </c>
      <c r="D319" s="20" t="s">
        <v>231</v>
      </c>
      <c r="G319" s="20">
        <v>0.45500000000000002</v>
      </c>
      <c r="I319" s="198" t="s">
        <v>1236</v>
      </c>
    </row>
    <row r="320" spans="1:9" x14ac:dyDescent="0.25">
      <c r="A320" s="20">
        <v>320</v>
      </c>
      <c r="B320" s="75">
        <v>45965</v>
      </c>
      <c r="C320" s="20" t="s">
        <v>470</v>
      </c>
      <c r="D320" s="20" t="s">
        <v>213</v>
      </c>
      <c r="G320" s="20">
        <v>0</v>
      </c>
      <c r="I320" s="198" t="s">
        <v>1237</v>
      </c>
    </row>
    <row r="321" spans="1:9" x14ac:dyDescent="0.25">
      <c r="A321" s="20">
        <v>321</v>
      </c>
      <c r="B321" s="75">
        <v>45965</v>
      </c>
      <c r="C321" s="20" t="s">
        <v>483</v>
      </c>
      <c r="D321" s="20" t="s">
        <v>243</v>
      </c>
      <c r="G321" s="20">
        <v>0.7</v>
      </c>
      <c r="I321" s="198" t="s">
        <v>1238</v>
      </c>
    </row>
    <row r="322" spans="1:9" x14ac:dyDescent="0.25">
      <c r="A322" s="20">
        <v>322</v>
      </c>
      <c r="B322" s="75">
        <v>45965</v>
      </c>
      <c r="C322" s="20" t="s">
        <v>485</v>
      </c>
      <c r="D322" s="20" t="s">
        <v>245</v>
      </c>
      <c r="G322" s="20">
        <v>0.7</v>
      </c>
      <c r="I322" s="198" t="s">
        <v>1239</v>
      </c>
    </row>
    <row r="323" spans="1:9" x14ac:dyDescent="0.25">
      <c r="A323" s="20">
        <v>323</v>
      </c>
      <c r="B323" s="75">
        <v>45965</v>
      </c>
      <c r="C323" s="20" t="s">
        <v>324</v>
      </c>
      <c r="D323" s="20" t="s">
        <v>247</v>
      </c>
      <c r="G323" s="20">
        <v>0.7</v>
      </c>
      <c r="I323" s="198" t="s">
        <v>1240</v>
      </c>
    </row>
    <row r="324" spans="1:9" x14ac:dyDescent="0.25">
      <c r="A324" s="20">
        <v>324</v>
      </c>
      <c r="B324" s="75">
        <v>45965</v>
      </c>
      <c r="C324" s="20" t="s">
        <v>252</v>
      </c>
      <c r="D324" s="20" t="s">
        <v>251</v>
      </c>
      <c r="G324" s="20">
        <v>0.82</v>
      </c>
      <c r="I324" s="198" t="s">
        <v>1241</v>
      </c>
    </row>
    <row r="325" spans="1:9" x14ac:dyDescent="0.25">
      <c r="A325" s="20">
        <v>325</v>
      </c>
      <c r="B325" s="75">
        <v>45965</v>
      </c>
      <c r="C325" s="20" t="s">
        <v>218</v>
      </c>
      <c r="D325" s="20" t="s">
        <v>219</v>
      </c>
      <c r="G325" s="20">
        <v>0</v>
      </c>
      <c r="I325" s="198" t="s">
        <v>1242</v>
      </c>
    </row>
    <row r="326" spans="1:9" x14ac:dyDescent="0.25">
      <c r="A326" s="20">
        <v>326</v>
      </c>
      <c r="B326" s="75">
        <v>45965</v>
      </c>
      <c r="C326" s="20" t="s">
        <v>487</v>
      </c>
      <c r="D326" s="20" t="s">
        <v>247</v>
      </c>
      <c r="G326" s="20">
        <v>0</v>
      </c>
      <c r="I326" s="198" t="s">
        <v>1240</v>
      </c>
    </row>
    <row r="327" spans="1:9" x14ac:dyDescent="0.25">
      <c r="A327" s="20">
        <v>327</v>
      </c>
      <c r="B327" s="75">
        <v>45965</v>
      </c>
      <c r="C327" s="20" t="s">
        <v>254</v>
      </c>
      <c r="D327" s="20" t="s">
        <v>247</v>
      </c>
      <c r="G327" s="20">
        <v>0.7</v>
      </c>
      <c r="I327" s="198" t="s">
        <v>992</v>
      </c>
    </row>
    <row r="328" spans="1:9" x14ac:dyDescent="0.25">
      <c r="A328" s="20">
        <v>328</v>
      </c>
      <c r="B328" s="75">
        <v>45965</v>
      </c>
      <c r="C328" s="20" t="s">
        <v>488</v>
      </c>
      <c r="D328" s="20" t="s">
        <v>258</v>
      </c>
      <c r="G328" s="20">
        <v>0.7</v>
      </c>
      <c r="I328" s="198" t="s">
        <v>1243</v>
      </c>
    </row>
    <row r="329" spans="1:9" x14ac:dyDescent="0.25">
      <c r="A329" s="20">
        <v>329</v>
      </c>
      <c r="B329" s="75">
        <v>45965</v>
      </c>
      <c r="C329" s="20" t="s">
        <v>423</v>
      </c>
      <c r="D329" s="20" t="s">
        <v>261</v>
      </c>
      <c r="G329" s="20">
        <v>0.7</v>
      </c>
      <c r="I329" s="198" t="s">
        <v>1244</v>
      </c>
    </row>
    <row r="330" spans="1:9" x14ac:dyDescent="0.25">
      <c r="A330" s="20">
        <v>330</v>
      </c>
      <c r="B330" s="75">
        <v>45965</v>
      </c>
      <c r="C330" s="20" t="s">
        <v>491</v>
      </c>
      <c r="D330" s="20" t="s">
        <v>290</v>
      </c>
      <c r="G330" s="20">
        <v>0.7</v>
      </c>
      <c r="I330" s="198" t="s">
        <v>1245</v>
      </c>
    </row>
    <row r="331" spans="1:9" x14ac:dyDescent="0.25">
      <c r="A331" s="20">
        <v>331</v>
      </c>
      <c r="B331" s="75">
        <v>45965</v>
      </c>
      <c r="C331" s="20" t="s">
        <v>493</v>
      </c>
      <c r="D331" s="20" t="s">
        <v>200</v>
      </c>
      <c r="G331" s="20">
        <v>1.5</v>
      </c>
      <c r="I331" s="198" t="s">
        <v>1246</v>
      </c>
    </row>
    <row r="332" spans="1:9" x14ac:dyDescent="0.25">
      <c r="A332" s="20">
        <v>332</v>
      </c>
      <c r="B332" s="75">
        <v>45965</v>
      </c>
      <c r="C332" s="20" t="s">
        <v>490</v>
      </c>
      <c r="D332" s="20" t="s">
        <v>261</v>
      </c>
      <c r="G332" s="20">
        <v>0</v>
      </c>
      <c r="I332" s="198" t="s">
        <v>1244</v>
      </c>
    </row>
    <row r="333" spans="1:9" x14ac:dyDescent="0.25">
      <c r="A333" s="20">
        <v>333</v>
      </c>
      <c r="B333" s="75">
        <v>45965</v>
      </c>
      <c r="C333" s="20" t="s">
        <v>489</v>
      </c>
      <c r="D333" s="20" t="s">
        <v>258</v>
      </c>
      <c r="G333" s="20">
        <v>0</v>
      </c>
      <c r="I333" s="198" t="s">
        <v>1247</v>
      </c>
    </row>
    <row r="334" spans="1:9" x14ac:dyDescent="0.25">
      <c r="A334" s="20">
        <v>334</v>
      </c>
      <c r="B334" s="75">
        <v>45965</v>
      </c>
      <c r="C334" s="20" t="s">
        <v>494</v>
      </c>
      <c r="D334" s="20" t="s">
        <v>261</v>
      </c>
      <c r="G334" s="20">
        <v>0.7</v>
      </c>
      <c r="I334" s="198" t="s">
        <v>1248</v>
      </c>
    </row>
    <row r="335" spans="1:9" x14ac:dyDescent="0.25">
      <c r="A335" s="20">
        <v>335</v>
      </c>
      <c r="B335" s="75">
        <v>45965</v>
      </c>
      <c r="C335" s="20" t="s">
        <v>267</v>
      </c>
      <c r="D335" s="20" t="s">
        <v>258</v>
      </c>
      <c r="G335" s="20">
        <v>0.7</v>
      </c>
      <c r="I335" s="198" t="s">
        <v>992</v>
      </c>
    </row>
    <row r="336" spans="1:9" x14ac:dyDescent="0.25">
      <c r="A336" s="20">
        <v>336</v>
      </c>
      <c r="B336" s="75">
        <v>45965</v>
      </c>
      <c r="C336" s="20" t="s">
        <v>266</v>
      </c>
      <c r="D336" s="20" t="s">
        <v>277</v>
      </c>
      <c r="G336" s="20">
        <v>2.7</v>
      </c>
      <c r="I336" s="198" t="s">
        <v>1249</v>
      </c>
    </row>
    <row r="337" spans="1:9" x14ac:dyDescent="0.25">
      <c r="A337" s="20">
        <v>337</v>
      </c>
      <c r="B337" s="75">
        <v>45965</v>
      </c>
      <c r="C337" s="20" t="s">
        <v>495</v>
      </c>
      <c r="D337" s="20" t="s">
        <v>261</v>
      </c>
      <c r="G337" s="20">
        <v>0</v>
      </c>
      <c r="I337" s="198" t="s">
        <v>1248</v>
      </c>
    </row>
    <row r="338" spans="1:9" x14ac:dyDescent="0.25">
      <c r="A338" s="20">
        <v>338</v>
      </c>
      <c r="B338" s="75">
        <v>45965</v>
      </c>
      <c r="C338" s="20" t="s">
        <v>496</v>
      </c>
      <c r="D338" s="20" t="s">
        <v>258</v>
      </c>
      <c r="G338" s="20">
        <v>0</v>
      </c>
      <c r="I338" s="198" t="s">
        <v>1247</v>
      </c>
    </row>
    <row r="339" spans="1:9" x14ac:dyDescent="0.25">
      <c r="A339" s="20">
        <v>339</v>
      </c>
      <c r="B339" s="75">
        <v>45965</v>
      </c>
      <c r="C339" s="20" t="s">
        <v>492</v>
      </c>
      <c r="D339" s="20" t="s">
        <v>290</v>
      </c>
      <c r="G339" s="20">
        <v>0</v>
      </c>
      <c r="I339" s="198" t="s">
        <v>1250</v>
      </c>
    </row>
    <row r="340" spans="1:9" x14ac:dyDescent="0.25">
      <c r="A340" s="20">
        <v>340</v>
      </c>
      <c r="B340" s="75">
        <v>45965</v>
      </c>
      <c r="C340" s="20" t="s">
        <v>355</v>
      </c>
      <c r="D340" s="20" t="s">
        <v>247</v>
      </c>
      <c r="G340" s="20">
        <v>0</v>
      </c>
      <c r="I340" s="198" t="s">
        <v>1251</v>
      </c>
    </row>
    <row r="341" spans="1:9" x14ac:dyDescent="0.25">
      <c r="A341" s="20">
        <v>341</v>
      </c>
      <c r="B341" s="75">
        <v>45965</v>
      </c>
      <c r="C341" s="20" t="s">
        <v>480</v>
      </c>
      <c r="D341" s="20" t="s">
        <v>228</v>
      </c>
      <c r="G341" s="20">
        <v>0</v>
      </c>
      <c r="I341" s="198" t="s">
        <v>1252</v>
      </c>
    </row>
    <row r="342" spans="1:9" x14ac:dyDescent="0.25">
      <c r="A342" s="20">
        <v>342</v>
      </c>
      <c r="B342" s="75">
        <v>45965</v>
      </c>
      <c r="C342" s="20" t="s">
        <v>498</v>
      </c>
      <c r="D342" s="20" t="s">
        <v>228</v>
      </c>
      <c r="G342" s="20">
        <v>0.7</v>
      </c>
      <c r="I342" s="198" t="s">
        <v>992</v>
      </c>
    </row>
    <row r="343" spans="1:9" x14ac:dyDescent="0.25">
      <c r="A343" s="20">
        <v>343</v>
      </c>
      <c r="B343" s="75">
        <v>45965</v>
      </c>
      <c r="C343" s="20" t="s">
        <v>499</v>
      </c>
      <c r="D343" s="20" t="s">
        <v>247</v>
      </c>
      <c r="G343" s="20">
        <v>0.7</v>
      </c>
      <c r="I343" s="198" t="s">
        <v>1253</v>
      </c>
    </row>
    <row r="344" spans="1:9" x14ac:dyDescent="0.25">
      <c r="A344" s="20">
        <v>344</v>
      </c>
      <c r="B344" s="75">
        <v>45965</v>
      </c>
      <c r="C344" s="20" t="s">
        <v>500</v>
      </c>
      <c r="D344" s="20" t="s">
        <v>261</v>
      </c>
      <c r="G344" s="20">
        <v>0.7</v>
      </c>
      <c r="I344" s="198" t="s">
        <v>1254</v>
      </c>
    </row>
    <row r="345" spans="1:9" x14ac:dyDescent="0.25">
      <c r="A345" s="20">
        <v>345</v>
      </c>
      <c r="B345" s="75">
        <v>45965</v>
      </c>
      <c r="C345" s="20" t="s">
        <v>502</v>
      </c>
      <c r="D345" s="20" t="s">
        <v>290</v>
      </c>
      <c r="G345" s="20">
        <v>0.7</v>
      </c>
      <c r="I345" s="198" t="s">
        <v>1255</v>
      </c>
    </row>
    <row r="346" spans="1:9" x14ac:dyDescent="0.25">
      <c r="A346" s="20">
        <v>346</v>
      </c>
      <c r="B346" s="75">
        <v>45965</v>
      </c>
      <c r="C346" s="20" t="s">
        <v>359</v>
      </c>
      <c r="D346" s="20" t="s">
        <v>264</v>
      </c>
      <c r="G346" s="20">
        <v>0.7</v>
      </c>
      <c r="I346" s="198" t="s">
        <v>1256</v>
      </c>
    </row>
    <row r="347" spans="1:9" x14ac:dyDescent="0.25">
      <c r="A347" s="20">
        <v>347</v>
      </c>
      <c r="B347" s="75">
        <v>45965</v>
      </c>
      <c r="C347" s="20" t="s">
        <v>505</v>
      </c>
      <c r="D347" s="20" t="s">
        <v>258</v>
      </c>
      <c r="G347" s="20">
        <v>0.7</v>
      </c>
      <c r="I347" s="198" t="s">
        <v>1257</v>
      </c>
    </row>
    <row r="348" spans="1:9" x14ac:dyDescent="0.25">
      <c r="A348" s="20">
        <v>348</v>
      </c>
      <c r="B348" s="75">
        <v>45965</v>
      </c>
      <c r="C348" s="20" t="s">
        <v>508</v>
      </c>
      <c r="D348" s="20" t="s">
        <v>507</v>
      </c>
      <c r="G348" s="20">
        <v>0.7</v>
      </c>
      <c r="I348" s="198" t="s">
        <v>1258</v>
      </c>
    </row>
    <row r="349" spans="1:9" x14ac:dyDescent="0.25">
      <c r="A349" s="20">
        <v>349</v>
      </c>
      <c r="B349" s="75">
        <v>45965</v>
      </c>
      <c r="C349" s="20" t="s">
        <v>360</v>
      </c>
      <c r="D349" s="20" t="s">
        <v>510</v>
      </c>
      <c r="G349" s="20">
        <v>0.7</v>
      </c>
      <c r="I349" s="198" t="s">
        <v>1259</v>
      </c>
    </row>
    <row r="350" spans="1:9" x14ac:dyDescent="0.25">
      <c r="A350" s="20">
        <v>350</v>
      </c>
      <c r="B350" s="75">
        <v>45965</v>
      </c>
      <c r="C350" s="20" t="s">
        <v>404</v>
      </c>
      <c r="D350" s="20" t="s">
        <v>224</v>
      </c>
      <c r="G350" s="20" t="s">
        <v>4</v>
      </c>
      <c r="H350" s="20" t="s">
        <v>513</v>
      </c>
      <c r="I350" s="198" t="s">
        <v>1260</v>
      </c>
    </row>
    <row r="351" spans="1:9" x14ac:dyDescent="0.25">
      <c r="A351" s="20">
        <v>351</v>
      </c>
      <c r="B351" s="75">
        <v>45965</v>
      </c>
      <c r="C351" s="20" t="s">
        <v>514</v>
      </c>
      <c r="D351" s="20" t="s">
        <v>296</v>
      </c>
      <c r="G351" s="20">
        <v>1</v>
      </c>
      <c r="I351" s="198" t="s">
        <v>1261</v>
      </c>
    </row>
    <row r="352" spans="1:9" x14ac:dyDescent="0.25">
      <c r="A352" s="20">
        <v>352</v>
      </c>
      <c r="B352" s="75">
        <v>45965</v>
      </c>
      <c r="C352" s="20" t="s">
        <v>514</v>
      </c>
      <c r="D352" s="20" t="s">
        <v>299</v>
      </c>
      <c r="G352" s="20">
        <v>1</v>
      </c>
      <c r="I352" s="198" t="s">
        <v>1262</v>
      </c>
    </row>
    <row r="353" spans="1:9" x14ac:dyDescent="0.25">
      <c r="A353" s="20">
        <v>353</v>
      </c>
      <c r="B353" s="75">
        <v>45965</v>
      </c>
      <c r="C353" s="20" t="s">
        <v>518</v>
      </c>
      <c r="D353" s="20" t="s">
        <v>517</v>
      </c>
      <c r="G353" s="20">
        <v>1</v>
      </c>
      <c r="I353" s="198" t="s">
        <v>1263</v>
      </c>
    </row>
    <row r="354" spans="1:9" x14ac:dyDescent="0.25">
      <c r="A354" s="20">
        <v>354</v>
      </c>
      <c r="B354" s="75">
        <v>45965</v>
      </c>
      <c r="C354" s="20" t="s">
        <v>518</v>
      </c>
      <c r="D354" s="20" t="s">
        <v>520</v>
      </c>
      <c r="G354" s="20">
        <v>1</v>
      </c>
      <c r="I354" s="198" t="s">
        <v>1264</v>
      </c>
    </row>
    <row r="355" spans="1:9" x14ac:dyDescent="0.25">
      <c r="A355" s="20">
        <v>355</v>
      </c>
      <c r="B355" s="75">
        <v>45965</v>
      </c>
      <c r="C355" s="20" t="s">
        <v>515</v>
      </c>
      <c r="D355" s="20" t="s">
        <v>296</v>
      </c>
      <c r="G355" s="20">
        <v>0</v>
      </c>
      <c r="I355" s="198" t="s">
        <v>1265</v>
      </c>
    </row>
    <row r="356" spans="1:9" x14ac:dyDescent="0.25">
      <c r="A356" s="20">
        <v>356</v>
      </c>
      <c r="B356" s="75">
        <v>45965</v>
      </c>
      <c r="C356" s="20" t="s">
        <v>516</v>
      </c>
      <c r="D356" s="20" t="s">
        <v>299</v>
      </c>
      <c r="G356" s="20">
        <v>0</v>
      </c>
      <c r="I356" s="198" t="s">
        <v>1266</v>
      </c>
    </row>
    <row r="357" spans="1:9" x14ac:dyDescent="0.25">
      <c r="A357" s="20">
        <v>357</v>
      </c>
      <c r="B357" s="75">
        <v>45965</v>
      </c>
      <c r="C357" s="20" t="s">
        <v>511</v>
      </c>
      <c r="D357" s="20" t="s">
        <v>510</v>
      </c>
      <c r="G357" s="20">
        <v>0</v>
      </c>
      <c r="I357" s="198" t="s">
        <v>1267</v>
      </c>
    </row>
    <row r="358" spans="1:9" x14ac:dyDescent="0.25">
      <c r="A358" s="20">
        <v>358</v>
      </c>
      <c r="B358" s="75">
        <v>45965</v>
      </c>
      <c r="C358" s="20" t="s">
        <v>519</v>
      </c>
      <c r="D358" s="20" t="s">
        <v>517</v>
      </c>
      <c r="G358" s="20">
        <v>0</v>
      </c>
      <c r="I358" s="198" t="s">
        <v>1268</v>
      </c>
    </row>
    <row r="359" spans="1:9" x14ac:dyDescent="0.25">
      <c r="A359" s="20">
        <v>359</v>
      </c>
      <c r="B359" s="75">
        <v>45965</v>
      </c>
      <c r="C359" s="20" t="s">
        <v>521</v>
      </c>
      <c r="D359" s="20" t="s">
        <v>520</v>
      </c>
      <c r="G359" s="20">
        <v>0</v>
      </c>
      <c r="I359" s="198" t="s">
        <v>1269</v>
      </c>
    </row>
    <row r="360" spans="1:9" x14ac:dyDescent="0.25">
      <c r="A360" s="20">
        <v>360</v>
      </c>
      <c r="B360" s="75">
        <v>45965</v>
      </c>
      <c r="C360" s="20" t="s">
        <v>509</v>
      </c>
      <c r="D360" s="20" t="s">
        <v>507</v>
      </c>
      <c r="G360" s="20">
        <v>0</v>
      </c>
      <c r="I360" s="198" t="s">
        <v>1270</v>
      </c>
    </row>
    <row r="361" spans="1:9" x14ac:dyDescent="0.25">
      <c r="A361" s="20">
        <v>361</v>
      </c>
      <c r="B361" s="75">
        <v>45965</v>
      </c>
      <c r="C361" s="20" t="s">
        <v>454</v>
      </c>
      <c r="D361" s="20" t="s">
        <v>213</v>
      </c>
      <c r="G361" s="20">
        <v>0.69</v>
      </c>
      <c r="I361" s="198" t="s">
        <v>1271</v>
      </c>
    </row>
    <row r="362" spans="1:9" x14ac:dyDescent="0.25">
      <c r="A362" s="20">
        <v>362</v>
      </c>
      <c r="B362" s="75">
        <v>45965</v>
      </c>
      <c r="C362" s="20" t="s">
        <v>445</v>
      </c>
      <c r="D362" s="20" t="s">
        <v>216</v>
      </c>
      <c r="G362" s="20">
        <v>0</v>
      </c>
      <c r="I362" s="198" t="s">
        <v>1272</v>
      </c>
    </row>
    <row r="363" spans="1:9" x14ac:dyDescent="0.25">
      <c r="A363" s="20">
        <v>363</v>
      </c>
      <c r="B363" s="75">
        <v>45965</v>
      </c>
      <c r="C363" s="20" t="s">
        <v>503</v>
      </c>
      <c r="D363" s="20" t="s">
        <v>290</v>
      </c>
      <c r="G363" s="20">
        <v>0</v>
      </c>
      <c r="I363" s="198" t="s">
        <v>1273</v>
      </c>
    </row>
    <row r="364" spans="1:9" x14ac:dyDescent="0.25">
      <c r="A364" s="20">
        <v>364</v>
      </c>
      <c r="B364" s="75">
        <v>45965</v>
      </c>
      <c r="C364" s="20" t="s">
        <v>523</v>
      </c>
      <c r="D364" s="20" t="s">
        <v>290</v>
      </c>
      <c r="G364" s="20">
        <v>0.7</v>
      </c>
      <c r="I364" s="198" t="s">
        <v>992</v>
      </c>
    </row>
    <row r="365" spans="1:9" x14ac:dyDescent="0.25">
      <c r="A365" s="20">
        <v>365</v>
      </c>
      <c r="B365" s="75">
        <v>45965</v>
      </c>
      <c r="C365" s="20" t="s">
        <v>525</v>
      </c>
      <c r="D365" s="20" t="s">
        <v>507</v>
      </c>
      <c r="G365" s="20">
        <v>1</v>
      </c>
      <c r="I365" s="198" t="s">
        <v>1274</v>
      </c>
    </row>
    <row r="366" spans="1:9" x14ac:dyDescent="0.25">
      <c r="A366" s="20">
        <v>366</v>
      </c>
      <c r="B366" s="75">
        <v>45965</v>
      </c>
      <c r="C366" s="20" t="s">
        <v>512</v>
      </c>
      <c r="D366" s="20" t="s">
        <v>224</v>
      </c>
      <c r="G366" s="20">
        <v>0</v>
      </c>
      <c r="I366" s="198" t="s">
        <v>1275</v>
      </c>
    </row>
    <row r="367" spans="1:9" x14ac:dyDescent="0.25">
      <c r="A367" s="20">
        <v>367</v>
      </c>
      <c r="B367" s="75">
        <v>45965</v>
      </c>
      <c r="C367" s="20" t="s">
        <v>512</v>
      </c>
      <c r="D367" s="20" t="s">
        <v>224</v>
      </c>
      <c r="G367" s="20">
        <v>1</v>
      </c>
      <c r="H367" s="20" t="s">
        <v>528</v>
      </c>
      <c r="I367" s="198" t="s">
        <v>992</v>
      </c>
    </row>
    <row r="368" spans="1:9" x14ac:dyDescent="0.25">
      <c r="A368" s="20">
        <v>368</v>
      </c>
      <c r="B368" s="75">
        <v>45965</v>
      </c>
      <c r="C368" s="20" t="s">
        <v>526</v>
      </c>
      <c r="D368" s="20" t="s">
        <v>507</v>
      </c>
      <c r="G368" s="20">
        <v>0</v>
      </c>
      <c r="I368" s="198" t="s">
        <v>1276</v>
      </c>
    </row>
    <row r="369" spans="1:9" x14ac:dyDescent="0.25">
      <c r="A369" s="20">
        <v>369</v>
      </c>
      <c r="B369" s="75">
        <v>45965</v>
      </c>
      <c r="C369" s="20" t="s">
        <v>524</v>
      </c>
      <c r="D369" s="20" t="s">
        <v>290</v>
      </c>
      <c r="G369" s="20">
        <v>0</v>
      </c>
      <c r="I369" s="198" t="s">
        <v>1277</v>
      </c>
    </row>
    <row r="370" spans="1:9" x14ac:dyDescent="0.25">
      <c r="A370" s="20">
        <v>370</v>
      </c>
      <c r="B370" s="75">
        <v>45965</v>
      </c>
      <c r="C370" s="20" t="s">
        <v>504</v>
      </c>
      <c r="D370" s="20" t="s">
        <v>264</v>
      </c>
      <c r="G370" s="20">
        <v>0</v>
      </c>
      <c r="I370" s="198" t="s">
        <v>1278</v>
      </c>
    </row>
    <row r="371" spans="1:9" x14ac:dyDescent="0.25">
      <c r="A371" s="20">
        <v>371</v>
      </c>
      <c r="B371" s="75">
        <v>45965</v>
      </c>
      <c r="C371" s="20" t="s">
        <v>506</v>
      </c>
      <c r="D371" s="20" t="s">
        <v>258</v>
      </c>
      <c r="G371" s="20">
        <v>0</v>
      </c>
      <c r="I371" s="198" t="s">
        <v>1279</v>
      </c>
    </row>
    <row r="372" spans="1:9" x14ac:dyDescent="0.25">
      <c r="A372" s="20">
        <v>372</v>
      </c>
      <c r="B372" s="75">
        <v>45965</v>
      </c>
      <c r="C372" s="20" t="s">
        <v>501</v>
      </c>
      <c r="D372" s="20" t="s">
        <v>261</v>
      </c>
      <c r="G372" s="20">
        <v>0</v>
      </c>
      <c r="I372" s="198" t="s">
        <v>1280</v>
      </c>
    </row>
    <row r="373" spans="1:9" x14ac:dyDescent="0.25">
      <c r="A373" s="20">
        <v>373</v>
      </c>
      <c r="B373" s="75">
        <v>45965</v>
      </c>
      <c r="C373" s="20" t="s">
        <v>459</v>
      </c>
      <c r="D373" s="20" t="s">
        <v>241</v>
      </c>
      <c r="G373" s="20">
        <v>0</v>
      </c>
      <c r="I373" s="198" t="s">
        <v>1281</v>
      </c>
    </row>
    <row r="374" spans="1:9" x14ac:dyDescent="0.25">
      <c r="A374" s="20">
        <v>374</v>
      </c>
      <c r="B374" s="75">
        <v>45965</v>
      </c>
      <c r="C374" s="20" t="s">
        <v>459</v>
      </c>
      <c r="D374" s="20" t="s">
        <v>247</v>
      </c>
      <c r="G374" s="20">
        <v>0</v>
      </c>
      <c r="I374" s="198" t="s">
        <v>1282</v>
      </c>
    </row>
    <row r="375" spans="1:9" x14ac:dyDescent="0.25">
      <c r="A375" s="20">
        <v>375</v>
      </c>
      <c r="B375" s="75">
        <v>45965</v>
      </c>
      <c r="C375" s="20" t="s">
        <v>484</v>
      </c>
      <c r="D375" s="20" t="s">
        <v>243</v>
      </c>
      <c r="G375" s="20">
        <v>0</v>
      </c>
      <c r="I375" s="198" t="s">
        <v>1283</v>
      </c>
    </row>
    <row r="376" spans="1:9" x14ac:dyDescent="0.25">
      <c r="A376" s="20">
        <v>376</v>
      </c>
      <c r="B376" s="75">
        <v>45965</v>
      </c>
      <c r="C376" s="20" t="s">
        <v>484</v>
      </c>
      <c r="D376" s="20" t="s">
        <v>228</v>
      </c>
      <c r="G376" s="20">
        <v>0</v>
      </c>
      <c r="I376" s="198" t="s">
        <v>1284</v>
      </c>
    </row>
    <row r="377" spans="1:9" x14ac:dyDescent="0.25">
      <c r="A377" s="20">
        <v>377</v>
      </c>
      <c r="B377" s="75">
        <v>45965</v>
      </c>
      <c r="C377" s="20" t="s">
        <v>486</v>
      </c>
      <c r="D377" s="20" t="s">
        <v>245</v>
      </c>
      <c r="G377" s="20">
        <v>0</v>
      </c>
      <c r="I377" s="198" t="s">
        <v>1285</v>
      </c>
    </row>
    <row r="378" spans="1:9" x14ac:dyDescent="0.25">
      <c r="A378" s="20">
        <v>378</v>
      </c>
      <c r="B378" s="75">
        <v>45965</v>
      </c>
      <c r="C378" s="20" t="s">
        <v>529</v>
      </c>
      <c r="D378" s="20" t="s">
        <v>241</v>
      </c>
      <c r="G378" s="20">
        <v>0.7</v>
      </c>
      <c r="I378" s="198" t="s">
        <v>1286</v>
      </c>
    </row>
    <row r="379" spans="1:9" x14ac:dyDescent="0.25">
      <c r="A379" s="20">
        <v>379</v>
      </c>
      <c r="B379" s="75">
        <v>45965</v>
      </c>
      <c r="C379" s="20" t="s">
        <v>529</v>
      </c>
      <c r="D379" s="20" t="s">
        <v>228</v>
      </c>
      <c r="G379" s="20">
        <v>0.7</v>
      </c>
      <c r="I379" s="198" t="s">
        <v>1287</v>
      </c>
    </row>
    <row r="380" spans="1:9" x14ac:dyDescent="0.25">
      <c r="A380" s="20">
        <v>380</v>
      </c>
      <c r="B380" s="75">
        <v>45965</v>
      </c>
      <c r="C380" s="20" t="s">
        <v>217</v>
      </c>
      <c r="D380" s="20" t="s">
        <v>243</v>
      </c>
      <c r="G380" s="20">
        <v>0.7</v>
      </c>
      <c r="I380" s="198" t="s">
        <v>1288</v>
      </c>
    </row>
    <row r="381" spans="1:9" x14ac:dyDescent="0.25">
      <c r="A381" s="20">
        <v>381</v>
      </c>
      <c r="B381" s="75">
        <v>45965</v>
      </c>
      <c r="C381" s="20" t="s">
        <v>530</v>
      </c>
      <c r="D381" s="20" t="s">
        <v>241</v>
      </c>
      <c r="G381" s="20">
        <v>0</v>
      </c>
      <c r="I381" s="198" t="s">
        <v>1289</v>
      </c>
    </row>
    <row r="382" spans="1:9" x14ac:dyDescent="0.25">
      <c r="A382" s="20">
        <v>382</v>
      </c>
      <c r="B382" s="75">
        <v>45965</v>
      </c>
      <c r="C382" s="20" t="s">
        <v>531</v>
      </c>
      <c r="D382" s="20" t="s">
        <v>228</v>
      </c>
      <c r="G382" s="20">
        <v>0</v>
      </c>
      <c r="I382" s="198" t="s">
        <v>1290</v>
      </c>
    </row>
    <row r="383" spans="1:9" x14ac:dyDescent="0.25">
      <c r="A383" s="20">
        <v>383</v>
      </c>
      <c r="B383" s="75">
        <v>45965</v>
      </c>
      <c r="C383" s="20" t="s">
        <v>385</v>
      </c>
      <c r="D383" s="20" t="s">
        <v>243</v>
      </c>
      <c r="G383" s="20">
        <v>0</v>
      </c>
      <c r="I383" s="198" t="s">
        <v>1288</v>
      </c>
    </row>
    <row r="384" spans="1:9" x14ac:dyDescent="0.25">
      <c r="A384" s="20">
        <v>384</v>
      </c>
      <c r="B384" s="75">
        <v>45965</v>
      </c>
      <c r="C384" s="20" t="s">
        <v>497</v>
      </c>
      <c r="D384" s="20" t="s">
        <v>277</v>
      </c>
      <c r="G384" s="20">
        <v>0</v>
      </c>
      <c r="I384" s="198" t="s">
        <v>1291</v>
      </c>
    </row>
    <row r="385" spans="1:9" x14ac:dyDescent="0.25">
      <c r="A385" s="20">
        <v>385</v>
      </c>
      <c r="B385" s="75">
        <v>45965</v>
      </c>
      <c r="C385" s="20" t="s">
        <v>532</v>
      </c>
      <c r="D385" s="20" t="s">
        <v>245</v>
      </c>
      <c r="G385" s="20">
        <v>0.7</v>
      </c>
      <c r="I385" s="198" t="s">
        <v>1292</v>
      </c>
    </row>
    <row r="386" spans="1:9" x14ac:dyDescent="0.25">
      <c r="A386" s="20">
        <v>386</v>
      </c>
      <c r="B386" s="75">
        <v>45965</v>
      </c>
      <c r="C386" s="20" t="s">
        <v>400</v>
      </c>
      <c r="D386" s="20" t="s">
        <v>203</v>
      </c>
      <c r="G386" s="20">
        <v>0</v>
      </c>
      <c r="I386" s="198" t="s">
        <v>1293</v>
      </c>
    </row>
    <row r="387" spans="1:9" x14ac:dyDescent="0.25">
      <c r="A387" s="20">
        <v>387</v>
      </c>
      <c r="B387" s="75">
        <v>45965</v>
      </c>
      <c r="C387" s="20" t="s">
        <v>533</v>
      </c>
      <c r="D387" s="20" t="s">
        <v>245</v>
      </c>
      <c r="G387" s="20">
        <v>0</v>
      </c>
      <c r="I387" s="198" t="s">
        <v>1292</v>
      </c>
    </row>
    <row r="388" spans="1:9" x14ac:dyDescent="0.25">
      <c r="A388" s="20">
        <v>388</v>
      </c>
      <c r="B388" s="75">
        <v>45965</v>
      </c>
      <c r="C388" s="20" t="s">
        <v>527</v>
      </c>
      <c r="D388" s="20" t="s">
        <v>224</v>
      </c>
      <c r="G388" s="20">
        <v>0</v>
      </c>
      <c r="I388" s="198" t="s">
        <v>1294</v>
      </c>
    </row>
    <row r="389" spans="1:9" x14ac:dyDescent="0.25">
      <c r="A389" s="20">
        <v>389</v>
      </c>
      <c r="B389" s="75">
        <v>45966</v>
      </c>
      <c r="C389" s="20" t="s">
        <v>431</v>
      </c>
      <c r="D389" s="20" t="s">
        <v>200</v>
      </c>
      <c r="G389" s="20">
        <v>0</v>
      </c>
      <c r="I389" s="198" t="s">
        <v>1295</v>
      </c>
    </row>
    <row r="390" spans="1:9" x14ac:dyDescent="0.25">
      <c r="A390" s="20">
        <v>390</v>
      </c>
      <c r="B390" s="75">
        <v>45966</v>
      </c>
      <c r="C390" s="20" t="s">
        <v>431</v>
      </c>
      <c r="D390" s="20" t="s">
        <v>209</v>
      </c>
      <c r="G390" s="20">
        <v>0</v>
      </c>
      <c r="I390" s="198" t="s">
        <v>1296</v>
      </c>
    </row>
    <row r="391" spans="1:9" x14ac:dyDescent="0.25">
      <c r="A391" s="20">
        <v>391</v>
      </c>
      <c r="B391" s="75">
        <v>45966</v>
      </c>
      <c r="C391" s="20" t="s">
        <v>534</v>
      </c>
      <c r="D391" s="20" t="s">
        <v>224</v>
      </c>
      <c r="G391" s="20">
        <v>1</v>
      </c>
      <c r="I391" s="198" t="s">
        <v>1297</v>
      </c>
    </row>
    <row r="392" spans="1:9" x14ac:dyDescent="0.25">
      <c r="A392" s="20">
        <v>392</v>
      </c>
      <c r="B392" s="75">
        <v>45966</v>
      </c>
      <c r="C392" s="20" t="s">
        <v>328</v>
      </c>
      <c r="D392" s="20" t="s">
        <v>241</v>
      </c>
      <c r="G392" s="20">
        <v>0.7</v>
      </c>
      <c r="I392" s="198" t="s">
        <v>1298</v>
      </c>
    </row>
    <row r="393" spans="1:9" x14ac:dyDescent="0.25">
      <c r="A393" s="20">
        <v>393</v>
      </c>
      <c r="B393" s="75">
        <v>45966</v>
      </c>
      <c r="C393" s="20" t="s">
        <v>328</v>
      </c>
      <c r="D393" s="20" t="s">
        <v>228</v>
      </c>
      <c r="G393" s="20">
        <v>0.7</v>
      </c>
      <c r="I393" s="198" t="s">
        <v>1299</v>
      </c>
    </row>
    <row r="394" spans="1:9" x14ac:dyDescent="0.25">
      <c r="A394" s="20">
        <v>394</v>
      </c>
      <c r="B394" s="75">
        <v>45966</v>
      </c>
      <c r="C394" s="20" t="s">
        <v>537</v>
      </c>
      <c r="D394" s="20" t="s">
        <v>243</v>
      </c>
      <c r="G394" s="20">
        <v>0.7</v>
      </c>
      <c r="I394" s="198" t="s">
        <v>1300</v>
      </c>
    </row>
    <row r="395" spans="1:9" x14ac:dyDescent="0.25">
      <c r="A395" s="20">
        <v>395</v>
      </c>
      <c r="B395" s="75">
        <v>45966</v>
      </c>
      <c r="C395" s="20" t="s">
        <v>537</v>
      </c>
      <c r="D395" s="20" t="s">
        <v>245</v>
      </c>
      <c r="G395" s="20">
        <v>0.7</v>
      </c>
      <c r="I395" s="198" t="s">
        <v>1301</v>
      </c>
    </row>
    <row r="396" spans="1:9" x14ac:dyDescent="0.25">
      <c r="A396" s="20">
        <v>396</v>
      </c>
      <c r="B396" s="75">
        <v>45966</v>
      </c>
      <c r="C396" s="20" t="s">
        <v>232</v>
      </c>
      <c r="D396" s="20" t="s">
        <v>231</v>
      </c>
      <c r="G396" s="20">
        <v>0</v>
      </c>
      <c r="I396" s="198" t="s">
        <v>1302</v>
      </c>
    </row>
    <row r="397" spans="1:9" x14ac:dyDescent="0.25">
      <c r="A397" s="20">
        <v>397</v>
      </c>
      <c r="B397" s="75">
        <v>45966</v>
      </c>
      <c r="C397" s="20" t="s">
        <v>476</v>
      </c>
      <c r="D397" s="20" t="s">
        <v>241</v>
      </c>
      <c r="G397" s="20">
        <v>0</v>
      </c>
      <c r="I397" s="198" t="s">
        <v>1298</v>
      </c>
    </row>
    <row r="398" spans="1:9" x14ac:dyDescent="0.25">
      <c r="A398" s="20">
        <v>398</v>
      </c>
      <c r="B398" s="75">
        <v>45966</v>
      </c>
      <c r="C398" s="20" t="s">
        <v>536</v>
      </c>
      <c r="D398" s="20" t="s">
        <v>228</v>
      </c>
      <c r="G398" s="20">
        <v>0</v>
      </c>
      <c r="I398" s="198" t="s">
        <v>1299</v>
      </c>
    </row>
    <row r="399" spans="1:9" x14ac:dyDescent="0.25">
      <c r="A399" s="20">
        <v>399</v>
      </c>
      <c r="B399" s="75">
        <v>45966</v>
      </c>
      <c r="C399" s="20" t="s">
        <v>538</v>
      </c>
      <c r="D399" s="20" t="s">
        <v>243</v>
      </c>
      <c r="G399" s="20">
        <v>0</v>
      </c>
      <c r="I399" s="198" t="s">
        <v>1300</v>
      </c>
    </row>
    <row r="400" spans="1:9" x14ac:dyDescent="0.25">
      <c r="A400" s="20">
        <v>400</v>
      </c>
      <c r="B400" s="75">
        <v>45966</v>
      </c>
      <c r="C400" s="20" t="s">
        <v>539</v>
      </c>
      <c r="D400" s="20" t="s">
        <v>245</v>
      </c>
      <c r="G400" s="20">
        <v>0</v>
      </c>
      <c r="I400" s="198" t="s">
        <v>1301</v>
      </c>
    </row>
    <row r="401" spans="1:9" x14ac:dyDescent="0.25">
      <c r="A401" s="20">
        <v>401</v>
      </c>
      <c r="B401" s="75">
        <v>45966</v>
      </c>
      <c r="C401" s="20" t="s">
        <v>540</v>
      </c>
      <c r="D401" s="20" t="s">
        <v>241</v>
      </c>
      <c r="G401" s="20">
        <v>0.7</v>
      </c>
      <c r="I401" s="198" t="s">
        <v>992</v>
      </c>
    </row>
    <row r="402" spans="1:9" x14ac:dyDescent="0.25">
      <c r="A402" s="20">
        <v>402</v>
      </c>
      <c r="B402" s="75">
        <v>45966</v>
      </c>
      <c r="C402" s="20" t="s">
        <v>540</v>
      </c>
      <c r="D402" s="20" t="s">
        <v>228</v>
      </c>
      <c r="G402" s="20">
        <v>0.7</v>
      </c>
      <c r="I402" s="198" t="s">
        <v>992</v>
      </c>
    </row>
    <row r="403" spans="1:9" x14ac:dyDescent="0.25">
      <c r="A403" s="20">
        <v>403</v>
      </c>
      <c r="B403" s="75">
        <v>45966</v>
      </c>
      <c r="C403" s="20" t="s">
        <v>541</v>
      </c>
      <c r="D403" s="20" t="s">
        <v>241</v>
      </c>
      <c r="G403" s="20">
        <v>0</v>
      </c>
      <c r="I403" s="198" t="s">
        <v>1303</v>
      </c>
    </row>
    <row r="404" spans="1:9" x14ac:dyDescent="0.25">
      <c r="A404" s="20">
        <v>404</v>
      </c>
      <c r="B404" s="75">
        <v>45966</v>
      </c>
      <c r="C404" s="20" t="s">
        <v>542</v>
      </c>
      <c r="D404" s="20" t="s">
        <v>228</v>
      </c>
      <c r="G404" s="20">
        <v>0</v>
      </c>
      <c r="I404" s="198" t="s">
        <v>1304</v>
      </c>
    </row>
    <row r="405" spans="1:9" x14ac:dyDescent="0.25">
      <c r="A405" s="20">
        <v>405</v>
      </c>
      <c r="B405" s="75">
        <v>45966</v>
      </c>
      <c r="C405" s="20" t="s">
        <v>543</v>
      </c>
      <c r="D405" s="20" t="s">
        <v>243</v>
      </c>
      <c r="G405" s="20">
        <v>0.7</v>
      </c>
      <c r="I405" s="198" t="s">
        <v>1305</v>
      </c>
    </row>
    <row r="406" spans="1:9" x14ac:dyDescent="0.25">
      <c r="A406" s="20">
        <v>406</v>
      </c>
      <c r="B406" s="75">
        <v>45966</v>
      </c>
      <c r="C406" s="20" t="s">
        <v>479</v>
      </c>
      <c r="D406" s="20" t="s">
        <v>245</v>
      </c>
      <c r="G406" s="20">
        <v>0.7</v>
      </c>
      <c r="I406" s="198" t="s">
        <v>1306</v>
      </c>
    </row>
    <row r="407" spans="1:9" x14ac:dyDescent="0.25">
      <c r="A407" s="20">
        <v>407</v>
      </c>
      <c r="B407" s="75">
        <v>45966</v>
      </c>
      <c r="C407" s="20" t="s">
        <v>410</v>
      </c>
      <c r="D407" s="20" t="s">
        <v>241</v>
      </c>
      <c r="G407" s="20">
        <v>0.7</v>
      </c>
      <c r="I407" s="198" t="s">
        <v>1307</v>
      </c>
    </row>
    <row r="408" spans="1:9" x14ac:dyDescent="0.25">
      <c r="A408" s="20">
        <v>408</v>
      </c>
      <c r="B408" s="75">
        <v>45966</v>
      </c>
      <c r="C408" s="20" t="s">
        <v>546</v>
      </c>
      <c r="D408" s="20" t="s">
        <v>228</v>
      </c>
      <c r="G408" s="20">
        <v>0.7</v>
      </c>
      <c r="I408" s="198" t="s">
        <v>1308</v>
      </c>
    </row>
    <row r="409" spans="1:9" x14ac:dyDescent="0.25">
      <c r="A409" s="20">
        <v>409</v>
      </c>
      <c r="B409" s="75">
        <v>45966</v>
      </c>
      <c r="C409" s="20" t="s">
        <v>547</v>
      </c>
      <c r="D409" s="20" t="s">
        <v>247</v>
      </c>
      <c r="G409" s="20">
        <v>0.7</v>
      </c>
      <c r="I409" s="198" t="s">
        <v>1309</v>
      </c>
    </row>
    <row r="410" spans="1:9" x14ac:dyDescent="0.25">
      <c r="A410" s="20">
        <v>410</v>
      </c>
      <c r="B410" s="75">
        <v>45966</v>
      </c>
      <c r="C410" s="20" t="s">
        <v>549</v>
      </c>
      <c r="D410" s="20" t="s">
        <v>258</v>
      </c>
      <c r="G410" s="20">
        <v>0.7</v>
      </c>
      <c r="I410" s="198" t="s">
        <v>1310</v>
      </c>
    </row>
    <row r="411" spans="1:9" x14ac:dyDescent="0.25">
      <c r="A411" s="20">
        <v>411</v>
      </c>
      <c r="B411" s="75">
        <v>45966</v>
      </c>
      <c r="C411" s="20" t="s">
        <v>550</v>
      </c>
      <c r="D411" s="20" t="s">
        <v>261</v>
      </c>
      <c r="G411" s="20">
        <v>0.7</v>
      </c>
      <c r="I411" s="198" t="s">
        <v>1311</v>
      </c>
    </row>
    <row r="412" spans="1:9" x14ac:dyDescent="0.25">
      <c r="A412" s="20">
        <v>412</v>
      </c>
      <c r="B412" s="75">
        <v>45966</v>
      </c>
      <c r="C412" s="20" t="s">
        <v>487</v>
      </c>
      <c r="D412" s="20" t="s">
        <v>290</v>
      </c>
      <c r="G412" s="20">
        <v>0.7</v>
      </c>
      <c r="I412" s="198" t="s">
        <v>1312</v>
      </c>
    </row>
    <row r="413" spans="1:9" x14ac:dyDescent="0.25">
      <c r="A413" s="20">
        <v>413</v>
      </c>
      <c r="B413" s="75">
        <v>45966</v>
      </c>
      <c r="C413" s="20" t="s">
        <v>205</v>
      </c>
      <c r="D413" s="20" t="s">
        <v>261</v>
      </c>
      <c r="G413" s="20">
        <v>0</v>
      </c>
      <c r="I413" s="198" t="s">
        <v>1311</v>
      </c>
    </row>
    <row r="414" spans="1:9" x14ac:dyDescent="0.25">
      <c r="A414" s="20">
        <v>414</v>
      </c>
      <c r="B414" s="75">
        <v>45966</v>
      </c>
      <c r="C414" s="20" t="s">
        <v>218</v>
      </c>
      <c r="D414" s="20" t="s">
        <v>216</v>
      </c>
      <c r="G414" s="20">
        <v>0.42499999999999999</v>
      </c>
      <c r="I414" s="198" t="s">
        <v>1313</v>
      </c>
    </row>
    <row r="415" spans="1:9" x14ac:dyDescent="0.25">
      <c r="A415" s="20">
        <v>415</v>
      </c>
      <c r="B415" s="75">
        <v>45965</v>
      </c>
      <c r="C415" s="20" t="s">
        <v>380</v>
      </c>
      <c r="D415" s="20" t="s">
        <v>219</v>
      </c>
      <c r="G415" s="20">
        <v>0.7</v>
      </c>
      <c r="I415" s="198" t="s">
        <v>1314</v>
      </c>
    </row>
    <row r="416" spans="1:9" x14ac:dyDescent="0.25">
      <c r="A416" s="20">
        <v>416</v>
      </c>
      <c r="B416" s="75">
        <v>45965</v>
      </c>
      <c r="C416" s="20" t="s">
        <v>327</v>
      </c>
      <c r="D416" s="20" t="s">
        <v>251</v>
      </c>
      <c r="G416" s="20">
        <v>0</v>
      </c>
      <c r="I416" s="198" t="s">
        <v>1315</v>
      </c>
    </row>
    <row r="417" spans="1:9" x14ac:dyDescent="0.25">
      <c r="A417" s="20">
        <v>417</v>
      </c>
      <c r="B417" s="75">
        <v>45966</v>
      </c>
      <c r="C417" s="20" t="s">
        <v>252</v>
      </c>
      <c r="D417" s="20" t="s">
        <v>251</v>
      </c>
      <c r="G417" s="20">
        <v>0.66</v>
      </c>
      <c r="I417" s="198" t="s">
        <v>1316</v>
      </c>
    </row>
    <row r="418" spans="1:9" x14ac:dyDescent="0.25">
      <c r="A418" s="20">
        <v>418</v>
      </c>
      <c r="B418" s="75">
        <v>45966</v>
      </c>
      <c r="C418" s="20" t="s">
        <v>218</v>
      </c>
      <c r="D418" s="20" t="s">
        <v>219</v>
      </c>
      <c r="G418" s="20">
        <v>0</v>
      </c>
      <c r="I418" s="198" t="s">
        <v>1317</v>
      </c>
    </row>
    <row r="419" spans="1:9" x14ac:dyDescent="0.25">
      <c r="A419" s="20">
        <v>419</v>
      </c>
      <c r="B419" s="75">
        <v>45966</v>
      </c>
      <c r="C419" s="20" t="s">
        <v>551</v>
      </c>
      <c r="D419" s="20" t="s">
        <v>290</v>
      </c>
      <c r="G419" s="20">
        <v>0</v>
      </c>
      <c r="I419" s="198" t="s">
        <v>1318</v>
      </c>
    </row>
    <row r="420" spans="1:9" x14ac:dyDescent="0.25">
      <c r="A420" s="20">
        <v>420</v>
      </c>
      <c r="B420" s="75">
        <v>45966</v>
      </c>
      <c r="C420" s="20" t="s">
        <v>344</v>
      </c>
      <c r="D420" s="20" t="s">
        <v>258</v>
      </c>
      <c r="G420" s="20">
        <v>0</v>
      </c>
      <c r="I420" s="198" t="s">
        <v>1319</v>
      </c>
    </row>
    <row r="421" spans="1:9" x14ac:dyDescent="0.25">
      <c r="A421" s="20">
        <v>421</v>
      </c>
      <c r="B421" s="75">
        <v>45966</v>
      </c>
      <c r="C421" s="20" t="s">
        <v>487</v>
      </c>
      <c r="D421" s="20" t="s">
        <v>277</v>
      </c>
      <c r="G421" s="20">
        <v>1</v>
      </c>
      <c r="I421" s="198" t="s">
        <v>1320</v>
      </c>
    </row>
    <row r="422" spans="1:9" x14ac:dyDescent="0.25">
      <c r="A422" s="20">
        <v>422</v>
      </c>
      <c r="B422" s="75">
        <v>45966</v>
      </c>
      <c r="C422" s="20" t="s">
        <v>496</v>
      </c>
      <c r="D422" s="20" t="s">
        <v>261</v>
      </c>
      <c r="G422" s="20">
        <v>0.7</v>
      </c>
      <c r="I422" s="198" t="s">
        <v>1321</v>
      </c>
    </row>
    <row r="423" spans="1:9" x14ac:dyDescent="0.25">
      <c r="A423" s="20">
        <v>423</v>
      </c>
      <c r="B423" s="75">
        <v>45966</v>
      </c>
      <c r="C423" s="20" t="s">
        <v>496</v>
      </c>
      <c r="D423" s="20" t="s">
        <v>258</v>
      </c>
      <c r="G423" s="20">
        <v>0.7</v>
      </c>
      <c r="I423" s="198" t="s">
        <v>992</v>
      </c>
    </row>
    <row r="424" spans="1:9" x14ac:dyDescent="0.25">
      <c r="A424" s="20">
        <v>424</v>
      </c>
      <c r="B424" s="75">
        <v>45966</v>
      </c>
      <c r="C424" s="20" t="s">
        <v>480</v>
      </c>
      <c r="D424" s="20" t="s">
        <v>264</v>
      </c>
      <c r="G424" s="20">
        <v>0.7</v>
      </c>
      <c r="I424" s="198" t="s">
        <v>1322</v>
      </c>
    </row>
    <row r="425" spans="1:9" x14ac:dyDescent="0.25">
      <c r="A425" s="20">
        <v>425</v>
      </c>
      <c r="B425" s="75">
        <v>45966</v>
      </c>
      <c r="C425" s="20" t="s">
        <v>480</v>
      </c>
      <c r="D425" s="20" t="s">
        <v>290</v>
      </c>
      <c r="G425" s="20">
        <v>0.7</v>
      </c>
      <c r="I425" s="198" t="s">
        <v>1323</v>
      </c>
    </row>
    <row r="426" spans="1:9" x14ac:dyDescent="0.25">
      <c r="A426" s="20">
        <v>426</v>
      </c>
      <c r="B426" s="75">
        <v>45966</v>
      </c>
      <c r="C426" s="20" t="s">
        <v>557</v>
      </c>
      <c r="D426" s="20" t="s">
        <v>200</v>
      </c>
      <c r="G426" s="20">
        <v>0.5</v>
      </c>
      <c r="I426" s="198" t="s">
        <v>1324</v>
      </c>
    </row>
    <row r="427" spans="1:9" x14ac:dyDescent="0.25">
      <c r="A427" s="20">
        <v>427</v>
      </c>
      <c r="B427" s="75">
        <v>45966</v>
      </c>
      <c r="C427" s="20" t="s">
        <v>557</v>
      </c>
      <c r="D427" s="20" t="s">
        <v>200</v>
      </c>
      <c r="G427" s="20">
        <v>0</v>
      </c>
      <c r="H427" s="20" t="s">
        <v>1325</v>
      </c>
      <c r="I427" s="198" t="s">
        <v>1324</v>
      </c>
    </row>
    <row r="428" spans="1:9" x14ac:dyDescent="0.25">
      <c r="A428" s="20">
        <v>428</v>
      </c>
      <c r="B428" s="75">
        <v>45966</v>
      </c>
      <c r="C428" s="20" t="s">
        <v>558</v>
      </c>
      <c r="D428" s="20" t="s">
        <v>200</v>
      </c>
      <c r="G428" s="20">
        <v>0.5</v>
      </c>
      <c r="I428" s="198" t="s">
        <v>1326</v>
      </c>
    </row>
    <row r="429" spans="1:9" x14ac:dyDescent="0.25">
      <c r="A429" s="20">
        <v>429</v>
      </c>
      <c r="B429" s="75">
        <v>45966</v>
      </c>
      <c r="C429" s="20" t="s">
        <v>300</v>
      </c>
      <c r="D429" s="20" t="s">
        <v>231</v>
      </c>
      <c r="G429" s="20">
        <v>0.48</v>
      </c>
      <c r="I429" s="198" t="s">
        <v>1327</v>
      </c>
    </row>
    <row r="430" spans="1:9" x14ac:dyDescent="0.25">
      <c r="A430" s="20">
        <v>430</v>
      </c>
      <c r="B430" s="75">
        <v>45966</v>
      </c>
      <c r="C430" s="20" t="s">
        <v>522</v>
      </c>
      <c r="D430" s="20" t="s">
        <v>213</v>
      </c>
      <c r="G430" s="20">
        <v>0</v>
      </c>
      <c r="I430" s="198" t="s">
        <v>1328</v>
      </c>
    </row>
    <row r="431" spans="1:9" x14ac:dyDescent="0.25">
      <c r="A431" s="20">
        <v>431</v>
      </c>
      <c r="B431" s="75">
        <v>45966</v>
      </c>
      <c r="C431" s="20" t="s">
        <v>552</v>
      </c>
      <c r="D431" s="20" t="s">
        <v>216</v>
      </c>
      <c r="G431" s="20">
        <v>0</v>
      </c>
      <c r="I431" s="198" t="s">
        <v>1329</v>
      </c>
    </row>
    <row r="432" spans="1:9" x14ac:dyDescent="0.25">
      <c r="A432" s="20">
        <v>432</v>
      </c>
      <c r="B432" s="75">
        <v>45966</v>
      </c>
      <c r="C432" s="20" t="s">
        <v>552</v>
      </c>
      <c r="D432" s="20" t="s">
        <v>231</v>
      </c>
      <c r="G432" s="20">
        <v>0</v>
      </c>
      <c r="I432" s="198" t="s">
        <v>1327</v>
      </c>
    </row>
    <row r="433" spans="1:9" x14ac:dyDescent="0.25">
      <c r="A433" s="20">
        <v>433</v>
      </c>
      <c r="B433" s="75">
        <v>45966</v>
      </c>
      <c r="C433" s="20" t="s">
        <v>560</v>
      </c>
      <c r="D433" s="20" t="s">
        <v>209</v>
      </c>
      <c r="G433" s="20">
        <v>0.5</v>
      </c>
      <c r="I433" s="198" t="s">
        <v>1330</v>
      </c>
    </row>
    <row r="434" spans="1:9" x14ac:dyDescent="0.25">
      <c r="A434" s="20">
        <v>434</v>
      </c>
      <c r="B434" s="75">
        <v>45966</v>
      </c>
      <c r="C434" s="20" t="s">
        <v>562</v>
      </c>
      <c r="D434" s="20" t="s">
        <v>216</v>
      </c>
      <c r="G434" s="20">
        <v>0.5</v>
      </c>
      <c r="I434" s="198" t="s">
        <v>1331</v>
      </c>
    </row>
    <row r="435" spans="1:9" x14ac:dyDescent="0.25">
      <c r="A435" s="20">
        <v>435</v>
      </c>
      <c r="B435" s="75">
        <v>45966</v>
      </c>
      <c r="C435" s="20" t="s">
        <v>562</v>
      </c>
      <c r="D435" s="20" t="s">
        <v>231</v>
      </c>
      <c r="G435" s="20">
        <v>0.5</v>
      </c>
      <c r="I435" s="198" t="s">
        <v>1332</v>
      </c>
    </row>
    <row r="436" spans="1:9" x14ac:dyDescent="0.25">
      <c r="A436" s="20">
        <v>436</v>
      </c>
      <c r="B436" s="75">
        <v>45966</v>
      </c>
      <c r="C436" s="20" t="s">
        <v>556</v>
      </c>
      <c r="D436" s="20" t="s">
        <v>264</v>
      </c>
      <c r="G436" s="20">
        <v>0</v>
      </c>
      <c r="I436" s="198" t="s">
        <v>1333</v>
      </c>
    </row>
    <row r="437" spans="1:9" x14ac:dyDescent="0.25">
      <c r="A437" s="20">
        <v>437</v>
      </c>
      <c r="B437" s="75">
        <v>45966</v>
      </c>
      <c r="C437" s="20" t="s">
        <v>292</v>
      </c>
      <c r="D437" s="20" t="s">
        <v>290</v>
      </c>
      <c r="G437" s="20">
        <v>0</v>
      </c>
      <c r="I437" s="198" t="s">
        <v>1334</v>
      </c>
    </row>
    <row r="438" spans="1:9" x14ac:dyDescent="0.25">
      <c r="A438" s="20">
        <v>438</v>
      </c>
      <c r="B438" s="75">
        <v>45966</v>
      </c>
      <c r="C438" s="20" t="s">
        <v>554</v>
      </c>
      <c r="D438" s="20" t="s">
        <v>261</v>
      </c>
      <c r="G438" s="20">
        <v>0</v>
      </c>
      <c r="I438" s="198" t="s">
        <v>1335</v>
      </c>
    </row>
    <row r="439" spans="1:9" x14ac:dyDescent="0.25">
      <c r="A439" s="20">
        <v>439</v>
      </c>
      <c r="B439" s="75">
        <v>45966</v>
      </c>
      <c r="C439" s="20" t="s">
        <v>555</v>
      </c>
      <c r="D439" s="20" t="s">
        <v>258</v>
      </c>
      <c r="G439" s="20">
        <v>0</v>
      </c>
      <c r="I439" s="198" t="s">
        <v>1336</v>
      </c>
    </row>
    <row r="440" spans="1:9" x14ac:dyDescent="0.25">
      <c r="A440" s="20">
        <v>440</v>
      </c>
      <c r="B440" s="75">
        <v>45966</v>
      </c>
      <c r="C440" s="20" t="s">
        <v>548</v>
      </c>
      <c r="D440" s="20" t="s">
        <v>247</v>
      </c>
      <c r="G440" s="20">
        <v>0</v>
      </c>
      <c r="I440" s="198" t="s">
        <v>1337</v>
      </c>
    </row>
    <row r="441" spans="1:9" x14ac:dyDescent="0.25">
      <c r="A441" s="20">
        <v>441</v>
      </c>
      <c r="B441" s="75">
        <v>45966</v>
      </c>
      <c r="C441" s="20" t="s">
        <v>545</v>
      </c>
      <c r="D441" s="20" t="s">
        <v>241</v>
      </c>
      <c r="G441" s="20">
        <v>0</v>
      </c>
      <c r="I441" s="198" t="s">
        <v>1338</v>
      </c>
    </row>
    <row r="442" spans="1:9" x14ac:dyDescent="0.25">
      <c r="A442" s="20">
        <v>442</v>
      </c>
      <c r="B442" s="75">
        <v>45966</v>
      </c>
      <c r="C442" s="20" t="s">
        <v>564</v>
      </c>
      <c r="D442" s="20" t="s">
        <v>203</v>
      </c>
      <c r="G442" s="20" t="s">
        <v>4</v>
      </c>
      <c r="I442" s="198" t="s">
        <v>1339</v>
      </c>
    </row>
    <row r="443" spans="1:9" x14ac:dyDescent="0.25">
      <c r="A443" s="20">
        <v>443</v>
      </c>
      <c r="B443" s="75">
        <v>45966</v>
      </c>
      <c r="C443" s="20" t="s">
        <v>553</v>
      </c>
      <c r="D443" s="20" t="s">
        <v>277</v>
      </c>
      <c r="G443" s="20">
        <v>0</v>
      </c>
      <c r="I443" s="198" t="s">
        <v>1340</v>
      </c>
    </row>
    <row r="444" spans="1:9" x14ac:dyDescent="0.25">
      <c r="A444" s="20">
        <v>444</v>
      </c>
      <c r="B444" s="75">
        <v>45966</v>
      </c>
      <c r="C444" s="20" t="s">
        <v>566</v>
      </c>
      <c r="D444" s="20" t="s">
        <v>241</v>
      </c>
      <c r="G444" s="20">
        <v>0.7</v>
      </c>
      <c r="I444" s="198" t="s">
        <v>1341</v>
      </c>
    </row>
    <row r="445" spans="1:9" x14ac:dyDescent="0.25">
      <c r="A445" s="20">
        <v>445</v>
      </c>
      <c r="B445" s="75">
        <v>45966</v>
      </c>
      <c r="C445" s="20" t="s">
        <v>503</v>
      </c>
      <c r="D445" s="20" t="s">
        <v>243</v>
      </c>
      <c r="G445" s="20">
        <v>0</v>
      </c>
      <c r="I445" s="198" t="s">
        <v>1342</v>
      </c>
    </row>
    <row r="446" spans="1:9" x14ac:dyDescent="0.25">
      <c r="A446" s="20">
        <v>446</v>
      </c>
      <c r="B446" s="75">
        <v>45966</v>
      </c>
      <c r="C446" s="20" t="s">
        <v>544</v>
      </c>
      <c r="D446" s="20" t="s">
        <v>245</v>
      </c>
      <c r="G446" s="20">
        <v>0</v>
      </c>
      <c r="I446" s="198" t="s">
        <v>1343</v>
      </c>
    </row>
    <row r="447" spans="1:9" x14ac:dyDescent="0.25">
      <c r="A447" s="20">
        <v>447</v>
      </c>
      <c r="B447" s="75">
        <v>45966</v>
      </c>
      <c r="C447" s="20" t="s">
        <v>445</v>
      </c>
      <c r="D447" s="20" t="s">
        <v>228</v>
      </c>
      <c r="G447" s="20">
        <v>0</v>
      </c>
      <c r="I447" s="198" t="s">
        <v>1344</v>
      </c>
    </row>
    <row r="448" spans="1:9" x14ac:dyDescent="0.25">
      <c r="A448" s="20">
        <v>448</v>
      </c>
      <c r="B448" s="75">
        <v>45966</v>
      </c>
      <c r="C448" s="20" t="s">
        <v>568</v>
      </c>
      <c r="D448" s="20" t="s">
        <v>228</v>
      </c>
      <c r="G448" s="20">
        <v>0.7</v>
      </c>
      <c r="I448" s="198" t="s">
        <v>1345</v>
      </c>
    </row>
    <row r="449" spans="1:9" x14ac:dyDescent="0.25">
      <c r="A449" s="20">
        <v>449</v>
      </c>
      <c r="B449" s="75">
        <v>45966</v>
      </c>
      <c r="C449" s="20" t="s">
        <v>569</v>
      </c>
      <c r="D449" s="20" t="s">
        <v>243</v>
      </c>
      <c r="G449" s="20">
        <v>0.7</v>
      </c>
      <c r="I449" s="198" t="s">
        <v>1346</v>
      </c>
    </row>
    <row r="450" spans="1:9" x14ac:dyDescent="0.25">
      <c r="A450" s="20">
        <v>450</v>
      </c>
      <c r="B450" s="75">
        <v>45966</v>
      </c>
      <c r="C450" s="20" t="s">
        <v>571</v>
      </c>
      <c r="D450" s="20" t="s">
        <v>245</v>
      </c>
      <c r="G450" s="20">
        <v>0.7</v>
      </c>
      <c r="I450" s="198" t="s">
        <v>1347</v>
      </c>
    </row>
    <row r="451" spans="1:9" x14ac:dyDescent="0.25">
      <c r="A451" s="20">
        <v>451</v>
      </c>
      <c r="B451" s="75">
        <v>45966</v>
      </c>
      <c r="C451" s="20" t="s">
        <v>572</v>
      </c>
      <c r="D451" s="20" t="s">
        <v>247</v>
      </c>
      <c r="G451" s="20">
        <v>0.7</v>
      </c>
      <c r="I451" s="198" t="s">
        <v>1348</v>
      </c>
    </row>
    <row r="452" spans="1:9" x14ac:dyDescent="0.25">
      <c r="A452" s="20">
        <v>452</v>
      </c>
      <c r="B452" s="75">
        <v>45966</v>
      </c>
      <c r="C452" s="20" t="s">
        <v>573</v>
      </c>
      <c r="D452" s="20" t="s">
        <v>261</v>
      </c>
      <c r="G452" s="20">
        <v>0.7</v>
      </c>
      <c r="I452" s="198" t="s">
        <v>1349</v>
      </c>
    </row>
    <row r="453" spans="1:9" x14ac:dyDescent="0.25">
      <c r="A453" s="20">
        <v>453</v>
      </c>
      <c r="B453" s="75">
        <v>45966</v>
      </c>
      <c r="C453" s="20" t="s">
        <v>575</v>
      </c>
      <c r="D453" s="20" t="s">
        <v>258</v>
      </c>
      <c r="G453" s="20">
        <v>0.7</v>
      </c>
      <c r="I453" s="198" t="s">
        <v>1350</v>
      </c>
    </row>
    <row r="454" spans="1:9" x14ac:dyDescent="0.25">
      <c r="A454" s="20">
        <v>454</v>
      </c>
      <c r="B454" s="75">
        <v>45966</v>
      </c>
      <c r="C454" s="20" t="s">
        <v>577</v>
      </c>
      <c r="D454" s="20" t="s">
        <v>290</v>
      </c>
      <c r="G454" s="20">
        <v>0.7</v>
      </c>
      <c r="I454" s="198" t="s">
        <v>1351</v>
      </c>
    </row>
    <row r="455" spans="1:9" x14ac:dyDescent="0.25">
      <c r="A455" s="20">
        <v>455</v>
      </c>
      <c r="B455" s="75">
        <v>45966</v>
      </c>
      <c r="C455" s="20" t="s">
        <v>579</v>
      </c>
      <c r="D455" s="20" t="s">
        <v>264</v>
      </c>
      <c r="G455" s="20">
        <v>0.7</v>
      </c>
      <c r="I455" s="198" t="s">
        <v>1352</v>
      </c>
    </row>
    <row r="456" spans="1:9" x14ac:dyDescent="0.25">
      <c r="A456" s="20">
        <v>456</v>
      </c>
      <c r="B456" s="75">
        <v>45966</v>
      </c>
      <c r="C456" s="20" t="s">
        <v>318</v>
      </c>
      <c r="D456" s="20" t="s">
        <v>277</v>
      </c>
      <c r="G456" s="20">
        <v>2.7</v>
      </c>
      <c r="I456" s="198" t="s">
        <v>1353</v>
      </c>
    </row>
    <row r="457" spans="1:9" x14ac:dyDescent="0.25">
      <c r="A457" s="20">
        <v>457</v>
      </c>
      <c r="B457" s="75">
        <v>45966</v>
      </c>
      <c r="C457" s="20" t="s">
        <v>217</v>
      </c>
      <c r="D457" s="20" t="s">
        <v>219</v>
      </c>
      <c r="G457" s="20">
        <v>0.8</v>
      </c>
      <c r="I457" s="198" t="s">
        <v>1354</v>
      </c>
    </row>
    <row r="458" spans="1:9" x14ac:dyDescent="0.25">
      <c r="A458" s="20">
        <v>458</v>
      </c>
      <c r="B458" s="75">
        <v>45966</v>
      </c>
      <c r="C458" s="20" t="s">
        <v>253</v>
      </c>
      <c r="D458" s="20" t="s">
        <v>251</v>
      </c>
      <c r="G458" s="20">
        <v>0</v>
      </c>
      <c r="I458" s="198" t="s">
        <v>1355</v>
      </c>
    </row>
    <row r="459" spans="1:9" x14ac:dyDescent="0.25">
      <c r="A459" s="20">
        <v>459</v>
      </c>
      <c r="B459" s="75">
        <v>45966</v>
      </c>
      <c r="C459" s="20" t="s">
        <v>217</v>
      </c>
      <c r="D459" s="20" t="s">
        <v>213</v>
      </c>
      <c r="G459" s="20">
        <v>0.55000000000000004</v>
      </c>
      <c r="I459" s="198" t="s">
        <v>1356</v>
      </c>
    </row>
    <row r="460" spans="1:9" x14ac:dyDescent="0.25">
      <c r="A460" s="20">
        <v>460</v>
      </c>
      <c r="B460" s="75">
        <v>45966</v>
      </c>
      <c r="C460" s="20" t="s">
        <v>253</v>
      </c>
      <c r="D460" s="20" t="s">
        <v>216</v>
      </c>
      <c r="G460" s="20">
        <v>0</v>
      </c>
      <c r="I460" s="198" t="s">
        <v>1357</v>
      </c>
    </row>
    <row r="461" spans="1:9" x14ac:dyDescent="0.25">
      <c r="A461" s="20">
        <v>461</v>
      </c>
      <c r="B461" s="75">
        <v>45966</v>
      </c>
      <c r="C461" s="20" t="s">
        <v>580</v>
      </c>
      <c r="D461" s="20" t="s">
        <v>264</v>
      </c>
      <c r="G461" s="20">
        <v>0</v>
      </c>
      <c r="I461" s="198" t="s">
        <v>1358</v>
      </c>
    </row>
    <row r="462" spans="1:9" x14ac:dyDescent="0.25">
      <c r="A462" s="20">
        <v>462</v>
      </c>
      <c r="B462" s="75">
        <v>45966</v>
      </c>
      <c r="C462" s="20" t="s">
        <v>574</v>
      </c>
      <c r="D462" s="20" t="s">
        <v>261</v>
      </c>
      <c r="G462" s="20">
        <v>0</v>
      </c>
      <c r="I462" s="198" t="s">
        <v>1359</v>
      </c>
    </row>
    <row r="463" spans="1:9" x14ac:dyDescent="0.25">
      <c r="A463" s="20">
        <v>463</v>
      </c>
      <c r="B463" s="75">
        <v>45966</v>
      </c>
      <c r="C463" s="20" t="s">
        <v>576</v>
      </c>
      <c r="D463" s="20" t="s">
        <v>258</v>
      </c>
      <c r="G463" s="20">
        <v>0</v>
      </c>
      <c r="I463" s="198" t="s">
        <v>1360</v>
      </c>
    </row>
    <row r="464" spans="1:9" x14ac:dyDescent="0.25">
      <c r="A464" s="20">
        <v>464</v>
      </c>
      <c r="B464" s="75">
        <v>45966</v>
      </c>
      <c r="C464" s="20" t="s">
        <v>578</v>
      </c>
      <c r="D464" s="20" t="s">
        <v>290</v>
      </c>
      <c r="G464" s="20">
        <v>0</v>
      </c>
      <c r="I464" s="198" t="s">
        <v>1361</v>
      </c>
    </row>
    <row r="465" spans="1:9" x14ac:dyDescent="0.25">
      <c r="A465" s="20">
        <v>465</v>
      </c>
      <c r="B465" s="75">
        <v>45966</v>
      </c>
      <c r="C465" s="20" t="s">
        <v>567</v>
      </c>
      <c r="D465" s="20" t="s">
        <v>241</v>
      </c>
      <c r="G465" s="20">
        <v>0</v>
      </c>
      <c r="I465" s="198" t="s">
        <v>1362</v>
      </c>
    </row>
    <row r="466" spans="1:9" x14ac:dyDescent="0.25">
      <c r="A466" s="20">
        <v>466</v>
      </c>
      <c r="B466" s="75">
        <v>45966</v>
      </c>
      <c r="C466" s="20" t="s">
        <v>321</v>
      </c>
      <c r="D466" s="20" t="s">
        <v>247</v>
      </c>
      <c r="G466" s="20">
        <v>0</v>
      </c>
      <c r="I466" s="198" t="s">
        <v>1363</v>
      </c>
    </row>
    <row r="467" spans="1:9" x14ac:dyDescent="0.25">
      <c r="A467" s="20">
        <v>467</v>
      </c>
      <c r="B467" s="75">
        <v>45966</v>
      </c>
      <c r="C467" s="20" t="s">
        <v>461</v>
      </c>
      <c r="D467" s="20" t="s">
        <v>228</v>
      </c>
      <c r="G467" s="20">
        <v>0</v>
      </c>
      <c r="I467" s="198" t="s">
        <v>1364</v>
      </c>
    </row>
    <row r="468" spans="1:9" x14ac:dyDescent="0.25">
      <c r="A468" s="20">
        <v>468</v>
      </c>
      <c r="B468" s="75">
        <v>45966</v>
      </c>
      <c r="C468" s="20" t="s">
        <v>570</v>
      </c>
      <c r="D468" s="20" t="s">
        <v>243</v>
      </c>
      <c r="G468" s="20">
        <v>0</v>
      </c>
      <c r="I468" s="198" t="s">
        <v>1365</v>
      </c>
    </row>
    <row r="469" spans="1:9" x14ac:dyDescent="0.25">
      <c r="A469" s="20">
        <v>469</v>
      </c>
      <c r="B469" s="75">
        <v>45966</v>
      </c>
      <c r="C469" s="20" t="s">
        <v>312</v>
      </c>
      <c r="D469" s="20" t="s">
        <v>245</v>
      </c>
      <c r="G469" s="20">
        <v>0</v>
      </c>
      <c r="I469" s="198" t="s">
        <v>1366</v>
      </c>
    </row>
    <row r="470" spans="1:9" x14ac:dyDescent="0.25">
      <c r="A470" s="20">
        <v>470</v>
      </c>
      <c r="B470" s="75">
        <v>45966</v>
      </c>
      <c r="C470" s="20" t="s">
        <v>563</v>
      </c>
      <c r="D470" s="20" t="s">
        <v>231</v>
      </c>
      <c r="G470" s="20">
        <v>0</v>
      </c>
      <c r="I470" s="198" t="s">
        <v>1367</v>
      </c>
    </row>
    <row r="471" spans="1:9" x14ac:dyDescent="0.25">
      <c r="A471" s="20">
        <v>471</v>
      </c>
      <c r="B471" s="75">
        <v>45966</v>
      </c>
      <c r="C471" s="20" t="s">
        <v>563</v>
      </c>
      <c r="D471" s="20" t="s">
        <v>213</v>
      </c>
      <c r="G471" s="20">
        <v>0</v>
      </c>
      <c r="I471" s="198" t="s">
        <v>1368</v>
      </c>
    </row>
    <row r="472" spans="1:9" x14ac:dyDescent="0.25">
      <c r="A472" s="20">
        <v>472</v>
      </c>
      <c r="B472" s="75">
        <v>45966</v>
      </c>
      <c r="C472" s="20" t="s">
        <v>469</v>
      </c>
      <c r="D472" s="20" t="s">
        <v>231</v>
      </c>
      <c r="G472" s="20">
        <v>0.5</v>
      </c>
      <c r="I472" s="198" t="s">
        <v>992</v>
      </c>
    </row>
    <row r="473" spans="1:9" x14ac:dyDescent="0.25">
      <c r="A473" s="20">
        <v>473</v>
      </c>
      <c r="B473" s="75">
        <v>45966</v>
      </c>
      <c r="C473" s="20" t="s">
        <v>469</v>
      </c>
      <c r="D473" s="20" t="s">
        <v>213</v>
      </c>
      <c r="G473" s="20">
        <v>0.5</v>
      </c>
      <c r="I473" s="198" t="s">
        <v>992</v>
      </c>
    </row>
    <row r="474" spans="1:9" x14ac:dyDescent="0.25">
      <c r="A474" s="20">
        <v>474</v>
      </c>
      <c r="B474" s="75">
        <v>45967</v>
      </c>
      <c r="C474" s="20" t="s">
        <v>581</v>
      </c>
      <c r="D474" s="20" t="s">
        <v>277</v>
      </c>
      <c r="G474" s="20">
        <v>0</v>
      </c>
      <c r="I474" s="198" t="s">
        <v>1369</v>
      </c>
    </row>
    <row r="475" spans="1:9" x14ac:dyDescent="0.25">
      <c r="A475" s="20">
        <v>475</v>
      </c>
      <c r="B475" s="75">
        <v>45967</v>
      </c>
      <c r="C475" s="20" t="s">
        <v>584</v>
      </c>
      <c r="D475" s="20" t="s">
        <v>216</v>
      </c>
      <c r="G475" s="20">
        <v>0.39</v>
      </c>
      <c r="I475" s="198" t="s">
        <v>1370</v>
      </c>
    </row>
    <row r="476" spans="1:9" x14ac:dyDescent="0.25">
      <c r="A476" s="20">
        <v>476</v>
      </c>
      <c r="B476" s="75">
        <v>45967</v>
      </c>
      <c r="C476" s="20" t="s">
        <v>582</v>
      </c>
      <c r="D476" s="20" t="s">
        <v>231</v>
      </c>
      <c r="G476" s="20">
        <v>0</v>
      </c>
      <c r="I476" s="198" t="s">
        <v>1371</v>
      </c>
    </row>
    <row r="477" spans="1:9" x14ac:dyDescent="0.25">
      <c r="A477" s="20">
        <v>477</v>
      </c>
      <c r="B477" s="75">
        <v>45967</v>
      </c>
      <c r="C477" s="20" t="s">
        <v>535</v>
      </c>
      <c r="D477" s="20" t="s">
        <v>224</v>
      </c>
      <c r="G477" s="20">
        <v>0</v>
      </c>
      <c r="I477" s="198" t="s">
        <v>1372</v>
      </c>
    </row>
    <row r="478" spans="1:9" x14ac:dyDescent="0.25">
      <c r="A478" s="20">
        <v>478</v>
      </c>
      <c r="B478" s="75">
        <v>45967</v>
      </c>
      <c r="C478" s="20" t="s">
        <v>583</v>
      </c>
      <c r="D478" s="20" t="s">
        <v>213</v>
      </c>
      <c r="G478" s="20">
        <v>0</v>
      </c>
      <c r="I478" s="198" t="s">
        <v>1373</v>
      </c>
    </row>
    <row r="479" spans="1:9" x14ac:dyDescent="0.25">
      <c r="A479" s="20">
        <v>479</v>
      </c>
      <c r="B479" s="75">
        <v>45967</v>
      </c>
      <c r="C479" s="20" t="s">
        <v>237</v>
      </c>
      <c r="D479" s="20" t="s">
        <v>241</v>
      </c>
      <c r="G479" s="20">
        <v>0.7</v>
      </c>
      <c r="I479" s="198" t="s">
        <v>1374</v>
      </c>
    </row>
    <row r="480" spans="1:9" x14ac:dyDescent="0.25">
      <c r="A480" s="20">
        <v>480</v>
      </c>
      <c r="B480" s="75">
        <v>45967</v>
      </c>
      <c r="C480" s="20" t="s">
        <v>586</v>
      </c>
      <c r="D480" s="20" t="s">
        <v>228</v>
      </c>
      <c r="G480" s="20">
        <v>0.7</v>
      </c>
      <c r="I480" s="198" t="s">
        <v>1375</v>
      </c>
    </row>
    <row r="481" spans="1:9" x14ac:dyDescent="0.25">
      <c r="A481" s="20">
        <v>481</v>
      </c>
      <c r="B481" s="75">
        <v>45967</v>
      </c>
      <c r="C481" s="20" t="s">
        <v>412</v>
      </c>
      <c r="D481" s="20" t="s">
        <v>243</v>
      </c>
      <c r="G481" s="20">
        <v>0.7</v>
      </c>
      <c r="I481" s="198" t="s">
        <v>1376</v>
      </c>
    </row>
    <row r="482" spans="1:9" x14ac:dyDescent="0.25">
      <c r="A482" s="20">
        <v>482</v>
      </c>
      <c r="B482" s="75">
        <v>45967</v>
      </c>
      <c r="C482" s="20" t="s">
        <v>588</v>
      </c>
      <c r="D482" s="20" t="s">
        <v>245</v>
      </c>
      <c r="G482" s="20">
        <v>0.7</v>
      </c>
      <c r="I482" s="198" t="s">
        <v>1377</v>
      </c>
    </row>
    <row r="483" spans="1:9" x14ac:dyDescent="0.25">
      <c r="A483" s="20">
        <v>483</v>
      </c>
      <c r="B483" s="75">
        <v>45967</v>
      </c>
      <c r="C483" s="20" t="s">
        <v>565</v>
      </c>
      <c r="D483" s="20" t="s">
        <v>203</v>
      </c>
      <c r="G483" s="20">
        <v>0</v>
      </c>
      <c r="I483" s="198" t="s">
        <v>1378</v>
      </c>
    </row>
    <row r="484" spans="1:9" x14ac:dyDescent="0.25">
      <c r="A484" s="20">
        <v>484</v>
      </c>
      <c r="B484" s="75">
        <v>45967</v>
      </c>
      <c r="C484" s="20" t="s">
        <v>565</v>
      </c>
      <c r="D484" s="20" t="s">
        <v>203</v>
      </c>
      <c r="G484" s="20">
        <v>1</v>
      </c>
      <c r="I484" s="198" t="s">
        <v>992</v>
      </c>
    </row>
    <row r="485" spans="1:9" x14ac:dyDescent="0.25">
      <c r="A485" s="20">
        <v>485</v>
      </c>
      <c r="B485" s="75">
        <v>45967</v>
      </c>
      <c r="C485" s="20" t="s">
        <v>590</v>
      </c>
      <c r="D485" s="20" t="s">
        <v>231</v>
      </c>
      <c r="G485" s="20">
        <v>0.5</v>
      </c>
      <c r="I485" s="198" t="s">
        <v>1379</v>
      </c>
    </row>
    <row r="486" spans="1:9" x14ac:dyDescent="0.25">
      <c r="A486" s="20">
        <v>486</v>
      </c>
      <c r="B486" s="75">
        <v>45967</v>
      </c>
      <c r="C486" s="20" t="s">
        <v>252</v>
      </c>
      <c r="D486" s="20" t="s">
        <v>251</v>
      </c>
      <c r="G486" s="20">
        <v>0.69</v>
      </c>
      <c r="I486" s="198" t="s">
        <v>1380</v>
      </c>
    </row>
    <row r="487" spans="1:9" x14ac:dyDescent="0.25">
      <c r="A487" s="20">
        <v>487</v>
      </c>
      <c r="B487" s="75">
        <v>45967</v>
      </c>
      <c r="C487" s="20" t="s">
        <v>218</v>
      </c>
      <c r="D487" s="20" t="s">
        <v>219</v>
      </c>
      <c r="G487" s="20">
        <v>0</v>
      </c>
      <c r="I487" s="198" t="s">
        <v>1381</v>
      </c>
    </row>
    <row r="488" spans="1:9" x14ac:dyDescent="0.25">
      <c r="A488" s="20">
        <v>488</v>
      </c>
      <c r="B488" s="75">
        <v>45967</v>
      </c>
      <c r="C488" s="20" t="s">
        <v>218</v>
      </c>
      <c r="D488" s="20" t="s">
        <v>247</v>
      </c>
      <c r="G488" s="20">
        <v>0.7</v>
      </c>
      <c r="I488" s="198" t="s">
        <v>1382</v>
      </c>
    </row>
    <row r="489" spans="1:9" x14ac:dyDescent="0.25">
      <c r="A489" s="20">
        <v>489</v>
      </c>
      <c r="B489" s="75">
        <v>45967</v>
      </c>
      <c r="C489" s="20" t="s">
        <v>549</v>
      </c>
      <c r="D489" s="20" t="s">
        <v>247</v>
      </c>
      <c r="G489" s="20">
        <v>0</v>
      </c>
      <c r="I489" s="198" t="s">
        <v>1382</v>
      </c>
    </row>
    <row r="490" spans="1:9" x14ac:dyDescent="0.25">
      <c r="A490" s="20">
        <v>490</v>
      </c>
      <c r="B490" s="75">
        <v>45967</v>
      </c>
      <c r="C490" s="20" t="s">
        <v>487</v>
      </c>
      <c r="D490" s="20" t="s">
        <v>203</v>
      </c>
      <c r="G490" s="20">
        <v>0</v>
      </c>
      <c r="I490" s="198" t="s">
        <v>1383</v>
      </c>
    </row>
    <row r="491" spans="1:9" x14ac:dyDescent="0.25">
      <c r="A491" s="20">
        <v>491</v>
      </c>
      <c r="B491" s="75">
        <v>45967</v>
      </c>
      <c r="C491" s="20" t="s">
        <v>592</v>
      </c>
      <c r="D491" s="20" t="s">
        <v>247</v>
      </c>
      <c r="G491" s="20">
        <v>0.7</v>
      </c>
      <c r="I491" s="198" t="s">
        <v>1384</v>
      </c>
    </row>
    <row r="492" spans="1:9" x14ac:dyDescent="0.25">
      <c r="A492" s="20">
        <v>492</v>
      </c>
      <c r="B492" s="75">
        <v>45967</v>
      </c>
      <c r="C492" s="20" t="s">
        <v>593</v>
      </c>
      <c r="D492" s="20" t="s">
        <v>247</v>
      </c>
      <c r="G492" s="20">
        <v>0</v>
      </c>
      <c r="I492" s="198" t="s">
        <v>1384</v>
      </c>
    </row>
    <row r="493" spans="1:9" x14ac:dyDescent="0.25">
      <c r="A493" s="20">
        <v>493</v>
      </c>
      <c r="B493" s="75">
        <v>45967</v>
      </c>
      <c r="C493" s="20" t="s">
        <v>585</v>
      </c>
      <c r="D493" s="20" t="s">
        <v>241</v>
      </c>
      <c r="G493" s="20">
        <v>0</v>
      </c>
      <c r="I493" s="198" t="s">
        <v>1385</v>
      </c>
    </row>
    <row r="494" spans="1:9" x14ac:dyDescent="0.25">
      <c r="A494" s="20">
        <v>494</v>
      </c>
      <c r="B494" s="75">
        <v>45967</v>
      </c>
      <c r="C494" s="20" t="s">
        <v>587</v>
      </c>
      <c r="D494" s="20" t="s">
        <v>243</v>
      </c>
      <c r="G494" s="20">
        <v>0</v>
      </c>
      <c r="I494" s="198" t="s">
        <v>1386</v>
      </c>
    </row>
    <row r="495" spans="1:9" x14ac:dyDescent="0.25">
      <c r="A495" s="20">
        <v>495</v>
      </c>
      <c r="B495" s="75">
        <v>45967</v>
      </c>
      <c r="C495" s="20" t="s">
        <v>587</v>
      </c>
      <c r="D495" s="20" t="s">
        <v>228</v>
      </c>
      <c r="G495" s="20">
        <v>0</v>
      </c>
      <c r="I495" s="198" t="s">
        <v>1387</v>
      </c>
    </row>
    <row r="496" spans="1:9" x14ac:dyDescent="0.25">
      <c r="A496" s="20">
        <v>496</v>
      </c>
      <c r="B496" s="75">
        <v>45967</v>
      </c>
      <c r="C496" s="20" t="s">
        <v>594</v>
      </c>
      <c r="D496" s="20" t="s">
        <v>224</v>
      </c>
      <c r="G496" s="20">
        <v>0.5</v>
      </c>
      <c r="I496" s="198" t="s">
        <v>1388</v>
      </c>
    </row>
    <row r="497" spans="1:9" x14ac:dyDescent="0.25">
      <c r="A497" s="20">
        <v>497</v>
      </c>
      <c r="B497" s="75">
        <v>45967</v>
      </c>
      <c r="C497" s="20" t="s">
        <v>596</v>
      </c>
      <c r="D497" s="20" t="s">
        <v>241</v>
      </c>
      <c r="G497" s="20">
        <v>0.7</v>
      </c>
      <c r="I497" s="198" t="s">
        <v>992</v>
      </c>
    </row>
    <row r="498" spans="1:9" x14ac:dyDescent="0.25">
      <c r="A498" s="20">
        <v>498</v>
      </c>
      <c r="B498" s="75">
        <v>45967</v>
      </c>
      <c r="C498" s="20" t="s">
        <v>490</v>
      </c>
      <c r="D498" s="20" t="s">
        <v>228</v>
      </c>
      <c r="G498" s="20">
        <v>0.7</v>
      </c>
      <c r="I498" s="198" t="s">
        <v>992</v>
      </c>
    </row>
    <row r="499" spans="1:9" x14ac:dyDescent="0.25">
      <c r="A499" s="20">
        <v>499</v>
      </c>
      <c r="B499" s="75">
        <v>45967</v>
      </c>
      <c r="C499" s="20" t="s">
        <v>598</v>
      </c>
      <c r="D499" s="20" t="s">
        <v>243</v>
      </c>
      <c r="G499" s="20">
        <v>0.7</v>
      </c>
      <c r="I499" s="198" t="s">
        <v>1389</v>
      </c>
    </row>
    <row r="500" spans="1:9" x14ac:dyDescent="0.25">
      <c r="A500" s="20">
        <v>500</v>
      </c>
      <c r="B500" s="75">
        <v>45967</v>
      </c>
      <c r="C500" s="20" t="s">
        <v>589</v>
      </c>
      <c r="D500" s="20" t="s">
        <v>245</v>
      </c>
      <c r="G500" s="20">
        <v>0</v>
      </c>
      <c r="I500" s="198" t="s">
        <v>1390</v>
      </c>
    </row>
    <row r="501" spans="1:9" x14ac:dyDescent="0.25">
      <c r="A501" s="20">
        <v>501</v>
      </c>
      <c r="B501" s="75">
        <v>45967</v>
      </c>
      <c r="C501" s="20" t="s">
        <v>262</v>
      </c>
      <c r="D501" s="20" t="s">
        <v>245</v>
      </c>
      <c r="G501" s="20">
        <v>0.7</v>
      </c>
      <c r="I501" s="198" t="s">
        <v>1391</v>
      </c>
    </row>
    <row r="502" spans="1:9" x14ac:dyDescent="0.25">
      <c r="A502" s="20">
        <v>502</v>
      </c>
      <c r="B502" s="75">
        <v>45967</v>
      </c>
      <c r="C502" s="20" t="s">
        <v>601</v>
      </c>
      <c r="D502" s="20" t="s">
        <v>247</v>
      </c>
      <c r="G502" s="20">
        <v>0.7</v>
      </c>
      <c r="I502" s="198" t="s">
        <v>1392</v>
      </c>
    </row>
    <row r="503" spans="1:9" x14ac:dyDescent="0.25">
      <c r="A503" s="20">
        <v>503</v>
      </c>
      <c r="B503" s="75">
        <v>45967</v>
      </c>
      <c r="C503" s="20" t="s">
        <v>603</v>
      </c>
      <c r="D503" s="20" t="s">
        <v>261</v>
      </c>
      <c r="G503" s="20">
        <v>0.7</v>
      </c>
      <c r="I503" s="198" t="s">
        <v>1393</v>
      </c>
    </row>
    <row r="504" spans="1:9" x14ac:dyDescent="0.25">
      <c r="A504" s="20">
        <v>504</v>
      </c>
      <c r="B504" s="75">
        <v>45967</v>
      </c>
      <c r="C504" s="20" t="s">
        <v>496</v>
      </c>
      <c r="D504" s="20" t="s">
        <v>203</v>
      </c>
      <c r="G504" s="20">
        <v>0.5</v>
      </c>
      <c r="I504" s="198" t="s">
        <v>1394</v>
      </c>
    </row>
    <row r="505" spans="1:9" x14ac:dyDescent="0.25">
      <c r="A505" s="20">
        <v>505</v>
      </c>
      <c r="B505" s="75">
        <v>45967</v>
      </c>
      <c r="C505" s="20" t="s">
        <v>606</v>
      </c>
      <c r="D505" s="20" t="s">
        <v>258</v>
      </c>
      <c r="G505" s="20">
        <v>0.7</v>
      </c>
      <c r="I505" s="198" t="s">
        <v>1395</v>
      </c>
    </row>
    <row r="506" spans="1:9" x14ac:dyDescent="0.25">
      <c r="A506" s="20">
        <v>506</v>
      </c>
      <c r="B506" s="75">
        <v>45967</v>
      </c>
      <c r="C506" s="20" t="s">
        <v>604</v>
      </c>
      <c r="D506" s="20" t="s">
        <v>261</v>
      </c>
      <c r="G506" s="20">
        <v>0</v>
      </c>
      <c r="I506" s="198" t="s">
        <v>1393</v>
      </c>
    </row>
    <row r="507" spans="1:9" x14ac:dyDescent="0.25">
      <c r="A507" s="20">
        <v>507</v>
      </c>
      <c r="B507" s="75">
        <v>45967</v>
      </c>
      <c r="C507" s="20" t="s">
        <v>607</v>
      </c>
      <c r="D507" s="20" t="s">
        <v>258</v>
      </c>
      <c r="G507" s="20">
        <v>0</v>
      </c>
      <c r="I507" s="198" t="s">
        <v>1395</v>
      </c>
    </row>
    <row r="508" spans="1:9" x14ac:dyDescent="0.25">
      <c r="A508" s="20">
        <v>508</v>
      </c>
      <c r="B508" s="75">
        <v>45967</v>
      </c>
      <c r="C508" s="20" t="s">
        <v>602</v>
      </c>
      <c r="D508" s="20" t="s">
        <v>247</v>
      </c>
      <c r="G508" s="20">
        <v>0</v>
      </c>
      <c r="I508" s="198" t="s">
        <v>1392</v>
      </c>
    </row>
    <row r="509" spans="1:9" x14ac:dyDescent="0.25">
      <c r="A509" s="20">
        <v>509</v>
      </c>
      <c r="B509" s="75">
        <v>45967</v>
      </c>
      <c r="C509" s="20" t="s">
        <v>498</v>
      </c>
      <c r="D509" s="20" t="s">
        <v>241</v>
      </c>
      <c r="G509" s="20">
        <v>0</v>
      </c>
      <c r="I509" s="198" t="s">
        <v>1396</v>
      </c>
    </row>
    <row r="510" spans="1:9" x14ac:dyDescent="0.25">
      <c r="A510" s="20">
        <v>510</v>
      </c>
      <c r="B510" s="75">
        <v>45967</v>
      </c>
      <c r="C510" s="20" t="s">
        <v>201</v>
      </c>
      <c r="D510" s="20" t="s">
        <v>241</v>
      </c>
      <c r="G510" s="20">
        <v>0.7</v>
      </c>
      <c r="I510" s="198" t="s">
        <v>1397</v>
      </c>
    </row>
    <row r="511" spans="1:9" x14ac:dyDescent="0.25">
      <c r="A511" s="20">
        <v>511</v>
      </c>
      <c r="B511" s="75">
        <v>45967</v>
      </c>
      <c r="C511" s="20" t="s">
        <v>609</v>
      </c>
      <c r="D511" s="20" t="s">
        <v>247</v>
      </c>
      <c r="G511" s="20">
        <v>0.7</v>
      </c>
      <c r="I511" s="198" t="s">
        <v>1398</v>
      </c>
    </row>
    <row r="512" spans="1:9" x14ac:dyDescent="0.25">
      <c r="A512" s="20">
        <v>512</v>
      </c>
      <c r="B512" s="75">
        <v>45967</v>
      </c>
      <c r="C512" s="20" t="s">
        <v>611</v>
      </c>
      <c r="D512" s="20" t="s">
        <v>261</v>
      </c>
      <c r="G512" s="20">
        <v>0.7</v>
      </c>
      <c r="I512" s="198" t="s">
        <v>1399</v>
      </c>
    </row>
    <row r="513" spans="1:9" x14ac:dyDescent="0.25">
      <c r="A513" s="20">
        <v>513</v>
      </c>
      <c r="B513" s="75">
        <v>45967</v>
      </c>
      <c r="C513" s="20" t="s">
        <v>188</v>
      </c>
      <c r="D513" s="20" t="s">
        <v>258</v>
      </c>
      <c r="G513" s="20">
        <v>0.7</v>
      </c>
      <c r="I513" s="198" t="s">
        <v>1400</v>
      </c>
    </row>
    <row r="514" spans="1:9" x14ac:dyDescent="0.25">
      <c r="A514" s="20">
        <v>514</v>
      </c>
      <c r="B514" s="75">
        <v>45967</v>
      </c>
      <c r="C514" s="20" t="s">
        <v>613</v>
      </c>
      <c r="D514" s="20" t="s">
        <v>264</v>
      </c>
      <c r="G514" s="20">
        <v>0.7</v>
      </c>
      <c r="I514" s="198" t="s">
        <v>1401</v>
      </c>
    </row>
    <row r="515" spans="1:9" x14ac:dyDescent="0.25">
      <c r="A515" s="20">
        <v>515</v>
      </c>
      <c r="B515" s="75">
        <v>45967</v>
      </c>
      <c r="C515" s="20" t="s">
        <v>614</v>
      </c>
      <c r="D515" s="20" t="s">
        <v>290</v>
      </c>
      <c r="G515" s="20">
        <v>0.7</v>
      </c>
      <c r="I515" s="198" t="s">
        <v>1402</v>
      </c>
    </row>
    <row r="516" spans="1:9" x14ac:dyDescent="0.25">
      <c r="A516" s="20">
        <v>516</v>
      </c>
      <c r="B516" s="75">
        <v>45967</v>
      </c>
      <c r="C516" s="20" t="s">
        <v>616</v>
      </c>
      <c r="D516" s="20" t="s">
        <v>277</v>
      </c>
      <c r="G516" s="20">
        <v>0.5</v>
      </c>
      <c r="I516" s="198" t="s">
        <v>1403</v>
      </c>
    </row>
    <row r="517" spans="1:9" x14ac:dyDescent="0.25">
      <c r="A517" s="20">
        <v>517</v>
      </c>
      <c r="B517" s="75">
        <v>45967</v>
      </c>
      <c r="C517" s="20" t="s">
        <v>269</v>
      </c>
      <c r="D517" s="20" t="s">
        <v>264</v>
      </c>
      <c r="G517" s="20">
        <v>0</v>
      </c>
      <c r="I517" s="198" t="s">
        <v>1401</v>
      </c>
    </row>
    <row r="518" spans="1:9" x14ac:dyDescent="0.25">
      <c r="A518" s="20">
        <v>518</v>
      </c>
      <c r="B518" s="75">
        <v>45967</v>
      </c>
      <c r="C518" s="20" t="s">
        <v>269</v>
      </c>
      <c r="D518" s="20" t="s">
        <v>264</v>
      </c>
      <c r="G518" s="20" t="s">
        <v>4</v>
      </c>
      <c r="I518" s="198" t="s">
        <v>992</v>
      </c>
    </row>
    <row r="519" spans="1:9" x14ac:dyDescent="0.25">
      <c r="A519" s="20">
        <v>519</v>
      </c>
      <c r="B519" s="75">
        <v>45967</v>
      </c>
      <c r="C519" s="20" t="s">
        <v>615</v>
      </c>
      <c r="D519" s="20" t="s">
        <v>290</v>
      </c>
      <c r="G519" s="20">
        <v>0</v>
      </c>
      <c r="I519" s="198" t="s">
        <v>1402</v>
      </c>
    </row>
    <row r="520" spans="1:9" x14ac:dyDescent="0.25">
      <c r="A520" s="20">
        <v>520</v>
      </c>
      <c r="B520" s="75">
        <v>45967</v>
      </c>
      <c r="C520" s="20" t="s">
        <v>610</v>
      </c>
      <c r="D520" s="20" t="s">
        <v>247</v>
      </c>
      <c r="G520" s="20">
        <v>0</v>
      </c>
      <c r="I520" s="198" t="s">
        <v>1398</v>
      </c>
    </row>
    <row r="521" spans="1:9" x14ac:dyDescent="0.25">
      <c r="A521" s="20">
        <v>521</v>
      </c>
      <c r="B521" s="75">
        <v>45967</v>
      </c>
      <c r="C521" s="20" t="s">
        <v>358</v>
      </c>
      <c r="D521" s="20" t="s">
        <v>261</v>
      </c>
      <c r="G521" s="20">
        <v>0</v>
      </c>
      <c r="I521" s="198" t="s">
        <v>1404</v>
      </c>
    </row>
    <row r="522" spans="1:9" x14ac:dyDescent="0.25">
      <c r="A522" s="20">
        <v>522</v>
      </c>
      <c r="B522" s="75">
        <v>45967</v>
      </c>
      <c r="C522" s="20" t="s">
        <v>612</v>
      </c>
      <c r="D522" s="20" t="s">
        <v>258</v>
      </c>
      <c r="G522" s="20">
        <v>0</v>
      </c>
      <c r="I522" s="198" t="s">
        <v>1405</v>
      </c>
    </row>
    <row r="523" spans="1:9" x14ac:dyDescent="0.25">
      <c r="A523" s="20">
        <v>523</v>
      </c>
      <c r="B523" s="75">
        <v>45967</v>
      </c>
      <c r="C523" s="20" t="s">
        <v>599</v>
      </c>
      <c r="D523" s="20" t="s">
        <v>243</v>
      </c>
      <c r="G523" s="20">
        <v>0</v>
      </c>
      <c r="I523" s="198" t="s">
        <v>1406</v>
      </c>
    </row>
    <row r="524" spans="1:9" x14ac:dyDescent="0.25">
      <c r="A524" s="20">
        <v>524</v>
      </c>
      <c r="B524" s="75">
        <v>45967</v>
      </c>
      <c r="C524" s="20" t="s">
        <v>600</v>
      </c>
      <c r="D524" s="20" t="s">
        <v>245</v>
      </c>
      <c r="G524" s="20">
        <v>0</v>
      </c>
      <c r="I524" s="198" t="s">
        <v>1407</v>
      </c>
    </row>
    <row r="525" spans="1:9" x14ac:dyDescent="0.25">
      <c r="A525" s="20">
        <v>525</v>
      </c>
      <c r="B525" s="75">
        <v>45967</v>
      </c>
      <c r="C525" s="20" t="s">
        <v>608</v>
      </c>
      <c r="D525" s="20" t="s">
        <v>241</v>
      </c>
      <c r="G525" s="20">
        <v>0</v>
      </c>
      <c r="I525" s="198" t="s">
        <v>1408</v>
      </c>
    </row>
    <row r="526" spans="1:9" x14ac:dyDescent="0.25">
      <c r="A526" s="20">
        <v>526</v>
      </c>
      <c r="B526" s="75">
        <v>45967</v>
      </c>
      <c r="C526" s="20" t="s">
        <v>597</v>
      </c>
      <c r="D526" s="20" t="s">
        <v>228</v>
      </c>
      <c r="G526" s="20">
        <v>0</v>
      </c>
      <c r="I526" s="198" t="s">
        <v>1409</v>
      </c>
    </row>
    <row r="527" spans="1:9" x14ac:dyDescent="0.25">
      <c r="A527" s="20">
        <v>527</v>
      </c>
      <c r="B527" s="75">
        <v>45967</v>
      </c>
      <c r="C527" s="20" t="s">
        <v>300</v>
      </c>
      <c r="D527" s="20" t="s">
        <v>213</v>
      </c>
      <c r="G527" s="20">
        <v>0.63</v>
      </c>
      <c r="I527" s="198" t="s">
        <v>1410</v>
      </c>
    </row>
    <row r="528" spans="1:9" x14ac:dyDescent="0.25">
      <c r="A528" s="20">
        <v>528</v>
      </c>
      <c r="B528" s="75">
        <v>45967</v>
      </c>
      <c r="C528" s="20" t="s">
        <v>214</v>
      </c>
      <c r="D528" s="20" t="s">
        <v>216</v>
      </c>
      <c r="G528" s="20">
        <v>0</v>
      </c>
      <c r="I528" s="198" t="s">
        <v>1411</v>
      </c>
    </row>
    <row r="529" spans="1:9" x14ac:dyDescent="0.25">
      <c r="A529" s="20">
        <v>529</v>
      </c>
      <c r="B529" s="75">
        <v>45967</v>
      </c>
      <c r="C529" s="20" t="s">
        <v>618</v>
      </c>
      <c r="D529" s="20" t="s">
        <v>243</v>
      </c>
      <c r="G529" s="20">
        <v>0.7</v>
      </c>
      <c r="I529" s="198" t="s">
        <v>1412</v>
      </c>
    </row>
    <row r="530" spans="1:9" x14ac:dyDescent="0.25">
      <c r="A530" s="20">
        <v>530</v>
      </c>
      <c r="B530" s="75">
        <v>45967</v>
      </c>
      <c r="C530" s="20" t="s">
        <v>619</v>
      </c>
      <c r="D530" s="20" t="s">
        <v>243</v>
      </c>
      <c r="G530" s="20">
        <v>0</v>
      </c>
      <c r="I530" s="198" t="s">
        <v>1412</v>
      </c>
    </row>
    <row r="531" spans="1:9" x14ac:dyDescent="0.25">
      <c r="A531" s="20">
        <v>531</v>
      </c>
      <c r="B531" s="75">
        <v>45967</v>
      </c>
      <c r="C531" s="20" t="s">
        <v>318</v>
      </c>
      <c r="D531" s="20" t="s">
        <v>243</v>
      </c>
      <c r="G531" s="20">
        <v>0.7</v>
      </c>
      <c r="I531" s="198" t="s">
        <v>1413</v>
      </c>
    </row>
    <row r="532" spans="1:9" x14ac:dyDescent="0.25">
      <c r="A532" s="20">
        <v>532</v>
      </c>
      <c r="B532" s="75">
        <v>45967</v>
      </c>
      <c r="C532" s="20" t="s">
        <v>591</v>
      </c>
      <c r="D532" s="20" t="s">
        <v>245</v>
      </c>
      <c r="G532" s="20">
        <v>0.7</v>
      </c>
      <c r="I532" s="198" t="s">
        <v>1414</v>
      </c>
    </row>
    <row r="533" spans="1:9" x14ac:dyDescent="0.25">
      <c r="A533" s="20">
        <v>533</v>
      </c>
      <c r="B533" s="75">
        <v>45967</v>
      </c>
      <c r="C533" s="20" t="s">
        <v>217</v>
      </c>
      <c r="D533" s="20" t="s">
        <v>216</v>
      </c>
      <c r="G533" s="20">
        <v>0.73499999999999999</v>
      </c>
      <c r="I533" s="198" t="s">
        <v>1415</v>
      </c>
    </row>
    <row r="534" spans="1:9" x14ac:dyDescent="0.25">
      <c r="A534" s="20">
        <v>534</v>
      </c>
      <c r="B534" s="75">
        <v>45967</v>
      </c>
      <c r="C534" s="20" t="s">
        <v>591</v>
      </c>
      <c r="D534" s="20" t="s">
        <v>231</v>
      </c>
      <c r="G534" s="20">
        <v>0</v>
      </c>
      <c r="I534" s="198" t="s">
        <v>1416</v>
      </c>
    </row>
    <row r="535" spans="1:9" x14ac:dyDescent="0.25">
      <c r="A535" s="20">
        <v>535</v>
      </c>
      <c r="B535" s="75">
        <v>45967</v>
      </c>
      <c r="C535" s="20" t="s">
        <v>217</v>
      </c>
      <c r="D535" s="20" t="s">
        <v>219</v>
      </c>
      <c r="G535" s="20">
        <v>0.83</v>
      </c>
      <c r="I535" s="198" t="s">
        <v>1417</v>
      </c>
    </row>
    <row r="536" spans="1:9" x14ac:dyDescent="0.25">
      <c r="A536" s="20">
        <v>536</v>
      </c>
      <c r="B536" s="75">
        <v>45967</v>
      </c>
      <c r="C536" s="20" t="s">
        <v>253</v>
      </c>
      <c r="D536" s="20" t="s">
        <v>251</v>
      </c>
      <c r="G536" s="20">
        <v>0</v>
      </c>
      <c r="I536" s="198" t="s">
        <v>1418</v>
      </c>
    </row>
    <row r="537" spans="1:9" x14ac:dyDescent="0.25">
      <c r="A537" s="20">
        <v>537</v>
      </c>
      <c r="B537" s="75">
        <v>45967</v>
      </c>
      <c r="C537" s="20" t="s">
        <v>620</v>
      </c>
      <c r="D537" s="20" t="s">
        <v>243</v>
      </c>
      <c r="G537" s="20">
        <v>0</v>
      </c>
      <c r="I537" s="198" t="s">
        <v>1419</v>
      </c>
    </row>
    <row r="538" spans="1:9" x14ac:dyDescent="0.25">
      <c r="A538" s="20">
        <v>538</v>
      </c>
      <c r="B538" s="75">
        <v>45967</v>
      </c>
      <c r="C538" s="20" t="s">
        <v>621</v>
      </c>
      <c r="D538" s="20" t="s">
        <v>245</v>
      </c>
      <c r="G538" s="20">
        <v>0</v>
      </c>
      <c r="I538" s="198" t="s">
        <v>1420</v>
      </c>
    </row>
    <row r="539" spans="1:9" x14ac:dyDescent="0.25">
      <c r="A539" s="20">
        <v>539</v>
      </c>
      <c r="B539" s="75">
        <v>45967</v>
      </c>
      <c r="C539" s="20" t="s">
        <v>622</v>
      </c>
      <c r="D539" s="20" t="s">
        <v>507</v>
      </c>
      <c r="G539" s="20">
        <v>0.3</v>
      </c>
      <c r="I539" s="198" t="s">
        <v>1421</v>
      </c>
    </row>
    <row r="540" spans="1:9" x14ac:dyDescent="0.25">
      <c r="A540" s="20">
        <v>540</v>
      </c>
      <c r="B540" s="75">
        <v>45967</v>
      </c>
      <c r="C540" s="20" t="s">
        <v>625</v>
      </c>
      <c r="D540" s="20" t="s">
        <v>299</v>
      </c>
      <c r="G540" s="20">
        <v>0.3</v>
      </c>
      <c r="I540" s="198" t="s">
        <v>1422</v>
      </c>
    </row>
    <row r="541" spans="1:9" x14ac:dyDescent="0.25">
      <c r="A541" s="20">
        <v>541</v>
      </c>
      <c r="B541" s="75">
        <v>45967</v>
      </c>
      <c r="C541" s="20" t="s">
        <v>628</v>
      </c>
      <c r="D541" s="20" t="s">
        <v>627</v>
      </c>
      <c r="G541" s="20">
        <v>0.3</v>
      </c>
      <c r="I541" s="198" t="s">
        <v>1423</v>
      </c>
    </row>
    <row r="542" spans="1:9" x14ac:dyDescent="0.25">
      <c r="A542" s="20">
        <v>542</v>
      </c>
      <c r="B542" s="75">
        <v>45967</v>
      </c>
      <c r="C542" s="20" t="s">
        <v>630</v>
      </c>
      <c r="D542" s="20" t="s">
        <v>517</v>
      </c>
      <c r="G542" s="20">
        <v>0.3</v>
      </c>
      <c r="I542" s="198" t="s">
        <v>1424</v>
      </c>
    </row>
    <row r="543" spans="1:9" x14ac:dyDescent="0.25">
      <c r="A543" s="20">
        <v>543</v>
      </c>
      <c r="B543" s="75">
        <v>45967</v>
      </c>
      <c r="C543" s="20" t="s">
        <v>632</v>
      </c>
      <c r="D543" s="20" t="s">
        <v>520</v>
      </c>
      <c r="G543" s="20">
        <v>0.3</v>
      </c>
      <c r="I543" s="198" t="s">
        <v>1425</v>
      </c>
    </row>
    <row r="544" spans="1:9" x14ac:dyDescent="0.25">
      <c r="A544" s="20">
        <v>544</v>
      </c>
      <c r="B544" s="75">
        <v>45967</v>
      </c>
      <c r="C544" s="20" t="s">
        <v>635</v>
      </c>
      <c r="D544" s="20" t="s">
        <v>634</v>
      </c>
      <c r="G544" s="20">
        <v>0.3</v>
      </c>
      <c r="I544" s="198" t="s">
        <v>1426</v>
      </c>
    </row>
    <row r="545" spans="1:9" x14ac:dyDescent="0.25">
      <c r="A545" s="20">
        <v>545</v>
      </c>
      <c r="B545" s="75">
        <v>45967</v>
      </c>
      <c r="C545" s="20" t="s">
        <v>637</v>
      </c>
      <c r="D545" s="20" t="s">
        <v>510</v>
      </c>
      <c r="G545" s="20">
        <v>0.3</v>
      </c>
      <c r="I545" s="198" t="s">
        <v>1427</v>
      </c>
    </row>
    <row r="546" spans="1:9" x14ac:dyDescent="0.25">
      <c r="A546" s="20">
        <v>546</v>
      </c>
      <c r="B546" s="75">
        <v>45967</v>
      </c>
      <c r="C546" s="20" t="s">
        <v>639</v>
      </c>
      <c r="D546" s="20" t="s">
        <v>277</v>
      </c>
      <c r="G546" s="20">
        <v>0</v>
      </c>
      <c r="I546" s="198" t="s">
        <v>1428</v>
      </c>
    </row>
    <row r="547" spans="1:9" x14ac:dyDescent="0.25">
      <c r="A547" s="20">
        <v>547</v>
      </c>
      <c r="B547" s="75">
        <v>45967</v>
      </c>
      <c r="C547" s="20" t="s">
        <v>639</v>
      </c>
      <c r="D547" s="20" t="s">
        <v>241</v>
      </c>
      <c r="G547" s="20">
        <v>0.7</v>
      </c>
      <c r="I547" s="198" t="s">
        <v>1429</v>
      </c>
    </row>
    <row r="548" spans="1:9" x14ac:dyDescent="0.25">
      <c r="A548" s="20">
        <v>548</v>
      </c>
      <c r="B548" s="75">
        <v>45967</v>
      </c>
      <c r="C548" s="20" t="s">
        <v>639</v>
      </c>
      <c r="D548" s="20" t="s">
        <v>228</v>
      </c>
      <c r="G548" s="20">
        <v>0.73</v>
      </c>
      <c r="I548" s="198" t="s">
        <v>1430</v>
      </c>
    </row>
    <row r="549" spans="1:9" x14ac:dyDescent="0.25">
      <c r="A549" s="20">
        <v>549</v>
      </c>
      <c r="B549" s="75">
        <v>45967</v>
      </c>
      <c r="C549" s="20" t="s">
        <v>497</v>
      </c>
      <c r="D549" s="20" t="s">
        <v>241</v>
      </c>
      <c r="G549" s="20">
        <v>0</v>
      </c>
      <c r="I549" s="198" t="s">
        <v>1429</v>
      </c>
    </row>
    <row r="550" spans="1:9" x14ac:dyDescent="0.25">
      <c r="A550" s="20">
        <v>550</v>
      </c>
      <c r="B550" s="75">
        <v>45967</v>
      </c>
      <c r="C550" s="20" t="s">
        <v>641</v>
      </c>
      <c r="D550" s="20" t="s">
        <v>228</v>
      </c>
      <c r="G550" s="20">
        <v>0</v>
      </c>
      <c r="I550" s="198" t="s">
        <v>1430</v>
      </c>
    </row>
    <row r="551" spans="1:9" x14ac:dyDescent="0.25">
      <c r="A551" s="20">
        <v>551</v>
      </c>
      <c r="B551" s="75">
        <v>45967</v>
      </c>
      <c r="C551" s="20" t="s">
        <v>605</v>
      </c>
      <c r="D551" s="20" t="s">
        <v>203</v>
      </c>
      <c r="G551" s="20">
        <v>0</v>
      </c>
      <c r="I551" s="198" t="s">
        <v>1431</v>
      </c>
    </row>
    <row r="552" spans="1:9" x14ac:dyDescent="0.25">
      <c r="A552" s="20">
        <v>552</v>
      </c>
      <c r="B552" s="75">
        <v>45968</v>
      </c>
      <c r="C552" s="20" t="s">
        <v>301</v>
      </c>
      <c r="D552" s="20" t="s">
        <v>231</v>
      </c>
      <c r="G552" s="20">
        <v>0.48</v>
      </c>
      <c r="I552" s="198" t="s">
        <v>1432</v>
      </c>
    </row>
    <row r="553" spans="1:9" x14ac:dyDescent="0.25">
      <c r="A553" s="20">
        <v>553</v>
      </c>
      <c r="B553" s="75">
        <v>45968</v>
      </c>
      <c r="C553" s="20" t="s">
        <v>215</v>
      </c>
      <c r="D553" s="20" t="s">
        <v>213</v>
      </c>
      <c r="G553" s="20">
        <v>0</v>
      </c>
      <c r="I553" s="198" t="s">
        <v>1433</v>
      </c>
    </row>
    <row r="554" spans="1:9" x14ac:dyDescent="0.25">
      <c r="A554" s="20">
        <v>554</v>
      </c>
      <c r="B554" s="75">
        <v>45968</v>
      </c>
      <c r="C554" s="20" t="s">
        <v>595</v>
      </c>
      <c r="D554" s="20" t="s">
        <v>224</v>
      </c>
      <c r="G554" s="20">
        <v>0</v>
      </c>
      <c r="I554" s="198" t="s">
        <v>1434</v>
      </c>
    </row>
    <row r="555" spans="1:9" x14ac:dyDescent="0.25">
      <c r="A555" s="20">
        <v>555</v>
      </c>
      <c r="B555" s="75">
        <v>45968</v>
      </c>
      <c r="C555" s="20" t="s">
        <v>642</v>
      </c>
      <c r="D555" s="20" t="s">
        <v>243</v>
      </c>
      <c r="G555" s="20">
        <v>0.7</v>
      </c>
      <c r="I555" s="198" t="s">
        <v>1435</v>
      </c>
    </row>
    <row r="556" spans="1:9" x14ac:dyDescent="0.25">
      <c r="A556" s="20">
        <v>556</v>
      </c>
      <c r="B556" s="75">
        <v>45968</v>
      </c>
      <c r="C556" s="20" t="s">
        <v>643</v>
      </c>
      <c r="D556" s="20" t="s">
        <v>245</v>
      </c>
      <c r="G556" s="20">
        <v>0.7</v>
      </c>
      <c r="I556" s="198" t="s">
        <v>1436</v>
      </c>
    </row>
    <row r="557" spans="1:9" x14ac:dyDescent="0.25">
      <c r="A557" s="20">
        <v>557</v>
      </c>
      <c r="B557" s="75">
        <v>45968</v>
      </c>
      <c r="C557" s="20" t="s">
        <v>645</v>
      </c>
      <c r="D557" s="20" t="s">
        <v>241</v>
      </c>
      <c r="G557" s="20">
        <v>0.7</v>
      </c>
      <c r="I557" s="198" t="s">
        <v>1437</v>
      </c>
    </row>
    <row r="558" spans="1:9" x14ac:dyDescent="0.25">
      <c r="A558" s="20">
        <v>558</v>
      </c>
      <c r="B558" s="75">
        <v>45968</v>
      </c>
      <c r="C558" s="20" t="s">
        <v>646</v>
      </c>
      <c r="D558" s="20" t="s">
        <v>224</v>
      </c>
      <c r="G558" s="20">
        <v>0.5</v>
      </c>
      <c r="I558" s="198" t="s">
        <v>1438</v>
      </c>
    </row>
    <row r="559" spans="1:9" x14ac:dyDescent="0.25">
      <c r="A559" s="20">
        <v>559</v>
      </c>
      <c r="B559" s="75">
        <v>45968</v>
      </c>
      <c r="C559" s="20" t="s">
        <v>588</v>
      </c>
      <c r="D559" s="20" t="s">
        <v>243</v>
      </c>
      <c r="G559" s="20">
        <v>0</v>
      </c>
      <c r="I559" s="198" t="s">
        <v>1435</v>
      </c>
    </row>
    <row r="560" spans="1:9" x14ac:dyDescent="0.25">
      <c r="A560" s="20">
        <v>560</v>
      </c>
      <c r="B560" s="75">
        <v>45968</v>
      </c>
      <c r="C560" s="20" t="s">
        <v>644</v>
      </c>
      <c r="D560" s="20" t="s">
        <v>245</v>
      </c>
      <c r="G560" s="20">
        <v>0</v>
      </c>
      <c r="I560" s="198" t="s">
        <v>1436</v>
      </c>
    </row>
    <row r="561" spans="1:9" x14ac:dyDescent="0.25">
      <c r="A561" s="20">
        <v>561</v>
      </c>
      <c r="B561" s="75">
        <v>45968</v>
      </c>
      <c r="C561" s="20" t="s">
        <v>647</v>
      </c>
      <c r="D561" s="20" t="s">
        <v>228</v>
      </c>
      <c r="G561" s="20">
        <v>0.7</v>
      </c>
      <c r="I561" s="198" t="s">
        <v>1439</v>
      </c>
    </row>
    <row r="562" spans="1:9" x14ac:dyDescent="0.25">
      <c r="A562" s="20">
        <v>562</v>
      </c>
      <c r="B562" s="75">
        <v>45968</v>
      </c>
      <c r="C562" s="20" t="s">
        <v>252</v>
      </c>
      <c r="D562" s="20" t="s">
        <v>213</v>
      </c>
      <c r="G562" s="20">
        <v>0.44</v>
      </c>
      <c r="I562" s="198" t="s">
        <v>1440</v>
      </c>
    </row>
    <row r="563" spans="1:9" x14ac:dyDescent="0.25">
      <c r="A563" s="20">
        <v>563</v>
      </c>
      <c r="B563" s="75">
        <v>45968</v>
      </c>
      <c r="C563" s="20" t="s">
        <v>218</v>
      </c>
      <c r="D563" s="20" t="s">
        <v>216</v>
      </c>
      <c r="G563" s="20">
        <v>0</v>
      </c>
      <c r="I563" s="198" t="s">
        <v>1441</v>
      </c>
    </row>
    <row r="564" spans="1:9" x14ac:dyDescent="0.25">
      <c r="A564" s="20">
        <v>564</v>
      </c>
      <c r="B564" s="75">
        <v>45968</v>
      </c>
      <c r="C564" s="20" t="s">
        <v>252</v>
      </c>
      <c r="D564" s="20" t="s">
        <v>251</v>
      </c>
      <c r="G564" s="20">
        <v>0.68</v>
      </c>
      <c r="I564" s="198" t="s">
        <v>1442</v>
      </c>
    </row>
    <row r="565" spans="1:9" x14ac:dyDescent="0.25">
      <c r="A565" s="20">
        <v>565</v>
      </c>
      <c r="B565" s="75">
        <v>45968</v>
      </c>
      <c r="C565" s="20" t="s">
        <v>218</v>
      </c>
      <c r="D565" s="20" t="s">
        <v>219</v>
      </c>
      <c r="G565" s="20">
        <v>0</v>
      </c>
      <c r="I565" s="198" t="s">
        <v>1443</v>
      </c>
    </row>
    <row r="566" spans="1:9" x14ac:dyDescent="0.25">
      <c r="A566" s="20">
        <v>566</v>
      </c>
      <c r="B566" s="75">
        <v>45968</v>
      </c>
      <c r="C566" s="20" t="s">
        <v>338</v>
      </c>
      <c r="D566" s="20" t="s">
        <v>241</v>
      </c>
      <c r="G566" s="20">
        <v>0</v>
      </c>
      <c r="I566" s="198" t="s">
        <v>1444</v>
      </c>
    </row>
    <row r="567" spans="1:9" x14ac:dyDescent="0.25">
      <c r="A567" s="20">
        <v>567</v>
      </c>
      <c r="B567" s="75">
        <v>45968</v>
      </c>
      <c r="C567" s="20" t="s">
        <v>648</v>
      </c>
      <c r="D567" s="20" t="s">
        <v>228</v>
      </c>
      <c r="G567" s="20">
        <v>0</v>
      </c>
      <c r="I567" s="198" t="s">
        <v>1439</v>
      </c>
    </row>
    <row r="568" spans="1:9" x14ac:dyDescent="0.25">
      <c r="A568" s="20">
        <v>568</v>
      </c>
      <c r="B568" s="75">
        <v>45968</v>
      </c>
      <c r="C568" s="20" t="s">
        <v>649</v>
      </c>
      <c r="D568" s="20" t="s">
        <v>228</v>
      </c>
      <c r="G568" s="20">
        <v>0.7</v>
      </c>
      <c r="I568" s="198" t="s">
        <v>1445</v>
      </c>
    </row>
    <row r="569" spans="1:9" x14ac:dyDescent="0.25">
      <c r="A569" s="20">
        <v>569</v>
      </c>
      <c r="B569" s="75">
        <v>45968</v>
      </c>
      <c r="C569" s="20" t="s">
        <v>649</v>
      </c>
      <c r="D569" s="20" t="s">
        <v>245</v>
      </c>
      <c r="G569" s="20">
        <v>0.7</v>
      </c>
      <c r="I569" s="198" t="s">
        <v>1446</v>
      </c>
    </row>
    <row r="570" spans="1:9" x14ac:dyDescent="0.25">
      <c r="A570" s="20">
        <v>570</v>
      </c>
      <c r="B570" s="75">
        <v>45968</v>
      </c>
      <c r="C570" s="20" t="s">
        <v>427</v>
      </c>
      <c r="D570" s="20" t="s">
        <v>241</v>
      </c>
      <c r="G570" s="20">
        <v>0.7</v>
      </c>
      <c r="I570" s="198" t="s">
        <v>1447</v>
      </c>
    </row>
    <row r="571" spans="1:9" x14ac:dyDescent="0.25">
      <c r="A571" s="20">
        <v>571</v>
      </c>
      <c r="B571" s="75">
        <v>45968</v>
      </c>
      <c r="C571" s="20" t="s">
        <v>256</v>
      </c>
      <c r="D571" s="20" t="s">
        <v>243</v>
      </c>
      <c r="G571" s="20">
        <v>0.7</v>
      </c>
      <c r="I571" s="198" t="s">
        <v>1448</v>
      </c>
    </row>
    <row r="572" spans="1:9" x14ac:dyDescent="0.25">
      <c r="A572" s="20">
        <v>572</v>
      </c>
      <c r="B572" s="75">
        <v>45968</v>
      </c>
      <c r="C572" s="20" t="s">
        <v>653</v>
      </c>
      <c r="D572" s="20" t="s">
        <v>247</v>
      </c>
      <c r="G572" s="20">
        <v>0.7</v>
      </c>
      <c r="I572" s="198" t="s">
        <v>1449</v>
      </c>
    </row>
    <row r="573" spans="1:9" x14ac:dyDescent="0.25">
      <c r="A573" s="20">
        <v>573</v>
      </c>
      <c r="B573" s="75">
        <v>45968</v>
      </c>
      <c r="C573" s="20" t="s">
        <v>655</v>
      </c>
      <c r="D573" s="20" t="s">
        <v>261</v>
      </c>
      <c r="G573" s="20">
        <v>0.7</v>
      </c>
      <c r="I573" s="198" t="s">
        <v>1450</v>
      </c>
    </row>
    <row r="574" spans="1:9" x14ac:dyDescent="0.25">
      <c r="A574" s="20">
        <v>574</v>
      </c>
      <c r="B574" s="75">
        <v>45968</v>
      </c>
      <c r="C574" s="20" t="s">
        <v>655</v>
      </c>
      <c r="D574" s="20" t="s">
        <v>258</v>
      </c>
      <c r="G574" s="20">
        <v>0.7</v>
      </c>
      <c r="I574" s="198" t="s">
        <v>1451</v>
      </c>
    </row>
    <row r="575" spans="1:9" x14ac:dyDescent="0.25">
      <c r="A575" s="20">
        <v>575</v>
      </c>
      <c r="B575" s="75">
        <v>45968</v>
      </c>
      <c r="C575" s="20" t="s">
        <v>656</v>
      </c>
      <c r="D575" s="20" t="s">
        <v>203</v>
      </c>
      <c r="G575" s="20" t="s">
        <v>4</v>
      </c>
      <c r="I575" s="198" t="s">
        <v>1452</v>
      </c>
    </row>
    <row r="576" spans="1:9" x14ac:dyDescent="0.25">
      <c r="A576" s="20">
        <v>576</v>
      </c>
      <c r="B576" s="75">
        <v>45968</v>
      </c>
      <c r="C576" s="20" t="s">
        <v>350</v>
      </c>
      <c r="D576" s="20" t="s">
        <v>290</v>
      </c>
      <c r="G576" s="20">
        <v>0.7</v>
      </c>
      <c r="I576" s="198" t="s">
        <v>1453</v>
      </c>
    </row>
    <row r="577" spans="1:9" x14ac:dyDescent="0.25">
      <c r="A577" s="20">
        <v>577</v>
      </c>
      <c r="B577" s="75">
        <v>45968</v>
      </c>
      <c r="C577" s="20" t="s">
        <v>429</v>
      </c>
      <c r="D577" s="20" t="s">
        <v>290</v>
      </c>
      <c r="G577" s="20">
        <v>0</v>
      </c>
      <c r="I577" s="198" t="s">
        <v>1453</v>
      </c>
    </row>
    <row r="578" spans="1:9" x14ac:dyDescent="0.25">
      <c r="A578" s="20">
        <v>578</v>
      </c>
      <c r="B578" s="75">
        <v>45968</v>
      </c>
      <c r="C578" s="20" t="s">
        <v>603</v>
      </c>
      <c r="D578" s="20" t="s">
        <v>258</v>
      </c>
      <c r="G578" s="20">
        <v>0</v>
      </c>
      <c r="I578" s="198" t="s">
        <v>1451</v>
      </c>
    </row>
    <row r="579" spans="1:9" x14ac:dyDescent="0.25">
      <c r="A579" s="20">
        <v>579</v>
      </c>
      <c r="B579" s="75">
        <v>45968</v>
      </c>
      <c r="C579" s="20" t="s">
        <v>640</v>
      </c>
      <c r="D579" s="20" t="s">
        <v>277</v>
      </c>
      <c r="G579" s="20">
        <v>0.5</v>
      </c>
      <c r="I579" s="198" t="s">
        <v>1454</v>
      </c>
    </row>
    <row r="580" spans="1:9" x14ac:dyDescent="0.25">
      <c r="A580" s="20">
        <v>580</v>
      </c>
      <c r="B580" s="75">
        <v>45968</v>
      </c>
      <c r="C580" s="20" t="s">
        <v>658</v>
      </c>
      <c r="D580" s="20" t="s">
        <v>258</v>
      </c>
      <c r="G580" s="20">
        <v>0.7</v>
      </c>
      <c r="I580" s="198" t="s">
        <v>992</v>
      </c>
    </row>
    <row r="581" spans="1:9" x14ac:dyDescent="0.25">
      <c r="A581" s="20">
        <v>581</v>
      </c>
      <c r="B581" s="75">
        <v>45968</v>
      </c>
      <c r="C581" s="20" t="s">
        <v>660</v>
      </c>
      <c r="D581" s="20" t="s">
        <v>290</v>
      </c>
      <c r="G581" s="20">
        <v>0.7</v>
      </c>
      <c r="I581" s="198" t="s">
        <v>992</v>
      </c>
    </row>
    <row r="582" spans="1:9" x14ac:dyDescent="0.25">
      <c r="A582" s="20">
        <v>582</v>
      </c>
      <c r="B582" s="75">
        <v>45968</v>
      </c>
      <c r="C582" s="20" t="s">
        <v>662</v>
      </c>
      <c r="D582" s="20" t="s">
        <v>296</v>
      </c>
      <c r="G582" s="20">
        <v>1</v>
      </c>
      <c r="I582" s="198" t="s">
        <v>1455</v>
      </c>
    </row>
    <row r="583" spans="1:9" x14ac:dyDescent="0.25">
      <c r="A583" s="20">
        <v>583</v>
      </c>
      <c r="B583" s="75">
        <v>45968</v>
      </c>
      <c r="C583" s="20" t="s">
        <v>617</v>
      </c>
      <c r="D583" s="20" t="s">
        <v>264</v>
      </c>
      <c r="G583" s="20">
        <v>0</v>
      </c>
      <c r="I583" s="198" t="s">
        <v>1456</v>
      </c>
    </row>
    <row r="584" spans="1:9" x14ac:dyDescent="0.25">
      <c r="A584" s="20">
        <v>584</v>
      </c>
      <c r="B584" s="75">
        <v>45968</v>
      </c>
      <c r="C584" s="20" t="s">
        <v>377</v>
      </c>
      <c r="D584" s="20" t="s">
        <v>261</v>
      </c>
      <c r="G584" s="20" t="s">
        <v>4</v>
      </c>
      <c r="H584" s="20" t="s">
        <v>1457</v>
      </c>
      <c r="I584" s="198" t="s">
        <v>1458</v>
      </c>
    </row>
    <row r="585" spans="1:9" x14ac:dyDescent="0.25">
      <c r="A585" s="20">
        <v>585</v>
      </c>
      <c r="B585" s="75">
        <v>45968</v>
      </c>
      <c r="C585" s="20" t="s">
        <v>327</v>
      </c>
      <c r="D585" s="20" t="s">
        <v>264</v>
      </c>
      <c r="G585" s="20">
        <v>0.7</v>
      </c>
      <c r="I585" s="198" t="s">
        <v>1459</v>
      </c>
    </row>
    <row r="586" spans="1:9" x14ac:dyDescent="0.25">
      <c r="A586" s="20">
        <v>586</v>
      </c>
      <c r="B586" s="75">
        <v>45968</v>
      </c>
      <c r="C586" s="20" t="s">
        <v>663</v>
      </c>
      <c r="D586" s="20" t="s">
        <v>393</v>
      </c>
      <c r="G586" s="20">
        <v>1</v>
      </c>
      <c r="I586" s="198" t="s">
        <v>1460</v>
      </c>
    </row>
    <row r="587" spans="1:9" x14ac:dyDescent="0.25">
      <c r="A587" s="20">
        <v>587</v>
      </c>
      <c r="B587" s="75">
        <v>45968</v>
      </c>
      <c r="C587" s="20" t="s">
        <v>380</v>
      </c>
      <c r="D587" s="20" t="s">
        <v>216</v>
      </c>
      <c r="G587" s="20">
        <v>0.71</v>
      </c>
      <c r="I587" s="198" t="s">
        <v>1461</v>
      </c>
    </row>
    <row r="588" spans="1:9" x14ac:dyDescent="0.25">
      <c r="A588" s="20">
        <v>588</v>
      </c>
      <c r="B588" s="75">
        <v>45968</v>
      </c>
      <c r="C588" s="20" t="s">
        <v>327</v>
      </c>
      <c r="D588" s="20" t="s">
        <v>231</v>
      </c>
      <c r="G588" s="20">
        <v>0</v>
      </c>
      <c r="I588" s="198" t="s">
        <v>1462</v>
      </c>
    </row>
    <row r="589" spans="1:9" x14ac:dyDescent="0.25">
      <c r="A589" s="20">
        <v>589</v>
      </c>
      <c r="B589" s="75">
        <v>45968</v>
      </c>
      <c r="C589" s="20" t="s">
        <v>665</v>
      </c>
      <c r="D589" s="20" t="s">
        <v>286</v>
      </c>
      <c r="G589" s="20">
        <v>1</v>
      </c>
      <c r="I589" s="198" t="s">
        <v>1463</v>
      </c>
    </row>
    <row r="590" spans="1:9" x14ac:dyDescent="0.25">
      <c r="A590" s="20">
        <v>590</v>
      </c>
      <c r="B590" s="75">
        <v>45968</v>
      </c>
      <c r="C590" s="20" t="s">
        <v>657</v>
      </c>
      <c r="D590" s="20" t="s">
        <v>203</v>
      </c>
      <c r="G590" s="20">
        <v>0</v>
      </c>
      <c r="I590" s="198" t="s">
        <v>1464</v>
      </c>
    </row>
    <row r="591" spans="1:9" x14ac:dyDescent="0.25">
      <c r="A591" s="20">
        <v>591</v>
      </c>
      <c r="B591" s="75">
        <v>45968</v>
      </c>
      <c r="C591" s="20" t="s">
        <v>657</v>
      </c>
      <c r="D591" s="20" t="s">
        <v>203</v>
      </c>
      <c r="G591" s="20">
        <v>1.5</v>
      </c>
      <c r="H591" s="85" t="s">
        <v>667</v>
      </c>
      <c r="I591" s="198" t="s">
        <v>992</v>
      </c>
    </row>
    <row r="592" spans="1:9" x14ac:dyDescent="0.25">
      <c r="A592" s="20">
        <v>592</v>
      </c>
      <c r="B592" s="75">
        <v>45968</v>
      </c>
      <c r="C592" s="20" t="s">
        <v>664</v>
      </c>
      <c r="D592" s="20" t="s">
        <v>286</v>
      </c>
      <c r="G592" s="20">
        <v>0</v>
      </c>
      <c r="I592" s="198" t="s">
        <v>1465</v>
      </c>
    </row>
    <row r="593" spans="1:9" x14ac:dyDescent="0.25">
      <c r="A593" s="20">
        <v>593</v>
      </c>
      <c r="B593" s="75">
        <v>45968</v>
      </c>
      <c r="C593" s="20" t="s">
        <v>664</v>
      </c>
      <c r="D593" s="20" t="s">
        <v>393</v>
      </c>
      <c r="G593" s="20">
        <v>0</v>
      </c>
      <c r="I593" s="198" t="s">
        <v>1466</v>
      </c>
    </row>
    <row r="594" spans="1:9" x14ac:dyDescent="0.25">
      <c r="A594" s="20">
        <v>594</v>
      </c>
      <c r="B594" s="75">
        <v>45968</v>
      </c>
      <c r="C594" s="20" t="s">
        <v>382</v>
      </c>
      <c r="D594" s="20" t="s">
        <v>261</v>
      </c>
      <c r="G594" s="20">
        <v>0</v>
      </c>
      <c r="I594" s="198" t="s">
        <v>1467</v>
      </c>
    </row>
    <row r="595" spans="1:9" x14ac:dyDescent="0.25">
      <c r="A595" s="20">
        <v>595</v>
      </c>
      <c r="B595" s="75">
        <v>45968</v>
      </c>
      <c r="C595" s="20" t="s">
        <v>382</v>
      </c>
      <c r="D595" s="20" t="s">
        <v>261</v>
      </c>
      <c r="G595" s="20">
        <v>1.5</v>
      </c>
      <c r="H595" s="85" t="s">
        <v>669</v>
      </c>
      <c r="I595" s="198" t="s">
        <v>992</v>
      </c>
    </row>
    <row r="596" spans="1:9" x14ac:dyDescent="0.25">
      <c r="A596" s="20">
        <v>596</v>
      </c>
      <c r="B596" s="75">
        <v>45968</v>
      </c>
      <c r="C596" s="20" t="s">
        <v>618</v>
      </c>
      <c r="D596" s="20" t="s">
        <v>296</v>
      </c>
      <c r="G596" s="20">
        <v>0</v>
      </c>
      <c r="I596" s="198" t="s">
        <v>1468</v>
      </c>
    </row>
    <row r="597" spans="1:9" x14ac:dyDescent="0.25">
      <c r="A597" s="20">
        <v>597</v>
      </c>
      <c r="B597" s="75">
        <v>45968</v>
      </c>
      <c r="C597" s="20" t="s">
        <v>661</v>
      </c>
      <c r="D597" s="20" t="s">
        <v>264</v>
      </c>
      <c r="G597" s="20">
        <v>0</v>
      </c>
      <c r="I597" s="198" t="s">
        <v>1469</v>
      </c>
    </row>
    <row r="598" spans="1:9" x14ac:dyDescent="0.25">
      <c r="A598" s="20">
        <v>598</v>
      </c>
      <c r="B598" s="75">
        <v>45968</v>
      </c>
      <c r="C598" s="20" t="s">
        <v>661</v>
      </c>
      <c r="D598" s="20" t="s">
        <v>290</v>
      </c>
      <c r="G598" s="20">
        <v>0</v>
      </c>
      <c r="I598" s="198" t="s">
        <v>1470</v>
      </c>
    </row>
    <row r="599" spans="1:9" x14ac:dyDescent="0.25">
      <c r="A599" s="20">
        <v>599</v>
      </c>
      <c r="B599" s="75">
        <v>45968</v>
      </c>
      <c r="C599" s="20" t="s">
        <v>659</v>
      </c>
      <c r="D599" s="20" t="s">
        <v>258</v>
      </c>
      <c r="G599" s="20">
        <v>0</v>
      </c>
      <c r="I599" s="198" t="s">
        <v>1471</v>
      </c>
    </row>
    <row r="600" spans="1:9" x14ac:dyDescent="0.25">
      <c r="A600" s="20">
        <v>600</v>
      </c>
      <c r="B600" s="75">
        <v>45968</v>
      </c>
      <c r="C600" s="20" t="s">
        <v>668</v>
      </c>
      <c r="D600" s="20" t="s">
        <v>261</v>
      </c>
      <c r="G600" s="20">
        <v>0</v>
      </c>
      <c r="I600" s="198" t="s">
        <v>1472</v>
      </c>
    </row>
    <row r="601" spans="1:9" x14ac:dyDescent="0.25">
      <c r="A601" s="20">
        <v>601</v>
      </c>
      <c r="B601" s="75">
        <v>45968</v>
      </c>
      <c r="C601" s="20" t="s">
        <v>654</v>
      </c>
      <c r="D601" s="20" t="s">
        <v>247</v>
      </c>
      <c r="G601" s="20">
        <v>0</v>
      </c>
      <c r="I601" s="198" t="s">
        <v>1473</v>
      </c>
    </row>
    <row r="602" spans="1:9" x14ac:dyDescent="0.25">
      <c r="A602" s="20">
        <v>602</v>
      </c>
      <c r="B602" s="75">
        <v>45968</v>
      </c>
      <c r="C602" s="20" t="s">
        <v>381</v>
      </c>
      <c r="D602" s="20" t="s">
        <v>243</v>
      </c>
      <c r="G602" s="20">
        <v>0</v>
      </c>
      <c r="I602" s="198" t="s">
        <v>1474</v>
      </c>
    </row>
    <row r="603" spans="1:9" x14ac:dyDescent="0.25">
      <c r="A603" s="20">
        <v>603</v>
      </c>
      <c r="B603" s="75">
        <v>45968</v>
      </c>
      <c r="C603" s="20" t="s">
        <v>651</v>
      </c>
      <c r="D603" s="20" t="s">
        <v>245</v>
      </c>
      <c r="G603" s="20">
        <v>0</v>
      </c>
      <c r="I603" s="198" t="s">
        <v>1475</v>
      </c>
    </row>
    <row r="604" spans="1:9" x14ac:dyDescent="0.25">
      <c r="A604" s="20">
        <v>604</v>
      </c>
      <c r="B604" s="75">
        <v>45968</v>
      </c>
      <c r="C604" s="20" t="s">
        <v>652</v>
      </c>
      <c r="D604" s="20" t="s">
        <v>241</v>
      </c>
      <c r="G604" s="20">
        <v>0</v>
      </c>
      <c r="I604" s="198" t="s">
        <v>1476</v>
      </c>
    </row>
    <row r="605" spans="1:9" x14ac:dyDescent="0.25">
      <c r="A605" s="20">
        <v>605</v>
      </c>
      <c r="B605" s="75">
        <v>45968</v>
      </c>
      <c r="C605" s="20" t="s">
        <v>650</v>
      </c>
      <c r="D605" s="20" t="s">
        <v>228</v>
      </c>
      <c r="G605" s="20">
        <v>0</v>
      </c>
      <c r="I605" s="198" t="s">
        <v>1477</v>
      </c>
    </row>
    <row r="606" spans="1:9" x14ac:dyDescent="0.25">
      <c r="A606" s="20">
        <v>606</v>
      </c>
      <c r="B606" s="75">
        <v>45968</v>
      </c>
      <c r="C606" s="20" t="s">
        <v>572</v>
      </c>
      <c r="D606" s="20" t="s">
        <v>241</v>
      </c>
      <c r="G606" s="20">
        <v>0.7</v>
      </c>
      <c r="I606" s="198" t="s">
        <v>992</v>
      </c>
    </row>
    <row r="607" spans="1:9" x14ac:dyDescent="0.25">
      <c r="A607" s="20">
        <v>607</v>
      </c>
      <c r="B607" s="75">
        <v>45968</v>
      </c>
      <c r="C607" s="20" t="s">
        <v>671</v>
      </c>
      <c r="D607" s="20" t="s">
        <v>245</v>
      </c>
      <c r="G607" s="20">
        <v>0.7</v>
      </c>
      <c r="I607" s="198" t="s">
        <v>992</v>
      </c>
    </row>
    <row r="608" spans="1:9" x14ac:dyDescent="0.25">
      <c r="A608" s="20">
        <v>608</v>
      </c>
      <c r="B608" s="75">
        <v>45968</v>
      </c>
      <c r="C608" s="20" t="s">
        <v>572</v>
      </c>
      <c r="D608" s="20" t="s">
        <v>243</v>
      </c>
      <c r="G608" s="20">
        <v>0.7</v>
      </c>
      <c r="I608" s="198" t="s">
        <v>992</v>
      </c>
    </row>
    <row r="609" spans="1:9" x14ac:dyDescent="0.25">
      <c r="A609" s="20">
        <v>609</v>
      </c>
      <c r="B609" s="75">
        <v>45968</v>
      </c>
      <c r="C609" s="20" t="s">
        <v>673</v>
      </c>
      <c r="D609" s="20" t="s">
        <v>228</v>
      </c>
      <c r="G609" s="20">
        <v>0.7</v>
      </c>
      <c r="I609" s="198" t="s">
        <v>992</v>
      </c>
    </row>
    <row r="610" spans="1:9" x14ac:dyDescent="0.25">
      <c r="A610" s="20">
        <v>610</v>
      </c>
      <c r="B610" s="75">
        <v>45968</v>
      </c>
      <c r="C610" s="20" t="s">
        <v>675</v>
      </c>
      <c r="D610" s="20" t="s">
        <v>247</v>
      </c>
      <c r="G610" s="20">
        <v>0.7</v>
      </c>
      <c r="I610" s="198" t="s">
        <v>992</v>
      </c>
    </row>
    <row r="611" spans="1:9" x14ac:dyDescent="0.25">
      <c r="A611" s="20">
        <v>611</v>
      </c>
      <c r="B611" s="75">
        <v>45968</v>
      </c>
      <c r="C611" s="20" t="s">
        <v>396</v>
      </c>
      <c r="D611" s="20" t="s">
        <v>261</v>
      </c>
      <c r="G611" s="20">
        <v>0.8</v>
      </c>
      <c r="I611" s="198" t="s">
        <v>992</v>
      </c>
    </row>
    <row r="612" spans="1:9" x14ac:dyDescent="0.25">
      <c r="A612" s="20">
        <v>612</v>
      </c>
      <c r="B612" s="75">
        <v>45968</v>
      </c>
      <c r="C612" s="20" t="s">
        <v>677</v>
      </c>
      <c r="D612" s="20" t="s">
        <v>264</v>
      </c>
      <c r="G612" s="20">
        <v>0.8</v>
      </c>
      <c r="I612" s="198" t="s">
        <v>1478</v>
      </c>
    </row>
    <row r="613" spans="1:9" x14ac:dyDescent="0.25">
      <c r="A613" s="20">
        <v>613</v>
      </c>
      <c r="B613" s="75">
        <v>45968</v>
      </c>
      <c r="C613" s="20" t="s">
        <v>217</v>
      </c>
      <c r="D613" s="20" t="s">
        <v>231</v>
      </c>
      <c r="G613" s="20">
        <v>0.69</v>
      </c>
      <c r="I613" s="198" t="s">
        <v>1479</v>
      </c>
    </row>
    <row r="614" spans="1:9" x14ac:dyDescent="0.25">
      <c r="A614" s="20">
        <v>614</v>
      </c>
      <c r="B614" s="75">
        <v>45968</v>
      </c>
      <c r="C614" s="20" t="s">
        <v>591</v>
      </c>
      <c r="D614" s="20" t="s">
        <v>213</v>
      </c>
      <c r="G614" s="20">
        <v>0</v>
      </c>
      <c r="I614" s="198" t="s">
        <v>1480</v>
      </c>
    </row>
    <row r="615" spans="1:9" x14ac:dyDescent="0.25">
      <c r="A615" s="20">
        <v>615</v>
      </c>
      <c r="B615" s="75">
        <v>45968</v>
      </c>
      <c r="C615" s="20" t="s">
        <v>217</v>
      </c>
      <c r="D615" s="20" t="s">
        <v>219</v>
      </c>
      <c r="G615" s="20">
        <v>0.83</v>
      </c>
      <c r="I615" s="198" t="s">
        <v>1481</v>
      </c>
    </row>
    <row r="616" spans="1:9" x14ac:dyDescent="0.25">
      <c r="A616" s="20">
        <v>616</v>
      </c>
      <c r="B616" s="75">
        <v>45968</v>
      </c>
      <c r="C616" s="20" t="s">
        <v>253</v>
      </c>
      <c r="D616" s="20" t="s">
        <v>251</v>
      </c>
      <c r="G616" s="20">
        <v>0</v>
      </c>
      <c r="I616" s="198" t="s">
        <v>1482</v>
      </c>
    </row>
    <row r="617" spans="1:9" x14ac:dyDescent="0.25">
      <c r="A617" s="20">
        <v>617</v>
      </c>
      <c r="B617" s="75">
        <v>45968</v>
      </c>
      <c r="C617" s="20" t="s">
        <v>680</v>
      </c>
      <c r="D617" s="20" t="s">
        <v>258</v>
      </c>
      <c r="G617" s="20">
        <v>0.8</v>
      </c>
      <c r="I617" s="198" t="s">
        <v>1483</v>
      </c>
    </row>
    <row r="618" spans="1:9" x14ac:dyDescent="0.25">
      <c r="A618" s="20">
        <v>618</v>
      </c>
      <c r="B618" s="75">
        <v>45968</v>
      </c>
      <c r="C618" s="20" t="s">
        <v>678</v>
      </c>
      <c r="D618" s="20" t="s">
        <v>264</v>
      </c>
      <c r="G618" s="20">
        <v>0</v>
      </c>
      <c r="I618" s="198" t="s">
        <v>1484</v>
      </c>
    </row>
    <row r="619" spans="1:9" x14ac:dyDescent="0.25">
      <c r="A619" s="20">
        <v>619</v>
      </c>
      <c r="B619" s="75">
        <v>45968</v>
      </c>
      <c r="C619" s="20" t="s">
        <v>681</v>
      </c>
      <c r="D619" s="20" t="s">
        <v>258</v>
      </c>
      <c r="G619" s="20">
        <v>0</v>
      </c>
      <c r="I619" s="198" t="s">
        <v>1483</v>
      </c>
    </row>
    <row r="620" spans="1:9" x14ac:dyDescent="0.25">
      <c r="A620" s="20">
        <v>620</v>
      </c>
      <c r="B620" s="75">
        <v>45968</v>
      </c>
      <c r="C620" s="20" t="s">
        <v>385</v>
      </c>
      <c r="D620" s="20" t="s">
        <v>261</v>
      </c>
      <c r="G620" s="20">
        <v>0</v>
      </c>
      <c r="I620" s="198" t="s">
        <v>1485</v>
      </c>
    </row>
    <row r="621" spans="1:9" x14ac:dyDescent="0.25">
      <c r="A621" s="20">
        <v>621</v>
      </c>
      <c r="B621" s="75">
        <v>45968</v>
      </c>
      <c r="C621" s="20" t="s">
        <v>670</v>
      </c>
      <c r="D621" s="20" t="s">
        <v>241</v>
      </c>
      <c r="G621" s="20">
        <v>0</v>
      </c>
      <c r="I621" s="198" t="s">
        <v>1486</v>
      </c>
    </row>
    <row r="622" spans="1:9" x14ac:dyDescent="0.25">
      <c r="A622" s="20">
        <v>622</v>
      </c>
      <c r="B622" s="75">
        <v>45968</v>
      </c>
      <c r="C622" s="20" t="s">
        <v>676</v>
      </c>
      <c r="D622" s="20" t="s">
        <v>247</v>
      </c>
      <c r="G622" s="20">
        <v>0</v>
      </c>
      <c r="I622" s="198" t="s">
        <v>1487</v>
      </c>
    </row>
    <row r="623" spans="1:9" x14ac:dyDescent="0.25">
      <c r="A623" s="20">
        <v>623</v>
      </c>
      <c r="B623" s="75">
        <v>45968</v>
      </c>
      <c r="C623" s="20" t="s">
        <v>674</v>
      </c>
      <c r="D623" s="20" t="s">
        <v>228</v>
      </c>
      <c r="G623" s="20">
        <v>0</v>
      </c>
      <c r="I623" s="198" t="s">
        <v>1488</v>
      </c>
    </row>
    <row r="624" spans="1:9" x14ac:dyDescent="0.25">
      <c r="A624" s="20">
        <v>624</v>
      </c>
      <c r="B624" s="75">
        <v>45968</v>
      </c>
      <c r="C624" s="20" t="s">
        <v>672</v>
      </c>
      <c r="D624" s="20" t="s">
        <v>243</v>
      </c>
      <c r="G624" s="20">
        <v>0</v>
      </c>
      <c r="I624" s="198" t="s">
        <v>1489</v>
      </c>
    </row>
    <row r="625" spans="1:9" x14ac:dyDescent="0.25">
      <c r="A625" s="20">
        <v>625</v>
      </c>
      <c r="B625" s="75">
        <v>45968</v>
      </c>
      <c r="C625" s="20" t="s">
        <v>282</v>
      </c>
      <c r="D625" s="20" t="s">
        <v>245</v>
      </c>
      <c r="G625" s="20">
        <v>0</v>
      </c>
      <c r="I625" s="198" t="s">
        <v>1490</v>
      </c>
    </row>
    <row r="626" spans="1:9" x14ac:dyDescent="0.25">
      <c r="A626" s="20">
        <v>626</v>
      </c>
      <c r="B626" s="75">
        <v>45968</v>
      </c>
      <c r="C626" s="20" t="s">
        <v>682</v>
      </c>
      <c r="D626" s="20" t="s">
        <v>277</v>
      </c>
      <c r="G626" s="20">
        <v>0</v>
      </c>
      <c r="I626" s="198" t="s">
        <v>1491</v>
      </c>
    </row>
    <row r="627" spans="1:9" x14ac:dyDescent="0.25">
      <c r="A627" s="20">
        <v>627</v>
      </c>
      <c r="B627" s="75">
        <v>45968</v>
      </c>
      <c r="C627" s="20" t="s">
        <v>684</v>
      </c>
      <c r="D627" s="20" t="s">
        <v>241</v>
      </c>
      <c r="G627" s="20">
        <v>0.7</v>
      </c>
      <c r="I627" s="198" t="s">
        <v>1492</v>
      </c>
    </row>
    <row r="628" spans="1:9" x14ac:dyDescent="0.25">
      <c r="A628" s="20">
        <v>628</v>
      </c>
      <c r="B628" s="75">
        <v>45968</v>
      </c>
      <c r="C628" s="20" t="s">
        <v>684</v>
      </c>
      <c r="D628" s="20" t="s">
        <v>228</v>
      </c>
      <c r="G628" s="20">
        <v>0.7</v>
      </c>
      <c r="I628" s="198" t="s">
        <v>1493</v>
      </c>
    </row>
    <row r="629" spans="1:9" x14ac:dyDescent="0.25">
      <c r="A629" s="20">
        <v>629</v>
      </c>
      <c r="B629" s="75">
        <v>45968</v>
      </c>
      <c r="C629" s="20" t="s">
        <v>666</v>
      </c>
      <c r="D629" s="20" t="s">
        <v>203</v>
      </c>
      <c r="G629" s="20">
        <v>0</v>
      </c>
      <c r="I629" s="198" t="s">
        <v>1494</v>
      </c>
    </row>
    <row r="630" spans="1:9" x14ac:dyDescent="0.25">
      <c r="A630" s="20">
        <v>630</v>
      </c>
      <c r="B630" s="75">
        <v>45969</v>
      </c>
      <c r="C630" s="20" t="s">
        <v>232</v>
      </c>
      <c r="D630" s="20" t="s">
        <v>213</v>
      </c>
      <c r="G630" s="20">
        <v>0.435</v>
      </c>
      <c r="I630" s="198" t="s">
        <v>1495</v>
      </c>
    </row>
    <row r="631" spans="1:9" x14ac:dyDescent="0.25">
      <c r="A631" s="20">
        <v>631</v>
      </c>
      <c r="B631" s="75">
        <v>45969</v>
      </c>
      <c r="C631" s="20" t="s">
        <v>301</v>
      </c>
      <c r="D631" s="20" t="s">
        <v>216</v>
      </c>
      <c r="G631" s="20">
        <v>0</v>
      </c>
      <c r="I631" s="198" t="s">
        <v>1496</v>
      </c>
    </row>
    <row r="632" spans="1:9" x14ac:dyDescent="0.25">
      <c r="A632" s="20">
        <v>632</v>
      </c>
      <c r="B632" s="75">
        <v>45969</v>
      </c>
      <c r="C632" s="20" t="s">
        <v>226</v>
      </c>
      <c r="D632" s="20" t="s">
        <v>241</v>
      </c>
      <c r="G632" s="20">
        <v>0</v>
      </c>
      <c r="I632" s="198" t="s">
        <v>1497</v>
      </c>
    </row>
    <row r="633" spans="1:9" x14ac:dyDescent="0.25">
      <c r="A633" s="20">
        <v>633</v>
      </c>
      <c r="B633" s="75">
        <v>45969</v>
      </c>
      <c r="C633" s="20" t="s">
        <v>534</v>
      </c>
      <c r="D633" s="20" t="s">
        <v>228</v>
      </c>
      <c r="G633" s="20">
        <v>0</v>
      </c>
      <c r="I633" s="198" t="s">
        <v>1498</v>
      </c>
    </row>
    <row r="634" spans="1:9" x14ac:dyDescent="0.25">
      <c r="A634" s="20">
        <v>634</v>
      </c>
      <c r="B634" s="75">
        <v>45969</v>
      </c>
      <c r="C634" s="20" t="s">
        <v>685</v>
      </c>
      <c r="D634" s="20" t="s">
        <v>203</v>
      </c>
      <c r="G634" s="20">
        <v>1</v>
      </c>
      <c r="I634" s="198" t="s">
        <v>1499</v>
      </c>
    </row>
    <row r="635" spans="1:9" x14ac:dyDescent="0.25">
      <c r="A635" s="20">
        <v>635</v>
      </c>
      <c r="B635" s="75">
        <v>45969</v>
      </c>
      <c r="C635" s="20" t="s">
        <v>561</v>
      </c>
      <c r="D635" s="20" t="s">
        <v>209</v>
      </c>
      <c r="G635" s="20">
        <v>0</v>
      </c>
      <c r="I635" s="198" t="s">
        <v>1500</v>
      </c>
    </row>
    <row r="636" spans="1:9" x14ac:dyDescent="0.25">
      <c r="A636" s="20">
        <v>636</v>
      </c>
      <c r="B636" s="75">
        <v>45969</v>
      </c>
      <c r="C636" s="20" t="s">
        <v>679</v>
      </c>
      <c r="D636" s="20" t="s">
        <v>219</v>
      </c>
      <c r="G636" s="20">
        <v>0</v>
      </c>
      <c r="H636" s="20" t="s">
        <v>1501</v>
      </c>
      <c r="I636" s="198" t="s">
        <v>1502</v>
      </c>
    </row>
    <row r="637" spans="1:9" x14ac:dyDescent="0.25">
      <c r="A637" s="20">
        <v>637</v>
      </c>
      <c r="B637" s="75">
        <v>45969</v>
      </c>
      <c r="C637" s="20" t="s">
        <v>252</v>
      </c>
      <c r="D637" s="20" t="s">
        <v>216</v>
      </c>
      <c r="G637" s="20">
        <v>0.38</v>
      </c>
      <c r="I637" s="198" t="s">
        <v>1503</v>
      </c>
    </row>
    <row r="638" spans="1:9" x14ac:dyDescent="0.25">
      <c r="A638" s="20">
        <v>638</v>
      </c>
      <c r="B638" s="75">
        <v>45969</v>
      </c>
      <c r="C638" s="20" t="s">
        <v>218</v>
      </c>
      <c r="D638" s="20" t="s">
        <v>231</v>
      </c>
      <c r="G638" s="20">
        <v>0</v>
      </c>
      <c r="I638" s="198" t="s">
        <v>1504</v>
      </c>
    </row>
    <row r="639" spans="1:9" x14ac:dyDescent="0.25">
      <c r="A639" s="20">
        <v>639</v>
      </c>
      <c r="B639" s="75">
        <v>45969</v>
      </c>
      <c r="C639" s="20" t="s">
        <v>248</v>
      </c>
      <c r="D639" s="20" t="s">
        <v>251</v>
      </c>
      <c r="G639" s="20">
        <v>0.67</v>
      </c>
      <c r="I639" s="198" t="s">
        <v>1505</v>
      </c>
    </row>
    <row r="640" spans="1:9" x14ac:dyDescent="0.25">
      <c r="A640" s="20">
        <v>640</v>
      </c>
      <c r="B640" s="75">
        <v>45969</v>
      </c>
      <c r="C640" s="20" t="s">
        <v>687</v>
      </c>
      <c r="D640" s="20" t="s">
        <v>209</v>
      </c>
      <c r="G640" s="20">
        <v>1.7</v>
      </c>
      <c r="I640" s="198" t="s">
        <v>1506</v>
      </c>
    </row>
    <row r="641" spans="1:9" x14ac:dyDescent="0.25">
      <c r="A641" s="20">
        <v>641</v>
      </c>
      <c r="B641" s="75">
        <v>45969</v>
      </c>
      <c r="C641" s="20" t="s">
        <v>689</v>
      </c>
      <c r="D641" s="20" t="s">
        <v>243</v>
      </c>
      <c r="G641" s="20">
        <v>0.7</v>
      </c>
      <c r="I641" s="198" t="s">
        <v>1507</v>
      </c>
    </row>
    <row r="642" spans="1:9" x14ac:dyDescent="0.25">
      <c r="A642" s="20">
        <v>642</v>
      </c>
      <c r="B642" s="75">
        <v>45969</v>
      </c>
      <c r="C642" s="20" t="s">
        <v>355</v>
      </c>
      <c r="D642" s="20" t="s">
        <v>245</v>
      </c>
      <c r="G642" s="20">
        <v>0.7</v>
      </c>
      <c r="I642" s="198" t="s">
        <v>1508</v>
      </c>
    </row>
    <row r="643" spans="1:9" x14ac:dyDescent="0.25">
      <c r="A643" s="20">
        <v>643</v>
      </c>
      <c r="B643" s="75">
        <v>45969</v>
      </c>
      <c r="C643" s="20" t="s">
        <v>683</v>
      </c>
      <c r="D643" s="20" t="s">
        <v>241</v>
      </c>
      <c r="G643" s="20">
        <v>0.7</v>
      </c>
      <c r="I643" s="198" t="s">
        <v>1509</v>
      </c>
    </row>
    <row r="644" spans="1:9" x14ac:dyDescent="0.25">
      <c r="A644" s="20">
        <v>644</v>
      </c>
      <c r="B644" s="75">
        <v>45969</v>
      </c>
      <c r="C644" s="20" t="s">
        <v>683</v>
      </c>
      <c r="D644" s="20" t="s">
        <v>277</v>
      </c>
      <c r="G644" s="20">
        <v>1.5</v>
      </c>
      <c r="I644" s="198" t="s">
        <v>1510</v>
      </c>
    </row>
    <row r="645" spans="1:9" x14ac:dyDescent="0.25">
      <c r="A645" s="20">
        <v>645</v>
      </c>
      <c r="B645" s="75">
        <v>45969</v>
      </c>
      <c r="C645" s="20" t="s">
        <v>690</v>
      </c>
      <c r="D645" s="20" t="s">
        <v>243</v>
      </c>
      <c r="G645" s="20">
        <v>0</v>
      </c>
      <c r="I645" s="198" t="s">
        <v>1511</v>
      </c>
    </row>
    <row r="646" spans="1:9" x14ac:dyDescent="0.25">
      <c r="A646" s="20">
        <v>646</v>
      </c>
      <c r="B646" s="75">
        <v>45969</v>
      </c>
      <c r="C646" s="20" t="s">
        <v>691</v>
      </c>
      <c r="D646" s="20" t="s">
        <v>245</v>
      </c>
      <c r="G646" s="20">
        <v>0</v>
      </c>
      <c r="I646" s="198" t="s">
        <v>1512</v>
      </c>
    </row>
    <row r="647" spans="1:9" x14ac:dyDescent="0.25">
      <c r="A647" s="20">
        <v>647</v>
      </c>
      <c r="B647" s="75">
        <v>45969</v>
      </c>
      <c r="C647" s="20" t="s">
        <v>692</v>
      </c>
      <c r="D647" s="20" t="s">
        <v>241</v>
      </c>
      <c r="G647" s="20">
        <v>0</v>
      </c>
      <c r="I647" s="198" t="s">
        <v>1513</v>
      </c>
    </row>
    <row r="648" spans="1:9" x14ac:dyDescent="0.25">
      <c r="A648" s="20">
        <v>648</v>
      </c>
      <c r="B648" s="75">
        <v>45969</v>
      </c>
      <c r="C648" s="20" t="s">
        <v>693</v>
      </c>
      <c r="D648" s="20" t="s">
        <v>286</v>
      </c>
      <c r="G648" s="20">
        <v>0.3</v>
      </c>
      <c r="H648" s="20" t="s">
        <v>695</v>
      </c>
      <c r="I648" s="198" t="s">
        <v>1514</v>
      </c>
    </row>
    <row r="649" spans="1:9" x14ac:dyDescent="0.25">
      <c r="A649" s="20">
        <v>649</v>
      </c>
      <c r="B649" s="75">
        <v>45969</v>
      </c>
      <c r="C649" s="20" t="s">
        <v>696</v>
      </c>
      <c r="D649" s="20" t="s">
        <v>228</v>
      </c>
      <c r="G649" s="20">
        <v>0.7</v>
      </c>
      <c r="I649" s="198" t="s">
        <v>1515</v>
      </c>
    </row>
    <row r="650" spans="1:9" x14ac:dyDescent="0.25">
      <c r="A650" s="20">
        <v>650</v>
      </c>
      <c r="B650" s="75">
        <v>45969</v>
      </c>
      <c r="C650" s="20" t="s">
        <v>698</v>
      </c>
      <c r="D650" s="20" t="s">
        <v>243</v>
      </c>
      <c r="G650" s="20">
        <v>0.7</v>
      </c>
      <c r="I650" s="198" t="s">
        <v>1516</v>
      </c>
    </row>
    <row r="651" spans="1:9" x14ac:dyDescent="0.25">
      <c r="A651" s="20">
        <v>651</v>
      </c>
      <c r="B651" s="75">
        <v>45969</v>
      </c>
      <c r="C651" s="20" t="s">
        <v>694</v>
      </c>
      <c r="D651" s="20" t="s">
        <v>286</v>
      </c>
      <c r="G651" s="20">
        <v>0</v>
      </c>
      <c r="I651" s="198" t="s">
        <v>1514</v>
      </c>
    </row>
    <row r="652" spans="1:9" x14ac:dyDescent="0.25">
      <c r="A652" s="20">
        <v>652</v>
      </c>
      <c r="B652" s="75">
        <v>45969</v>
      </c>
      <c r="C652" s="20" t="s">
        <v>514</v>
      </c>
      <c r="D652" s="20" t="s">
        <v>245</v>
      </c>
      <c r="G652" s="20">
        <v>0.7</v>
      </c>
      <c r="I652" s="198" t="s">
        <v>1517</v>
      </c>
    </row>
    <row r="653" spans="1:9" x14ac:dyDescent="0.25">
      <c r="A653" s="20">
        <v>653</v>
      </c>
      <c r="B653" s="75">
        <v>45969</v>
      </c>
      <c r="C653" s="20" t="s">
        <v>300</v>
      </c>
      <c r="D653" s="20" t="s">
        <v>231</v>
      </c>
      <c r="G653" s="20">
        <v>0.59499999999999997</v>
      </c>
      <c r="I653" s="198" t="s">
        <v>1518</v>
      </c>
    </row>
    <row r="654" spans="1:9" x14ac:dyDescent="0.25">
      <c r="A654" s="20">
        <v>654</v>
      </c>
      <c r="B654" s="75">
        <v>45969</v>
      </c>
      <c r="C654" s="20" t="s">
        <v>214</v>
      </c>
      <c r="D654" s="20" t="s">
        <v>213</v>
      </c>
      <c r="G654" s="20">
        <v>0</v>
      </c>
      <c r="I654" s="198" t="s">
        <v>1519</v>
      </c>
    </row>
    <row r="655" spans="1:9" x14ac:dyDescent="0.25">
      <c r="A655" s="20">
        <v>655</v>
      </c>
      <c r="B655" s="75">
        <v>45969</v>
      </c>
      <c r="C655" s="20" t="s">
        <v>697</v>
      </c>
      <c r="D655" s="20" t="s">
        <v>228</v>
      </c>
      <c r="G655" s="20">
        <v>0</v>
      </c>
      <c r="I655" s="198" t="s">
        <v>1520</v>
      </c>
    </row>
    <row r="656" spans="1:9" x14ac:dyDescent="0.25">
      <c r="A656" s="20">
        <v>656</v>
      </c>
      <c r="B656" s="75">
        <v>45969</v>
      </c>
      <c r="C656" s="20" t="s">
        <v>701</v>
      </c>
      <c r="D656" s="20" t="s">
        <v>241</v>
      </c>
      <c r="G656" s="20">
        <v>0.7</v>
      </c>
      <c r="I656" s="198" t="s">
        <v>1521</v>
      </c>
    </row>
    <row r="657" spans="1:9" x14ac:dyDescent="0.25">
      <c r="A657" s="20">
        <v>657</v>
      </c>
      <c r="B657" s="75">
        <v>45969</v>
      </c>
      <c r="C657" s="20" t="s">
        <v>702</v>
      </c>
      <c r="D657" s="20" t="s">
        <v>247</v>
      </c>
      <c r="G657" s="20">
        <v>0.7</v>
      </c>
      <c r="I657" s="198" t="s">
        <v>1522</v>
      </c>
    </row>
    <row r="658" spans="1:9" x14ac:dyDescent="0.25">
      <c r="A658" s="20">
        <v>658</v>
      </c>
      <c r="B658" s="75">
        <v>45969</v>
      </c>
      <c r="C658" s="20" t="s">
        <v>704</v>
      </c>
      <c r="D658" s="20" t="s">
        <v>228</v>
      </c>
      <c r="G658" s="20">
        <v>0.7</v>
      </c>
      <c r="I658" s="198" t="s">
        <v>1523</v>
      </c>
    </row>
    <row r="659" spans="1:9" x14ac:dyDescent="0.25">
      <c r="A659" s="20">
        <v>659</v>
      </c>
      <c r="B659" s="75">
        <v>45969</v>
      </c>
      <c r="C659" s="20" t="s">
        <v>703</v>
      </c>
      <c r="D659" s="20" t="s">
        <v>247</v>
      </c>
      <c r="G659" s="20">
        <v>0</v>
      </c>
      <c r="I659" s="198" t="s">
        <v>1524</v>
      </c>
    </row>
    <row r="660" spans="1:9" x14ac:dyDescent="0.25">
      <c r="A660" s="20">
        <v>660</v>
      </c>
      <c r="B660" s="75">
        <v>45969</v>
      </c>
      <c r="C660" s="20" t="s">
        <v>661</v>
      </c>
      <c r="D660" s="20" t="s">
        <v>241</v>
      </c>
      <c r="G660" s="20">
        <v>0</v>
      </c>
      <c r="I660" s="198" t="s">
        <v>1525</v>
      </c>
    </row>
    <row r="661" spans="1:9" x14ac:dyDescent="0.25">
      <c r="A661" s="20">
        <v>661</v>
      </c>
      <c r="B661" s="75">
        <v>45969</v>
      </c>
      <c r="C661" s="20" t="s">
        <v>706</v>
      </c>
      <c r="D661" s="20" t="s">
        <v>241</v>
      </c>
      <c r="G661" s="20">
        <v>0.7</v>
      </c>
      <c r="I661" s="198" t="s">
        <v>1526</v>
      </c>
    </row>
    <row r="662" spans="1:9" x14ac:dyDescent="0.25">
      <c r="A662" s="20">
        <v>662</v>
      </c>
      <c r="B662" s="75">
        <v>45969</v>
      </c>
      <c r="C662" s="20" t="s">
        <v>708</v>
      </c>
      <c r="D662" s="20" t="s">
        <v>247</v>
      </c>
      <c r="G662" s="20">
        <v>0.7</v>
      </c>
      <c r="I662" s="198" t="s">
        <v>1527</v>
      </c>
    </row>
    <row r="663" spans="1:9" x14ac:dyDescent="0.25">
      <c r="A663" s="20">
        <v>663</v>
      </c>
      <c r="B663" s="75">
        <v>45969</v>
      </c>
      <c r="C663" s="20" t="s">
        <v>710</v>
      </c>
      <c r="D663" s="20" t="s">
        <v>261</v>
      </c>
      <c r="G663" s="20">
        <v>0.7</v>
      </c>
      <c r="I663" s="198" t="s">
        <v>1528</v>
      </c>
    </row>
    <row r="664" spans="1:9" x14ac:dyDescent="0.25">
      <c r="A664" s="20">
        <v>664</v>
      </c>
      <c r="B664" s="75">
        <v>45969</v>
      </c>
      <c r="C664" s="20" t="s">
        <v>529</v>
      </c>
      <c r="D664" s="20" t="s">
        <v>258</v>
      </c>
      <c r="G664" s="20">
        <v>0.7</v>
      </c>
      <c r="I664" s="198" t="s">
        <v>1529</v>
      </c>
    </row>
    <row r="665" spans="1:9" x14ac:dyDescent="0.25">
      <c r="A665" s="20">
        <v>665</v>
      </c>
      <c r="B665" s="75">
        <v>45969</v>
      </c>
      <c r="C665" s="20" t="s">
        <v>217</v>
      </c>
      <c r="D665" s="20" t="s">
        <v>213</v>
      </c>
      <c r="G665" s="20">
        <v>0.68</v>
      </c>
      <c r="I665" s="198" t="s">
        <v>1530</v>
      </c>
    </row>
    <row r="666" spans="1:9" x14ac:dyDescent="0.25">
      <c r="A666" s="20">
        <v>666</v>
      </c>
      <c r="B666" s="75">
        <v>45969</v>
      </c>
      <c r="C666" s="20" t="s">
        <v>253</v>
      </c>
      <c r="D666" s="20" t="s">
        <v>216</v>
      </c>
      <c r="G666" s="20">
        <v>0</v>
      </c>
      <c r="I666" s="198" t="s">
        <v>1531</v>
      </c>
    </row>
    <row r="667" spans="1:9" x14ac:dyDescent="0.25">
      <c r="A667" s="20">
        <v>667</v>
      </c>
      <c r="B667" s="75">
        <v>45969</v>
      </c>
      <c r="C667" s="20" t="s">
        <v>217</v>
      </c>
      <c r="D667" s="20" t="s">
        <v>219</v>
      </c>
      <c r="G667" s="20">
        <v>0.84</v>
      </c>
      <c r="I667" s="198" t="s">
        <v>1532</v>
      </c>
    </row>
    <row r="668" spans="1:9" x14ac:dyDescent="0.25">
      <c r="A668" s="20">
        <v>668</v>
      </c>
      <c r="B668" s="75">
        <v>45969</v>
      </c>
      <c r="C668" s="20" t="s">
        <v>253</v>
      </c>
      <c r="D668" s="20" t="s">
        <v>251</v>
      </c>
      <c r="G668" s="20">
        <v>0</v>
      </c>
      <c r="I668" s="198" t="s">
        <v>1533</v>
      </c>
    </row>
    <row r="669" spans="1:9" x14ac:dyDescent="0.25">
      <c r="A669" s="20">
        <v>669</v>
      </c>
      <c r="B669" s="75">
        <v>45969</v>
      </c>
      <c r="C669" s="20" t="s">
        <v>398</v>
      </c>
      <c r="D669" s="20" t="s">
        <v>264</v>
      </c>
      <c r="G669" s="20">
        <v>0.75</v>
      </c>
      <c r="I669" s="198" t="s">
        <v>1534</v>
      </c>
    </row>
    <row r="670" spans="1:9" x14ac:dyDescent="0.25">
      <c r="A670" s="20">
        <v>670</v>
      </c>
      <c r="B670" s="75">
        <v>45969</v>
      </c>
      <c r="C670" s="20" t="s">
        <v>712</v>
      </c>
      <c r="D670" s="20" t="s">
        <v>264</v>
      </c>
      <c r="G670" s="20">
        <v>0</v>
      </c>
      <c r="I670" s="198" t="s">
        <v>1534</v>
      </c>
    </row>
    <row r="671" spans="1:9" x14ac:dyDescent="0.25">
      <c r="A671" s="20">
        <v>671</v>
      </c>
      <c r="B671" s="75">
        <v>45969</v>
      </c>
      <c r="C671" s="20" t="s">
        <v>580</v>
      </c>
      <c r="D671" s="20" t="s">
        <v>258</v>
      </c>
      <c r="G671" s="20">
        <v>0</v>
      </c>
      <c r="I671" s="198" t="s">
        <v>1535</v>
      </c>
    </row>
    <row r="672" spans="1:9" x14ac:dyDescent="0.25">
      <c r="A672" s="20">
        <v>672</v>
      </c>
      <c r="B672" s="75">
        <v>45969</v>
      </c>
      <c r="C672" s="20" t="s">
        <v>711</v>
      </c>
      <c r="D672" s="20" t="s">
        <v>261</v>
      </c>
      <c r="G672" s="20">
        <v>0</v>
      </c>
      <c r="I672" s="198" t="s">
        <v>1536</v>
      </c>
    </row>
    <row r="673" spans="1:9" x14ac:dyDescent="0.25">
      <c r="A673" s="20">
        <v>673</v>
      </c>
      <c r="B673" s="75">
        <v>45969</v>
      </c>
      <c r="C673" s="20" t="s">
        <v>709</v>
      </c>
      <c r="D673" s="20" t="s">
        <v>247</v>
      </c>
      <c r="G673" s="20">
        <v>0</v>
      </c>
      <c r="I673" s="198" t="s">
        <v>1537</v>
      </c>
    </row>
    <row r="674" spans="1:9" x14ac:dyDescent="0.25">
      <c r="A674" s="20">
        <v>674</v>
      </c>
      <c r="B674" s="75">
        <v>45969</v>
      </c>
      <c r="C674" s="20" t="s">
        <v>707</v>
      </c>
      <c r="D674" s="20" t="s">
        <v>241</v>
      </c>
      <c r="G674" s="20">
        <v>0</v>
      </c>
      <c r="I674" s="198" t="s">
        <v>1538</v>
      </c>
    </row>
    <row r="675" spans="1:9" x14ac:dyDescent="0.25">
      <c r="A675" s="20">
        <v>675</v>
      </c>
      <c r="B675" s="75">
        <v>45969</v>
      </c>
      <c r="C675" s="20" t="s">
        <v>705</v>
      </c>
      <c r="D675" s="20" t="s">
        <v>228</v>
      </c>
      <c r="G675" s="20">
        <v>0</v>
      </c>
      <c r="I675" s="198" t="s">
        <v>1539</v>
      </c>
    </row>
    <row r="676" spans="1:9" x14ac:dyDescent="0.25">
      <c r="A676" s="20">
        <v>676</v>
      </c>
      <c r="B676" s="75">
        <v>45969</v>
      </c>
      <c r="C676" s="20" t="s">
        <v>699</v>
      </c>
      <c r="D676" s="20" t="s">
        <v>243</v>
      </c>
      <c r="G676" s="20">
        <v>0</v>
      </c>
      <c r="I676" s="198" t="s">
        <v>1540</v>
      </c>
    </row>
    <row r="677" spans="1:9" x14ac:dyDescent="0.25">
      <c r="A677" s="20">
        <v>677</v>
      </c>
      <c r="B677" s="75">
        <v>45969</v>
      </c>
      <c r="C677" s="20" t="s">
        <v>700</v>
      </c>
      <c r="D677" s="20" t="s">
        <v>245</v>
      </c>
      <c r="G677" s="20">
        <v>0</v>
      </c>
      <c r="I677" s="198" t="s">
        <v>1541</v>
      </c>
    </row>
    <row r="678" spans="1:9" x14ac:dyDescent="0.25">
      <c r="A678" s="20">
        <v>678</v>
      </c>
      <c r="B678" s="75">
        <v>45969</v>
      </c>
      <c r="C678" s="20" t="s">
        <v>713</v>
      </c>
      <c r="D678" s="20" t="s">
        <v>286</v>
      </c>
      <c r="G678" s="20">
        <v>0.8</v>
      </c>
      <c r="I678" s="198" t="s">
        <v>1542</v>
      </c>
    </row>
    <row r="679" spans="1:9" x14ac:dyDescent="0.25">
      <c r="A679" s="20">
        <v>679</v>
      </c>
      <c r="B679" s="75">
        <v>45969</v>
      </c>
      <c r="C679" s="20" t="s">
        <v>626</v>
      </c>
      <c r="D679" s="20" t="s">
        <v>299</v>
      </c>
      <c r="G679" s="20">
        <v>0</v>
      </c>
      <c r="I679" s="198" t="s">
        <v>1543</v>
      </c>
    </row>
    <row r="680" spans="1:9" x14ac:dyDescent="0.25">
      <c r="A680" s="20">
        <v>680</v>
      </c>
      <c r="B680" s="75">
        <v>45969</v>
      </c>
      <c r="C680" s="20" t="s">
        <v>626</v>
      </c>
      <c r="D680" s="20" t="s">
        <v>293</v>
      </c>
      <c r="G680" s="20">
        <v>0.8</v>
      </c>
      <c r="I680" s="198" t="s">
        <v>1544</v>
      </c>
    </row>
    <row r="681" spans="1:9" x14ac:dyDescent="0.25">
      <c r="A681" s="20">
        <v>681</v>
      </c>
      <c r="B681" s="75">
        <v>45969</v>
      </c>
      <c r="C681" s="20" t="s">
        <v>629</v>
      </c>
      <c r="D681" s="20" t="s">
        <v>627</v>
      </c>
      <c r="G681" s="20">
        <v>0</v>
      </c>
      <c r="I681" s="198" t="s">
        <v>1545</v>
      </c>
    </row>
    <row r="682" spans="1:9" x14ac:dyDescent="0.25">
      <c r="A682" s="20">
        <v>682</v>
      </c>
      <c r="B682" s="75">
        <v>45969</v>
      </c>
      <c r="C682" s="20" t="s">
        <v>629</v>
      </c>
      <c r="D682" s="20" t="s">
        <v>322</v>
      </c>
      <c r="G682" s="20">
        <v>0.8</v>
      </c>
      <c r="I682" s="198" t="s">
        <v>1546</v>
      </c>
    </row>
    <row r="683" spans="1:9" x14ac:dyDescent="0.25">
      <c r="A683" s="20">
        <v>683</v>
      </c>
      <c r="B683" s="75">
        <v>45969</v>
      </c>
      <c r="C683" s="20" t="s">
        <v>631</v>
      </c>
      <c r="D683" s="20" t="s">
        <v>383</v>
      </c>
      <c r="G683" s="20">
        <v>0.8</v>
      </c>
      <c r="I683" s="198" t="s">
        <v>1547</v>
      </c>
    </row>
    <row r="684" spans="1:9" x14ac:dyDescent="0.25">
      <c r="A684" s="20">
        <v>684</v>
      </c>
      <c r="B684" s="75">
        <v>45969</v>
      </c>
      <c r="C684" s="20" t="s">
        <v>239</v>
      </c>
      <c r="D684" s="20" t="s">
        <v>386</v>
      </c>
      <c r="G684" s="20">
        <v>0.8</v>
      </c>
      <c r="I684" s="198" t="s">
        <v>1548</v>
      </c>
    </row>
    <row r="685" spans="1:9" x14ac:dyDescent="0.25">
      <c r="A685" s="20">
        <v>685</v>
      </c>
      <c r="B685" s="75">
        <v>45969</v>
      </c>
      <c r="C685" s="20" t="s">
        <v>633</v>
      </c>
      <c r="D685" s="20" t="s">
        <v>393</v>
      </c>
      <c r="G685" s="20">
        <v>0.8</v>
      </c>
      <c r="I685" s="198" t="s">
        <v>1549</v>
      </c>
    </row>
    <row r="686" spans="1:9" x14ac:dyDescent="0.25">
      <c r="A686" s="20">
        <v>686</v>
      </c>
      <c r="B686" s="75">
        <v>45969</v>
      </c>
      <c r="C686" s="20" t="s">
        <v>638</v>
      </c>
      <c r="D686" s="20" t="s">
        <v>296</v>
      </c>
      <c r="G686" s="20">
        <v>0.8</v>
      </c>
      <c r="I686" s="198" t="s">
        <v>1550</v>
      </c>
    </row>
    <row r="687" spans="1:9" x14ac:dyDescent="0.25">
      <c r="A687" s="20">
        <v>687</v>
      </c>
      <c r="B687" s="75">
        <v>45969</v>
      </c>
      <c r="C687" s="20" t="s">
        <v>631</v>
      </c>
      <c r="D687" s="20" t="s">
        <v>517</v>
      </c>
      <c r="G687" s="20">
        <v>0</v>
      </c>
      <c r="I687" s="198" t="s">
        <v>1551</v>
      </c>
    </row>
    <row r="688" spans="1:9" x14ac:dyDescent="0.25">
      <c r="A688" s="20">
        <v>688</v>
      </c>
      <c r="B688" s="75">
        <v>45969</v>
      </c>
      <c r="C688" s="20" t="s">
        <v>633</v>
      </c>
      <c r="D688" s="20" t="s">
        <v>520</v>
      </c>
      <c r="G688" s="20">
        <v>0</v>
      </c>
      <c r="I688" s="198" t="s">
        <v>1552</v>
      </c>
    </row>
    <row r="689" spans="1:9" x14ac:dyDescent="0.25">
      <c r="A689" s="20">
        <v>689</v>
      </c>
      <c r="B689" s="75">
        <v>45969</v>
      </c>
      <c r="C689" s="20" t="s">
        <v>636</v>
      </c>
      <c r="D689" s="20" t="s">
        <v>634</v>
      </c>
      <c r="G689" s="20">
        <v>0</v>
      </c>
      <c r="I689" s="198" t="s">
        <v>1553</v>
      </c>
    </row>
    <row r="690" spans="1:9" x14ac:dyDescent="0.25">
      <c r="A690" s="20">
        <v>690</v>
      </c>
      <c r="B690" s="75">
        <v>45969</v>
      </c>
      <c r="C690" s="20" t="s">
        <v>638</v>
      </c>
      <c r="D690" s="20" t="s">
        <v>510</v>
      </c>
      <c r="G690" s="20">
        <v>0</v>
      </c>
      <c r="I690" s="198" t="s">
        <v>1554</v>
      </c>
    </row>
    <row r="691" spans="1:9" x14ac:dyDescent="0.25">
      <c r="A691" s="20">
        <v>691</v>
      </c>
      <c r="B691" s="75">
        <v>45969</v>
      </c>
      <c r="C691" s="20" t="s">
        <v>623</v>
      </c>
      <c r="D691" s="20" t="s">
        <v>507</v>
      </c>
      <c r="G691" s="20">
        <v>0</v>
      </c>
      <c r="I691" s="198" t="s">
        <v>1555</v>
      </c>
    </row>
    <row r="692" spans="1:9" x14ac:dyDescent="0.25">
      <c r="A692" s="20">
        <v>692</v>
      </c>
      <c r="B692" s="75">
        <v>45969</v>
      </c>
      <c r="C692" s="20" t="s">
        <v>719</v>
      </c>
      <c r="D692" s="20" t="s">
        <v>277</v>
      </c>
      <c r="G692" s="20">
        <v>0</v>
      </c>
      <c r="I692" s="198" t="s">
        <v>1556</v>
      </c>
    </row>
    <row r="693" spans="1:9" x14ac:dyDescent="0.25">
      <c r="A693" s="20">
        <v>693</v>
      </c>
      <c r="B693" s="75">
        <v>45969</v>
      </c>
      <c r="C693" s="20" t="s">
        <v>688</v>
      </c>
      <c r="D693" s="20" t="s">
        <v>209</v>
      </c>
      <c r="G693" s="20">
        <v>0</v>
      </c>
      <c r="I693" s="198" t="s">
        <v>1557</v>
      </c>
    </row>
    <row r="694" spans="1:9" x14ac:dyDescent="0.25">
      <c r="A694" s="20">
        <v>694</v>
      </c>
      <c r="B694" s="75">
        <v>45969</v>
      </c>
      <c r="C694" s="20" t="s">
        <v>688</v>
      </c>
      <c r="D694" s="20" t="s">
        <v>241</v>
      </c>
      <c r="G694" s="20">
        <v>0.7</v>
      </c>
      <c r="I694" s="198" t="s">
        <v>1558</v>
      </c>
    </row>
    <row r="695" spans="1:9" x14ac:dyDescent="0.25">
      <c r="A695" s="20">
        <v>695</v>
      </c>
      <c r="B695" s="75">
        <v>45969</v>
      </c>
      <c r="C695" s="20" t="s">
        <v>688</v>
      </c>
      <c r="D695" s="20" t="s">
        <v>243</v>
      </c>
      <c r="G695" s="20">
        <v>0.7</v>
      </c>
      <c r="I695" s="198" t="s">
        <v>1559</v>
      </c>
    </row>
    <row r="696" spans="1:9" x14ac:dyDescent="0.25">
      <c r="A696" s="20">
        <v>696</v>
      </c>
      <c r="B696" s="75">
        <v>45969</v>
      </c>
      <c r="C696" s="20" t="s">
        <v>688</v>
      </c>
      <c r="D696" s="20" t="s">
        <v>245</v>
      </c>
      <c r="G696" s="20">
        <v>0.7</v>
      </c>
      <c r="I696" s="198" t="s">
        <v>1560</v>
      </c>
    </row>
    <row r="697" spans="1:9" x14ac:dyDescent="0.25">
      <c r="A697" s="20">
        <v>697</v>
      </c>
      <c r="B697" s="75">
        <v>45969</v>
      </c>
      <c r="C697" s="20" t="s">
        <v>688</v>
      </c>
      <c r="D697" s="20" t="s">
        <v>228</v>
      </c>
      <c r="G697" s="20">
        <v>0.7</v>
      </c>
      <c r="I697" s="198" t="s">
        <v>1561</v>
      </c>
    </row>
    <row r="698" spans="1:9" x14ac:dyDescent="0.25">
      <c r="A698" s="20">
        <v>698</v>
      </c>
      <c r="B698" s="75">
        <v>45970</v>
      </c>
      <c r="C698" s="20" t="s">
        <v>406</v>
      </c>
      <c r="D698" s="20" t="s">
        <v>243</v>
      </c>
      <c r="G698" s="20">
        <v>0</v>
      </c>
      <c r="I698" s="198" t="s">
        <v>1562</v>
      </c>
    </row>
    <row r="699" spans="1:9" x14ac:dyDescent="0.25">
      <c r="A699" s="20">
        <v>699</v>
      </c>
      <c r="B699" s="75">
        <v>45970</v>
      </c>
      <c r="C699" s="20" t="s">
        <v>211</v>
      </c>
      <c r="D699" s="20" t="s">
        <v>245</v>
      </c>
      <c r="G699" s="20">
        <v>0</v>
      </c>
      <c r="I699" s="198" t="s">
        <v>1563</v>
      </c>
    </row>
    <row r="700" spans="1:9" x14ac:dyDescent="0.25">
      <c r="A700" s="20">
        <v>700</v>
      </c>
      <c r="B700" s="75">
        <v>45970</v>
      </c>
      <c r="C700" s="20" t="s">
        <v>476</v>
      </c>
      <c r="D700" s="20" t="s">
        <v>241</v>
      </c>
      <c r="G700" s="20">
        <v>0</v>
      </c>
      <c r="I700" s="198" t="s">
        <v>1564</v>
      </c>
    </row>
    <row r="701" spans="1:9" x14ac:dyDescent="0.25">
      <c r="A701" s="20">
        <v>701</v>
      </c>
      <c r="B701" s="75">
        <v>45970</v>
      </c>
      <c r="C701" s="20" t="s">
        <v>721</v>
      </c>
      <c r="D701" s="20" t="s">
        <v>228</v>
      </c>
      <c r="G701" s="20">
        <v>0</v>
      </c>
      <c r="I701" s="198" t="s">
        <v>1565</v>
      </c>
    </row>
    <row r="702" spans="1:9" x14ac:dyDescent="0.25">
      <c r="A702" s="20">
        <v>702</v>
      </c>
      <c r="B702" s="75">
        <v>45970</v>
      </c>
      <c r="C702" s="20" t="s">
        <v>252</v>
      </c>
      <c r="D702" s="20" t="s">
        <v>251</v>
      </c>
      <c r="G702" s="20">
        <v>0.69</v>
      </c>
      <c r="I702" s="198" t="s">
        <v>1566</v>
      </c>
    </row>
    <row r="703" spans="1:9" x14ac:dyDescent="0.25">
      <c r="A703" s="20">
        <v>703</v>
      </c>
      <c r="B703" s="75">
        <v>45970</v>
      </c>
      <c r="C703" s="20" t="s">
        <v>218</v>
      </c>
      <c r="D703" s="20" t="s">
        <v>219</v>
      </c>
      <c r="G703" s="20">
        <v>0</v>
      </c>
      <c r="I703" s="198" t="s">
        <v>1567</v>
      </c>
    </row>
    <row r="704" spans="1:9" x14ac:dyDescent="0.25">
      <c r="A704" s="20">
        <v>704</v>
      </c>
      <c r="B704" s="75">
        <v>45970</v>
      </c>
      <c r="C704" s="20" t="s">
        <v>252</v>
      </c>
      <c r="D704" s="20" t="s">
        <v>216</v>
      </c>
      <c r="G704" s="20">
        <v>0.41</v>
      </c>
      <c r="I704" s="198" t="s">
        <v>1568</v>
      </c>
    </row>
    <row r="705" spans="1:9" x14ac:dyDescent="0.25">
      <c r="A705" s="20">
        <v>705</v>
      </c>
      <c r="B705" s="75">
        <v>45970</v>
      </c>
      <c r="C705" s="20" t="s">
        <v>324</v>
      </c>
      <c r="D705" s="20" t="s">
        <v>231</v>
      </c>
      <c r="G705" s="20">
        <v>0</v>
      </c>
      <c r="I705" s="198" t="s">
        <v>1569</v>
      </c>
    </row>
    <row r="706" spans="1:9" x14ac:dyDescent="0.25">
      <c r="A706" s="20">
        <v>706</v>
      </c>
      <c r="B706" s="75">
        <v>45970</v>
      </c>
      <c r="C706" s="20" t="s">
        <v>722</v>
      </c>
      <c r="D706" s="20" t="s">
        <v>209</v>
      </c>
      <c r="G706" s="20" t="s">
        <v>4</v>
      </c>
      <c r="H706" s="20" t="s">
        <v>723</v>
      </c>
      <c r="I706" s="198" t="s">
        <v>1570</v>
      </c>
    </row>
    <row r="707" spans="1:9" x14ac:dyDescent="0.25">
      <c r="A707" s="20">
        <v>707</v>
      </c>
      <c r="B707" s="75">
        <v>45970</v>
      </c>
      <c r="C707" s="20" t="s">
        <v>551</v>
      </c>
      <c r="D707" s="20" t="s">
        <v>243</v>
      </c>
      <c r="G707" s="20">
        <v>0.7</v>
      </c>
      <c r="I707" s="198" t="s">
        <v>1571</v>
      </c>
    </row>
    <row r="708" spans="1:9" x14ac:dyDescent="0.25">
      <c r="A708" s="20">
        <v>708</v>
      </c>
      <c r="B708" s="75">
        <v>45970</v>
      </c>
      <c r="C708" s="20" t="s">
        <v>724</v>
      </c>
      <c r="D708" s="20" t="s">
        <v>243</v>
      </c>
      <c r="G708" s="20">
        <v>0</v>
      </c>
      <c r="I708" s="198" t="s">
        <v>1571</v>
      </c>
    </row>
    <row r="709" spans="1:9" x14ac:dyDescent="0.25">
      <c r="A709" s="20">
        <v>709</v>
      </c>
      <c r="B709" s="75">
        <v>45970</v>
      </c>
      <c r="C709" s="20" t="s">
        <v>589</v>
      </c>
      <c r="D709" s="20" t="s">
        <v>243</v>
      </c>
      <c r="G709" s="20">
        <v>0.7</v>
      </c>
      <c r="I709" s="198" t="s">
        <v>992</v>
      </c>
    </row>
    <row r="710" spans="1:9" x14ac:dyDescent="0.25">
      <c r="A710" s="20">
        <v>710</v>
      </c>
      <c r="B710" s="75">
        <v>45970</v>
      </c>
      <c r="C710" s="20" t="s">
        <v>589</v>
      </c>
      <c r="D710" s="20" t="s">
        <v>245</v>
      </c>
      <c r="G710" s="20">
        <v>0.7</v>
      </c>
      <c r="I710" s="198" t="s">
        <v>1572</v>
      </c>
    </row>
    <row r="711" spans="1:9" x14ac:dyDescent="0.25">
      <c r="A711" s="20">
        <v>711</v>
      </c>
      <c r="B711" s="75">
        <v>45970</v>
      </c>
      <c r="C711" s="20" t="s">
        <v>649</v>
      </c>
      <c r="D711" s="20" t="s">
        <v>241</v>
      </c>
      <c r="G711" s="20">
        <v>0.7</v>
      </c>
      <c r="I711" s="198" t="s">
        <v>1573</v>
      </c>
    </row>
    <row r="712" spans="1:9" x14ac:dyDescent="0.25">
      <c r="A712" s="20">
        <v>712</v>
      </c>
      <c r="B712" s="75">
        <v>45970</v>
      </c>
      <c r="C712" s="20" t="s">
        <v>596</v>
      </c>
      <c r="D712" s="20" t="s">
        <v>228</v>
      </c>
      <c r="G712" s="20">
        <v>0.7</v>
      </c>
      <c r="I712" s="198" t="s">
        <v>1574</v>
      </c>
    </row>
    <row r="713" spans="1:9" x14ac:dyDescent="0.25">
      <c r="A713" s="20">
        <v>713</v>
      </c>
      <c r="B713" s="75">
        <v>45970</v>
      </c>
      <c r="C713" s="20" t="s">
        <v>427</v>
      </c>
      <c r="D713" s="20" t="s">
        <v>247</v>
      </c>
      <c r="G713" s="20">
        <v>0.7</v>
      </c>
      <c r="I713" s="198" t="s">
        <v>1575</v>
      </c>
    </row>
    <row r="714" spans="1:9" x14ac:dyDescent="0.25">
      <c r="A714" s="20">
        <v>714</v>
      </c>
      <c r="B714" s="75">
        <v>45970</v>
      </c>
      <c r="C714" s="20" t="s">
        <v>655</v>
      </c>
      <c r="D714" s="20" t="s">
        <v>258</v>
      </c>
      <c r="G714" s="20">
        <v>0.7</v>
      </c>
      <c r="I714" s="198" t="s">
        <v>1576</v>
      </c>
    </row>
    <row r="715" spans="1:9" x14ac:dyDescent="0.25">
      <c r="A715" s="20">
        <v>715</v>
      </c>
      <c r="B715" s="75">
        <v>45970</v>
      </c>
      <c r="C715" s="20" t="s">
        <v>730</v>
      </c>
      <c r="D715" s="20" t="s">
        <v>261</v>
      </c>
      <c r="G715" s="20">
        <v>0.7</v>
      </c>
      <c r="I715" s="198" t="s">
        <v>1577</v>
      </c>
    </row>
    <row r="716" spans="1:9" x14ac:dyDescent="0.25">
      <c r="A716" s="20">
        <v>716</v>
      </c>
      <c r="B716" s="75">
        <v>45970</v>
      </c>
      <c r="C716" s="20" t="s">
        <v>246</v>
      </c>
      <c r="D716" s="20" t="s">
        <v>290</v>
      </c>
      <c r="G716" s="20">
        <v>0.7</v>
      </c>
      <c r="I716" s="198" t="s">
        <v>1578</v>
      </c>
    </row>
    <row r="717" spans="1:9" x14ac:dyDescent="0.25">
      <c r="A717" s="20">
        <v>717</v>
      </c>
      <c r="B717" s="75">
        <v>45970</v>
      </c>
      <c r="C717" s="20" t="s">
        <v>434</v>
      </c>
      <c r="D717" s="20" t="s">
        <v>209</v>
      </c>
      <c r="G717" s="20">
        <v>0</v>
      </c>
      <c r="I717" s="198" t="s">
        <v>1579</v>
      </c>
    </row>
    <row r="718" spans="1:9" x14ac:dyDescent="0.25">
      <c r="A718" s="20">
        <v>718</v>
      </c>
      <c r="B718" s="75">
        <v>45970</v>
      </c>
      <c r="C718" s="20" t="s">
        <v>434</v>
      </c>
      <c r="D718" s="20" t="s">
        <v>209</v>
      </c>
      <c r="G718" s="20">
        <v>1.5</v>
      </c>
      <c r="H718" s="20" t="s">
        <v>403</v>
      </c>
      <c r="I718" s="198" t="s">
        <v>992</v>
      </c>
    </row>
    <row r="719" spans="1:9" x14ac:dyDescent="0.25">
      <c r="A719" s="20">
        <v>719</v>
      </c>
      <c r="B719" s="75">
        <v>45970</v>
      </c>
      <c r="C719" s="20" t="s">
        <v>616</v>
      </c>
      <c r="D719" s="20" t="s">
        <v>290</v>
      </c>
      <c r="G719" s="20">
        <v>0</v>
      </c>
      <c r="I719" s="198" t="s">
        <v>1580</v>
      </c>
    </row>
    <row r="720" spans="1:9" x14ac:dyDescent="0.25">
      <c r="A720" s="20">
        <v>720</v>
      </c>
      <c r="B720" s="75">
        <v>45970</v>
      </c>
      <c r="C720" s="20" t="s">
        <v>615</v>
      </c>
      <c r="D720" s="20" t="s">
        <v>209</v>
      </c>
      <c r="G720" s="20">
        <v>0</v>
      </c>
      <c r="I720" s="198" t="s">
        <v>1581</v>
      </c>
    </row>
    <row r="721" spans="1:9" x14ac:dyDescent="0.25">
      <c r="A721" s="20">
        <v>721</v>
      </c>
      <c r="B721" s="75">
        <v>45970</v>
      </c>
      <c r="C721" s="20" t="s">
        <v>615</v>
      </c>
      <c r="D721" s="20" t="s">
        <v>209</v>
      </c>
      <c r="G721" s="20">
        <v>6.2</v>
      </c>
      <c r="H721" s="85" t="s">
        <v>731</v>
      </c>
      <c r="I721" s="198" t="s">
        <v>992</v>
      </c>
    </row>
    <row r="722" spans="1:9" x14ac:dyDescent="0.25">
      <c r="A722" s="20">
        <v>722</v>
      </c>
      <c r="B722" s="75">
        <v>45970</v>
      </c>
      <c r="C722" s="20" t="s">
        <v>363</v>
      </c>
      <c r="D722" s="20" t="s">
        <v>261</v>
      </c>
      <c r="G722" s="20">
        <v>0</v>
      </c>
      <c r="I722" s="198" t="s">
        <v>1582</v>
      </c>
    </row>
    <row r="723" spans="1:9" x14ac:dyDescent="0.25">
      <c r="A723" s="20">
        <v>723</v>
      </c>
      <c r="B723" s="75">
        <v>45970</v>
      </c>
      <c r="C723" s="20" t="s">
        <v>729</v>
      </c>
      <c r="D723" s="20" t="s">
        <v>258</v>
      </c>
      <c r="G723" s="20">
        <v>0</v>
      </c>
      <c r="I723" s="198" t="s">
        <v>1583</v>
      </c>
    </row>
    <row r="724" spans="1:9" x14ac:dyDescent="0.25">
      <c r="A724" s="20">
        <v>724</v>
      </c>
      <c r="B724" s="75">
        <v>45970</v>
      </c>
      <c r="C724" s="20" t="s">
        <v>732</v>
      </c>
      <c r="D724" s="20" t="s">
        <v>261</v>
      </c>
      <c r="G724" s="20">
        <v>0.7</v>
      </c>
      <c r="I724" s="198" t="s">
        <v>1584</v>
      </c>
    </row>
    <row r="725" spans="1:9" x14ac:dyDescent="0.25">
      <c r="A725" s="20">
        <v>725</v>
      </c>
      <c r="B725" s="75">
        <v>45970</v>
      </c>
      <c r="C725" s="20" t="s">
        <v>409</v>
      </c>
      <c r="D725" s="20" t="s">
        <v>258</v>
      </c>
      <c r="G725" s="20">
        <v>0.7</v>
      </c>
      <c r="I725" s="198" t="s">
        <v>1585</v>
      </c>
    </row>
    <row r="726" spans="1:9" x14ac:dyDescent="0.25">
      <c r="A726" s="20">
        <v>726</v>
      </c>
      <c r="B726" s="75">
        <v>45970</v>
      </c>
      <c r="C726" s="20" t="s">
        <v>272</v>
      </c>
      <c r="D726" s="20" t="s">
        <v>243</v>
      </c>
      <c r="G726" s="20">
        <v>0</v>
      </c>
      <c r="I726" s="198" t="s">
        <v>1586</v>
      </c>
    </row>
    <row r="727" spans="1:9" x14ac:dyDescent="0.25">
      <c r="A727" s="20">
        <v>727</v>
      </c>
      <c r="B727" s="75">
        <v>45970</v>
      </c>
      <c r="C727" s="20" t="s">
        <v>720</v>
      </c>
      <c r="D727" s="20" t="s">
        <v>277</v>
      </c>
      <c r="G727" s="20">
        <v>0.5</v>
      </c>
      <c r="I727" s="198" t="s">
        <v>1587</v>
      </c>
    </row>
    <row r="728" spans="1:9" x14ac:dyDescent="0.25">
      <c r="A728" s="20">
        <v>728</v>
      </c>
      <c r="B728" s="75">
        <v>45970</v>
      </c>
      <c r="C728" s="20" t="s">
        <v>733</v>
      </c>
      <c r="D728" s="20" t="s">
        <v>261</v>
      </c>
      <c r="G728" s="20">
        <v>0</v>
      </c>
      <c r="I728" s="198" t="s">
        <v>1584</v>
      </c>
    </row>
    <row r="729" spans="1:9" x14ac:dyDescent="0.25">
      <c r="A729" s="20">
        <v>729</v>
      </c>
      <c r="B729" s="75">
        <v>45970</v>
      </c>
      <c r="C729" s="20" t="s">
        <v>734</v>
      </c>
      <c r="D729" s="20" t="s">
        <v>258</v>
      </c>
      <c r="G729" s="20">
        <v>0</v>
      </c>
      <c r="I729" s="198" t="s">
        <v>1585</v>
      </c>
    </row>
    <row r="730" spans="1:9" x14ac:dyDescent="0.25">
      <c r="A730" s="20">
        <v>730</v>
      </c>
      <c r="B730" s="75">
        <v>45970</v>
      </c>
      <c r="C730" s="20" t="s">
        <v>725</v>
      </c>
      <c r="D730" s="20" t="s">
        <v>245</v>
      </c>
      <c r="G730" s="20">
        <v>0</v>
      </c>
      <c r="I730" s="198" t="s">
        <v>1588</v>
      </c>
    </row>
    <row r="731" spans="1:9" x14ac:dyDescent="0.25">
      <c r="A731" s="20">
        <v>731</v>
      </c>
      <c r="B731" s="75">
        <v>45970</v>
      </c>
      <c r="C731" s="20" t="s">
        <v>728</v>
      </c>
      <c r="D731" s="20" t="s">
        <v>247</v>
      </c>
      <c r="G731" s="20">
        <v>0</v>
      </c>
      <c r="I731" s="198" t="s">
        <v>1589</v>
      </c>
    </row>
    <row r="732" spans="1:9" x14ac:dyDescent="0.25">
      <c r="A732" s="20">
        <v>732</v>
      </c>
      <c r="B732" s="75">
        <v>45970</v>
      </c>
      <c r="C732" s="20" t="s">
        <v>726</v>
      </c>
      <c r="D732" s="20" t="s">
        <v>241</v>
      </c>
      <c r="G732" s="20">
        <v>0</v>
      </c>
      <c r="I732" s="198" t="s">
        <v>1590</v>
      </c>
    </row>
    <row r="733" spans="1:9" x14ac:dyDescent="0.25">
      <c r="A733" s="20">
        <v>733</v>
      </c>
      <c r="B733" s="75">
        <v>45970</v>
      </c>
      <c r="C733" s="20" t="s">
        <v>727</v>
      </c>
      <c r="D733" s="20" t="s">
        <v>228</v>
      </c>
      <c r="G733" s="20">
        <v>0</v>
      </c>
      <c r="I733" s="198" t="s">
        <v>1591</v>
      </c>
    </row>
    <row r="734" spans="1:9" x14ac:dyDescent="0.25">
      <c r="A734" s="20">
        <v>734</v>
      </c>
      <c r="B734" s="75">
        <v>45970</v>
      </c>
      <c r="C734" s="20" t="s">
        <v>735</v>
      </c>
      <c r="D734" s="20" t="s">
        <v>219</v>
      </c>
      <c r="G734" s="20">
        <v>0.1</v>
      </c>
      <c r="I734" s="198" t="s">
        <v>1592</v>
      </c>
    </row>
    <row r="735" spans="1:9" x14ac:dyDescent="0.25">
      <c r="A735" s="20">
        <v>735</v>
      </c>
      <c r="B735" s="75">
        <v>45970</v>
      </c>
      <c r="C735" s="20" t="s">
        <v>736</v>
      </c>
      <c r="D735" s="20" t="s">
        <v>219</v>
      </c>
      <c r="G735" s="20">
        <v>0</v>
      </c>
      <c r="I735" s="198" t="s">
        <v>1592</v>
      </c>
    </row>
    <row r="736" spans="1:9" x14ac:dyDescent="0.25">
      <c r="A736" s="20">
        <v>736</v>
      </c>
      <c r="B736" s="75">
        <v>45970</v>
      </c>
      <c r="C736" s="20" t="s">
        <v>737</v>
      </c>
      <c r="D736" s="20" t="s">
        <v>231</v>
      </c>
      <c r="G736" s="20">
        <v>0.49</v>
      </c>
      <c r="I736" s="198" t="s">
        <v>1593</v>
      </c>
    </row>
    <row r="737" spans="1:9" x14ac:dyDescent="0.25">
      <c r="A737" s="20">
        <v>737</v>
      </c>
      <c r="B737" s="75">
        <v>45970</v>
      </c>
      <c r="C737" s="20" t="s">
        <v>566</v>
      </c>
      <c r="D737" s="20" t="s">
        <v>213</v>
      </c>
      <c r="G737" s="20">
        <v>0</v>
      </c>
      <c r="I737" s="198" t="s">
        <v>1594</v>
      </c>
    </row>
    <row r="738" spans="1:9" x14ac:dyDescent="0.25">
      <c r="A738" s="20">
        <v>738</v>
      </c>
      <c r="B738" s="75">
        <v>45970</v>
      </c>
      <c r="C738" s="20" t="s">
        <v>217</v>
      </c>
      <c r="D738" s="20" t="s">
        <v>243</v>
      </c>
      <c r="G738" s="20">
        <v>0.7</v>
      </c>
      <c r="I738" s="198" t="s">
        <v>1595</v>
      </c>
    </row>
    <row r="739" spans="1:9" x14ac:dyDescent="0.25">
      <c r="A739" s="20">
        <v>739</v>
      </c>
      <c r="B739" s="75">
        <v>45970</v>
      </c>
      <c r="C739" s="20" t="s">
        <v>680</v>
      </c>
      <c r="D739" s="20" t="s">
        <v>245</v>
      </c>
      <c r="G739" s="20">
        <v>0.7</v>
      </c>
      <c r="I739" s="198" t="s">
        <v>1596</v>
      </c>
    </row>
    <row r="740" spans="1:9" x14ac:dyDescent="0.25">
      <c r="A740" s="20">
        <v>740</v>
      </c>
      <c r="B740" s="75">
        <v>45970</v>
      </c>
      <c r="C740" s="20" t="s">
        <v>738</v>
      </c>
      <c r="D740" s="20" t="s">
        <v>243</v>
      </c>
      <c r="G740" s="20">
        <v>0</v>
      </c>
      <c r="I740" s="198" t="s">
        <v>1595</v>
      </c>
    </row>
    <row r="741" spans="1:9" x14ac:dyDescent="0.25">
      <c r="A741" s="20">
        <v>741</v>
      </c>
      <c r="B741" s="75">
        <v>45970</v>
      </c>
      <c r="C741" s="20" t="s">
        <v>217</v>
      </c>
      <c r="D741" s="20" t="s">
        <v>219</v>
      </c>
      <c r="G741" s="20">
        <v>0.76</v>
      </c>
      <c r="I741" s="198" t="s">
        <v>1597</v>
      </c>
    </row>
    <row r="742" spans="1:9" x14ac:dyDescent="0.25">
      <c r="A742" s="20">
        <v>742</v>
      </c>
      <c r="B742" s="75">
        <v>45970</v>
      </c>
      <c r="C742" s="20" t="s">
        <v>253</v>
      </c>
      <c r="D742" s="20" t="s">
        <v>251</v>
      </c>
      <c r="G742" s="20">
        <v>0</v>
      </c>
      <c r="I742" s="198" t="s">
        <v>1598</v>
      </c>
    </row>
    <row r="743" spans="1:9" x14ac:dyDescent="0.25">
      <c r="A743" s="20">
        <v>743</v>
      </c>
      <c r="B743" s="75">
        <v>45970</v>
      </c>
      <c r="C743" s="20" t="s">
        <v>468</v>
      </c>
      <c r="D743" s="20" t="s">
        <v>245</v>
      </c>
      <c r="G743" s="20">
        <v>0</v>
      </c>
      <c r="I743" s="198" t="s">
        <v>1599</v>
      </c>
    </row>
    <row r="744" spans="1:9" x14ac:dyDescent="0.25">
      <c r="A744" s="20">
        <v>744</v>
      </c>
      <c r="B744" s="75">
        <v>45970</v>
      </c>
      <c r="C744" s="20" t="s">
        <v>374</v>
      </c>
      <c r="D744" s="20" t="s">
        <v>241</v>
      </c>
      <c r="G744" s="20">
        <v>0.7</v>
      </c>
      <c r="I744" s="198" t="s">
        <v>1600</v>
      </c>
    </row>
    <row r="745" spans="1:9" x14ac:dyDescent="0.25">
      <c r="A745" s="20">
        <v>745</v>
      </c>
      <c r="B745" s="75">
        <v>45970</v>
      </c>
      <c r="C745" s="20" t="s">
        <v>741</v>
      </c>
      <c r="D745" s="20" t="s">
        <v>277</v>
      </c>
      <c r="G745" s="20">
        <v>0</v>
      </c>
      <c r="I745" s="198" t="s">
        <v>1601</v>
      </c>
    </row>
    <row r="746" spans="1:9" x14ac:dyDescent="0.25">
      <c r="A746" s="20">
        <v>746</v>
      </c>
      <c r="B746" s="75">
        <v>45970</v>
      </c>
      <c r="C746" s="20" t="s">
        <v>742</v>
      </c>
      <c r="D746" s="20" t="s">
        <v>251</v>
      </c>
      <c r="G746" s="20">
        <v>0.76</v>
      </c>
      <c r="I746" s="198" t="s">
        <v>1602</v>
      </c>
    </row>
    <row r="747" spans="1:9" x14ac:dyDescent="0.25">
      <c r="A747" s="20">
        <v>747</v>
      </c>
      <c r="B747" s="75">
        <v>45970</v>
      </c>
      <c r="C747" s="20" t="s">
        <v>739</v>
      </c>
      <c r="D747" s="20" t="s">
        <v>219</v>
      </c>
      <c r="G747" s="20">
        <v>0</v>
      </c>
      <c r="I747" s="198" t="s">
        <v>1603</v>
      </c>
    </row>
    <row r="748" spans="1:9" x14ac:dyDescent="0.25">
      <c r="A748" s="20">
        <v>748</v>
      </c>
      <c r="B748" s="75">
        <v>45970</v>
      </c>
      <c r="C748" s="20" t="s">
        <v>740</v>
      </c>
      <c r="D748" s="20" t="s">
        <v>241</v>
      </c>
      <c r="G748" s="20">
        <v>0</v>
      </c>
      <c r="I748" s="198" t="s">
        <v>1600</v>
      </c>
    </row>
    <row r="749" spans="1:9" x14ac:dyDescent="0.25">
      <c r="A749" s="20">
        <v>750</v>
      </c>
      <c r="B749" s="75">
        <v>45970</v>
      </c>
      <c r="C749" s="20" t="s">
        <v>532</v>
      </c>
      <c r="D749" s="20" t="s">
        <v>241</v>
      </c>
      <c r="G749" s="20">
        <v>0.7</v>
      </c>
      <c r="I749" s="198" t="s">
        <v>1604</v>
      </c>
    </row>
    <row r="750" spans="1:9" x14ac:dyDescent="0.25">
      <c r="A750" s="20">
        <v>751</v>
      </c>
      <c r="B750" s="75">
        <v>45970</v>
      </c>
      <c r="C750" s="20" t="s">
        <v>532</v>
      </c>
      <c r="D750" s="20" t="s">
        <v>228</v>
      </c>
      <c r="G750" s="20">
        <v>0.7</v>
      </c>
      <c r="I750" s="198" t="s">
        <v>1605</v>
      </c>
    </row>
    <row r="751" spans="1:9" x14ac:dyDescent="0.25">
      <c r="A751" s="20">
        <v>752</v>
      </c>
      <c r="B751" s="75">
        <v>45970</v>
      </c>
      <c r="C751" s="20" t="s">
        <v>532</v>
      </c>
      <c r="D751" s="20" t="s">
        <v>243</v>
      </c>
      <c r="G751" s="20">
        <v>0.7</v>
      </c>
      <c r="I751" s="198" t="s">
        <v>1606</v>
      </c>
    </row>
    <row r="752" spans="1:9" x14ac:dyDescent="0.25">
      <c r="A752" s="20">
        <v>753</v>
      </c>
      <c r="B752" s="75">
        <v>45970</v>
      </c>
      <c r="C752" s="20" t="s">
        <v>532</v>
      </c>
      <c r="D752" s="20" t="s">
        <v>245</v>
      </c>
      <c r="G752" s="20">
        <v>0.7</v>
      </c>
      <c r="I752" s="198" t="s">
        <v>1607</v>
      </c>
    </row>
    <row r="753" spans="1:9" x14ac:dyDescent="0.25">
      <c r="A753" s="20">
        <v>753</v>
      </c>
      <c r="B753" s="75">
        <v>45970</v>
      </c>
      <c r="C753" s="20" t="s">
        <v>532</v>
      </c>
      <c r="D753" s="20" t="s">
        <v>209</v>
      </c>
      <c r="G753" s="20">
        <v>0</v>
      </c>
      <c r="I753" s="198" t="s">
        <v>1608</v>
      </c>
    </row>
    <row r="754" spans="1:9" x14ac:dyDescent="0.25">
      <c r="A754" s="20">
        <v>754</v>
      </c>
      <c r="B754" s="75">
        <v>45970</v>
      </c>
      <c r="C754" s="20" t="s">
        <v>743</v>
      </c>
      <c r="D754" s="20" t="s">
        <v>241</v>
      </c>
      <c r="G754" s="20">
        <v>0</v>
      </c>
      <c r="I754" s="198" t="s">
        <v>1609</v>
      </c>
    </row>
    <row r="755" spans="1:9" x14ac:dyDescent="0.25">
      <c r="A755" s="20">
        <v>755</v>
      </c>
      <c r="B755" s="75">
        <v>45970</v>
      </c>
      <c r="C755" s="20" t="s">
        <v>744</v>
      </c>
      <c r="D755" s="20" t="s">
        <v>228</v>
      </c>
      <c r="G755" s="20">
        <v>0</v>
      </c>
      <c r="I755" s="198" t="s">
        <v>1610</v>
      </c>
    </row>
    <row r="756" spans="1:9" x14ac:dyDescent="0.25">
      <c r="A756" s="20">
        <v>756</v>
      </c>
      <c r="B756" s="75">
        <v>45970</v>
      </c>
      <c r="C756" s="20" t="s">
        <v>745</v>
      </c>
      <c r="D756" s="20" t="s">
        <v>243</v>
      </c>
      <c r="G756" s="20">
        <v>0</v>
      </c>
      <c r="I756" s="198" t="s">
        <v>1611</v>
      </c>
    </row>
    <row r="757" spans="1:9" x14ac:dyDescent="0.25">
      <c r="A757" s="20">
        <v>757</v>
      </c>
      <c r="B757" s="75">
        <v>45970</v>
      </c>
      <c r="C757" s="20" t="s">
        <v>746</v>
      </c>
      <c r="D757" s="20" t="s">
        <v>245</v>
      </c>
      <c r="G757" s="20">
        <v>0</v>
      </c>
      <c r="I757" s="198" t="s">
        <v>1612</v>
      </c>
    </row>
    <row r="758" spans="1:9" x14ac:dyDescent="0.25">
      <c r="A758" s="20">
        <v>758</v>
      </c>
      <c r="B758" s="75">
        <v>45971</v>
      </c>
      <c r="C758" s="20" t="s">
        <v>232</v>
      </c>
      <c r="D758" s="20" t="s">
        <v>213</v>
      </c>
      <c r="G758" s="20">
        <v>0.41499999999999998</v>
      </c>
      <c r="I758" s="198" t="s">
        <v>1613</v>
      </c>
    </row>
    <row r="759" spans="1:9" x14ac:dyDescent="0.25">
      <c r="A759" s="20">
        <v>759</v>
      </c>
      <c r="B759" s="75">
        <v>45971</v>
      </c>
      <c r="C759" s="20" t="s">
        <v>301</v>
      </c>
      <c r="D759" s="20" t="s">
        <v>216</v>
      </c>
      <c r="G759" s="20">
        <v>0</v>
      </c>
      <c r="I759" s="198" t="s">
        <v>1614</v>
      </c>
    </row>
    <row r="760" spans="1:9" x14ac:dyDescent="0.25">
      <c r="A760" s="20">
        <v>760</v>
      </c>
      <c r="B760" s="75">
        <v>45971</v>
      </c>
      <c r="C760" s="20" t="s">
        <v>747</v>
      </c>
      <c r="D760" s="20" t="s">
        <v>209</v>
      </c>
      <c r="G760" s="20">
        <v>1</v>
      </c>
      <c r="I760" s="198" t="s">
        <v>1615</v>
      </c>
    </row>
    <row r="761" spans="1:9" x14ac:dyDescent="0.25">
      <c r="A761" s="20">
        <v>761</v>
      </c>
      <c r="B761" s="75">
        <v>45971</v>
      </c>
      <c r="C761" s="20" t="s">
        <v>559</v>
      </c>
      <c r="D761" s="20" t="s">
        <v>200</v>
      </c>
      <c r="G761" s="20">
        <v>0</v>
      </c>
      <c r="I761" s="198" t="s">
        <v>1616</v>
      </c>
    </row>
    <row r="762" spans="1:9" x14ac:dyDescent="0.25">
      <c r="A762" s="20">
        <v>762</v>
      </c>
      <c r="B762" s="75">
        <v>45971</v>
      </c>
      <c r="C762" s="20" t="s">
        <v>596</v>
      </c>
      <c r="D762" s="20" t="s">
        <v>241</v>
      </c>
      <c r="G762" s="20">
        <v>0.7</v>
      </c>
      <c r="I762" s="198" t="s">
        <v>1617</v>
      </c>
    </row>
    <row r="763" spans="1:9" x14ac:dyDescent="0.25">
      <c r="A763" s="20">
        <v>763</v>
      </c>
      <c r="B763" s="75">
        <v>45971</v>
      </c>
      <c r="C763" s="20" t="s">
        <v>493</v>
      </c>
      <c r="D763" s="20" t="s">
        <v>228</v>
      </c>
      <c r="G763" s="20">
        <v>0.7</v>
      </c>
      <c r="I763" s="198" t="s">
        <v>1618</v>
      </c>
    </row>
    <row r="764" spans="1:9" x14ac:dyDescent="0.25">
      <c r="A764" s="20">
        <v>764</v>
      </c>
      <c r="B764" s="75">
        <v>45971</v>
      </c>
      <c r="C764" s="20" t="s">
        <v>348</v>
      </c>
      <c r="D764" s="20" t="s">
        <v>247</v>
      </c>
      <c r="G764" s="20">
        <v>0.7</v>
      </c>
      <c r="I764" s="198" t="s">
        <v>1619</v>
      </c>
    </row>
    <row r="765" spans="1:9" x14ac:dyDescent="0.25">
      <c r="A765" s="20">
        <v>765</v>
      </c>
      <c r="B765" s="75">
        <v>45971</v>
      </c>
      <c r="C765" s="20" t="s">
        <v>490</v>
      </c>
      <c r="D765" s="20" t="s">
        <v>200</v>
      </c>
      <c r="G765" s="20">
        <v>1</v>
      </c>
      <c r="I765" s="198" t="s">
        <v>992</v>
      </c>
    </row>
    <row r="766" spans="1:9" x14ac:dyDescent="0.25">
      <c r="A766" s="20">
        <v>766</v>
      </c>
      <c r="B766" s="75">
        <v>45971</v>
      </c>
      <c r="C766" s="20" t="s">
        <v>656</v>
      </c>
      <c r="D766" s="20" t="s">
        <v>243</v>
      </c>
      <c r="G766" s="20">
        <v>0.7</v>
      </c>
      <c r="I766" s="198" t="s">
        <v>1620</v>
      </c>
    </row>
    <row r="767" spans="1:9" x14ac:dyDescent="0.25">
      <c r="A767" s="20">
        <v>767</v>
      </c>
      <c r="B767" s="75">
        <v>45971</v>
      </c>
      <c r="C767" s="20" t="s">
        <v>489</v>
      </c>
      <c r="D767" s="20" t="s">
        <v>245</v>
      </c>
      <c r="G767" s="20">
        <v>0.7</v>
      </c>
      <c r="I767" s="198" t="s">
        <v>1621</v>
      </c>
    </row>
    <row r="768" spans="1:9" x14ac:dyDescent="0.25">
      <c r="A768" s="20">
        <v>768</v>
      </c>
      <c r="B768" s="75">
        <v>45971</v>
      </c>
      <c r="C768" s="20" t="s">
        <v>751</v>
      </c>
      <c r="D768" s="20" t="s">
        <v>261</v>
      </c>
      <c r="G768" s="20">
        <v>0.8</v>
      </c>
      <c r="I768" s="198" t="s">
        <v>1622</v>
      </c>
    </row>
    <row r="769" spans="1:9" x14ac:dyDescent="0.25">
      <c r="A769" s="20">
        <v>769</v>
      </c>
      <c r="B769" s="75">
        <v>45971</v>
      </c>
      <c r="C769" s="20" t="s">
        <v>752</v>
      </c>
      <c r="D769" s="20" t="s">
        <v>258</v>
      </c>
      <c r="G769" s="20">
        <v>0.8</v>
      </c>
      <c r="I769" s="198" t="s">
        <v>1623</v>
      </c>
    </row>
    <row r="770" spans="1:9" x14ac:dyDescent="0.25">
      <c r="A770" s="20">
        <v>770</v>
      </c>
      <c r="B770" s="75">
        <v>45971</v>
      </c>
      <c r="C770" s="20" t="s">
        <v>496</v>
      </c>
      <c r="D770" s="20" t="s">
        <v>261</v>
      </c>
      <c r="G770" s="20">
        <v>0</v>
      </c>
      <c r="I770" s="198" t="s">
        <v>1622</v>
      </c>
    </row>
    <row r="771" spans="1:9" x14ac:dyDescent="0.25">
      <c r="A771" s="20">
        <v>771</v>
      </c>
      <c r="B771" s="75">
        <v>45971</v>
      </c>
      <c r="C771" s="20" t="s">
        <v>496</v>
      </c>
      <c r="D771" s="20" t="s">
        <v>258</v>
      </c>
      <c r="G771" s="20">
        <v>0</v>
      </c>
      <c r="I771" s="198" t="s">
        <v>1623</v>
      </c>
    </row>
    <row r="772" spans="1:9" x14ac:dyDescent="0.25">
      <c r="A772" s="20">
        <v>772</v>
      </c>
      <c r="B772" s="75">
        <v>45971</v>
      </c>
      <c r="C772" s="20" t="s">
        <v>496</v>
      </c>
      <c r="D772" s="20" t="s">
        <v>241</v>
      </c>
      <c r="G772" s="20">
        <v>0</v>
      </c>
      <c r="I772" s="198" t="s">
        <v>1624</v>
      </c>
    </row>
    <row r="773" spans="1:9" x14ac:dyDescent="0.25">
      <c r="A773" s="20">
        <v>773</v>
      </c>
      <c r="B773" s="75">
        <v>45971</v>
      </c>
      <c r="C773" s="20" t="s">
        <v>749</v>
      </c>
      <c r="D773" s="20" t="s">
        <v>247</v>
      </c>
      <c r="G773" s="20">
        <v>0</v>
      </c>
      <c r="I773" s="198" t="s">
        <v>1625</v>
      </c>
    </row>
    <row r="774" spans="1:9" x14ac:dyDescent="0.25">
      <c r="A774" s="20">
        <v>774</v>
      </c>
      <c r="B774" s="75">
        <v>45971</v>
      </c>
      <c r="C774" s="20" t="s">
        <v>492</v>
      </c>
      <c r="D774" s="20" t="s">
        <v>241</v>
      </c>
      <c r="G774" s="20">
        <v>0.7</v>
      </c>
      <c r="I774" s="198" t="s">
        <v>992</v>
      </c>
    </row>
    <row r="775" spans="1:9" x14ac:dyDescent="0.25">
      <c r="A775" s="20">
        <v>775</v>
      </c>
      <c r="B775" s="75">
        <v>45971</v>
      </c>
      <c r="C775" s="20" t="s">
        <v>754</v>
      </c>
      <c r="D775" s="20" t="s">
        <v>247</v>
      </c>
      <c r="G775" s="20">
        <v>0.7</v>
      </c>
      <c r="I775" s="198" t="s">
        <v>992</v>
      </c>
    </row>
    <row r="776" spans="1:9" x14ac:dyDescent="0.25">
      <c r="A776" s="20">
        <v>776</v>
      </c>
      <c r="B776" s="75">
        <v>45971</v>
      </c>
      <c r="C776" s="20" t="s">
        <v>434</v>
      </c>
      <c r="D776" s="20" t="s">
        <v>261</v>
      </c>
      <c r="G776" s="20">
        <v>0.7</v>
      </c>
      <c r="I776" s="198" t="s">
        <v>992</v>
      </c>
    </row>
    <row r="777" spans="1:9" x14ac:dyDescent="0.25">
      <c r="A777" s="20">
        <v>777</v>
      </c>
      <c r="B777" s="75">
        <v>45971</v>
      </c>
      <c r="C777" s="20" t="s">
        <v>660</v>
      </c>
      <c r="D777" s="20" t="s">
        <v>258</v>
      </c>
      <c r="G777" s="20">
        <v>0.7</v>
      </c>
      <c r="I777" s="198" t="s">
        <v>992</v>
      </c>
    </row>
    <row r="778" spans="1:9" x14ac:dyDescent="0.25">
      <c r="A778" s="20">
        <v>778</v>
      </c>
      <c r="B778" s="75">
        <v>45971</v>
      </c>
      <c r="C778" s="20" t="s">
        <v>757</v>
      </c>
      <c r="D778" s="20" t="s">
        <v>290</v>
      </c>
      <c r="G778" s="20">
        <v>0.7</v>
      </c>
      <c r="I778" s="198" t="s">
        <v>1626</v>
      </c>
    </row>
    <row r="779" spans="1:9" x14ac:dyDescent="0.25">
      <c r="A779" s="20">
        <v>779</v>
      </c>
      <c r="B779" s="75">
        <v>45971</v>
      </c>
      <c r="C779" s="20" t="s">
        <v>692</v>
      </c>
      <c r="D779" s="20" t="s">
        <v>277</v>
      </c>
      <c r="G779" s="20">
        <v>0.7</v>
      </c>
      <c r="I779" s="198" t="s">
        <v>1627</v>
      </c>
    </row>
    <row r="780" spans="1:9" x14ac:dyDescent="0.25">
      <c r="A780" s="20">
        <v>780</v>
      </c>
      <c r="B780" s="75">
        <v>45971</v>
      </c>
      <c r="C780" s="20" t="s">
        <v>758</v>
      </c>
      <c r="D780" s="20" t="s">
        <v>290</v>
      </c>
      <c r="G780" s="20">
        <v>0</v>
      </c>
      <c r="I780" s="198" t="s">
        <v>1628</v>
      </c>
    </row>
    <row r="781" spans="1:9" x14ac:dyDescent="0.25">
      <c r="A781" s="20">
        <v>781</v>
      </c>
      <c r="B781" s="75">
        <v>45971</v>
      </c>
      <c r="C781" s="20" t="s">
        <v>755</v>
      </c>
      <c r="D781" s="20" t="s">
        <v>261</v>
      </c>
      <c r="G781" s="20">
        <v>0</v>
      </c>
      <c r="I781" s="198" t="s">
        <v>1629</v>
      </c>
    </row>
    <row r="782" spans="1:9" x14ac:dyDescent="0.25">
      <c r="A782" s="20">
        <v>782</v>
      </c>
      <c r="B782" s="75">
        <v>45971</v>
      </c>
      <c r="C782" s="20" t="s">
        <v>756</v>
      </c>
      <c r="D782" s="20" t="s">
        <v>258</v>
      </c>
      <c r="G782" s="20">
        <v>0</v>
      </c>
      <c r="I782" s="198" t="s">
        <v>1630</v>
      </c>
    </row>
    <row r="783" spans="1:9" x14ac:dyDescent="0.25">
      <c r="A783" s="20">
        <v>783</v>
      </c>
      <c r="B783" s="75">
        <v>45971</v>
      </c>
      <c r="C783" s="20" t="s">
        <v>748</v>
      </c>
      <c r="D783" s="20" t="s">
        <v>228</v>
      </c>
      <c r="G783" s="20">
        <v>0</v>
      </c>
      <c r="I783" s="198" t="s">
        <v>1631</v>
      </c>
    </row>
    <row r="784" spans="1:9" x14ac:dyDescent="0.25">
      <c r="A784" s="20">
        <v>784</v>
      </c>
      <c r="B784" s="75">
        <v>45971</v>
      </c>
      <c r="C784" s="20" t="s">
        <v>748</v>
      </c>
      <c r="D784" s="20" t="s">
        <v>247</v>
      </c>
      <c r="G784" s="20">
        <v>0</v>
      </c>
      <c r="I784" s="198" t="s">
        <v>1632</v>
      </c>
    </row>
    <row r="785" spans="1:9" x14ac:dyDescent="0.25">
      <c r="A785" s="20">
        <v>785</v>
      </c>
      <c r="B785" s="75">
        <v>45971</v>
      </c>
      <c r="C785" s="20" t="s">
        <v>404</v>
      </c>
      <c r="D785" s="20" t="s">
        <v>247</v>
      </c>
      <c r="G785" s="20">
        <v>0.7</v>
      </c>
      <c r="I785" s="198" t="s">
        <v>1633</v>
      </c>
    </row>
    <row r="786" spans="1:9" x14ac:dyDescent="0.25">
      <c r="A786" s="20">
        <v>786</v>
      </c>
      <c r="B786" s="75">
        <v>45971</v>
      </c>
      <c r="C786" s="20" t="s">
        <v>759</v>
      </c>
      <c r="D786" s="20" t="s">
        <v>228</v>
      </c>
      <c r="G786" s="20">
        <v>0.7</v>
      </c>
      <c r="I786" s="198" t="s">
        <v>1634</v>
      </c>
    </row>
    <row r="787" spans="1:9" x14ac:dyDescent="0.25">
      <c r="A787" s="20">
        <v>787</v>
      </c>
      <c r="B787" s="75">
        <v>45971</v>
      </c>
      <c r="C787" s="20" t="s">
        <v>300</v>
      </c>
      <c r="D787" s="20" t="s">
        <v>216</v>
      </c>
      <c r="G787" s="20">
        <v>0.68500000000000005</v>
      </c>
      <c r="I787" s="198" t="s">
        <v>1635</v>
      </c>
    </row>
    <row r="788" spans="1:9" x14ac:dyDescent="0.25">
      <c r="A788" s="20">
        <v>788</v>
      </c>
      <c r="B788" s="75">
        <v>45971</v>
      </c>
      <c r="C788" s="20" t="s">
        <v>522</v>
      </c>
      <c r="D788" s="20" t="s">
        <v>231</v>
      </c>
      <c r="G788" s="20">
        <v>0</v>
      </c>
      <c r="I788" s="198" t="s">
        <v>1636</v>
      </c>
    </row>
    <row r="789" spans="1:9" x14ac:dyDescent="0.25">
      <c r="A789" s="20">
        <v>789</v>
      </c>
      <c r="B789" s="75">
        <v>45971</v>
      </c>
      <c r="C789" s="20" t="s">
        <v>375</v>
      </c>
      <c r="D789" s="20" t="s">
        <v>258</v>
      </c>
      <c r="G789" s="20">
        <v>0.7</v>
      </c>
      <c r="I789" s="198" t="s">
        <v>1637</v>
      </c>
    </row>
    <row r="790" spans="1:9" x14ac:dyDescent="0.25">
      <c r="A790" s="20">
        <v>790</v>
      </c>
      <c r="B790" s="75">
        <v>45971</v>
      </c>
      <c r="C790" s="20" t="s">
        <v>459</v>
      </c>
      <c r="D790" s="20" t="s">
        <v>258</v>
      </c>
      <c r="G790" s="20">
        <v>0</v>
      </c>
      <c r="I790" s="198" t="s">
        <v>1638</v>
      </c>
    </row>
    <row r="791" spans="1:9" x14ac:dyDescent="0.25">
      <c r="A791" s="20">
        <v>791</v>
      </c>
      <c r="B791" s="75">
        <v>45971</v>
      </c>
      <c r="C791" s="20" t="s">
        <v>761</v>
      </c>
      <c r="D791" s="20" t="s">
        <v>290</v>
      </c>
      <c r="G791" s="20">
        <v>0.7</v>
      </c>
      <c r="I791" s="198" t="s">
        <v>1639</v>
      </c>
    </row>
    <row r="792" spans="1:9" x14ac:dyDescent="0.25">
      <c r="A792" s="20">
        <v>792</v>
      </c>
      <c r="B792" s="75">
        <v>45971</v>
      </c>
      <c r="C792" s="20" t="s">
        <v>763</v>
      </c>
      <c r="D792" s="20" t="s">
        <v>258</v>
      </c>
      <c r="G792" s="20">
        <v>0.7</v>
      </c>
      <c r="I792" s="198" t="s">
        <v>1640</v>
      </c>
    </row>
    <row r="793" spans="1:9" x14ac:dyDescent="0.25">
      <c r="A793" s="20">
        <v>793</v>
      </c>
      <c r="B793" s="75">
        <v>45971</v>
      </c>
      <c r="C793" s="20" t="s">
        <v>680</v>
      </c>
      <c r="D793" s="20" t="s">
        <v>261</v>
      </c>
      <c r="G793" s="20">
        <v>0.7</v>
      </c>
      <c r="I793" s="198" t="s">
        <v>1641</v>
      </c>
    </row>
    <row r="794" spans="1:9" x14ac:dyDescent="0.25">
      <c r="A794" s="20">
        <v>794</v>
      </c>
      <c r="B794" s="75">
        <v>45971</v>
      </c>
      <c r="C794" s="20" t="s">
        <v>217</v>
      </c>
      <c r="D794" s="20" t="s">
        <v>219</v>
      </c>
      <c r="G794" s="20">
        <v>0.87</v>
      </c>
      <c r="I794" s="198" t="s">
        <v>1642</v>
      </c>
    </row>
    <row r="795" spans="1:9" x14ac:dyDescent="0.25">
      <c r="A795" s="20">
        <v>795</v>
      </c>
      <c r="B795" s="75">
        <v>45971</v>
      </c>
      <c r="C795" s="20" t="s">
        <v>253</v>
      </c>
      <c r="D795" s="20" t="s">
        <v>251</v>
      </c>
      <c r="G795" s="20">
        <v>0</v>
      </c>
      <c r="I795" s="198" t="s">
        <v>1643</v>
      </c>
    </row>
    <row r="796" spans="1:9" x14ac:dyDescent="0.25">
      <c r="A796" s="20">
        <v>796</v>
      </c>
      <c r="B796" s="75">
        <v>45971</v>
      </c>
      <c r="C796" s="20" t="s">
        <v>217</v>
      </c>
      <c r="D796" s="20" t="s">
        <v>231</v>
      </c>
      <c r="G796" s="20">
        <v>0.61</v>
      </c>
      <c r="I796" s="198" t="s">
        <v>1644</v>
      </c>
    </row>
    <row r="797" spans="1:9" x14ac:dyDescent="0.25">
      <c r="A797" s="20">
        <v>797</v>
      </c>
      <c r="B797" s="75">
        <v>45971</v>
      </c>
      <c r="C797" s="20" t="s">
        <v>253</v>
      </c>
      <c r="D797" s="20" t="s">
        <v>213</v>
      </c>
      <c r="G797" s="20">
        <v>0</v>
      </c>
      <c r="I797" s="198" t="s">
        <v>1645</v>
      </c>
    </row>
    <row r="798" spans="1:9" x14ac:dyDescent="0.25">
      <c r="A798" s="20">
        <v>798</v>
      </c>
      <c r="B798" s="75">
        <v>45971</v>
      </c>
      <c r="C798" s="20" t="s">
        <v>762</v>
      </c>
      <c r="D798" s="20" t="s">
        <v>290</v>
      </c>
      <c r="G798" s="20">
        <v>0</v>
      </c>
      <c r="I798" s="198" t="s">
        <v>1646</v>
      </c>
    </row>
    <row r="799" spans="1:9" x14ac:dyDescent="0.25">
      <c r="A799" s="20">
        <v>799</v>
      </c>
      <c r="B799" s="75">
        <v>45971</v>
      </c>
      <c r="C799" s="20" t="s">
        <v>678</v>
      </c>
      <c r="D799" s="20" t="s">
        <v>258</v>
      </c>
      <c r="G799" s="20">
        <v>0</v>
      </c>
      <c r="I799" s="198" t="s">
        <v>1647</v>
      </c>
    </row>
    <row r="800" spans="1:9" x14ac:dyDescent="0.25">
      <c r="A800" s="20">
        <v>800</v>
      </c>
      <c r="B800" s="75">
        <v>45971</v>
      </c>
      <c r="C800" s="20" t="s">
        <v>764</v>
      </c>
      <c r="D800" s="20" t="s">
        <v>261</v>
      </c>
      <c r="G800" s="20">
        <v>0</v>
      </c>
      <c r="I800" s="198" t="s">
        <v>1641</v>
      </c>
    </row>
    <row r="801" spans="1:9" x14ac:dyDescent="0.25">
      <c r="A801" s="20">
        <v>801</v>
      </c>
      <c r="B801" s="75">
        <v>45971</v>
      </c>
      <c r="C801" s="20" t="s">
        <v>319</v>
      </c>
      <c r="D801" s="20" t="s">
        <v>243</v>
      </c>
      <c r="G801" s="20">
        <v>0</v>
      </c>
      <c r="I801" s="198" t="s">
        <v>1648</v>
      </c>
    </row>
    <row r="802" spans="1:9" x14ac:dyDescent="0.25">
      <c r="A802" s="20">
        <v>802</v>
      </c>
      <c r="B802" s="75">
        <v>45971</v>
      </c>
      <c r="C802" s="20" t="s">
        <v>312</v>
      </c>
      <c r="D802" s="20" t="s">
        <v>245</v>
      </c>
      <c r="G802" s="20">
        <v>0</v>
      </c>
      <c r="I802" s="198" t="s">
        <v>1649</v>
      </c>
    </row>
    <row r="803" spans="1:9" x14ac:dyDescent="0.25">
      <c r="A803" s="20">
        <v>803</v>
      </c>
      <c r="B803" s="75">
        <v>45971</v>
      </c>
      <c r="C803" s="20" t="s">
        <v>753</v>
      </c>
      <c r="D803" s="20" t="s">
        <v>241</v>
      </c>
      <c r="G803" s="20">
        <v>0</v>
      </c>
      <c r="I803" s="198" t="s">
        <v>1650</v>
      </c>
    </row>
    <row r="804" spans="1:9" x14ac:dyDescent="0.25">
      <c r="A804" s="20">
        <v>804</v>
      </c>
      <c r="B804" s="75">
        <v>45971</v>
      </c>
      <c r="C804" s="20" t="s">
        <v>379</v>
      </c>
      <c r="D804" s="20" t="s">
        <v>247</v>
      </c>
      <c r="G804" s="20">
        <v>0</v>
      </c>
      <c r="I804" s="198" t="s">
        <v>1651</v>
      </c>
    </row>
    <row r="805" spans="1:9" x14ac:dyDescent="0.25">
      <c r="A805" s="20">
        <v>805</v>
      </c>
      <c r="B805" s="75">
        <v>45971</v>
      </c>
      <c r="C805" s="20" t="s">
        <v>760</v>
      </c>
      <c r="D805" s="20" t="s">
        <v>228</v>
      </c>
      <c r="G805" s="20">
        <v>0</v>
      </c>
      <c r="I805" s="198" t="s">
        <v>1652</v>
      </c>
    </row>
    <row r="806" spans="1:9" x14ac:dyDescent="0.25">
      <c r="A806" s="20">
        <v>806</v>
      </c>
      <c r="B806" s="75">
        <v>45971</v>
      </c>
      <c r="C806" s="20" t="s">
        <v>714</v>
      </c>
      <c r="D806" s="20" t="s">
        <v>286</v>
      </c>
      <c r="G806" s="20">
        <v>0</v>
      </c>
      <c r="I806" s="198" t="s">
        <v>1653</v>
      </c>
    </row>
    <row r="807" spans="1:9" x14ac:dyDescent="0.25">
      <c r="A807" s="20">
        <v>807</v>
      </c>
      <c r="B807" s="75">
        <v>45971</v>
      </c>
      <c r="C807" s="20" t="s">
        <v>715</v>
      </c>
      <c r="D807" s="20" t="s">
        <v>293</v>
      </c>
      <c r="G807" s="20">
        <v>0</v>
      </c>
      <c r="I807" s="198" t="s">
        <v>1654</v>
      </c>
    </row>
    <row r="808" spans="1:9" x14ac:dyDescent="0.25">
      <c r="A808" s="20">
        <v>808</v>
      </c>
      <c r="B808" s="75">
        <v>45971</v>
      </c>
      <c r="C808" s="20" t="s">
        <v>716</v>
      </c>
      <c r="D808" s="20" t="s">
        <v>322</v>
      </c>
      <c r="G808" s="20">
        <v>0</v>
      </c>
      <c r="I808" s="198" t="s">
        <v>1655</v>
      </c>
    </row>
    <row r="809" spans="1:9" x14ac:dyDescent="0.25">
      <c r="A809" s="20">
        <v>809</v>
      </c>
      <c r="B809" s="75">
        <v>45971</v>
      </c>
      <c r="C809" s="20" t="s">
        <v>395</v>
      </c>
      <c r="D809" s="20" t="s">
        <v>383</v>
      </c>
      <c r="G809" s="20">
        <v>0</v>
      </c>
      <c r="I809" s="198" t="s">
        <v>1656</v>
      </c>
    </row>
    <row r="810" spans="1:9" x14ac:dyDescent="0.25">
      <c r="A810" s="20">
        <v>810</v>
      </c>
      <c r="B810" s="75">
        <v>45971</v>
      </c>
      <c r="C810" s="20" t="s">
        <v>395</v>
      </c>
      <c r="D810" s="20" t="s">
        <v>386</v>
      </c>
      <c r="G810" s="20">
        <v>0</v>
      </c>
      <c r="I810" s="198" t="s">
        <v>1657</v>
      </c>
    </row>
    <row r="811" spans="1:9" x14ac:dyDescent="0.25">
      <c r="A811" s="20">
        <v>811</v>
      </c>
      <c r="B811" s="75">
        <v>45971</v>
      </c>
      <c r="C811" s="20" t="s">
        <v>717</v>
      </c>
      <c r="D811" s="20" t="s">
        <v>393</v>
      </c>
      <c r="G811" s="20">
        <v>0</v>
      </c>
      <c r="I811" s="198" t="s">
        <v>1658</v>
      </c>
    </row>
    <row r="812" spans="1:9" x14ac:dyDescent="0.25">
      <c r="A812" s="20">
        <v>812</v>
      </c>
      <c r="B812" s="75">
        <v>45971</v>
      </c>
      <c r="C812" s="20" t="s">
        <v>718</v>
      </c>
      <c r="D812" s="20" t="s">
        <v>296</v>
      </c>
      <c r="G812" s="20">
        <v>0</v>
      </c>
      <c r="I812" s="198" t="s">
        <v>1659</v>
      </c>
    </row>
    <row r="813" spans="1:9" x14ac:dyDescent="0.25">
      <c r="A813" s="20">
        <v>813</v>
      </c>
      <c r="B813" s="75">
        <v>45971</v>
      </c>
      <c r="C813" s="20" t="s">
        <v>719</v>
      </c>
      <c r="D813" s="20" t="s">
        <v>216</v>
      </c>
      <c r="G813" s="20">
        <v>0</v>
      </c>
      <c r="I813" s="198" t="s">
        <v>1660</v>
      </c>
    </row>
    <row r="814" spans="1:9" x14ac:dyDescent="0.25">
      <c r="A814" s="20">
        <v>814</v>
      </c>
      <c r="B814" s="75">
        <v>45971</v>
      </c>
      <c r="C814" s="20" t="s">
        <v>719</v>
      </c>
      <c r="D814" s="20" t="s">
        <v>231</v>
      </c>
      <c r="G814" s="20">
        <v>0</v>
      </c>
      <c r="I814" s="198" t="s">
        <v>1661</v>
      </c>
    </row>
    <row r="815" spans="1:9" x14ac:dyDescent="0.25">
      <c r="A815" s="20">
        <v>815</v>
      </c>
      <c r="B815" s="75">
        <v>45971</v>
      </c>
      <c r="C815" s="20" t="s">
        <v>765</v>
      </c>
      <c r="D815" s="20" t="s">
        <v>216</v>
      </c>
      <c r="G815" s="20">
        <v>0.505</v>
      </c>
      <c r="I815" s="198" t="s">
        <v>992</v>
      </c>
    </row>
    <row r="816" spans="1:9" x14ac:dyDescent="0.25">
      <c r="A816" s="20">
        <v>816</v>
      </c>
      <c r="B816" s="75">
        <v>45971</v>
      </c>
      <c r="C816" s="20" t="s">
        <v>765</v>
      </c>
      <c r="D816" s="20" t="s">
        <v>231</v>
      </c>
      <c r="G816" s="20">
        <v>0.505</v>
      </c>
      <c r="I816" s="198" t="s">
        <v>992</v>
      </c>
    </row>
    <row r="817" spans="1:9" x14ac:dyDescent="0.25">
      <c r="A817" s="20">
        <v>817</v>
      </c>
      <c r="B817" s="75">
        <v>45971</v>
      </c>
      <c r="C817" s="20" t="s">
        <v>766</v>
      </c>
      <c r="D817" s="20" t="s">
        <v>277</v>
      </c>
      <c r="G817" s="20">
        <v>0</v>
      </c>
      <c r="I817" s="198" t="s">
        <v>1662</v>
      </c>
    </row>
    <row r="818" spans="1:9" x14ac:dyDescent="0.25">
      <c r="A818" s="20">
        <v>818</v>
      </c>
      <c r="B818" s="75">
        <v>45972</v>
      </c>
      <c r="C818" s="20" t="s">
        <v>232</v>
      </c>
      <c r="D818" s="20" t="s">
        <v>213</v>
      </c>
      <c r="G818" s="20">
        <v>0.40500000000000003</v>
      </c>
      <c r="I818" s="198" t="s">
        <v>1663</v>
      </c>
    </row>
    <row r="819" spans="1:9" x14ac:dyDescent="0.25">
      <c r="A819" s="20">
        <v>819</v>
      </c>
      <c r="B819" s="75">
        <v>45972</v>
      </c>
      <c r="C819" s="20" t="s">
        <v>301</v>
      </c>
      <c r="D819" s="20" t="s">
        <v>216</v>
      </c>
      <c r="G819" s="20">
        <v>0</v>
      </c>
      <c r="I819" s="198" t="s">
        <v>1664</v>
      </c>
    </row>
    <row r="820" spans="1:9" x14ac:dyDescent="0.25">
      <c r="A820" s="20">
        <v>820</v>
      </c>
      <c r="B820" s="75">
        <v>45972</v>
      </c>
      <c r="C820" s="20" t="s">
        <v>686</v>
      </c>
      <c r="D820" s="20" t="s">
        <v>203</v>
      </c>
      <c r="G820" s="20">
        <v>0</v>
      </c>
      <c r="I820" s="198" t="s">
        <v>1665</v>
      </c>
    </row>
    <row r="821" spans="1:9" x14ac:dyDescent="0.25">
      <c r="A821" s="20">
        <v>821</v>
      </c>
      <c r="B821" s="75">
        <v>45972</v>
      </c>
      <c r="C821" s="20" t="s">
        <v>686</v>
      </c>
      <c r="D821" s="20" t="s">
        <v>243</v>
      </c>
      <c r="G821" s="20">
        <v>0.7</v>
      </c>
      <c r="I821" s="198" t="s">
        <v>1666</v>
      </c>
    </row>
    <row r="822" spans="1:9" x14ac:dyDescent="0.25">
      <c r="A822" s="20">
        <v>822</v>
      </c>
      <c r="B822" s="75">
        <v>45972</v>
      </c>
      <c r="C822" s="20" t="s">
        <v>686</v>
      </c>
      <c r="D822" s="20" t="s">
        <v>245</v>
      </c>
      <c r="G822" s="20">
        <v>0.7</v>
      </c>
      <c r="I822" s="198" t="s">
        <v>1667</v>
      </c>
    </row>
    <row r="823" spans="1:9" x14ac:dyDescent="0.25">
      <c r="A823" s="20">
        <v>823</v>
      </c>
      <c r="B823" s="75">
        <v>45972</v>
      </c>
      <c r="C823" s="20" t="s">
        <v>686</v>
      </c>
      <c r="D823" s="20" t="s">
        <v>241</v>
      </c>
      <c r="G823" s="20">
        <v>0.7</v>
      </c>
      <c r="I823" s="198" t="s">
        <v>1668</v>
      </c>
    </row>
    <row r="824" spans="1:9" x14ac:dyDescent="0.25">
      <c r="A824" s="20">
        <v>824</v>
      </c>
      <c r="B824" s="75">
        <v>45972</v>
      </c>
      <c r="C824" s="20" t="s">
        <v>767</v>
      </c>
      <c r="D824" s="20" t="s">
        <v>243</v>
      </c>
      <c r="G824" s="20">
        <v>0</v>
      </c>
      <c r="I824" s="198" t="s">
        <v>1666</v>
      </c>
    </row>
    <row r="825" spans="1:9" x14ac:dyDescent="0.25">
      <c r="A825" s="20">
        <v>825</v>
      </c>
      <c r="B825" s="75">
        <v>45972</v>
      </c>
      <c r="C825" s="20" t="s">
        <v>768</v>
      </c>
      <c r="D825" s="20" t="s">
        <v>245</v>
      </c>
      <c r="G825" s="20">
        <v>0</v>
      </c>
      <c r="I825" s="198" t="s">
        <v>1667</v>
      </c>
    </row>
    <row r="826" spans="1:9" x14ac:dyDescent="0.25">
      <c r="A826" s="20">
        <v>826</v>
      </c>
      <c r="B826" s="75">
        <v>45972</v>
      </c>
      <c r="C826" s="20" t="s">
        <v>769</v>
      </c>
      <c r="D826" s="20" t="s">
        <v>241</v>
      </c>
      <c r="G826" s="20">
        <v>0</v>
      </c>
      <c r="I826" s="198" t="s">
        <v>1669</v>
      </c>
    </row>
    <row r="827" spans="1:9" x14ac:dyDescent="0.25">
      <c r="A827" s="20">
        <v>827</v>
      </c>
      <c r="B827" s="75">
        <v>45972</v>
      </c>
      <c r="C827" s="20" t="s">
        <v>324</v>
      </c>
      <c r="D827" s="20" t="s">
        <v>228</v>
      </c>
      <c r="G827" s="20">
        <v>0.7</v>
      </c>
      <c r="I827" s="198" t="s">
        <v>1670</v>
      </c>
    </row>
    <row r="828" spans="1:9" x14ac:dyDescent="0.25">
      <c r="A828" s="20">
        <v>828</v>
      </c>
      <c r="B828" s="75">
        <v>45972</v>
      </c>
      <c r="C828" s="20" t="s">
        <v>252</v>
      </c>
      <c r="D828" s="20" t="s">
        <v>251</v>
      </c>
      <c r="G828" s="20">
        <v>0.7</v>
      </c>
      <c r="I828" s="198" t="s">
        <v>1671</v>
      </c>
    </row>
    <row r="829" spans="1:9" x14ac:dyDescent="0.25">
      <c r="A829" s="20">
        <v>829</v>
      </c>
      <c r="B829" s="75">
        <v>45972</v>
      </c>
      <c r="C829" s="20" t="s">
        <v>218</v>
      </c>
      <c r="D829" s="20" t="s">
        <v>219</v>
      </c>
      <c r="G829" s="20">
        <v>0</v>
      </c>
      <c r="I829" s="198" t="s">
        <v>1672</v>
      </c>
    </row>
    <row r="830" spans="1:9" x14ac:dyDescent="0.25">
      <c r="A830" s="20">
        <v>830</v>
      </c>
      <c r="B830" s="75">
        <v>45972</v>
      </c>
      <c r="C830" s="20" t="s">
        <v>252</v>
      </c>
      <c r="D830" s="20" t="s">
        <v>216</v>
      </c>
      <c r="G830" s="20">
        <v>0.45500000000000002</v>
      </c>
      <c r="I830" s="198" t="s">
        <v>1673</v>
      </c>
    </row>
    <row r="831" spans="1:9" x14ac:dyDescent="0.25">
      <c r="A831" s="20">
        <v>831</v>
      </c>
      <c r="B831" s="75">
        <v>45972</v>
      </c>
      <c r="C831" s="20" t="s">
        <v>218</v>
      </c>
      <c r="D831" s="20" t="s">
        <v>231</v>
      </c>
      <c r="G831" s="20">
        <v>0</v>
      </c>
      <c r="I831" s="198" t="s">
        <v>1674</v>
      </c>
    </row>
    <row r="832" spans="1:9" x14ac:dyDescent="0.25">
      <c r="A832" s="20">
        <v>832</v>
      </c>
      <c r="B832" s="75">
        <v>45972</v>
      </c>
      <c r="C832" s="20" t="s">
        <v>592</v>
      </c>
      <c r="D832" s="20" t="s">
        <v>243</v>
      </c>
      <c r="G832" s="20">
        <v>0.7</v>
      </c>
      <c r="I832" s="198" t="s">
        <v>1675</v>
      </c>
    </row>
    <row r="833" spans="1:9" x14ac:dyDescent="0.25">
      <c r="A833" s="20">
        <v>833</v>
      </c>
      <c r="B833" s="75">
        <v>45972</v>
      </c>
      <c r="C833" s="20" t="s">
        <v>770</v>
      </c>
      <c r="D833" s="20" t="s">
        <v>245</v>
      </c>
      <c r="G833" s="20">
        <v>0.7</v>
      </c>
      <c r="I833" s="198" t="s">
        <v>1676</v>
      </c>
    </row>
    <row r="834" spans="1:9" x14ac:dyDescent="0.25">
      <c r="A834" s="20">
        <v>834</v>
      </c>
      <c r="B834" s="75">
        <v>45972</v>
      </c>
      <c r="C834" s="20" t="s">
        <v>771</v>
      </c>
      <c r="D834" s="20" t="s">
        <v>241</v>
      </c>
      <c r="G834" s="20">
        <v>0.7</v>
      </c>
      <c r="I834" s="198" t="s">
        <v>1677</v>
      </c>
    </row>
    <row r="835" spans="1:9" x14ac:dyDescent="0.25">
      <c r="A835" s="20">
        <v>835</v>
      </c>
      <c r="B835" s="75">
        <v>45972</v>
      </c>
      <c r="C835" s="20" t="s">
        <v>773</v>
      </c>
      <c r="D835" s="20" t="s">
        <v>247</v>
      </c>
      <c r="G835" s="20">
        <v>0.7</v>
      </c>
      <c r="I835" s="198" t="s">
        <v>1678</v>
      </c>
    </row>
    <row r="836" spans="1:9" x14ac:dyDescent="0.25">
      <c r="A836" s="20">
        <v>836</v>
      </c>
      <c r="B836" s="75">
        <v>45972</v>
      </c>
      <c r="C836" s="20" t="s">
        <v>423</v>
      </c>
      <c r="D836" s="20" t="s">
        <v>203</v>
      </c>
      <c r="G836" s="20">
        <v>1.5</v>
      </c>
      <c r="I836" s="198" t="s">
        <v>1679</v>
      </c>
    </row>
    <row r="837" spans="1:9" x14ac:dyDescent="0.25">
      <c r="A837" s="20">
        <v>837</v>
      </c>
      <c r="B837" s="75">
        <v>45972</v>
      </c>
      <c r="C837" s="20" t="s">
        <v>256</v>
      </c>
      <c r="D837" s="20" t="s">
        <v>258</v>
      </c>
      <c r="G837" s="20">
        <v>0.7</v>
      </c>
      <c r="I837" s="198" t="s">
        <v>1680</v>
      </c>
    </row>
    <row r="838" spans="1:9" x14ac:dyDescent="0.25">
      <c r="A838" s="20">
        <v>838</v>
      </c>
      <c r="B838" s="75">
        <v>45972</v>
      </c>
      <c r="C838" s="20" t="s">
        <v>428</v>
      </c>
      <c r="D838" s="20" t="s">
        <v>261</v>
      </c>
      <c r="G838" s="20">
        <v>0.7</v>
      </c>
      <c r="I838" s="198" t="s">
        <v>1681</v>
      </c>
    </row>
    <row r="839" spans="1:9" x14ac:dyDescent="0.25">
      <c r="A839" s="20">
        <v>839</v>
      </c>
      <c r="B839" s="75">
        <v>45972</v>
      </c>
      <c r="C839" s="20" t="s">
        <v>653</v>
      </c>
      <c r="D839" s="20" t="s">
        <v>290</v>
      </c>
      <c r="G839" s="20">
        <v>0.7</v>
      </c>
      <c r="I839" s="198" t="s">
        <v>1682</v>
      </c>
    </row>
    <row r="840" spans="1:9" x14ac:dyDescent="0.25">
      <c r="A840" s="20">
        <v>840</v>
      </c>
      <c r="B840" s="75">
        <v>45972</v>
      </c>
      <c r="C840" s="20" t="s">
        <v>354</v>
      </c>
      <c r="D840" s="20" t="s">
        <v>264</v>
      </c>
      <c r="G840" s="20">
        <v>0.7</v>
      </c>
      <c r="I840" s="198" t="s">
        <v>1683</v>
      </c>
    </row>
    <row r="841" spans="1:9" x14ac:dyDescent="0.25">
      <c r="A841" s="20">
        <v>841</v>
      </c>
      <c r="B841" s="75">
        <v>45972</v>
      </c>
      <c r="C841" s="20" t="s">
        <v>751</v>
      </c>
      <c r="D841" s="20" t="s">
        <v>290</v>
      </c>
      <c r="G841" s="20">
        <v>0</v>
      </c>
      <c r="I841" s="198" t="s">
        <v>1684</v>
      </c>
    </row>
    <row r="842" spans="1:9" x14ac:dyDescent="0.25">
      <c r="A842" s="20">
        <v>842</v>
      </c>
      <c r="B842" s="75">
        <v>45972</v>
      </c>
      <c r="C842" s="20" t="s">
        <v>601</v>
      </c>
      <c r="D842" s="20" t="s">
        <v>264</v>
      </c>
      <c r="G842" s="20">
        <v>0</v>
      </c>
      <c r="I842" s="198" t="s">
        <v>1683</v>
      </c>
    </row>
    <row r="843" spans="1:9" x14ac:dyDescent="0.25">
      <c r="A843" s="20">
        <v>843</v>
      </c>
      <c r="B843" s="75">
        <v>45972</v>
      </c>
      <c r="C843" s="20" t="s">
        <v>752</v>
      </c>
      <c r="D843" s="20" t="s">
        <v>261</v>
      </c>
      <c r="G843" s="20">
        <v>0</v>
      </c>
      <c r="I843" s="198" t="s">
        <v>1685</v>
      </c>
    </row>
    <row r="844" spans="1:9" x14ac:dyDescent="0.25">
      <c r="A844" s="20">
        <v>844</v>
      </c>
      <c r="B844" s="75">
        <v>45972</v>
      </c>
      <c r="C844" s="20" t="s">
        <v>266</v>
      </c>
      <c r="D844" s="20" t="s">
        <v>277</v>
      </c>
      <c r="G844" s="20">
        <v>1.5</v>
      </c>
      <c r="I844" s="198" t="s">
        <v>1686</v>
      </c>
    </row>
    <row r="845" spans="1:9" x14ac:dyDescent="0.25">
      <c r="A845" s="20">
        <v>845</v>
      </c>
      <c r="B845" s="75">
        <v>45972</v>
      </c>
      <c r="C845" s="20" t="s">
        <v>606</v>
      </c>
      <c r="D845" s="20" t="s">
        <v>243</v>
      </c>
      <c r="G845" s="20">
        <v>0</v>
      </c>
      <c r="I845" s="198" t="s">
        <v>1687</v>
      </c>
    </row>
    <row r="846" spans="1:9" x14ac:dyDescent="0.25">
      <c r="A846" s="20">
        <v>847</v>
      </c>
      <c r="B846" s="75">
        <v>45972</v>
      </c>
      <c r="C846" s="20" t="s">
        <v>353</v>
      </c>
      <c r="D846" s="20" t="s">
        <v>258</v>
      </c>
      <c r="G846" s="20">
        <v>0</v>
      </c>
      <c r="I846" s="198" t="s">
        <v>1688</v>
      </c>
    </row>
    <row r="847" spans="1:9" x14ac:dyDescent="0.25">
      <c r="A847" s="20">
        <v>848</v>
      </c>
      <c r="B847" s="75">
        <v>45972</v>
      </c>
      <c r="C847" s="20" t="s">
        <v>271</v>
      </c>
      <c r="D847" s="20" t="s">
        <v>243</v>
      </c>
      <c r="G847" s="20">
        <v>0.7</v>
      </c>
      <c r="I847" s="198" t="s">
        <v>1689</v>
      </c>
    </row>
    <row r="848" spans="1:9" x14ac:dyDescent="0.25">
      <c r="A848" s="20">
        <v>848</v>
      </c>
      <c r="B848" s="75">
        <v>45972</v>
      </c>
      <c r="C848" s="20" t="s">
        <v>496</v>
      </c>
      <c r="D848" s="20" t="s">
        <v>245</v>
      </c>
      <c r="G848" s="20">
        <v>0</v>
      </c>
      <c r="I848" s="198" t="s">
        <v>1690</v>
      </c>
    </row>
    <row r="849" spans="1:9" x14ac:dyDescent="0.25">
      <c r="A849" s="20">
        <v>849</v>
      </c>
      <c r="B849" s="75">
        <v>45972</v>
      </c>
      <c r="C849" s="20" t="s">
        <v>775</v>
      </c>
      <c r="D849" s="20" t="s">
        <v>245</v>
      </c>
      <c r="G849" s="20">
        <v>0.7</v>
      </c>
      <c r="I849" s="198" t="s">
        <v>1691</v>
      </c>
    </row>
    <row r="850" spans="1:9" x14ac:dyDescent="0.25">
      <c r="A850" s="20">
        <v>850</v>
      </c>
      <c r="B850" s="75">
        <v>45972</v>
      </c>
      <c r="C850" s="20" t="s">
        <v>777</v>
      </c>
      <c r="D850" s="20" t="s">
        <v>258</v>
      </c>
      <c r="G850" s="20">
        <v>0.7</v>
      </c>
      <c r="I850" s="198" t="s">
        <v>1692</v>
      </c>
    </row>
    <row r="851" spans="1:9" x14ac:dyDescent="0.25">
      <c r="A851" s="20">
        <v>851</v>
      </c>
      <c r="B851" s="75">
        <v>45972</v>
      </c>
      <c r="C851" s="20" t="s">
        <v>610</v>
      </c>
      <c r="D851" s="20" t="s">
        <v>261</v>
      </c>
      <c r="G851" s="20">
        <v>0.7</v>
      </c>
      <c r="I851" s="198" t="s">
        <v>1693</v>
      </c>
    </row>
    <row r="852" spans="1:9" x14ac:dyDescent="0.25">
      <c r="A852" s="20">
        <v>852</v>
      </c>
      <c r="B852" s="75">
        <v>45972</v>
      </c>
      <c r="C852" s="20" t="s">
        <v>275</v>
      </c>
      <c r="D852" s="20" t="s">
        <v>293</v>
      </c>
      <c r="G852" s="20">
        <v>0.6</v>
      </c>
      <c r="I852" s="198" t="s">
        <v>1694</v>
      </c>
    </row>
    <row r="853" spans="1:9" x14ac:dyDescent="0.25">
      <c r="A853" s="20">
        <v>853</v>
      </c>
      <c r="B853" s="75">
        <v>45972</v>
      </c>
      <c r="C853" s="20" t="s">
        <v>780</v>
      </c>
      <c r="D853" s="20" t="s">
        <v>290</v>
      </c>
      <c r="G853" s="20">
        <v>0.7</v>
      </c>
      <c r="I853" s="198" t="s">
        <v>1695</v>
      </c>
    </row>
    <row r="854" spans="1:9" x14ac:dyDescent="0.25">
      <c r="A854" s="20">
        <v>854</v>
      </c>
      <c r="B854" s="75">
        <v>45972</v>
      </c>
      <c r="C854" s="20" t="s">
        <v>276</v>
      </c>
      <c r="D854" s="20" t="s">
        <v>293</v>
      </c>
      <c r="G854" s="20">
        <v>0</v>
      </c>
      <c r="I854" s="198" t="s">
        <v>1694</v>
      </c>
    </row>
    <row r="855" spans="1:9" x14ac:dyDescent="0.25">
      <c r="A855" s="20">
        <v>855</v>
      </c>
      <c r="B855" s="75">
        <v>45972</v>
      </c>
      <c r="C855" s="20" t="s">
        <v>782</v>
      </c>
      <c r="D855" s="20" t="s">
        <v>264</v>
      </c>
      <c r="G855" s="20">
        <v>0.7</v>
      </c>
      <c r="I855" s="198" t="s">
        <v>1696</v>
      </c>
    </row>
    <row r="856" spans="1:9" x14ac:dyDescent="0.25">
      <c r="A856" s="20">
        <v>856</v>
      </c>
      <c r="B856" s="75">
        <v>45972</v>
      </c>
      <c r="C856" s="20" t="s">
        <v>783</v>
      </c>
      <c r="D856" s="20" t="s">
        <v>293</v>
      </c>
      <c r="G856" s="20">
        <v>1</v>
      </c>
      <c r="I856" s="198" t="s">
        <v>1697</v>
      </c>
    </row>
    <row r="857" spans="1:9" x14ac:dyDescent="0.25">
      <c r="A857" s="20">
        <v>857</v>
      </c>
      <c r="B857" s="75">
        <v>45972</v>
      </c>
      <c r="C857" s="20" t="s">
        <v>662</v>
      </c>
      <c r="D857" s="20" t="s">
        <v>286</v>
      </c>
      <c r="G857" s="20">
        <v>1</v>
      </c>
      <c r="I857" s="198" t="s">
        <v>1698</v>
      </c>
    </row>
    <row r="858" spans="1:9" x14ac:dyDescent="0.25">
      <c r="A858" s="20">
        <v>858</v>
      </c>
      <c r="B858" s="75">
        <v>45972</v>
      </c>
      <c r="C858" s="20" t="s">
        <v>516</v>
      </c>
      <c r="D858" s="20" t="s">
        <v>293</v>
      </c>
      <c r="G858" s="20">
        <v>0</v>
      </c>
      <c r="I858" s="198" t="s">
        <v>1699</v>
      </c>
    </row>
    <row r="859" spans="1:9" x14ac:dyDescent="0.25">
      <c r="A859" s="20">
        <v>859</v>
      </c>
      <c r="B859" s="75">
        <v>45972</v>
      </c>
      <c r="C859" s="20" t="s">
        <v>214</v>
      </c>
      <c r="D859" s="20" t="s">
        <v>231</v>
      </c>
      <c r="G859" s="20">
        <v>0.7</v>
      </c>
      <c r="I859" s="198" t="s">
        <v>1700</v>
      </c>
    </row>
    <row r="860" spans="1:9" x14ac:dyDescent="0.25">
      <c r="A860" s="20">
        <v>860</v>
      </c>
      <c r="B860" s="75">
        <v>45972</v>
      </c>
      <c r="C860" s="20" t="s">
        <v>522</v>
      </c>
      <c r="D860" s="20" t="s">
        <v>213</v>
      </c>
      <c r="G860" s="20">
        <v>0</v>
      </c>
      <c r="I860" s="198" t="s">
        <v>1701</v>
      </c>
    </row>
    <row r="861" spans="1:9" x14ac:dyDescent="0.25">
      <c r="A861" s="20">
        <v>861</v>
      </c>
      <c r="B861" s="75">
        <v>45972</v>
      </c>
      <c r="C861" s="20" t="s">
        <v>785</v>
      </c>
      <c r="D861" s="20" t="s">
        <v>322</v>
      </c>
      <c r="G861" s="20">
        <v>1</v>
      </c>
      <c r="I861" s="198" t="s">
        <v>1702</v>
      </c>
    </row>
    <row r="862" spans="1:9" x14ac:dyDescent="0.25">
      <c r="A862" s="20">
        <v>862</v>
      </c>
      <c r="B862" s="75">
        <v>45972</v>
      </c>
      <c r="C862" s="20" t="s">
        <v>781</v>
      </c>
      <c r="D862" s="20" t="s">
        <v>286</v>
      </c>
      <c r="G862" s="20">
        <v>0</v>
      </c>
      <c r="I862" s="198" t="s">
        <v>1703</v>
      </c>
    </row>
    <row r="863" spans="1:9" x14ac:dyDescent="0.25">
      <c r="A863" s="20">
        <v>863</v>
      </c>
      <c r="B863" s="75">
        <v>45972</v>
      </c>
      <c r="C863" s="20" t="s">
        <v>781</v>
      </c>
      <c r="D863" s="20" t="s">
        <v>322</v>
      </c>
      <c r="G863" s="20">
        <v>0</v>
      </c>
      <c r="I863" s="198" t="s">
        <v>1704</v>
      </c>
    </row>
    <row r="864" spans="1:9" x14ac:dyDescent="0.25">
      <c r="A864" s="20">
        <v>864</v>
      </c>
      <c r="B864" s="75">
        <v>45972</v>
      </c>
      <c r="C864" s="20" t="s">
        <v>781</v>
      </c>
      <c r="D864" s="20" t="s">
        <v>290</v>
      </c>
      <c r="G864" s="20">
        <v>0</v>
      </c>
      <c r="I864" s="198" t="s">
        <v>1705</v>
      </c>
    </row>
    <row r="865" spans="1:9" x14ac:dyDescent="0.25">
      <c r="A865" s="20">
        <v>865</v>
      </c>
      <c r="B865" s="75">
        <v>45972</v>
      </c>
      <c r="C865" s="20" t="s">
        <v>781</v>
      </c>
      <c r="D865" s="20" t="s">
        <v>264</v>
      </c>
      <c r="G865" s="20">
        <v>0</v>
      </c>
      <c r="I865" s="198" t="s">
        <v>1706</v>
      </c>
    </row>
    <row r="866" spans="1:9" x14ac:dyDescent="0.25">
      <c r="A866" s="20">
        <v>866</v>
      </c>
      <c r="B866" s="75">
        <v>45972</v>
      </c>
      <c r="C866" s="20" t="s">
        <v>778</v>
      </c>
      <c r="D866" s="20" t="s">
        <v>261</v>
      </c>
      <c r="G866" s="20">
        <v>0</v>
      </c>
      <c r="I866" s="198" t="s">
        <v>1707</v>
      </c>
    </row>
    <row r="867" spans="1:9" x14ac:dyDescent="0.25">
      <c r="A867" s="20">
        <v>867</v>
      </c>
      <c r="B867" s="75">
        <v>45972</v>
      </c>
      <c r="C867" s="20" t="s">
        <v>778</v>
      </c>
      <c r="D867" s="20" t="s">
        <v>258</v>
      </c>
      <c r="G867" s="20">
        <v>0</v>
      </c>
      <c r="I867" s="198" t="s">
        <v>1708</v>
      </c>
    </row>
    <row r="868" spans="1:9" x14ac:dyDescent="0.25">
      <c r="A868" s="20">
        <v>868</v>
      </c>
      <c r="B868" s="75">
        <v>45972</v>
      </c>
      <c r="C868" s="20" t="s">
        <v>772</v>
      </c>
      <c r="D868" s="20" t="s">
        <v>241</v>
      </c>
      <c r="G868" s="20">
        <v>0</v>
      </c>
      <c r="I868" s="198" t="s">
        <v>1709</v>
      </c>
    </row>
    <row r="869" spans="1:9" x14ac:dyDescent="0.25">
      <c r="A869" s="20">
        <v>869</v>
      </c>
      <c r="B869" s="75">
        <v>45972</v>
      </c>
      <c r="C869" s="20" t="s">
        <v>786</v>
      </c>
      <c r="D869" s="20" t="s">
        <v>241</v>
      </c>
      <c r="G869" s="20">
        <v>0.7</v>
      </c>
      <c r="I869" s="198" t="s">
        <v>992</v>
      </c>
    </row>
    <row r="870" spans="1:9" x14ac:dyDescent="0.25">
      <c r="A870" s="20">
        <v>870</v>
      </c>
      <c r="B870" s="75">
        <v>45972</v>
      </c>
      <c r="C870" s="20" t="s">
        <v>787</v>
      </c>
      <c r="D870" s="20" t="s">
        <v>258</v>
      </c>
      <c r="G870" s="20">
        <v>0.7</v>
      </c>
      <c r="I870" s="198" t="s">
        <v>1710</v>
      </c>
    </row>
    <row r="871" spans="1:9" x14ac:dyDescent="0.25">
      <c r="A871" s="20">
        <v>871</v>
      </c>
      <c r="B871" s="75">
        <v>45972</v>
      </c>
      <c r="C871" s="20" t="s">
        <v>664</v>
      </c>
      <c r="D871" s="20" t="s">
        <v>264</v>
      </c>
      <c r="G871" s="20">
        <v>0.7</v>
      </c>
      <c r="I871" s="198" t="s">
        <v>1711</v>
      </c>
    </row>
    <row r="872" spans="1:9" x14ac:dyDescent="0.25">
      <c r="A872" s="20">
        <v>872</v>
      </c>
      <c r="B872" s="75">
        <v>45972</v>
      </c>
      <c r="C872" s="20" t="s">
        <v>789</v>
      </c>
      <c r="D872" s="20" t="s">
        <v>261</v>
      </c>
      <c r="G872" s="20">
        <v>0.7</v>
      </c>
      <c r="I872" s="198" t="s">
        <v>1712</v>
      </c>
    </row>
    <row r="873" spans="1:9" x14ac:dyDescent="0.25">
      <c r="A873" s="20">
        <v>873</v>
      </c>
      <c r="B873" s="75">
        <v>45972</v>
      </c>
      <c r="C873" s="20" t="s">
        <v>789</v>
      </c>
      <c r="D873" s="20" t="s">
        <v>290</v>
      </c>
      <c r="G873" s="20">
        <v>0.7</v>
      </c>
      <c r="I873" s="198" t="s">
        <v>1713</v>
      </c>
    </row>
    <row r="874" spans="1:9" x14ac:dyDescent="0.25">
      <c r="A874" s="20">
        <v>874</v>
      </c>
      <c r="B874" s="75">
        <v>45972</v>
      </c>
      <c r="C874" s="20" t="s">
        <v>654</v>
      </c>
      <c r="D874" s="20" t="s">
        <v>264</v>
      </c>
      <c r="G874" s="20">
        <v>0</v>
      </c>
      <c r="I874" s="198" t="s">
        <v>1714</v>
      </c>
    </row>
    <row r="875" spans="1:9" x14ac:dyDescent="0.25">
      <c r="A875" s="20">
        <v>875</v>
      </c>
      <c r="B875" s="75">
        <v>45972</v>
      </c>
      <c r="C875" s="20" t="s">
        <v>675</v>
      </c>
      <c r="D875" s="20" t="s">
        <v>264</v>
      </c>
      <c r="G875" s="20">
        <v>0.7</v>
      </c>
      <c r="I875" s="198" t="s">
        <v>992</v>
      </c>
    </row>
    <row r="876" spans="1:9" x14ac:dyDescent="0.25">
      <c r="A876" s="20">
        <v>876</v>
      </c>
      <c r="B876" s="75">
        <v>45972</v>
      </c>
      <c r="C876" s="20" t="s">
        <v>790</v>
      </c>
      <c r="D876" s="20" t="s">
        <v>293</v>
      </c>
      <c r="G876" s="20">
        <v>1</v>
      </c>
      <c r="I876" s="198" t="s">
        <v>1715</v>
      </c>
    </row>
    <row r="877" spans="1:9" x14ac:dyDescent="0.25">
      <c r="A877" s="20">
        <v>877</v>
      </c>
      <c r="B877" s="75">
        <v>45972</v>
      </c>
      <c r="C877" s="20" t="s">
        <v>792</v>
      </c>
      <c r="D877" s="20" t="s">
        <v>383</v>
      </c>
      <c r="G877" s="20">
        <v>1</v>
      </c>
      <c r="I877" s="198" t="s">
        <v>1716</v>
      </c>
    </row>
    <row r="878" spans="1:9" x14ac:dyDescent="0.25">
      <c r="A878" s="20">
        <v>878</v>
      </c>
      <c r="B878" s="75">
        <v>45972</v>
      </c>
      <c r="C878" s="20" t="s">
        <v>217</v>
      </c>
      <c r="D878" s="20" t="s">
        <v>213</v>
      </c>
      <c r="G878" s="20">
        <v>0.71</v>
      </c>
      <c r="I878" s="198" t="s">
        <v>1717</v>
      </c>
    </row>
    <row r="879" spans="1:9" x14ac:dyDescent="0.25">
      <c r="A879" s="20">
        <v>879</v>
      </c>
      <c r="B879" s="75">
        <v>45972</v>
      </c>
      <c r="C879" s="20" t="s">
        <v>591</v>
      </c>
      <c r="D879" s="20" t="s">
        <v>322</v>
      </c>
      <c r="G879" s="20">
        <v>1</v>
      </c>
      <c r="I879" s="198" t="s">
        <v>1718</v>
      </c>
    </row>
    <row r="880" spans="1:9" x14ac:dyDescent="0.25">
      <c r="A880" s="20">
        <v>880</v>
      </c>
      <c r="B880" s="75">
        <v>45972</v>
      </c>
      <c r="C880" s="20" t="s">
        <v>217</v>
      </c>
      <c r="D880" s="20" t="s">
        <v>219</v>
      </c>
      <c r="G880" s="20">
        <v>0.88</v>
      </c>
      <c r="I880" s="198" t="s">
        <v>1719</v>
      </c>
    </row>
    <row r="881" spans="1:9" x14ac:dyDescent="0.25">
      <c r="A881" s="20">
        <v>881</v>
      </c>
      <c r="B881" s="75">
        <v>45972</v>
      </c>
      <c r="C881" s="20" t="s">
        <v>253</v>
      </c>
      <c r="D881" s="20" t="s">
        <v>251</v>
      </c>
      <c r="G881" s="20">
        <v>0</v>
      </c>
      <c r="I881" s="198" t="s">
        <v>1720</v>
      </c>
    </row>
    <row r="882" spans="1:9" x14ac:dyDescent="0.25">
      <c r="A882" s="20">
        <v>882</v>
      </c>
      <c r="B882" s="75">
        <v>45972</v>
      </c>
      <c r="C882" s="20" t="s">
        <v>794</v>
      </c>
      <c r="D882" s="20" t="s">
        <v>322</v>
      </c>
      <c r="G882" s="20">
        <v>0</v>
      </c>
      <c r="I882" s="198" t="s">
        <v>1718</v>
      </c>
    </row>
    <row r="883" spans="1:9" x14ac:dyDescent="0.25">
      <c r="A883" s="20">
        <v>883</v>
      </c>
      <c r="B883" s="75">
        <v>45972</v>
      </c>
      <c r="C883" s="20" t="s">
        <v>791</v>
      </c>
      <c r="D883" s="20" t="s">
        <v>293</v>
      </c>
      <c r="G883" s="20">
        <v>0</v>
      </c>
      <c r="I883" s="198" t="s">
        <v>1721</v>
      </c>
    </row>
    <row r="884" spans="1:9" x14ac:dyDescent="0.25">
      <c r="A884" s="20">
        <v>884</v>
      </c>
      <c r="B884" s="75">
        <v>45972</v>
      </c>
      <c r="C884" s="20" t="s">
        <v>793</v>
      </c>
      <c r="D884" s="20" t="s">
        <v>383</v>
      </c>
      <c r="G884" s="20">
        <v>0</v>
      </c>
      <c r="I884" s="198" t="s">
        <v>1722</v>
      </c>
    </row>
    <row r="885" spans="1:9" x14ac:dyDescent="0.25">
      <c r="A885" s="20">
        <v>885</v>
      </c>
      <c r="B885" s="75">
        <v>45972</v>
      </c>
      <c r="C885" s="20" t="s">
        <v>672</v>
      </c>
      <c r="D885" s="20" t="s">
        <v>290</v>
      </c>
      <c r="G885" s="20">
        <v>0</v>
      </c>
      <c r="I885" s="198" t="s">
        <v>1723</v>
      </c>
    </row>
    <row r="886" spans="1:9" x14ac:dyDescent="0.25">
      <c r="A886" s="20">
        <v>886</v>
      </c>
      <c r="B886" s="75">
        <v>45972</v>
      </c>
      <c r="C886" s="20" t="s">
        <v>632</v>
      </c>
      <c r="D886" s="20" t="s">
        <v>261</v>
      </c>
      <c r="G886" s="20">
        <v>0</v>
      </c>
      <c r="I886" s="198" t="s">
        <v>1724</v>
      </c>
    </row>
    <row r="887" spans="1:9" x14ac:dyDescent="0.25">
      <c r="A887" s="20">
        <v>887</v>
      </c>
      <c r="B887" s="75">
        <v>45972</v>
      </c>
      <c r="C887" s="20" t="s">
        <v>628</v>
      </c>
      <c r="D887" s="20" t="s">
        <v>216</v>
      </c>
      <c r="G887" s="20">
        <v>0</v>
      </c>
      <c r="I887" s="198" t="s">
        <v>1725</v>
      </c>
    </row>
    <row r="888" spans="1:9" x14ac:dyDescent="0.25">
      <c r="A888" s="20">
        <v>888</v>
      </c>
      <c r="B888" s="75">
        <v>45972</v>
      </c>
      <c r="C888" s="20" t="s">
        <v>713</v>
      </c>
      <c r="D888" s="20" t="s">
        <v>264</v>
      </c>
      <c r="G888" s="20">
        <v>0</v>
      </c>
      <c r="I888" s="198" t="s">
        <v>1726</v>
      </c>
    </row>
    <row r="889" spans="1:9" x14ac:dyDescent="0.25">
      <c r="A889" s="20">
        <v>889</v>
      </c>
      <c r="B889" s="75">
        <v>45972</v>
      </c>
      <c r="C889" s="20" t="s">
        <v>788</v>
      </c>
      <c r="D889" s="20" t="s">
        <v>258</v>
      </c>
      <c r="G889" s="20">
        <v>0</v>
      </c>
      <c r="I889" s="198" t="s">
        <v>1727</v>
      </c>
    </row>
    <row r="890" spans="1:9" x14ac:dyDescent="0.25">
      <c r="A890" s="20">
        <v>890</v>
      </c>
      <c r="B890" s="75">
        <v>45972</v>
      </c>
      <c r="C890" s="20" t="s">
        <v>699</v>
      </c>
      <c r="D890" s="20" t="s">
        <v>247</v>
      </c>
      <c r="G890" s="20">
        <v>0</v>
      </c>
      <c r="I890" s="198" t="s">
        <v>1728</v>
      </c>
    </row>
    <row r="891" spans="1:9" x14ac:dyDescent="0.25">
      <c r="A891" s="20">
        <v>891</v>
      </c>
      <c r="B891" s="75">
        <v>45972</v>
      </c>
      <c r="C891" s="20" t="s">
        <v>641</v>
      </c>
      <c r="D891" s="20" t="s">
        <v>228</v>
      </c>
      <c r="G891" s="20">
        <v>0</v>
      </c>
      <c r="I891" s="198" t="s">
        <v>1729</v>
      </c>
    </row>
    <row r="892" spans="1:9" x14ac:dyDescent="0.25">
      <c r="A892" s="20">
        <v>892</v>
      </c>
      <c r="B892" s="75">
        <v>45972</v>
      </c>
      <c r="C892" s="20" t="s">
        <v>399</v>
      </c>
      <c r="D892" s="20" t="s">
        <v>243</v>
      </c>
      <c r="G892" s="20">
        <v>0</v>
      </c>
      <c r="I892" s="198" t="s">
        <v>1730</v>
      </c>
    </row>
    <row r="893" spans="1:9" x14ac:dyDescent="0.25">
      <c r="A893" s="20">
        <v>893</v>
      </c>
      <c r="B893" s="75">
        <v>45972</v>
      </c>
      <c r="C893" s="20" t="s">
        <v>776</v>
      </c>
      <c r="D893" s="20" t="s">
        <v>245</v>
      </c>
      <c r="G893" s="20">
        <v>0</v>
      </c>
      <c r="I893" s="198" t="s">
        <v>1731</v>
      </c>
    </row>
    <row r="894" spans="1:9" x14ac:dyDescent="0.25">
      <c r="A894" s="20">
        <v>894</v>
      </c>
      <c r="B894" s="75">
        <v>45972</v>
      </c>
      <c r="C894" s="20" t="s">
        <v>345</v>
      </c>
      <c r="D894" s="20" t="s">
        <v>241</v>
      </c>
      <c r="G894" s="20">
        <v>0</v>
      </c>
      <c r="I894" s="198" t="s">
        <v>1732</v>
      </c>
    </row>
    <row r="895" spans="1:9" x14ac:dyDescent="0.25">
      <c r="A895" s="20">
        <v>895</v>
      </c>
      <c r="B895" s="75">
        <v>45972</v>
      </c>
      <c r="C895" s="20" t="s">
        <v>795</v>
      </c>
      <c r="D895" s="20" t="s">
        <v>277</v>
      </c>
      <c r="G895" s="20">
        <v>0</v>
      </c>
      <c r="I895" s="198" t="s">
        <v>1733</v>
      </c>
    </row>
    <row r="896" spans="1:9" x14ac:dyDescent="0.25">
      <c r="A896" s="20">
        <v>896</v>
      </c>
      <c r="B896" s="75">
        <v>45973</v>
      </c>
      <c r="C896" s="20" t="s">
        <v>342</v>
      </c>
      <c r="D896" s="20" t="s">
        <v>241</v>
      </c>
      <c r="G896" s="20">
        <v>0.7</v>
      </c>
      <c r="I896" s="198" t="s">
        <v>1734</v>
      </c>
    </row>
    <row r="897" spans="1:9" x14ac:dyDescent="0.25">
      <c r="A897" s="20">
        <v>897</v>
      </c>
      <c r="B897" s="75">
        <v>45973</v>
      </c>
      <c r="C897" s="20" t="s">
        <v>342</v>
      </c>
      <c r="D897" s="20" t="s">
        <v>228</v>
      </c>
      <c r="G897" s="20">
        <v>0.7</v>
      </c>
      <c r="I897" s="198" t="s">
        <v>1735</v>
      </c>
    </row>
    <row r="898" spans="1:9" x14ac:dyDescent="0.25">
      <c r="A898" s="20">
        <v>898</v>
      </c>
      <c r="B898" s="75">
        <v>45973</v>
      </c>
      <c r="C898" s="20" t="s">
        <v>342</v>
      </c>
      <c r="D898" s="20" t="s">
        <v>243</v>
      </c>
      <c r="G898" s="20">
        <v>0.7</v>
      </c>
      <c r="I898" s="198" t="s">
        <v>1736</v>
      </c>
    </row>
    <row r="899" spans="1:9" x14ac:dyDescent="0.25">
      <c r="A899" s="20">
        <v>899</v>
      </c>
      <c r="B899" s="75">
        <v>45973</v>
      </c>
      <c r="C899" s="20" t="s">
        <v>342</v>
      </c>
      <c r="D899" s="20" t="s">
        <v>245</v>
      </c>
      <c r="G899" s="20">
        <v>0.7</v>
      </c>
      <c r="I899" s="198" t="s">
        <v>1737</v>
      </c>
    </row>
    <row r="900" spans="1:9" x14ac:dyDescent="0.25">
      <c r="A900" s="20">
        <v>900</v>
      </c>
      <c r="B900" s="75">
        <v>45973</v>
      </c>
      <c r="C900" s="20" t="s">
        <v>750</v>
      </c>
      <c r="D900" s="20" t="s">
        <v>200</v>
      </c>
      <c r="G900" s="20">
        <v>0</v>
      </c>
      <c r="I900" s="198" t="s">
        <v>1738</v>
      </c>
    </row>
    <row r="901" spans="1:9" x14ac:dyDescent="0.25">
      <c r="A901" s="20">
        <v>901</v>
      </c>
      <c r="B901" s="75">
        <v>45973</v>
      </c>
      <c r="C901" s="20" t="s">
        <v>797</v>
      </c>
      <c r="D901" s="20" t="s">
        <v>241</v>
      </c>
      <c r="G901" s="20">
        <v>0</v>
      </c>
      <c r="I901" s="198" t="s">
        <v>1734</v>
      </c>
    </row>
    <row r="902" spans="1:9" x14ac:dyDescent="0.25">
      <c r="A902" s="20">
        <v>902</v>
      </c>
      <c r="B902" s="75">
        <v>45973</v>
      </c>
      <c r="C902" s="20" t="s">
        <v>798</v>
      </c>
      <c r="D902" s="20" t="s">
        <v>228</v>
      </c>
      <c r="G902" s="20">
        <v>0</v>
      </c>
      <c r="I902" s="198" t="s">
        <v>1735</v>
      </c>
    </row>
    <row r="903" spans="1:9" x14ac:dyDescent="0.25">
      <c r="A903" s="20">
        <v>903</v>
      </c>
      <c r="B903" s="75">
        <v>45973</v>
      </c>
      <c r="C903" s="20" t="s">
        <v>799</v>
      </c>
      <c r="D903" s="20" t="s">
        <v>243</v>
      </c>
      <c r="G903" s="20">
        <v>0</v>
      </c>
      <c r="I903" s="198" t="s">
        <v>1736</v>
      </c>
    </row>
    <row r="904" spans="1:9" x14ac:dyDescent="0.25">
      <c r="A904" s="20">
        <v>904</v>
      </c>
      <c r="B904" s="75">
        <v>45973</v>
      </c>
      <c r="C904" s="20" t="s">
        <v>800</v>
      </c>
      <c r="D904" s="20" t="s">
        <v>216</v>
      </c>
      <c r="G904" s="20">
        <v>0.375</v>
      </c>
      <c r="I904" s="198" t="s">
        <v>1739</v>
      </c>
    </row>
    <row r="905" spans="1:9" x14ac:dyDescent="0.25">
      <c r="A905" s="20">
        <v>905</v>
      </c>
      <c r="B905" s="75">
        <v>45973</v>
      </c>
      <c r="C905" s="20" t="s">
        <v>784</v>
      </c>
      <c r="D905" s="20" t="s">
        <v>231</v>
      </c>
      <c r="G905" s="20">
        <v>0</v>
      </c>
      <c r="I905" s="198" t="s">
        <v>1740</v>
      </c>
    </row>
    <row r="906" spans="1:9" x14ac:dyDescent="0.25">
      <c r="A906" s="20">
        <v>906</v>
      </c>
      <c r="B906" s="75">
        <v>45973</v>
      </c>
      <c r="C906" s="20" t="s">
        <v>325</v>
      </c>
      <c r="D906" s="20" t="s">
        <v>245</v>
      </c>
      <c r="G906" s="20">
        <v>0</v>
      </c>
      <c r="I906" s="198" t="s">
        <v>1741</v>
      </c>
    </row>
    <row r="907" spans="1:9" x14ac:dyDescent="0.25">
      <c r="A907" s="20">
        <v>907</v>
      </c>
      <c r="B907" s="75">
        <v>45973</v>
      </c>
      <c r="C907" s="20" t="s">
        <v>802</v>
      </c>
      <c r="D907" s="20" t="s">
        <v>241</v>
      </c>
      <c r="G907" s="20">
        <v>0.7</v>
      </c>
      <c r="I907" s="198" t="s">
        <v>1742</v>
      </c>
    </row>
    <row r="908" spans="1:9" x14ac:dyDescent="0.25">
      <c r="A908" s="20">
        <v>908</v>
      </c>
      <c r="B908" s="75">
        <v>45973</v>
      </c>
      <c r="C908" s="20" t="s">
        <v>804</v>
      </c>
      <c r="D908" s="20" t="s">
        <v>228</v>
      </c>
      <c r="G908" s="20">
        <v>0.7</v>
      </c>
      <c r="I908" s="198" t="s">
        <v>1743</v>
      </c>
    </row>
    <row r="909" spans="1:9" x14ac:dyDescent="0.25">
      <c r="A909" s="20">
        <v>909</v>
      </c>
      <c r="B909" s="75">
        <v>45973</v>
      </c>
      <c r="C909" s="20" t="s">
        <v>410</v>
      </c>
      <c r="D909" s="20" t="s">
        <v>243</v>
      </c>
      <c r="G909" s="20">
        <v>0.7</v>
      </c>
      <c r="I909" s="198" t="s">
        <v>1744</v>
      </c>
    </row>
    <row r="910" spans="1:9" x14ac:dyDescent="0.25">
      <c r="A910" s="20">
        <v>910</v>
      </c>
      <c r="B910" s="75">
        <v>45973</v>
      </c>
      <c r="C910" s="20" t="s">
        <v>339</v>
      </c>
      <c r="D910" s="20" t="s">
        <v>245</v>
      </c>
      <c r="G910" s="20">
        <v>0.7</v>
      </c>
      <c r="I910" s="198" t="s">
        <v>1745</v>
      </c>
    </row>
    <row r="911" spans="1:9" x14ac:dyDescent="0.25">
      <c r="A911" s="20">
        <v>911</v>
      </c>
      <c r="B911" s="75">
        <v>45973</v>
      </c>
      <c r="C911" s="20" t="s">
        <v>807</v>
      </c>
      <c r="D911" s="20" t="s">
        <v>247</v>
      </c>
      <c r="G911" s="20">
        <v>0.7</v>
      </c>
      <c r="I911" s="198" t="s">
        <v>1746</v>
      </c>
    </row>
    <row r="912" spans="1:9" x14ac:dyDescent="0.25">
      <c r="A912" s="20">
        <v>912</v>
      </c>
      <c r="B912" s="75">
        <v>45973</v>
      </c>
      <c r="C912" s="20" t="s">
        <v>565</v>
      </c>
      <c r="D912" s="20" t="s">
        <v>290</v>
      </c>
      <c r="G912" s="20">
        <v>0.7</v>
      </c>
      <c r="I912" s="198" t="s">
        <v>1747</v>
      </c>
    </row>
    <row r="913" spans="1:9" x14ac:dyDescent="0.25">
      <c r="A913" s="20">
        <v>913</v>
      </c>
      <c r="B913" s="75">
        <v>45973</v>
      </c>
      <c r="C913" s="20" t="s">
        <v>235</v>
      </c>
      <c r="D913" s="20" t="s">
        <v>261</v>
      </c>
      <c r="G913" s="20">
        <v>0.7</v>
      </c>
      <c r="I913" s="198" t="s">
        <v>1748</v>
      </c>
    </row>
    <row r="914" spans="1:9" x14ac:dyDescent="0.25">
      <c r="A914" s="20">
        <v>914</v>
      </c>
      <c r="B914" s="75">
        <v>45973</v>
      </c>
      <c r="C914" s="20" t="s">
        <v>248</v>
      </c>
      <c r="D914" s="20" t="s">
        <v>264</v>
      </c>
      <c r="G914" s="20">
        <v>0.7</v>
      </c>
      <c r="I914" s="198" t="s">
        <v>1749</v>
      </c>
    </row>
    <row r="915" spans="1:9" x14ac:dyDescent="0.25">
      <c r="A915" s="20">
        <v>915</v>
      </c>
      <c r="B915" s="75">
        <v>45973</v>
      </c>
      <c r="C915" s="20" t="s">
        <v>248</v>
      </c>
      <c r="D915" s="20" t="s">
        <v>258</v>
      </c>
      <c r="G915" s="20">
        <v>0.7</v>
      </c>
      <c r="I915" s="198" t="s">
        <v>1750</v>
      </c>
    </row>
    <row r="916" spans="1:9" x14ac:dyDescent="0.25">
      <c r="A916" s="20">
        <v>916</v>
      </c>
      <c r="B916" s="75">
        <v>45973</v>
      </c>
      <c r="C916" s="20" t="s">
        <v>252</v>
      </c>
      <c r="D916" s="20" t="s">
        <v>231</v>
      </c>
      <c r="G916" s="20">
        <v>0.45</v>
      </c>
      <c r="I916" s="198" t="s">
        <v>1751</v>
      </c>
    </row>
    <row r="917" spans="1:9" x14ac:dyDescent="0.25">
      <c r="A917" s="20">
        <v>917</v>
      </c>
      <c r="B917" s="75">
        <v>45973</v>
      </c>
      <c r="C917" s="20" t="s">
        <v>218</v>
      </c>
      <c r="D917" s="20" t="s">
        <v>213</v>
      </c>
      <c r="G917" s="20">
        <v>0</v>
      </c>
      <c r="I917" s="198" t="s">
        <v>1752</v>
      </c>
    </row>
    <row r="918" spans="1:9" x14ac:dyDescent="0.25">
      <c r="A918" s="20">
        <v>918</v>
      </c>
      <c r="B918" s="75">
        <v>45973</v>
      </c>
      <c r="C918" s="20" t="s">
        <v>252</v>
      </c>
      <c r="D918" s="20" t="s">
        <v>251</v>
      </c>
      <c r="G918" s="20">
        <v>0.67</v>
      </c>
      <c r="I918" s="198" t="s">
        <v>1753</v>
      </c>
    </row>
    <row r="919" spans="1:9" x14ac:dyDescent="0.25">
      <c r="A919" s="20">
        <v>919</v>
      </c>
      <c r="B919" s="75">
        <v>45973</v>
      </c>
      <c r="C919" s="20">
        <v>602</v>
      </c>
      <c r="D919" s="20" t="s">
        <v>219</v>
      </c>
      <c r="G919" s="20">
        <v>0</v>
      </c>
      <c r="I919" s="198" t="s">
        <v>1754</v>
      </c>
    </row>
    <row r="920" spans="1:9" x14ac:dyDescent="0.25">
      <c r="A920" s="20">
        <v>920</v>
      </c>
      <c r="B920" s="75">
        <v>45973</v>
      </c>
      <c r="C920" s="20" t="s">
        <v>808</v>
      </c>
      <c r="D920" s="20" t="s">
        <v>247</v>
      </c>
      <c r="G920" s="20">
        <v>0</v>
      </c>
      <c r="I920" s="198" t="s">
        <v>1755</v>
      </c>
    </row>
    <row r="921" spans="1:9" x14ac:dyDescent="0.25">
      <c r="A921" s="20">
        <v>921</v>
      </c>
      <c r="B921" s="75">
        <v>45973</v>
      </c>
      <c r="C921" s="20" t="s">
        <v>803</v>
      </c>
      <c r="D921" s="20" t="s">
        <v>241</v>
      </c>
      <c r="G921" s="20">
        <v>0</v>
      </c>
      <c r="I921" s="198" t="s">
        <v>1756</v>
      </c>
    </row>
    <row r="922" spans="1:9" x14ac:dyDescent="0.25">
      <c r="A922" s="20">
        <v>922</v>
      </c>
      <c r="B922" s="75">
        <v>45973</v>
      </c>
      <c r="C922" s="20" t="s">
        <v>648</v>
      </c>
      <c r="D922" s="20" t="s">
        <v>261</v>
      </c>
      <c r="G922" s="20">
        <v>0</v>
      </c>
      <c r="I922" s="198" t="s">
        <v>1757</v>
      </c>
    </row>
    <row r="923" spans="1:9" x14ac:dyDescent="0.25">
      <c r="A923" s="20">
        <v>923</v>
      </c>
      <c r="B923" s="75">
        <v>45973</v>
      </c>
      <c r="C923" s="20" t="s">
        <v>796</v>
      </c>
      <c r="D923" s="20" t="s">
        <v>277</v>
      </c>
      <c r="G923" s="20" t="s">
        <v>4</v>
      </c>
      <c r="H923" s="85" t="s">
        <v>813</v>
      </c>
      <c r="I923" s="198" t="s">
        <v>1758</v>
      </c>
    </row>
    <row r="924" spans="1:9" x14ac:dyDescent="0.25">
      <c r="A924" s="20">
        <v>924</v>
      </c>
      <c r="B924" s="75">
        <v>45973</v>
      </c>
      <c r="C924" s="20" t="s">
        <v>796</v>
      </c>
      <c r="D924" s="20" t="s">
        <v>264</v>
      </c>
      <c r="G924" s="20">
        <v>0</v>
      </c>
      <c r="I924" s="198" t="s">
        <v>1749</v>
      </c>
    </row>
    <row r="925" spans="1:9" x14ac:dyDescent="0.25">
      <c r="A925" s="20">
        <v>925</v>
      </c>
      <c r="B925" s="75">
        <v>45973</v>
      </c>
      <c r="C925" s="20" t="s">
        <v>809</v>
      </c>
      <c r="D925" s="20" t="s">
        <v>290</v>
      </c>
      <c r="G925" s="20">
        <v>0</v>
      </c>
      <c r="I925" s="198" t="s">
        <v>1759</v>
      </c>
    </row>
    <row r="926" spans="1:9" x14ac:dyDescent="0.25">
      <c r="A926" s="20">
        <v>926</v>
      </c>
      <c r="B926" s="75">
        <v>45973</v>
      </c>
      <c r="C926" s="20" t="s">
        <v>814</v>
      </c>
      <c r="D926" s="20" t="s">
        <v>241</v>
      </c>
      <c r="G926" s="20">
        <v>0.7</v>
      </c>
      <c r="I926" s="198" t="s">
        <v>992</v>
      </c>
    </row>
    <row r="927" spans="1:9" x14ac:dyDescent="0.25">
      <c r="A927" s="20">
        <v>927</v>
      </c>
      <c r="B927" s="75">
        <v>45973</v>
      </c>
      <c r="C927" s="20" t="s">
        <v>810</v>
      </c>
      <c r="D927" s="20" t="s">
        <v>258</v>
      </c>
      <c r="G927" s="20">
        <v>0</v>
      </c>
      <c r="I927" s="198" t="s">
        <v>1750</v>
      </c>
    </row>
    <row r="928" spans="1:9" x14ac:dyDescent="0.25">
      <c r="A928" s="20">
        <v>928</v>
      </c>
      <c r="B928" s="75">
        <v>45973</v>
      </c>
      <c r="C928" s="20" t="s">
        <v>815</v>
      </c>
      <c r="D928" s="20" t="s">
        <v>247</v>
      </c>
      <c r="G928" s="20">
        <v>0.7</v>
      </c>
      <c r="I928" s="198" t="s">
        <v>1760</v>
      </c>
    </row>
    <row r="929" spans="1:9" x14ac:dyDescent="0.25">
      <c r="A929" s="20">
        <v>929</v>
      </c>
      <c r="B929" s="75">
        <v>45973</v>
      </c>
      <c r="C929" s="20" t="s">
        <v>812</v>
      </c>
      <c r="D929" s="20" t="s">
        <v>277</v>
      </c>
      <c r="G929" s="20">
        <v>1</v>
      </c>
      <c r="I929" s="198" t="s">
        <v>1761</v>
      </c>
    </row>
    <row r="930" spans="1:9" x14ac:dyDescent="0.25">
      <c r="A930" s="20">
        <v>930</v>
      </c>
      <c r="B930" s="75">
        <v>45973</v>
      </c>
      <c r="C930" s="20" t="s">
        <v>491</v>
      </c>
      <c r="D930" s="20" t="s">
        <v>247</v>
      </c>
      <c r="G930" s="20">
        <v>0</v>
      </c>
      <c r="I930" s="198" t="s">
        <v>1760</v>
      </c>
    </row>
    <row r="931" spans="1:9" x14ac:dyDescent="0.25">
      <c r="A931" s="20">
        <v>931</v>
      </c>
      <c r="B931" s="75">
        <v>45973</v>
      </c>
      <c r="C931" s="20" t="s">
        <v>425</v>
      </c>
      <c r="D931" s="20" t="s">
        <v>200</v>
      </c>
      <c r="G931" s="20">
        <v>0.7</v>
      </c>
      <c r="I931" s="198" t="s">
        <v>1762</v>
      </c>
    </row>
    <row r="932" spans="1:9" x14ac:dyDescent="0.25">
      <c r="A932" s="20">
        <v>932</v>
      </c>
      <c r="B932" s="75">
        <v>45973</v>
      </c>
      <c r="C932" s="20" t="s">
        <v>265</v>
      </c>
      <c r="D932" s="20" t="s">
        <v>241</v>
      </c>
      <c r="G932" s="20">
        <v>0</v>
      </c>
      <c r="I932" s="198" t="s">
        <v>1763</v>
      </c>
    </row>
    <row r="933" spans="1:9" x14ac:dyDescent="0.25">
      <c r="A933" s="20">
        <v>933</v>
      </c>
      <c r="B933" s="75">
        <v>45973</v>
      </c>
      <c r="C933" s="20" t="s">
        <v>752</v>
      </c>
      <c r="D933" s="20" t="s">
        <v>228</v>
      </c>
      <c r="G933" s="20">
        <v>0</v>
      </c>
      <c r="I933" s="198" t="s">
        <v>1764</v>
      </c>
    </row>
    <row r="934" spans="1:9" x14ac:dyDescent="0.25">
      <c r="A934" s="20">
        <v>934</v>
      </c>
      <c r="B934" s="75">
        <v>45973</v>
      </c>
      <c r="C934" s="20" t="s">
        <v>689</v>
      </c>
      <c r="D934" s="20" t="s">
        <v>247</v>
      </c>
      <c r="G934" s="20">
        <v>0.7</v>
      </c>
      <c r="I934" s="198" t="s">
        <v>1765</v>
      </c>
    </row>
    <row r="935" spans="1:9" x14ac:dyDescent="0.25">
      <c r="A935" s="20">
        <v>935</v>
      </c>
      <c r="B935" s="75">
        <v>45973</v>
      </c>
      <c r="C935" s="20" t="s">
        <v>658</v>
      </c>
      <c r="D935" s="20" t="s">
        <v>241</v>
      </c>
      <c r="G935" s="20">
        <v>0.7</v>
      </c>
      <c r="I935" s="198" t="s">
        <v>992</v>
      </c>
    </row>
    <row r="936" spans="1:9" x14ac:dyDescent="0.25">
      <c r="A936" s="20">
        <v>936</v>
      </c>
      <c r="B936" s="75">
        <v>45973</v>
      </c>
      <c r="C936" s="20" t="s">
        <v>757</v>
      </c>
      <c r="D936" s="20" t="s">
        <v>228</v>
      </c>
      <c r="G936" s="20">
        <v>0.7</v>
      </c>
      <c r="I936" s="198" t="s">
        <v>992</v>
      </c>
    </row>
    <row r="937" spans="1:9" x14ac:dyDescent="0.25">
      <c r="A937" s="20">
        <v>937</v>
      </c>
      <c r="B937" s="75">
        <v>45973</v>
      </c>
      <c r="C937" s="20" t="s">
        <v>755</v>
      </c>
      <c r="D937" s="20" t="s">
        <v>258</v>
      </c>
      <c r="G937" s="20">
        <v>0.7</v>
      </c>
      <c r="I937" s="198" t="s">
        <v>1766</v>
      </c>
    </row>
    <row r="938" spans="1:9" x14ac:dyDescent="0.25">
      <c r="A938" s="20">
        <v>938</v>
      </c>
      <c r="B938" s="75">
        <v>45973</v>
      </c>
      <c r="C938" s="20" t="s">
        <v>819</v>
      </c>
      <c r="D938" s="20" t="s">
        <v>261</v>
      </c>
      <c r="G938" s="20">
        <v>0.7</v>
      </c>
      <c r="I938" s="198" t="s">
        <v>1767</v>
      </c>
    </row>
    <row r="939" spans="1:9" x14ac:dyDescent="0.25">
      <c r="A939" s="20">
        <v>939</v>
      </c>
      <c r="B939" s="75">
        <v>45973</v>
      </c>
      <c r="C939" s="20" t="s">
        <v>821</v>
      </c>
      <c r="D939" s="20" t="s">
        <v>290</v>
      </c>
      <c r="G939" s="20">
        <v>0.7</v>
      </c>
      <c r="I939" s="198" t="s">
        <v>1768</v>
      </c>
    </row>
    <row r="940" spans="1:9" x14ac:dyDescent="0.25">
      <c r="A940" s="20">
        <v>940</v>
      </c>
      <c r="B940" s="75">
        <v>45973</v>
      </c>
      <c r="C940" s="20" t="s">
        <v>505</v>
      </c>
      <c r="D940" s="20" t="s">
        <v>264</v>
      </c>
      <c r="G940" s="20">
        <v>0.7</v>
      </c>
      <c r="I940" s="198" t="s">
        <v>1769</v>
      </c>
    </row>
    <row r="941" spans="1:9" x14ac:dyDescent="0.25">
      <c r="A941" s="20">
        <v>941</v>
      </c>
      <c r="B941" s="75">
        <v>45973</v>
      </c>
      <c r="C941" s="20" t="s">
        <v>822</v>
      </c>
      <c r="D941" s="20" t="s">
        <v>286</v>
      </c>
      <c r="G941" s="20">
        <v>1</v>
      </c>
      <c r="I941" s="198" t="s">
        <v>1770</v>
      </c>
    </row>
    <row r="942" spans="1:9" x14ac:dyDescent="0.25">
      <c r="A942" s="20">
        <v>942</v>
      </c>
      <c r="B942" s="75">
        <v>45973</v>
      </c>
      <c r="C942" s="20" t="s">
        <v>816</v>
      </c>
      <c r="D942" s="20" t="s">
        <v>277</v>
      </c>
      <c r="G942" s="20">
        <v>0</v>
      </c>
      <c r="I942" s="198" t="s">
        <v>1771</v>
      </c>
    </row>
    <row r="943" spans="1:9" x14ac:dyDescent="0.25">
      <c r="A943" s="20">
        <v>943</v>
      </c>
      <c r="B943" s="75">
        <v>45973</v>
      </c>
      <c r="C943" s="20" t="s">
        <v>816</v>
      </c>
      <c r="D943" s="20" t="s">
        <v>277</v>
      </c>
      <c r="G943" s="20" t="s">
        <v>4</v>
      </c>
      <c r="H943" s="85" t="s">
        <v>824</v>
      </c>
      <c r="I943" s="198" t="s">
        <v>992</v>
      </c>
    </row>
    <row r="944" spans="1:9" x14ac:dyDescent="0.25">
      <c r="A944" s="20">
        <v>944</v>
      </c>
      <c r="B944" s="75">
        <v>45973</v>
      </c>
      <c r="C944" s="20" t="s">
        <v>610</v>
      </c>
      <c r="D944" s="20" t="s">
        <v>293</v>
      </c>
      <c r="G944" s="20">
        <v>1</v>
      </c>
      <c r="I944" s="198" t="s">
        <v>1772</v>
      </c>
    </row>
    <row r="945" spans="1:9" x14ac:dyDescent="0.25">
      <c r="A945" s="20">
        <v>945</v>
      </c>
      <c r="B945" s="75">
        <v>45973</v>
      </c>
      <c r="C945" s="20" t="s">
        <v>825</v>
      </c>
      <c r="D945" s="20" t="s">
        <v>322</v>
      </c>
      <c r="G945" s="20">
        <v>1</v>
      </c>
      <c r="I945" s="198" t="s">
        <v>1773</v>
      </c>
    </row>
    <row r="946" spans="1:9" x14ac:dyDescent="0.25">
      <c r="A946" s="20">
        <v>946</v>
      </c>
      <c r="B946" s="75">
        <v>45973</v>
      </c>
      <c r="C946" s="20" t="s">
        <v>816</v>
      </c>
      <c r="D946" s="20" t="s">
        <v>383</v>
      </c>
      <c r="G946" s="20">
        <v>1</v>
      </c>
      <c r="I946" s="198" t="s">
        <v>1774</v>
      </c>
    </row>
    <row r="947" spans="1:9" x14ac:dyDescent="0.25">
      <c r="A947" s="20">
        <v>947</v>
      </c>
      <c r="B947" s="75">
        <v>45973</v>
      </c>
      <c r="C947" s="20" t="s">
        <v>816</v>
      </c>
      <c r="D947" s="20" t="s">
        <v>386</v>
      </c>
      <c r="G947" s="20">
        <v>1</v>
      </c>
      <c r="I947" s="198" t="s">
        <v>1775</v>
      </c>
    </row>
    <row r="948" spans="1:9" x14ac:dyDescent="0.25">
      <c r="A948" s="20">
        <v>948</v>
      </c>
      <c r="B948" s="75">
        <v>45973</v>
      </c>
      <c r="C948" s="20" t="s">
        <v>827</v>
      </c>
      <c r="D948" s="20" t="s">
        <v>393</v>
      </c>
      <c r="G948" s="20">
        <v>1</v>
      </c>
      <c r="I948" s="198" t="s">
        <v>1776</v>
      </c>
    </row>
    <row r="949" spans="1:9" x14ac:dyDescent="0.25">
      <c r="A949" s="20">
        <v>949</v>
      </c>
      <c r="B949" s="75">
        <v>45973</v>
      </c>
      <c r="C949" s="20" t="s">
        <v>827</v>
      </c>
      <c r="D949" s="20" t="s">
        <v>296</v>
      </c>
      <c r="G949" s="20">
        <v>1</v>
      </c>
      <c r="I949" s="198" t="s">
        <v>1777</v>
      </c>
    </row>
    <row r="950" spans="1:9" x14ac:dyDescent="0.25">
      <c r="A950" s="20">
        <v>950</v>
      </c>
      <c r="B950" s="75">
        <v>45973</v>
      </c>
      <c r="C950" s="20" t="s">
        <v>362</v>
      </c>
      <c r="D950" s="20" t="s">
        <v>299</v>
      </c>
      <c r="G950" s="20">
        <v>1</v>
      </c>
      <c r="I950" s="198" t="s">
        <v>1778</v>
      </c>
    </row>
    <row r="951" spans="1:9" x14ac:dyDescent="0.25">
      <c r="A951" s="20">
        <v>951</v>
      </c>
      <c r="B951" s="75">
        <v>45973</v>
      </c>
      <c r="C951" s="20" t="s">
        <v>830</v>
      </c>
      <c r="D951" s="20" t="s">
        <v>627</v>
      </c>
      <c r="G951" s="20">
        <v>1</v>
      </c>
      <c r="I951" s="198" t="s">
        <v>1779</v>
      </c>
    </row>
    <row r="952" spans="1:9" x14ac:dyDescent="0.25">
      <c r="A952" s="20">
        <v>952</v>
      </c>
      <c r="B952" s="75">
        <v>45973</v>
      </c>
      <c r="C952" s="20" t="s">
        <v>830</v>
      </c>
      <c r="D952" s="20" t="s">
        <v>517</v>
      </c>
      <c r="G952" s="20">
        <v>1</v>
      </c>
      <c r="I952" s="198" t="s">
        <v>1780</v>
      </c>
    </row>
    <row r="953" spans="1:9" x14ac:dyDescent="0.25">
      <c r="A953" s="20">
        <v>953</v>
      </c>
      <c r="B953" s="75">
        <v>45973</v>
      </c>
      <c r="C953" s="20" t="s">
        <v>831</v>
      </c>
      <c r="D953" s="20" t="s">
        <v>520</v>
      </c>
      <c r="G953" s="20">
        <v>1</v>
      </c>
      <c r="I953" s="198" t="s">
        <v>1781</v>
      </c>
    </row>
    <row r="954" spans="1:9" x14ac:dyDescent="0.25">
      <c r="A954" s="20">
        <v>954</v>
      </c>
      <c r="B954" s="75">
        <v>45973</v>
      </c>
      <c r="C954" s="20" t="s">
        <v>820</v>
      </c>
      <c r="D954" s="20" t="s">
        <v>261</v>
      </c>
      <c r="G954" s="20">
        <v>0</v>
      </c>
      <c r="I954" s="198" t="s">
        <v>1782</v>
      </c>
    </row>
    <row r="955" spans="1:9" x14ac:dyDescent="0.25">
      <c r="A955" s="20">
        <v>955</v>
      </c>
      <c r="B955" s="75">
        <v>45973</v>
      </c>
      <c r="C955" s="20" t="s">
        <v>820</v>
      </c>
      <c r="D955" s="20" t="s">
        <v>261</v>
      </c>
      <c r="G955" s="20" t="s">
        <v>4</v>
      </c>
      <c r="H955" s="85" t="s">
        <v>833</v>
      </c>
      <c r="I955" s="198" t="s">
        <v>992</v>
      </c>
    </row>
    <row r="956" spans="1:9" x14ac:dyDescent="0.25">
      <c r="A956" s="20">
        <v>956</v>
      </c>
      <c r="B956" s="75">
        <v>45973</v>
      </c>
      <c r="C956" s="20" t="s">
        <v>832</v>
      </c>
      <c r="D956" s="20" t="s">
        <v>261</v>
      </c>
      <c r="G956" s="20">
        <v>0</v>
      </c>
      <c r="I956" s="198" t="s">
        <v>1782</v>
      </c>
    </row>
    <row r="957" spans="1:9" x14ac:dyDescent="0.25">
      <c r="A957" s="20">
        <v>957</v>
      </c>
      <c r="B957" s="75">
        <v>45973</v>
      </c>
      <c r="C957" s="20" t="s">
        <v>832</v>
      </c>
      <c r="D957" s="20" t="s">
        <v>261</v>
      </c>
      <c r="G957" s="20">
        <v>0.73333333333333328</v>
      </c>
      <c r="I957" s="198" t="s">
        <v>992</v>
      </c>
    </row>
    <row r="958" spans="1:9" x14ac:dyDescent="0.25">
      <c r="A958" s="20">
        <v>958</v>
      </c>
      <c r="B958" s="75">
        <v>45973</v>
      </c>
      <c r="C958" s="20" t="s">
        <v>552</v>
      </c>
      <c r="D958" s="20" t="s">
        <v>277</v>
      </c>
      <c r="G958" s="20">
        <v>0</v>
      </c>
      <c r="I958" s="198" t="s">
        <v>1783</v>
      </c>
    </row>
    <row r="959" spans="1:9" x14ac:dyDescent="0.25">
      <c r="A959" s="20">
        <v>959</v>
      </c>
      <c r="B959" s="75">
        <v>45973</v>
      </c>
      <c r="C959" s="20" t="s">
        <v>552</v>
      </c>
      <c r="D959" s="20" t="s">
        <v>277</v>
      </c>
      <c r="G959" s="20">
        <v>2</v>
      </c>
      <c r="H959" s="85" t="s">
        <v>403</v>
      </c>
      <c r="I959" s="198" t="s">
        <v>992</v>
      </c>
    </row>
    <row r="960" spans="1:9" x14ac:dyDescent="0.25">
      <c r="A960" s="20">
        <v>960</v>
      </c>
      <c r="B960" s="75">
        <v>45973</v>
      </c>
      <c r="C960" s="20" t="s">
        <v>307</v>
      </c>
      <c r="D960" s="20" t="s">
        <v>277</v>
      </c>
      <c r="G960" s="20">
        <v>0</v>
      </c>
      <c r="I960" s="198" t="s">
        <v>1783</v>
      </c>
    </row>
    <row r="961" spans="1:9" x14ac:dyDescent="0.25">
      <c r="A961" s="20">
        <v>961</v>
      </c>
      <c r="B961" s="75">
        <v>45973</v>
      </c>
      <c r="C961" s="20" t="s">
        <v>307</v>
      </c>
      <c r="D961" s="20" t="s">
        <v>277</v>
      </c>
      <c r="G961" s="20">
        <v>2.7</v>
      </c>
      <c r="H961" s="85" t="s">
        <v>835</v>
      </c>
      <c r="I961" s="198" t="s">
        <v>992</v>
      </c>
    </row>
    <row r="962" spans="1:9" x14ac:dyDescent="0.25">
      <c r="A962" s="20">
        <v>962</v>
      </c>
      <c r="B962" s="75">
        <v>45973</v>
      </c>
      <c r="C962" s="20" t="s">
        <v>823</v>
      </c>
      <c r="D962" s="20" t="s">
        <v>286</v>
      </c>
      <c r="G962" s="20">
        <v>0</v>
      </c>
      <c r="I962" s="198" t="s">
        <v>1784</v>
      </c>
    </row>
    <row r="963" spans="1:9" x14ac:dyDescent="0.25">
      <c r="A963" s="20">
        <v>963</v>
      </c>
      <c r="B963" s="75">
        <v>45973</v>
      </c>
      <c r="C963" s="20" t="s">
        <v>380</v>
      </c>
      <c r="D963" s="20" t="s">
        <v>293</v>
      </c>
      <c r="G963" s="20">
        <v>0</v>
      </c>
      <c r="I963" s="198" t="s">
        <v>1785</v>
      </c>
    </row>
    <row r="964" spans="1:9" x14ac:dyDescent="0.25">
      <c r="A964" s="20">
        <v>964</v>
      </c>
      <c r="B964" s="75">
        <v>45973</v>
      </c>
      <c r="C964" s="20" t="s">
        <v>450</v>
      </c>
      <c r="D964" s="20" t="s">
        <v>322</v>
      </c>
      <c r="G964" s="20">
        <v>0</v>
      </c>
      <c r="I964" s="198" t="s">
        <v>1786</v>
      </c>
    </row>
    <row r="965" spans="1:9" x14ac:dyDescent="0.25">
      <c r="A965" s="20">
        <v>965</v>
      </c>
      <c r="B965" s="75">
        <v>45973</v>
      </c>
      <c r="C965" s="20" t="s">
        <v>826</v>
      </c>
      <c r="D965" s="20" t="s">
        <v>383</v>
      </c>
      <c r="G965" s="20">
        <v>0</v>
      </c>
      <c r="I965" s="198" t="s">
        <v>1787</v>
      </c>
    </row>
    <row r="966" spans="1:9" x14ac:dyDescent="0.25">
      <c r="A966" s="20">
        <v>966</v>
      </c>
      <c r="B966" s="75">
        <v>45973</v>
      </c>
      <c r="C966" s="20" t="s">
        <v>701</v>
      </c>
      <c r="D966" s="20" t="s">
        <v>386</v>
      </c>
      <c r="G966" s="20">
        <v>0</v>
      </c>
      <c r="I966" s="198" t="s">
        <v>1788</v>
      </c>
    </row>
    <row r="967" spans="1:9" x14ac:dyDescent="0.25">
      <c r="A967" s="20">
        <v>967</v>
      </c>
      <c r="B967" s="75">
        <v>45973</v>
      </c>
      <c r="C967" s="20" t="s">
        <v>828</v>
      </c>
      <c r="D967" s="20" t="s">
        <v>393</v>
      </c>
      <c r="G967" s="20">
        <v>0</v>
      </c>
      <c r="I967" s="198" t="s">
        <v>1789</v>
      </c>
    </row>
    <row r="968" spans="1:9" x14ac:dyDescent="0.25">
      <c r="A968" s="20">
        <v>968</v>
      </c>
      <c r="B968" s="75">
        <v>45973</v>
      </c>
      <c r="C968" s="20" t="s">
        <v>828</v>
      </c>
      <c r="D968" s="20" t="s">
        <v>296</v>
      </c>
      <c r="G968" s="20">
        <v>0</v>
      </c>
      <c r="I968" s="198" t="s">
        <v>1790</v>
      </c>
    </row>
    <row r="969" spans="1:9" x14ac:dyDescent="0.25">
      <c r="A969" s="20">
        <v>969</v>
      </c>
      <c r="B969" s="75">
        <v>45973</v>
      </c>
      <c r="C969" s="20" t="s">
        <v>829</v>
      </c>
      <c r="D969" s="20" t="s">
        <v>299</v>
      </c>
      <c r="G969" s="20">
        <v>0</v>
      </c>
      <c r="I969" s="198" t="s">
        <v>1791</v>
      </c>
    </row>
    <row r="970" spans="1:9" x14ac:dyDescent="0.25">
      <c r="A970" s="20">
        <v>970</v>
      </c>
      <c r="B970" s="75">
        <v>45973</v>
      </c>
      <c r="C970" s="20" t="s">
        <v>829</v>
      </c>
      <c r="D970" s="20" t="s">
        <v>627</v>
      </c>
      <c r="G970" s="20">
        <v>0</v>
      </c>
      <c r="I970" s="198" t="s">
        <v>1792</v>
      </c>
    </row>
    <row r="971" spans="1:9" x14ac:dyDescent="0.25">
      <c r="A971" s="20">
        <v>971</v>
      </c>
      <c r="B971" s="75">
        <v>45973</v>
      </c>
      <c r="C971" s="20" t="s">
        <v>509</v>
      </c>
      <c r="D971" s="20" t="s">
        <v>517</v>
      </c>
      <c r="G971" s="20">
        <v>0</v>
      </c>
      <c r="I971" s="198" t="s">
        <v>1793</v>
      </c>
    </row>
    <row r="972" spans="1:9" x14ac:dyDescent="0.25">
      <c r="A972" s="20">
        <v>972</v>
      </c>
      <c r="B972" s="75">
        <v>45973</v>
      </c>
      <c r="C972" s="20" t="s">
        <v>195</v>
      </c>
      <c r="D972" s="20" t="s">
        <v>520</v>
      </c>
      <c r="G972" s="20">
        <v>0</v>
      </c>
      <c r="I972" s="198" t="s">
        <v>1794</v>
      </c>
    </row>
    <row r="973" spans="1:9" x14ac:dyDescent="0.25">
      <c r="A973" s="20">
        <v>973</v>
      </c>
      <c r="B973" s="75">
        <v>45973</v>
      </c>
      <c r="C973" s="20" t="s">
        <v>525</v>
      </c>
      <c r="D973" s="20" t="s">
        <v>286</v>
      </c>
      <c r="G973" s="20">
        <v>1</v>
      </c>
      <c r="I973" s="198" t="s">
        <v>1795</v>
      </c>
    </row>
    <row r="974" spans="1:9" x14ac:dyDescent="0.25">
      <c r="A974" s="20">
        <v>974</v>
      </c>
      <c r="B974" s="75">
        <v>45973</v>
      </c>
      <c r="C974" s="20" t="s">
        <v>525</v>
      </c>
      <c r="D974" s="20" t="s">
        <v>293</v>
      </c>
      <c r="G974" s="20">
        <v>1</v>
      </c>
      <c r="I974" s="198" t="s">
        <v>1796</v>
      </c>
    </row>
    <row r="975" spans="1:9" x14ac:dyDescent="0.25">
      <c r="A975" s="20">
        <v>975</v>
      </c>
      <c r="B975" s="75">
        <v>45973</v>
      </c>
      <c r="C975" s="20" t="s">
        <v>525</v>
      </c>
      <c r="D975" s="20" t="s">
        <v>322</v>
      </c>
      <c r="G975" s="20">
        <v>1</v>
      </c>
      <c r="I975" s="198" t="s">
        <v>1797</v>
      </c>
    </row>
    <row r="976" spans="1:9" x14ac:dyDescent="0.25">
      <c r="A976" s="20">
        <v>976</v>
      </c>
      <c r="B976" s="75">
        <v>45973</v>
      </c>
      <c r="C976" s="20" t="s">
        <v>836</v>
      </c>
      <c r="D976" s="20" t="s">
        <v>383</v>
      </c>
      <c r="G976" s="20">
        <v>1</v>
      </c>
      <c r="I976" s="198" t="s">
        <v>1798</v>
      </c>
    </row>
    <row r="977" spans="1:9" x14ac:dyDescent="0.25">
      <c r="A977" s="20">
        <v>977</v>
      </c>
      <c r="B977" s="75">
        <v>45973</v>
      </c>
      <c r="C977" s="20" t="s">
        <v>836</v>
      </c>
      <c r="D977" s="20" t="s">
        <v>386</v>
      </c>
      <c r="G977" s="20">
        <v>1</v>
      </c>
      <c r="I977" s="198" t="s">
        <v>1799</v>
      </c>
    </row>
    <row r="978" spans="1:9" x14ac:dyDescent="0.25">
      <c r="A978" s="20">
        <v>978</v>
      </c>
      <c r="B978" s="75">
        <v>45973</v>
      </c>
      <c r="C978" s="20" t="s">
        <v>836</v>
      </c>
      <c r="D978" s="20" t="s">
        <v>393</v>
      </c>
      <c r="G978" s="20">
        <v>1</v>
      </c>
      <c r="I978" s="198" t="s">
        <v>1800</v>
      </c>
    </row>
    <row r="979" spans="1:9" x14ac:dyDescent="0.25">
      <c r="A979" s="20">
        <v>979</v>
      </c>
      <c r="B979" s="75">
        <v>45973</v>
      </c>
      <c r="C979" s="20" t="s">
        <v>781</v>
      </c>
      <c r="D979" s="20" t="s">
        <v>296</v>
      </c>
      <c r="G979" s="20">
        <v>1</v>
      </c>
      <c r="I979" s="198" t="s">
        <v>1801</v>
      </c>
    </row>
    <row r="980" spans="1:9" x14ac:dyDescent="0.25">
      <c r="A980" s="20">
        <v>980</v>
      </c>
      <c r="B980" s="75">
        <v>45973</v>
      </c>
      <c r="C980" s="20" t="s">
        <v>526</v>
      </c>
      <c r="D980" s="20" t="s">
        <v>286</v>
      </c>
      <c r="G980" s="20">
        <v>0</v>
      </c>
      <c r="I980" s="198" t="s">
        <v>1802</v>
      </c>
    </row>
    <row r="981" spans="1:9" x14ac:dyDescent="0.25">
      <c r="A981" s="20">
        <v>981</v>
      </c>
      <c r="B981" s="75">
        <v>45973</v>
      </c>
      <c r="C981" s="20" t="s">
        <v>839</v>
      </c>
      <c r="D981" s="20" t="s">
        <v>296</v>
      </c>
      <c r="G981" s="20">
        <v>0</v>
      </c>
      <c r="I981" s="198" t="s">
        <v>1803</v>
      </c>
    </row>
    <row r="982" spans="1:9" x14ac:dyDescent="0.25">
      <c r="A982" s="20">
        <v>982</v>
      </c>
      <c r="B982" s="75">
        <v>45973</v>
      </c>
      <c r="C982" s="20" t="s">
        <v>451</v>
      </c>
      <c r="D982" s="20" t="s">
        <v>322</v>
      </c>
      <c r="G982" s="20">
        <v>0</v>
      </c>
      <c r="I982" s="198" t="s">
        <v>1804</v>
      </c>
    </row>
    <row r="983" spans="1:9" x14ac:dyDescent="0.25">
      <c r="A983" s="20">
        <v>983</v>
      </c>
      <c r="B983" s="75">
        <v>45973</v>
      </c>
      <c r="C983" s="20" t="s">
        <v>486</v>
      </c>
      <c r="D983" s="20" t="s">
        <v>293</v>
      </c>
      <c r="G983" s="20">
        <v>0</v>
      </c>
      <c r="I983" s="198" t="s">
        <v>1805</v>
      </c>
    </row>
    <row r="984" spans="1:9" x14ac:dyDescent="0.25">
      <c r="A984" s="20">
        <v>984</v>
      </c>
      <c r="B984" s="75">
        <v>45973</v>
      </c>
      <c r="C984" s="20" t="s">
        <v>837</v>
      </c>
      <c r="D984" s="20" t="s">
        <v>383</v>
      </c>
      <c r="G984" s="20">
        <v>0</v>
      </c>
      <c r="I984" s="198" t="s">
        <v>1806</v>
      </c>
    </row>
    <row r="985" spans="1:9" x14ac:dyDescent="0.25">
      <c r="A985" s="20">
        <v>985</v>
      </c>
      <c r="B985" s="75">
        <v>45973</v>
      </c>
      <c r="C985" s="20" t="s">
        <v>838</v>
      </c>
      <c r="D985" s="20" t="s">
        <v>386</v>
      </c>
      <c r="G985" s="20">
        <v>0</v>
      </c>
      <c r="I985" s="198" t="s">
        <v>1807</v>
      </c>
    </row>
    <row r="986" spans="1:9" x14ac:dyDescent="0.25">
      <c r="A986" s="20">
        <v>986</v>
      </c>
      <c r="B986" s="75">
        <v>45973</v>
      </c>
      <c r="C986" s="20" t="s">
        <v>651</v>
      </c>
      <c r="D986" s="20" t="s">
        <v>393</v>
      </c>
      <c r="G986" s="20">
        <v>0</v>
      </c>
      <c r="I986" s="198" t="s">
        <v>1808</v>
      </c>
    </row>
    <row r="987" spans="1:9" x14ac:dyDescent="0.25">
      <c r="A987" s="20">
        <v>987</v>
      </c>
      <c r="B987" s="75">
        <v>45973</v>
      </c>
      <c r="C987" s="20" t="s">
        <v>464</v>
      </c>
      <c r="D987" s="20" t="s">
        <v>299</v>
      </c>
      <c r="G987" s="20">
        <v>1</v>
      </c>
      <c r="I987" s="198" t="s">
        <v>1809</v>
      </c>
    </row>
    <row r="988" spans="1:9" x14ac:dyDescent="0.25">
      <c r="A988" s="20">
        <v>988</v>
      </c>
      <c r="B988" s="75">
        <v>45973</v>
      </c>
      <c r="C988" s="20" t="s">
        <v>675</v>
      </c>
      <c r="D988" s="20" t="s">
        <v>627</v>
      </c>
      <c r="G988" s="20">
        <v>1</v>
      </c>
      <c r="I988" s="198" t="s">
        <v>1810</v>
      </c>
    </row>
    <row r="989" spans="1:9" x14ac:dyDescent="0.25">
      <c r="A989" s="20">
        <v>989</v>
      </c>
      <c r="B989" s="75">
        <v>45973</v>
      </c>
      <c r="C989" s="20" t="s">
        <v>318</v>
      </c>
      <c r="D989" s="20" t="s">
        <v>517</v>
      </c>
      <c r="G989" s="20">
        <v>1</v>
      </c>
      <c r="I989" s="198" t="s">
        <v>1811</v>
      </c>
    </row>
    <row r="990" spans="1:9" x14ac:dyDescent="0.25">
      <c r="A990" s="20">
        <v>990</v>
      </c>
      <c r="B990" s="75">
        <v>45973</v>
      </c>
      <c r="C990" s="20" t="s">
        <v>840</v>
      </c>
      <c r="D990" s="20" t="s">
        <v>299</v>
      </c>
      <c r="G990" s="20">
        <v>0</v>
      </c>
      <c r="I990" s="198" t="s">
        <v>1812</v>
      </c>
    </row>
    <row r="991" spans="1:9" x14ac:dyDescent="0.25">
      <c r="A991" s="20">
        <v>991</v>
      </c>
      <c r="B991" s="75">
        <v>45973</v>
      </c>
      <c r="C991" s="20" t="s">
        <v>840</v>
      </c>
      <c r="D991" s="20" t="s">
        <v>627</v>
      </c>
      <c r="G991" s="20">
        <v>0</v>
      </c>
      <c r="I991" s="198" t="s">
        <v>1813</v>
      </c>
    </row>
    <row r="992" spans="1:9" x14ac:dyDescent="0.25">
      <c r="A992" s="20">
        <v>992</v>
      </c>
      <c r="B992" s="75">
        <v>45973</v>
      </c>
      <c r="C992" s="20" t="s">
        <v>842</v>
      </c>
      <c r="D992" s="20" t="s">
        <v>520</v>
      </c>
      <c r="G992" s="20">
        <v>1</v>
      </c>
      <c r="I992" s="198" t="s">
        <v>1814</v>
      </c>
    </row>
    <row r="993" spans="1:9" x14ac:dyDescent="0.25">
      <c r="A993" s="20">
        <v>993</v>
      </c>
      <c r="B993" s="75">
        <v>45973</v>
      </c>
      <c r="C993" s="20" t="s">
        <v>217</v>
      </c>
      <c r="D993" s="20" t="s">
        <v>213</v>
      </c>
      <c r="G993" s="20">
        <v>0.49</v>
      </c>
      <c r="I993" s="198" t="s">
        <v>1815</v>
      </c>
    </row>
    <row r="994" spans="1:9" x14ac:dyDescent="0.25">
      <c r="A994" s="20">
        <v>994</v>
      </c>
      <c r="B994" s="75">
        <v>45973</v>
      </c>
      <c r="C994" s="20" t="s">
        <v>217</v>
      </c>
      <c r="D994" s="20" t="s">
        <v>219</v>
      </c>
      <c r="G994" s="20">
        <v>0.92</v>
      </c>
      <c r="I994" s="198" t="s">
        <v>1816</v>
      </c>
    </row>
    <row r="995" spans="1:9" x14ac:dyDescent="0.25">
      <c r="A995" s="20">
        <v>995</v>
      </c>
      <c r="B995" s="75">
        <v>45973</v>
      </c>
      <c r="C995" s="20" t="s">
        <v>253</v>
      </c>
      <c r="D995" s="20" t="s">
        <v>251</v>
      </c>
      <c r="G995" s="20">
        <v>0</v>
      </c>
      <c r="I995" s="198" t="s">
        <v>1817</v>
      </c>
    </row>
    <row r="996" spans="1:9" x14ac:dyDescent="0.25">
      <c r="A996" s="20">
        <v>996</v>
      </c>
      <c r="B996" s="75">
        <v>45973</v>
      </c>
      <c r="C996" s="20" t="s">
        <v>841</v>
      </c>
      <c r="D996" s="20" t="s">
        <v>517</v>
      </c>
      <c r="G996" s="20">
        <v>0</v>
      </c>
      <c r="I996" s="198" t="s">
        <v>1818</v>
      </c>
    </row>
    <row r="997" spans="1:9" x14ac:dyDescent="0.25">
      <c r="A997" s="20">
        <v>997</v>
      </c>
      <c r="B997" s="75">
        <v>45973</v>
      </c>
      <c r="C997" s="20" t="s">
        <v>570</v>
      </c>
      <c r="D997" s="20" t="s">
        <v>520</v>
      </c>
      <c r="G997" s="20">
        <v>0</v>
      </c>
      <c r="I997" s="198" t="s">
        <v>1819</v>
      </c>
    </row>
    <row r="998" spans="1:9" x14ac:dyDescent="0.25">
      <c r="A998" s="20">
        <v>998</v>
      </c>
      <c r="B998" s="75">
        <v>45973</v>
      </c>
      <c r="C998" s="20" t="s">
        <v>312</v>
      </c>
      <c r="D998" s="20" t="s">
        <v>261</v>
      </c>
      <c r="G998" s="20">
        <v>0</v>
      </c>
      <c r="I998" s="198" t="s">
        <v>1820</v>
      </c>
    </row>
    <row r="999" spans="1:9" x14ac:dyDescent="0.25">
      <c r="A999" s="20">
        <v>999</v>
      </c>
      <c r="B999" s="75">
        <v>45973</v>
      </c>
      <c r="C999" s="20" t="s">
        <v>391</v>
      </c>
      <c r="D999" s="20" t="s">
        <v>264</v>
      </c>
      <c r="G999" s="20">
        <v>0</v>
      </c>
      <c r="I999" s="198" t="s">
        <v>1821</v>
      </c>
    </row>
    <row r="1000" spans="1:9" x14ac:dyDescent="0.25">
      <c r="A1000" s="20">
        <v>1000</v>
      </c>
      <c r="B1000" s="75">
        <v>45973</v>
      </c>
      <c r="C1000" s="20" t="s">
        <v>420</v>
      </c>
      <c r="D1000" s="20" t="s">
        <v>290</v>
      </c>
      <c r="G1000" s="20">
        <v>0</v>
      </c>
      <c r="I1000" s="198" t="s">
        <v>1822</v>
      </c>
    </row>
    <row r="1001" spans="1:9" x14ac:dyDescent="0.25">
      <c r="A1001" s="20">
        <v>1001</v>
      </c>
      <c r="B1001" s="75">
        <v>45973</v>
      </c>
      <c r="C1001" s="20" t="s">
        <v>699</v>
      </c>
      <c r="D1001" s="20" t="s">
        <v>231</v>
      </c>
      <c r="G1001" s="20">
        <v>0</v>
      </c>
      <c r="I1001" s="198" t="s">
        <v>1823</v>
      </c>
    </row>
    <row r="1002" spans="1:9" x14ac:dyDescent="0.25">
      <c r="A1002" s="20">
        <v>1002</v>
      </c>
      <c r="B1002" s="75">
        <v>45973</v>
      </c>
      <c r="C1002" s="20" t="s">
        <v>811</v>
      </c>
      <c r="D1002" s="20" t="s">
        <v>258</v>
      </c>
      <c r="G1002" s="20">
        <v>0</v>
      </c>
      <c r="I1002" s="198" t="s">
        <v>1824</v>
      </c>
    </row>
    <row r="1003" spans="1:9" x14ac:dyDescent="0.25">
      <c r="A1003" s="20">
        <v>1003</v>
      </c>
      <c r="B1003" s="75">
        <v>45973</v>
      </c>
      <c r="C1003" s="20" t="s">
        <v>805</v>
      </c>
      <c r="D1003" s="20" t="s">
        <v>243</v>
      </c>
      <c r="G1003" s="20">
        <v>0</v>
      </c>
      <c r="I1003" s="198" t="s">
        <v>1825</v>
      </c>
    </row>
    <row r="1004" spans="1:9" x14ac:dyDescent="0.25">
      <c r="A1004" s="20">
        <v>1004</v>
      </c>
      <c r="B1004" s="75">
        <v>45973</v>
      </c>
      <c r="C1004" s="20" t="s">
        <v>806</v>
      </c>
      <c r="D1004" s="20" t="s">
        <v>245</v>
      </c>
      <c r="G1004" s="20">
        <v>0</v>
      </c>
      <c r="I1004" s="198" t="s">
        <v>1826</v>
      </c>
    </row>
    <row r="1005" spans="1:9" x14ac:dyDescent="0.25">
      <c r="A1005" s="20">
        <v>1005</v>
      </c>
      <c r="B1005" s="75">
        <v>45973</v>
      </c>
      <c r="C1005" s="20" t="s">
        <v>818</v>
      </c>
      <c r="D1005" s="20" t="s">
        <v>247</v>
      </c>
      <c r="G1005" s="20">
        <v>0</v>
      </c>
      <c r="I1005" s="198" t="s">
        <v>1827</v>
      </c>
    </row>
    <row r="1006" spans="1:9" x14ac:dyDescent="0.25">
      <c r="A1006" s="20">
        <v>1006</v>
      </c>
      <c r="B1006" s="75">
        <v>45973</v>
      </c>
      <c r="C1006" s="20" t="s">
        <v>397</v>
      </c>
      <c r="D1006" s="20" t="s">
        <v>241</v>
      </c>
      <c r="G1006" s="20">
        <v>0</v>
      </c>
      <c r="I1006" s="198" t="s">
        <v>1828</v>
      </c>
    </row>
    <row r="1007" spans="1:9" x14ac:dyDescent="0.25">
      <c r="A1007" s="20">
        <v>1007</v>
      </c>
      <c r="B1007" s="75">
        <v>45973</v>
      </c>
      <c r="C1007" s="20" t="s">
        <v>368</v>
      </c>
      <c r="D1007" s="20" t="s">
        <v>228</v>
      </c>
      <c r="G1007" s="20">
        <v>0</v>
      </c>
      <c r="I1007" s="198" t="s">
        <v>1829</v>
      </c>
    </row>
    <row r="1008" spans="1:9" x14ac:dyDescent="0.25">
      <c r="A1008" s="20">
        <v>1008</v>
      </c>
      <c r="B1008" s="75">
        <v>45973</v>
      </c>
      <c r="C1008" s="20" t="s">
        <v>843</v>
      </c>
      <c r="D1008" s="20" t="s">
        <v>243</v>
      </c>
      <c r="G1008" s="20">
        <v>0.7</v>
      </c>
      <c r="I1008" s="198" t="s">
        <v>1830</v>
      </c>
    </row>
    <row r="1009" spans="1:9" x14ac:dyDescent="0.25">
      <c r="A1009" s="20">
        <v>1009</v>
      </c>
      <c r="B1009" s="75">
        <v>45973</v>
      </c>
      <c r="C1009" s="20" t="s">
        <v>843</v>
      </c>
      <c r="D1009" s="20" t="s">
        <v>245</v>
      </c>
      <c r="G1009" s="20">
        <v>0.7</v>
      </c>
      <c r="I1009" s="198" t="s">
        <v>1831</v>
      </c>
    </row>
    <row r="1010" spans="1:9" x14ac:dyDescent="0.25">
      <c r="A1010" s="20">
        <v>1010</v>
      </c>
      <c r="B1010" s="75">
        <v>45973</v>
      </c>
      <c r="C1010" s="20" t="s">
        <v>834</v>
      </c>
      <c r="D1010" s="20" t="s">
        <v>277</v>
      </c>
      <c r="G1010" s="20">
        <v>0</v>
      </c>
      <c r="I1010" s="198" t="s">
        <v>1832</v>
      </c>
    </row>
    <row r="1011" spans="1:9" x14ac:dyDescent="0.25">
      <c r="A1011" s="20">
        <v>1011</v>
      </c>
      <c r="B1011" s="75">
        <v>45973</v>
      </c>
      <c r="C1011" s="20" t="s">
        <v>844</v>
      </c>
      <c r="D1011" s="20" t="s">
        <v>243</v>
      </c>
      <c r="G1011" s="20">
        <v>0</v>
      </c>
      <c r="I1011" s="198" t="s">
        <v>1833</v>
      </c>
    </row>
    <row r="1012" spans="1:9" x14ac:dyDescent="0.25">
      <c r="A1012" s="20">
        <v>1012</v>
      </c>
      <c r="B1012" s="75">
        <v>45973</v>
      </c>
      <c r="C1012" s="20" t="s">
        <v>845</v>
      </c>
      <c r="D1012" s="20" t="s">
        <v>245</v>
      </c>
      <c r="G1012" s="20">
        <v>0</v>
      </c>
      <c r="I1012" s="198" t="s">
        <v>1834</v>
      </c>
    </row>
    <row r="1013" spans="1:9" x14ac:dyDescent="0.25">
      <c r="A1013" s="20">
        <v>1013</v>
      </c>
      <c r="B1013" s="75">
        <v>45974</v>
      </c>
      <c r="C1013" s="20" t="s">
        <v>846</v>
      </c>
      <c r="D1013" s="20" t="s">
        <v>241</v>
      </c>
      <c r="G1013" s="20">
        <v>0.7</v>
      </c>
      <c r="I1013" s="198" t="s">
        <v>1835</v>
      </c>
    </row>
    <row r="1014" spans="1:9" x14ac:dyDescent="0.25">
      <c r="A1014" s="20">
        <v>1014</v>
      </c>
      <c r="B1014" s="75">
        <v>45974</v>
      </c>
      <c r="C1014" s="20" t="s">
        <v>846</v>
      </c>
      <c r="D1014" s="20" t="s">
        <v>243</v>
      </c>
      <c r="G1014" s="20">
        <v>0.7</v>
      </c>
      <c r="I1014" s="198" t="s">
        <v>1836</v>
      </c>
    </row>
    <row r="1015" spans="1:9" x14ac:dyDescent="0.25">
      <c r="A1015" s="20">
        <v>1015</v>
      </c>
      <c r="B1015" s="75">
        <v>45974</v>
      </c>
      <c r="C1015" s="20" t="s">
        <v>846</v>
      </c>
      <c r="D1015" s="20" t="s">
        <v>245</v>
      </c>
      <c r="G1015" s="20">
        <v>0.7</v>
      </c>
      <c r="I1015" s="198" t="s">
        <v>1837</v>
      </c>
    </row>
    <row r="1016" spans="1:9" x14ac:dyDescent="0.25">
      <c r="A1016" s="20">
        <v>1016</v>
      </c>
      <c r="B1016" s="75">
        <v>45974</v>
      </c>
      <c r="C1016" s="20" t="s">
        <v>846</v>
      </c>
      <c r="D1016" s="20" t="s">
        <v>228</v>
      </c>
      <c r="G1016" s="20">
        <v>0.7</v>
      </c>
      <c r="I1016" s="198" t="s">
        <v>1838</v>
      </c>
    </row>
    <row r="1017" spans="1:9" x14ac:dyDescent="0.25">
      <c r="A1017" s="20">
        <v>1017</v>
      </c>
      <c r="B1017" s="75">
        <v>45974</v>
      </c>
      <c r="C1017" s="20" t="s">
        <v>817</v>
      </c>
      <c r="D1017" s="20" t="s">
        <v>200</v>
      </c>
      <c r="G1017" s="20">
        <v>0</v>
      </c>
      <c r="I1017" s="198" t="s">
        <v>1839</v>
      </c>
    </row>
    <row r="1018" spans="1:9" x14ac:dyDescent="0.25">
      <c r="A1018" s="20">
        <v>1018</v>
      </c>
      <c r="B1018" s="75">
        <v>45974</v>
      </c>
      <c r="C1018" s="20" t="s">
        <v>847</v>
      </c>
      <c r="D1018" s="20" t="s">
        <v>241</v>
      </c>
      <c r="G1018" s="20">
        <v>0</v>
      </c>
      <c r="I1018" s="198" t="s">
        <v>1835</v>
      </c>
    </row>
    <row r="1019" spans="1:9" x14ac:dyDescent="0.25">
      <c r="A1019" s="20">
        <v>1019</v>
      </c>
      <c r="B1019" s="75">
        <v>45974</v>
      </c>
      <c r="C1019" s="20" t="s">
        <v>850</v>
      </c>
      <c r="D1019" s="20" t="s">
        <v>228</v>
      </c>
      <c r="G1019" s="20">
        <v>0</v>
      </c>
      <c r="I1019" s="198" t="s">
        <v>1838</v>
      </c>
    </row>
    <row r="1020" spans="1:9" x14ac:dyDescent="0.25">
      <c r="A1020" s="20">
        <v>1020</v>
      </c>
      <c r="B1020" s="75">
        <v>45974</v>
      </c>
      <c r="C1020" s="20" t="s">
        <v>584</v>
      </c>
      <c r="D1020" s="20" t="s">
        <v>231</v>
      </c>
      <c r="G1020" s="20">
        <v>0.47499999999999998</v>
      </c>
      <c r="I1020" s="198" t="s">
        <v>1840</v>
      </c>
    </row>
    <row r="1021" spans="1:9" x14ac:dyDescent="0.25">
      <c r="A1021" s="20">
        <v>1021</v>
      </c>
      <c r="B1021" s="75">
        <v>45974</v>
      </c>
      <c r="C1021" s="20" t="s">
        <v>582</v>
      </c>
      <c r="D1021" s="20" t="s">
        <v>213</v>
      </c>
      <c r="G1021" s="20">
        <v>0</v>
      </c>
      <c r="I1021" s="198" t="s">
        <v>1841</v>
      </c>
    </row>
    <row r="1022" spans="1:9" x14ac:dyDescent="0.25">
      <c r="A1022" s="20">
        <v>1022</v>
      </c>
      <c r="B1022" s="75">
        <v>45974</v>
      </c>
      <c r="C1022" s="20" t="s">
        <v>848</v>
      </c>
      <c r="D1022" s="20" t="s">
        <v>243</v>
      </c>
      <c r="G1022" s="20">
        <v>0</v>
      </c>
      <c r="I1022" s="198" t="s">
        <v>1842</v>
      </c>
    </row>
    <row r="1023" spans="1:9" x14ac:dyDescent="0.25">
      <c r="A1023" s="20">
        <v>1023</v>
      </c>
      <c r="B1023" s="75">
        <v>45974</v>
      </c>
      <c r="C1023" s="20" t="s">
        <v>849</v>
      </c>
      <c r="D1023" s="20" t="s">
        <v>245</v>
      </c>
      <c r="G1023" s="20">
        <v>0</v>
      </c>
      <c r="I1023" s="198" t="s">
        <v>1843</v>
      </c>
    </row>
    <row r="1024" spans="1:9" x14ac:dyDescent="0.25">
      <c r="A1024" s="20">
        <v>1024</v>
      </c>
      <c r="B1024" s="75">
        <v>45974</v>
      </c>
      <c r="C1024" s="20" t="s">
        <v>851</v>
      </c>
      <c r="D1024" s="20" t="s">
        <v>241</v>
      </c>
      <c r="G1024" s="20">
        <v>0.7</v>
      </c>
      <c r="I1024" s="198" t="s">
        <v>1844</v>
      </c>
    </row>
    <row r="1025" spans="1:9" x14ac:dyDescent="0.25">
      <c r="A1025" s="20">
        <v>1025</v>
      </c>
      <c r="B1025" s="75">
        <v>45974</v>
      </c>
      <c r="C1025" s="20" t="s">
        <v>852</v>
      </c>
      <c r="D1025" s="20" t="s">
        <v>228</v>
      </c>
      <c r="G1025" s="20">
        <v>0.7</v>
      </c>
      <c r="I1025" s="198" t="s">
        <v>1845</v>
      </c>
    </row>
    <row r="1026" spans="1:9" x14ac:dyDescent="0.25">
      <c r="A1026" s="20">
        <v>1026</v>
      </c>
      <c r="B1026" s="75">
        <v>45974</v>
      </c>
      <c r="C1026" s="20" t="s">
        <v>853</v>
      </c>
      <c r="D1026" s="20" t="s">
        <v>243</v>
      </c>
      <c r="G1026" s="20">
        <v>0.7</v>
      </c>
      <c r="I1026" s="198" t="s">
        <v>1846</v>
      </c>
    </row>
    <row r="1027" spans="1:9" x14ac:dyDescent="0.25">
      <c r="A1027" s="20">
        <v>1027</v>
      </c>
      <c r="B1027" s="75">
        <v>45974</v>
      </c>
      <c r="C1027" s="20" t="s">
        <v>483</v>
      </c>
      <c r="D1027" s="20" t="s">
        <v>277</v>
      </c>
      <c r="G1027" s="20">
        <v>1</v>
      </c>
      <c r="I1027" s="198" t="s">
        <v>1847</v>
      </c>
    </row>
    <row r="1028" spans="1:9" x14ac:dyDescent="0.25">
      <c r="A1028" s="20">
        <v>1028</v>
      </c>
      <c r="B1028" s="75">
        <v>45974</v>
      </c>
      <c r="C1028" s="20" t="s">
        <v>339</v>
      </c>
      <c r="D1028" s="20" t="s">
        <v>245</v>
      </c>
      <c r="G1028" s="20">
        <v>0.7</v>
      </c>
      <c r="I1028" s="198" t="s">
        <v>1848</v>
      </c>
    </row>
    <row r="1029" spans="1:9" x14ac:dyDescent="0.25">
      <c r="A1029" s="20">
        <v>1029</v>
      </c>
      <c r="B1029" s="75">
        <v>45974</v>
      </c>
      <c r="C1029" s="20" t="s">
        <v>485</v>
      </c>
      <c r="D1029" s="20" t="s">
        <v>247</v>
      </c>
      <c r="G1029" s="20">
        <v>0.7</v>
      </c>
      <c r="I1029" s="198" t="s">
        <v>1849</v>
      </c>
    </row>
    <row r="1030" spans="1:9" x14ac:dyDescent="0.25">
      <c r="A1030" s="20">
        <v>1030</v>
      </c>
      <c r="B1030" s="75">
        <v>45974</v>
      </c>
      <c r="C1030" s="20" t="s">
        <v>252</v>
      </c>
      <c r="D1030" s="20" t="s">
        <v>261</v>
      </c>
      <c r="G1030" s="20">
        <v>0.7</v>
      </c>
      <c r="I1030" s="198" t="s">
        <v>1850</v>
      </c>
    </row>
    <row r="1031" spans="1:9" x14ac:dyDescent="0.25">
      <c r="A1031" s="20">
        <v>1031</v>
      </c>
      <c r="B1031" s="75">
        <v>45974</v>
      </c>
      <c r="C1031" s="20" t="s">
        <v>252</v>
      </c>
      <c r="D1031" s="20" t="s">
        <v>251</v>
      </c>
      <c r="G1031" s="20">
        <v>0.81</v>
      </c>
      <c r="I1031" s="198" t="s">
        <v>1851</v>
      </c>
    </row>
    <row r="1032" spans="1:9" x14ac:dyDescent="0.25">
      <c r="A1032" s="20">
        <v>1032</v>
      </c>
      <c r="B1032" s="75">
        <v>45974</v>
      </c>
      <c r="C1032" s="20" t="s">
        <v>218</v>
      </c>
      <c r="D1032" s="20" t="s">
        <v>219</v>
      </c>
      <c r="G1032" s="20">
        <v>0</v>
      </c>
      <c r="I1032" s="198" t="s">
        <v>1852</v>
      </c>
    </row>
    <row r="1033" spans="1:9" x14ac:dyDescent="0.25">
      <c r="A1033" s="20">
        <v>1033</v>
      </c>
      <c r="B1033" s="75">
        <v>45974</v>
      </c>
      <c r="C1033" s="20" t="s">
        <v>647</v>
      </c>
      <c r="D1033" s="20" t="s">
        <v>258</v>
      </c>
      <c r="G1033" s="20">
        <v>0.7</v>
      </c>
      <c r="I1033" s="198" t="s">
        <v>1853</v>
      </c>
    </row>
    <row r="1034" spans="1:9" x14ac:dyDescent="0.25">
      <c r="A1034" s="20">
        <v>1034</v>
      </c>
      <c r="B1034" s="75">
        <v>45974</v>
      </c>
      <c r="C1034" s="20" t="s">
        <v>252</v>
      </c>
      <c r="D1034" s="20" t="s">
        <v>213</v>
      </c>
      <c r="G1034" s="20">
        <v>0.56000000000000005</v>
      </c>
      <c r="I1034" s="198" t="s">
        <v>1854</v>
      </c>
    </row>
    <row r="1035" spans="1:9" x14ac:dyDescent="0.25">
      <c r="A1035" s="20">
        <v>1035</v>
      </c>
      <c r="B1035" s="75">
        <v>45974</v>
      </c>
      <c r="C1035" s="20" t="s">
        <v>801</v>
      </c>
      <c r="D1035" s="20" t="s">
        <v>216</v>
      </c>
      <c r="G1035" s="20">
        <v>0</v>
      </c>
      <c r="I1035" s="198" t="s">
        <v>1855</v>
      </c>
    </row>
    <row r="1036" spans="1:9" x14ac:dyDescent="0.25">
      <c r="A1036" s="20">
        <v>1036</v>
      </c>
      <c r="B1036" s="75">
        <v>45974</v>
      </c>
      <c r="C1036" s="20" t="s">
        <v>722</v>
      </c>
      <c r="D1036" s="20" t="s">
        <v>200</v>
      </c>
      <c r="G1036" s="20" t="s">
        <v>4</v>
      </c>
      <c r="H1036" s="85" t="s">
        <v>857</v>
      </c>
      <c r="I1036" s="198" t="s">
        <v>1856</v>
      </c>
    </row>
    <row r="1037" spans="1:9" x14ac:dyDescent="0.25">
      <c r="A1037" s="20">
        <v>1037</v>
      </c>
      <c r="B1037" s="75">
        <v>45974</v>
      </c>
      <c r="C1037" s="20" t="s">
        <v>549</v>
      </c>
      <c r="D1037" s="20" t="s">
        <v>261</v>
      </c>
      <c r="G1037" s="20">
        <v>0</v>
      </c>
      <c r="I1037" s="198" t="s">
        <v>1850</v>
      </c>
    </row>
    <row r="1038" spans="1:9" x14ac:dyDescent="0.25">
      <c r="A1038" s="20">
        <v>1038</v>
      </c>
      <c r="B1038" s="75">
        <v>45974</v>
      </c>
      <c r="C1038" s="20" t="s">
        <v>855</v>
      </c>
      <c r="D1038" s="20" t="s">
        <v>258</v>
      </c>
      <c r="G1038" s="20">
        <v>0</v>
      </c>
      <c r="I1038" s="198" t="s">
        <v>1853</v>
      </c>
    </row>
    <row r="1039" spans="1:9" x14ac:dyDescent="0.25">
      <c r="A1039" s="20">
        <v>1039</v>
      </c>
      <c r="B1039" s="75">
        <v>45974</v>
      </c>
      <c r="C1039" s="20" t="s">
        <v>854</v>
      </c>
      <c r="D1039" s="20" t="s">
        <v>247</v>
      </c>
      <c r="G1039" s="20">
        <v>0</v>
      </c>
      <c r="I1039" s="198" t="s">
        <v>1857</v>
      </c>
    </row>
    <row r="1040" spans="1:9" x14ac:dyDescent="0.25">
      <c r="A1040" s="20">
        <v>1040</v>
      </c>
      <c r="B1040" s="75">
        <v>45974</v>
      </c>
      <c r="C1040" s="20" t="s">
        <v>244</v>
      </c>
      <c r="D1040" s="20" t="s">
        <v>241</v>
      </c>
      <c r="G1040" s="20">
        <v>0</v>
      </c>
      <c r="I1040" s="198" t="s">
        <v>1858</v>
      </c>
    </row>
    <row r="1041" spans="1:9" x14ac:dyDescent="0.25">
      <c r="A1041" s="20">
        <v>1041</v>
      </c>
      <c r="B1041" s="75">
        <v>45974</v>
      </c>
      <c r="C1041" s="20" t="s">
        <v>415</v>
      </c>
      <c r="D1041" s="20" t="s">
        <v>228</v>
      </c>
      <c r="G1041" s="20">
        <v>0</v>
      </c>
      <c r="I1041" s="198" t="s">
        <v>1859</v>
      </c>
    </row>
    <row r="1042" spans="1:9" x14ac:dyDescent="0.25">
      <c r="A1042" s="20">
        <v>1042</v>
      </c>
      <c r="B1042" s="75">
        <v>45974</v>
      </c>
      <c r="C1042" s="20" t="s">
        <v>487</v>
      </c>
      <c r="D1042" s="20" t="s">
        <v>243</v>
      </c>
      <c r="G1042" s="20">
        <v>0</v>
      </c>
      <c r="I1042" s="198" t="s">
        <v>1860</v>
      </c>
    </row>
    <row r="1043" spans="1:9" x14ac:dyDescent="0.25">
      <c r="A1043" s="20">
        <v>1043</v>
      </c>
      <c r="B1043" s="75">
        <v>45974</v>
      </c>
      <c r="C1043" s="20" t="s">
        <v>814</v>
      </c>
      <c r="D1043" s="20" t="s">
        <v>245</v>
      </c>
      <c r="G1043" s="20">
        <v>0</v>
      </c>
      <c r="I1043" s="198" t="s">
        <v>1861</v>
      </c>
    </row>
    <row r="1044" spans="1:9" x14ac:dyDescent="0.25">
      <c r="A1044" s="20">
        <v>1044</v>
      </c>
      <c r="B1044" s="75">
        <v>45974</v>
      </c>
      <c r="C1044" s="20" t="s">
        <v>413</v>
      </c>
      <c r="D1044" s="20" t="s">
        <v>200</v>
      </c>
      <c r="G1044" s="20">
        <v>0</v>
      </c>
      <c r="I1044" s="198" t="s">
        <v>1856</v>
      </c>
    </row>
    <row r="1045" spans="1:9" x14ac:dyDescent="0.25">
      <c r="A1045" s="20">
        <v>1045</v>
      </c>
      <c r="B1045" s="75">
        <v>45974</v>
      </c>
      <c r="C1045" s="20" t="s">
        <v>413</v>
      </c>
      <c r="D1045" s="20" t="s">
        <v>200</v>
      </c>
      <c r="G1045" s="20">
        <v>1.5</v>
      </c>
      <c r="H1045" s="85" t="s">
        <v>403</v>
      </c>
      <c r="I1045" s="198" t="s">
        <v>992</v>
      </c>
    </row>
    <row r="1046" spans="1:9" x14ac:dyDescent="0.25">
      <c r="A1046" s="20">
        <v>1046</v>
      </c>
      <c r="B1046" s="75">
        <v>45974</v>
      </c>
      <c r="C1046" s="20" t="s">
        <v>858</v>
      </c>
      <c r="D1046" s="20" t="s">
        <v>200</v>
      </c>
      <c r="G1046" s="20">
        <v>0</v>
      </c>
      <c r="I1046" s="198" t="s">
        <v>1862</v>
      </c>
    </row>
    <row r="1047" spans="1:9" x14ac:dyDescent="0.25">
      <c r="A1047" s="20">
        <v>1047</v>
      </c>
      <c r="B1047" s="75">
        <v>45974</v>
      </c>
      <c r="C1047" s="20" t="s">
        <v>858</v>
      </c>
      <c r="D1047" s="20" t="s">
        <v>200</v>
      </c>
      <c r="G1047" s="20">
        <v>1.5</v>
      </c>
      <c r="H1047" s="85" t="s">
        <v>859</v>
      </c>
      <c r="I1047" s="198" t="s">
        <v>992</v>
      </c>
    </row>
    <row r="1048" spans="1:9" x14ac:dyDescent="0.25">
      <c r="A1048" s="20">
        <v>1048</v>
      </c>
      <c r="B1048" s="75">
        <v>45974</v>
      </c>
      <c r="C1048" s="20" t="s">
        <v>419</v>
      </c>
      <c r="D1048" s="20" t="s">
        <v>200</v>
      </c>
      <c r="G1048" s="20">
        <v>0</v>
      </c>
      <c r="I1048" s="198" t="s">
        <v>1862</v>
      </c>
    </row>
    <row r="1049" spans="1:9" x14ac:dyDescent="0.25">
      <c r="A1049" s="20">
        <v>1049</v>
      </c>
      <c r="B1049" s="75">
        <v>45974</v>
      </c>
      <c r="C1049" s="20" t="s">
        <v>860</v>
      </c>
      <c r="D1049" s="20" t="s">
        <v>200</v>
      </c>
      <c r="G1049" s="20">
        <v>1.5</v>
      </c>
      <c r="I1049" s="198" t="s">
        <v>992</v>
      </c>
    </row>
    <row r="1050" spans="1:9" x14ac:dyDescent="0.25">
      <c r="A1050" s="20">
        <v>1050</v>
      </c>
      <c r="B1050" s="75">
        <v>45974</v>
      </c>
      <c r="C1050" s="20" t="s">
        <v>862</v>
      </c>
      <c r="D1050" s="20" t="s">
        <v>241</v>
      </c>
      <c r="G1050" s="20">
        <v>0.7</v>
      </c>
      <c r="I1050" s="198" t="s">
        <v>1863</v>
      </c>
    </row>
    <row r="1051" spans="1:9" x14ac:dyDescent="0.25">
      <c r="A1051" s="20">
        <v>1051</v>
      </c>
      <c r="B1051" s="75">
        <v>45974</v>
      </c>
      <c r="C1051" s="20" t="s">
        <v>492</v>
      </c>
      <c r="D1051" s="20" t="s">
        <v>247</v>
      </c>
      <c r="G1051" s="20">
        <v>0.7</v>
      </c>
      <c r="I1051" s="198" t="s">
        <v>1864</v>
      </c>
    </row>
    <row r="1052" spans="1:9" x14ac:dyDescent="0.25">
      <c r="A1052" s="20">
        <v>1052</v>
      </c>
      <c r="B1052" s="75">
        <v>45974</v>
      </c>
      <c r="C1052" s="20" t="s">
        <v>263</v>
      </c>
      <c r="D1052" s="20" t="s">
        <v>228</v>
      </c>
      <c r="G1052" s="20">
        <v>0.7</v>
      </c>
      <c r="I1052" s="198" t="s">
        <v>1865</v>
      </c>
    </row>
    <row r="1053" spans="1:9" x14ac:dyDescent="0.25">
      <c r="A1053" s="20">
        <v>1053</v>
      </c>
      <c r="B1053" s="75">
        <v>45974</v>
      </c>
      <c r="C1053" s="20" t="s">
        <v>607</v>
      </c>
      <c r="D1053" s="20" t="s">
        <v>243</v>
      </c>
      <c r="G1053" s="20">
        <v>0.7</v>
      </c>
      <c r="I1053" s="198" t="s">
        <v>1866</v>
      </c>
    </row>
    <row r="1054" spans="1:9" x14ac:dyDescent="0.25">
      <c r="A1054" s="20">
        <v>1054</v>
      </c>
      <c r="B1054" s="75">
        <v>45974</v>
      </c>
      <c r="C1054" s="20" t="s">
        <v>602</v>
      </c>
      <c r="D1054" s="20" t="s">
        <v>245</v>
      </c>
      <c r="G1054" s="20">
        <v>0.7</v>
      </c>
      <c r="I1054" s="198" t="s">
        <v>1867</v>
      </c>
    </row>
    <row r="1055" spans="1:9" x14ac:dyDescent="0.25">
      <c r="A1055" s="20">
        <v>1055</v>
      </c>
      <c r="B1055" s="75">
        <v>45974</v>
      </c>
      <c r="C1055" s="20" t="s">
        <v>867</v>
      </c>
      <c r="D1055" s="20" t="s">
        <v>261</v>
      </c>
      <c r="G1055" s="20">
        <v>0.7</v>
      </c>
      <c r="I1055" s="198" t="s">
        <v>1868</v>
      </c>
    </row>
    <row r="1056" spans="1:9" x14ac:dyDescent="0.25">
      <c r="A1056" s="20">
        <v>1056</v>
      </c>
      <c r="B1056" s="75">
        <v>45974</v>
      </c>
      <c r="C1056" s="20" t="s">
        <v>201</v>
      </c>
      <c r="D1056" s="20" t="s">
        <v>258</v>
      </c>
      <c r="G1056" s="20">
        <v>0.7</v>
      </c>
      <c r="I1056" s="198" t="s">
        <v>1869</v>
      </c>
    </row>
    <row r="1057" spans="1:9" x14ac:dyDescent="0.25">
      <c r="A1057" s="20">
        <v>1057</v>
      </c>
      <c r="B1057" s="75">
        <v>45974</v>
      </c>
      <c r="C1057" s="20" t="s">
        <v>357</v>
      </c>
      <c r="D1057" s="20" t="s">
        <v>290</v>
      </c>
      <c r="G1057" s="20">
        <v>0.7</v>
      </c>
      <c r="I1057" s="198" t="s">
        <v>1870</v>
      </c>
    </row>
    <row r="1058" spans="1:9" x14ac:dyDescent="0.25">
      <c r="A1058" s="20">
        <v>1058</v>
      </c>
      <c r="B1058" s="75">
        <v>45974</v>
      </c>
      <c r="C1058" s="20" t="s">
        <v>869</v>
      </c>
      <c r="D1058" s="20" t="s">
        <v>264</v>
      </c>
      <c r="G1058" s="20">
        <v>0.7</v>
      </c>
      <c r="I1058" s="198" t="s">
        <v>1871</v>
      </c>
    </row>
    <row r="1059" spans="1:9" x14ac:dyDescent="0.25">
      <c r="A1059" s="20">
        <v>1059</v>
      </c>
      <c r="B1059" s="75">
        <v>45974</v>
      </c>
      <c r="C1059" s="20" t="s">
        <v>616</v>
      </c>
      <c r="D1059" s="20" t="s">
        <v>286</v>
      </c>
      <c r="G1059" s="20">
        <v>1</v>
      </c>
      <c r="I1059" s="198" t="s">
        <v>1872</v>
      </c>
    </row>
    <row r="1060" spans="1:9" x14ac:dyDescent="0.25">
      <c r="A1060" s="20">
        <v>1060</v>
      </c>
      <c r="B1060" s="75">
        <v>45974</v>
      </c>
      <c r="C1060" s="20" t="s">
        <v>871</v>
      </c>
      <c r="D1060" s="20" t="s">
        <v>383</v>
      </c>
      <c r="G1060" s="20">
        <v>1</v>
      </c>
      <c r="I1060" s="198" t="s">
        <v>1873</v>
      </c>
    </row>
    <row r="1061" spans="1:9" x14ac:dyDescent="0.25">
      <c r="A1061" s="20">
        <v>1061</v>
      </c>
      <c r="B1061" s="75">
        <v>45974</v>
      </c>
      <c r="C1061" s="20" t="s">
        <v>780</v>
      </c>
      <c r="D1061" s="20" t="s">
        <v>293</v>
      </c>
      <c r="G1061" s="20">
        <v>1</v>
      </c>
      <c r="I1061" s="198" t="s">
        <v>1874</v>
      </c>
    </row>
    <row r="1062" spans="1:9" x14ac:dyDescent="0.25">
      <c r="A1062" s="20">
        <v>1062</v>
      </c>
      <c r="B1062" s="75">
        <v>45974</v>
      </c>
      <c r="C1062" s="20" t="s">
        <v>872</v>
      </c>
      <c r="D1062" s="20" t="s">
        <v>386</v>
      </c>
      <c r="G1062" s="20">
        <v>1</v>
      </c>
      <c r="I1062" s="198" t="s">
        <v>1875</v>
      </c>
    </row>
    <row r="1063" spans="1:9" x14ac:dyDescent="0.25">
      <c r="A1063" s="20">
        <v>1063</v>
      </c>
      <c r="B1063" s="75">
        <v>45974</v>
      </c>
      <c r="C1063" s="20" t="s">
        <v>873</v>
      </c>
      <c r="D1063" s="20" t="s">
        <v>322</v>
      </c>
      <c r="G1063" s="20">
        <v>1</v>
      </c>
      <c r="I1063" s="198" t="s">
        <v>1876</v>
      </c>
    </row>
    <row r="1064" spans="1:9" x14ac:dyDescent="0.25">
      <c r="A1064" s="20">
        <v>1064</v>
      </c>
      <c r="B1064" s="75">
        <v>45974</v>
      </c>
      <c r="C1064" s="20" t="s">
        <v>255</v>
      </c>
      <c r="D1064" s="20" t="s">
        <v>393</v>
      </c>
      <c r="G1064" s="20">
        <v>1</v>
      </c>
      <c r="I1064" s="198" t="s">
        <v>1877</v>
      </c>
    </row>
    <row r="1065" spans="1:9" x14ac:dyDescent="0.25">
      <c r="A1065" s="20">
        <v>1065</v>
      </c>
      <c r="B1065" s="75">
        <v>45974</v>
      </c>
      <c r="C1065" s="20" t="s">
        <v>662</v>
      </c>
      <c r="D1065" s="20" t="s">
        <v>296</v>
      </c>
      <c r="G1065" s="20">
        <v>1</v>
      </c>
      <c r="I1065" s="198" t="s">
        <v>1878</v>
      </c>
    </row>
    <row r="1066" spans="1:9" x14ac:dyDescent="0.25">
      <c r="A1066" s="20">
        <v>1066</v>
      </c>
      <c r="B1066" s="75">
        <v>45974</v>
      </c>
      <c r="C1066" s="20" t="s">
        <v>876</v>
      </c>
      <c r="D1066" s="20" t="s">
        <v>627</v>
      </c>
      <c r="G1066" s="20">
        <v>1</v>
      </c>
      <c r="I1066" s="198" t="s">
        <v>1879</v>
      </c>
    </row>
    <row r="1067" spans="1:9" x14ac:dyDescent="0.25">
      <c r="A1067" s="20">
        <v>1067</v>
      </c>
      <c r="B1067" s="75">
        <v>45974</v>
      </c>
      <c r="C1067" s="20" t="s">
        <v>832</v>
      </c>
      <c r="D1067" s="20" t="s">
        <v>517</v>
      </c>
      <c r="G1067" s="20">
        <v>1</v>
      </c>
      <c r="I1067" s="198" t="s">
        <v>1880</v>
      </c>
    </row>
    <row r="1068" spans="1:9" x14ac:dyDescent="0.25">
      <c r="A1068" s="20">
        <v>1068</v>
      </c>
      <c r="B1068" s="75">
        <v>45974</v>
      </c>
      <c r="C1068" s="20" t="s">
        <v>597</v>
      </c>
      <c r="D1068" s="20" t="s">
        <v>634</v>
      </c>
      <c r="G1068" s="20">
        <v>1</v>
      </c>
      <c r="I1068" s="198" t="s">
        <v>1881</v>
      </c>
    </row>
    <row r="1069" spans="1:9" x14ac:dyDescent="0.25">
      <c r="A1069" s="20">
        <v>1069</v>
      </c>
      <c r="B1069" s="75">
        <v>45974</v>
      </c>
      <c r="C1069" s="20" t="s">
        <v>880</v>
      </c>
      <c r="D1069" s="20" t="s">
        <v>510</v>
      </c>
      <c r="G1069" s="20">
        <v>1</v>
      </c>
      <c r="I1069" s="198" t="s">
        <v>1882</v>
      </c>
    </row>
    <row r="1070" spans="1:9" x14ac:dyDescent="0.25">
      <c r="A1070" s="20">
        <v>1070</v>
      </c>
      <c r="B1070" s="75">
        <v>45974</v>
      </c>
      <c r="C1070" s="20" t="s">
        <v>347</v>
      </c>
      <c r="D1070" s="20" t="s">
        <v>286</v>
      </c>
      <c r="G1070" s="20">
        <v>0</v>
      </c>
      <c r="I1070" s="198" t="s">
        <v>1883</v>
      </c>
    </row>
    <row r="1071" spans="1:9" x14ac:dyDescent="0.25">
      <c r="A1071" s="20">
        <v>1071</v>
      </c>
      <c r="B1071" s="75">
        <v>45974</v>
      </c>
      <c r="C1071" s="20" t="s">
        <v>347</v>
      </c>
      <c r="D1071" s="20" t="s">
        <v>383</v>
      </c>
      <c r="G1071" s="20">
        <v>0</v>
      </c>
      <c r="I1071" s="198" t="s">
        <v>1884</v>
      </c>
    </row>
    <row r="1072" spans="1:9" x14ac:dyDescent="0.25">
      <c r="A1072" s="20">
        <v>1072</v>
      </c>
      <c r="B1072" s="75">
        <v>45974</v>
      </c>
      <c r="C1072" s="20" t="s">
        <v>516</v>
      </c>
      <c r="D1072" s="20" t="s">
        <v>293</v>
      </c>
      <c r="G1072" s="20">
        <v>0</v>
      </c>
      <c r="I1072" s="198" t="s">
        <v>1885</v>
      </c>
    </row>
    <row r="1073" spans="1:9" x14ac:dyDescent="0.25">
      <c r="A1073" s="20">
        <v>1073</v>
      </c>
      <c r="B1073" s="75">
        <v>45974</v>
      </c>
      <c r="C1073" s="20" t="s">
        <v>516</v>
      </c>
      <c r="D1073" s="20" t="s">
        <v>386</v>
      </c>
      <c r="G1073" s="20">
        <v>0</v>
      </c>
      <c r="I1073" s="198" t="s">
        <v>1886</v>
      </c>
    </row>
    <row r="1074" spans="1:9" x14ac:dyDescent="0.25">
      <c r="A1074" s="20">
        <v>1074</v>
      </c>
      <c r="B1074" s="75">
        <v>45974</v>
      </c>
      <c r="C1074" s="20" t="s">
        <v>875</v>
      </c>
      <c r="D1074" s="20" t="s">
        <v>296</v>
      </c>
      <c r="G1074" s="20">
        <v>0</v>
      </c>
      <c r="I1074" s="198" t="s">
        <v>1887</v>
      </c>
    </row>
    <row r="1075" spans="1:9" x14ac:dyDescent="0.25">
      <c r="A1075" s="20">
        <v>1075</v>
      </c>
      <c r="B1075" s="75">
        <v>45974</v>
      </c>
      <c r="C1075" s="20" t="s">
        <v>552</v>
      </c>
      <c r="D1075" s="20" t="s">
        <v>322</v>
      </c>
      <c r="G1075" s="20">
        <v>0</v>
      </c>
      <c r="I1075" s="198" t="s">
        <v>1888</v>
      </c>
    </row>
    <row r="1076" spans="1:9" x14ac:dyDescent="0.25">
      <c r="A1076" s="20">
        <v>1076</v>
      </c>
      <c r="B1076" s="75">
        <v>45974</v>
      </c>
      <c r="C1076" s="20" t="s">
        <v>881</v>
      </c>
      <c r="D1076" s="20" t="s">
        <v>296</v>
      </c>
      <c r="G1076" s="20">
        <v>0.9</v>
      </c>
      <c r="I1076" s="198" t="s">
        <v>992</v>
      </c>
    </row>
    <row r="1077" spans="1:9" x14ac:dyDescent="0.25">
      <c r="A1077" s="20">
        <v>1077</v>
      </c>
      <c r="B1077" s="75">
        <v>45974</v>
      </c>
      <c r="C1077" s="20" t="s">
        <v>198</v>
      </c>
      <c r="D1077" s="20" t="s">
        <v>196</v>
      </c>
      <c r="G1077" s="20">
        <v>1</v>
      </c>
      <c r="H1077" s="20" t="s">
        <v>403</v>
      </c>
      <c r="I1077" s="198" t="s">
        <v>1889</v>
      </c>
    </row>
    <row r="1078" spans="1:9" x14ac:dyDescent="0.25">
      <c r="A1078" s="20">
        <v>1078</v>
      </c>
      <c r="B1078" s="75">
        <v>45974</v>
      </c>
      <c r="C1078" s="20" t="s">
        <v>380</v>
      </c>
      <c r="D1078" s="20" t="s">
        <v>216</v>
      </c>
      <c r="G1078" s="20">
        <v>0.75</v>
      </c>
      <c r="I1078" s="198" t="s">
        <v>1890</v>
      </c>
    </row>
    <row r="1079" spans="1:9" x14ac:dyDescent="0.25">
      <c r="A1079" s="20">
        <v>1079</v>
      </c>
      <c r="B1079" s="75">
        <v>45974</v>
      </c>
      <c r="C1079" s="20" t="s">
        <v>327</v>
      </c>
      <c r="D1079" s="20" t="s">
        <v>231</v>
      </c>
      <c r="G1079" s="20">
        <v>0</v>
      </c>
      <c r="I1079" s="198" t="s">
        <v>1891</v>
      </c>
    </row>
    <row r="1080" spans="1:9" x14ac:dyDescent="0.25">
      <c r="A1080" s="20">
        <v>1080</v>
      </c>
      <c r="B1080" s="75">
        <v>45974</v>
      </c>
      <c r="C1080" s="20" t="s">
        <v>874</v>
      </c>
      <c r="D1080" s="20" t="s">
        <v>393</v>
      </c>
      <c r="G1080" s="20">
        <v>0</v>
      </c>
      <c r="I1080" s="198" t="s">
        <v>1892</v>
      </c>
    </row>
    <row r="1081" spans="1:9" x14ac:dyDescent="0.25">
      <c r="A1081" s="20">
        <v>1081</v>
      </c>
      <c r="B1081" s="75">
        <v>45974</v>
      </c>
      <c r="C1081" s="20" t="s">
        <v>877</v>
      </c>
      <c r="D1081" s="20" t="s">
        <v>627</v>
      </c>
      <c r="G1081" s="20">
        <v>0</v>
      </c>
      <c r="I1081" s="198" t="s">
        <v>1893</v>
      </c>
    </row>
    <row r="1082" spans="1:9" x14ac:dyDescent="0.25">
      <c r="A1082" s="20">
        <v>1082</v>
      </c>
      <c r="B1082" s="75">
        <v>45974</v>
      </c>
      <c r="C1082" s="20" t="s">
        <v>882</v>
      </c>
      <c r="D1082" s="20" t="s">
        <v>296</v>
      </c>
      <c r="G1082" s="20">
        <v>0</v>
      </c>
      <c r="I1082" s="198" t="s">
        <v>1894</v>
      </c>
    </row>
    <row r="1083" spans="1:9" x14ac:dyDescent="0.25">
      <c r="A1083" s="20">
        <v>1083</v>
      </c>
      <c r="B1083" s="75">
        <v>45974</v>
      </c>
      <c r="C1083" s="20" t="s">
        <v>870</v>
      </c>
      <c r="D1083" s="20" t="s">
        <v>264</v>
      </c>
      <c r="G1083" s="20">
        <v>0</v>
      </c>
      <c r="I1083" s="198" t="s">
        <v>1895</v>
      </c>
    </row>
    <row r="1084" spans="1:9" x14ac:dyDescent="0.25">
      <c r="A1084" s="20">
        <v>1084</v>
      </c>
      <c r="B1084" s="75">
        <v>45974</v>
      </c>
      <c r="C1084" s="20" t="s">
        <v>884</v>
      </c>
      <c r="D1084" s="20" t="s">
        <v>264</v>
      </c>
      <c r="G1084" s="20">
        <v>0.71</v>
      </c>
      <c r="I1084" s="198" t="s">
        <v>992</v>
      </c>
    </row>
    <row r="1085" spans="1:9" x14ac:dyDescent="0.25">
      <c r="A1085" s="20">
        <v>1085</v>
      </c>
      <c r="B1085" s="75">
        <v>45974</v>
      </c>
      <c r="C1085" s="20" t="s">
        <v>879</v>
      </c>
      <c r="D1085" s="20" t="s">
        <v>634</v>
      </c>
      <c r="G1085" s="20">
        <v>0</v>
      </c>
      <c r="I1085" s="198" t="s">
        <v>1896</v>
      </c>
    </row>
    <row r="1086" spans="1:9" x14ac:dyDescent="0.25">
      <c r="A1086" s="20">
        <v>1086</v>
      </c>
      <c r="B1086" s="75">
        <v>45974</v>
      </c>
      <c r="C1086" s="20" t="s">
        <v>856</v>
      </c>
      <c r="D1086" s="20" t="s">
        <v>216</v>
      </c>
      <c r="G1086" s="20">
        <v>0</v>
      </c>
      <c r="I1086" s="198" t="s">
        <v>1897</v>
      </c>
    </row>
    <row r="1087" spans="1:9" x14ac:dyDescent="0.25">
      <c r="A1087" s="20">
        <v>1087</v>
      </c>
      <c r="B1087" s="75">
        <v>45974</v>
      </c>
      <c r="C1087" s="20" t="s">
        <v>856</v>
      </c>
      <c r="D1087" s="20" t="s">
        <v>213</v>
      </c>
      <c r="G1087" s="20">
        <v>0</v>
      </c>
      <c r="I1087" s="198" t="s">
        <v>1898</v>
      </c>
    </row>
    <row r="1088" spans="1:9" x14ac:dyDescent="0.25">
      <c r="A1088" s="20">
        <v>1088</v>
      </c>
      <c r="B1088" s="75">
        <v>45974</v>
      </c>
      <c r="C1088" s="20" t="s">
        <v>878</v>
      </c>
      <c r="D1088" s="20" t="s">
        <v>517</v>
      </c>
      <c r="G1088" s="20">
        <v>0</v>
      </c>
      <c r="I1088" s="198" t="s">
        <v>1899</v>
      </c>
    </row>
    <row r="1089" spans="1:9" x14ac:dyDescent="0.25">
      <c r="A1089" s="20">
        <v>1089</v>
      </c>
      <c r="B1089" s="75">
        <v>45974</v>
      </c>
      <c r="C1089" s="20" t="s">
        <v>569</v>
      </c>
      <c r="D1089" s="20" t="s">
        <v>510</v>
      </c>
      <c r="G1089" s="20">
        <v>0</v>
      </c>
      <c r="I1089" s="198" t="s">
        <v>1900</v>
      </c>
    </row>
    <row r="1090" spans="1:9" x14ac:dyDescent="0.25">
      <c r="A1090" s="20">
        <v>1090</v>
      </c>
      <c r="B1090" s="75">
        <v>45974</v>
      </c>
      <c r="C1090" s="20" t="s">
        <v>885</v>
      </c>
      <c r="D1090" s="20" t="s">
        <v>264</v>
      </c>
      <c r="G1090" s="20">
        <v>0</v>
      </c>
      <c r="I1090" s="198" t="s">
        <v>1901</v>
      </c>
    </row>
    <row r="1091" spans="1:9" x14ac:dyDescent="0.25">
      <c r="A1091" s="20">
        <v>1091</v>
      </c>
      <c r="B1091" s="75">
        <v>45974</v>
      </c>
      <c r="C1091" s="20" t="s">
        <v>668</v>
      </c>
      <c r="D1091" s="20" t="s">
        <v>290</v>
      </c>
      <c r="G1091" s="20">
        <v>0</v>
      </c>
      <c r="I1091" s="198" t="s">
        <v>1902</v>
      </c>
    </row>
    <row r="1092" spans="1:9" x14ac:dyDescent="0.25">
      <c r="A1092" s="20">
        <v>1092</v>
      </c>
      <c r="B1092" s="75">
        <v>45974</v>
      </c>
      <c r="C1092" s="20" t="s">
        <v>457</v>
      </c>
      <c r="D1092" s="20" t="s">
        <v>258</v>
      </c>
      <c r="G1092" s="20">
        <v>0</v>
      </c>
      <c r="I1092" s="198" t="s">
        <v>1903</v>
      </c>
    </row>
    <row r="1093" spans="1:9" x14ac:dyDescent="0.25">
      <c r="A1093" s="20">
        <v>1093</v>
      </c>
      <c r="B1093" s="75">
        <v>45974</v>
      </c>
      <c r="C1093" s="20" t="s">
        <v>868</v>
      </c>
      <c r="D1093" s="20" t="s">
        <v>261</v>
      </c>
      <c r="G1093" s="20">
        <v>0</v>
      </c>
      <c r="I1093" s="198" t="s">
        <v>1904</v>
      </c>
    </row>
    <row r="1094" spans="1:9" x14ac:dyDescent="0.25">
      <c r="A1094" s="20">
        <v>1094</v>
      </c>
      <c r="B1094" s="75">
        <v>45974</v>
      </c>
      <c r="C1094" s="20" t="s">
        <v>706</v>
      </c>
      <c r="D1094" s="20" t="s">
        <v>216</v>
      </c>
      <c r="G1094" s="20">
        <v>0.5</v>
      </c>
      <c r="I1094" s="198" t="s">
        <v>1905</v>
      </c>
    </row>
    <row r="1095" spans="1:9" x14ac:dyDescent="0.25">
      <c r="A1095" s="20">
        <v>1095</v>
      </c>
      <c r="B1095" s="75">
        <v>45974</v>
      </c>
      <c r="C1095" s="20" t="s">
        <v>706</v>
      </c>
      <c r="D1095" s="20" t="s">
        <v>213</v>
      </c>
      <c r="G1095" s="20">
        <v>0.5</v>
      </c>
      <c r="I1095" s="198" t="s">
        <v>1906</v>
      </c>
    </row>
    <row r="1096" spans="1:9" x14ac:dyDescent="0.25">
      <c r="A1096" s="20">
        <v>1096</v>
      </c>
      <c r="B1096" s="75">
        <v>45974</v>
      </c>
      <c r="C1096" s="20" t="s">
        <v>887</v>
      </c>
      <c r="D1096" s="20" t="s">
        <v>286</v>
      </c>
      <c r="G1096" s="20">
        <v>0.5</v>
      </c>
      <c r="I1096" s="198" t="s">
        <v>1907</v>
      </c>
    </row>
    <row r="1097" spans="1:9" x14ac:dyDescent="0.25">
      <c r="A1097" s="20">
        <v>1097</v>
      </c>
      <c r="B1097" s="75">
        <v>45974</v>
      </c>
      <c r="C1097" s="20" t="s">
        <v>887</v>
      </c>
      <c r="D1097" s="20" t="s">
        <v>383</v>
      </c>
      <c r="G1097" s="20">
        <v>0.5</v>
      </c>
      <c r="I1097" s="198" t="s">
        <v>1908</v>
      </c>
    </row>
    <row r="1098" spans="1:9" x14ac:dyDescent="0.25">
      <c r="A1098" s="20">
        <v>1098</v>
      </c>
      <c r="B1098" s="75">
        <v>45974</v>
      </c>
      <c r="C1098" s="20" t="s">
        <v>673</v>
      </c>
      <c r="D1098" s="20" t="s">
        <v>258</v>
      </c>
      <c r="G1098" s="20">
        <v>0.7</v>
      </c>
      <c r="I1098" s="198" t="s">
        <v>992</v>
      </c>
    </row>
    <row r="1099" spans="1:9" x14ac:dyDescent="0.25">
      <c r="A1099" s="20">
        <v>1099</v>
      </c>
      <c r="B1099" s="75">
        <v>45974</v>
      </c>
      <c r="C1099" s="20" t="s">
        <v>761</v>
      </c>
      <c r="D1099" s="20" t="s">
        <v>261</v>
      </c>
      <c r="G1099" s="20">
        <v>0.7</v>
      </c>
      <c r="I1099" s="198" t="s">
        <v>992</v>
      </c>
    </row>
    <row r="1100" spans="1:9" x14ac:dyDescent="0.25">
      <c r="A1100" s="20">
        <v>1100</v>
      </c>
      <c r="B1100" s="75">
        <v>45974</v>
      </c>
      <c r="C1100" s="20" t="s">
        <v>889</v>
      </c>
      <c r="D1100" s="20" t="s">
        <v>264</v>
      </c>
      <c r="G1100" s="20">
        <v>0.7</v>
      </c>
      <c r="I1100" s="198" t="s">
        <v>1909</v>
      </c>
    </row>
    <row r="1101" spans="1:9" x14ac:dyDescent="0.25">
      <c r="A1101" s="20">
        <v>1101</v>
      </c>
      <c r="B1101" s="75">
        <v>45974</v>
      </c>
      <c r="C1101" s="20" t="s">
        <v>790</v>
      </c>
      <c r="D1101" s="20" t="s">
        <v>290</v>
      </c>
      <c r="G1101" s="20">
        <v>0.7</v>
      </c>
      <c r="I1101" s="198" t="s">
        <v>992</v>
      </c>
    </row>
    <row r="1102" spans="1:9" x14ac:dyDescent="0.25">
      <c r="A1102" s="20">
        <v>1102</v>
      </c>
      <c r="B1102" s="75">
        <v>45974</v>
      </c>
      <c r="C1102" s="20" t="s">
        <v>883</v>
      </c>
      <c r="D1102" s="20" t="s">
        <v>196</v>
      </c>
      <c r="G1102" s="20" t="s">
        <v>4</v>
      </c>
      <c r="H1102" s="20" t="s">
        <v>893</v>
      </c>
      <c r="I1102" s="198" t="s">
        <v>1910</v>
      </c>
    </row>
    <row r="1103" spans="1:9" x14ac:dyDescent="0.25">
      <c r="A1103" s="20">
        <v>1103</v>
      </c>
      <c r="B1103" s="75">
        <v>45974</v>
      </c>
      <c r="C1103" s="20" t="s">
        <v>217</v>
      </c>
      <c r="D1103" s="20" t="s">
        <v>231</v>
      </c>
      <c r="G1103" s="20">
        <v>0.5</v>
      </c>
      <c r="I1103" s="198" t="s">
        <v>1911</v>
      </c>
    </row>
    <row r="1104" spans="1:9" x14ac:dyDescent="0.25">
      <c r="A1104" s="20">
        <v>1104</v>
      </c>
      <c r="B1104" s="75">
        <v>45974</v>
      </c>
      <c r="C1104" s="20" t="s">
        <v>217</v>
      </c>
      <c r="D1104" s="20" t="s">
        <v>219</v>
      </c>
      <c r="G1104" s="20">
        <v>0.86</v>
      </c>
      <c r="I1104" s="198" t="s">
        <v>1912</v>
      </c>
    </row>
    <row r="1105" spans="1:9" x14ac:dyDescent="0.25">
      <c r="A1105" s="20">
        <v>1105</v>
      </c>
      <c r="B1105" s="75">
        <v>45974</v>
      </c>
      <c r="C1105" s="20" t="s">
        <v>253</v>
      </c>
      <c r="D1105" s="20" t="s">
        <v>251</v>
      </c>
      <c r="G1105" s="20">
        <v>0</v>
      </c>
      <c r="I1105" s="198" t="s">
        <v>1913</v>
      </c>
    </row>
    <row r="1106" spans="1:9" x14ac:dyDescent="0.25">
      <c r="A1106" s="20">
        <v>1106</v>
      </c>
      <c r="B1106" s="75">
        <v>45974</v>
      </c>
      <c r="C1106" s="20" t="s">
        <v>217</v>
      </c>
      <c r="D1106" s="20" t="s">
        <v>293</v>
      </c>
      <c r="G1106" s="20">
        <v>1</v>
      </c>
      <c r="I1106" s="198" t="s">
        <v>1914</v>
      </c>
    </row>
    <row r="1107" spans="1:9" x14ac:dyDescent="0.25">
      <c r="A1107" s="20">
        <v>1107</v>
      </c>
      <c r="B1107" s="75">
        <v>45974</v>
      </c>
      <c r="C1107" s="20" t="s">
        <v>888</v>
      </c>
      <c r="D1107" s="20" t="s">
        <v>383</v>
      </c>
      <c r="G1107" s="20">
        <v>0</v>
      </c>
      <c r="I1107" s="198" t="s">
        <v>1915</v>
      </c>
    </row>
    <row r="1108" spans="1:9" x14ac:dyDescent="0.25">
      <c r="A1108" s="20">
        <v>1108</v>
      </c>
      <c r="B1108" s="75">
        <v>45974</v>
      </c>
      <c r="C1108" s="20" t="s">
        <v>670</v>
      </c>
      <c r="D1108" s="20" t="s">
        <v>286</v>
      </c>
      <c r="G1108" s="20">
        <v>0</v>
      </c>
      <c r="I1108" s="198" t="s">
        <v>1916</v>
      </c>
    </row>
    <row r="1109" spans="1:9" x14ac:dyDescent="0.25">
      <c r="A1109" s="20">
        <v>1109</v>
      </c>
      <c r="B1109" s="75">
        <v>45974</v>
      </c>
      <c r="C1109" s="20" t="s">
        <v>894</v>
      </c>
      <c r="D1109" s="20" t="s">
        <v>293</v>
      </c>
      <c r="G1109" s="20">
        <v>0</v>
      </c>
      <c r="I1109" s="198" t="s">
        <v>1917</v>
      </c>
    </row>
    <row r="1110" spans="1:9" x14ac:dyDescent="0.25">
      <c r="A1110" s="20">
        <v>1110</v>
      </c>
      <c r="B1110" s="75">
        <v>45974</v>
      </c>
      <c r="C1110" s="20" t="s">
        <v>567</v>
      </c>
      <c r="D1110" s="20" t="s">
        <v>213</v>
      </c>
      <c r="G1110" s="20">
        <v>0</v>
      </c>
      <c r="I1110" s="198" t="s">
        <v>1918</v>
      </c>
    </row>
    <row r="1111" spans="1:9" x14ac:dyDescent="0.25">
      <c r="A1111" s="20">
        <v>1111</v>
      </c>
      <c r="B1111" s="75">
        <v>45974</v>
      </c>
      <c r="C1111" s="20" t="s">
        <v>891</v>
      </c>
      <c r="D1111" s="20" t="s">
        <v>290</v>
      </c>
      <c r="G1111" s="20">
        <v>0</v>
      </c>
      <c r="I1111" s="198" t="s">
        <v>1919</v>
      </c>
    </row>
    <row r="1112" spans="1:9" x14ac:dyDescent="0.25">
      <c r="A1112" s="20">
        <v>1112</v>
      </c>
      <c r="B1112" s="75">
        <v>45974</v>
      </c>
      <c r="C1112" s="20" t="s">
        <v>890</v>
      </c>
      <c r="D1112" s="20" t="s">
        <v>264</v>
      </c>
      <c r="G1112" s="20">
        <v>0</v>
      </c>
      <c r="I1112" s="198" t="s">
        <v>1920</v>
      </c>
    </row>
    <row r="1113" spans="1:9" x14ac:dyDescent="0.25">
      <c r="A1113" s="20">
        <v>1113</v>
      </c>
      <c r="B1113" s="75">
        <v>45974</v>
      </c>
      <c r="C1113" s="20" t="s">
        <v>399</v>
      </c>
      <c r="D1113" s="20" t="s">
        <v>258</v>
      </c>
      <c r="G1113" s="20">
        <v>0</v>
      </c>
      <c r="I1113" s="198" t="s">
        <v>1921</v>
      </c>
    </row>
    <row r="1114" spans="1:9" x14ac:dyDescent="0.25">
      <c r="A1114" s="20">
        <v>1114</v>
      </c>
      <c r="B1114" s="75">
        <v>45974</v>
      </c>
      <c r="C1114" s="20" t="s">
        <v>741</v>
      </c>
      <c r="D1114" s="20" t="s">
        <v>261</v>
      </c>
      <c r="G1114" s="20">
        <v>0</v>
      </c>
      <c r="I1114" s="198" t="s">
        <v>1922</v>
      </c>
    </row>
    <row r="1115" spans="1:9" x14ac:dyDescent="0.25">
      <c r="A1115" s="20">
        <v>1115</v>
      </c>
      <c r="B1115" s="75">
        <v>45974</v>
      </c>
      <c r="C1115" s="20" t="s">
        <v>863</v>
      </c>
      <c r="D1115" s="20" t="s">
        <v>247</v>
      </c>
      <c r="G1115" s="20">
        <v>0</v>
      </c>
      <c r="I1115" s="198" t="s">
        <v>1923</v>
      </c>
    </row>
    <row r="1116" spans="1:9" x14ac:dyDescent="0.25">
      <c r="A1116" s="20">
        <v>1116</v>
      </c>
      <c r="B1116" s="75">
        <v>45974</v>
      </c>
      <c r="C1116" s="20" t="s">
        <v>225</v>
      </c>
      <c r="D1116" s="20" t="s">
        <v>241</v>
      </c>
      <c r="G1116" s="20">
        <v>0</v>
      </c>
      <c r="I1116" s="198" t="s">
        <v>1924</v>
      </c>
    </row>
    <row r="1117" spans="1:9" x14ac:dyDescent="0.25">
      <c r="A1117" s="20">
        <v>1117</v>
      </c>
      <c r="B1117" s="75">
        <v>45974</v>
      </c>
      <c r="C1117" s="20" t="s">
        <v>892</v>
      </c>
      <c r="D1117" s="20" t="s">
        <v>196</v>
      </c>
      <c r="G1117" s="20">
        <v>0.5</v>
      </c>
      <c r="H1117" s="20" t="s">
        <v>896</v>
      </c>
      <c r="I1117" s="198" t="s">
        <v>1925</v>
      </c>
    </row>
    <row r="1118" spans="1:9" x14ac:dyDescent="0.25">
      <c r="A1118" s="20">
        <v>1118</v>
      </c>
      <c r="B1118" s="75">
        <v>45974</v>
      </c>
      <c r="C1118" s="20" t="s">
        <v>897</v>
      </c>
      <c r="D1118" s="20" t="s">
        <v>241</v>
      </c>
      <c r="G1118" s="20">
        <v>0.7</v>
      </c>
      <c r="I1118" s="198" t="s">
        <v>992</v>
      </c>
    </row>
    <row r="1119" spans="1:9" x14ac:dyDescent="0.25">
      <c r="A1119" s="20">
        <v>1119</v>
      </c>
      <c r="B1119" s="75">
        <v>45974</v>
      </c>
      <c r="C1119" s="20" t="s">
        <v>897</v>
      </c>
      <c r="D1119" s="20" t="s">
        <v>247</v>
      </c>
      <c r="G1119" s="20">
        <v>0.7</v>
      </c>
      <c r="I1119" s="198" t="s">
        <v>992</v>
      </c>
    </row>
    <row r="1120" spans="1:9" x14ac:dyDescent="0.25">
      <c r="A1120" s="20">
        <v>1120</v>
      </c>
      <c r="B1120" s="75">
        <v>45974</v>
      </c>
      <c r="C1120" s="20" t="s">
        <v>682</v>
      </c>
      <c r="D1120" s="20" t="s">
        <v>209</v>
      </c>
      <c r="G1120" s="20">
        <v>0</v>
      </c>
      <c r="I1120" s="198" t="s">
        <v>1926</v>
      </c>
    </row>
    <row r="1121" spans="1:9" x14ac:dyDescent="0.25">
      <c r="A1121" s="20">
        <v>1121</v>
      </c>
      <c r="B1121" s="75">
        <v>45974</v>
      </c>
      <c r="C1121" s="20" t="s">
        <v>899</v>
      </c>
      <c r="D1121" s="20" t="s">
        <v>247</v>
      </c>
      <c r="G1121" s="20">
        <v>0</v>
      </c>
      <c r="I1121" s="198" t="s">
        <v>1923</v>
      </c>
    </row>
    <row r="1122" spans="1:9" x14ac:dyDescent="0.25">
      <c r="A1122" s="20">
        <v>1122</v>
      </c>
      <c r="B1122" s="75">
        <v>45974</v>
      </c>
      <c r="C1122" s="20" t="s">
        <v>864</v>
      </c>
      <c r="D1122" s="20" t="s">
        <v>228</v>
      </c>
      <c r="G1122" s="20">
        <v>0</v>
      </c>
      <c r="I1122" s="198" t="s">
        <v>1927</v>
      </c>
    </row>
    <row r="1123" spans="1:9" x14ac:dyDescent="0.25">
      <c r="A1123" s="20">
        <v>1123</v>
      </c>
      <c r="B1123" s="75">
        <v>45974</v>
      </c>
      <c r="C1123" s="20" t="s">
        <v>865</v>
      </c>
      <c r="D1123" s="20" t="s">
        <v>243</v>
      </c>
      <c r="G1123" s="20">
        <v>0</v>
      </c>
      <c r="I1123" s="198" t="s">
        <v>1928</v>
      </c>
    </row>
    <row r="1124" spans="1:9" x14ac:dyDescent="0.25">
      <c r="A1124" s="20">
        <v>1124</v>
      </c>
      <c r="B1124" s="75">
        <v>45974</v>
      </c>
      <c r="C1124" s="20" t="s">
        <v>866</v>
      </c>
      <c r="D1124" s="20" t="s">
        <v>245</v>
      </c>
      <c r="G1124" s="20">
        <v>0</v>
      </c>
      <c r="I1124" s="198" t="s">
        <v>1929</v>
      </c>
    </row>
    <row r="1125" spans="1:9" x14ac:dyDescent="0.25">
      <c r="A1125" s="20">
        <v>1125</v>
      </c>
      <c r="B1125" s="75">
        <v>45974</v>
      </c>
      <c r="C1125" s="20" t="s">
        <v>898</v>
      </c>
      <c r="D1125" s="20" t="s">
        <v>241</v>
      </c>
      <c r="G1125" s="20">
        <v>0</v>
      </c>
      <c r="I1125" s="198" t="s">
        <v>1930</v>
      </c>
    </row>
    <row r="1126" spans="1:9" x14ac:dyDescent="0.25">
      <c r="A1126" s="20">
        <v>1126</v>
      </c>
      <c r="B1126" s="75">
        <v>45974</v>
      </c>
      <c r="C1126" s="20" t="s">
        <v>222</v>
      </c>
      <c r="D1126" s="20" t="s">
        <v>220</v>
      </c>
      <c r="G1126" s="20">
        <v>0</v>
      </c>
      <c r="I1126" s="198" t="s">
        <v>1931</v>
      </c>
    </row>
    <row r="1127" spans="1:9" x14ac:dyDescent="0.25">
      <c r="A1127" s="20">
        <v>1127</v>
      </c>
      <c r="B1127" s="75">
        <v>45975</v>
      </c>
      <c r="C1127" s="20" t="s">
        <v>861</v>
      </c>
      <c r="D1127" s="20" t="s">
        <v>200</v>
      </c>
      <c r="G1127" s="20">
        <v>0</v>
      </c>
      <c r="I1127" s="198" t="s">
        <v>1932</v>
      </c>
    </row>
    <row r="1128" spans="1:9" x14ac:dyDescent="0.25">
      <c r="A1128" s="20">
        <v>1128</v>
      </c>
      <c r="B1128" s="75">
        <v>45975</v>
      </c>
      <c r="C1128" s="20" t="s">
        <v>774</v>
      </c>
      <c r="D1128" s="20" t="s">
        <v>203</v>
      </c>
      <c r="G1128" s="20">
        <v>0</v>
      </c>
      <c r="I1128" s="198" t="s">
        <v>1933</v>
      </c>
    </row>
    <row r="1129" spans="1:9" x14ac:dyDescent="0.25">
      <c r="A1129" s="20">
        <v>1129</v>
      </c>
      <c r="B1129" s="75">
        <v>45975</v>
      </c>
      <c r="C1129" s="20" t="s">
        <v>534</v>
      </c>
      <c r="D1129" s="20" t="s">
        <v>241</v>
      </c>
      <c r="G1129" s="20">
        <v>0.7</v>
      </c>
      <c r="I1129" s="198" t="s">
        <v>1934</v>
      </c>
    </row>
    <row r="1130" spans="1:9" x14ac:dyDescent="0.25">
      <c r="A1130" s="20">
        <v>1130</v>
      </c>
      <c r="B1130" s="75">
        <v>45975</v>
      </c>
      <c r="C1130" s="20" t="s">
        <v>534</v>
      </c>
      <c r="D1130" s="20" t="s">
        <v>243</v>
      </c>
      <c r="G1130" s="20">
        <v>0.7</v>
      </c>
      <c r="I1130" s="198" t="s">
        <v>1935</v>
      </c>
    </row>
    <row r="1131" spans="1:9" x14ac:dyDescent="0.25">
      <c r="A1131" s="20">
        <v>1131</v>
      </c>
      <c r="B1131" s="75">
        <v>45975</v>
      </c>
      <c r="C1131" s="20" t="s">
        <v>534</v>
      </c>
      <c r="D1131" s="20" t="s">
        <v>247</v>
      </c>
      <c r="G1131" s="20">
        <v>0.7</v>
      </c>
      <c r="I1131" s="198" t="s">
        <v>1936</v>
      </c>
    </row>
    <row r="1132" spans="1:9" x14ac:dyDescent="0.25">
      <c r="A1132" s="20">
        <v>1132</v>
      </c>
      <c r="B1132" s="75">
        <v>45975</v>
      </c>
      <c r="C1132" s="20" t="s">
        <v>534</v>
      </c>
      <c r="D1132" s="20" t="s">
        <v>245</v>
      </c>
      <c r="G1132" s="20">
        <v>0.7</v>
      </c>
      <c r="I1132" s="198" t="s">
        <v>1937</v>
      </c>
    </row>
    <row r="1133" spans="1:9" x14ac:dyDescent="0.25">
      <c r="A1133" s="20">
        <v>1133</v>
      </c>
      <c r="B1133" s="75">
        <v>45975</v>
      </c>
      <c r="C1133" s="20" t="s">
        <v>534</v>
      </c>
      <c r="D1133" s="20" t="s">
        <v>228</v>
      </c>
      <c r="G1133" s="20">
        <v>0.7</v>
      </c>
      <c r="I1133" s="198" t="s">
        <v>1938</v>
      </c>
    </row>
    <row r="1134" spans="1:9" x14ac:dyDescent="0.25">
      <c r="A1134" s="20">
        <v>1134</v>
      </c>
      <c r="B1134" s="75">
        <v>45975</v>
      </c>
      <c r="C1134" s="20" t="s">
        <v>534</v>
      </c>
      <c r="D1134" s="20" t="s">
        <v>290</v>
      </c>
      <c r="G1134" s="20">
        <v>0.8</v>
      </c>
      <c r="I1134" s="198" t="s">
        <v>1939</v>
      </c>
    </row>
    <row r="1135" spans="1:9" x14ac:dyDescent="0.25">
      <c r="A1135" s="20">
        <v>1135</v>
      </c>
      <c r="B1135" s="75">
        <v>45975</v>
      </c>
      <c r="C1135" s="20" t="s">
        <v>904</v>
      </c>
      <c r="D1135" s="20" t="s">
        <v>261</v>
      </c>
      <c r="G1135" s="20">
        <v>0.8</v>
      </c>
      <c r="I1135" s="198" t="s">
        <v>1940</v>
      </c>
    </row>
    <row r="1136" spans="1:9" x14ac:dyDescent="0.25">
      <c r="A1136" s="20">
        <v>1136</v>
      </c>
      <c r="B1136" s="75">
        <v>45975</v>
      </c>
      <c r="C1136" s="20" t="s">
        <v>904</v>
      </c>
      <c r="D1136" s="20" t="s">
        <v>258</v>
      </c>
      <c r="G1136" s="20">
        <v>0.8</v>
      </c>
      <c r="I1136" s="198" t="s">
        <v>1941</v>
      </c>
    </row>
    <row r="1137" spans="1:9" x14ac:dyDescent="0.25">
      <c r="A1137" s="20">
        <v>1137</v>
      </c>
      <c r="B1137" s="75">
        <v>45975</v>
      </c>
      <c r="C1137" s="20" t="s">
        <v>817</v>
      </c>
      <c r="D1137" s="20" t="s">
        <v>290</v>
      </c>
      <c r="G1137" s="20">
        <v>0</v>
      </c>
      <c r="I1137" s="198" t="s">
        <v>1939</v>
      </c>
    </row>
    <row r="1138" spans="1:9" x14ac:dyDescent="0.25">
      <c r="A1138" s="20">
        <v>1138</v>
      </c>
      <c r="B1138" s="75">
        <v>45975</v>
      </c>
      <c r="C1138" s="20" t="s">
        <v>905</v>
      </c>
      <c r="D1138" s="20" t="s">
        <v>261</v>
      </c>
      <c r="G1138" s="20">
        <v>0</v>
      </c>
      <c r="I1138" s="198" t="s">
        <v>1940</v>
      </c>
    </row>
    <row r="1139" spans="1:9" x14ac:dyDescent="0.25">
      <c r="A1139" s="20">
        <v>1139</v>
      </c>
      <c r="B1139" s="75">
        <v>45975</v>
      </c>
      <c r="C1139" s="20" t="s">
        <v>799</v>
      </c>
      <c r="D1139" s="20" t="s">
        <v>258</v>
      </c>
      <c r="G1139" s="20">
        <v>0</v>
      </c>
      <c r="I1139" s="198" t="s">
        <v>1941</v>
      </c>
    </row>
    <row r="1140" spans="1:9" x14ac:dyDescent="0.25">
      <c r="A1140" s="20">
        <v>1140</v>
      </c>
      <c r="B1140" s="75">
        <v>45975</v>
      </c>
      <c r="C1140" s="20" t="s">
        <v>584</v>
      </c>
      <c r="D1140" s="20" t="s">
        <v>213</v>
      </c>
      <c r="G1140" s="20">
        <v>0.42</v>
      </c>
      <c r="I1140" s="198" t="s">
        <v>1942</v>
      </c>
    </row>
    <row r="1141" spans="1:9" x14ac:dyDescent="0.25">
      <c r="A1141" s="20">
        <v>1141</v>
      </c>
      <c r="B1141" s="75">
        <v>45975</v>
      </c>
      <c r="C1141" s="20" t="s">
        <v>886</v>
      </c>
      <c r="D1141" s="20" t="s">
        <v>216</v>
      </c>
      <c r="G1141" s="20">
        <v>0</v>
      </c>
      <c r="I1141" s="198" t="s">
        <v>1943</v>
      </c>
    </row>
    <row r="1142" spans="1:9" x14ac:dyDescent="0.25">
      <c r="A1142" s="20">
        <v>1142</v>
      </c>
      <c r="B1142" s="75">
        <v>45975</v>
      </c>
      <c r="C1142" s="20" t="s">
        <v>901</v>
      </c>
      <c r="D1142" s="20" t="s">
        <v>247</v>
      </c>
      <c r="G1142" s="20">
        <v>0</v>
      </c>
      <c r="I1142" s="198" t="s">
        <v>1944</v>
      </c>
    </row>
    <row r="1143" spans="1:9" x14ac:dyDescent="0.25">
      <c r="A1143" s="20">
        <v>1143</v>
      </c>
      <c r="B1143" s="75">
        <v>45975</v>
      </c>
      <c r="C1143" s="20" t="s">
        <v>907</v>
      </c>
      <c r="D1143" s="20" t="s">
        <v>203</v>
      </c>
      <c r="G1143" s="20">
        <v>1</v>
      </c>
      <c r="H1143" s="20" t="s">
        <v>909</v>
      </c>
      <c r="I1143" s="198" t="s">
        <v>1945</v>
      </c>
    </row>
    <row r="1144" spans="1:9" x14ac:dyDescent="0.25">
      <c r="A1144" s="20">
        <v>1144</v>
      </c>
      <c r="B1144" s="75">
        <v>45975</v>
      </c>
      <c r="C1144" s="20" t="s">
        <v>910</v>
      </c>
      <c r="D1144" s="20" t="s">
        <v>296</v>
      </c>
      <c r="G1144" s="20">
        <v>0.3</v>
      </c>
      <c r="H1144" s="20" t="s">
        <v>909</v>
      </c>
      <c r="I1144" s="198" t="s">
        <v>1946</v>
      </c>
    </row>
    <row r="1145" spans="1:9" x14ac:dyDescent="0.25">
      <c r="A1145" s="20">
        <v>1145</v>
      </c>
      <c r="B1145" s="75">
        <v>45975</v>
      </c>
      <c r="C1145" s="20" t="s">
        <v>908</v>
      </c>
      <c r="D1145" s="20" t="s">
        <v>203</v>
      </c>
      <c r="G1145" s="20">
        <v>0</v>
      </c>
      <c r="I1145" s="198" t="s">
        <v>1945</v>
      </c>
    </row>
    <row r="1146" spans="1:9" x14ac:dyDescent="0.25">
      <c r="A1146" s="20">
        <v>1146</v>
      </c>
      <c r="B1146" s="75">
        <v>45975</v>
      </c>
      <c r="C1146" s="20" t="s">
        <v>911</v>
      </c>
      <c r="D1146" s="20" t="s">
        <v>296</v>
      </c>
      <c r="G1146" s="20">
        <v>0</v>
      </c>
      <c r="I1146" s="198" t="s">
        <v>1946</v>
      </c>
    </row>
    <row r="1147" spans="1:9" x14ac:dyDescent="0.25">
      <c r="A1147" s="20">
        <v>1147</v>
      </c>
      <c r="B1147" s="75">
        <v>45975</v>
      </c>
      <c r="C1147" s="20" t="s">
        <v>912</v>
      </c>
      <c r="D1147" s="20" t="s">
        <v>296</v>
      </c>
      <c r="G1147" s="20">
        <v>0.3</v>
      </c>
      <c r="I1147" s="198" t="s">
        <v>1947</v>
      </c>
    </row>
    <row r="1148" spans="1:9" x14ac:dyDescent="0.25">
      <c r="A1148" s="20">
        <v>1148</v>
      </c>
      <c r="B1148" s="75">
        <v>45975</v>
      </c>
      <c r="C1148" s="20" t="s">
        <v>914</v>
      </c>
      <c r="D1148" s="20" t="s">
        <v>247</v>
      </c>
      <c r="G1148" s="20">
        <v>0.7</v>
      </c>
      <c r="I1148" s="198" t="s">
        <v>1948</v>
      </c>
    </row>
    <row r="1149" spans="1:9" x14ac:dyDescent="0.25">
      <c r="A1149" s="20">
        <v>1149</v>
      </c>
      <c r="B1149" s="75">
        <v>45975</v>
      </c>
      <c r="C1149" s="20" t="s">
        <v>913</v>
      </c>
      <c r="D1149" s="20" t="s">
        <v>296</v>
      </c>
      <c r="G1149" s="20">
        <v>0</v>
      </c>
      <c r="I1149" s="198" t="s">
        <v>1947</v>
      </c>
    </row>
    <row r="1150" spans="1:9" x14ac:dyDescent="0.25">
      <c r="A1150" s="20">
        <v>1150</v>
      </c>
      <c r="B1150" s="75">
        <v>45975</v>
      </c>
      <c r="C1150" s="20" t="s">
        <v>542</v>
      </c>
      <c r="D1150" s="20" t="s">
        <v>200</v>
      </c>
      <c r="G1150" s="20">
        <v>6.7</v>
      </c>
      <c r="I1150" s="198" t="s">
        <v>1949</v>
      </c>
    </row>
    <row r="1151" spans="1:9" x14ac:dyDescent="0.25">
      <c r="A1151" s="20">
        <v>1151</v>
      </c>
      <c r="B1151" s="75">
        <v>45975</v>
      </c>
      <c r="C1151" s="20" t="s">
        <v>915</v>
      </c>
      <c r="D1151" s="20" t="s">
        <v>247</v>
      </c>
      <c r="G1151" s="20">
        <v>0</v>
      </c>
      <c r="I1151" s="198" t="s">
        <v>1948</v>
      </c>
    </row>
    <row r="1152" spans="1:9" x14ac:dyDescent="0.25">
      <c r="A1152" s="20">
        <v>1152</v>
      </c>
      <c r="B1152" s="75">
        <v>45975</v>
      </c>
      <c r="C1152" s="20" t="s">
        <v>903</v>
      </c>
      <c r="D1152" s="20" t="s">
        <v>228</v>
      </c>
      <c r="G1152" s="20">
        <v>0</v>
      </c>
      <c r="I1152" s="198" t="s">
        <v>1950</v>
      </c>
    </row>
    <row r="1153" spans="1:9" x14ac:dyDescent="0.25">
      <c r="A1153" s="20">
        <v>1153</v>
      </c>
      <c r="B1153" s="75">
        <v>45975</v>
      </c>
      <c r="C1153" s="20" t="s">
        <v>900</v>
      </c>
      <c r="D1153" s="20" t="s">
        <v>241</v>
      </c>
      <c r="G1153" s="20">
        <v>0</v>
      </c>
      <c r="I1153" s="198" t="s">
        <v>1951</v>
      </c>
    </row>
    <row r="1154" spans="1:9" x14ac:dyDescent="0.25">
      <c r="A1154" s="20">
        <v>1154</v>
      </c>
      <c r="B1154" s="75">
        <v>45975</v>
      </c>
      <c r="C1154" s="20" t="s">
        <v>900</v>
      </c>
      <c r="D1154" s="20" t="s">
        <v>243</v>
      </c>
      <c r="G1154" s="20">
        <v>0</v>
      </c>
      <c r="I1154" s="198" t="s">
        <v>1952</v>
      </c>
    </row>
    <row r="1155" spans="1:9" x14ac:dyDescent="0.25">
      <c r="A1155" s="20">
        <v>1155</v>
      </c>
      <c r="B1155" s="75">
        <v>45975</v>
      </c>
      <c r="C1155" s="20" t="s">
        <v>902</v>
      </c>
      <c r="D1155" s="20" t="s">
        <v>245</v>
      </c>
      <c r="G1155" s="20">
        <v>0</v>
      </c>
      <c r="I1155" s="198" t="s">
        <v>1953</v>
      </c>
    </row>
    <row r="1156" spans="1:9" x14ac:dyDescent="0.25">
      <c r="A1156" s="20">
        <v>1156</v>
      </c>
      <c r="B1156" s="75">
        <v>45975</v>
      </c>
      <c r="C1156" s="20" t="s">
        <v>902</v>
      </c>
      <c r="D1156" s="20" t="s">
        <v>203</v>
      </c>
      <c r="G1156" s="20">
        <v>2.7</v>
      </c>
      <c r="I1156" s="198" t="s">
        <v>1954</v>
      </c>
    </row>
    <row r="1157" spans="1:9" x14ac:dyDescent="0.25">
      <c r="A1157" s="20">
        <v>1157</v>
      </c>
      <c r="B1157" s="75">
        <v>45975</v>
      </c>
      <c r="C1157" s="20" t="s">
        <v>583</v>
      </c>
      <c r="D1157" s="20" t="s">
        <v>296</v>
      </c>
      <c r="G1157" s="20">
        <v>1</v>
      </c>
      <c r="I1157" s="198" t="s">
        <v>1955</v>
      </c>
    </row>
    <row r="1158" spans="1:9" x14ac:dyDescent="0.25">
      <c r="A1158" s="20">
        <v>1158</v>
      </c>
      <c r="B1158" s="75">
        <v>45975</v>
      </c>
      <c r="C1158" s="20" t="s">
        <v>917</v>
      </c>
      <c r="D1158" s="20" t="s">
        <v>296</v>
      </c>
      <c r="G1158" s="20">
        <v>0</v>
      </c>
      <c r="I1158" s="198" t="s">
        <v>1955</v>
      </c>
    </row>
    <row r="1159" spans="1:9" x14ac:dyDescent="0.25">
      <c r="A1159" s="20">
        <v>1159</v>
      </c>
      <c r="B1159" s="75">
        <v>45975</v>
      </c>
      <c r="C1159" s="20" t="s">
        <v>685</v>
      </c>
      <c r="D1159" s="20" t="s">
        <v>220</v>
      </c>
      <c r="G1159" s="20">
        <v>0.6</v>
      </c>
      <c r="I1159" s="198" t="s">
        <v>1956</v>
      </c>
    </row>
    <row r="1160" spans="1:9" x14ac:dyDescent="0.25">
      <c r="A1160" s="20">
        <v>1160</v>
      </c>
      <c r="B1160" s="75">
        <v>45975</v>
      </c>
      <c r="C1160" s="20" t="s">
        <v>895</v>
      </c>
      <c r="D1160" s="20" t="s">
        <v>196</v>
      </c>
      <c r="G1160" s="20">
        <v>0</v>
      </c>
      <c r="I1160" s="198" t="s">
        <v>1957</v>
      </c>
    </row>
    <row r="1161" spans="1:9" x14ac:dyDescent="0.25">
      <c r="A1161" s="20">
        <v>1161</v>
      </c>
      <c r="B1161" s="75">
        <v>45975</v>
      </c>
      <c r="C1161" s="20" t="s">
        <v>895</v>
      </c>
      <c r="D1161" s="20" t="s">
        <v>196</v>
      </c>
      <c r="G1161" s="20" t="s">
        <v>4</v>
      </c>
      <c r="H1161" s="20" t="s">
        <v>918</v>
      </c>
      <c r="I1161" s="198" t="s">
        <v>992</v>
      </c>
    </row>
    <row r="1162" spans="1:9" x14ac:dyDescent="0.25">
      <c r="A1162" s="20">
        <v>1162</v>
      </c>
      <c r="B1162" s="75">
        <v>45975</v>
      </c>
      <c r="C1162" s="20" t="s">
        <v>252</v>
      </c>
      <c r="D1162" s="20" t="s">
        <v>251</v>
      </c>
      <c r="G1162" s="20">
        <v>0.76</v>
      </c>
      <c r="I1162" s="198" t="s">
        <v>1958</v>
      </c>
    </row>
    <row r="1163" spans="1:9" x14ac:dyDescent="0.25">
      <c r="A1163" s="20">
        <v>1163</v>
      </c>
      <c r="B1163" s="75">
        <v>45975</v>
      </c>
      <c r="C1163" s="20" t="s">
        <v>218</v>
      </c>
      <c r="D1163" s="20" t="s">
        <v>219</v>
      </c>
      <c r="G1163" s="20">
        <v>0</v>
      </c>
      <c r="I1163" s="198" t="s">
        <v>1959</v>
      </c>
    </row>
    <row r="1164" spans="1:9" x14ac:dyDescent="0.25">
      <c r="A1164" s="20">
        <v>1164</v>
      </c>
      <c r="B1164" s="75">
        <v>45975</v>
      </c>
      <c r="C1164" s="20" t="s">
        <v>252</v>
      </c>
      <c r="D1164" s="20" t="s">
        <v>216</v>
      </c>
      <c r="G1164" s="20">
        <v>0.53</v>
      </c>
      <c r="I1164" s="198" t="s">
        <v>1960</v>
      </c>
    </row>
    <row r="1165" spans="1:9" x14ac:dyDescent="0.25">
      <c r="A1165" s="20">
        <v>1165</v>
      </c>
      <c r="B1165" s="75">
        <v>45975</v>
      </c>
      <c r="C1165" s="20" t="s">
        <v>218</v>
      </c>
      <c r="D1165" s="20" t="s">
        <v>231</v>
      </c>
      <c r="G1165" s="20">
        <v>0</v>
      </c>
      <c r="I1165" s="198" t="s">
        <v>1961</v>
      </c>
    </row>
    <row r="1166" spans="1:9" x14ac:dyDescent="0.25">
      <c r="A1166" s="20">
        <v>1166</v>
      </c>
      <c r="B1166" s="75">
        <v>45975</v>
      </c>
      <c r="C1166" s="20" t="s">
        <v>418</v>
      </c>
      <c r="D1166" s="20" t="s">
        <v>209</v>
      </c>
      <c r="G1166" s="20">
        <v>1</v>
      </c>
      <c r="I1166" s="198" t="s">
        <v>1962</v>
      </c>
    </row>
    <row r="1167" spans="1:9" x14ac:dyDescent="0.25">
      <c r="A1167" s="20">
        <v>1167</v>
      </c>
      <c r="B1167" s="75">
        <v>45975</v>
      </c>
      <c r="C1167" s="20" t="s">
        <v>916</v>
      </c>
      <c r="D1167" s="20" t="s">
        <v>203</v>
      </c>
      <c r="G1167" s="20">
        <v>0</v>
      </c>
      <c r="I1167" s="198" t="s">
        <v>1963</v>
      </c>
    </row>
    <row r="1168" spans="1:9" x14ac:dyDescent="0.25">
      <c r="A1168" s="20">
        <v>1168</v>
      </c>
      <c r="B1168" s="75">
        <v>45975</v>
      </c>
      <c r="C1168" s="20" t="s">
        <v>916</v>
      </c>
      <c r="D1168" s="20" t="s">
        <v>203</v>
      </c>
      <c r="G1168" s="20" t="s">
        <v>4</v>
      </c>
      <c r="H1168" s="20" t="s">
        <v>921</v>
      </c>
      <c r="I1168" s="198" t="s">
        <v>992</v>
      </c>
    </row>
    <row r="1169" spans="1:9" x14ac:dyDescent="0.25">
      <c r="A1169" s="20">
        <v>1169</v>
      </c>
      <c r="B1169" s="75">
        <v>45975</v>
      </c>
      <c r="C1169" s="20" t="s">
        <v>430</v>
      </c>
      <c r="D1169" s="20" t="s">
        <v>228</v>
      </c>
      <c r="G1169" s="20">
        <v>0.7</v>
      </c>
      <c r="I1169" s="198" t="s">
        <v>1964</v>
      </c>
    </row>
    <row r="1170" spans="1:9" x14ac:dyDescent="0.25">
      <c r="A1170" s="20">
        <v>1170</v>
      </c>
      <c r="B1170" s="75">
        <v>45975</v>
      </c>
      <c r="C1170" s="20" t="s">
        <v>352</v>
      </c>
      <c r="D1170" s="20" t="s">
        <v>241</v>
      </c>
      <c r="G1170" s="20">
        <v>0.7</v>
      </c>
      <c r="I1170" s="198" t="s">
        <v>1965</v>
      </c>
    </row>
    <row r="1171" spans="1:9" x14ac:dyDescent="0.25">
      <c r="A1171" s="20">
        <v>1171</v>
      </c>
      <c r="B1171" s="75">
        <v>45975</v>
      </c>
      <c r="C1171" s="20" t="s">
        <v>922</v>
      </c>
      <c r="D1171" s="20" t="s">
        <v>247</v>
      </c>
      <c r="G1171" s="20">
        <v>0.7</v>
      </c>
      <c r="I1171" s="198" t="s">
        <v>1966</v>
      </c>
    </row>
    <row r="1172" spans="1:9" x14ac:dyDescent="0.25">
      <c r="A1172" s="20">
        <v>1172</v>
      </c>
      <c r="B1172" s="75">
        <v>45975</v>
      </c>
      <c r="C1172" s="20" t="s">
        <v>752</v>
      </c>
      <c r="D1172" s="20" t="s">
        <v>245</v>
      </c>
      <c r="G1172" s="20">
        <v>0.7</v>
      </c>
      <c r="I1172" s="198" t="s">
        <v>1967</v>
      </c>
    </row>
    <row r="1173" spans="1:9" x14ac:dyDescent="0.25">
      <c r="A1173" s="20">
        <v>1173</v>
      </c>
      <c r="B1173" s="75">
        <v>45975</v>
      </c>
      <c r="C1173" s="20" t="s">
        <v>601</v>
      </c>
      <c r="D1173" s="20" t="s">
        <v>243</v>
      </c>
      <c r="G1173" s="20">
        <v>0.7</v>
      </c>
      <c r="I1173" s="198" t="s">
        <v>1968</v>
      </c>
    </row>
    <row r="1174" spans="1:9" x14ac:dyDescent="0.25">
      <c r="A1174" s="20">
        <v>1174</v>
      </c>
      <c r="B1174" s="75">
        <v>45975</v>
      </c>
      <c r="C1174" s="20" t="s">
        <v>266</v>
      </c>
      <c r="D1174" s="20" t="s">
        <v>258</v>
      </c>
      <c r="G1174" s="20">
        <v>0.7</v>
      </c>
      <c r="I1174" s="198" t="s">
        <v>1969</v>
      </c>
    </row>
    <row r="1175" spans="1:9" x14ac:dyDescent="0.25">
      <c r="A1175" s="20">
        <v>1175</v>
      </c>
      <c r="B1175" s="75">
        <v>45975</v>
      </c>
      <c r="C1175" s="20" t="s">
        <v>495</v>
      </c>
      <c r="D1175" s="20" t="s">
        <v>290</v>
      </c>
      <c r="G1175" s="20">
        <v>0.7</v>
      </c>
      <c r="I1175" s="198" t="s">
        <v>1970</v>
      </c>
    </row>
    <row r="1176" spans="1:9" x14ac:dyDescent="0.25">
      <c r="A1176" s="20">
        <v>1176</v>
      </c>
      <c r="B1176" s="75">
        <v>45975</v>
      </c>
      <c r="C1176" s="20" t="s">
        <v>435</v>
      </c>
      <c r="D1176" s="20" t="s">
        <v>264</v>
      </c>
      <c r="G1176" s="20">
        <v>0.7</v>
      </c>
      <c r="I1176" s="198" t="s">
        <v>1971</v>
      </c>
    </row>
    <row r="1177" spans="1:9" x14ac:dyDescent="0.25">
      <c r="A1177" s="20">
        <v>1177</v>
      </c>
      <c r="B1177" s="75">
        <v>45975</v>
      </c>
      <c r="C1177" s="20" t="s">
        <v>862</v>
      </c>
      <c r="D1177" s="20" t="s">
        <v>203</v>
      </c>
      <c r="G1177" s="20">
        <v>1</v>
      </c>
      <c r="H1177" s="20" t="s">
        <v>403</v>
      </c>
      <c r="I1177" s="198" t="s">
        <v>1972</v>
      </c>
    </row>
    <row r="1178" spans="1:9" x14ac:dyDescent="0.25">
      <c r="A1178" s="20">
        <v>1178</v>
      </c>
      <c r="B1178" s="75">
        <v>45975</v>
      </c>
      <c r="C1178" s="20" t="s">
        <v>500</v>
      </c>
      <c r="D1178" s="20" t="s">
        <v>261</v>
      </c>
      <c r="G1178" s="20">
        <v>0.7</v>
      </c>
      <c r="I1178" s="198" t="s">
        <v>1973</v>
      </c>
    </row>
    <row r="1179" spans="1:9" x14ac:dyDescent="0.25">
      <c r="A1179" s="20">
        <v>1179</v>
      </c>
      <c r="B1179" s="75">
        <v>45975</v>
      </c>
      <c r="C1179" s="20" t="s">
        <v>357</v>
      </c>
      <c r="D1179" s="20" t="s">
        <v>200</v>
      </c>
      <c r="G1179" s="20">
        <v>0</v>
      </c>
      <c r="I1179" s="198" t="s">
        <v>1974</v>
      </c>
    </row>
    <row r="1180" spans="1:9" x14ac:dyDescent="0.25">
      <c r="A1180" s="20">
        <v>1180</v>
      </c>
      <c r="B1180" s="75">
        <v>45975</v>
      </c>
      <c r="C1180" s="20" t="s">
        <v>357</v>
      </c>
      <c r="D1180" s="20" t="s">
        <v>200</v>
      </c>
      <c r="G1180" s="20" t="s">
        <v>4</v>
      </c>
      <c r="H1180" s="85" t="s">
        <v>924</v>
      </c>
      <c r="I1180" s="198" t="s">
        <v>992</v>
      </c>
    </row>
    <row r="1181" spans="1:9" x14ac:dyDescent="0.25">
      <c r="A1181" s="20">
        <v>1181</v>
      </c>
      <c r="B1181" s="75">
        <v>45975</v>
      </c>
      <c r="C1181" s="20" t="s">
        <v>755</v>
      </c>
      <c r="D1181" s="20" t="s">
        <v>286</v>
      </c>
      <c r="G1181" s="20">
        <v>1</v>
      </c>
      <c r="I1181" s="198" t="s">
        <v>1975</v>
      </c>
    </row>
    <row r="1182" spans="1:9" x14ac:dyDescent="0.25">
      <c r="A1182" s="20">
        <v>1182</v>
      </c>
      <c r="B1182" s="75">
        <v>45975</v>
      </c>
      <c r="C1182" s="20" t="s">
        <v>609</v>
      </c>
      <c r="D1182" s="20" t="s">
        <v>293</v>
      </c>
      <c r="G1182" s="20">
        <v>1</v>
      </c>
      <c r="I1182" s="198" t="s">
        <v>1976</v>
      </c>
    </row>
    <row r="1183" spans="1:9" x14ac:dyDescent="0.25">
      <c r="A1183" s="20">
        <v>1183</v>
      </c>
      <c r="B1183" s="75">
        <v>45975</v>
      </c>
      <c r="C1183" s="20" t="s">
        <v>609</v>
      </c>
      <c r="D1183" s="20" t="s">
        <v>322</v>
      </c>
      <c r="G1183" s="20">
        <v>1</v>
      </c>
      <c r="I1183" s="198" t="s">
        <v>1977</v>
      </c>
    </row>
    <row r="1184" spans="1:9" x14ac:dyDescent="0.25">
      <c r="A1184" s="20">
        <v>1184</v>
      </c>
      <c r="B1184" s="75">
        <v>45975</v>
      </c>
      <c r="C1184" s="20" t="s">
        <v>611</v>
      </c>
      <c r="D1184" s="20" t="s">
        <v>393</v>
      </c>
      <c r="G1184" s="20">
        <v>1</v>
      </c>
      <c r="I1184" s="198" t="s">
        <v>1978</v>
      </c>
    </row>
    <row r="1185" spans="1:9" x14ac:dyDescent="0.25">
      <c r="A1185" s="20">
        <v>1185</v>
      </c>
      <c r="B1185" s="75">
        <v>45975</v>
      </c>
      <c r="C1185" s="20" t="s">
        <v>611</v>
      </c>
      <c r="D1185" s="20" t="s">
        <v>386</v>
      </c>
      <c r="G1185" s="20">
        <v>1</v>
      </c>
      <c r="I1185" s="198" t="s">
        <v>1979</v>
      </c>
    </row>
    <row r="1186" spans="1:9" x14ac:dyDescent="0.25">
      <c r="A1186" s="20">
        <v>1186</v>
      </c>
      <c r="B1186" s="75">
        <v>45975</v>
      </c>
      <c r="C1186" s="20" t="s">
        <v>611</v>
      </c>
      <c r="D1186" s="20" t="s">
        <v>383</v>
      </c>
      <c r="G1186" s="20">
        <v>1</v>
      </c>
      <c r="I1186" s="198" t="s">
        <v>1980</v>
      </c>
    </row>
    <row r="1187" spans="1:9" x14ac:dyDescent="0.25">
      <c r="A1187" s="20">
        <v>1187</v>
      </c>
      <c r="B1187" s="75">
        <v>45975</v>
      </c>
      <c r="C1187" s="20" t="s">
        <v>925</v>
      </c>
      <c r="D1187" s="20" t="s">
        <v>296</v>
      </c>
      <c r="G1187" s="20">
        <v>1</v>
      </c>
      <c r="I1187" s="198" t="s">
        <v>1981</v>
      </c>
    </row>
    <row r="1188" spans="1:9" x14ac:dyDescent="0.25">
      <c r="A1188" s="20">
        <v>1188</v>
      </c>
      <c r="B1188" s="75">
        <v>45975</v>
      </c>
      <c r="C1188" s="20" t="s">
        <v>361</v>
      </c>
      <c r="D1188" s="20" t="s">
        <v>299</v>
      </c>
      <c r="G1188" s="20">
        <v>1</v>
      </c>
      <c r="I1188" s="198" t="s">
        <v>1982</v>
      </c>
    </row>
    <row r="1189" spans="1:9" x14ac:dyDescent="0.25">
      <c r="A1189" s="20">
        <v>1189</v>
      </c>
      <c r="B1189" s="75">
        <v>45975</v>
      </c>
      <c r="C1189" s="20" t="s">
        <v>365</v>
      </c>
      <c r="D1189" s="20" t="s">
        <v>627</v>
      </c>
      <c r="G1189" s="20">
        <v>0.7</v>
      </c>
      <c r="I1189" s="198" t="s">
        <v>1983</v>
      </c>
    </row>
    <row r="1190" spans="1:9" x14ac:dyDescent="0.25">
      <c r="A1190" s="20">
        <v>1190</v>
      </c>
      <c r="B1190" s="75">
        <v>45975</v>
      </c>
      <c r="C1190" s="20" t="s">
        <v>365</v>
      </c>
      <c r="D1190" s="20" t="s">
        <v>517</v>
      </c>
      <c r="G1190" s="20">
        <v>0.7</v>
      </c>
      <c r="I1190" s="198" t="s">
        <v>1984</v>
      </c>
    </row>
    <row r="1191" spans="1:9" x14ac:dyDescent="0.25">
      <c r="A1191" s="20">
        <v>1191</v>
      </c>
      <c r="B1191" s="75">
        <v>45975</v>
      </c>
      <c r="C1191" s="20" t="s">
        <v>362</v>
      </c>
      <c r="D1191" s="20" t="s">
        <v>203</v>
      </c>
      <c r="G1191" s="20">
        <v>0</v>
      </c>
      <c r="I1191" s="198" t="s">
        <v>1985</v>
      </c>
    </row>
    <row r="1192" spans="1:9" x14ac:dyDescent="0.25">
      <c r="A1192" s="20">
        <v>1192</v>
      </c>
      <c r="B1192" s="75">
        <v>45975</v>
      </c>
      <c r="C1192" s="20" t="s">
        <v>362</v>
      </c>
      <c r="D1192" s="20" t="s">
        <v>203</v>
      </c>
      <c r="G1192" s="20">
        <v>6.7</v>
      </c>
      <c r="H1192" s="85" t="s">
        <v>927</v>
      </c>
      <c r="I1192" s="198" t="s">
        <v>992</v>
      </c>
    </row>
    <row r="1193" spans="1:9" x14ac:dyDescent="0.25">
      <c r="A1193" s="20">
        <v>1193</v>
      </c>
      <c r="B1193" s="75">
        <v>45975</v>
      </c>
      <c r="C1193" s="20" t="s">
        <v>923</v>
      </c>
      <c r="D1193" s="20" t="s">
        <v>261</v>
      </c>
      <c r="G1193" s="20">
        <v>0</v>
      </c>
      <c r="I1193" s="198" t="s">
        <v>1986</v>
      </c>
    </row>
    <row r="1194" spans="1:9" x14ac:dyDescent="0.25">
      <c r="A1194" s="20">
        <v>1194</v>
      </c>
      <c r="B1194" s="75">
        <v>45975</v>
      </c>
      <c r="C1194" s="20" t="s">
        <v>923</v>
      </c>
      <c r="D1194" s="20" t="s">
        <v>261</v>
      </c>
      <c r="G1194" s="20" t="s">
        <v>4</v>
      </c>
      <c r="H1194" s="20" t="s">
        <v>928</v>
      </c>
      <c r="I1194" s="198" t="s">
        <v>992</v>
      </c>
    </row>
    <row r="1195" spans="1:9" x14ac:dyDescent="0.25">
      <c r="A1195" s="20">
        <v>1195</v>
      </c>
      <c r="B1195" s="75">
        <v>45975</v>
      </c>
      <c r="C1195" s="20" t="s">
        <v>929</v>
      </c>
      <c r="D1195" s="20" t="s">
        <v>520</v>
      </c>
      <c r="G1195" s="20">
        <v>1</v>
      </c>
      <c r="H1195" s="85" t="s">
        <v>779</v>
      </c>
      <c r="I1195" s="198" t="s">
        <v>1987</v>
      </c>
    </row>
    <row r="1196" spans="1:9" x14ac:dyDescent="0.25">
      <c r="A1196" s="20">
        <v>1196</v>
      </c>
      <c r="B1196" s="75">
        <v>45975</v>
      </c>
      <c r="C1196" s="20" t="s">
        <v>930</v>
      </c>
      <c r="D1196" s="20" t="s">
        <v>520</v>
      </c>
      <c r="G1196" s="20">
        <v>0</v>
      </c>
      <c r="I1196" s="198" t="s">
        <v>1987</v>
      </c>
    </row>
    <row r="1197" spans="1:9" x14ac:dyDescent="0.25">
      <c r="A1197" s="20">
        <v>1197</v>
      </c>
      <c r="B1197" s="75">
        <v>45975</v>
      </c>
      <c r="C1197" s="20" t="s">
        <v>305</v>
      </c>
      <c r="D1197" s="20" t="s">
        <v>634</v>
      </c>
      <c r="G1197" s="20">
        <v>1</v>
      </c>
      <c r="H1197" s="85" t="s">
        <v>779</v>
      </c>
      <c r="I1197" s="198" t="s">
        <v>1988</v>
      </c>
    </row>
    <row r="1198" spans="1:9" x14ac:dyDescent="0.25">
      <c r="A1198" s="20">
        <v>1198</v>
      </c>
      <c r="B1198" s="75">
        <v>45975</v>
      </c>
      <c r="C1198" s="20" t="s">
        <v>511</v>
      </c>
      <c r="D1198" s="20" t="s">
        <v>634</v>
      </c>
      <c r="G1198" s="20">
        <v>0</v>
      </c>
      <c r="I1198" s="198" t="s">
        <v>1988</v>
      </c>
    </row>
    <row r="1199" spans="1:9" x14ac:dyDescent="0.25">
      <c r="A1199" s="20">
        <v>1199</v>
      </c>
      <c r="B1199" s="75">
        <v>45975</v>
      </c>
      <c r="C1199" s="20" t="s">
        <v>828</v>
      </c>
      <c r="D1199" s="20" t="s">
        <v>510</v>
      </c>
      <c r="G1199" s="20">
        <v>0.7</v>
      </c>
      <c r="H1199" s="20" t="s">
        <v>779</v>
      </c>
      <c r="I1199" s="198" t="s">
        <v>1989</v>
      </c>
    </row>
    <row r="1200" spans="1:9" x14ac:dyDescent="0.25">
      <c r="A1200" s="20">
        <v>1200</v>
      </c>
      <c r="B1200" s="75">
        <v>45975</v>
      </c>
      <c r="C1200" s="20" t="s">
        <v>920</v>
      </c>
      <c r="D1200" s="20" t="s">
        <v>209</v>
      </c>
      <c r="G1200" s="20">
        <v>0</v>
      </c>
      <c r="I1200" s="198" t="s">
        <v>1990</v>
      </c>
    </row>
    <row r="1201" spans="1:9" x14ac:dyDescent="0.25">
      <c r="A1201" s="20">
        <v>1201</v>
      </c>
      <c r="B1201" s="75">
        <v>45975</v>
      </c>
      <c r="C1201" s="20" t="s">
        <v>195</v>
      </c>
      <c r="D1201" s="20" t="s">
        <v>286</v>
      </c>
      <c r="G1201" s="20">
        <v>0</v>
      </c>
      <c r="I1201" s="198" t="s">
        <v>1991</v>
      </c>
    </row>
    <row r="1202" spans="1:9" x14ac:dyDescent="0.25">
      <c r="A1202" s="20">
        <v>1202</v>
      </c>
      <c r="B1202" s="75">
        <v>45975</v>
      </c>
      <c r="C1202" s="20" t="s">
        <v>195</v>
      </c>
      <c r="D1202" s="20" t="s">
        <v>293</v>
      </c>
      <c r="G1202" s="20">
        <v>0</v>
      </c>
      <c r="I1202" s="198" t="s">
        <v>1992</v>
      </c>
    </row>
    <row r="1203" spans="1:9" x14ac:dyDescent="0.25">
      <c r="A1203" s="20">
        <v>1203</v>
      </c>
      <c r="B1203" s="75">
        <v>45975</v>
      </c>
      <c r="C1203" s="20" t="s">
        <v>195</v>
      </c>
      <c r="D1203" s="20" t="s">
        <v>322</v>
      </c>
      <c r="G1203" s="20">
        <v>0</v>
      </c>
      <c r="I1203" s="198" t="s">
        <v>1993</v>
      </c>
    </row>
    <row r="1204" spans="1:9" x14ac:dyDescent="0.25">
      <c r="A1204" s="20">
        <v>1204</v>
      </c>
      <c r="B1204" s="75">
        <v>45975</v>
      </c>
      <c r="C1204" s="20" t="s">
        <v>195</v>
      </c>
      <c r="D1204" s="20" t="s">
        <v>383</v>
      </c>
      <c r="G1204" s="20">
        <v>0</v>
      </c>
      <c r="I1204" s="198" t="s">
        <v>1994</v>
      </c>
    </row>
    <row r="1205" spans="1:9" x14ac:dyDescent="0.25">
      <c r="A1205" s="20">
        <v>1205</v>
      </c>
      <c r="B1205" s="75">
        <v>45975</v>
      </c>
      <c r="C1205" s="20" t="s">
        <v>195</v>
      </c>
      <c r="D1205" s="20" t="s">
        <v>386</v>
      </c>
      <c r="G1205" s="20">
        <v>0</v>
      </c>
      <c r="I1205" s="198" t="s">
        <v>1995</v>
      </c>
    </row>
    <row r="1206" spans="1:9" x14ac:dyDescent="0.25">
      <c r="A1206" s="20">
        <v>1206</v>
      </c>
      <c r="B1206" s="75">
        <v>45975</v>
      </c>
      <c r="C1206" s="20" t="s">
        <v>195</v>
      </c>
      <c r="D1206" s="20" t="s">
        <v>393</v>
      </c>
      <c r="G1206" s="20">
        <v>0</v>
      </c>
      <c r="I1206" s="198" t="s">
        <v>1996</v>
      </c>
    </row>
    <row r="1207" spans="1:9" x14ac:dyDescent="0.25">
      <c r="A1207" s="20">
        <v>1207</v>
      </c>
      <c r="B1207" s="75">
        <v>45975</v>
      </c>
      <c r="C1207" s="20" t="s">
        <v>195</v>
      </c>
      <c r="D1207" s="20" t="s">
        <v>296</v>
      </c>
      <c r="G1207" s="20">
        <v>0</v>
      </c>
      <c r="I1207" s="198" t="s">
        <v>1997</v>
      </c>
    </row>
    <row r="1208" spans="1:9" x14ac:dyDescent="0.25">
      <c r="A1208" s="20">
        <v>1208</v>
      </c>
      <c r="B1208" s="75">
        <v>45975</v>
      </c>
      <c r="C1208" s="20" t="s">
        <v>195</v>
      </c>
      <c r="D1208" s="20" t="s">
        <v>299</v>
      </c>
      <c r="G1208" s="20">
        <v>0</v>
      </c>
      <c r="I1208" s="198" t="s">
        <v>1998</v>
      </c>
    </row>
    <row r="1209" spans="1:9" x14ac:dyDescent="0.25">
      <c r="A1209" s="20">
        <v>1209</v>
      </c>
      <c r="B1209" s="75">
        <v>45975</v>
      </c>
      <c r="C1209" s="20" t="s">
        <v>195</v>
      </c>
      <c r="D1209" s="20" t="s">
        <v>627</v>
      </c>
      <c r="G1209" s="20">
        <v>0</v>
      </c>
      <c r="I1209" s="198" t="s">
        <v>1999</v>
      </c>
    </row>
    <row r="1210" spans="1:9" x14ac:dyDescent="0.25">
      <c r="A1210" s="20">
        <v>1210</v>
      </c>
      <c r="B1210" s="75">
        <v>45975</v>
      </c>
      <c r="C1210" s="20" t="s">
        <v>195</v>
      </c>
      <c r="D1210" s="20" t="s">
        <v>517</v>
      </c>
      <c r="G1210" s="20">
        <v>0</v>
      </c>
      <c r="I1210" s="198" t="s">
        <v>2000</v>
      </c>
    </row>
    <row r="1211" spans="1:9" x14ac:dyDescent="0.25">
      <c r="A1211" s="20">
        <v>1211</v>
      </c>
      <c r="B1211" s="75">
        <v>45975</v>
      </c>
      <c r="C1211" s="20" t="s">
        <v>195</v>
      </c>
      <c r="D1211" s="20" t="s">
        <v>510</v>
      </c>
      <c r="G1211" s="20">
        <v>0</v>
      </c>
      <c r="I1211" s="198" t="s">
        <v>2001</v>
      </c>
    </row>
    <row r="1212" spans="1:9" x14ac:dyDescent="0.25">
      <c r="A1212" s="20">
        <v>1212</v>
      </c>
      <c r="B1212" s="75">
        <v>45975</v>
      </c>
      <c r="C1212" s="20" t="s">
        <v>195</v>
      </c>
      <c r="D1212" s="20" t="s">
        <v>224</v>
      </c>
      <c r="G1212" s="20">
        <v>0</v>
      </c>
      <c r="I1212" s="198" t="s">
        <v>2002</v>
      </c>
    </row>
    <row r="1213" spans="1:9" x14ac:dyDescent="0.25">
      <c r="A1213" s="20">
        <v>1213</v>
      </c>
      <c r="B1213" s="75">
        <v>45975</v>
      </c>
      <c r="C1213" s="20" t="s">
        <v>195</v>
      </c>
      <c r="D1213" s="20" t="s">
        <v>220</v>
      </c>
      <c r="G1213" s="20">
        <v>0</v>
      </c>
      <c r="I1213" s="198" t="s">
        <v>2003</v>
      </c>
    </row>
    <row r="1214" spans="1:9" x14ac:dyDescent="0.25">
      <c r="A1214" s="20">
        <v>1214</v>
      </c>
      <c r="B1214" s="75">
        <v>45975</v>
      </c>
      <c r="C1214" s="20" t="s">
        <v>195</v>
      </c>
      <c r="D1214" s="20" t="s">
        <v>277</v>
      </c>
      <c r="G1214" s="20">
        <v>0</v>
      </c>
      <c r="I1214" s="198" t="s">
        <v>2004</v>
      </c>
    </row>
    <row r="1215" spans="1:9" x14ac:dyDescent="0.25">
      <c r="A1215" s="20">
        <v>1215</v>
      </c>
      <c r="B1215" s="75">
        <v>45975</v>
      </c>
      <c r="C1215" s="20" t="s">
        <v>195</v>
      </c>
      <c r="D1215" s="20" t="s">
        <v>193</v>
      </c>
      <c r="G1215" s="20">
        <v>0</v>
      </c>
      <c r="I1215" s="198" t="s">
        <v>2005</v>
      </c>
    </row>
    <row r="1216" spans="1:9" x14ac:dyDescent="0.25">
      <c r="A1216" s="20">
        <v>1216</v>
      </c>
      <c r="B1216" s="75">
        <v>45975</v>
      </c>
      <c r="C1216" s="20" t="s">
        <v>195</v>
      </c>
      <c r="D1216" s="20" t="s">
        <v>258</v>
      </c>
      <c r="G1216" s="20">
        <v>0</v>
      </c>
      <c r="I1216" s="198" t="s">
        <v>2006</v>
      </c>
    </row>
    <row r="1217" spans="1:9" x14ac:dyDescent="0.25">
      <c r="A1217" s="20">
        <v>1217</v>
      </c>
      <c r="B1217" s="75">
        <v>45975</v>
      </c>
      <c r="C1217" s="20" t="s">
        <v>195</v>
      </c>
      <c r="D1217" s="20" t="s">
        <v>264</v>
      </c>
      <c r="G1217" s="20">
        <v>0</v>
      </c>
      <c r="I1217" s="198" t="s">
        <v>2007</v>
      </c>
    </row>
    <row r="1218" spans="1:9" x14ac:dyDescent="0.25">
      <c r="A1218" s="20">
        <v>1218</v>
      </c>
      <c r="B1218" s="75">
        <v>45975</v>
      </c>
      <c r="C1218" s="20" t="s">
        <v>195</v>
      </c>
      <c r="D1218" s="20" t="s">
        <v>290</v>
      </c>
      <c r="G1218" s="20">
        <v>0</v>
      </c>
      <c r="I1218" s="198" t="s">
        <v>2008</v>
      </c>
    </row>
    <row r="1219" spans="1:9" x14ac:dyDescent="0.25">
      <c r="A1219" s="20">
        <v>1219</v>
      </c>
      <c r="B1219" s="75">
        <v>45975</v>
      </c>
      <c r="C1219" s="20" t="s">
        <v>195</v>
      </c>
      <c r="D1219" s="20" t="s">
        <v>241</v>
      </c>
      <c r="G1219" s="20">
        <v>0</v>
      </c>
      <c r="I1219" s="198" t="s">
        <v>2009</v>
      </c>
    </row>
    <row r="1220" spans="1:9" x14ac:dyDescent="0.25">
      <c r="A1220" s="20">
        <v>1220</v>
      </c>
      <c r="B1220" s="75">
        <v>45975</v>
      </c>
      <c r="C1220" s="20" t="s">
        <v>195</v>
      </c>
      <c r="D1220" s="20" t="s">
        <v>243</v>
      </c>
      <c r="G1220" s="20">
        <v>0</v>
      </c>
      <c r="I1220" s="198" t="s">
        <v>2010</v>
      </c>
    </row>
    <row r="1221" spans="1:9" x14ac:dyDescent="0.25">
      <c r="A1221" s="20">
        <v>1221</v>
      </c>
      <c r="B1221" s="75">
        <v>45975</v>
      </c>
      <c r="C1221" s="20" t="s">
        <v>195</v>
      </c>
      <c r="D1221" s="20" t="s">
        <v>247</v>
      </c>
      <c r="G1221" s="20">
        <v>0</v>
      </c>
      <c r="I1221" s="198" t="s">
        <v>2011</v>
      </c>
    </row>
    <row r="1222" spans="1:9" x14ac:dyDescent="0.25">
      <c r="A1222" s="20">
        <v>1222</v>
      </c>
      <c r="B1222" s="75">
        <v>45975</v>
      </c>
      <c r="C1222" s="20" t="s">
        <v>195</v>
      </c>
      <c r="D1222" s="20" t="s">
        <v>245</v>
      </c>
      <c r="G1222" s="20">
        <v>0</v>
      </c>
      <c r="I1222" s="198" t="s">
        <v>2012</v>
      </c>
    </row>
    <row r="1223" spans="1:9" x14ac:dyDescent="0.25">
      <c r="A1223" s="20">
        <v>1223</v>
      </c>
      <c r="B1223" s="75">
        <v>45975</v>
      </c>
      <c r="C1223" s="20" t="s">
        <v>195</v>
      </c>
      <c r="D1223" s="20" t="s">
        <v>228</v>
      </c>
      <c r="G1223" s="20">
        <v>0</v>
      </c>
      <c r="I1223" s="198" t="s">
        <v>2013</v>
      </c>
    </row>
    <row r="1224" spans="1:9" x14ac:dyDescent="0.25">
      <c r="A1224" s="20">
        <v>1224</v>
      </c>
      <c r="B1224" s="75">
        <v>45975</v>
      </c>
      <c r="C1224" s="20" t="s">
        <v>931</v>
      </c>
      <c r="D1224" s="20" t="s">
        <v>209</v>
      </c>
      <c r="G1224" s="20">
        <v>5.8</v>
      </c>
      <c r="I1224" s="198" t="s">
        <v>2014</v>
      </c>
    </row>
    <row r="1225" spans="1:9" x14ac:dyDescent="0.25">
      <c r="A1225" s="20">
        <v>1225</v>
      </c>
      <c r="B1225" s="75">
        <v>45975</v>
      </c>
      <c r="C1225" s="20" t="s">
        <v>933</v>
      </c>
      <c r="D1225" s="20" t="s">
        <v>224</v>
      </c>
      <c r="G1225" s="20">
        <v>2</v>
      </c>
      <c r="I1225" s="198" t="s">
        <v>2015</v>
      </c>
    </row>
    <row r="1226" spans="1:9" x14ac:dyDescent="0.25">
      <c r="A1226" s="20">
        <v>1226</v>
      </c>
      <c r="B1226" s="75">
        <v>45975</v>
      </c>
      <c r="C1226" s="20" t="s">
        <v>879</v>
      </c>
      <c r="D1226" s="20" t="s">
        <v>277</v>
      </c>
      <c r="G1226" s="20">
        <v>5.7</v>
      </c>
      <c r="I1226" s="198" t="s">
        <v>2016</v>
      </c>
    </row>
    <row r="1227" spans="1:9" x14ac:dyDescent="0.25">
      <c r="A1227" s="20">
        <v>1227</v>
      </c>
      <c r="B1227" s="75">
        <v>45975</v>
      </c>
      <c r="C1227" s="20" t="s">
        <v>210</v>
      </c>
      <c r="D1227" s="20" t="s">
        <v>200</v>
      </c>
      <c r="G1227" s="20">
        <v>1.2</v>
      </c>
      <c r="I1227" s="198" t="s">
        <v>2017</v>
      </c>
    </row>
    <row r="1228" spans="1:9" x14ac:dyDescent="0.25">
      <c r="A1228" s="20">
        <v>1228</v>
      </c>
      <c r="B1228" s="75">
        <v>45975</v>
      </c>
      <c r="C1228" s="20" t="s">
        <v>936</v>
      </c>
      <c r="D1228" s="20" t="s">
        <v>220</v>
      </c>
      <c r="G1228" s="20">
        <v>0.9</v>
      </c>
      <c r="I1228" s="198" t="s">
        <v>2018</v>
      </c>
    </row>
    <row r="1229" spans="1:9" x14ac:dyDescent="0.25">
      <c r="A1229" s="20">
        <v>1229</v>
      </c>
      <c r="B1229" s="75">
        <v>45975</v>
      </c>
      <c r="C1229" s="20" t="s">
        <v>937</v>
      </c>
      <c r="D1229" s="20" t="s">
        <v>193</v>
      </c>
      <c r="G1229" s="20">
        <v>3.91</v>
      </c>
      <c r="I1229" s="198" t="s">
        <v>2019</v>
      </c>
    </row>
    <row r="1230" spans="1:9" x14ac:dyDescent="0.25">
      <c r="A1230" s="20">
        <v>1230</v>
      </c>
      <c r="B1230" s="75">
        <v>45975</v>
      </c>
      <c r="C1230" s="20" t="s">
        <v>938</v>
      </c>
      <c r="D1230" s="20" t="s">
        <v>241</v>
      </c>
      <c r="G1230" s="20">
        <v>0.7</v>
      </c>
      <c r="I1230" s="198" t="s">
        <v>2020</v>
      </c>
    </row>
    <row r="1231" spans="1:9" x14ac:dyDescent="0.25">
      <c r="A1231" s="20">
        <v>1231</v>
      </c>
      <c r="B1231" s="75">
        <v>45975</v>
      </c>
      <c r="C1231" s="20" t="s">
        <v>938</v>
      </c>
      <c r="D1231" s="20" t="s">
        <v>228</v>
      </c>
      <c r="G1231" s="20">
        <v>0.7</v>
      </c>
      <c r="I1231" s="198" t="s">
        <v>2021</v>
      </c>
    </row>
    <row r="1232" spans="1:9" x14ac:dyDescent="0.25">
      <c r="A1232" s="20">
        <v>1232</v>
      </c>
      <c r="B1232" s="75">
        <v>45975</v>
      </c>
      <c r="C1232" s="20" t="s">
        <v>376</v>
      </c>
      <c r="D1232" s="20" t="s">
        <v>243</v>
      </c>
      <c r="G1232" s="20">
        <v>0.7</v>
      </c>
      <c r="I1232" s="198" t="s">
        <v>2022</v>
      </c>
    </row>
    <row r="1233" spans="1:9" x14ac:dyDescent="0.25">
      <c r="A1233" s="20">
        <v>1233</v>
      </c>
      <c r="B1233" s="75">
        <v>45975</v>
      </c>
      <c r="C1233" s="20" t="s">
        <v>376</v>
      </c>
      <c r="D1233" s="20" t="s">
        <v>247</v>
      </c>
      <c r="G1233" s="20">
        <v>0.7</v>
      </c>
      <c r="I1233" s="198" t="s">
        <v>2023</v>
      </c>
    </row>
    <row r="1234" spans="1:9" x14ac:dyDescent="0.25">
      <c r="A1234" s="20">
        <v>1234</v>
      </c>
      <c r="B1234" s="75">
        <v>45975</v>
      </c>
      <c r="C1234" s="20" t="s">
        <v>376</v>
      </c>
      <c r="D1234" s="20" t="s">
        <v>245</v>
      </c>
      <c r="G1234" s="20">
        <v>0.7</v>
      </c>
      <c r="I1234" s="198" t="s">
        <v>2024</v>
      </c>
    </row>
    <row r="1235" spans="1:9" x14ac:dyDescent="0.25">
      <c r="A1235" s="20">
        <v>1235</v>
      </c>
      <c r="B1235" s="75">
        <v>45975</v>
      </c>
      <c r="C1235" s="20" t="s">
        <v>659</v>
      </c>
      <c r="D1235" s="20" t="s">
        <v>290</v>
      </c>
      <c r="G1235" s="20">
        <v>0.7</v>
      </c>
      <c r="I1235" s="198" t="s">
        <v>2025</v>
      </c>
    </row>
    <row r="1236" spans="1:9" x14ac:dyDescent="0.25">
      <c r="A1236" s="20">
        <v>1236</v>
      </c>
      <c r="B1236" s="75">
        <v>45975</v>
      </c>
      <c r="C1236" s="20" t="s">
        <v>668</v>
      </c>
      <c r="D1236" s="20" t="s">
        <v>264</v>
      </c>
      <c r="G1236" s="20">
        <v>0.7</v>
      </c>
      <c r="I1236" s="198" t="s">
        <v>2026</v>
      </c>
    </row>
    <row r="1237" spans="1:9" x14ac:dyDescent="0.25">
      <c r="A1237" s="20">
        <v>1237</v>
      </c>
      <c r="B1237" s="75">
        <v>45975</v>
      </c>
      <c r="C1237" s="20" t="s">
        <v>673</v>
      </c>
      <c r="D1237" s="20" t="s">
        <v>247</v>
      </c>
      <c r="G1237" s="20">
        <v>0</v>
      </c>
      <c r="I1237" s="198" t="s">
        <v>2027</v>
      </c>
    </row>
    <row r="1238" spans="1:9" x14ac:dyDescent="0.25">
      <c r="A1238" s="20">
        <v>1238</v>
      </c>
      <c r="B1238" s="75">
        <v>45975</v>
      </c>
      <c r="C1238" s="20" t="s">
        <v>591</v>
      </c>
      <c r="D1238" s="20" t="s">
        <v>264</v>
      </c>
      <c r="G1238" s="20">
        <v>0</v>
      </c>
      <c r="I1238" s="198" t="s">
        <v>2028</v>
      </c>
    </row>
    <row r="1239" spans="1:9" x14ac:dyDescent="0.25">
      <c r="A1239" s="20">
        <v>1239</v>
      </c>
      <c r="B1239" s="75">
        <v>45975</v>
      </c>
      <c r="C1239" s="20" t="s">
        <v>217</v>
      </c>
      <c r="D1239" s="20" t="s">
        <v>219</v>
      </c>
      <c r="G1239" s="20">
        <v>0.89</v>
      </c>
      <c r="I1239" s="198" t="s">
        <v>2029</v>
      </c>
    </row>
    <row r="1240" spans="1:9" x14ac:dyDescent="0.25">
      <c r="A1240" s="20">
        <v>1240</v>
      </c>
      <c r="B1240" s="75">
        <v>45975</v>
      </c>
      <c r="C1240" s="20" t="s">
        <v>680</v>
      </c>
      <c r="D1240" s="20" t="s">
        <v>251</v>
      </c>
      <c r="G1240" s="20">
        <v>0</v>
      </c>
      <c r="I1240" s="198" t="s">
        <v>2030</v>
      </c>
    </row>
    <row r="1241" spans="1:9" x14ac:dyDescent="0.25">
      <c r="A1241" s="20">
        <v>1241</v>
      </c>
      <c r="B1241" s="75">
        <v>45975</v>
      </c>
      <c r="C1241" s="20" t="s">
        <v>680</v>
      </c>
      <c r="D1241" s="20" t="s">
        <v>228</v>
      </c>
      <c r="G1241" s="20">
        <v>0</v>
      </c>
      <c r="I1241" s="198" t="s">
        <v>2031</v>
      </c>
    </row>
    <row r="1242" spans="1:9" x14ac:dyDescent="0.25">
      <c r="A1242" s="20">
        <v>1242</v>
      </c>
      <c r="B1242" s="75">
        <v>45975</v>
      </c>
      <c r="C1242" s="20" t="s">
        <v>680</v>
      </c>
      <c r="D1242" s="20" t="s">
        <v>290</v>
      </c>
      <c r="G1242" s="20">
        <v>0</v>
      </c>
      <c r="I1242" s="198" t="s">
        <v>2032</v>
      </c>
    </row>
    <row r="1243" spans="1:9" x14ac:dyDescent="0.25">
      <c r="A1243" s="20">
        <v>1245</v>
      </c>
      <c r="B1243" s="75">
        <v>45975</v>
      </c>
      <c r="C1243" s="20" t="s">
        <v>939</v>
      </c>
      <c r="D1243" s="20" t="s">
        <v>243</v>
      </c>
      <c r="G1243" s="20">
        <v>0</v>
      </c>
      <c r="I1243" s="198" t="s">
        <v>2033</v>
      </c>
    </row>
    <row r="1244" spans="1:9" x14ac:dyDescent="0.25">
      <c r="A1244" s="20">
        <v>1244</v>
      </c>
      <c r="B1244" s="75">
        <v>45975</v>
      </c>
      <c r="C1244" s="20" t="s">
        <v>940</v>
      </c>
      <c r="D1244" s="20" t="s">
        <v>245</v>
      </c>
      <c r="G1244" s="20">
        <v>0</v>
      </c>
      <c r="I1244" s="198" t="s">
        <v>2034</v>
      </c>
    </row>
    <row r="1245" spans="1:9" x14ac:dyDescent="0.25">
      <c r="A1245" s="20">
        <v>1243</v>
      </c>
      <c r="B1245" s="75">
        <v>45975</v>
      </c>
      <c r="C1245" s="20" t="s">
        <v>465</v>
      </c>
      <c r="D1245" s="20" t="s">
        <v>241</v>
      </c>
      <c r="G1245" s="20">
        <v>0</v>
      </c>
      <c r="I1245" s="198" t="s">
        <v>2035</v>
      </c>
    </row>
    <row r="1246" spans="1:9" x14ac:dyDescent="0.25">
      <c r="A1246" s="20">
        <v>1246</v>
      </c>
      <c r="B1246" s="75">
        <v>45975</v>
      </c>
      <c r="C1246" s="20" t="s">
        <v>380</v>
      </c>
      <c r="D1246" s="20" t="s">
        <v>231</v>
      </c>
      <c r="G1246" s="20">
        <v>0.64</v>
      </c>
      <c r="I1246" s="198" t="s">
        <v>2036</v>
      </c>
    </row>
    <row r="1247" spans="1:9" x14ac:dyDescent="0.25">
      <c r="A1247" s="20">
        <v>1247</v>
      </c>
      <c r="B1247" s="75">
        <v>45975</v>
      </c>
      <c r="C1247" s="20" t="s">
        <v>906</v>
      </c>
      <c r="D1247" s="20" t="s">
        <v>213</v>
      </c>
      <c r="G1247" s="20">
        <v>0</v>
      </c>
      <c r="I1247" s="198" t="s">
        <v>2037</v>
      </c>
    </row>
    <row r="1248" spans="1:9" x14ac:dyDescent="0.25">
      <c r="A1248" s="20">
        <v>1248</v>
      </c>
      <c r="B1248" s="75">
        <v>45975</v>
      </c>
      <c r="C1248" s="20" t="s">
        <v>919</v>
      </c>
      <c r="D1248" s="20" t="s">
        <v>213</v>
      </c>
      <c r="G1248" s="20">
        <v>0.74</v>
      </c>
      <c r="I1248" s="198" t="s">
        <v>2038</v>
      </c>
    </row>
    <row r="1249" spans="1:9" x14ac:dyDescent="0.25">
      <c r="A1249" s="20">
        <v>1249</v>
      </c>
      <c r="B1249" s="75">
        <v>45975</v>
      </c>
      <c r="C1249" s="20" t="s">
        <v>919</v>
      </c>
      <c r="D1249" s="20" t="s">
        <v>216</v>
      </c>
      <c r="G1249" s="20">
        <v>0</v>
      </c>
      <c r="I1249" s="198" t="s">
        <v>2039</v>
      </c>
    </row>
    <row r="1250" spans="1:9" x14ac:dyDescent="0.25">
      <c r="A1250" s="20">
        <v>1250</v>
      </c>
      <c r="B1250" s="75">
        <v>45975</v>
      </c>
      <c r="C1250" s="20" t="s">
        <v>934</v>
      </c>
      <c r="D1250" s="20" t="s">
        <v>277</v>
      </c>
      <c r="G1250" s="20">
        <v>0</v>
      </c>
      <c r="I1250" s="198" t="s">
        <v>2040</v>
      </c>
    </row>
    <row r="1251" spans="1:9" x14ac:dyDescent="0.25">
      <c r="A1251" s="20">
        <v>1251</v>
      </c>
      <c r="B1251" s="75">
        <v>45975</v>
      </c>
      <c r="C1251" s="20" t="s">
        <v>932</v>
      </c>
      <c r="D1251" s="20" t="s">
        <v>209</v>
      </c>
      <c r="G1251" s="20">
        <v>0</v>
      </c>
      <c r="I1251" s="198" t="s">
        <v>2041</v>
      </c>
    </row>
    <row r="1252" spans="1:9" x14ac:dyDescent="0.25">
      <c r="A1252" s="20">
        <v>1252</v>
      </c>
      <c r="B1252" s="75">
        <v>45976</v>
      </c>
      <c r="C1252" s="20" t="s">
        <v>942</v>
      </c>
      <c r="D1252" s="20" t="s">
        <v>216</v>
      </c>
      <c r="G1252" s="20">
        <v>0.48</v>
      </c>
      <c r="I1252" s="198" t="s">
        <v>2042</v>
      </c>
    </row>
    <row r="1253" spans="1:9" x14ac:dyDescent="0.25">
      <c r="A1253" s="20">
        <v>1253</v>
      </c>
      <c r="B1253" s="75">
        <v>45976</v>
      </c>
      <c r="C1253" s="20" t="s">
        <v>941</v>
      </c>
      <c r="D1253" s="20" t="s">
        <v>231</v>
      </c>
      <c r="G1253" s="20">
        <v>0</v>
      </c>
      <c r="I1253" s="198" t="s">
        <v>2043</v>
      </c>
    </row>
    <row r="1254" spans="1:9" x14ac:dyDescent="0.25">
      <c r="A1254" s="20">
        <v>1254</v>
      </c>
      <c r="B1254" s="75">
        <v>45976</v>
      </c>
      <c r="C1254" s="20" t="s">
        <v>328</v>
      </c>
      <c r="D1254" s="20" t="s">
        <v>220</v>
      </c>
      <c r="G1254" s="20">
        <v>0</v>
      </c>
      <c r="I1254" s="198" t="s">
        <v>2044</v>
      </c>
    </row>
    <row r="1255" spans="1:9" x14ac:dyDescent="0.25">
      <c r="A1255" s="20">
        <v>1255</v>
      </c>
      <c r="B1255" s="75">
        <v>45976</v>
      </c>
      <c r="C1255" s="20" t="s">
        <v>324</v>
      </c>
      <c r="D1255" s="20" t="s">
        <v>228</v>
      </c>
      <c r="G1255" s="20">
        <v>0.7</v>
      </c>
      <c r="I1255" s="198" t="s">
        <v>2045</v>
      </c>
    </row>
    <row r="1256" spans="1:9" x14ac:dyDescent="0.25">
      <c r="A1256" s="20">
        <v>1257</v>
      </c>
      <c r="B1256" s="75">
        <v>45976</v>
      </c>
      <c r="C1256" s="20" t="s">
        <v>252</v>
      </c>
      <c r="D1256" s="20" t="s">
        <v>231</v>
      </c>
      <c r="G1256" s="20">
        <v>0.44</v>
      </c>
      <c r="I1256" s="198" t="s">
        <v>2046</v>
      </c>
    </row>
    <row r="1257" spans="1:9" x14ac:dyDescent="0.25">
      <c r="A1257" s="20">
        <v>1258</v>
      </c>
      <c r="B1257" s="75">
        <v>45976</v>
      </c>
      <c r="C1257" s="20" t="s">
        <v>324</v>
      </c>
      <c r="D1257" s="20" t="s">
        <v>213</v>
      </c>
      <c r="G1257" s="20">
        <v>0</v>
      </c>
      <c r="I1257" s="198" t="s">
        <v>2047</v>
      </c>
    </row>
    <row r="1258" spans="1:9" x14ac:dyDescent="0.25">
      <c r="A1258" s="20">
        <v>1259</v>
      </c>
      <c r="B1258" s="75">
        <v>45976</v>
      </c>
      <c r="C1258" s="20" t="s">
        <v>252</v>
      </c>
      <c r="D1258" s="20" t="s">
        <v>251</v>
      </c>
      <c r="G1258" s="20">
        <v>0.68</v>
      </c>
      <c r="I1258" s="198" t="s">
        <v>2048</v>
      </c>
    </row>
    <row r="1259" spans="1:9" x14ac:dyDescent="0.25">
      <c r="A1259" s="20">
        <v>1260</v>
      </c>
      <c r="B1259" s="75">
        <v>45976</v>
      </c>
      <c r="C1259" s="20" t="s">
        <v>218</v>
      </c>
      <c r="D1259" s="20" t="s">
        <v>219</v>
      </c>
      <c r="G1259" s="20">
        <v>0</v>
      </c>
      <c r="I1259" s="198" t="s">
        <v>2049</v>
      </c>
    </row>
    <row r="1260" spans="1:9" x14ac:dyDescent="0.25">
      <c r="A1260" s="20">
        <v>1261</v>
      </c>
      <c r="B1260" s="75">
        <v>45976</v>
      </c>
      <c r="C1260" s="20" t="s">
        <v>944</v>
      </c>
      <c r="D1260" s="20" t="s">
        <v>228</v>
      </c>
      <c r="G1260" s="20">
        <v>0</v>
      </c>
      <c r="I1260" s="198" t="s">
        <v>2045</v>
      </c>
    </row>
    <row r="1261" spans="1:9" x14ac:dyDescent="0.25">
      <c r="A1261" s="20">
        <v>1262</v>
      </c>
      <c r="B1261" s="75">
        <v>45976</v>
      </c>
      <c r="C1261" s="20" t="s">
        <v>722</v>
      </c>
      <c r="D1261" s="20" t="s">
        <v>209</v>
      </c>
      <c r="G1261" s="20" t="s">
        <v>4</v>
      </c>
      <c r="H1261" s="20" t="s">
        <v>946</v>
      </c>
      <c r="I1261" s="198" t="s">
        <v>2050</v>
      </c>
    </row>
    <row r="1262" spans="1:9" x14ac:dyDescent="0.25">
      <c r="A1262" s="20">
        <v>1263</v>
      </c>
      <c r="B1262" s="75">
        <v>45976</v>
      </c>
      <c r="C1262" s="20" t="s">
        <v>945</v>
      </c>
      <c r="D1262" s="20" t="s">
        <v>209</v>
      </c>
      <c r="G1262" s="20">
        <v>0</v>
      </c>
      <c r="I1262" s="198" t="s">
        <v>2050</v>
      </c>
    </row>
    <row r="1263" spans="1:9" x14ac:dyDescent="0.25">
      <c r="A1263" s="20">
        <v>1264</v>
      </c>
      <c r="B1263" s="75">
        <v>45976</v>
      </c>
      <c r="C1263" s="20" t="s">
        <v>945</v>
      </c>
      <c r="D1263" s="20" t="s">
        <v>209</v>
      </c>
      <c r="G1263" s="20">
        <v>1.5</v>
      </c>
      <c r="H1263" s="20" t="s">
        <v>234</v>
      </c>
      <c r="I1263" s="198" t="s">
        <v>992</v>
      </c>
    </row>
    <row r="1264" spans="1:9" x14ac:dyDescent="0.25">
      <c r="A1264" s="20">
        <v>1265</v>
      </c>
      <c r="B1264" s="75">
        <v>45976</v>
      </c>
      <c r="C1264" s="20" t="s">
        <v>947</v>
      </c>
      <c r="D1264" s="20" t="s">
        <v>209</v>
      </c>
      <c r="G1264" s="20">
        <v>0</v>
      </c>
      <c r="I1264" s="198" t="s">
        <v>2050</v>
      </c>
    </row>
    <row r="1265" spans="1:9" x14ac:dyDescent="0.25">
      <c r="A1265" s="20">
        <v>1266</v>
      </c>
      <c r="B1265" s="75">
        <v>45976</v>
      </c>
      <c r="C1265" s="20" t="s">
        <v>947</v>
      </c>
      <c r="D1265" s="20" t="s">
        <v>209</v>
      </c>
      <c r="G1265" s="20">
        <v>6.7</v>
      </c>
      <c r="H1265" s="85" t="s">
        <v>948</v>
      </c>
      <c r="I1265" s="198" t="s">
        <v>992</v>
      </c>
    </row>
    <row r="1266" spans="1:9" x14ac:dyDescent="0.25">
      <c r="A1266" s="20">
        <v>1267</v>
      </c>
      <c r="B1266" s="75">
        <v>45976</v>
      </c>
      <c r="C1266" s="20" t="s">
        <v>935</v>
      </c>
      <c r="D1266" s="20" t="s">
        <v>200</v>
      </c>
      <c r="G1266" s="20">
        <v>0</v>
      </c>
      <c r="I1266" s="198" t="s">
        <v>2051</v>
      </c>
    </row>
    <row r="1267" spans="1:9" x14ac:dyDescent="0.25">
      <c r="A1267" s="20">
        <v>1267</v>
      </c>
      <c r="B1267" s="75">
        <v>45976</v>
      </c>
      <c r="C1267" s="20" t="s">
        <v>647</v>
      </c>
      <c r="D1267" s="20" t="s">
        <v>220</v>
      </c>
      <c r="G1267" s="20">
        <v>2.5</v>
      </c>
      <c r="I1267" s="198" t="s">
        <v>2052</v>
      </c>
    </row>
    <row r="1268" spans="1:9" x14ac:dyDescent="0.25">
      <c r="A1268" s="20">
        <v>1268</v>
      </c>
      <c r="B1268" s="75">
        <v>45976</v>
      </c>
      <c r="C1268" s="20" t="s">
        <v>256</v>
      </c>
      <c r="D1268" s="20" t="s">
        <v>243</v>
      </c>
      <c r="G1268" s="20">
        <v>0.7</v>
      </c>
      <c r="I1268" s="198" t="s">
        <v>2053</v>
      </c>
    </row>
    <row r="1269" spans="1:9" x14ac:dyDescent="0.25">
      <c r="A1269" s="20">
        <v>1269</v>
      </c>
      <c r="B1269" s="75">
        <v>45976</v>
      </c>
      <c r="C1269" s="20" t="s">
        <v>256</v>
      </c>
      <c r="D1269" s="20" t="s">
        <v>245</v>
      </c>
      <c r="G1269" s="20">
        <v>0.7</v>
      </c>
      <c r="I1269" s="198" t="s">
        <v>2054</v>
      </c>
    </row>
    <row r="1270" spans="1:9" x14ac:dyDescent="0.25">
      <c r="A1270" s="20">
        <v>1270</v>
      </c>
      <c r="B1270" s="75">
        <v>45976</v>
      </c>
      <c r="C1270" s="20" t="s">
        <v>922</v>
      </c>
      <c r="D1270" s="20" t="s">
        <v>200</v>
      </c>
      <c r="G1270" s="20">
        <v>1.5</v>
      </c>
      <c r="I1270" s="198" t="s">
        <v>2055</v>
      </c>
    </row>
    <row r="1271" spans="1:9" x14ac:dyDescent="0.25">
      <c r="A1271" s="20">
        <v>1271</v>
      </c>
      <c r="B1271" s="75">
        <v>45976</v>
      </c>
      <c r="C1271" s="20" t="s">
        <v>489</v>
      </c>
      <c r="D1271" s="20" t="s">
        <v>241</v>
      </c>
      <c r="G1271" s="20">
        <v>0.7</v>
      </c>
      <c r="I1271" s="198" t="s">
        <v>2056</v>
      </c>
    </row>
    <row r="1272" spans="1:9" x14ac:dyDescent="0.25">
      <c r="A1272" s="20">
        <v>1272</v>
      </c>
      <c r="B1272" s="75">
        <v>45976</v>
      </c>
      <c r="C1272" s="20" t="s">
        <v>489</v>
      </c>
      <c r="D1272" s="20" t="s">
        <v>228</v>
      </c>
      <c r="G1272" s="20">
        <v>0.7</v>
      </c>
      <c r="I1272" s="198" t="s">
        <v>2057</v>
      </c>
    </row>
    <row r="1273" spans="1:9" x14ac:dyDescent="0.25">
      <c r="A1273" s="20">
        <v>1273</v>
      </c>
      <c r="B1273" s="75">
        <v>45976</v>
      </c>
      <c r="C1273" s="20" t="s">
        <v>262</v>
      </c>
      <c r="D1273" s="20" t="s">
        <v>247</v>
      </c>
      <c r="G1273" s="20">
        <v>0.7</v>
      </c>
      <c r="I1273" s="198" t="s">
        <v>2058</v>
      </c>
    </row>
    <row r="1274" spans="1:9" x14ac:dyDescent="0.25">
      <c r="A1274" s="20">
        <v>1274</v>
      </c>
      <c r="B1274" s="75">
        <v>45976</v>
      </c>
      <c r="C1274" s="20" t="s">
        <v>949</v>
      </c>
      <c r="D1274" s="20" t="s">
        <v>290</v>
      </c>
      <c r="G1274" s="20">
        <v>0.7</v>
      </c>
      <c r="I1274" s="198" t="s">
        <v>2059</v>
      </c>
    </row>
    <row r="1275" spans="1:9" x14ac:dyDescent="0.25">
      <c r="A1275" s="20">
        <v>1275</v>
      </c>
      <c r="B1275" s="75">
        <v>45976</v>
      </c>
      <c r="C1275" s="20" t="s">
        <v>267</v>
      </c>
      <c r="D1275" s="20" t="s">
        <v>258</v>
      </c>
      <c r="G1275" s="20">
        <v>0.7</v>
      </c>
      <c r="I1275" s="198" t="s">
        <v>2060</v>
      </c>
    </row>
    <row r="1276" spans="1:9" x14ac:dyDescent="0.25">
      <c r="A1276" s="20">
        <v>1276</v>
      </c>
      <c r="B1276" s="75">
        <v>45976</v>
      </c>
      <c r="C1276" s="20" t="s">
        <v>603</v>
      </c>
      <c r="D1276" s="20" t="s">
        <v>264</v>
      </c>
      <c r="G1276" s="20">
        <v>0.7</v>
      </c>
      <c r="I1276" s="198" t="s">
        <v>2061</v>
      </c>
    </row>
    <row r="1277" spans="1:9" x14ac:dyDescent="0.25">
      <c r="A1277" s="20">
        <v>1277</v>
      </c>
      <c r="B1277" s="75">
        <v>45976</v>
      </c>
      <c r="C1277" s="20" t="s">
        <v>260</v>
      </c>
      <c r="D1277" s="20" t="s">
        <v>277</v>
      </c>
      <c r="G1277" s="20">
        <v>1.5</v>
      </c>
      <c r="I1277" s="198" t="s">
        <v>2062</v>
      </c>
    </row>
    <row r="1278" spans="1:9" x14ac:dyDescent="0.25">
      <c r="A1278" s="20">
        <v>1278</v>
      </c>
      <c r="B1278" s="75">
        <v>45976</v>
      </c>
      <c r="C1278" s="20" t="s">
        <v>689</v>
      </c>
      <c r="D1278" s="20" t="s">
        <v>277</v>
      </c>
      <c r="G1278" s="20">
        <v>0</v>
      </c>
      <c r="I1278" s="198" t="s">
        <v>2062</v>
      </c>
    </row>
    <row r="1279" spans="1:9" x14ac:dyDescent="0.25">
      <c r="A1279" s="20">
        <v>1279</v>
      </c>
      <c r="B1279" s="75">
        <v>45976</v>
      </c>
      <c r="C1279" s="20" t="s">
        <v>689</v>
      </c>
      <c r="D1279" s="20" t="s">
        <v>277</v>
      </c>
      <c r="G1279" s="20" t="s">
        <v>4</v>
      </c>
      <c r="H1279" s="85" t="s">
        <v>951</v>
      </c>
      <c r="I1279" s="198" t="s">
        <v>992</v>
      </c>
    </row>
    <row r="1280" spans="1:9" x14ac:dyDescent="0.25">
      <c r="A1280" s="20">
        <v>1280</v>
      </c>
      <c r="B1280" s="75">
        <v>45976</v>
      </c>
      <c r="C1280" s="20" t="s">
        <v>434</v>
      </c>
      <c r="D1280" s="20" t="s">
        <v>264</v>
      </c>
      <c r="G1280" s="20">
        <v>0</v>
      </c>
      <c r="I1280" s="198" t="s">
        <v>2061</v>
      </c>
    </row>
    <row r="1281" spans="1:9" x14ac:dyDescent="0.25">
      <c r="A1281" s="20">
        <v>1281</v>
      </c>
      <c r="B1281" s="75">
        <v>45976</v>
      </c>
      <c r="C1281" s="20" t="s">
        <v>950</v>
      </c>
      <c r="D1281" s="20" t="s">
        <v>290</v>
      </c>
      <c r="G1281" s="20">
        <v>0</v>
      </c>
      <c r="I1281" s="198" t="s">
        <v>2059</v>
      </c>
    </row>
    <row r="1282" spans="1:9" x14ac:dyDescent="0.25">
      <c r="A1282" s="20">
        <v>1282</v>
      </c>
      <c r="B1282" s="75">
        <v>45976</v>
      </c>
      <c r="C1282" s="20" t="s">
        <v>926</v>
      </c>
      <c r="D1282" s="20" t="s">
        <v>200</v>
      </c>
      <c r="G1282" s="20">
        <v>0</v>
      </c>
      <c r="H1282" s="20" t="s">
        <v>2063</v>
      </c>
      <c r="I1282" s="198" t="s">
        <v>2064</v>
      </c>
    </row>
    <row r="1283" spans="1:9" x14ac:dyDescent="0.25">
      <c r="A1283" s="20">
        <v>1283</v>
      </c>
      <c r="B1283" s="75">
        <v>45976</v>
      </c>
      <c r="C1283" s="20" t="s">
        <v>926</v>
      </c>
      <c r="D1283" s="20" t="s">
        <v>209</v>
      </c>
      <c r="G1283" s="20">
        <v>0</v>
      </c>
      <c r="H1283" s="20" t="s">
        <v>2065</v>
      </c>
      <c r="I1283" s="198" t="s">
        <v>2066</v>
      </c>
    </row>
    <row r="1284" spans="1:9" x14ac:dyDescent="0.25">
      <c r="A1284" s="20">
        <v>1284</v>
      </c>
      <c r="B1284" s="75">
        <v>45976</v>
      </c>
      <c r="C1284" s="20" t="s">
        <v>926</v>
      </c>
      <c r="D1284" s="20" t="s">
        <v>224</v>
      </c>
      <c r="G1284" s="20">
        <v>0</v>
      </c>
      <c r="H1284" s="20" t="s">
        <v>2067</v>
      </c>
      <c r="I1284" s="198" t="s">
        <v>2068</v>
      </c>
    </row>
    <row r="1285" spans="1:9" x14ac:dyDescent="0.25">
      <c r="A1285" s="20">
        <v>1285</v>
      </c>
      <c r="B1285" s="75">
        <v>45976</v>
      </c>
      <c r="C1285" s="20" t="s">
        <v>926</v>
      </c>
      <c r="D1285" s="20" t="s">
        <v>220</v>
      </c>
      <c r="G1285" s="20">
        <v>0</v>
      </c>
      <c r="H1285" s="20" t="s">
        <v>2067</v>
      </c>
      <c r="I1285" s="198" t="s">
        <v>2069</v>
      </c>
    </row>
    <row r="1286" spans="1:9" x14ac:dyDescent="0.25">
      <c r="A1286" s="20">
        <v>1286</v>
      </c>
      <c r="B1286" s="75">
        <v>45976</v>
      </c>
      <c r="C1286" s="20" t="s">
        <v>926</v>
      </c>
      <c r="D1286" s="20" t="s">
        <v>203</v>
      </c>
      <c r="G1286" s="20">
        <v>0</v>
      </c>
      <c r="H1286" s="20" t="s">
        <v>2065</v>
      </c>
      <c r="I1286" s="198" t="s">
        <v>2070</v>
      </c>
    </row>
    <row r="1287" spans="1:9" x14ac:dyDescent="0.25">
      <c r="A1287" s="20">
        <v>1287</v>
      </c>
      <c r="B1287" s="75">
        <v>45976</v>
      </c>
      <c r="C1287" s="20" t="s">
        <v>926</v>
      </c>
      <c r="D1287" s="20" t="s">
        <v>193</v>
      </c>
      <c r="G1287" s="20">
        <v>0</v>
      </c>
      <c r="H1287" s="20" t="s">
        <v>2071</v>
      </c>
      <c r="I1287" s="198" t="s">
        <v>2072</v>
      </c>
    </row>
    <row r="1288" spans="1:9" x14ac:dyDescent="0.25">
      <c r="A1288" s="20">
        <v>1288</v>
      </c>
      <c r="B1288" s="75">
        <v>45976</v>
      </c>
      <c r="C1288" s="20" t="s">
        <v>926</v>
      </c>
      <c r="D1288" s="20" t="s">
        <v>258</v>
      </c>
      <c r="G1288" s="20">
        <v>0</v>
      </c>
      <c r="H1288" s="20" t="s">
        <v>2073</v>
      </c>
      <c r="I1288" s="198" t="s">
        <v>2074</v>
      </c>
    </row>
    <row r="1289" spans="1:9" x14ac:dyDescent="0.25">
      <c r="A1289" s="20">
        <v>1289</v>
      </c>
      <c r="B1289" s="75">
        <v>45976</v>
      </c>
      <c r="C1289" s="20" t="s">
        <v>926</v>
      </c>
      <c r="D1289" s="20" t="s">
        <v>241</v>
      </c>
      <c r="G1289" s="20">
        <v>0</v>
      </c>
      <c r="H1289" s="20" t="s">
        <v>2075</v>
      </c>
      <c r="I1289" s="198" t="s">
        <v>2076</v>
      </c>
    </row>
    <row r="1290" spans="1:9" x14ac:dyDescent="0.25">
      <c r="A1290" s="20">
        <v>1290</v>
      </c>
      <c r="B1290" s="75">
        <v>45976</v>
      </c>
      <c r="C1290" s="20" t="s">
        <v>926</v>
      </c>
      <c r="D1290" s="20" t="s">
        <v>243</v>
      </c>
      <c r="G1290" s="20">
        <v>0</v>
      </c>
      <c r="H1290" s="20" t="s">
        <v>2075</v>
      </c>
      <c r="I1290" s="198" t="s">
        <v>2077</v>
      </c>
    </row>
    <row r="1291" spans="1:9" x14ac:dyDescent="0.25">
      <c r="A1291" s="20">
        <v>1291</v>
      </c>
      <c r="B1291" s="75">
        <v>45976</v>
      </c>
      <c r="C1291" s="20" t="s">
        <v>926</v>
      </c>
      <c r="D1291" s="20" t="s">
        <v>247</v>
      </c>
      <c r="G1291" s="20">
        <v>0</v>
      </c>
      <c r="H1291" s="20" t="s">
        <v>2075</v>
      </c>
      <c r="I1291" s="198" t="s">
        <v>2078</v>
      </c>
    </row>
    <row r="1292" spans="1:9" x14ac:dyDescent="0.25">
      <c r="A1292" s="20">
        <v>1292</v>
      </c>
      <c r="B1292" s="75">
        <v>45976</v>
      </c>
      <c r="C1292" s="20" t="s">
        <v>926</v>
      </c>
      <c r="D1292" s="20" t="s">
        <v>245</v>
      </c>
      <c r="G1292" s="20">
        <v>0</v>
      </c>
      <c r="H1292" s="20" t="s">
        <v>2075</v>
      </c>
      <c r="I1292" s="198" t="s">
        <v>2079</v>
      </c>
    </row>
    <row r="1293" spans="1:9" x14ac:dyDescent="0.25">
      <c r="A1293" s="20">
        <v>1293</v>
      </c>
      <c r="B1293" s="75">
        <v>45976</v>
      </c>
      <c r="C1293" s="20" t="s">
        <v>926</v>
      </c>
      <c r="D1293" s="20" t="s">
        <v>228</v>
      </c>
      <c r="G1293" s="20">
        <v>0</v>
      </c>
      <c r="H1293" s="20" t="s">
        <v>2075</v>
      </c>
      <c r="I1293" s="198" t="s">
        <v>2080</v>
      </c>
    </row>
    <row r="1294" spans="1:9" x14ac:dyDescent="0.25">
      <c r="A1294" s="20">
        <v>1294</v>
      </c>
      <c r="B1294" s="75">
        <v>45976</v>
      </c>
      <c r="C1294" s="20" t="s">
        <v>271</v>
      </c>
      <c r="D1294" s="20" t="s">
        <v>193</v>
      </c>
      <c r="G1294" s="20">
        <v>1E-3</v>
      </c>
      <c r="I1294" s="198" t="s">
        <v>992</v>
      </c>
    </row>
    <row r="1295" spans="1:9" x14ac:dyDescent="0.25">
      <c r="A1295" s="20">
        <v>1295</v>
      </c>
      <c r="B1295" s="75">
        <v>45976</v>
      </c>
      <c r="C1295" s="20" t="s">
        <v>696</v>
      </c>
      <c r="D1295" s="20" t="s">
        <v>224</v>
      </c>
      <c r="G1295" s="20">
        <v>2.2999999999999998</v>
      </c>
      <c r="I1295" s="198" t="s">
        <v>2081</v>
      </c>
    </row>
    <row r="1296" spans="1:9" x14ac:dyDescent="0.25">
      <c r="A1296" s="20">
        <v>1296</v>
      </c>
      <c r="B1296" s="75">
        <v>45976</v>
      </c>
      <c r="C1296" s="20" t="s">
        <v>952</v>
      </c>
      <c r="D1296" s="20" t="s">
        <v>220</v>
      </c>
      <c r="G1296" s="20">
        <v>3.2</v>
      </c>
      <c r="I1296" s="198" t="s">
        <v>2082</v>
      </c>
    </row>
    <row r="1297" spans="1:9" x14ac:dyDescent="0.25">
      <c r="A1297" s="20">
        <v>1297</v>
      </c>
      <c r="B1297" s="75">
        <v>45976</v>
      </c>
      <c r="C1297" s="20" t="s">
        <v>954</v>
      </c>
      <c r="D1297" s="20" t="s">
        <v>203</v>
      </c>
      <c r="G1297" s="20">
        <v>6.2</v>
      </c>
      <c r="I1297" s="198" t="s">
        <v>2083</v>
      </c>
    </row>
    <row r="1298" spans="1:9" x14ac:dyDescent="0.25">
      <c r="A1298" s="20">
        <v>1298</v>
      </c>
      <c r="B1298" s="75">
        <v>45976</v>
      </c>
      <c r="C1298" s="20" t="s">
        <v>194</v>
      </c>
      <c r="D1298" s="20" t="s">
        <v>209</v>
      </c>
      <c r="G1298" s="20">
        <v>6.2</v>
      </c>
      <c r="I1298" s="198" t="s">
        <v>2084</v>
      </c>
    </row>
    <row r="1299" spans="1:9" x14ac:dyDescent="0.25">
      <c r="A1299" s="20">
        <v>1299</v>
      </c>
      <c r="B1299" s="75">
        <v>45976</v>
      </c>
      <c r="C1299" s="20" t="s">
        <v>876</v>
      </c>
      <c r="D1299" s="20" t="s">
        <v>277</v>
      </c>
      <c r="G1299" s="20">
        <v>0</v>
      </c>
      <c r="I1299" s="198" t="s">
        <v>2085</v>
      </c>
    </row>
    <row r="1300" spans="1:9" x14ac:dyDescent="0.25">
      <c r="A1300" s="20">
        <v>1300</v>
      </c>
      <c r="B1300" s="75">
        <v>45976</v>
      </c>
      <c r="C1300" s="20" t="s">
        <v>876</v>
      </c>
      <c r="D1300" s="20" t="s">
        <v>277</v>
      </c>
      <c r="G1300" s="20">
        <v>3.2</v>
      </c>
      <c r="I1300" s="198" t="s">
        <v>992</v>
      </c>
    </row>
    <row r="1301" spans="1:9" x14ac:dyDescent="0.25">
      <c r="A1301" s="20">
        <v>1301</v>
      </c>
      <c r="B1301" s="75">
        <v>45976</v>
      </c>
      <c r="C1301" s="20" t="s">
        <v>956</v>
      </c>
      <c r="D1301" s="20" t="s">
        <v>228</v>
      </c>
      <c r="G1301" s="20">
        <v>0.7</v>
      </c>
      <c r="I1301" s="198" t="s">
        <v>2086</v>
      </c>
    </row>
    <row r="1302" spans="1:9" x14ac:dyDescent="0.25">
      <c r="A1302" s="20">
        <v>1302</v>
      </c>
      <c r="B1302" s="75">
        <v>45976</v>
      </c>
      <c r="C1302" s="20" t="s">
        <v>957</v>
      </c>
      <c r="D1302" s="20" t="s">
        <v>241</v>
      </c>
      <c r="G1302" s="20">
        <v>0.7</v>
      </c>
      <c r="I1302" s="198" t="s">
        <v>2087</v>
      </c>
    </row>
    <row r="1303" spans="1:9" x14ac:dyDescent="0.25">
      <c r="A1303" s="20">
        <v>1303</v>
      </c>
      <c r="B1303" s="75">
        <v>45976</v>
      </c>
      <c r="C1303" s="20" t="s">
        <v>297</v>
      </c>
      <c r="D1303" s="20" t="s">
        <v>200</v>
      </c>
      <c r="G1303" s="20">
        <v>2</v>
      </c>
      <c r="I1303" s="198" t="s">
        <v>2088</v>
      </c>
    </row>
    <row r="1304" spans="1:9" x14ac:dyDescent="0.25">
      <c r="A1304" s="20">
        <v>1304</v>
      </c>
      <c r="B1304" s="75">
        <v>45976</v>
      </c>
      <c r="C1304" s="20" t="s">
        <v>958</v>
      </c>
      <c r="D1304" s="20" t="s">
        <v>241</v>
      </c>
      <c r="G1304" s="20">
        <v>0</v>
      </c>
      <c r="I1304" s="198" t="s">
        <v>2089</v>
      </c>
    </row>
    <row r="1305" spans="1:9" x14ac:dyDescent="0.25">
      <c r="A1305" s="20">
        <v>1305</v>
      </c>
      <c r="B1305" s="75">
        <v>45976</v>
      </c>
      <c r="C1305" s="20" t="s">
        <v>556</v>
      </c>
      <c r="D1305" s="20" t="s">
        <v>247</v>
      </c>
      <c r="G1305" s="20">
        <v>0.7</v>
      </c>
      <c r="I1305" s="198" t="s">
        <v>2090</v>
      </c>
    </row>
    <row r="1306" spans="1:9" x14ac:dyDescent="0.25">
      <c r="A1306" s="20">
        <v>1306</v>
      </c>
      <c r="B1306" s="75">
        <v>45976</v>
      </c>
      <c r="C1306" s="20" t="s">
        <v>959</v>
      </c>
      <c r="D1306" s="20" t="s">
        <v>247</v>
      </c>
      <c r="G1306" s="20">
        <v>0</v>
      </c>
      <c r="I1306" s="198" t="s">
        <v>2091</v>
      </c>
    </row>
    <row r="1307" spans="1:9" x14ac:dyDescent="0.25">
      <c r="A1307" s="20">
        <v>1307</v>
      </c>
      <c r="B1307" s="75">
        <v>45976</v>
      </c>
      <c r="C1307" s="20" t="s">
        <v>772</v>
      </c>
      <c r="D1307" s="20" t="s">
        <v>228</v>
      </c>
      <c r="G1307" s="20">
        <v>0</v>
      </c>
      <c r="I1307" s="198" t="s">
        <v>2092</v>
      </c>
    </row>
    <row r="1308" spans="1:9" x14ac:dyDescent="0.25">
      <c r="A1308" s="20">
        <v>1308</v>
      </c>
      <c r="B1308" s="75">
        <v>45976</v>
      </c>
      <c r="C1308" s="20" t="s">
        <v>210</v>
      </c>
      <c r="D1308" s="20" t="s">
        <v>243</v>
      </c>
      <c r="G1308" s="20">
        <v>0.7</v>
      </c>
      <c r="I1308" s="198" t="s">
        <v>2093</v>
      </c>
    </row>
    <row r="1309" spans="1:9" x14ac:dyDescent="0.25">
      <c r="A1309" s="20">
        <v>1309</v>
      </c>
      <c r="B1309" s="75">
        <v>45976</v>
      </c>
      <c r="C1309" s="20" t="s">
        <v>703</v>
      </c>
      <c r="D1309" s="20" t="s">
        <v>241</v>
      </c>
      <c r="G1309" s="20">
        <v>0.7</v>
      </c>
      <c r="I1309" s="198" t="s">
        <v>2094</v>
      </c>
    </row>
    <row r="1310" spans="1:9" x14ac:dyDescent="0.25">
      <c r="A1310" s="20">
        <v>1310</v>
      </c>
      <c r="B1310" s="75">
        <v>45976</v>
      </c>
      <c r="C1310" s="20" t="s">
        <v>462</v>
      </c>
      <c r="D1310" s="20" t="s">
        <v>245</v>
      </c>
      <c r="G1310" s="20">
        <v>0.7</v>
      </c>
      <c r="I1310" s="198" t="s">
        <v>2095</v>
      </c>
    </row>
    <row r="1311" spans="1:9" x14ac:dyDescent="0.25">
      <c r="A1311" s="20">
        <v>1311</v>
      </c>
      <c r="B1311" s="75">
        <v>45976</v>
      </c>
      <c r="C1311" s="20" t="s">
        <v>708</v>
      </c>
      <c r="D1311" s="20" t="s">
        <v>247</v>
      </c>
      <c r="G1311" s="20">
        <v>0.7</v>
      </c>
      <c r="I1311" s="198" t="s">
        <v>2096</v>
      </c>
    </row>
    <row r="1312" spans="1:9" x14ac:dyDescent="0.25">
      <c r="A1312" s="20">
        <v>1312</v>
      </c>
      <c r="B1312" s="75">
        <v>45976</v>
      </c>
      <c r="C1312" s="20" t="s">
        <v>673</v>
      </c>
      <c r="D1312" s="20" t="s">
        <v>228</v>
      </c>
      <c r="G1312" s="20">
        <v>0.7</v>
      </c>
      <c r="I1312" s="198" t="s">
        <v>2097</v>
      </c>
    </row>
    <row r="1313" spans="1:9" x14ac:dyDescent="0.25">
      <c r="A1313" s="20">
        <v>1313</v>
      </c>
      <c r="B1313" s="75">
        <v>45976</v>
      </c>
      <c r="C1313" s="20" t="s">
        <v>961</v>
      </c>
      <c r="D1313" s="20" t="s">
        <v>258</v>
      </c>
      <c r="G1313" s="20">
        <v>0.7</v>
      </c>
      <c r="I1313" s="198" t="s">
        <v>2098</v>
      </c>
    </row>
    <row r="1314" spans="1:9" x14ac:dyDescent="0.25">
      <c r="A1314" s="20">
        <v>1314</v>
      </c>
      <c r="B1314" s="75">
        <v>45976</v>
      </c>
      <c r="C1314" s="20" t="s">
        <v>320</v>
      </c>
      <c r="D1314" s="20" t="s">
        <v>290</v>
      </c>
      <c r="G1314" s="20">
        <v>0.7</v>
      </c>
      <c r="I1314" s="198" t="s">
        <v>2099</v>
      </c>
    </row>
    <row r="1315" spans="1:9" x14ac:dyDescent="0.25">
      <c r="A1315" s="20">
        <v>1315</v>
      </c>
      <c r="B1315" s="75">
        <v>45976</v>
      </c>
      <c r="C1315" s="20" t="s">
        <v>591</v>
      </c>
      <c r="D1315" s="20" t="s">
        <v>264</v>
      </c>
      <c r="G1315" s="20">
        <v>0.7</v>
      </c>
      <c r="I1315" s="198" t="s">
        <v>2100</v>
      </c>
    </row>
    <row r="1316" spans="1:9" x14ac:dyDescent="0.25">
      <c r="A1316" s="20">
        <v>1316</v>
      </c>
      <c r="B1316" s="75">
        <v>45976</v>
      </c>
      <c r="C1316" s="20" t="s">
        <v>250</v>
      </c>
      <c r="D1316" s="20" t="s">
        <v>213</v>
      </c>
      <c r="G1316" s="20">
        <v>0.56000000000000005</v>
      </c>
      <c r="I1316" s="198" t="s">
        <v>2101</v>
      </c>
    </row>
    <row r="1317" spans="1:9" x14ac:dyDescent="0.25">
      <c r="A1317" s="20">
        <v>1317</v>
      </c>
      <c r="B1317" s="75">
        <v>45976</v>
      </c>
      <c r="C1317" s="20" t="s">
        <v>943</v>
      </c>
      <c r="D1317" s="20" t="s">
        <v>216</v>
      </c>
      <c r="G1317" s="20">
        <v>0</v>
      </c>
      <c r="I1317" s="198" t="s">
        <v>2102</v>
      </c>
    </row>
    <row r="1318" spans="1:9" x14ac:dyDescent="0.25">
      <c r="A1318" s="20">
        <v>1318</v>
      </c>
      <c r="B1318" s="75">
        <v>45976</v>
      </c>
      <c r="C1318" s="20" t="s">
        <v>217</v>
      </c>
      <c r="D1318" s="20" t="s">
        <v>219</v>
      </c>
      <c r="G1318" s="20">
        <v>0.87</v>
      </c>
      <c r="I1318" s="198" t="s">
        <v>2103</v>
      </c>
    </row>
    <row r="1319" spans="1:9" x14ac:dyDescent="0.25">
      <c r="A1319" s="20">
        <v>1319</v>
      </c>
      <c r="B1319" s="75">
        <v>45976</v>
      </c>
      <c r="C1319" s="20" t="s">
        <v>253</v>
      </c>
      <c r="D1319" s="20" t="s">
        <v>251</v>
      </c>
      <c r="G1319" s="20">
        <v>0</v>
      </c>
      <c r="I1319" s="198" t="s">
        <v>2104</v>
      </c>
    </row>
    <row r="1320" spans="1:9" x14ac:dyDescent="0.25">
      <c r="A1320" s="20">
        <v>1320</v>
      </c>
      <c r="B1320" s="75">
        <v>45976</v>
      </c>
      <c r="C1320" s="20" t="s">
        <v>466</v>
      </c>
      <c r="D1320" s="20" t="s">
        <v>290</v>
      </c>
      <c r="G1320" s="20">
        <v>0</v>
      </c>
      <c r="I1320" s="198" t="s">
        <v>2105</v>
      </c>
    </row>
    <row r="1321" spans="1:9" x14ac:dyDescent="0.25">
      <c r="A1321" s="20">
        <v>1321</v>
      </c>
      <c r="B1321" s="75">
        <v>45976</v>
      </c>
      <c r="C1321" s="20" t="s">
        <v>793</v>
      </c>
      <c r="D1321" s="20" t="s">
        <v>264</v>
      </c>
      <c r="G1321" s="20">
        <v>0</v>
      </c>
      <c r="I1321" s="198" t="s">
        <v>2106</v>
      </c>
    </row>
    <row r="1322" spans="1:9" x14ac:dyDescent="0.25">
      <c r="A1322" s="20">
        <v>1322</v>
      </c>
      <c r="B1322" s="75">
        <v>45976</v>
      </c>
      <c r="C1322" s="20" t="s">
        <v>468</v>
      </c>
      <c r="D1322" s="20" t="s">
        <v>258</v>
      </c>
      <c r="G1322" s="20">
        <v>0</v>
      </c>
      <c r="I1322" s="198" t="s">
        <v>2107</v>
      </c>
    </row>
    <row r="1323" spans="1:9" x14ac:dyDescent="0.25">
      <c r="A1323" s="20">
        <v>1323</v>
      </c>
      <c r="B1323" s="75">
        <v>45976</v>
      </c>
      <c r="C1323" s="20" t="s">
        <v>298</v>
      </c>
      <c r="D1323" s="20" t="s">
        <v>247</v>
      </c>
      <c r="G1323" s="20">
        <v>0</v>
      </c>
      <c r="I1323" s="198" t="s">
        <v>2108</v>
      </c>
    </row>
    <row r="1324" spans="1:9" x14ac:dyDescent="0.25">
      <c r="A1324" s="20">
        <v>1324</v>
      </c>
      <c r="B1324" s="75">
        <v>45976</v>
      </c>
      <c r="C1324" s="20" t="s">
        <v>463</v>
      </c>
      <c r="D1324" s="20" t="s">
        <v>243</v>
      </c>
      <c r="G1324" s="20">
        <v>0</v>
      </c>
      <c r="I1324" s="198" t="s">
        <v>2109</v>
      </c>
    </row>
    <row r="1325" spans="1:9" x14ac:dyDescent="0.25">
      <c r="A1325" s="20">
        <v>1325</v>
      </c>
      <c r="B1325" s="75">
        <v>45976</v>
      </c>
      <c r="C1325" s="20" t="s">
        <v>960</v>
      </c>
      <c r="D1325" s="20" t="s">
        <v>245</v>
      </c>
      <c r="G1325" s="20">
        <v>0</v>
      </c>
      <c r="I1325" s="198" t="s">
        <v>2110</v>
      </c>
    </row>
    <row r="1326" spans="1:9" x14ac:dyDescent="0.25">
      <c r="A1326" s="20">
        <v>1326</v>
      </c>
      <c r="B1326" s="75">
        <v>45976</v>
      </c>
      <c r="C1326" s="20" t="s">
        <v>632</v>
      </c>
      <c r="D1326" s="20" t="s">
        <v>241</v>
      </c>
      <c r="G1326" s="20">
        <v>0</v>
      </c>
      <c r="I1326" s="198" t="s">
        <v>2111</v>
      </c>
    </row>
    <row r="1327" spans="1:9" x14ac:dyDescent="0.25">
      <c r="A1327" s="20">
        <v>1327</v>
      </c>
      <c r="B1327" s="75">
        <v>45976</v>
      </c>
      <c r="C1327" s="20" t="s">
        <v>629</v>
      </c>
      <c r="D1327" s="20" t="s">
        <v>228</v>
      </c>
      <c r="G1327" s="20">
        <v>0</v>
      </c>
      <c r="I1327" s="198" t="s">
        <v>2112</v>
      </c>
    </row>
    <row r="1328" spans="1:9" x14ac:dyDescent="0.25">
      <c r="A1328" s="20">
        <v>1328</v>
      </c>
      <c r="B1328" s="75">
        <v>45976</v>
      </c>
      <c r="C1328" s="20" t="s">
        <v>955</v>
      </c>
      <c r="D1328" s="20" t="s">
        <v>277</v>
      </c>
      <c r="G1328" s="20">
        <v>0</v>
      </c>
      <c r="I1328" s="198" t="s">
        <v>2113</v>
      </c>
    </row>
    <row r="1329" spans="1:9" x14ac:dyDescent="0.25">
      <c r="A1329" s="20">
        <v>1329</v>
      </c>
      <c r="B1329" s="75">
        <v>45976</v>
      </c>
      <c r="C1329" s="20" t="s">
        <v>208</v>
      </c>
      <c r="D1329" s="20" t="s">
        <v>200</v>
      </c>
      <c r="G1329" s="20">
        <v>0</v>
      </c>
      <c r="I1329" s="198" t="s">
        <v>2114</v>
      </c>
    </row>
    <row r="1330" spans="1:9" x14ac:dyDescent="0.25">
      <c r="A1330" s="20">
        <v>1330</v>
      </c>
      <c r="B1330" s="75">
        <v>45976</v>
      </c>
      <c r="C1330" s="20" t="s">
        <v>229</v>
      </c>
      <c r="D1330" s="20" t="s">
        <v>243</v>
      </c>
      <c r="G1330" s="20">
        <v>0.7</v>
      </c>
      <c r="I1330" s="198" t="s">
        <v>2115</v>
      </c>
    </row>
    <row r="1331" spans="1:9" x14ac:dyDescent="0.25">
      <c r="A1331" s="20">
        <v>1331</v>
      </c>
      <c r="B1331" s="75">
        <v>45976</v>
      </c>
      <c r="C1331" s="20" t="s">
        <v>229</v>
      </c>
      <c r="D1331" s="20" t="s">
        <v>245</v>
      </c>
      <c r="G1331" s="20">
        <v>0.7</v>
      </c>
      <c r="I1331" s="198" t="s">
        <v>2116</v>
      </c>
    </row>
    <row r="1332" spans="1:9" x14ac:dyDescent="0.25">
      <c r="A1332" s="20">
        <v>1332</v>
      </c>
      <c r="B1332" s="75">
        <v>45977</v>
      </c>
      <c r="C1332" s="20" t="s">
        <v>962</v>
      </c>
      <c r="D1332" s="20" t="s">
        <v>243</v>
      </c>
      <c r="G1332" s="20">
        <v>0</v>
      </c>
      <c r="I1332" s="198" t="s">
        <v>2117</v>
      </c>
    </row>
    <row r="1333" spans="1:9" x14ac:dyDescent="0.25">
      <c r="A1333" s="20">
        <v>1333</v>
      </c>
      <c r="B1333" s="75">
        <v>45977</v>
      </c>
      <c r="C1333" s="20" t="s">
        <v>226</v>
      </c>
      <c r="D1333" s="20" t="s">
        <v>245</v>
      </c>
      <c r="G1333" s="20">
        <v>0</v>
      </c>
      <c r="I1333" s="198" t="s">
        <v>2118</v>
      </c>
    </row>
    <row r="1334" spans="1:9" x14ac:dyDescent="0.25">
      <c r="A1334" s="20">
        <v>1334</v>
      </c>
      <c r="B1334" s="75">
        <v>45976</v>
      </c>
      <c r="C1334" s="20" t="s">
        <v>217</v>
      </c>
      <c r="D1334" s="20" t="s">
        <v>216</v>
      </c>
      <c r="G1334" s="20">
        <v>0.73499999999999999</v>
      </c>
      <c r="I1334" s="198" t="s">
        <v>2119</v>
      </c>
    </row>
    <row r="1335" spans="1:9" x14ac:dyDescent="0.25">
      <c r="A1335" s="20">
        <v>1335</v>
      </c>
      <c r="B1335" s="75">
        <v>45976</v>
      </c>
      <c r="C1335" s="20" t="s">
        <v>253</v>
      </c>
      <c r="D1335" s="20" t="s">
        <v>231</v>
      </c>
      <c r="G1335" s="20">
        <v>0</v>
      </c>
      <c r="I1335" s="198" t="s">
        <v>2120</v>
      </c>
    </row>
    <row r="1336" spans="1:9" x14ac:dyDescent="0.25">
      <c r="A1336" s="20">
        <v>1336</v>
      </c>
      <c r="B1336" s="75">
        <v>45977</v>
      </c>
      <c r="C1336" s="20" t="s">
        <v>232</v>
      </c>
      <c r="D1336" s="20" t="s">
        <v>231</v>
      </c>
      <c r="G1336" s="20">
        <v>0.48499999999999999</v>
      </c>
      <c r="I1336" s="198" t="s">
        <v>2121</v>
      </c>
    </row>
    <row r="1337" spans="1:9" x14ac:dyDescent="0.25">
      <c r="A1337" s="20">
        <v>1337</v>
      </c>
      <c r="B1337" s="75">
        <v>45977</v>
      </c>
      <c r="C1337" s="20" t="s">
        <v>215</v>
      </c>
      <c r="D1337" s="20" t="s">
        <v>213</v>
      </c>
      <c r="G1337" s="20">
        <v>0</v>
      </c>
      <c r="I1337" s="198" t="s">
        <v>2122</v>
      </c>
    </row>
    <row r="1338" spans="1:9" x14ac:dyDescent="0.25">
      <c r="A1338" s="20">
        <v>1338</v>
      </c>
      <c r="B1338" s="75">
        <v>45977</v>
      </c>
      <c r="C1338" s="20" t="s">
        <v>953</v>
      </c>
      <c r="D1338" s="20" t="s">
        <v>220</v>
      </c>
      <c r="G1338" s="20">
        <v>0</v>
      </c>
      <c r="I1338" s="198" t="s">
        <v>2123</v>
      </c>
    </row>
    <row r="1339" spans="1:9" x14ac:dyDescent="0.25">
      <c r="A1339" s="20">
        <v>1339</v>
      </c>
      <c r="B1339" s="75">
        <v>45977</v>
      </c>
      <c r="C1339" s="20" t="s">
        <v>479</v>
      </c>
      <c r="D1339" s="20" t="s">
        <v>220</v>
      </c>
      <c r="G1339" s="20">
        <v>2.5</v>
      </c>
      <c r="I1339" s="198" t="s">
        <v>2124</v>
      </c>
    </row>
    <row r="1340" spans="1:9" x14ac:dyDescent="0.25">
      <c r="A1340" s="20">
        <v>1340</v>
      </c>
      <c r="B1340" s="75">
        <v>45977</v>
      </c>
      <c r="C1340" s="20" t="s">
        <v>252</v>
      </c>
      <c r="D1340" s="20" t="s">
        <v>251</v>
      </c>
      <c r="G1340" s="20">
        <v>0.67</v>
      </c>
      <c r="I1340" s="198" t="s">
        <v>2125</v>
      </c>
    </row>
    <row r="1341" spans="1:9" x14ac:dyDescent="0.25">
      <c r="A1341" s="20">
        <v>1341</v>
      </c>
      <c r="B1341" s="75">
        <v>45977</v>
      </c>
      <c r="C1341" s="20" t="s">
        <v>218</v>
      </c>
      <c r="D1341" s="20" t="s">
        <v>219</v>
      </c>
      <c r="G1341" s="20">
        <v>0</v>
      </c>
      <c r="I1341" s="198" t="s">
        <v>2126</v>
      </c>
    </row>
    <row r="1342" spans="1:9" x14ac:dyDescent="0.25">
      <c r="A1342" s="20">
        <v>1342</v>
      </c>
      <c r="B1342" s="75">
        <v>45977</v>
      </c>
      <c r="C1342" s="20" t="s">
        <v>252</v>
      </c>
      <c r="D1342" s="20" t="s">
        <v>213</v>
      </c>
      <c r="G1342" s="20">
        <v>0.45</v>
      </c>
      <c r="I1342" s="198" t="s">
        <v>2127</v>
      </c>
    </row>
    <row r="1343" spans="1:9" x14ac:dyDescent="0.25">
      <c r="A1343" s="20">
        <v>1343</v>
      </c>
      <c r="B1343" s="75">
        <v>45977</v>
      </c>
      <c r="C1343" s="20" t="s">
        <v>218</v>
      </c>
      <c r="D1343" s="20" t="s">
        <v>216</v>
      </c>
      <c r="G1343" s="20">
        <v>0</v>
      </c>
      <c r="I1343" s="198" t="s">
        <v>2128</v>
      </c>
    </row>
    <row r="1344" spans="1:9" x14ac:dyDescent="0.25">
      <c r="A1344" s="20">
        <v>1344</v>
      </c>
      <c r="B1344" s="75">
        <v>45977</v>
      </c>
      <c r="C1344" s="20" t="s">
        <v>773</v>
      </c>
      <c r="D1344" s="20" t="s">
        <v>241</v>
      </c>
      <c r="G1344" s="20">
        <v>0.7</v>
      </c>
      <c r="I1344" s="198" t="s">
        <v>2129</v>
      </c>
    </row>
    <row r="1345" spans="1:9" x14ac:dyDescent="0.25">
      <c r="A1345" s="20">
        <v>1345</v>
      </c>
      <c r="B1345" s="75">
        <v>45977</v>
      </c>
      <c r="C1345" s="20" t="s">
        <v>493</v>
      </c>
      <c r="D1345" s="20" t="s">
        <v>228</v>
      </c>
      <c r="G1345" s="20">
        <v>0.7</v>
      </c>
      <c r="I1345" s="198" t="s">
        <v>2130</v>
      </c>
    </row>
    <row r="1346" spans="1:9" x14ac:dyDescent="0.25">
      <c r="A1346" s="20">
        <v>1346</v>
      </c>
      <c r="B1346" s="75">
        <v>45977</v>
      </c>
      <c r="C1346" s="20" t="s">
        <v>352</v>
      </c>
      <c r="D1346" s="20" t="s">
        <v>243</v>
      </c>
      <c r="G1346" s="20">
        <v>0.7</v>
      </c>
      <c r="I1346" s="198" t="s">
        <v>2131</v>
      </c>
    </row>
    <row r="1347" spans="1:9" x14ac:dyDescent="0.25">
      <c r="A1347" s="20">
        <v>1347</v>
      </c>
      <c r="B1347" s="75">
        <v>45977</v>
      </c>
      <c r="C1347" s="20" t="s">
        <v>752</v>
      </c>
      <c r="D1347" s="20" t="s">
        <v>245</v>
      </c>
      <c r="G1347" s="20">
        <v>0.7</v>
      </c>
      <c r="I1347" s="198" t="s">
        <v>2132</v>
      </c>
    </row>
    <row r="1348" spans="1:9" x14ac:dyDescent="0.25">
      <c r="A1348" s="20">
        <v>1348</v>
      </c>
      <c r="B1348" s="75">
        <v>45977</v>
      </c>
      <c r="C1348" s="20" t="s">
        <v>260</v>
      </c>
      <c r="D1348" s="20" t="s">
        <v>247</v>
      </c>
      <c r="G1348" s="20">
        <v>0.7</v>
      </c>
      <c r="I1348" s="198" t="s">
        <v>2133</v>
      </c>
    </row>
    <row r="1349" spans="1:9" x14ac:dyDescent="0.25">
      <c r="A1349" s="20">
        <v>1349</v>
      </c>
      <c r="B1349" s="75">
        <v>45977</v>
      </c>
      <c r="C1349" s="20" t="s">
        <v>862</v>
      </c>
      <c r="D1349" s="20" t="s">
        <v>258</v>
      </c>
      <c r="G1349" s="20">
        <v>0.8</v>
      </c>
      <c r="I1349" s="198" t="s">
        <v>2134</v>
      </c>
    </row>
    <row r="1350" spans="1:9" x14ac:dyDescent="0.25">
      <c r="A1350" s="20">
        <v>1350</v>
      </c>
      <c r="B1350" s="75">
        <v>45977</v>
      </c>
      <c r="C1350" s="20" t="s">
        <v>435</v>
      </c>
      <c r="D1350" s="20" t="s">
        <v>290</v>
      </c>
      <c r="G1350" s="20">
        <v>0.8</v>
      </c>
      <c r="I1350" s="198" t="s">
        <v>2135</v>
      </c>
    </row>
    <row r="1351" spans="1:9" x14ac:dyDescent="0.25">
      <c r="A1351" s="20">
        <v>1351</v>
      </c>
      <c r="B1351" s="75">
        <v>45977</v>
      </c>
      <c r="C1351" s="20" t="s">
        <v>964</v>
      </c>
      <c r="D1351" s="20" t="s">
        <v>200</v>
      </c>
      <c r="G1351" s="20">
        <v>1</v>
      </c>
      <c r="I1351" s="198" t="s">
        <v>2136</v>
      </c>
    </row>
    <row r="1352" spans="1:9" x14ac:dyDescent="0.25">
      <c r="A1352" s="20">
        <v>1352</v>
      </c>
      <c r="B1352" s="75">
        <v>45977</v>
      </c>
      <c r="C1352" s="20" t="s">
        <v>434</v>
      </c>
      <c r="D1352" s="20" t="s">
        <v>196</v>
      </c>
      <c r="G1352" s="20">
        <v>1</v>
      </c>
      <c r="H1352" s="20" t="s">
        <v>986</v>
      </c>
      <c r="I1352" s="198" t="s">
        <v>2137</v>
      </c>
    </row>
    <row r="1353" spans="1:9" x14ac:dyDescent="0.25">
      <c r="A1353" s="20">
        <v>1353</v>
      </c>
      <c r="B1353" s="75">
        <v>45977</v>
      </c>
      <c r="C1353" s="20" t="s">
        <v>434</v>
      </c>
      <c r="D1353" s="20" t="s">
        <v>258</v>
      </c>
      <c r="G1353" s="20">
        <v>0</v>
      </c>
      <c r="I1353" s="198" t="s">
        <v>2134</v>
      </c>
    </row>
    <row r="1354" spans="1:9" x14ac:dyDescent="0.25">
      <c r="A1354" s="20">
        <v>1354</v>
      </c>
      <c r="B1354" s="75">
        <v>45977</v>
      </c>
      <c r="C1354" s="20" t="s">
        <v>434</v>
      </c>
      <c r="D1354" s="20" t="s">
        <v>290</v>
      </c>
      <c r="G1354" s="20">
        <v>0</v>
      </c>
      <c r="I1354" s="198" t="s">
        <v>2135</v>
      </c>
    </row>
    <row r="1355" spans="1:9" x14ac:dyDescent="0.25">
      <c r="A1355" s="20">
        <v>1355</v>
      </c>
      <c r="B1355" s="75">
        <v>45977</v>
      </c>
      <c r="C1355" s="20" t="s">
        <v>757</v>
      </c>
      <c r="D1355" s="20" t="s">
        <v>247</v>
      </c>
      <c r="G1355" s="20">
        <v>0</v>
      </c>
      <c r="I1355" s="198" t="s">
        <v>2133</v>
      </c>
    </row>
    <row r="1356" spans="1:9" x14ac:dyDescent="0.25">
      <c r="A1356" s="20">
        <v>1356</v>
      </c>
      <c r="B1356" s="75">
        <v>45977</v>
      </c>
      <c r="C1356" s="20" t="s">
        <v>757</v>
      </c>
      <c r="D1356" s="20" t="s">
        <v>245</v>
      </c>
      <c r="G1356" s="20">
        <v>0</v>
      </c>
      <c r="I1356" s="198" t="s">
        <v>2132</v>
      </c>
    </row>
    <row r="1357" spans="1:9" x14ac:dyDescent="0.25">
      <c r="A1357" s="20">
        <v>1357</v>
      </c>
      <c r="B1357" s="75">
        <v>45977</v>
      </c>
      <c r="C1357" s="20" t="s">
        <v>926</v>
      </c>
      <c r="D1357" s="20" t="s">
        <v>241</v>
      </c>
      <c r="G1357" s="20">
        <v>0</v>
      </c>
      <c r="I1357" s="198" t="s">
        <v>2138</v>
      </c>
    </row>
    <row r="1358" spans="1:9" x14ac:dyDescent="0.25">
      <c r="A1358" s="20">
        <v>1358</v>
      </c>
      <c r="B1358" s="75">
        <v>45977</v>
      </c>
      <c r="C1358" s="20" t="s">
        <v>926</v>
      </c>
      <c r="D1358" s="20" t="s">
        <v>228</v>
      </c>
      <c r="G1358" s="20">
        <v>0</v>
      </c>
      <c r="I1358" s="198" t="s">
        <v>2139</v>
      </c>
    </row>
    <row r="1359" spans="1:9" x14ac:dyDescent="0.25">
      <c r="A1359" s="20">
        <v>1359</v>
      </c>
      <c r="B1359" s="75">
        <v>45977</v>
      </c>
      <c r="C1359" s="20" t="s">
        <v>201</v>
      </c>
      <c r="D1359" s="20" t="s">
        <v>243</v>
      </c>
      <c r="G1359" s="20">
        <v>0</v>
      </c>
      <c r="I1359" s="198" t="s">
        <v>2140</v>
      </c>
    </row>
    <row r="1360" spans="1:9" x14ac:dyDescent="0.25">
      <c r="A1360" s="20">
        <v>1360</v>
      </c>
      <c r="B1360" s="75">
        <v>45977</v>
      </c>
      <c r="C1360" s="20" t="s">
        <v>505</v>
      </c>
      <c r="D1360" s="20" t="s">
        <v>241</v>
      </c>
      <c r="G1360" s="20">
        <v>0.7</v>
      </c>
      <c r="I1360" s="198" t="s">
        <v>992</v>
      </c>
    </row>
    <row r="1361" spans="1:9" x14ac:dyDescent="0.25">
      <c r="A1361" s="20">
        <v>1361</v>
      </c>
      <c r="B1361" s="75">
        <v>45977</v>
      </c>
      <c r="C1361" s="20" t="s">
        <v>365</v>
      </c>
      <c r="D1361" s="20" t="s">
        <v>228</v>
      </c>
      <c r="G1361" s="20">
        <v>0.7</v>
      </c>
      <c r="I1361" s="198" t="s">
        <v>992</v>
      </c>
    </row>
    <row r="1362" spans="1:9" x14ac:dyDescent="0.25">
      <c r="A1362" s="20">
        <v>1362</v>
      </c>
      <c r="B1362" s="75">
        <v>45977</v>
      </c>
      <c r="C1362" s="20" t="s">
        <v>827</v>
      </c>
      <c r="D1362" s="20" t="s">
        <v>243</v>
      </c>
      <c r="G1362" s="20">
        <v>0.7</v>
      </c>
      <c r="I1362" s="198" t="s">
        <v>2141</v>
      </c>
    </row>
    <row r="1363" spans="1:9" x14ac:dyDescent="0.25">
      <c r="A1363" s="20">
        <v>1363</v>
      </c>
      <c r="B1363" s="75">
        <v>45977</v>
      </c>
      <c r="C1363" s="20" t="s">
        <v>364</v>
      </c>
      <c r="D1363" s="20" t="s">
        <v>245</v>
      </c>
      <c r="G1363" s="20">
        <v>0.7</v>
      </c>
      <c r="I1363" s="198" t="s">
        <v>2142</v>
      </c>
    </row>
    <row r="1364" spans="1:9" x14ac:dyDescent="0.25">
      <c r="A1364" s="20">
        <v>1364</v>
      </c>
      <c r="B1364" s="75">
        <v>45977</v>
      </c>
      <c r="C1364" s="20" t="s">
        <v>966</v>
      </c>
      <c r="D1364" s="20" t="s">
        <v>247</v>
      </c>
      <c r="G1364" s="20">
        <v>0.7</v>
      </c>
      <c r="I1364" s="198" t="s">
        <v>2143</v>
      </c>
    </row>
    <row r="1365" spans="1:9" x14ac:dyDescent="0.25">
      <c r="A1365" s="20">
        <v>1365</v>
      </c>
      <c r="B1365" s="75">
        <v>45977</v>
      </c>
      <c r="C1365" s="20" t="s">
        <v>967</v>
      </c>
      <c r="D1365" s="20" t="s">
        <v>258</v>
      </c>
      <c r="G1365" s="20">
        <v>0.7</v>
      </c>
      <c r="I1365" s="198" t="s">
        <v>2144</v>
      </c>
    </row>
    <row r="1366" spans="1:9" x14ac:dyDescent="0.25">
      <c r="A1366" s="20">
        <v>1366</v>
      </c>
      <c r="B1366" s="75">
        <v>45977</v>
      </c>
      <c r="C1366" s="20" t="s">
        <v>968</v>
      </c>
      <c r="D1366" s="20" t="s">
        <v>258</v>
      </c>
      <c r="G1366" s="20">
        <v>0</v>
      </c>
      <c r="I1366" s="198" t="s">
        <v>2145</v>
      </c>
    </row>
    <row r="1367" spans="1:9" x14ac:dyDescent="0.25">
      <c r="A1367" s="20">
        <v>1367</v>
      </c>
      <c r="B1367" s="75">
        <v>45977</v>
      </c>
      <c r="C1367" s="20" t="s">
        <v>283</v>
      </c>
      <c r="D1367" s="20" t="s">
        <v>196</v>
      </c>
      <c r="G1367" s="20">
        <v>0</v>
      </c>
      <c r="H1367" s="20" t="s">
        <v>988</v>
      </c>
      <c r="I1367" s="198" t="s">
        <v>2146</v>
      </c>
    </row>
    <row r="1368" spans="1:9" x14ac:dyDescent="0.25">
      <c r="A1368" s="20">
        <v>1368</v>
      </c>
      <c r="B1368" s="75">
        <v>45977</v>
      </c>
      <c r="C1368" s="20" t="s">
        <v>283</v>
      </c>
      <c r="D1368" s="20" t="s">
        <v>196</v>
      </c>
      <c r="G1368" s="20">
        <v>6</v>
      </c>
      <c r="H1368" s="20" t="s">
        <v>2147</v>
      </c>
      <c r="I1368" s="198" t="s">
        <v>992</v>
      </c>
    </row>
    <row r="1369" spans="1:9" x14ac:dyDescent="0.25">
      <c r="A1369" s="20">
        <v>1369</v>
      </c>
      <c r="B1369" s="75">
        <v>45977</v>
      </c>
      <c r="C1369" s="20" t="s">
        <v>965</v>
      </c>
      <c r="D1369" s="20" t="s">
        <v>245</v>
      </c>
      <c r="G1369" s="20">
        <v>0</v>
      </c>
      <c r="I1369" s="198" t="s">
        <v>2148</v>
      </c>
    </row>
    <row r="1370" spans="1:9" x14ac:dyDescent="0.25">
      <c r="A1370" s="20">
        <v>1370</v>
      </c>
      <c r="B1370" s="75">
        <v>45977</v>
      </c>
      <c r="C1370" s="20" t="s">
        <v>963</v>
      </c>
      <c r="D1370" s="20" t="s">
        <v>220</v>
      </c>
      <c r="G1370" s="20">
        <v>0</v>
      </c>
      <c r="I1370" s="198" t="s">
        <v>2149</v>
      </c>
    </row>
    <row r="1371" spans="1:9" x14ac:dyDescent="0.25">
      <c r="A1371" s="20">
        <v>1371</v>
      </c>
      <c r="B1371" s="75">
        <v>45977</v>
      </c>
      <c r="C1371" s="20" t="s">
        <v>238</v>
      </c>
      <c r="D1371" s="20" t="s">
        <v>247</v>
      </c>
      <c r="G1371" s="20">
        <v>0</v>
      </c>
      <c r="I1371" s="198" t="s">
        <v>2150</v>
      </c>
    </row>
    <row r="1372" spans="1:9" x14ac:dyDescent="0.25">
      <c r="A1372" s="20">
        <v>1372</v>
      </c>
      <c r="B1372" s="75">
        <v>45977</v>
      </c>
      <c r="C1372" s="20" t="s">
        <v>284</v>
      </c>
      <c r="D1372" s="20" t="s">
        <v>241</v>
      </c>
      <c r="G1372" s="20">
        <v>0</v>
      </c>
      <c r="I1372" s="198" t="s">
        <v>2151</v>
      </c>
    </row>
    <row r="1373" spans="1:9" x14ac:dyDescent="0.25">
      <c r="A1373" s="20">
        <v>1373</v>
      </c>
      <c r="B1373" s="75">
        <v>45977</v>
      </c>
      <c r="C1373" s="20" t="s">
        <v>522</v>
      </c>
      <c r="D1373" s="20" t="s">
        <v>228</v>
      </c>
      <c r="G1373" s="20">
        <v>0</v>
      </c>
      <c r="I1373" s="198" t="s">
        <v>2152</v>
      </c>
    </row>
    <row r="1374" spans="1:9" x14ac:dyDescent="0.25">
      <c r="A1374" s="20">
        <v>1374</v>
      </c>
      <c r="B1374" s="75">
        <v>45977</v>
      </c>
      <c r="C1374" s="20" t="s">
        <v>969</v>
      </c>
      <c r="D1374" s="20" t="s">
        <v>241</v>
      </c>
      <c r="G1374" s="20">
        <v>0.7</v>
      </c>
      <c r="I1374" s="198" t="s">
        <v>2153</v>
      </c>
    </row>
    <row r="1375" spans="1:9" x14ac:dyDescent="0.25">
      <c r="A1375" s="20">
        <v>1375</v>
      </c>
      <c r="B1375" s="75">
        <v>45977</v>
      </c>
      <c r="C1375" s="20" t="s">
        <v>970</v>
      </c>
      <c r="D1375" s="20" t="s">
        <v>228</v>
      </c>
      <c r="G1375" s="20">
        <v>0.7</v>
      </c>
      <c r="I1375" s="198" t="s">
        <v>992</v>
      </c>
    </row>
    <row r="1376" spans="1:9" x14ac:dyDescent="0.25">
      <c r="A1376" s="20">
        <v>1376</v>
      </c>
      <c r="B1376" s="75">
        <v>45977</v>
      </c>
      <c r="C1376" s="20" t="s">
        <v>971</v>
      </c>
      <c r="D1376" s="20" t="s">
        <v>247</v>
      </c>
      <c r="G1376" s="20">
        <v>0.7</v>
      </c>
      <c r="I1376" s="198" t="s">
        <v>2154</v>
      </c>
    </row>
    <row r="1377" spans="1:9" x14ac:dyDescent="0.25">
      <c r="A1377" s="20">
        <v>1377</v>
      </c>
      <c r="B1377" s="75">
        <v>45977</v>
      </c>
      <c r="C1377" s="20" t="s">
        <v>972</v>
      </c>
      <c r="D1377" s="20" t="s">
        <v>216</v>
      </c>
      <c r="G1377" s="20">
        <v>0.55000000000000004</v>
      </c>
      <c r="I1377" s="198" t="s">
        <v>2155</v>
      </c>
    </row>
    <row r="1378" spans="1:9" x14ac:dyDescent="0.25">
      <c r="A1378" s="20">
        <v>1378</v>
      </c>
      <c r="B1378" s="75">
        <v>45977</v>
      </c>
      <c r="C1378" s="20" t="s">
        <v>564</v>
      </c>
      <c r="D1378" s="20" t="s">
        <v>231</v>
      </c>
      <c r="G1378" s="20">
        <v>0</v>
      </c>
      <c r="I1378" s="198" t="s">
        <v>2156</v>
      </c>
    </row>
    <row r="1379" spans="1:9" x14ac:dyDescent="0.25">
      <c r="A1379" s="20">
        <v>1379</v>
      </c>
      <c r="B1379" s="75">
        <v>45977</v>
      </c>
      <c r="C1379" s="20" t="s">
        <v>973</v>
      </c>
      <c r="D1379" s="20" t="s">
        <v>245</v>
      </c>
      <c r="G1379" s="20">
        <v>0.7</v>
      </c>
      <c r="I1379" s="198" t="s">
        <v>2157</v>
      </c>
    </row>
    <row r="1380" spans="1:9" x14ac:dyDescent="0.25">
      <c r="A1380" s="20">
        <v>1380</v>
      </c>
      <c r="B1380" s="75">
        <v>45977</v>
      </c>
      <c r="C1380" s="20" t="s">
        <v>937</v>
      </c>
      <c r="D1380" s="20" t="s">
        <v>245</v>
      </c>
      <c r="G1380" s="20">
        <v>0</v>
      </c>
      <c r="I1380" s="198" t="s">
        <v>2158</v>
      </c>
    </row>
    <row r="1381" spans="1:9" x14ac:dyDescent="0.25">
      <c r="A1381" s="20">
        <v>1381</v>
      </c>
      <c r="B1381" s="75">
        <v>45977</v>
      </c>
      <c r="C1381" s="20" t="s">
        <v>651</v>
      </c>
      <c r="D1381" s="20" t="s">
        <v>245</v>
      </c>
      <c r="G1381" s="20">
        <v>0.7</v>
      </c>
      <c r="I1381" s="198" t="s">
        <v>2292</v>
      </c>
    </row>
    <row r="1382" spans="1:9" x14ac:dyDescent="0.25">
      <c r="A1382" s="20">
        <v>1382</v>
      </c>
      <c r="B1382" s="75">
        <v>45977</v>
      </c>
      <c r="C1382" s="20" t="s">
        <v>2293</v>
      </c>
      <c r="D1382" s="20" t="s">
        <v>258</v>
      </c>
      <c r="G1382" s="20">
        <v>0.7</v>
      </c>
      <c r="I1382" s="198" t="s">
        <v>2294</v>
      </c>
    </row>
    <row r="1383" spans="1:9" x14ac:dyDescent="0.25">
      <c r="A1383" s="20">
        <v>1383</v>
      </c>
      <c r="B1383" s="75">
        <v>45977</v>
      </c>
      <c r="C1383" s="20" t="s">
        <v>392</v>
      </c>
      <c r="D1383" s="20" t="s">
        <v>277</v>
      </c>
      <c r="G1383" s="20">
        <v>3</v>
      </c>
      <c r="I1383" s="198" t="s">
        <v>2295</v>
      </c>
    </row>
    <row r="1384" spans="1:9" x14ac:dyDescent="0.25">
      <c r="A1384" s="20">
        <v>1384</v>
      </c>
      <c r="B1384" s="75">
        <v>45977</v>
      </c>
      <c r="C1384" s="20" t="s">
        <v>883</v>
      </c>
      <c r="D1384" s="20" t="s">
        <v>258</v>
      </c>
      <c r="G1384" s="20">
        <v>0</v>
      </c>
      <c r="I1384" s="198" t="s">
        <v>2294</v>
      </c>
    </row>
    <row r="1385" spans="1:9" x14ac:dyDescent="0.25">
      <c r="A1385" s="20">
        <v>1385</v>
      </c>
      <c r="B1385" s="75">
        <v>45977</v>
      </c>
      <c r="C1385" s="20" t="s">
        <v>217</v>
      </c>
      <c r="D1385" s="20" t="s">
        <v>219</v>
      </c>
      <c r="G1385" s="20">
        <v>0.83</v>
      </c>
      <c r="I1385" s="198" t="s">
        <v>2296</v>
      </c>
    </row>
    <row r="1386" spans="1:9" x14ac:dyDescent="0.25">
      <c r="A1386" s="20">
        <v>1386</v>
      </c>
      <c r="B1386" s="75">
        <v>45977</v>
      </c>
      <c r="C1386" s="20" t="s">
        <v>253</v>
      </c>
      <c r="D1386" s="20" t="s">
        <v>251</v>
      </c>
      <c r="G1386" s="20">
        <v>0</v>
      </c>
      <c r="I1386" s="198" t="s">
        <v>2297</v>
      </c>
    </row>
    <row r="1387" spans="1:9" x14ac:dyDescent="0.25">
      <c r="A1387" s="20">
        <v>1387</v>
      </c>
      <c r="B1387" s="75">
        <v>45977</v>
      </c>
      <c r="C1387" s="20" t="s">
        <v>2298</v>
      </c>
      <c r="D1387" s="20" t="s">
        <v>231</v>
      </c>
      <c r="G1387" s="20">
        <v>0.76</v>
      </c>
      <c r="I1387" s="198" t="s">
        <v>2299</v>
      </c>
    </row>
    <row r="1388" spans="1:9" x14ac:dyDescent="0.25">
      <c r="A1388" s="20">
        <v>1388</v>
      </c>
      <c r="B1388" s="75">
        <v>45977</v>
      </c>
      <c r="C1388" s="20" t="s">
        <v>919</v>
      </c>
      <c r="D1388" s="20" t="s">
        <v>213</v>
      </c>
      <c r="G1388" s="20">
        <v>0</v>
      </c>
      <c r="I1388" s="198" t="s">
        <v>2300</v>
      </c>
    </row>
    <row r="1389" spans="1:9" x14ac:dyDescent="0.25">
      <c r="A1389" s="20">
        <v>1389</v>
      </c>
      <c r="B1389" s="75">
        <v>45977</v>
      </c>
      <c r="C1389" s="20" t="s">
        <v>2301</v>
      </c>
      <c r="D1389" s="20" t="s">
        <v>243</v>
      </c>
      <c r="G1389" s="20">
        <v>0</v>
      </c>
      <c r="I1389" s="198" t="s">
        <v>2302</v>
      </c>
    </row>
    <row r="1390" spans="1:9" x14ac:dyDescent="0.25">
      <c r="A1390" s="20">
        <v>1390</v>
      </c>
      <c r="B1390" s="75">
        <v>45977</v>
      </c>
      <c r="C1390" s="20" t="s">
        <v>2301</v>
      </c>
      <c r="D1390" s="20" t="s">
        <v>245</v>
      </c>
      <c r="G1390" s="20">
        <v>0</v>
      </c>
      <c r="I1390" s="198" t="s">
        <v>2304</v>
      </c>
    </row>
    <row r="1391" spans="1:9" x14ac:dyDescent="0.25">
      <c r="A1391" s="20">
        <v>1391</v>
      </c>
      <c r="B1391" s="75">
        <v>45977</v>
      </c>
      <c r="C1391" s="20" t="s">
        <v>323</v>
      </c>
      <c r="D1391" s="20" t="s">
        <v>247</v>
      </c>
      <c r="G1391" s="20">
        <v>0</v>
      </c>
      <c r="I1391" s="198" t="s">
        <v>2305</v>
      </c>
    </row>
    <row r="1392" spans="1:9" x14ac:dyDescent="0.25">
      <c r="A1392" s="20">
        <v>1392</v>
      </c>
      <c r="B1392" s="75">
        <v>45977</v>
      </c>
      <c r="C1392" s="20" t="s">
        <v>2303</v>
      </c>
      <c r="D1392" s="20" t="s">
        <v>241</v>
      </c>
      <c r="G1392" s="20">
        <v>0</v>
      </c>
      <c r="I1392" s="198" t="s">
        <v>2306</v>
      </c>
    </row>
    <row r="1393" spans="1:9" x14ac:dyDescent="0.25">
      <c r="A1393" s="20">
        <v>1393</v>
      </c>
      <c r="B1393" s="75">
        <v>45977</v>
      </c>
      <c r="C1393" s="20" t="s">
        <v>379</v>
      </c>
      <c r="D1393" s="20" t="s">
        <v>228</v>
      </c>
      <c r="G1393" s="20">
        <v>0</v>
      </c>
      <c r="I1393" s="198" t="s">
        <v>2307</v>
      </c>
    </row>
    <row r="1394" spans="1:9" x14ac:dyDescent="0.25">
      <c r="A1394" s="20">
        <v>1394</v>
      </c>
      <c r="B1394" s="75">
        <v>45977</v>
      </c>
      <c r="C1394" s="20" t="s">
        <v>890</v>
      </c>
      <c r="D1394" s="20" t="s">
        <v>241</v>
      </c>
      <c r="G1394" s="20">
        <v>0.7</v>
      </c>
      <c r="I1394" s="198" t="s">
        <v>2308</v>
      </c>
    </row>
    <row r="1395" spans="1:9" x14ac:dyDescent="0.25">
      <c r="A1395" s="20">
        <v>1395</v>
      </c>
      <c r="B1395" s="75">
        <v>45977</v>
      </c>
      <c r="C1395" s="20" t="s">
        <v>890</v>
      </c>
      <c r="D1395" s="20" t="s">
        <v>228</v>
      </c>
      <c r="G1395" s="20">
        <v>0.7</v>
      </c>
      <c r="I1395" s="198" t="s">
        <v>2309</v>
      </c>
    </row>
    <row r="1396" spans="1:9" x14ac:dyDescent="0.25">
      <c r="A1396" s="20">
        <v>1396</v>
      </c>
      <c r="B1396" s="75">
        <v>45977</v>
      </c>
      <c r="C1396" s="20" t="s">
        <v>806</v>
      </c>
      <c r="D1396" s="20" t="s">
        <v>200</v>
      </c>
      <c r="G1396" s="20">
        <v>0</v>
      </c>
      <c r="I1396" s="198" t="s">
        <v>2310</v>
      </c>
    </row>
    <row r="1397" spans="1:9" x14ac:dyDescent="0.25">
      <c r="A1397" s="20">
        <v>1397</v>
      </c>
      <c r="B1397" s="75">
        <v>45977</v>
      </c>
      <c r="C1397" s="20" t="s">
        <v>818</v>
      </c>
      <c r="D1397" s="20" t="s">
        <v>247</v>
      </c>
      <c r="G1397" s="20">
        <v>0.7</v>
      </c>
      <c r="I1397" s="198" t="s">
        <v>2311</v>
      </c>
    </row>
    <row r="1398" spans="1:9" x14ac:dyDescent="0.25">
      <c r="A1398" s="20">
        <v>1398</v>
      </c>
      <c r="B1398" s="75">
        <v>45977</v>
      </c>
      <c r="C1398" s="20" t="s">
        <v>397</v>
      </c>
      <c r="D1398" s="20" t="s">
        <v>243</v>
      </c>
      <c r="G1398" s="20">
        <v>0.7</v>
      </c>
      <c r="I1398" s="198" t="s">
        <v>2312</v>
      </c>
    </row>
    <row r="1399" spans="1:9" x14ac:dyDescent="0.25">
      <c r="A1399" s="20">
        <v>1399</v>
      </c>
      <c r="B1399" s="75">
        <v>45977</v>
      </c>
      <c r="C1399" s="20" t="s">
        <v>469</v>
      </c>
      <c r="D1399" s="20" t="s">
        <v>247</v>
      </c>
      <c r="G1399" s="20">
        <v>0</v>
      </c>
      <c r="I1399" s="198" t="s">
        <v>2311</v>
      </c>
    </row>
    <row r="1400" spans="1:9" x14ac:dyDescent="0.25">
      <c r="A1400" s="20">
        <v>1400</v>
      </c>
      <c r="B1400" s="75">
        <v>45977</v>
      </c>
      <c r="C1400" s="20" t="s">
        <v>2313</v>
      </c>
      <c r="D1400" s="20" t="s">
        <v>241</v>
      </c>
      <c r="G1400" s="20">
        <v>0</v>
      </c>
      <c r="I1400" s="198" t="s">
        <v>2314</v>
      </c>
    </row>
    <row r="1401" spans="1:9" x14ac:dyDescent="0.25">
      <c r="A1401" s="20">
        <v>1401</v>
      </c>
      <c r="B1401" s="75">
        <v>45977</v>
      </c>
      <c r="C1401" s="20" t="s">
        <v>865</v>
      </c>
      <c r="D1401" s="20" t="s">
        <v>228</v>
      </c>
      <c r="G1401" s="20">
        <v>0</v>
      </c>
      <c r="I1401" s="198" t="s">
        <v>2315</v>
      </c>
    </row>
    <row r="1402" spans="1:9" x14ac:dyDescent="0.25">
      <c r="A1402" s="20">
        <v>1402</v>
      </c>
      <c r="B1402" s="75">
        <v>45977</v>
      </c>
      <c r="C1402" s="20" t="s">
        <v>2316</v>
      </c>
      <c r="D1402" s="20" t="s">
        <v>243</v>
      </c>
      <c r="G1402" s="20">
        <v>0</v>
      </c>
      <c r="I1402" s="198" t="s">
        <v>2317</v>
      </c>
    </row>
  </sheetData>
  <autoFilter ref="A1:I306" xr:uid="{29A9EA11-4B46-49FA-A50C-87FC0CED833C}"/>
  <phoneticPr fontId="19" type="noConversion"/>
  <hyperlinks>
    <hyperlink ref="I15" location="'1'!$F$72" display="$F$72 1" xr:uid="{09BF0B72-E46E-4065-977E-0575DECC136C}"/>
    <hyperlink ref="I16" location="'1'!$F$40" display="$F$40 1" xr:uid="{F7D653F5-7129-4291-B84D-D260D30161B9}"/>
    <hyperlink ref="I18" location="'1'!$G$79" display="$G$79 1" xr:uid="{B698BFE2-83B0-4775-ADA3-BAEFE8C141A3}"/>
    <hyperlink ref="I19" location="'1'!$G$80" display="$G$80 1" xr:uid="{CC4D2A64-3F8E-4DA4-8706-7F645F0D3EC2}"/>
    <hyperlink ref="I20" location="'1'!$G$43" display="$G$43 1" xr:uid="{2843DCEE-020C-419E-8815-AE5481B57C06}"/>
    <hyperlink ref="I23" location="'1'!$G$15" display="$G$15 1" xr:uid="{EB3C4BC5-B721-4EE2-85BF-79A6E953D46D}"/>
    <hyperlink ref="I24" location="'1'!$L$15" display="$L$15 1" xr:uid="{DDBD5666-205D-47B4-8F9C-167DECA7577E}"/>
    <hyperlink ref="I25" location="'1'!$L$43" display="$L$43 1" xr:uid="{F4ECA1F0-0980-496D-9155-86EF60A5D559}"/>
    <hyperlink ref="I26" r:id="rId1" location="'1'!$L$43" xr:uid="{3DDA50BA-AB8F-4E7D-A358-12E9C6A8DBAF}"/>
    <hyperlink ref="I27" location="'1'!$L$63" display="$L$63 1" xr:uid="{A6625302-B55A-4DF8-8EAB-5A50D7BDA0C9}"/>
    <hyperlink ref="I28" location="'1'!$L$64" display="$L$64 1" xr:uid="{FEFB09A3-5F9D-42FC-97E9-2F167B31A17F}"/>
    <hyperlink ref="I29" location="'1'!$L$67" display="$L$67 1" xr:uid="{0FFF3FA8-E929-4AFA-9C1E-CB49BEA1D3A3}"/>
    <hyperlink ref="I30" location="'1'!$M$66" display="$M$66 1" xr:uid="{65144EFE-159A-4194-8072-8CE13A07A58D}"/>
    <hyperlink ref="I31" location="'1'!$M$72" display="$M$72 1" xr:uid="{1DFFA1D3-B0CC-4808-9CBB-A5F839A5F4BE}"/>
    <hyperlink ref="I32" location="'1'!$M$94" display="$M$94 1" xr:uid="{31E863AD-5E1F-4B58-B4AC-BAEB2E3B3C55}"/>
    <hyperlink ref="I33" location="'1'!$M$95" display="$M$95 1" xr:uid="{9AF98495-C354-42DC-B3BA-AC41D3F93AD4}"/>
    <hyperlink ref="I35" location="'1'!$M$14" display="$M$14 1" xr:uid="{DE02C1AD-4CD4-40DD-8F8A-AD53AF5921C1}"/>
    <hyperlink ref="I36" location="'1'!$M$64" display="$M$64 1" xr:uid="{A28614A5-825B-4B70-BE3F-D9A8B4178752}"/>
    <hyperlink ref="I37" location="'1'!$M$80" display="$M$80 1" xr:uid="{F16FD334-FD63-43D9-BD54-6CE6FDD4F81B}"/>
    <hyperlink ref="I38" location="'1'!$M$78" display="$M$78 1" xr:uid="{23B52F33-8CA8-40A2-84C6-F7494D1A8A30}"/>
    <hyperlink ref="I39" r:id="rId2" location="'1'!$M$66" xr:uid="{8AED1A78-8E97-4AD6-87A4-FCB4FB46B2DE}"/>
    <hyperlink ref="I40" location="'1'!$N$64" display="$N$64 1" xr:uid="{4A1C011C-371A-492A-931C-9267AC26D17D}"/>
    <hyperlink ref="I41" location="'1'!$O$56" display="$O$56 1" xr:uid="{89B49A22-D8FA-422D-ACFF-9C8D3956ACE9}"/>
    <hyperlink ref="I42" location="'1'!$O$55" display="$O$55 1" xr:uid="{01112F70-E5C5-45BA-AB1F-E1F5BDFA553F}"/>
    <hyperlink ref="I43" location="'1'!$O$58" display="$O$58 1" xr:uid="{D58A902F-3652-4122-9E06-F45A7EB9F902}"/>
    <hyperlink ref="I44" location="'1'!$O$14" display="$O$14 1" xr:uid="{82045864-41B3-4750-A07C-1F5D41C8735B}"/>
    <hyperlink ref="I48" location="'1'!$O$67" display="$O$67 1" xr:uid="{0497ADA4-1C6A-4CEE-83D2-8FC844457ED6}"/>
    <hyperlink ref="I49" location="'1'!$P$67" display="$P$67 1" xr:uid="{7E8DCE68-4FFC-40DE-B6BB-62D73CD766B0}"/>
    <hyperlink ref="I50" location="'1'!$P$56" display="$P$56 1" xr:uid="{EE3DEA9B-BE95-4955-8321-09155830AD53}"/>
    <hyperlink ref="I51" location="'1'!$P$55" display="$P$55 1" xr:uid="{AE49AFC2-4D9B-4629-AC63-A33AF4A3B834}"/>
    <hyperlink ref="I52" location="'1'!$Q$58" display="$Q$58 1" xr:uid="{D39598E2-F192-4E91-876E-3AA8F0AF4612}"/>
    <hyperlink ref="I53" location="'1'!$Q$45" display="$Q$45 1" xr:uid="{24284C96-BB24-45E8-8173-C6920E7ED29E}"/>
    <hyperlink ref="I55" location="'1'!$Q$56" display="$Q$56 1" xr:uid="{09DA73AA-FE35-4F59-A708-9155CC308D40}"/>
    <hyperlink ref="I56" location="'1'!$Q$55" display="$Q$55 1" xr:uid="{1232EE5A-B664-45B6-9758-0C65A780E1E6}"/>
    <hyperlink ref="I57" location="'1'!$Q$63" display="$Q$63 1" xr:uid="{F9784807-30D7-420F-8B14-3DFEDEB08944}"/>
    <hyperlink ref="I58" location="'1'!$R$66" display="$R$66 1" xr:uid="{BA472D76-351F-47B9-A468-667B40EDED55}"/>
    <hyperlink ref="I59" location="'1'!$R$63" display="$R$63 1" xr:uid="{152BE1AD-AC4D-4A20-98E4-CABE461B241E}"/>
    <hyperlink ref="I60" r:id="rId3" location="'1'!$R$66" xr:uid="{0CBAF992-994C-4DCE-83EE-E505165D3F0C}"/>
    <hyperlink ref="I61" location="'1'!$R$55" display="$R$55 1" xr:uid="{39BD4BD9-2F9D-4506-9292-49F249D0004B}"/>
    <hyperlink ref="I62" location="'1'!$R$56" display="$R$56 1" xr:uid="{1165DE93-D90C-4556-A8F5-AB1D75AFB906}"/>
    <hyperlink ref="I63" location="'1'!$R$19" display="$R$19 1" xr:uid="{7E113F5B-FEBB-42A4-ABD5-6BCBE95079FA}"/>
    <hyperlink ref="I64" location="'1'!$R$58" display="$R$58 1" xr:uid="{F38E665B-38DA-44C9-A7B7-497254540F21}"/>
    <hyperlink ref="I65" location="'1'!$R$60" display="$R$60 1" xr:uid="{1208E356-A659-4291-90A6-188FBD43B654}"/>
    <hyperlink ref="I66" location="'1'!$R$15" display="$R$15 1" xr:uid="{160665B0-7DC5-4EBD-B126-0F285DF7B773}"/>
    <hyperlink ref="I68" location="'1'!$R$20" display="$R$20 1" xr:uid="{C96293DA-946B-475D-803B-E66C2CE1E414}"/>
    <hyperlink ref="I69" location="'1'!$R$25" display="$R$25 1" xr:uid="{11927F18-9246-42AE-8FE4-8163CFA78499}"/>
    <hyperlink ref="I70" location="'1'!$R$26" display="$R$26 1" xr:uid="{707B68A8-5A02-4317-B54D-5A4613E70283}"/>
    <hyperlink ref="I74" location="'1'!$S$78" display="$S$78 1" xr:uid="{BA19C105-38A4-4704-9477-383C1B4A7490}"/>
    <hyperlink ref="I75" location="'1'!$S$79" display="$S$79 1" xr:uid="{FF9990CD-BD42-4554-A7A1-06C0F4F925BA}"/>
    <hyperlink ref="I76" location="'1'!$S$72" display="$S$72 1" xr:uid="{A8E4C91B-A949-4F40-A2A0-FEDF2BF70D2E}"/>
    <hyperlink ref="I77" r:id="rId4" location="'1'!$S$72" xr:uid="{D41A4664-052C-4695-A914-DA7A58772A21}"/>
    <hyperlink ref="I78" location="'1'!$S$55" display="$S$55 1" xr:uid="{51BA86F4-013D-41F2-B8DF-342375B56872}"/>
    <hyperlink ref="I80" r:id="rId5" location="'1'!$S$55" xr:uid="{38248547-A2E8-40CF-8A6D-E184E12926B1}"/>
    <hyperlink ref="I81" location="'1'!$S$56" display="$S$56 1" xr:uid="{81352EB4-A3DD-4B1F-B0F9-A8ED674833F6}"/>
    <hyperlink ref="I83" r:id="rId6" location="'1'!$S$55" xr:uid="{54A51AC4-AA85-4832-9EB6-D24D93647713}"/>
    <hyperlink ref="I84" location="'1'!$T$55" display="$T$55 1" xr:uid="{7D422AA4-183B-4953-B97C-AD37F5399820}"/>
    <hyperlink ref="I85" location="'1'!$T$15" display="$T$15 1" xr:uid="{F187CA81-A836-4B6F-AC82-D2289EFF33EA}"/>
    <hyperlink ref="I86" r:id="rId7" location="'1'!$T$55" xr:uid="{D93AC2A5-3B55-4FBC-9286-5174EBE6AABD}"/>
    <hyperlink ref="I88" r:id="rId8" location="'1'!$T$15" xr:uid="{F03199BB-11D0-425E-9C12-4726302C3001}"/>
    <hyperlink ref="I89" location="'1'!$V$15" display="$V$15 1" xr:uid="{C39E50AE-67A6-4030-A0E6-4FD41A5FB30B}"/>
    <hyperlink ref="I90" r:id="rId9" location="'1'!$V$15" xr:uid="{BCFC8589-E631-4F7F-8BD0-5D796C8AE535}"/>
    <hyperlink ref="I91" location="'1'!$W$15" display="$W$15 1" xr:uid="{3160B655-A660-4AFA-A887-E4919839B428}"/>
    <hyperlink ref="I92" r:id="rId10" location="'1'!$W$15" xr:uid="{A641406E-6AC2-47B0-AB04-7B9A7AAFE82B}"/>
    <hyperlink ref="I93" location="'1'!$X$58" display="$X$58 1" xr:uid="{5ADCC052-5152-471F-8EFE-17CAA108194B}"/>
    <hyperlink ref="I94" location="'1'!$X$60" display="$X$60 1" xr:uid="{CC5E99A2-2866-400C-AF60-5814A3F5B1DE}"/>
    <hyperlink ref="I95" location="'1'!$Y$21" display="$Y$21 1" xr:uid="{9D2D6147-DC1A-4141-8966-B4F834AD18C4}"/>
    <hyperlink ref="I96" location="'1'!$Y$95" display="$Y$95 1" xr:uid="{9DEB6DF0-B637-431D-B522-D42491CC808E}"/>
    <hyperlink ref="I97" location="'1'!$Y$94" display="$Y$94 1" xr:uid="{3E36656A-F1E6-4051-A6B3-039B2EE570F1}"/>
    <hyperlink ref="I98" location="'1'!$Y$79" display="$Y$79 1" xr:uid="{5AC49BC2-C51F-40B9-9EA1-75937F867EA0}"/>
    <hyperlink ref="I99" location="'1'!$Y$80" display="$Y$80 1" xr:uid="{6C19D982-29E6-4942-8305-F97D59293F3E}"/>
    <hyperlink ref="I100" location="'1'!$Y$15" display="$Y$15 1" xr:uid="{FC146E81-DF43-4102-A6BE-2E1D9762FF77}"/>
    <hyperlink ref="I101" r:id="rId11" location="'1'!$Y$15" xr:uid="{11681BB4-12E3-4589-8B61-9353032FD1D5}"/>
    <hyperlink ref="I102" location="'1'!$Y$19" display="$Y$19 1" xr:uid="{B0B01266-319E-4BC1-AC46-94E66D0FF775}"/>
    <hyperlink ref="I103" location="'1'!$Z$20" display="$Z$20 1" xr:uid="{B8D3D0A9-7969-444F-9C15-F622773F35D5}"/>
    <hyperlink ref="I104" location="'1'!$Z$21" display="$Z$21 1" xr:uid="{6F5A9E5E-CB15-4DA2-B3EA-9B36E51C72FD}"/>
    <hyperlink ref="I105" location="'1'!$Z$25" display="$Z$25 1" xr:uid="{CAED0ABF-8B51-459D-AF9A-0A31B6B87E4B}"/>
    <hyperlink ref="I106" location="'1'!$Z$26" display="$Z$26 1" xr:uid="{7721BCAE-B6EF-40AB-821F-187C26698642}"/>
    <hyperlink ref="I107" location="'1'!$Z$60" display="$Z$60 1" xr:uid="{09F70197-7B4C-403A-AD0F-5A5E9885016A}"/>
    <hyperlink ref="I108" location="'1'!$Z$58" display="$Z$58 1" xr:uid="{678DEF04-38CD-49AA-BB3C-14B588967FB3}"/>
    <hyperlink ref="I109" location="'1'!$Z$56" display="$Z$56 1" xr:uid="{A3412F65-16B9-4000-9951-33984ECC420F}"/>
    <hyperlink ref="I110" location="'1'!$Z$55" display="$Z$55 1" xr:uid="{6E6AB61D-B115-49DB-AE33-2A2C8DD73BFD}"/>
    <hyperlink ref="I111" location="'1'!$Z$66" display="$Z$66 1" xr:uid="{22B9BB81-01E7-467A-BAFA-2F231D5B28DD}"/>
    <hyperlink ref="I112" location="'1'!$AA$64" display="$AA$64 1" xr:uid="{2E436B7E-D905-4517-92FC-E0B6EBC709A5}"/>
    <hyperlink ref="I113" location="'1'!$AA$67" display="$AA$67 1" xr:uid="{8A49B567-E39D-4332-A880-7E99307A205A}"/>
    <hyperlink ref="I114" location="'1'!$AB$63" display="$AB$63 1" xr:uid="{38A8525C-0F2A-4578-8952-16182B48503D}"/>
    <hyperlink ref="I115" location="'1'!$AB$72" display="$AB$72 1" xr:uid="{6977E35F-0AF7-4E73-A1D8-A50540AC6587}"/>
    <hyperlink ref="I116" location="'2'!$F$45" display="$F$45 2" xr:uid="{E67D8391-FDD8-44B7-8FFB-D483F8516E79}"/>
    <hyperlink ref="I117" location="'2'!$G$80" display="$G$80 2" xr:uid="{C2484E45-B930-42F5-893D-70F3F4FE5182}"/>
    <hyperlink ref="I118" location="'2'!$G$78" display="$G$78 2" xr:uid="{F166FA25-EE47-45CC-8F66-8CBD97E6718D}"/>
    <hyperlink ref="I119" location="'2'!$H$64" display="$H$64 2" xr:uid="{ABBBCB90-3A69-45FF-8E0F-F1A06CD4624A}"/>
    <hyperlink ref="I120" location="'2'!$H$67" display="$H$67 2" xr:uid="{E5A3C949-9F08-4409-A760-147FB9A55212}"/>
    <hyperlink ref="I121" location="'2'!$H$15" display="$H$15 2" xr:uid="{588D5587-7C2B-48D8-8DCC-334E99359012}"/>
    <hyperlink ref="I122" location="'2'!$H$63" display="$H$63 2" xr:uid="{37AD80EC-4DBC-433B-9900-9893CF05D4F2}"/>
    <hyperlink ref="I124" location="'2'!$I$67" display="$I$67 2" xr:uid="{07DE7E3F-F73C-46E6-872B-EF298056FBAF}"/>
    <hyperlink ref="I125" location="'2'!$I$63" display="$I$63 2" xr:uid="{8C5D8088-18F7-47FA-BDEE-D19DACEC0523}"/>
    <hyperlink ref="I126" location="'2'!$K$15" display="$K$15 2" xr:uid="{DAC1C9AE-7B2D-41C0-9A58-429818646AD9}"/>
    <hyperlink ref="I128" r:id="rId12" location="'2'!$K$15" xr:uid="{643FF3A4-1C2D-4167-B62B-349D87D317C9}"/>
    <hyperlink ref="I129" location="'2'!$L$72" display="$L$72 2" xr:uid="{502188DB-7AFB-4536-AB00-DFAD2AB70BCE}"/>
    <hyperlink ref="I130" location="'2'!$L$15" display="$L$15 2" xr:uid="{9BBD4080-AEA2-4422-8903-C92C087800F9}"/>
    <hyperlink ref="I131" r:id="rId13" location="'2'!$L$15" xr:uid="{5E408267-97C0-4C98-A726-70ED4E196B60}"/>
    <hyperlink ref="I133" r:id="rId14" location="'2'!$L$15" xr:uid="{33351FD5-BB09-47E1-8A15-91378EE119D4}"/>
    <hyperlink ref="I134" location="'2'!$L$64" display="$L$64 2" xr:uid="{2E62F4A6-2E42-4EF6-93A5-848518BAC1E4}"/>
    <hyperlink ref="I135" location="'2'!$M$15" display="$M$15 2" xr:uid="{0021A245-0244-448B-BACA-CEB8C5D102F8}"/>
    <hyperlink ref="I136" location="'2'!$M$72" display="$M$72 2" xr:uid="{5BA9F8D7-9E89-4B33-9AEC-FE72D95727D1}"/>
    <hyperlink ref="I137" location="'2'!$M$16" display="$M$16 2" xr:uid="{AA4FC5E1-8818-42F8-A2FB-613CB6A5378D}"/>
    <hyperlink ref="I138" location="'2'!$M$67" display="$M$67 2" xr:uid="{B935A0C8-2DB0-4E4A-88BF-3AEAEBA25DF5}"/>
    <hyperlink ref="I139" location="'2'!$N$63" display="$N$63 2" xr:uid="{81D71839-E49C-4196-85D0-A900AEFB0870}"/>
    <hyperlink ref="I140" location="'2'!$N$66" display="$N$66 2" xr:uid="{465B7B49-CD7B-4163-9BB1-591EFA5AD4A7}"/>
    <hyperlink ref="I141" location="'2'!$N$72" display="$N$72 2" xr:uid="{5716A334-290D-4906-9B56-5F1998B63008}"/>
    <hyperlink ref="I142" location="'2'!$M$78" display="$M$78 2" xr:uid="{60FB9817-C8DE-4AB2-8B7B-ECC2E7D11AFB}"/>
    <hyperlink ref="I143" location="'2'!$M$79" display="$M$79 2" xr:uid="{2B11F757-587B-4E71-A253-0B3F900AF252}"/>
    <hyperlink ref="I144" location="'2'!$M$94" display="$M$94 2" xr:uid="{2F649891-C730-4803-A11A-E7D0697514D6}"/>
    <hyperlink ref="I145" location="'2'!$M$95" display="$M$95 2" xr:uid="{7570B618-A1BE-4FD9-9AB1-A09C8353CD09}"/>
    <hyperlink ref="I146" location="'2'!$O$16" display="$O$16 2" xr:uid="{1A5DDD0C-42AA-4B30-9758-DA444706FA9A}"/>
    <hyperlink ref="I147" location="'2'!$O$55" display="$O$55 2" xr:uid="{25A10F3E-B43C-461D-9E91-78634890BCF9}"/>
    <hyperlink ref="I148" location="'2'!$O$60" display="$O$60 2" xr:uid="{3278289A-9584-481C-B0F8-0CE4B61734B7}"/>
    <hyperlink ref="I151" location="'2'!$O$64" display="$O$64 2" xr:uid="{690F0465-4945-4B78-8F71-B4123482DF40}"/>
    <hyperlink ref="I152" location="'2'!$P$64" display="$P$64 2" xr:uid="{84ABA8D0-82A1-4847-8BD0-F77235308F25}"/>
    <hyperlink ref="I153" location="'2'!$P$55" display="$P$55 2" xr:uid="{DB4EC230-127B-4CFF-8F6C-725279C4F2CF}"/>
    <hyperlink ref="I154" location="'2'!$P$58" display="$P$58 2" xr:uid="{9E01F05C-1D0E-4CE5-8299-52721567F0F9}"/>
    <hyperlink ref="I155" location="'2'!$P$56" display="$P$56 2" xr:uid="{EE50D147-88FF-459F-8C72-082610F845A9}"/>
    <hyperlink ref="I156" location="'2'!$P$60" display="$P$60 2" xr:uid="{0827FC4E-59EF-423C-AA78-ECDCEDE2372E}"/>
    <hyperlink ref="I157" location="'2'!$P$45" display="$P$45 2" xr:uid="{A39F828D-9E0A-4CB9-AE68-82DE274FB916}"/>
    <hyperlink ref="I158" location="'2'!$Q$55" display="$Q$55 2" xr:uid="{1D1166E9-CCE7-42BE-91E6-CE9FBFED5793}"/>
    <hyperlink ref="I159" location="'2'!$Q$56" display="$Q$56 2" xr:uid="{907F7424-2E82-45B6-ABF5-3DB2E16E01D9}"/>
    <hyperlink ref="I160" location="'2'!$Q$58" display="$Q$58 2" xr:uid="{E7B37881-AF64-4048-A82C-C2FF41DC5156}"/>
    <hyperlink ref="I161" location="'2'!$Q$60" display="$Q$60 2" xr:uid="{A38D5D1C-F3A3-412C-B763-4A456B9DBFAE}"/>
    <hyperlink ref="I162" location="'2'!$Q$67" display="$Q$67 2" xr:uid="{FB2372AC-FED2-463B-BC46-C461FDA1DA85}"/>
    <hyperlink ref="I163" location="'2'!$R$64" display="$R$64 2" xr:uid="{2A7C3E69-407D-449F-84CC-0744DA4652F3}"/>
    <hyperlink ref="I164" location="'2'!$S$66" display="$S$66 2" xr:uid="{907D476F-4B29-4A65-86C3-1235EC97D5B9}"/>
    <hyperlink ref="I165" location="'2'!$S$55" display="$S$55 2" xr:uid="{22845835-BD5F-462E-BBC2-B72414048B68}"/>
    <hyperlink ref="I166" location="'2'!$S$64" display="$S$64 2" xr:uid="{04894279-EF1D-4700-A093-F0CE62144901}"/>
    <hyperlink ref="I167" location="'2'!$S$67" display="$S$67 2" xr:uid="{E583DFDF-F52B-4760-9081-F3E9DC095066}"/>
    <hyperlink ref="I168" r:id="rId15" location="'2'!$S$66" xr:uid="{E151426F-FA9D-432F-9FDD-842246531740}"/>
    <hyperlink ref="I169" location="'2'!$S$56" display="$S$56 2" xr:uid="{655B3FF3-5B15-406D-A56F-9071D9978A63}"/>
    <hyperlink ref="I170" location="'2'!$S$58" display="$S$58 2" xr:uid="{CA40A287-FA87-4FBA-AD09-F0A4F7161F3B}"/>
    <hyperlink ref="I171" location="'2'!$S$60" display="$S$60 2" xr:uid="{B29172A8-DD9C-44EC-8151-9E7ABAAA62F6}"/>
    <hyperlink ref="I172" location="'2'!$S$19" display="$S$19 2" xr:uid="{FB3C3996-A615-498E-A409-184F2AF881F7}"/>
    <hyperlink ref="I173" location="'2'!$S$20" display="$S$20 2" xr:uid="{2136502C-CBBF-451C-87F5-B89431F166A3}"/>
    <hyperlink ref="I174" location="'2'!$S$16" display="$S$16 2" xr:uid="{2467DE53-007B-4CA4-9CE3-596A20F1D2A8}"/>
    <hyperlink ref="I175" location="'2'!$T$79" display="$T$79 2" xr:uid="{9A2063A9-B50D-4B1B-8AC0-E2BC0BBB9190}"/>
    <hyperlink ref="I176" location="'2'!$T$80" display="$T$80 2" xr:uid="{346ACE70-C764-4D1C-8EBD-249CECB04CB0}"/>
    <hyperlink ref="I177" location="'2'!$T$20" display="$T$20 2" xr:uid="{593DFEC9-B49C-4304-B51E-2A085751EAFB}"/>
    <hyperlink ref="I178" location="'2'!$T$21" display="$T$21 2" xr:uid="{1C1E62FF-272A-4D45-A75E-F83845EA139A}"/>
    <hyperlink ref="I179" location="'2'!$U$22" display="$U$22 2" xr:uid="{7CB748B0-A4F1-4C29-BBBB-5E92387C2382}"/>
    <hyperlink ref="I180" location="'2'!$U$23" display="$U$23 2" xr:uid="{7F1EE9CB-237E-4F6A-95C7-B827336B7147}"/>
    <hyperlink ref="I181" location="'2'!$W$19" display="$W$19 2" xr:uid="{48CD73F3-F98E-4BB1-8605-E72C8094AE61}"/>
    <hyperlink ref="I182" location="'2'!$W$21" display="$W$21 2" xr:uid="{299DB828-66AC-407F-9370-E2B1F2A77850}"/>
    <hyperlink ref="I183" location="'2'!$X$20" display="$X$20 2" xr:uid="{2F211E95-BAB3-4873-82FF-AAE44F645E20}"/>
    <hyperlink ref="I184" r:id="rId16" location="'2'!$X$20" xr:uid="{CC50B98C-D274-48F6-8F88-7B32A80D2AEB}"/>
    <hyperlink ref="I185" location="'2'!$X$19" display="$X$19 2" xr:uid="{CE6514AC-25EA-44F8-BF46-934FA70AEF76}"/>
    <hyperlink ref="I186" location="'2'!$X$21" display="$X$21 2" xr:uid="{41F423AE-E094-4CB8-8459-A987777FD5B9}"/>
    <hyperlink ref="I187" location="'2'!$X$24" display="$X$24 2" xr:uid="{F68F9199-869C-45F2-8AAD-B1792086D9D2}"/>
    <hyperlink ref="I188" location="'2'!$X$25" display="$X$25 2" xr:uid="{51A458CC-839C-4D8B-9E3D-42D6FBA786DD}"/>
    <hyperlink ref="I189" location="'2'!$Y$26" display="$Y$26 2" xr:uid="{56100AA7-6709-478C-9AEB-5052D5A7C35A}"/>
    <hyperlink ref="I190" location="'2'!$Y$22" display="$Y$22 2" xr:uid="{C30CB0C9-86B3-498C-BA9C-0262EC6B46E6}"/>
    <hyperlink ref="I191" location="'2'!$Y$19" display="$Y$19 2" xr:uid="{9E2FDF07-507F-42FC-A12A-F0B77195A37B}"/>
    <hyperlink ref="I192" location="'2'!$Y$16" display="$Y$16 2" xr:uid="{CED27661-B07A-467D-BAF3-9E341B45B280}"/>
    <hyperlink ref="I193" r:id="rId17" location="'2'!$Y$16" xr:uid="{04F1A53A-C086-4F29-AB65-4C4D45C3B669}"/>
    <hyperlink ref="I194" location="'2'!$AA$21" display="$AA$21 2" xr:uid="{0417ED4F-A6AD-4DF6-B0BC-8E411717F92D}"/>
    <hyperlink ref="I195" location="'2'!$AA$43" display="$AA$43 2" xr:uid="{2CFE5532-5BDC-4CF2-88EA-09DC40755E3B}"/>
    <hyperlink ref="I196" r:id="rId18" location="'2'!$AA$43" xr:uid="{037F8B80-6642-4DA6-9A0C-EC9C7E942CF8}"/>
    <hyperlink ref="I197" location="'2'!$AA$20" display="$AA$20 2" xr:uid="{52F5F3E7-F32F-48D9-9595-81496B364973}"/>
    <hyperlink ref="I198" location="'2'!$AA$23" display="$AA$23 2" xr:uid="{6275C54A-8EAE-4282-A943-E300B5004D1F}"/>
    <hyperlink ref="I199" location="'2'!$AA$24" display="$AA$24 2" xr:uid="{7FF8BDAE-2584-469B-B8EB-27C2BA9C2A87}"/>
    <hyperlink ref="I200" location="'2'!$AB$25" display="$AB$25 2" xr:uid="{9E93266E-786C-43D7-BEF5-3DD759649C2F}"/>
    <hyperlink ref="I201" location="'2'!$AB$26" display="$AB$26 2" xr:uid="{AAFEBF4B-49E4-4529-8788-6BDA83E95418}"/>
    <hyperlink ref="I202" location="'2'!$AB$58" display="$AB$58 2" xr:uid="{BEAAA82C-27F8-4C6B-BEC1-DCF03C66543E}"/>
    <hyperlink ref="I203" location="'2'!$AB$60" display="$AB$60 2" xr:uid="{4CC357E4-DD95-423C-B7FA-B9824C433CEA}"/>
    <hyperlink ref="I204" location="'2'!$AB$55" display="$AB$55 2" xr:uid="{6507D6BF-9338-4517-98D4-C3B1B109A257}"/>
    <hyperlink ref="I205" location="'2'!$AB$56" display="$AB$56 2" xr:uid="{3FB0453A-B024-4B2D-8B5A-E5E828AD5BBA}"/>
    <hyperlink ref="I206" location="'2'!$AB$63" display="$AB$63 2" xr:uid="{C678863E-3781-45C6-939B-0FC9AEC34628}"/>
    <hyperlink ref="I207" location="'2'!$AB$66" display="$AB$66 2" xr:uid="{5D80905D-1A47-4CCE-93A5-5EC090E38FEC}"/>
    <hyperlink ref="I208" location="'2'!$AB$72" display="$AB$72 2" xr:uid="{BAA53488-42F1-4A22-8360-8F1139E343B9}"/>
    <hyperlink ref="I209" location="'2'!$AB$64" display="$AB$64 2" xr:uid="{9D60DC9C-2442-45A1-B942-6BC9F2A431E5}"/>
    <hyperlink ref="I210" location="'2'!$AB$67" display="$AB$67 2" xr:uid="{1D2806A6-4F4F-421F-A9E7-72017F6DAB51}"/>
    <hyperlink ref="I211" location="'2'!$AC$43" display="$AC$43 2" xr:uid="{C7E2A233-0E42-4B9D-AC35-68DF0905A0A9}"/>
    <hyperlink ref="I212" r:id="rId19" location="'2'!$AC$43" xr:uid="{570D4F6E-6B90-467C-887B-CE3E57373575}"/>
    <hyperlink ref="I213" location="'2'!$AC$45" display="$AC$45 2" xr:uid="{2DAA8968-D9DC-45BC-B784-D3FAE7B6B179}"/>
    <hyperlink ref="I214" location="'3'!$G$64" display="$G$64 3" xr:uid="{30FBD979-5827-4F23-8B74-A1F8664D09F0}"/>
    <hyperlink ref="I215" location="'3'!$G$67" display="$G$67 3" xr:uid="{F689CC32-95B0-4228-8869-752AF75C2AA1}"/>
    <hyperlink ref="I216" location="'3'!$G$15" display="$G$15 3" xr:uid="{1BAACF80-E95D-4DF5-9B81-5A3CF6071317}"/>
    <hyperlink ref="I219" location="'2'!$Y$80" display="$Y$80 2" xr:uid="{96C9AD2C-773D-4F82-9498-C777087A43DC}"/>
    <hyperlink ref="I220" location="'2'!$Y$78" display="$Y$78 2" xr:uid="{F980874B-2B04-4121-B50F-E6C5D62ACB52}"/>
    <hyperlink ref="I221" location="'3'!$G$78" display="$G$78 3" xr:uid="{8BE98C36-5617-4C9D-8EE9-517953CDB5DE}"/>
    <hyperlink ref="I222" location="'3'!$G$79" display="$G$79 3" xr:uid="{A705C647-3066-4266-8846-269DD46A60C9}"/>
    <hyperlink ref="I223" location="'3'!$L$63" display="$L$63 3" xr:uid="{49B2C1DC-319A-4342-955A-215B2CE2AEB4}"/>
    <hyperlink ref="I224" location="'3'!$L$72" display="$L$72 3" xr:uid="{21B8A7EC-5CEE-4E81-AC01-0A5EE37F442C}"/>
    <hyperlink ref="I225" location="'3'!$L$64" display="$L$64 3" xr:uid="{821B6350-8F7B-40F4-A23A-0422B6A08418}"/>
    <hyperlink ref="I226" location="'3'!$L$67" display="$L$67 3" xr:uid="{C3AB5F42-0EB9-4E60-A677-A7361660F6B5}"/>
    <hyperlink ref="I227" location="'3'!$M$66" display="$M$66 3" xr:uid="{6041DE58-5705-41EC-BB1B-C055EDCC2F51}"/>
    <hyperlink ref="I229" location="'3'!$M$63" display="$M$63 3" xr:uid="{7BDF73F8-7024-449D-AB93-279526390667}"/>
    <hyperlink ref="I230" location="'2'!$Y$95" display="$Y$95 2" xr:uid="{E7284CF9-4FB1-4A0B-BE18-74811D468526}"/>
    <hyperlink ref="I231" location="'2'!$Y$94" display="$Y$94 2" xr:uid="{E59872E1-C5DD-415E-8A06-C03A70FD7DA1}"/>
    <hyperlink ref="I232" location="'3'!$M$94" display="$M$94 3" xr:uid="{AAF0F252-C736-43E7-9E12-E9BBD822A5CA}"/>
    <hyperlink ref="I233" location="'3'!$M$95" display="$M$95 3" xr:uid="{9122FA20-F17E-4AA1-99B4-BEDA2BB943D5}"/>
    <hyperlink ref="I234" location="'3'!$M$72" display="$M$72 3" xr:uid="{A6D0D37C-1F43-4F09-B6DC-798AD84BB58B}"/>
    <hyperlink ref="I235" location="'3'!$M$64" display="$M$64 3" xr:uid="{5D11032D-5FE7-4B1F-B5A1-17EC4288D09F}"/>
    <hyperlink ref="I236" location="'3'!$N$63" display="$N$63 3" xr:uid="{DA250016-8ABF-40B6-9B40-CD5C4FCE4683}"/>
    <hyperlink ref="I237" location="'3'!$N$72" display="$N$72 3" xr:uid="{CB9B0DDF-A67A-4935-AD07-2B750EFBDF59}"/>
    <hyperlink ref="I238" location="'3'!$N$66" display="$N$66 3" xr:uid="{BF8833E9-3F49-46A5-ADF9-C7A56C1A009B}"/>
    <hyperlink ref="I239" location="'3'!$N$64" display="$N$64 3" xr:uid="{C2A4F771-06D0-4947-AC62-5DE3C8D4F722}"/>
    <hyperlink ref="I240" location="'3'!$N$58" display="$N$58 3" xr:uid="{C322C0EA-D5BB-4A7C-A516-B687D1893632}"/>
    <hyperlink ref="I241" location="'3'!$N$60" display="$N$60 3" xr:uid="{9A5D52E7-4269-4703-B934-7DAA3C853786}"/>
    <hyperlink ref="I242" location="'3'!$N$15" display="$N$15 3" xr:uid="{963D5E26-0435-4170-9FD2-B9C92C570CA8}"/>
    <hyperlink ref="I243" location="'3'!$O$58" display="$O$58 3" xr:uid="{FD1230BE-40AE-40EA-9ADE-7322E9502DD7}"/>
    <hyperlink ref="I244" location="'3'!$O$60" display="$O$60 3" xr:uid="{9EAAFBD7-B1AD-4E0B-88F0-FCD97350CBD2}"/>
    <hyperlink ref="I245" r:id="rId20" location="'3'!$O$60" xr:uid="{AE637E14-C820-4AA5-8A1F-3AB33C1C50A5}"/>
    <hyperlink ref="I246" r:id="rId21" location="'3'!$O$58" xr:uid="{19C3973B-B301-436C-9159-5F0FD8012597}"/>
    <hyperlink ref="I247" location="'3'!$O$45" display="$O$45 3" xr:uid="{BEC15B0E-36A1-4E15-AA23-7860EC5ECF82}"/>
    <hyperlink ref="I249" location="'3'!$P$58" display="$P$58 3" xr:uid="{BCF50A96-E18A-4E5E-B93B-95A76441EEC8}"/>
    <hyperlink ref="I250" location="'3'!$Q$55" display="$Q$55 3" xr:uid="{B846B512-F492-49B2-BA45-C156012AEA6F}"/>
    <hyperlink ref="I251" location="'3'!$Q$56" display="$Q$56 3" xr:uid="{F8988847-B669-4745-A590-A158446FF2A6}"/>
    <hyperlink ref="I252" location="'3'!$Q$19" display="$Q$19 3" xr:uid="{01617384-1FD1-4B58-BD1E-14807A046802}"/>
    <hyperlink ref="I253" location="'3'!$M$79" display="$M$79 3" xr:uid="{71546AAF-D175-45F1-82DB-F31F46168E08}"/>
    <hyperlink ref="I254" location="'3'!$M$80" display="$M$80 3" xr:uid="{4A298140-6D21-459D-BF3B-019D250F763B}"/>
    <hyperlink ref="I255" location="'3'!$Q$21" display="$Q$21 3" xr:uid="{BA609EDD-AC67-43A9-9531-D5714E3CC7F6}"/>
    <hyperlink ref="I256" location="'3'!$Q$78" display="$Q$78 3" xr:uid="{CF1778B7-F704-4F2D-9C56-B0ECCE3E10D9}"/>
    <hyperlink ref="I257" location="'3'!$Q$79" display="$Q$79 3" xr:uid="{583C9704-D8EC-49C1-95BA-C7A0FECED044}"/>
    <hyperlink ref="I258" r:id="rId22" location="'3'!$Q$78" xr:uid="{62163553-FAE2-4BA8-BFF1-110B2C8FEFA2}"/>
    <hyperlink ref="I259" r:id="rId23" location="'3'!$Q$79" xr:uid="{C9EE880A-B1EA-4C1A-857E-1DFE4BCD18C3}"/>
    <hyperlink ref="I260" location="'3'!$R$20" display="$R$20 3" xr:uid="{3A639DE2-9630-46BD-AC87-1997724A351C}"/>
    <hyperlink ref="I261" location="'3'!$R$22" display="$R$22 3" xr:uid="{6955A98D-9AD1-45EE-B063-B949F6C3606C}"/>
    <hyperlink ref="I262" location="'3'!$S$19" display="$S$19 3" xr:uid="{23927224-DCC9-47B3-A9E1-EE0ADF842729}"/>
    <hyperlink ref="I263" location="'3'!$T$19" display="$T$19 3" xr:uid="{8AD94F5D-D9CC-492A-9FF0-AE7F55683EBC}"/>
    <hyperlink ref="I264" location="'3'!$T$24" display="$T$24 3" xr:uid="{100A7356-500E-4206-945E-1CBA21047A90}"/>
    <hyperlink ref="I265" location="'3'!$U$80" display="$U$80 3" xr:uid="{37622E15-2517-4EB9-9863-E44D26429A0A}"/>
    <hyperlink ref="I266" location="'3'!$U$78" display="$U$78 3" xr:uid="{4E7C5376-0B8C-4015-81E1-1C32737B93DF}"/>
    <hyperlink ref="I267" location="'3'!$U$19" display="$U$19 3" xr:uid="{45417FCD-C0EB-4F62-BFA6-7305F1B63C9E}"/>
    <hyperlink ref="I268" location="'3'!$U$58" display="$U$58 3" xr:uid="{87DC5CF0-3559-414E-A7C5-786E00EBD680}"/>
    <hyperlink ref="I269" r:id="rId24" location="'3'!$U$58" xr:uid="{02FC2AC4-CD50-47AF-B7D4-2ACCF040A763}"/>
    <hyperlink ref="I270" location="'3'!$W$24" display="$W$24 3" xr:uid="{C8E53301-B02A-47D5-BB1B-10F960080BC6}"/>
    <hyperlink ref="I271" location="'3'!$W$23" display="$W$23 3" xr:uid="{AE84578D-FC6C-4F56-B6E6-F3FE9ED4AB90}"/>
    <hyperlink ref="I272" location="'3'!$X$58" display="$X$58 3" xr:uid="{834E6917-8CAC-4812-9F2A-D87FCD6065C9}"/>
    <hyperlink ref="I273" location="'3'!$X$22" display="$X$22 3" xr:uid="{8EE2F340-42B9-4ACB-8B11-AAC18ED6D7B3}"/>
    <hyperlink ref="I274" location="'3'!$X$21" display="$X$21 3" xr:uid="{453E7CF9-3914-4704-9502-AC18780CE568}"/>
    <hyperlink ref="I275" r:id="rId25" location="'3'!$X$58" xr:uid="{A0334640-3399-4E6F-BEF8-145ADBF63D64}"/>
    <hyperlink ref="I276" location="'3'!$X$20" display="$X$20 3" xr:uid="{633D7C6A-B8C8-4735-BC5A-5640B5B26892}"/>
    <hyperlink ref="I277" location="'3'!$Y$19" display="$Y$19 3" xr:uid="{9BC165E9-6E20-40B1-B594-8AE2105DCF9C}"/>
    <hyperlink ref="I278" location="'3'!$X$55" display="$X$55 3" xr:uid="{0E816611-F0A3-4DA6-AA46-655FA449DBC1}"/>
    <hyperlink ref="I279" r:id="rId26" location="'3'!$X$55" xr:uid="{C4E9A166-E71C-4567-A294-57ABAE867EA4}"/>
    <hyperlink ref="I280" location="'3'!$X$19" display="$X$19 3" xr:uid="{936EAB75-94EF-4BD9-BB1E-5FD163EF4D08}"/>
    <hyperlink ref="I281" location="'3'!$Y$20" display="$Y$20 3" xr:uid="{6753DE4F-5604-49B1-83EB-3547BD37E1F4}"/>
    <hyperlink ref="I282" location="'3'!$Y$21" display="$Y$21 3" xr:uid="{86A3AC38-8139-43E9-8C0E-0A922E4917A9}"/>
    <hyperlink ref="I283" location="'3'!$Y$95" display="$Y$95 3" xr:uid="{1A9594A6-02B7-4FF4-8CF7-CB590ED9F0B9}"/>
    <hyperlink ref="I284" location="'3'!$Y$94" display="$Y$94 3" xr:uid="{948C907E-0D29-439E-B4BA-36660D00E519}"/>
    <hyperlink ref="I285" location="'3'!$Y$78" display="$Y$78 3" xr:uid="{3AF17DB7-A685-4AA7-86D5-BEB40BD24BD0}"/>
    <hyperlink ref="I288" location="'3'!$Z$21" display="$Z$21 3" xr:uid="{6EDCC3E4-9F55-4704-9F8E-75150C16C2DB}"/>
    <hyperlink ref="I289" location="'3'!$Z$58" display="$Z$58 3" xr:uid="{A468A1F3-056B-4345-B2F0-003EEA45A4E3}"/>
    <hyperlink ref="I290" location="'3'!$Z$56" display="$Z$56 3" xr:uid="{3A0BF636-9F89-4D31-B6FF-D457459C6CA6}"/>
    <hyperlink ref="I291" location="'3'!$Z$55" display="$Z$55 3" xr:uid="{CA2A6391-5517-43F2-A5E0-AE8395C0C7E1}"/>
    <hyperlink ref="I292" location="'3'!$AA$60" display="$AA$60 3" xr:uid="{F4199541-0731-4FD1-A2E2-9255ACF6C4DD}"/>
    <hyperlink ref="I293" location="'3'!$AA$63" display="$AA$63 3" xr:uid="{715A6C4B-3F4E-4C10-A585-8C61CEA7B19E}"/>
    <hyperlink ref="I294" location="'3'!$AA$66" display="$AA$66 3" xr:uid="{CD3B09DE-5037-4174-B2C1-FAF54E519427}"/>
    <hyperlink ref="I295" location="'3'!$AA$72" display="$AA$72 3" xr:uid="{6705476F-CE18-4B73-8CC2-CC378CEBBEF3}"/>
    <hyperlink ref="I296" location="'3'!$AB$64" display="$AB$64 3" xr:uid="{D9792EE4-CA1B-40C1-AD1A-35D779DB5E97}"/>
    <hyperlink ref="I297" location="'3'!$AB$79" display="$AB$79 3" xr:uid="{9BCE9827-9434-403D-BFFA-4B623A8A0CF0}"/>
    <hyperlink ref="I298" location="'3'!$AB$67" display="$AB$67 3" xr:uid="{7211045E-3846-4883-B1BF-8A768B4AA5C4}"/>
    <hyperlink ref="I299" location="'3'!$AB$78" display="$AB$78 3" xr:uid="{DAC05184-8465-49BC-886B-0DC9BAB94220}"/>
    <hyperlink ref="I300" location="'3'!$AB$80" display="$AB$80 3" xr:uid="{2118B233-E166-4B0F-8BA1-7CBEA9E2DCB1}"/>
    <hyperlink ref="I301" r:id="rId27" location="'3'!$AB$78" xr:uid="{B82BFBC9-DAC9-4033-96AF-B8CBE5596AC1}"/>
    <hyperlink ref="I302" r:id="rId28" location="'3'!$AB$80" xr:uid="{8602D2CB-4D01-4DB5-9FEE-1DCBCB1E2917}"/>
    <hyperlink ref="I303" location="'3'!$AC$63" display="$AC$63 3" xr:uid="{774E5ACE-A424-4DFD-89BB-67A732B50C6B}"/>
    <hyperlink ref="I304" location="'3'!$AC$66" display="$AC$66 3" xr:uid="{15275781-F5CC-4255-842B-5737776787D8}"/>
    <hyperlink ref="I305" location="'3'!$AC$72" display="$AC$72 3" xr:uid="{78B1EDD0-CFFC-4481-863B-B96441C5F37B}"/>
    <hyperlink ref="I306" location="'3'!$AC$45" display="$AC$45 3" xr:uid="{C558367F-DDE5-436D-A033-3E21A50DF14D}"/>
    <hyperlink ref="I309" location="'4'!$F$72" display="$F$72 4" xr:uid="{9CBA1E1A-8F16-4A61-B7FA-F118435C847E}"/>
    <hyperlink ref="I310" location="'4'!$H$64" display="$H$64 4" xr:uid="{B9D63C57-6385-4E7E-9B3A-11A49B97E9F4}"/>
    <hyperlink ref="I311" location="'4'!$H$67" display="$H$67 4" xr:uid="{9A3D9EBE-8D1E-499C-862F-B4757573B14E}"/>
    <hyperlink ref="I312" location="'4'!$H$63" display="$H$63 4" xr:uid="{AF57BDA4-88D3-4F77-8357-4A08A090F9CE}"/>
    <hyperlink ref="I313" location="'4'!$H$14" display="$H$14 4" xr:uid="{D299794D-4112-4A52-ADE0-C30332248BC2}"/>
    <hyperlink ref="I315" location="'4'!$I$67" display="$I$67 4" xr:uid="{A7DEBB6B-2AD0-4548-954C-9FD65B8F7F84}"/>
    <hyperlink ref="I316" location="'4'!$I$63" display="$I$63 4" xr:uid="{C3229F3B-3C74-4EB4-BF37-380072A0DFC4}"/>
    <hyperlink ref="I317" location="'4'!$L$72" display="$L$72 4" xr:uid="{4404907D-B209-4EF5-940B-931B3A823BAC}"/>
    <hyperlink ref="I318" location="'4'!$L$63" display="$L$63 4" xr:uid="{CF46BB54-4537-4B7C-8405-3639BB7769D5}"/>
    <hyperlink ref="I319" location="'4'!$L$79" display="$L$79 4" xr:uid="{2DC6AF2B-EF02-4FD4-9129-B545D012933A}"/>
    <hyperlink ref="I320" location="'4'!$L$80" display="$L$80 4" xr:uid="{AFD6A771-05A9-4F5F-9A4D-8834F8607211}"/>
    <hyperlink ref="I321" location="'4'!$L$64" display="$L$64 4" xr:uid="{59C43833-2F06-49ED-8517-805C74FA00FA}"/>
    <hyperlink ref="I322" location="'4'!$L$67" display="$L$67 4" xr:uid="{8119752F-75C9-4714-AD72-5570B98F9F14}"/>
    <hyperlink ref="I323" location="'4'!$M$66" display="$M$66 4" xr:uid="{0FEB26EA-5A04-4CC3-A088-661DCBFDDC57}"/>
    <hyperlink ref="I324" location="'4'!$M$94" display="$M$94 4" xr:uid="{7159C16F-88A2-4567-BC9B-770B0829B609}"/>
    <hyperlink ref="I325" location="'4'!$M$95" display="$M$95 4" xr:uid="{00DBCE43-FAA5-43A1-B5E8-37BB73D8231B}"/>
    <hyperlink ref="I327" r:id="rId29" location="'4'!$M$66" xr:uid="{235F20CF-72FE-4B2B-A794-382E4785F958}"/>
    <hyperlink ref="I328" location="'4'!$N$56" display="$N$56 4" xr:uid="{45D0DE2E-B330-450C-A94A-D1E53891C75B}"/>
    <hyperlink ref="I329" location="'4'!$N$55" display="$N$55 4" xr:uid="{BADFE2F2-FBD6-48A7-9AD2-1E2C35850A18}"/>
    <hyperlink ref="I330" location="'4'!$N$60" display="$N$60 4" xr:uid="{3D605A11-4077-4019-A308-61B4CF6C5451}"/>
    <hyperlink ref="I331" location="'4'!$N$14" display="$N$14 4" xr:uid="{4A6975EB-0D2D-4761-9BDB-431EF8209658}"/>
    <hyperlink ref="I333" location="'4'!$O$56" display="$O$56 4" xr:uid="{34F3628D-B9F2-4272-89CA-9F96D406545C}"/>
    <hyperlink ref="I334" location="'4'!$O$55" display="$O$55 4" xr:uid="{2A98E449-0BCF-4C80-82B4-4D14B59FCAC6}"/>
    <hyperlink ref="I335" r:id="rId30" location="'4'!$O$56" xr:uid="{1C7D1A17-D878-4021-88DC-9B1E27A19B24}"/>
    <hyperlink ref="I336" location="'4'!$O$45" display="$O$45 4" xr:uid="{B5F8A60B-6389-45B8-8C6A-4F9E99B0FEE4}"/>
    <hyperlink ref="I339" location="'4'!$O$60" display="$O$60 4" xr:uid="{BD9406B3-43B4-4F60-B0E7-9B8732253434}"/>
    <hyperlink ref="I340" location="'4'!$O$66" display="$O$66 4" xr:uid="{31504C8A-428E-491B-8952-C37B12D0187C}"/>
    <hyperlink ref="I341" location="'4'!$O$72" display="$O$72 4" xr:uid="{17A4AF84-5AA5-4872-AFAA-C1FAE9F52297}"/>
    <hyperlink ref="I342" r:id="rId31" location="'4'!$O$72" xr:uid="{D0EB341D-0495-485E-8E08-3A44834B9AA8}"/>
    <hyperlink ref="I343" location="'4'!$P$66" display="$P$66 4" xr:uid="{9E3E259A-404F-45E1-9650-5371CE0D51A8}"/>
    <hyperlink ref="I344" location="'4'!$P$55" display="$P$55 4" xr:uid="{55B6845F-E04B-4879-AD2C-400E07204F98}"/>
    <hyperlink ref="I345" location="'4'!$P$60" display="$P$60 4" xr:uid="{6ED71DC5-163E-4845-B686-47FD7BF9433A}"/>
    <hyperlink ref="I346" location="'4'!$P$58" display="$P$58 4" xr:uid="{6A61C289-7FA3-44F3-9235-5529CF330C38}"/>
    <hyperlink ref="I347" location="'4'!$P$56" display="$P$56 4" xr:uid="{2876598D-0822-4B3E-8A51-E99B33AAC362}"/>
    <hyperlink ref="I348" location="'4'!$P$32" display="$P$32 4" xr:uid="{FD776A22-FC51-4D63-8FB4-696CDB88BE5C}"/>
    <hyperlink ref="I349" location="'4'!$P$31" display="$P$31 4" xr:uid="{7583D508-C45C-484B-A74C-ED45B9374EBD}"/>
    <hyperlink ref="I350" location="'4'!$Q$43" display="$Q$43 4" xr:uid="{4CB9D4B3-DEBC-4EAE-B6DD-EAF29F10F6F6}"/>
    <hyperlink ref="I351" location="'4'!$Q$25" display="$Q$25 4" xr:uid="{8683E9A9-8F2A-45D5-BF60-61BE075590CF}"/>
    <hyperlink ref="I352" location="'4'!$Q$26" display="$Q$26 4" xr:uid="{B0D15ED5-A3B8-4FE1-B65E-8A873D02FB88}"/>
    <hyperlink ref="I353" location="'4'!$Q$28" display="$Q$28 4" xr:uid="{A5A2C29E-2970-4DB0-813B-F048D076101C}"/>
    <hyperlink ref="I354" location="'4'!$Q$29" display="$Q$29 4" xr:uid="{C0FA320A-C14A-4D0C-A084-AFB6E734B9AD}"/>
    <hyperlink ref="I355" location="'4'!$R$25" display="$R$25 4" xr:uid="{77A6B17D-295F-4DC6-86EA-BE2947027867}"/>
    <hyperlink ref="I356" location="'4'!$S$26" display="$S$26 4" xr:uid="{72BE831E-C47A-4247-A326-8E57C2215540}"/>
    <hyperlink ref="I357" location="'4'!$S$31" display="$S$31 4" xr:uid="{C7685017-85CB-44AD-BC7C-A19E4CA9906D}"/>
    <hyperlink ref="I358" location="'4'!$T$28" display="$T$28 4" xr:uid="{1089E96D-13C6-464E-862C-64B806BC71D7}"/>
    <hyperlink ref="I359" location="'4'!$T$29" display="$T$29 4" xr:uid="{605D9D6D-91E0-460A-8043-2EB923CA6A48}"/>
    <hyperlink ref="I360" location="'4'!$T$32" display="$T$32 4" xr:uid="{C2880E3C-F76D-4332-B3B0-3DCE445F8667}"/>
    <hyperlink ref="I361" location="'4'!$U$80" display="$U$80 4" xr:uid="{04F06DEA-A67C-45DF-9714-A6CC2B98413C}"/>
    <hyperlink ref="I362" location="'4'!$U$78" display="$U$78 4" xr:uid="{E50BC130-8FD3-49AA-97F8-C41AB5CBE018}"/>
    <hyperlink ref="I363" location="'4'!$U$60" display="$U$60 4" xr:uid="{6841B978-D22D-4A96-8851-E964FA661A21}"/>
    <hyperlink ref="I364" r:id="rId32" location="'4'!$U$60" xr:uid="{BCD45813-2437-48BC-8ACD-48FD90457D91}"/>
    <hyperlink ref="I365" location="'4'!$U$32" display="$U$32 4" xr:uid="{DB308754-3304-42EA-AF8C-ECB9AAB4ACB6}"/>
    <hyperlink ref="I366" location="'4'!$U$43" display="$U$43 4" xr:uid="{E0F15C10-87B8-4C2B-B7A0-27CE3D92CFE3}"/>
    <hyperlink ref="I367" r:id="rId33" location="'4'!$U$43" xr:uid="{7F9744A9-122D-4CF3-ABD5-197A6A3BE1C3}"/>
    <hyperlink ref="I368" location="'4'!$V$32" display="$V$32 4" xr:uid="{A78EE970-1EBB-40E0-B9E7-FAF86C87A310}"/>
    <hyperlink ref="I369" location="'4'!$V$60" display="$V$60 4" xr:uid="{73913C02-74F4-4B0D-8FDD-807B20A98547}"/>
    <hyperlink ref="I370" location="'4'!$V$58" display="$V$58 4" xr:uid="{EE6DBB6F-C092-49C4-A190-BE3C12BB0B7F}"/>
    <hyperlink ref="I371" location="'4'!$V$56" display="$V$56 4" xr:uid="{67349785-3D69-4D8D-99BB-3341DB0DD249}"/>
    <hyperlink ref="I372" location="'4'!$V$55" display="$V$55 4" xr:uid="{DBF31F1F-BEC3-4C0F-9FB1-F3C8306338DE}"/>
    <hyperlink ref="I373" location="'4'!$W$63" display="$W$63 4" xr:uid="{56394EFC-2D11-4C96-A388-0D572BCDB777}"/>
    <hyperlink ref="I374" location="'4'!$W$66" display="$W$66 4" xr:uid="{1CF95E3E-1BAA-474B-A717-A80E98C6DDA0}"/>
    <hyperlink ref="I375" location="'4'!$W$64" display="$W$64 4" xr:uid="{340B3432-4F10-4A56-98E9-ED149F9CAD6B}"/>
    <hyperlink ref="I376" location="'4'!$W$72" display="$W$72 4" xr:uid="{90278DEA-AE7B-4068-A8D3-5CE97098EC67}"/>
    <hyperlink ref="I377" location="'4'!$W$67" display="$W$67 4" xr:uid="{33CC25DA-6BC1-4054-9C5C-B75241340474}"/>
    <hyperlink ref="I378" location="'4'!$X$63" display="$X$63 4" xr:uid="{83499F11-653B-41D8-B0BF-71C9ADD9E758}"/>
    <hyperlink ref="I379" location="'4'!$X$72" display="$X$72 4" xr:uid="{6FE12544-DF98-4B92-9E67-C1701413270D}"/>
    <hyperlink ref="I380" location="'4'!$Y$64" display="$Y$64 4" xr:uid="{3FC23C61-8F23-46FB-82FF-C6AE19D34C30}"/>
    <hyperlink ref="I381" location="'4'!$Y$63" display="$Y$63 4" xr:uid="{50216835-E2F4-435A-978A-DC8DC2491D2A}"/>
    <hyperlink ref="I382" location="'4'!$Y$72" display="$Y$72 4" xr:uid="{151AF2FD-8EEF-42D9-A1E0-DA0E74494AA5}"/>
    <hyperlink ref="I384" location="'4'!$AB$45" display="$AB$45 4" xr:uid="{E53B6F7C-3553-4C34-91D8-612CE2A2A5D8}"/>
    <hyperlink ref="I385" location="'4'!$AC$67" display="$AC$67 4" xr:uid="{22C282CE-F0AE-4319-94EE-5999AA14392F}"/>
    <hyperlink ref="I386" location="'4'!$AC$16" display="$AC$16 4" xr:uid="{48050511-465A-458C-9D57-0146359EC2E9}"/>
    <hyperlink ref="I388" location="'5'!$F$43" display="$F$43 5" xr:uid="{AC11E1B1-299B-49B4-AED7-F2CB740F459C}"/>
    <hyperlink ref="I389" location="'5'!$F$14" display="$F$14 5" xr:uid="{023A121C-B065-43A6-B3FF-7C87405F8F40}"/>
    <hyperlink ref="I390" location="'5'!$F$15" display="$F$15 5" xr:uid="{880E8B02-E419-4CFF-8A26-A85979BB88E8}"/>
    <hyperlink ref="I391" location="'5'!$G$43" display="$G$43 5" xr:uid="{AF149AE6-928F-4E9A-8529-AD4B98320E46}"/>
    <hyperlink ref="I392" location="'5'!$H$63" display="$H$63 5" xr:uid="{A2780662-F4CA-451C-9DCB-76CF5731E02F}"/>
    <hyperlink ref="I393" location="'5'!$H$72" display="$H$72 5" xr:uid="{ABCD34DB-9466-4818-A802-EDEAA52862F1}"/>
    <hyperlink ref="I394" location="'5'!$H$64" display="$H$64 5" xr:uid="{FEB1B512-2941-46B4-8593-66A3607770F3}"/>
    <hyperlink ref="I395" location="'5'!$H$67" display="$H$67 5" xr:uid="{D2906750-C9AD-44AE-BBE1-7350F4548601}"/>
    <hyperlink ref="I396" location="'5'!$H$79" display="$H$79 5" xr:uid="{0A61C28E-22B0-4D9B-82CC-251B49A309D8}"/>
    <hyperlink ref="I401" r:id="rId34" location="'5'!$H$63" xr:uid="{811F3E72-D60A-45BF-B063-4B0B8AFF041B}"/>
    <hyperlink ref="I402" r:id="rId35" location="'5'!$H$72" xr:uid="{90F7C900-D3EE-44CF-B816-060C49F0328A}"/>
    <hyperlink ref="I403" location="'5'!$I$63" display="$I$63 5" xr:uid="{2188A70A-1739-436D-A07E-FED0DFD5AD90}"/>
    <hyperlink ref="I404" location="'5'!$I$72" display="$I$72 5" xr:uid="{5B077815-D4D5-46EB-AF0C-C0BD949775C7}"/>
    <hyperlink ref="I405" location="'5'!$K$64" display="$K$64 5" xr:uid="{A8D9BBC0-11A0-4FC5-9FDA-B1B60CA3F286}"/>
    <hyperlink ref="I406" location="'5'!$L$67" display="$L$67 5" xr:uid="{66FF8910-3018-43ED-8046-93CC1F49BA03}"/>
    <hyperlink ref="I407" location="'5'!$L$63" display="$L$63 5" xr:uid="{1956D51F-7578-4538-8EA8-AC92864A2FAE}"/>
    <hyperlink ref="I408" location="'5'!$L$72" display="$L$72 5" xr:uid="{E1D8EFAA-188E-49F2-8FFE-F7A57FBB0D59}"/>
    <hyperlink ref="I409" location="'5'!$M$66" display="$M$66 5" xr:uid="{0B04CE88-B0F7-4576-918E-7BD3D903559F}"/>
    <hyperlink ref="I410" location="'5'!$M$56" display="$M$56 5" xr:uid="{2C4A0655-F33C-479F-9922-1617173EA025}"/>
    <hyperlink ref="I411" location="'5'!$M$55" display="$M$55 5" xr:uid="{347B7D87-35BD-4485-A457-C9DCBEB1D326}"/>
    <hyperlink ref="I412" location="'5'!$M$60" display="$M$60 5" xr:uid="{F5437E26-4A2A-4792-A504-DA3749188076}"/>
    <hyperlink ref="I414" location="'5'!$M$78" display="$M$78 5" xr:uid="{3EE1313E-067F-4185-95EE-5A1760ED6A69}"/>
    <hyperlink ref="I415" location="'4'!$T$95" display="$T$95 4" xr:uid="{6F741598-83B4-4C13-9C8C-D3E7D7DEBC45}"/>
    <hyperlink ref="I416" location="'4'!$T$94" display="$T$94 4" xr:uid="{F0D5806A-FF42-4837-BA8E-1E106D474AD0}"/>
    <hyperlink ref="I417" location="'5'!$M$94" display="$M$94 5" xr:uid="{864713DB-3375-44F5-8ACE-B9FABFAE9EC7}"/>
    <hyperlink ref="I418" location="'5'!$M$95" display="$M$95 5" xr:uid="{337D4394-BFC0-4AE8-8EAF-F1D0DC2BBB05}"/>
    <hyperlink ref="I419" location="'5'!$N$60" display="$N$60 5" xr:uid="{37502C66-BA27-4C17-BB50-061BC3B0D352}"/>
    <hyperlink ref="I420" location="'5'!$N$56" display="$N$56 5" xr:uid="{AEA86389-1063-41D2-93D0-325661F3C234}"/>
    <hyperlink ref="I421" location="'5'!$M$45" display="$M$45 5" xr:uid="{37CD6486-64D8-4EB4-8C60-CA77A331758C}"/>
    <hyperlink ref="I422" location="'5'!$N$55" display="$N$55 5" xr:uid="{92AB2881-B57D-4A25-B178-9C53585B075B}"/>
    <hyperlink ref="I423" r:id="rId36" location="'5'!$N$56" xr:uid="{D7B41EB2-5EB7-476B-8A9D-E318EAA42596}"/>
    <hyperlink ref="I424" location="'5'!$O$58" display="$O$58 5" xr:uid="{0CC96D77-BFA3-42C7-B336-6BF7DB016AB0}"/>
    <hyperlink ref="I425" location="'5'!$O$60" display="$O$60 5" xr:uid="{7B714D74-0120-4776-9A80-0BD333D1962C}"/>
    <hyperlink ref="I426" location="'5'!$R$14" display="$R$14 5" xr:uid="{A990FE40-5A91-4774-B43C-20660AAC5FD6}"/>
    <hyperlink ref="I428" location="'5'!$S$14" display="$S$14 5" xr:uid="{E14E2F2A-40BB-44FE-AA36-2BDCB8D5B693}"/>
    <hyperlink ref="I429" location="'5'!$S$79" display="$S$79 5" xr:uid="{D4666D51-EFF1-4910-9713-3F8D1A087D9D}"/>
    <hyperlink ref="I430" location="'5'!$S$80" display="$S$80 5" xr:uid="{42759D3B-95C7-4453-9169-254B04F4B336}"/>
    <hyperlink ref="I431" location="'5'!$S$78" display="$S$78 5" xr:uid="{A9F8F370-B086-4C59-BE6E-D49FB6D2D99F}"/>
    <hyperlink ref="I433" location="'5'!$T$15" display="$T$15 5" xr:uid="{B00FC85C-384F-462D-9D7B-FF5BEEA9FF8C}"/>
    <hyperlink ref="I434" location="'5'!$T$78" display="$T$78 5" xr:uid="{CBC5C6F5-1D3E-424C-8719-A3142956D660}"/>
    <hyperlink ref="I435" location="'5'!$T$79" display="$T$79 5" xr:uid="{0AF69573-40CF-4B58-9C19-3FEFA3FCC1AC}"/>
    <hyperlink ref="I436" location="'5'!$T$58" display="$T$58 5" xr:uid="{01703EBF-9229-4EBC-B943-08B98703C3FC}"/>
    <hyperlink ref="I437" location="'5'!$T$60" display="$T$60 5" xr:uid="{E28B5380-E5B4-402E-8EA6-F80737510F17}"/>
    <hyperlink ref="I438" location="'5'!$T$55" display="$T$55 5" xr:uid="{76605D0E-8C32-4BF1-BC55-1478533795AC}"/>
    <hyperlink ref="I439" location="'5'!$T$56" display="$T$56 5" xr:uid="{A9C5985A-8ABE-4875-A70B-BE1062D56A57}"/>
    <hyperlink ref="I440" location="'5'!$T$66" display="$T$66 5" xr:uid="{1089DD6C-7FD4-4691-B8C8-5DE88988A807}"/>
    <hyperlink ref="I441" location="'5'!$T$63" display="$T$63 5" xr:uid="{D685366B-EA3F-4D23-BF85-D91791BBA7A7}"/>
    <hyperlink ref="I442" location="'5'!$T$16" display="$T$16 5" xr:uid="{B81CEE39-B6A3-47C3-A2B0-81E543142143}"/>
    <hyperlink ref="I443" location="'5'!$T$45" display="$T$45 5" xr:uid="{A18FADE5-7E9C-4F07-AA12-E058F149D9AC}"/>
    <hyperlink ref="I444" location="'5'!$U$63" display="$U$63 5" xr:uid="{E19C3D54-F833-4676-8CB5-7A40D7499A04}"/>
    <hyperlink ref="I445" location="'5'!$U$64" display="$U$64 5" xr:uid="{D8743EF7-729C-468E-86BC-FA3078A4F8CB}"/>
    <hyperlink ref="I446" location="'5'!$U$67" display="$U$67 5" xr:uid="{14195A83-2131-4E4E-8B09-3C32487025E0}"/>
    <hyperlink ref="I447" location="'5'!$U$72" display="$U$72 5" xr:uid="{0A25CD45-03C4-4727-B120-82002128B7F7}"/>
    <hyperlink ref="I448" location="'5'!$V$72" display="$V$72 5" xr:uid="{6E76B7FF-8D4F-42C5-B936-CE4363309A05}"/>
    <hyperlink ref="I449" location="'5'!$W$64" display="$W$64 5" xr:uid="{5DF00812-ED52-4DAB-8578-F0C394C3EC6D}"/>
    <hyperlink ref="I450" location="'5'!$W$67" display="$W$67 5" xr:uid="{EF35DA07-86FD-4A9F-933D-C6BAD3524C50}"/>
    <hyperlink ref="I451" location="'5'!$X$66" display="$X$66 5" xr:uid="{EE13B9AC-93E4-4B28-AE4E-4D0F9CA99F9B}"/>
    <hyperlink ref="I452" location="'5'!$X$55" display="$X$55 5" xr:uid="{0C985C25-D772-4468-9FAD-3BDA6E3FA94D}"/>
    <hyperlink ref="I453" location="'5'!$X$56" display="$X$56 5" xr:uid="{4D8643D7-5870-4989-967C-4C82187F834E}"/>
    <hyperlink ref="I454" location="'5'!$X$60" display="$X$60 5" xr:uid="{D8CDA44C-8D33-4449-9D5F-F6F5825D1A5C}"/>
    <hyperlink ref="I455" location="'5'!$X$58" display="$X$58 5" xr:uid="{C453EC5E-BEE7-4809-BAF1-A5987904F0DF}"/>
    <hyperlink ref="I456" location="'5'!$X$45" display="$X$45 5" xr:uid="{2D201AEC-D5F0-4E1B-A1BA-F21CDC02455E}"/>
    <hyperlink ref="I457" location="'5'!$Y$95" display="$Y$95 5" xr:uid="{33904954-CDF4-4AEC-A26E-D41C8370E6A1}"/>
    <hyperlink ref="I458" location="'5'!$Y$94" display="$Y$94 5" xr:uid="{FED6A148-A130-420A-A282-39ED6E2900A8}"/>
    <hyperlink ref="I459" location="'5'!$Y$80" display="$Y$80 5" xr:uid="{34C4A180-923C-4F7C-875E-254FB88C615C}"/>
    <hyperlink ref="I460" location="'5'!$Y$78" display="$Y$78 5" xr:uid="{4028841F-3CA4-4D5E-9E56-AE02BCBADEBC}"/>
    <hyperlink ref="I461" location="'5'!$Y$58" display="$Y$58 5" xr:uid="{02FCA12A-4F7A-4BA8-AA25-2609E21DF3D2}"/>
    <hyperlink ref="I462" location="'5'!$Z$55" display="$Z$55 5" xr:uid="{4E8BFDFD-8170-4294-A5AE-94B99625BEA6}"/>
    <hyperlink ref="I463" location="'5'!$Z$56" display="$Z$56 5" xr:uid="{9D67B3F0-0EA3-4DE4-8B88-EA2786760E4F}"/>
    <hyperlink ref="I464" location="'5'!$Z$60" display="$Z$60 5" xr:uid="{B401E4D3-20A7-4F9F-9A33-6243D7293CED}"/>
    <hyperlink ref="I465" location="'5'!$Z$63" display="$Z$63 5" xr:uid="{7073C286-76AB-4A72-845F-95A13DC4622A}"/>
    <hyperlink ref="I466" location="'5'!$Z$66" display="$Z$66 5" xr:uid="{05294B73-A35E-4C20-AB30-A3FD39873891}"/>
    <hyperlink ref="I467" location="'5'!$Z$72" display="$Z$72 5" xr:uid="{E2398817-D696-4180-9D2F-FF5BF7740869}"/>
    <hyperlink ref="I468" location="'5'!$Z$64" display="$Z$64 5" xr:uid="{5B4D86B8-F5D6-4351-88B0-E1F8751EECA9}"/>
    <hyperlink ref="I469" location="'5'!$Z$67" display="$Z$67 5" xr:uid="{8654B787-970C-415E-BF1F-B945F86EC272}"/>
    <hyperlink ref="I470" location="'5'!$AB$79" display="$AB$79 5" xr:uid="{7B378882-C6FA-4382-8A0D-94B45B92FE8A}"/>
    <hyperlink ref="I471" location="'5'!$AB$80" display="$AB$80 5" xr:uid="{B8CB7783-01A8-4790-983F-EE8C92ADC89F}"/>
    <hyperlink ref="I472" r:id="rId37" location="'5'!$AB$79" xr:uid="{974C3A54-48A2-4CD5-9F6D-0CF2E7F4455F}"/>
    <hyperlink ref="I473" r:id="rId38" location="'5'!$AB$80" xr:uid="{C65027E7-317C-4908-A734-FB1357CE381C}"/>
    <hyperlink ref="I474" location="'6'!$G$45" display="$G$45 6" xr:uid="{EE0C533A-3221-4025-8251-40E376B19AB4}"/>
    <hyperlink ref="I475" location="'6'!$H$78" display="$H$78 6" xr:uid="{126741A7-F3EC-42C4-B502-AFC334232C7A}"/>
    <hyperlink ref="I476" location="'6'!$H$79" display="$H$79 6" xr:uid="{14287417-FF71-4559-9685-D05E9744555C}"/>
    <hyperlink ref="I477" location="'6'!$H$43" display="$H$43 6" xr:uid="{AC40C3DD-A46E-4346-9B9E-DD5220A87229}"/>
    <hyperlink ref="I478" location="'6'!$J$80" display="$J$80 6" xr:uid="{DB4BE7FD-F54D-4524-860E-FAD7C2350DD2}"/>
    <hyperlink ref="I479" location="'6'!$L$63" display="$L$63 6" xr:uid="{A52D7FC0-80B5-48F1-8927-DD17DD34F39D}"/>
    <hyperlink ref="I480" location="'6'!$L$72" display="$L$72 6" xr:uid="{318FC184-BC59-40FB-9988-F398D022CC14}"/>
    <hyperlink ref="I481" location="'6'!$L$64" display="$L$64 6" xr:uid="{F1A798D0-2DDE-4DC1-B88C-251C9695061F}"/>
    <hyperlink ref="I482" location="'6'!$L$67" display="$L$67 6" xr:uid="{2D43BF7A-C62D-40ED-9A86-148E5A55761C}"/>
    <hyperlink ref="I483" location="'6'!$L$16" display="$L$16 6" xr:uid="{F2A6BB1C-341B-477F-B5D7-28B965748106}"/>
    <hyperlink ref="I484" r:id="rId39" location="'6'!$L$16" xr:uid="{55D24DBF-A244-4674-A65A-A9740816DD3C}"/>
    <hyperlink ref="I485" location="'6'!$L$79" display="$L$79 6" xr:uid="{797829CB-61E4-4580-8B30-9954D0C82029}"/>
    <hyperlink ref="I486" location="'6'!$M$94" display="$M$94 6" xr:uid="{2691A230-450C-430E-B7DE-97574D2F02CE}"/>
    <hyperlink ref="I487" location="'6'!$M$95" display="$M$95 6" xr:uid="{175EA3C5-11AE-416B-9BB9-15359FF8E212}"/>
    <hyperlink ref="I488" location="'6'!$M$66" display="$M$66 6" xr:uid="{F3A6C95B-2A34-4112-A8AA-1DB2EF4E9850}"/>
    <hyperlink ref="I490" location="'6'!$M$16" display="$M$16 6" xr:uid="{05603585-CE15-4E3F-875D-383960F478F1}"/>
    <hyperlink ref="I491" location="'6'!$N$66" display="$N$66 6" xr:uid="{836C5A00-C891-47A7-B297-46795C98E94A}"/>
    <hyperlink ref="I493" location="'6'!$N$63" display="$N$63 6" xr:uid="{0181A307-4078-4764-9CF2-8B144BE3E126}"/>
    <hyperlink ref="I494" location="'6'!$N$64" display="$N$64 6" xr:uid="{ECE7994D-8795-4845-9CDB-19521007F465}"/>
    <hyperlink ref="I495" location="'6'!$N$72" display="$N$72 6" xr:uid="{F5D52044-DD07-4371-8CA0-38292CDFBA71}"/>
    <hyperlink ref="I496" location="'6'!$N$43" display="$N$43 6" xr:uid="{700E1BCA-A621-450A-8911-924D66B41880}"/>
    <hyperlink ref="I497" r:id="rId40" location="'6'!$N$63" xr:uid="{F73FA2D0-14F4-4ACF-95DA-53873B79CDD4}"/>
    <hyperlink ref="I498" r:id="rId41" location="'6'!$N$72" xr:uid="{75E8CC80-F426-4CC8-9D2E-F8CEB9188A73}"/>
    <hyperlink ref="I499" location="'6'!$O$64" display="$O$64 6" xr:uid="{53AB124B-7234-4EC4-8074-C2C327F4F50E}"/>
    <hyperlink ref="I500" location="'6'!$N$67" display="$N$67 6" xr:uid="{F5F32D4F-6494-4D71-A828-5B2341D4E642}"/>
    <hyperlink ref="I501" location="'6'!$O$67" display="$O$67 6" xr:uid="{F83D9BB9-D7E4-45A5-83A5-A03BCA59039B}"/>
    <hyperlink ref="I502" location="'6'!$O$66" display="$O$66 6" xr:uid="{B762D346-369A-485D-A754-821C8B97490A}"/>
    <hyperlink ref="I503" location="'6'!$O$55" display="$O$55 6" xr:uid="{77DC3C9B-C7CF-4C89-964D-2EEF2EE004FF}"/>
    <hyperlink ref="I504" location="'6'!$O$16" display="$O$16 6" xr:uid="{492CA063-B967-4391-A77D-095C5F741836}"/>
    <hyperlink ref="I505" location="'6'!$O$56" display="$O$56 6" xr:uid="{CA5E59CD-4BE4-4683-83B5-9873D874271D}"/>
    <hyperlink ref="I509" location="'6'!$O$63" display="$O$63 6" xr:uid="{BAAF4779-AA83-4E8A-AF9A-0A7BB28A7DD6}"/>
    <hyperlink ref="I510" location="'6'!$P$63" display="$P$63 6" xr:uid="{D420541E-5478-4714-B8E6-5BDD4BCE92CF}"/>
    <hyperlink ref="I511" location="'6'!$P$66" display="$P$66 6" xr:uid="{152907FE-69E2-45D3-9ACD-B1FCD0BB4A1F}"/>
    <hyperlink ref="I512" location="'6'!$P$55" display="$P$55 6" xr:uid="{5CAB3DB7-920E-4A53-9B07-261B1E8CF85F}"/>
    <hyperlink ref="I513" location="'6'!$P$56" display="$P$56 6" xr:uid="{E5EE27C3-8C3A-449B-869E-F2A610C1D99A}"/>
    <hyperlink ref="I514" location="'6'!$P$58" display="$P$58 6" xr:uid="{BA570645-C542-4D06-B32F-02F37DA2DBC6}"/>
    <hyperlink ref="I515" location="'6'!$P$60" display="$P$60 6" xr:uid="{9B5DBF76-9C48-4BCD-9A69-5AA9A2609E20}"/>
    <hyperlink ref="I516" location="'6'!$P$45" display="$P$45 6" xr:uid="{69A02C3A-617E-4888-BEEB-A44715DDD47D}"/>
    <hyperlink ref="I518" r:id="rId42" location="'6'!$P$58" xr:uid="{8F11579A-4BF7-4CC9-A1D1-351DB4D831D3}"/>
    <hyperlink ref="I521" location="'6'!$Q$55" display="$Q$55 6" xr:uid="{F2636746-F019-4B16-8233-A7E11CA7C1AB}"/>
    <hyperlink ref="I522" location="'6'!$Q$56" display="$Q$56 6" xr:uid="{1061D6F8-8F45-4092-A460-914ABCE0F056}"/>
    <hyperlink ref="I523" location="'6'!$Q$64" display="$Q$64 6" xr:uid="{B6CF22AF-1546-4015-AEC8-C81B38F98246}"/>
    <hyperlink ref="I524" location="'6'!$Q$67" display="$Q$67 6" xr:uid="{B665BE68-B807-4554-9635-CA48EF43DDD7}"/>
    <hyperlink ref="I525" location="'6'!$R$63" display="$R$63 6" xr:uid="{6D693559-566E-4125-8D90-B44D52F98DFA}"/>
    <hyperlink ref="I526" location="'6'!$R$72" display="$R$72 6" xr:uid="{044C9ADD-A409-4CB8-8E01-FB8E700B0817}"/>
    <hyperlink ref="I527" location="'6'!$S$80" display="$S$80 6" xr:uid="{9B0EED0A-B24A-474D-8E41-3DC9A3624280}"/>
    <hyperlink ref="I528" location="'6'!$S$78" display="$S$78 6" xr:uid="{DD1DE5C0-F71E-4508-B10D-4E4DE808DC64}"/>
    <hyperlink ref="I529" location="'6'!$W$64" display="$W$64 6" xr:uid="{5714FA82-204E-491D-BBD5-C85B1D3AA3CB}"/>
    <hyperlink ref="I531" location="'6'!$X$64" display="$X$64 6" xr:uid="{3F30E8A9-49F9-4AA0-963F-3E968EFCCCB3}"/>
    <hyperlink ref="I532" location="'6'!$Y$67" display="$Y$67 6" xr:uid="{B168C062-4D36-4706-B024-B8494838C1C4}"/>
    <hyperlink ref="I533" location="'6'!$Y$78" display="$Y$78 6" xr:uid="{B2CE00DD-DAA6-4F25-8D08-5E1F92A2FE44}"/>
    <hyperlink ref="I534" location="'6'!$Y$79" display="$Y$79 6" xr:uid="{B9BCB019-212E-4026-9915-F857DC895791}"/>
    <hyperlink ref="I535" location="'6'!$Y$95" display="$Y$95 6" xr:uid="{AFED3F3D-2865-49C9-AFE5-927900775BEF}"/>
    <hyperlink ref="I536" location="'6'!$Y$94" display="$Y$94 6" xr:uid="{48E8804C-FFA5-44E9-8FDD-078D2E8030B9}"/>
    <hyperlink ref="I537" location="'6'!$Y$64" display="$Y$64 6" xr:uid="{9A41EF9E-4A15-4735-92CF-7D69C6A320B9}"/>
    <hyperlink ref="I538" location="'6'!$Z$67" display="$Z$67 6" xr:uid="{B4844477-A184-4D8A-9409-FD9D4D658735}"/>
    <hyperlink ref="I539" location="'6'!$Z$32" display="$Z$32 6" xr:uid="{3D6EBBF3-12E8-4051-BF55-EEABFE19A6B4}"/>
    <hyperlink ref="I540" location="'6'!$AA$26" display="$AA$26 6" xr:uid="{A67C1176-D951-42B2-B898-6F6F6676B1FB}"/>
    <hyperlink ref="I541" location="'6'!$AA$27" display="$AA$27 6" xr:uid="{025B3C77-E8D8-4D94-9D6A-B629F80EC989}"/>
    <hyperlink ref="I542" location="'6'!$AA$28" display="$AA$28 6" xr:uid="{C61B47E9-FD03-4D8E-B9F0-04C675C33B77}"/>
    <hyperlink ref="I543" location="'6'!$AA$29" display="$AA$29 6" xr:uid="{E963D8A0-0CFF-415D-A1C6-D97F5D3B45F3}"/>
    <hyperlink ref="I544" location="'6'!$AA$30" display="$AA$30 6" xr:uid="{2DFD79A1-078A-4120-A2AC-B637639A2278}"/>
    <hyperlink ref="I545" location="'6'!$AA$31" display="$AA$31 6" xr:uid="{D6598758-9D1D-45CD-B3ED-37B1A4761B28}"/>
    <hyperlink ref="I546" location="'6'!$AB$45" display="$AB$45 6" xr:uid="{B31AE865-24E6-4BEA-BA3C-60FC26F7809B}"/>
    <hyperlink ref="I547" location="'6'!$AB$63" display="$AB$63 6" xr:uid="{0A505019-FE77-430E-96C8-E4B23AF82F90}"/>
    <hyperlink ref="I548" location="'6'!$AB$72" display="$AB$72 6" xr:uid="{E42C2CEB-9B56-41E0-84E5-9779366C451C}"/>
    <hyperlink ref="I551" location="'7'!$F$16" display="$F$16 7" xr:uid="{3CCEFD4D-390C-485B-A185-4A072B2DF96F}"/>
    <hyperlink ref="I552" location="'7'!$G$79" display="$G$79 7" xr:uid="{90894782-4275-41AE-9CCB-C938325A2201}"/>
    <hyperlink ref="I553" location="'7'!$G$80" display="$G$80 7" xr:uid="{44226FE7-2600-4670-9454-4B4693C332FF}"/>
    <hyperlink ref="I554" location="'7'!$H$43" display="$H$43 7" xr:uid="{209FC130-ED6B-48E5-B7C9-7928390EC4C4}"/>
    <hyperlink ref="I555" location="'7'!$L$64" display="$L$64 7" xr:uid="{3A4D8B55-565B-4341-ACD3-BAD47656C1CA}"/>
    <hyperlink ref="I556" location="'7'!$L$67" display="$L$67 7" xr:uid="{3BD80035-06A5-4E9D-B5F2-EEB8A27438FC}"/>
    <hyperlink ref="I557" location="'7'!$L$63" display="$L$63 7" xr:uid="{A392FDD3-D132-4DA4-82FD-E4DC5B9937F7}"/>
    <hyperlink ref="I558" location="'7'!$L$43" display="$L$43 7" xr:uid="{601B6F67-FF2C-4D09-BC54-E4389AED7888}"/>
    <hyperlink ref="I561" location="'7'!$M$72" display="$M$72 7" xr:uid="{45590C35-1B1D-4D91-A2E6-005FDE45618E}"/>
    <hyperlink ref="I562" location="'7'!$M$80" display="$M$80 7" xr:uid="{CD57C2BD-AB72-470E-8941-3C8A07933FAA}"/>
    <hyperlink ref="I563" location="'7'!$M$78" display="$M$78 7" xr:uid="{A8ACDFF5-6DE2-47D0-ADF6-85CDED06DCD6}"/>
    <hyperlink ref="I564" location="'7'!$M$94" display="$M$94 7" xr:uid="{2CBAABCF-AAE9-4345-A4A5-66071B115166}"/>
    <hyperlink ref="I565" location="'7'!$M$95" display="$M$95 7" xr:uid="{37DE6B1D-07D7-4578-AA74-76A0C7AC7BDD}"/>
    <hyperlink ref="I566" location="'7'!$M$63" display="$M$63 7" xr:uid="{52C9EB36-0671-41F6-B8A6-9E04DA84427C}"/>
    <hyperlink ref="I568" location="'7'!$N$72" display="$N$72 7" xr:uid="{B7016E4C-E392-44F8-B957-95A62C9AECCA}"/>
    <hyperlink ref="I569" location="'7'!$N$67" display="$N$67 7" xr:uid="{15B003CF-0615-4D4A-B0E5-40D12C9871FE}"/>
    <hyperlink ref="I570" location="'7'!$N$63" display="$N$63 7" xr:uid="{F22EF0A7-7B3B-4CC9-B94E-27DA07D64680}"/>
    <hyperlink ref="I571" location="'7'!$N$64" display="$N$64 7" xr:uid="{6C4B3016-4B4C-40B6-948E-18EBEA645CAA}"/>
    <hyperlink ref="I572" location="'7'!$N$66" display="$N$66 7" xr:uid="{84CC5357-52D4-4144-8F0E-E96417A437C6}"/>
    <hyperlink ref="I573" location="'7'!$O$55" display="$O$55 7" xr:uid="{ECBB2C23-6F49-469F-91B5-1262B04945A1}"/>
    <hyperlink ref="I574" location="'7'!$O$56" display="$O$56 7" xr:uid="{546903AD-FBB5-4003-B58B-E0580142FDF5}"/>
    <hyperlink ref="I575" location="'7'!$O$16" display="$O$16 7" xr:uid="{9EA8CB4F-46CF-49DC-99BF-6C0D5DBF77B5}"/>
    <hyperlink ref="I576" location="'7'!$O$60" display="$O$60 7" xr:uid="{0CACF8DD-E7D6-4EB6-8037-1AD38C8DAF0C}"/>
    <hyperlink ref="I579" location="'7'!$O$45" display="$O$45 7" xr:uid="{86D9C1EB-AA29-413C-9DAF-27E379D7FD67}"/>
    <hyperlink ref="I580" r:id="rId43" location="'7'!$O$56" xr:uid="{695B9444-1B03-4A91-BDBF-12C828196F20}"/>
    <hyperlink ref="I581" r:id="rId44" location="'7'!$O$60" xr:uid="{C3386B27-E08F-42CA-AE93-38C0546D382D}"/>
    <hyperlink ref="I582" location="'7'!$R$25" display="$R$25 7" xr:uid="{22887014-BF5B-4590-8D3A-9FBD8E3D1143}"/>
    <hyperlink ref="I583" location="'7'!$S$58" display="$S$58 7" xr:uid="{DDF3F2FE-D20C-4CF3-8856-E5AFFCA318E9}"/>
    <hyperlink ref="I584" location="'7'!$S$55" display="$S$55 7" xr:uid="{41894E5D-0BB4-4070-A456-6A2095089B51}"/>
    <hyperlink ref="I585" location="'7'!$T$58" display="$T$58 7" xr:uid="{559A12EC-ACC6-420D-B85E-9257E8460B34}"/>
    <hyperlink ref="I586" location="'7'!$T$24" display="$T$24 7" xr:uid="{46B2F677-6141-45B1-A850-808BCC720974}"/>
    <hyperlink ref="I587" location="'7'!$T$78" display="$T$78 7" xr:uid="{20884192-CBC7-4C54-AD31-C5AE51B92F1B}"/>
    <hyperlink ref="I588" location="'7'!$T$79" display="$T$79 7" xr:uid="{C2F593FD-E3A8-45E5-95CD-B91F9B31480E}"/>
    <hyperlink ref="I589" location="'7'!$U$19" display="$U$19 7" xr:uid="{15A7D629-790A-460B-B654-CB8821BDC1D0}"/>
    <hyperlink ref="I590" location="'7'!$W$16" display="$W$16 7" xr:uid="{BB2CAF36-9A4F-4116-A4A5-F65FBEB785E1}"/>
    <hyperlink ref="I591" r:id="rId45" location="'7'!$W$16" xr:uid="{6903F691-9DAF-482A-980F-9BD6A96E9542}"/>
    <hyperlink ref="I592" location="'7'!$W$19" display="$W$19 7" xr:uid="{58178021-6686-49DC-B46F-4EEC689BCDDB}"/>
    <hyperlink ref="I593" location="'7'!$W$24" display="$W$24 7" xr:uid="{28A54AAD-CBBF-43CF-AA5C-EA31F8B3484C}"/>
    <hyperlink ref="I594" location="'7'!$W$55" display="$W$55 7" xr:uid="{F5BAE528-0D8B-445A-B4E2-8815CE074CC3}"/>
    <hyperlink ref="I595" r:id="rId46" location="'7'!$W$55" xr:uid="{EE712761-D181-42D5-A8ED-C7A380281689}"/>
    <hyperlink ref="I596" location="'7'!$W$25" display="$W$25 7" xr:uid="{3E645604-766B-442D-A9F0-4F9093DC09CB}"/>
    <hyperlink ref="I597" location="'7'!$W$58" display="$W$58 7" xr:uid="{B20D5AF9-9137-4CF4-8631-027F64146F0C}"/>
    <hyperlink ref="I598" location="'7'!$W$60" display="$W$60 7" xr:uid="{41C8726F-C173-4C4E-B5A5-C3469199E78F}"/>
    <hyperlink ref="I599" location="'7'!$X$56" display="$X$56 7" xr:uid="{9C872951-071B-44E7-A81F-7ECBA4AFE509}"/>
    <hyperlink ref="I600" location="'7'!$X$55" display="$X$55 7" xr:uid="{50FC091D-3617-4731-BF68-8547CD65BF55}"/>
    <hyperlink ref="I601" location="'7'!$X$66" display="$X$66 7" xr:uid="{7AB633BB-7514-4743-A6CA-DB04F626D3D3}"/>
    <hyperlink ref="I602" location="'7'!$X$64" display="$X$64 7" xr:uid="{E609BB0E-1061-4EC8-B576-18D56F3ED405}"/>
    <hyperlink ref="I603" location="'7'!$X$67" display="$X$67 7" xr:uid="{04D243A9-B8AB-4B93-BEE1-DA445A96AC48}"/>
    <hyperlink ref="I604" location="'7'!$X$63" display="$X$63 7" xr:uid="{65CA6EA6-C83A-4E8C-9969-FEB5ED0B6818}"/>
    <hyperlink ref="I605" location="'7'!$X$72" display="$X$72 7" xr:uid="{FB8AEE5F-96C0-4834-9D93-F08F0523C46A}"/>
    <hyperlink ref="I606" r:id="rId47" location="'7'!$X$63" xr:uid="{EDD8EB75-D5BE-42DE-8C2E-8AE854F3643E}"/>
    <hyperlink ref="I607" r:id="rId48" location="'7'!$X$67" xr:uid="{03200C09-9F1C-4DBF-A63A-88F0AC3F5D30}"/>
    <hyperlink ref="I608" r:id="rId49" location="'7'!$X$72" xr:uid="{5C333ADB-2FB8-409B-AF37-85A0EC802CC3}"/>
    <hyperlink ref="I609" r:id="rId50" location="'7'!$X$64" xr:uid="{C4B501F0-E867-4FDB-BD07-E26094F3023C}"/>
    <hyperlink ref="I610" r:id="rId51" location="'7'!$X$66" xr:uid="{6669EDA5-8D2D-4C5B-84B3-1C5765C3B798}"/>
    <hyperlink ref="I611" r:id="rId52" location="'7'!$X$55" xr:uid="{36197F13-7EAC-461F-A212-D0C690D97E56}"/>
    <hyperlink ref="I612" location="'7'!$X$58" display="$X$58 7" xr:uid="{3E54B329-FE4C-4302-9B7F-174DDDE22AEC}"/>
    <hyperlink ref="I613" location="'7'!$Y$79" display="$Y$79 7" xr:uid="{7588E9D4-0D28-4522-8EC5-42BF9A508B1C}"/>
    <hyperlink ref="I614" location="'7'!$Y$80" display="$Y$80 7" xr:uid="{E44343B0-AE77-4702-BA20-19E60BE26F74}"/>
    <hyperlink ref="I615" location="'7'!$Y$95" display="$Y$95 7" xr:uid="{43F5A395-D8BF-475E-8F9E-EF8D7E5EEE96}"/>
    <hyperlink ref="I616" location="'7'!$Y$94" display="$Y$94 7" xr:uid="{66E502BE-C9AE-4809-86FA-9FFBCE1920ED}"/>
    <hyperlink ref="I617" location="'7'!$Y$56" display="$Y$56 7" xr:uid="{D9642E58-DBF0-453D-8A6C-E91DFB0C2267}"/>
    <hyperlink ref="I618" location="'7'!$Y$58" display="$Y$58 7" xr:uid="{9B94E4A8-B9C1-4833-A3D9-EC2E52D5706C}"/>
    <hyperlink ref="I620" location="'7'!$Y$55" display="$Y$55 7" xr:uid="{AAA00BA4-8833-4464-8F9C-A38023C05445}"/>
    <hyperlink ref="I621" location="'7'!$Z$63" display="$Z$63 7" xr:uid="{D8E0E909-824B-4688-A7D5-56E3F76B0C29}"/>
    <hyperlink ref="I622" location="'7'!$Z$66" display="$Z$66 7" xr:uid="{998BECE2-E680-434F-ACC2-EF3E896CB50D}"/>
    <hyperlink ref="I623" location="'7'!$Z$72" display="$Z$72 7" xr:uid="{AA0662C6-FE6E-4EC9-BB7F-9A056CB9FE91}"/>
    <hyperlink ref="I624" location="'7'!$Z$64" display="$Z$64 7" xr:uid="{31C35248-C4E7-482F-BCDD-7D6F79BFA38E}"/>
    <hyperlink ref="I625" location="'7'!$Z$67" display="$Z$67 7" xr:uid="{BD7B0088-B207-41E0-A1EC-595AC2611489}"/>
    <hyperlink ref="I626" location="'7'!$AB$45" display="$AB$45 7" xr:uid="{171FC605-3352-42EF-9677-B9993177C054}"/>
    <hyperlink ref="I627" location="'8'!$F$63" display="$F$63 8" xr:uid="{A4F0AAB3-5744-4E28-AC87-659832F7A9CB}"/>
    <hyperlink ref="I628" location="'8'!$F$72" display="$F$72 8" xr:uid="{434A4EC0-D424-454C-AC5A-27AB94B9632F}"/>
    <hyperlink ref="I629" location="'8'!$F$16" display="$F$16 8" xr:uid="{4EEFFA3C-1BFA-4D78-84E4-683E32DE7C1B}"/>
    <hyperlink ref="I630" location="'8'!$G$80" display="$G$80 8" xr:uid="{64E71EF2-F8D3-480D-BF12-392C8C3CB9B4}"/>
    <hyperlink ref="I631" location="'8'!$G$78" display="$G$78 8" xr:uid="{AC690869-9977-457D-904E-5973611CE631}"/>
    <hyperlink ref="I632" location="'8'!$G$63" display="$G$63 8" xr:uid="{EF816FD7-F064-424C-A3E1-308DDF241A64}"/>
    <hyperlink ref="I633" location="'8'!$G$72" display="$G$72 8" xr:uid="{380562E7-C410-430A-AEEF-E924FECFEE2C}"/>
    <hyperlink ref="I634" location="'8'!$I$16" display="$I$16 8" xr:uid="{AF18781B-7A09-4487-BB4C-74D960DEEE56}"/>
    <hyperlink ref="I635" location="'8'!$J$15" display="$J$15 8" xr:uid="{AC408C4A-5021-4C7E-885D-0E4909B6AD8A}"/>
    <hyperlink ref="I636" location="'8'!$L$95" display="$L$95 8" xr:uid="{6362EE24-EC3F-4780-B6F4-8BAA30345868}"/>
    <hyperlink ref="I637" location="'8'!$M$78" display="$M$78 8" xr:uid="{9A6520BF-71E3-4B0D-983C-DB0059B822F1}"/>
    <hyperlink ref="I638" location="'8'!$M$79" display="$M$79 8" xr:uid="{C2C1736A-CE89-4BE9-9924-31B32084F055}"/>
    <hyperlink ref="I639" location="'8'!$M$94" display="$M$94 8" xr:uid="{63BA390F-AF55-4992-8F41-36A5A7BFCBFD}"/>
    <hyperlink ref="I640" location="'8'!$M$15" display="$M$15 8" xr:uid="{1F7B18F1-5971-429B-8561-0EC54FAD5A01}"/>
    <hyperlink ref="I641" location="'8'!$O$64" display="$O$64 8" xr:uid="{D1D8779B-D02C-4A4F-B1D9-9E70145F47DF}"/>
    <hyperlink ref="I642" location="'8'!$O$67" display="$O$67 8" xr:uid="{9DEA050C-3977-427F-AC16-D72159D75C68}"/>
    <hyperlink ref="I643" location="'8'!$O$63" display="$O$63 8" xr:uid="{B4689591-DF08-4783-868B-275494B09B2B}"/>
    <hyperlink ref="I644" location="'8'!$O$45" display="$O$45 8" xr:uid="{2F414D97-E2B1-4591-8754-571255C3A7F5}"/>
    <hyperlink ref="I645" location="'8'!$P$64" display="$P$64 8" xr:uid="{7F62FA5E-15AE-4152-A8D2-02F0C299AEB7}"/>
    <hyperlink ref="I646" location="'8'!$P$67" display="$P$67 8" xr:uid="{4E464305-0491-438A-9B74-2C47CA8A3508}"/>
    <hyperlink ref="I647" location="'8'!$P$63" display="$P$63 8" xr:uid="{CF49EE3F-F42D-4E67-96D8-73109803556C}"/>
    <hyperlink ref="I648" location="'8'!$Q$19" display="$Q$19 8" xr:uid="{D99CF5A6-1DB0-4E73-8FB6-FA2B9C873E0F}"/>
    <hyperlink ref="I649" location="'8'!$Q$72" display="$Q$72 8" xr:uid="{54672DA8-20F2-48F3-B622-65434ED0C7EB}"/>
    <hyperlink ref="I650" location="'8'!$Q$64" display="$Q$64 8" xr:uid="{B60BEA52-B889-4473-A447-19554EB4DE02}"/>
    <hyperlink ref="I652" location="'8'!$Q$67" display="$Q$67 8" xr:uid="{B1EDD1EB-AA29-4286-9FC0-9912CECC3721}"/>
    <hyperlink ref="I653" location="'8'!$S$79" display="$S$79 8" xr:uid="{E8541225-F6AA-4D0B-ABD3-A5B859731343}"/>
    <hyperlink ref="I654" location="'8'!$S$80" display="$S$80 8" xr:uid="{90B07430-6683-41F7-8DBC-3FB2A92CDFB6}"/>
    <hyperlink ref="I655" location="'8'!$S$72" display="$S$72 8" xr:uid="{064FA6B9-C78F-432C-8CE3-18E5DC4125CE}"/>
    <hyperlink ref="I656" location="'8'!$T$63" display="$T$63 8" xr:uid="{5CF771A6-9E19-48F5-85EF-9AF770E208B4}"/>
    <hyperlink ref="I657" location="'8'!$T$66" display="$T$66 8" xr:uid="{76C5929E-4AB1-4C82-85F1-2ADF9D7FB214}"/>
    <hyperlink ref="I658" location="'8'!$U$72" display="$U$72 8" xr:uid="{0BD44648-7BCB-48E1-8679-BAA445BCB75B}"/>
    <hyperlink ref="I659" location="'8'!$W$66" display="$W$66 8" xr:uid="{22A62FAA-0C72-455A-B2E6-78AE1E4F1BD7}"/>
    <hyperlink ref="I660" location="'8'!$W$63" display="$W$63 8" xr:uid="{CF10FB25-FC9C-43BB-B542-6C3A780BDCB3}"/>
    <hyperlink ref="I661" location="'8'!$X$63" display="$X$63 8" xr:uid="{EB0F0960-2366-4906-9FA5-2375348404A2}"/>
    <hyperlink ref="I662" location="'8'!$X$66" display="$X$66 8" xr:uid="{0BEE4F27-D3EA-4977-9C73-C7E663486A1C}"/>
    <hyperlink ref="I663" location="'8'!$X$55" display="$X$55 8" xr:uid="{3BED49CA-70A4-4332-BA37-68F501532AA1}"/>
    <hyperlink ref="I664" location="'8'!$X$56" display="$X$56 8" xr:uid="{388B7793-76B6-4A61-9454-BCF249689424}"/>
    <hyperlink ref="I665" location="'8'!$Y$80" display="$Y$80 8" xr:uid="{75122557-D258-4F9B-8CB9-D69A09E20BDB}"/>
    <hyperlink ref="I666" location="'8'!$Y$78" display="$Y$78 8" xr:uid="{52E452B2-1CB7-4279-A9CD-31F4BC36F5CF}"/>
    <hyperlink ref="I667" location="'8'!$Y$95" display="$Y$95 8" xr:uid="{21E6B42A-968A-4110-A136-8CB989B1D668}"/>
    <hyperlink ref="I668" location="'8'!$Y$94" display="$Y$94 8" xr:uid="{13A9F044-4A36-43C1-B0D8-7CB5A6D50C20}"/>
    <hyperlink ref="I669" location="'8'!$Y$58" display="$Y$58 8" xr:uid="{F87C4285-C2B7-4FC8-80FB-5EECB22E4F28}"/>
    <hyperlink ref="I671" location="'8'!$Y$56" display="$Y$56 8" xr:uid="{12AE2954-2DE3-4FFC-A5D8-4FB775AD7BDF}"/>
    <hyperlink ref="I672" location="'8'!$Y$55" display="$Y$55 8" xr:uid="{E9F69B7C-86AC-4178-8E9E-03A7E3198D50}"/>
    <hyperlink ref="I673" location="'8'!$Z$66" display="$Z$66 8" xr:uid="{66272431-C068-40CE-903A-2CC314B7B86D}"/>
    <hyperlink ref="I674" location="'8'!$Z$63" display="$Z$63 8" xr:uid="{8A7DF52B-3650-4CFB-885E-C4FE71E675DC}"/>
    <hyperlink ref="I675" location="'8'!$Z$72" display="$Z$72 8" xr:uid="{193491D3-85EF-40C0-AF8F-62F7DCD2D6F6}"/>
    <hyperlink ref="I676" location="'8'!$AA$64" display="$AA$64 8" xr:uid="{16C4D720-24C8-4538-BB1C-57791DECDF16}"/>
    <hyperlink ref="I677" location="'8'!$AA$67" display="$AA$67 8" xr:uid="{302CD57B-4D91-4BEC-AAAB-E57A64D01528}"/>
    <hyperlink ref="I678" location="'8'!$AA$19" display="$AA$19 8" xr:uid="{0A1E7F1B-5A14-4F39-A8C0-A3DB3AF9F34B}"/>
    <hyperlink ref="I679" location="'8'!$AA$26" display="$AA$26 8" xr:uid="{85AD6E56-FC12-4FF3-AFE0-C7CFDEC19540}"/>
    <hyperlink ref="I680" location="'8'!$AA$20" display="$AA$20 8" xr:uid="{398A4DAF-3F90-4B3D-A594-7C2FEF5FAD2E}"/>
    <hyperlink ref="I681" location="'8'!$AA$27" display="$AA$27 8" xr:uid="{81E43400-DB87-4186-A70B-452CFBB7FE22}"/>
    <hyperlink ref="I682" location="'8'!$AA$21" display="$AA$21 8" xr:uid="{0C1411E9-3885-4767-8927-DCE8CEFE9F40}"/>
    <hyperlink ref="I683" location="'8'!$AA$22" display="$AA$22 8" xr:uid="{4F317245-1379-4DFE-9444-3D121EC0BEE8}"/>
    <hyperlink ref="I684" location="'8'!$AA$23" display="$AA$23 8" xr:uid="{ED9CD3BD-FB54-4AF6-BD8C-7CD6B79D0DCD}"/>
    <hyperlink ref="I685" location="'8'!$AA$24" display="$AA$24 8" xr:uid="{FAAFEF51-9574-43C7-B2AC-10A04F34C99D}"/>
    <hyperlink ref="I686" location="'8'!$AA$25" display="$AA$25 8" xr:uid="{A9DF3555-29DD-42B9-9ABF-20153D4E4F7B}"/>
    <hyperlink ref="I687" location="'8'!$AA$28" display="$AA$28 8" xr:uid="{9A5FAE00-99D1-4A3F-BBFA-A101A68F7118}"/>
    <hyperlink ref="I688" location="'8'!$AA$29" display="$AA$29 8" xr:uid="{CA795F40-32E3-41C6-858A-2E5A78E1A7C6}"/>
    <hyperlink ref="I689" location="'8'!$AA$30" display="$AA$30 8" xr:uid="{813E287B-074D-456B-834F-302E8E8D500E}"/>
    <hyperlink ref="I690" location="'8'!$AA$31" display="$AA$31 8" xr:uid="{8760BFCC-8944-4AC8-B31B-9D99C431AD49}"/>
    <hyperlink ref="I691" location="'8'!$AA$32" display="$AA$32 8" xr:uid="{A4075816-B501-4740-9177-E43E52D7BE57}"/>
    <hyperlink ref="I692" location="'8'!$AC$45" display="$AC$45 8" xr:uid="{D44BB8A4-47DF-4D15-9203-1E7534B79A74}"/>
    <hyperlink ref="I693" location="'9'!$F$15" display="$F$15 9" xr:uid="{C1E45184-9099-4D17-A3EF-4775F3794A75}"/>
    <hyperlink ref="I694" location="'9'!$F$63" display="$F$63 9" xr:uid="{8DF9717E-8D3E-4FB7-B0AE-34C92CD79CC2}"/>
    <hyperlink ref="I695" location="'9'!$F$64" display="$F$64 9" xr:uid="{2156024D-5DC5-49D1-805E-6F94D9F1CAB7}"/>
    <hyperlink ref="I696" location="'9'!$F$67" display="$F$67 9" xr:uid="{469F66C2-9CEA-47EA-B888-88475BC66E3F}"/>
    <hyperlink ref="I697" location="'9'!$F$72" display="$F$72 9" xr:uid="{1E3138F0-C678-4981-ABC0-A86914A1B3CB}"/>
    <hyperlink ref="I698" location="'9'!$G$64" display="$G$64 9" xr:uid="{9576CB42-B48E-41C6-AE88-1C3A4991D7A5}"/>
    <hyperlink ref="I699" location="'9'!$G$67" display="$G$67 9" xr:uid="{966B7EA7-00CB-4F79-9958-E1D4E081F7E9}"/>
    <hyperlink ref="I700" location="'9'!$H$63" display="$H$63 9" xr:uid="{EBC58234-446C-4D00-9D9C-FD79ACD22BA5}"/>
    <hyperlink ref="I701" location="'9'!$H$72" display="$H$72 9" xr:uid="{9EB19E62-82D1-4A4A-AB79-A345F46E87A1}"/>
    <hyperlink ref="I702" location="'9'!$M$94" display="$M$94 9" xr:uid="{109D2368-9D47-4179-B6C0-88B6B667CBBA}"/>
    <hyperlink ref="I703" location="'9'!$M$95" display="$M$95 9" xr:uid="{81ECB24C-857A-4F66-B608-C3631F7C5336}"/>
    <hyperlink ref="I704" location="'9'!$M$78" display="$M$78 9" xr:uid="{509181CE-1E98-491D-B2F3-DCB078B1A3B3}"/>
    <hyperlink ref="I705" location="'9'!$M$79" display="$M$79 9" xr:uid="{6119CEC7-9E04-4568-94FC-0AC11B235A98}"/>
    <hyperlink ref="I706" location="'9'!$M$15" display="$M$15 9" xr:uid="{FE43F3B4-0270-4568-9C0A-9E9CF2D17EE4}"/>
    <hyperlink ref="I707" location="'9'!$N$64" display="$N$64 9" xr:uid="{43B05368-0034-4D9C-AB26-3CB0A4BE6341}"/>
    <hyperlink ref="I709" r:id="rId53" location="'9'!$N$64" xr:uid="{5CF29148-9FF8-4D6D-B2C2-B5D75C2AA10C}"/>
    <hyperlink ref="I710" location="'9'!$N$67" display="$N$67 9" xr:uid="{C316144C-E757-4035-9631-C9CC3A2AF54B}"/>
    <hyperlink ref="I711" location="'9'!$N$63" display="$N$63 9" xr:uid="{CEAC2804-D9B2-4F4A-9882-B0FF45A6C8A6}"/>
    <hyperlink ref="I712" location="'9'!$N$72" display="$N$72 9" xr:uid="{21E00428-BA18-4153-922D-6C22376E15E4}"/>
    <hyperlink ref="I713" location="'9'!$N$66" display="$N$66 9" xr:uid="{5684A45A-5FEC-48F6-9B7D-B53D5A7339B3}"/>
    <hyperlink ref="I714" location="'9'!$O$56" display="$O$56 9" xr:uid="{BBDA6CE1-897A-4B1B-96E3-3400F380FDC0}"/>
    <hyperlink ref="I715" location="'9'!$O$55" display="$O$55 9" xr:uid="{5FE4293A-E9F9-4812-AF17-4FC711CD7491}"/>
    <hyperlink ref="I716" location="'9'!$O$60" display="$O$60 9" xr:uid="{F87EDEE0-B40F-4426-8FD0-92B06E6D5C9F}"/>
    <hyperlink ref="I717" location="'9'!$O$15" display="$O$15 9" xr:uid="{EAB66D2E-A63B-49C2-BE7A-F8ED712FC51F}"/>
    <hyperlink ref="I718" r:id="rId54" location="'9'!$O$15" xr:uid="{166953B1-6A16-46A1-B372-25B37F87BDEE}"/>
    <hyperlink ref="I719" location="'9'!$P$60" display="$P$60 9" xr:uid="{9F6065E7-9A08-4FC0-A21E-106B8529E915}"/>
    <hyperlink ref="I720" location="'9'!$P$15" display="$P$15 9" xr:uid="{47AB84AE-A2B8-47BF-8F53-90A4301821BB}"/>
    <hyperlink ref="I721" r:id="rId55" location="'9'!$P$15" xr:uid="{0585C8B2-0D94-415D-B4BC-A76D45DC2FFB}"/>
    <hyperlink ref="I722" location="'9'!$P$55" display="$P$55 9" xr:uid="{1C462B2A-0851-490D-A171-D5E9AEEBA2D1}"/>
    <hyperlink ref="I723" location="'9'!$P$56" display="$P$56 9" xr:uid="{E6E201A1-27FD-43DD-9B92-1C0837E79B3B}"/>
    <hyperlink ref="I724" location="'9'!$Q$55" display="$Q$55 9" xr:uid="{D6223DCA-E9B2-4488-9821-FEF9CFBD9518}"/>
    <hyperlink ref="I725" location="'9'!$Q$56" display="$Q$56 9" xr:uid="{72B4DBC2-157B-457D-8593-E4AECE23C3D6}"/>
    <hyperlink ref="I726" location="'9'!$Q$64" display="$Q$64 9" xr:uid="{745617FC-B23E-4059-A77F-1CC66569E697}"/>
    <hyperlink ref="I727" location="'9'!$Q$45" display="$Q$45 9" xr:uid="{5D657FA4-A8A4-439C-B993-B553A7B4DF2B}"/>
    <hyperlink ref="I730" location="'9'!$Q$67" display="$Q$67 9" xr:uid="{70B8D58E-F5BC-4B91-B0B0-F4C591D84A88}"/>
    <hyperlink ref="I731" location="'9'!$Q$66" display="$Q$66 9" xr:uid="{6E2628BE-96EF-4FE3-831D-5C14C939B023}"/>
    <hyperlink ref="I732" location="'9'!$R$63" display="$R$63 9" xr:uid="{BB06DD09-9439-4C32-8315-4D951A677AF6}"/>
    <hyperlink ref="I733" location="'9'!$R$72" display="$R$72 9" xr:uid="{D03E82CA-8509-4A91-916D-C49F1DEBC9F3}"/>
    <hyperlink ref="I734" location="'9'!$R$95" display="$R$95 9" xr:uid="{D0B8301C-1BF8-49F0-8DA2-6CE9B551D2D4}"/>
    <hyperlink ref="I736" location="'9'!$U$79" display="$U$79 9" xr:uid="{1EFC5B6B-14C3-4002-9B93-B323F153B2C1}"/>
    <hyperlink ref="I737" location="'9'!$U$80" display="$U$80 9" xr:uid="{692B2717-2002-49C7-ACD2-C51C6BA7DEDB}"/>
    <hyperlink ref="I738" location="'9'!$Y$64" display="$Y$64 9" xr:uid="{9FDB0626-E998-4D30-B59F-18AD4CD9F221}"/>
    <hyperlink ref="I739" location="'9'!$Y$67" display="$Y$67 9" xr:uid="{BC7FD0C9-731D-437A-A75B-C381EB33E3E1}"/>
    <hyperlink ref="I741" location="'9'!$Y$95" display="$Y$95 9" xr:uid="{A062C790-FC06-4B89-B020-BC6CF108E556}"/>
    <hyperlink ref="I742" location="'9'!$Y$94" display="$Y$94 9" xr:uid="{95AA01AD-D167-4BF2-A975-35DF16B4A08A}"/>
    <hyperlink ref="I743" location="'9'!$Z$67" display="$Z$67 9" xr:uid="{D070BDD3-FBC8-4F0E-8337-CCC2438A6A09}"/>
    <hyperlink ref="I744" location="'9'!$AB$63" display="$AB$63 9" xr:uid="{5F505569-D330-475C-8BE7-9DA353AB4F65}"/>
    <hyperlink ref="I745" location="'9'!$AB$45" display="$AB$45 9" xr:uid="{19E052B5-6EAF-4877-BEDC-828DD140E33F}"/>
    <hyperlink ref="I746" location="'9'!$AB$94" display="$AB$94 9" xr:uid="{E0322AFA-453E-4183-9C40-E665A0CAD75E}"/>
    <hyperlink ref="I747" location="'9'!$AB$95" display="$AB$95 9" xr:uid="{BB359979-CF2B-4082-90F0-A4D3C928DE4F}"/>
    <hyperlink ref="I749" location="'9'!$AC$63" display="$AC$63 9" xr:uid="{77962A3A-71F0-4C97-90FF-E440BB57CDD6}"/>
    <hyperlink ref="I750" location="'9'!$AC$72" display="$AC$72 9" xr:uid="{8EC738DF-108B-42B0-B3E7-E78173DBB097}"/>
    <hyperlink ref="I751" location="'9'!$AC$64" display="$AC$64 9" xr:uid="{1E9DE4A1-818E-492E-ADDA-0BA10541D773}"/>
    <hyperlink ref="I752" location="'9'!$AC$67" display="$AC$67 9" xr:uid="{79EC9FE5-2F86-4D08-9008-E4609C197232}"/>
    <hyperlink ref="I753" location="'9'!$AC$15" display="$AC$15 9" xr:uid="{D7F3B0B9-48E2-49DF-8950-C62EB967AB73}"/>
    <hyperlink ref="I754" location="'10'!$F$63" display="$F$63 10" xr:uid="{305C2128-3AE5-488D-8F24-FCA63137E4A6}"/>
    <hyperlink ref="I755" location="'10'!$F$72" display="$F$72 10" xr:uid="{9979DD22-AA72-4217-828E-ED3711213653}"/>
    <hyperlink ref="I756" location="'10'!$F$64" display="$F$64 10" xr:uid="{14C99100-F954-404B-A074-ED5684ABDE00}"/>
    <hyperlink ref="I757" location="'10'!$F$67" display="$F$67 10" xr:uid="{C7092438-3223-421A-AD64-CE7473697443}"/>
    <hyperlink ref="I758" location="'10'!$G$80" display="$G$80 10" xr:uid="{91B7CAF9-EC15-4E27-8C7D-2A7636A338C4}"/>
    <hyperlink ref="I759" location="'10'!$G$78" display="$G$78 10" xr:uid="{1FBD1BC5-2CE7-4521-BCB9-429014538C25}"/>
    <hyperlink ref="I760" location="'10'!$M$15" display="$M$15 10" xr:uid="{25C663F4-7CA8-4604-B840-565696BBE08B}"/>
    <hyperlink ref="I761" location="'10'!$N$14" display="$N$14 10" xr:uid="{BDE7A71C-2D69-4018-B0DF-D32050FB1B8F}"/>
    <hyperlink ref="I762" location="'10'!$N$63" display="$N$63 10" xr:uid="{DAEF7955-9DF6-4C05-A5EB-DB5852DA669D}"/>
    <hyperlink ref="I763" location="'10'!$N$72" display="$N$72 10" xr:uid="{58B57C56-15E6-4268-83A7-DAB39C2FCDED}"/>
    <hyperlink ref="I764" location="'10'!$N$66" display="$N$66 10" xr:uid="{245A8D1B-63A4-41C4-B8AB-D23DF1B9F3AA}"/>
    <hyperlink ref="I765" r:id="rId56" location="'10'!$N$14" xr:uid="{A73490EE-2C47-42D1-A74B-1F22576B61C2}"/>
    <hyperlink ref="I766" location="'10'!$O$64" display="$O$64 10" xr:uid="{41130D05-E46B-489E-AFDF-272B71D1BD9E}"/>
    <hyperlink ref="I767" location="'10'!$O$67" display="$O$67 10" xr:uid="{B65C28E4-47B5-4C32-BE9F-46B80028B5D0}"/>
    <hyperlink ref="I768" location="'10'!$O$55" display="$O$55 10" xr:uid="{C8F4A3FF-D939-4AF6-86A3-5EF63498C5C7}"/>
    <hyperlink ref="I769" location="'10'!$O$56" display="$O$56 10" xr:uid="{3CB55DA3-43F7-471B-BB01-47A3D794EDAB}"/>
    <hyperlink ref="I772" location="'10'!$O$63" display="$O$63 10" xr:uid="{D91A3DB1-A0D5-4B5C-AC9F-2C735290C9B1}"/>
    <hyperlink ref="I773" location="'10'!$O$66" display="$O$66 10" xr:uid="{B05E85A9-21B6-4EFD-8313-A77C6936F641}"/>
    <hyperlink ref="I774" r:id="rId57" location="'10'!$O$63" xr:uid="{AE4962D5-66E4-4061-93E2-3E5B5BE5AAB9}"/>
    <hyperlink ref="I775" r:id="rId58" location="'10'!$O$66" xr:uid="{2F8F6174-3E38-4EE1-B94B-A478309FA4F9}"/>
    <hyperlink ref="I776" r:id="rId59" location="'10'!$O$55" xr:uid="{DC3CB47F-40B4-4E12-A194-5E97CE0D1CA1}"/>
    <hyperlink ref="I777" r:id="rId60" location="'10'!$O$56" xr:uid="{1F80BE83-4761-4808-94D7-CE3A743E05D1}"/>
    <hyperlink ref="I778" location="'10'!$O$60" display="$O$60 10" xr:uid="{809F5DD4-40AC-4FAC-9E2F-39A01FAEE7DE}"/>
    <hyperlink ref="I779" location="'10'!$P$45" display="$P$45 10" xr:uid="{50AF18E4-9A38-4958-87E8-9DB817207464}"/>
    <hyperlink ref="I780" location="'10'!$P$60" display="$P$60 10" xr:uid="{05017CFB-FA3C-4FEB-A542-9171C47C5F09}"/>
    <hyperlink ref="I781" location="'10'!$P$55" display="$P$55 10" xr:uid="{E843EE53-A5B9-4CD3-B156-9801567157EB}"/>
    <hyperlink ref="I782" location="'10'!$P$56" display="$P$56 10" xr:uid="{7A4CB24E-B2AC-4014-8E56-A53FBB5DDA88}"/>
    <hyperlink ref="I783" location="'10'!$P$72" display="$P$72 10" xr:uid="{77EF4AD9-2B0F-4A57-899E-FAF69D51BC4F}"/>
    <hyperlink ref="I784" location="'10'!$P$66" display="$P$66 10" xr:uid="{F1FD710A-B16B-4A7E-9FCB-A41C21384068}"/>
    <hyperlink ref="I785" location="'10'!$Q$66" display="$Q$66 10" xr:uid="{337B615C-0826-4192-8D6B-021ADA448BB4}"/>
    <hyperlink ref="I786" location="'10'!$R$72" display="$R$72 10" xr:uid="{451DC218-4DE0-4612-ABD0-C2A77E30F25A}"/>
    <hyperlink ref="I787" location="'10'!$S$78" display="$S$78 10" xr:uid="{06A3F129-1285-447A-AA4D-44215016FB99}"/>
    <hyperlink ref="I788" location="'10'!$S$79" display="$S$79 10" xr:uid="{1BD319BB-B417-441C-BC92-EF09F9AAD8C0}"/>
    <hyperlink ref="I789" location="'10'!$S$56" display="$S$56 10" xr:uid="{19181544-4D0F-4403-8872-78F3DAF619FA}"/>
    <hyperlink ref="I790" location="'10'!$W$56" display="$W$56 10" xr:uid="{A4175EB3-02B1-498C-91AE-4418EE596CF6}"/>
    <hyperlink ref="I791" location="'10'!$X$60" display="$X$60 10" xr:uid="{96283D8C-FC18-4FA3-AFC5-E3206E3D6254}"/>
    <hyperlink ref="I792" location="'10'!$X$56" display="$X$56 10" xr:uid="{ED28086F-9420-415D-A97B-88C684718EC0}"/>
    <hyperlink ref="I793" location="'10'!$Y$55" display="$Y$55 10" xr:uid="{99C655D2-972C-4ECF-AC5F-82334E3D308D}"/>
    <hyperlink ref="I794" location="'10'!$Y$95" display="$Y$95 10" xr:uid="{04586FDB-E9E1-47D2-807D-C9513784AF96}"/>
    <hyperlink ref="I795" location="'10'!$Y$94" display="$Y$94 10" xr:uid="{FAFE3416-25F1-4DA8-A6CF-5D6CE6150565}"/>
    <hyperlink ref="I796" location="'10'!$Y$79" display="$Y$79 10" xr:uid="{89785F07-DF85-4D81-965E-E7BDCD933E3C}"/>
    <hyperlink ref="I797" location="'10'!$Y$80" display="$Y$80 10" xr:uid="{E58726C9-77DE-45C0-B92E-BD6AD3F59409}"/>
    <hyperlink ref="I798" location="'10'!$Y$60" display="$Y$60 10" xr:uid="{78C86491-7C32-4C83-A318-ACD44689932A}"/>
    <hyperlink ref="I799" location="'10'!$Y$56" display="$Y$56 10" xr:uid="{71C14ECE-81C4-4EFC-BF01-E882CF5BE508}"/>
    <hyperlink ref="I801" location="'10'!$Z$64" display="$Z$64 10" xr:uid="{D5A434A0-A796-4C77-B360-40CC7340C876}"/>
    <hyperlink ref="I802" location="'10'!$Z$67" display="$Z$67 10" xr:uid="{F780E47D-47BC-4EFA-B741-90AD4587386E}"/>
    <hyperlink ref="I803" location="'10'!$Z$63" display="$Z$63 10" xr:uid="{0FA70453-566E-4145-9A9D-8E7534F07FCC}"/>
    <hyperlink ref="I804" location="'10'!$Z$66" display="$Z$66 10" xr:uid="{E922C0F5-0441-4E00-800B-45D336AEE2F2}"/>
    <hyperlink ref="I805" location="'10'!$Z$72" display="$Z$72 10" xr:uid="{8EAA67C7-424F-4203-81CC-B2BB20539F6A}"/>
    <hyperlink ref="I806" location="'10'!$AA$19" display="$AA$19 10" xr:uid="{71E646BD-7B8D-4EA8-8632-A876240EDBC6}"/>
    <hyperlink ref="I807" location="'10'!$AA$20" display="$AA$20 10" xr:uid="{F9A9C1D2-2D89-434B-AD38-A127B33A6523}"/>
    <hyperlink ref="I808" location="'10'!$AA$21" display="$AA$21 10" xr:uid="{6E26CA7B-2E26-47BE-820F-FC1FAC51A13C}"/>
    <hyperlink ref="I809" location="'10'!$AA$22" display="$AA$22 10" xr:uid="{D063B30D-24F8-4DD3-BC56-28035B23BFB9}"/>
    <hyperlink ref="I810" location="'10'!$AA$23" display="$AA$23 10" xr:uid="{4957CBFC-3C25-48D3-B3C7-AE0BDD101FE0}"/>
    <hyperlink ref="I811" location="'10'!$AA$24" display="$AA$24 10" xr:uid="{75CBBF2C-B243-496E-95BC-CEA3FFB33250}"/>
    <hyperlink ref="I812" location="'10'!$AA$25" display="$AA$25 10" xr:uid="{3BB0ADF5-3F6B-4847-92E1-5354996098D4}"/>
    <hyperlink ref="I813" location="'10'!$AC$78" display="$AC$78 10" xr:uid="{7CED38CD-A8F6-40C5-BCB3-E89927C69187}"/>
    <hyperlink ref="I814" location="'10'!$AC$79" display="$AC$79 10" xr:uid="{E8049237-067A-421B-907C-F641B9D57F0D}"/>
    <hyperlink ref="I815" r:id="rId61" location="'10'!$AC$78" xr:uid="{3BAA52B1-73C1-47E5-80C3-621CF5832D00}"/>
    <hyperlink ref="I816" r:id="rId62" location="'10'!$AC$79" xr:uid="{B8FA39F2-00F4-4A9B-B599-6D46CA72BED0}"/>
    <hyperlink ref="I817" location="'10'!$AC$45" display="$AC$45 10" xr:uid="{DF459B6E-650A-4F51-AF37-6800FE13DA48}"/>
    <hyperlink ref="I818" location="'11'!$G$80" display="$G$80 11" xr:uid="{D483CE02-FC7D-4364-83A9-BA3099926F7D}"/>
    <hyperlink ref="I819" location="'11'!$G$78" display="$G$78 11" xr:uid="{95486E71-5836-4204-94EE-947ABBC0C93C}"/>
    <hyperlink ref="I820" location="'11'!$G$16" display="$G$16 11" xr:uid="{9278FEBA-0F81-4684-95A0-D4586AB84834}"/>
    <hyperlink ref="I821" location="'11'!$G$64" display="$G$64 11" xr:uid="{6C7F068B-ADF7-4B41-B83E-E02B69DFB19B}"/>
    <hyperlink ref="I822" location="'11'!$G$67" display="$G$67 11" xr:uid="{65ECE6EF-302B-41D2-B2FB-32502C0ED709}"/>
    <hyperlink ref="I823" location="'11'!$G$63" display="$G$63 11" xr:uid="{F90E365F-9F8A-43F5-8BFE-335A988D71A0}"/>
    <hyperlink ref="I826" location="'11'!$H$63" display="$H$63 11" xr:uid="{D9366AFA-72E1-4D78-B8AE-4903DB698659}"/>
    <hyperlink ref="I827" location="'11'!$M$72" display="$M$72 11" xr:uid="{762C8BD4-9854-44D1-A324-D832D49A8707}"/>
    <hyperlink ref="I828" location="'11'!$M$94" display="$M$94 11" xr:uid="{0532C025-9445-495A-BEA6-53EDB598B1E5}"/>
    <hyperlink ref="I829" location="'11'!$M$95" display="$M$95 11" xr:uid="{C0CFADEE-E586-4CF1-85AD-B3B2B5E82800}"/>
    <hyperlink ref="I830" location="'11'!$M$78" display="$M$78 11" xr:uid="{4DFC9BC3-1D2A-4630-852F-A69CF0D39363}"/>
    <hyperlink ref="I831" location="'11'!$M$79" display="$M$79 11" xr:uid="{7CBE7A9B-35C0-451A-9317-2A170A5A24F1}"/>
    <hyperlink ref="I832" location="'11'!$N$64" display="$N$64 11" xr:uid="{4B4C98FD-157D-4534-BB32-DC0137FC7CCE}"/>
    <hyperlink ref="I833" location="'11'!$N$67" display="$N$67 11" xr:uid="{FE7E25DC-58AE-47E7-B05B-82003F4EB06A}"/>
    <hyperlink ref="I834" location="'11'!$N$63" display="$N$63 11" xr:uid="{A0DFCBF4-3C9D-4A1B-BF16-7B968B28769B}"/>
    <hyperlink ref="I835" location="'11'!$N$66" display="$N$66 11" xr:uid="{1D89000C-FE8D-4450-B0C6-EBC364B832AA}"/>
    <hyperlink ref="I836" location="'11'!$N$16" display="$N$16 11" xr:uid="{FC64D37E-2AE0-4E49-A55D-DAA1727E086A}"/>
    <hyperlink ref="I837" location="'11'!$N$56" display="$N$56 11" xr:uid="{20A3A1BF-5137-4370-A80B-C8DE39DFC0F7}"/>
    <hyperlink ref="I838" location="'11'!$N$55" display="$N$55 11" xr:uid="{BF8ABCD2-01F6-4FED-9EFB-538FC9D33C62}"/>
    <hyperlink ref="I839" location="'11'!$N$60" display="$N$60 11" xr:uid="{27BDF93F-3F9C-425F-B1CE-884ED41DB0E3}"/>
    <hyperlink ref="I840" location="'11'!$O$58" display="$O$58 11" xr:uid="{9CA64B4C-671F-4430-BEAD-A4E605041484}"/>
    <hyperlink ref="I841" location="'11'!$O$60" display="$O$60 11" xr:uid="{0B6FA577-63C5-4D3D-BD38-3E6B05C5EE9D}"/>
    <hyperlink ref="I843" location="'11'!$O$55" display="$O$55 11" xr:uid="{617457D7-D894-4CBD-8142-AA34C7BCE51D}"/>
    <hyperlink ref="I844" location="'11'!$O$45" display="$O$45 11" xr:uid="{A2DD8F35-FB0A-4C4C-9350-545BA8B73B72}"/>
    <hyperlink ref="I845" location="'11'!$O$64" display="$O$64 11" xr:uid="{BF243476-D6A3-41EA-9BF1-6B13877BD513}"/>
    <hyperlink ref="I846" location="'11'!$O$56" display="$O$56 11" xr:uid="{ACF3B1D6-8251-4A12-B083-4556A0AEB816}"/>
    <hyperlink ref="I847" location="'11'!$P$64" display="$P$64 11" xr:uid="{9AA6C97B-83CB-4759-8EEF-5AA4DB5C1CB6}"/>
    <hyperlink ref="I848" location="'11'!$O$67" display="$O$67 11" xr:uid="{E168BCD6-AD69-4FAD-99F9-99EFAD3C0655}"/>
    <hyperlink ref="I849" location="'11'!$P$67" display="$P$67 11" xr:uid="{95D3F200-420F-4796-A9C9-4611244B967D}"/>
    <hyperlink ref="I850" location="'11'!$P$56" display="$P$56 11" xr:uid="{4B6F6692-9B6B-4375-B9DC-8FB64CDCE074}"/>
    <hyperlink ref="I851" location="'11'!$P$55" display="$P$55 11" xr:uid="{6BFFE781-5DEC-4F24-A001-BD65553BFE21}"/>
    <hyperlink ref="I852" location="'11'!$Q$20" display="$Q$20 11" xr:uid="{10E68AAD-6947-403E-8ABA-AFB3AAF5BC00}"/>
    <hyperlink ref="I853" location="'11'!$Q$60" display="$Q$60 11" xr:uid="{C95ABD2D-2489-4AA2-ABAA-0D1B87015196}"/>
    <hyperlink ref="I855" location="'11'!$Q$58" display="$Q$58 11" xr:uid="{32792955-AF1E-4ED4-97FB-CDC252F8D155}"/>
    <hyperlink ref="I856" location="'11'!$R$20" display="$R$20 11" xr:uid="{85894444-8F97-48F8-B749-4EECFDF4B8DC}"/>
    <hyperlink ref="I857" location="'11'!$R$19" display="$R$19 11" xr:uid="{4C5631C5-ED2E-4559-9703-A0600CBE58E4}"/>
    <hyperlink ref="I858" location="'11'!$S$20" display="$S$20 11" xr:uid="{8CF7350F-B715-4ED4-B821-B0D206AC68DD}"/>
    <hyperlink ref="I859" location="'11'!$S$79" display="$S$79 11" xr:uid="{FEBA95FA-15B5-42D5-A4E4-6EF56580FED1}"/>
    <hyperlink ref="I860" location="'11'!$S$80" display="$S$80 11" xr:uid="{BD4FAB25-3B60-4F35-98DE-DBF5D7BC93C3}"/>
    <hyperlink ref="I861" location="'11'!$T$21" display="$T$21 11" xr:uid="{08541ECE-1771-4122-92C2-68CA51D7C159}"/>
    <hyperlink ref="I862" location="'11'!$U$19" display="$U$19 11" xr:uid="{884B9187-7684-45F4-86A1-0EDA1DA12D39}"/>
    <hyperlink ref="I863" location="'11'!$U$21" display="$U$21 11" xr:uid="{CB5DC629-0470-4A87-B3D1-3F60199FBBCF}"/>
    <hyperlink ref="I864" location="'11'!$U$60" display="$U$60 11" xr:uid="{5FBB74C4-5B83-47E3-BF0D-70A008EE2480}"/>
    <hyperlink ref="I865" location="'11'!$U$58" display="$U$58 11" xr:uid="{8D03ED08-8471-46DD-ACC4-1C3300296DDE}"/>
    <hyperlink ref="I866" location="'11'!$V$55" display="$V$55 11" xr:uid="{1AD80909-81D7-4D05-ADAE-F03C36B5376F}"/>
    <hyperlink ref="I867" location="'11'!$V$56" display="$V$56 11" xr:uid="{6B53648D-5972-482D-BD47-849EB095195E}"/>
    <hyperlink ref="I868" location="'11'!$W$63" display="$W$63 11" xr:uid="{88FDA323-8F10-4062-A465-C5725307E8C4}"/>
    <hyperlink ref="I869" r:id="rId63" location="'11'!$W$63" xr:uid="{FB03797F-8DB1-4E92-B7EF-4C646564D8FE}"/>
    <hyperlink ref="I870" location="'11'!$W$56" display="$W$56 11" xr:uid="{22ADD32F-F282-425C-8B7F-DE0FBFA43993}"/>
    <hyperlink ref="I871" location="'11'!$W$58" display="$W$58 11" xr:uid="{CAB162D5-DE12-4B2D-A869-4C711C349EE7}"/>
    <hyperlink ref="I872" location="'11'!$W$55" display="$W$55 11" xr:uid="{4984D199-ABFF-4855-860F-CDDE0204383B}"/>
    <hyperlink ref="I873" location="'11'!$W$60" display="$W$60 11" xr:uid="{0682B50B-54F4-48D4-9A10-E624D4243569}"/>
    <hyperlink ref="I874" location="'11'!$X$58" display="$X$58 11" xr:uid="{9B19EA9A-D9A7-46A4-93EC-476E0BCCB4AA}"/>
    <hyperlink ref="I875" r:id="rId64" location="'11'!$X$58" xr:uid="{E49DD165-7FB3-42C9-9668-AAE683642F87}"/>
    <hyperlink ref="I876" location="'11'!$X$20" display="$X$20 11" xr:uid="{6E1709CA-6D8C-4E35-87E5-A01239CDEB26}"/>
    <hyperlink ref="I877" location="'11'!$X$22" display="$X$22 11" xr:uid="{A6085B53-58E6-413A-9F34-CB6D86D7D436}"/>
    <hyperlink ref="I878" location="'11'!$Y$80" display="$Y$80 11" xr:uid="{D6EFF8C2-7F2C-44F6-BF52-B8F90FCE48C8}"/>
    <hyperlink ref="I879" location="'11'!$Y$21" display="$Y$21 11" xr:uid="{EE875A64-3CED-4DAB-9258-0C689E7B2EB0}"/>
    <hyperlink ref="I880" location="'11'!$Y$95" display="$Y$95 11" xr:uid="{E1D5788A-0ECD-4C63-A911-08B5D1BCE877}"/>
    <hyperlink ref="I881" location="'11'!$Y$94" display="$Y$94 11" xr:uid="{CA095B33-AEE5-4A6B-88B8-F4DC592C3BBF}"/>
    <hyperlink ref="I883" location="'11'!$Z$20" display="$Z$20 11" xr:uid="{A2F72104-251F-4016-933D-5866DD50CFDC}"/>
    <hyperlink ref="I884" location="'11'!$Z$22" display="$Z$22 11" xr:uid="{CBC63443-843E-4364-B010-55D389F24E89}"/>
    <hyperlink ref="I885" location="'11'!$Z$60" display="$Z$60 11" xr:uid="{08C12D05-47F4-4E86-8632-2BB6D5E99E2B}"/>
    <hyperlink ref="I886" location="'11'!$AA$55" display="$AA$55 11" xr:uid="{61F8A711-47DE-417A-9EDF-57C9C8E6BFD9}"/>
    <hyperlink ref="I887" location="'11'!$AA$78" display="$AA$78 11" xr:uid="{4B10C95C-B149-4B51-A6D8-0A18C4613492}"/>
    <hyperlink ref="I888" location="'11'!$AA$58" display="$AA$58 11" xr:uid="{C0E232A2-90CE-472F-90D7-D626C2FA8245}"/>
    <hyperlink ref="I889" location="'11'!$AA$56" display="$AA$56 11" xr:uid="{5D185483-8CF2-4BD6-8FB7-64EC0A5B6643}"/>
    <hyperlink ref="I890" location="'11'!$AA$66" display="$AA$66 11" xr:uid="{0ED42F6E-8B66-4782-A5D7-5817306C7568}"/>
    <hyperlink ref="I891" location="'11'!$AB$72" display="$AB$72 11" xr:uid="{CDBCBB6D-E744-4152-A171-D0324969DC23}"/>
    <hyperlink ref="I892" location="'11'!$AB$64" display="$AB$64 11" xr:uid="{DF5AC1B4-887E-46F3-B114-3233E312EC5E}"/>
    <hyperlink ref="I893" location="'11'!$AB$67" display="$AB$67 11" xr:uid="{AAB7DB20-F975-42E8-B23D-47729C091F4F}"/>
    <hyperlink ref="I894" location="'11'!$AB$63" display="$AB$63 11" xr:uid="{84CF3455-D3DE-4BB6-BC54-6B938A9152B3}"/>
    <hyperlink ref="I895" location="'12'!$F$45" display="$F$45 12" xr:uid="{83395EDB-7C22-45D4-BFE0-0A57FF4E81A1}"/>
    <hyperlink ref="I896" location="'12'!$G$63" display="$G$63 12" xr:uid="{DFA1523C-BD42-44ED-A35A-03CCF0A9AA32}"/>
    <hyperlink ref="I897" location="'12'!$G$72" display="$G$72 12" xr:uid="{7FECC496-FF10-434E-83E9-F8BCB99424EF}"/>
    <hyperlink ref="I898" location="'12'!$G$64" display="$G$64 12" xr:uid="{C445BFE1-2D84-404C-A3BC-BF6274902083}"/>
    <hyperlink ref="I899" location="'12'!$G$67" display="$G$67 12" xr:uid="{0531975D-8F92-4038-83D2-8F4C723102C1}"/>
    <hyperlink ref="I900" location="'12'!$G$14" display="$G$14 12" xr:uid="{F3719637-5F04-4F28-99C2-74296CF1B35C}"/>
    <hyperlink ref="I904" location="'12'!$H$78" display="$H$78 12" xr:uid="{44C48332-B0DF-49AD-B782-ABB9ADFF3AD5}"/>
    <hyperlink ref="I905" location="'12'!$H$79" display="$H$79 12" xr:uid="{E0D30839-AEA7-4836-AA45-4D838D99D7D4}"/>
    <hyperlink ref="I906" location="'12'!$H$67" display="$H$67 12" xr:uid="{FCC711BB-27EC-4FFF-8933-E871DDD4AF05}"/>
    <hyperlink ref="I907" location="'12'!$L$63" display="$L$63 12" xr:uid="{F8CC8C47-7A57-4296-8B5D-78B95AD5A692}"/>
    <hyperlink ref="I908" location="'12'!$L$72" display="$L$72 12" xr:uid="{4144A542-A16F-4342-9C75-B59277077C86}"/>
    <hyperlink ref="I909" location="'12'!$L$64" display="$L$64 12" xr:uid="{715F4F4B-145D-45CB-9134-0597D5126DD1}"/>
    <hyperlink ref="I910" location="'12'!$L$67" display="$L$67 12" xr:uid="{D89AEE61-3F24-4589-B802-C6F838A95232}"/>
    <hyperlink ref="I911" location="'12'!$L$66" display="$L$66 12" xr:uid="{9A7A7776-E4D3-4104-A018-907E98048B71}"/>
    <hyperlink ref="I912" location="'12'!$L$60" display="$L$60 12" xr:uid="{5EE6A5AA-71B4-49D7-B295-DCF9A00B20DD}"/>
    <hyperlink ref="I913" location="'12'!$L$55" display="$L$55 12" xr:uid="{C680F002-4174-4956-ADEB-5D20C5E53CB1}"/>
    <hyperlink ref="I914" location="'12'!$M$58" display="$M$58 12" xr:uid="{CC7DEFC1-8914-4792-B6ED-DBB956DD905C}"/>
    <hyperlink ref="I915" location="'12'!$M$56" display="$M$56 12" xr:uid="{175FC37D-1A08-4240-9F40-B7E89B0941FD}"/>
    <hyperlink ref="I916" location="'12'!$M$79" display="$M$79 12" xr:uid="{5B603772-013A-498E-8984-FC09EAD026AC}"/>
    <hyperlink ref="I917" location="'12'!$M$80" display="$M$80 12" xr:uid="{00B07D6B-7168-4B48-8588-B02210D966EB}"/>
    <hyperlink ref="I918" location="'12'!$M$94" display="$M$94 12" xr:uid="{681CD42C-D984-45DC-90B4-ADA8B4F8F529}"/>
    <hyperlink ref="I919" location="'12'!$M$95" display="$M$95 12" xr:uid="{337B4F34-9F61-4008-A226-2034FADC84D5}"/>
    <hyperlink ref="I920" location="'12'!$M$66" display="$M$66 12" xr:uid="{DD6EC536-6D42-4775-BC60-48148E77639C}"/>
    <hyperlink ref="I921" location="'12'!$M$63" display="$M$63 12" xr:uid="{31AB1D1A-5364-4B6D-BF3E-EB6CA16242F0}"/>
    <hyperlink ref="I922" location="'12'!$M$55" display="$M$55 12" xr:uid="{F2E82994-110C-45A0-8837-09129123AF00}"/>
    <hyperlink ref="I923" location="'12'!$M$45" display="$M$45 12" xr:uid="{8F510AC6-14B8-48BE-A6ED-1430CA14C7DF}"/>
    <hyperlink ref="I925" location="'12'!$M$60" display="$M$60 12" xr:uid="{DB17AAA6-BDBD-4416-B08E-8C8D28085E7F}"/>
    <hyperlink ref="I926" r:id="rId65" location="'12'!$M$63" xr:uid="{500330F5-4339-4E69-ABD6-C0471C30C0D2}"/>
    <hyperlink ref="I928" location="'12'!$N$66" display="$N$66 12" xr:uid="{7D08FBB9-C2AE-411E-BF07-D8468704A31B}"/>
    <hyperlink ref="I929" location="'12'!$N$45" display="$N$45 12" xr:uid="{33589187-A594-4E76-A9C7-77F58492CEE4}"/>
    <hyperlink ref="I931" location="'12'!$N$14" display="$N$14 12" xr:uid="{508D9D86-1C54-4ADA-B60A-6FA9F6A3E8A4}"/>
    <hyperlink ref="I932" location="'12'!$O$63" display="$O$63 12" xr:uid="{3636F677-E1F1-422C-AB5E-75EA8B81FF98}"/>
    <hyperlink ref="I933" location="'12'!$O$72" display="$O$72 12" xr:uid="{2AD71636-0C1F-4870-9C62-F24FF5D0B967}"/>
    <hyperlink ref="I934" location="'12'!$O$66" display="$O$66 12" xr:uid="{F1B84C01-B054-41EB-9696-A15AC7DA93C8}"/>
    <hyperlink ref="I935" r:id="rId66" location="'12'!$O$63" xr:uid="{501A4057-17DC-4470-98B5-85D4C0F73F1E}"/>
    <hyperlink ref="I936" r:id="rId67" location="'12'!$O$72" xr:uid="{D39C2ABE-007C-47A6-ACC9-E5DAB40BC5D2}"/>
    <hyperlink ref="I937" location="'12'!$P$56" display="$P$56 12" xr:uid="{C69B2BFA-E18A-46A6-91B3-5BBCFDD74280}"/>
    <hyperlink ref="I938" location="'12'!$P$55" display="$P$55 12" xr:uid="{D50B743A-E4FD-4121-8513-3E3E8CF3E5C8}"/>
    <hyperlink ref="I939" location="'12'!$P$60" display="$P$60 12" xr:uid="{6A6AF0E5-AEBF-4D83-8B24-D1DD8723A14D}"/>
    <hyperlink ref="I940" location="'12'!$P$58" display="$P$58 12" xr:uid="{A3FB9C75-AFB1-41CE-AD90-AC14B6335C18}"/>
    <hyperlink ref="I941" location="'12'!$P$19" display="$P$19 12" xr:uid="{2579865B-1725-4DA9-B574-B1BD41D7F03C}"/>
    <hyperlink ref="I942" location="'12'!$Q$45" display="$Q$45 12" xr:uid="{C54D1F11-492C-4D62-BA90-417C3DF26A8A}"/>
    <hyperlink ref="I943" r:id="rId68" location="'12'!$Q$45" xr:uid="{DD106221-9EFF-49CA-9E5B-EB3371899F97}"/>
    <hyperlink ref="I944" location="'12'!$P$20" display="$P$20 12" xr:uid="{78CAAA01-682F-49EA-A843-E737E6C2D897}"/>
    <hyperlink ref="I945" location="'12'!$P$21" display="$P$21 12" xr:uid="{42939F1D-383C-4B81-95A6-88309A4C5BE4}"/>
    <hyperlink ref="I946" location="'12'!$Q$22" display="$Q$22 12" xr:uid="{33024423-C0C5-495B-B837-E6AFE2057E60}"/>
    <hyperlink ref="I947" location="'12'!$Q$23" display="$Q$23 12" xr:uid="{65C394EC-648F-4398-94E4-81C40203853D}"/>
    <hyperlink ref="I948" location="'12'!$Q$24" display="$Q$24 12" xr:uid="{DD97FFFB-7264-4640-8FB2-DF1A04448BFA}"/>
    <hyperlink ref="I949" location="'12'!$Q$25" display="$Q$25 12" xr:uid="{60A83008-9983-410D-A092-332D2BAA1A9B}"/>
    <hyperlink ref="I950" location="'12'!$Q$26" display="$Q$26 12" xr:uid="{67331A33-3926-450F-A6DF-F098BD132501}"/>
    <hyperlink ref="I951" location="'12'!$Q$27" display="$Q$27 12" xr:uid="{7AF29DBD-FE28-43D4-B578-42F0B607A1DA}"/>
    <hyperlink ref="I952" location="'12'!$Q$28" display="$Q$28 12" xr:uid="{776833AB-4544-4C51-AE72-F18E64ED64E0}"/>
    <hyperlink ref="I953" location="'12'!$R$29" display="$R$29 12" xr:uid="{94CB2663-A661-4841-9CB4-95F3D16EFDB1}"/>
    <hyperlink ref="I954" location="'12'!$R$55" display="$R$55 12" xr:uid="{65659FD6-2BC2-4294-A05D-656466C46396}"/>
    <hyperlink ref="I955" r:id="rId69" location="'12'!$R$55" xr:uid="{B2CFB566-88D7-4508-96D0-E87BA7D44D38}"/>
    <hyperlink ref="I957" r:id="rId70" location="'12'!$R$55" xr:uid="{0DA5D68A-D0A6-499E-B32E-34484276220B}"/>
    <hyperlink ref="I958" location="'12'!$S$45" display="$S$45 12" xr:uid="{9AABFCE1-C816-4512-981C-0220DADB3629}"/>
    <hyperlink ref="I959" r:id="rId71" location="'12'!$S$45" xr:uid="{3E773A01-5BF1-44D5-AC57-F7BA75C63427}"/>
    <hyperlink ref="I961" r:id="rId72" location="'12'!$S$45" xr:uid="{5A4DEFB0-9DE1-495F-A3A5-91B2D9516708}"/>
    <hyperlink ref="I962" location="'12'!$T$19" display="$T$19 12" xr:uid="{7570BD2C-6EC3-4CB0-84D2-8BD6659DA0F1}"/>
    <hyperlink ref="I963" location="'12'!$T$20" display="$T$20 12" xr:uid="{0E5E6626-E091-43AE-A193-173F1B96D017}"/>
    <hyperlink ref="I964" location="'12'!$T$21" display="$T$21 12" xr:uid="{02B47EC6-650C-4D91-ABF9-60C4C6CC5C3B}"/>
    <hyperlink ref="I965" location="'12'!$T$22" display="$T$22 12" xr:uid="{D5384AAE-095B-4D18-A3F4-C932C53E9D60}"/>
    <hyperlink ref="I966" location="'12'!$T$23" display="$T$23 12" xr:uid="{062777D9-1DB7-46B3-901F-80550084B774}"/>
    <hyperlink ref="I967" location="'12'!$T$24" display="$T$24 12" xr:uid="{7ACD7B8C-74DC-4C8E-8CC4-BAAB65D66ABD}"/>
    <hyperlink ref="I968" location="'12'!$T$25" display="$T$25 12" xr:uid="{F370F029-9E8D-45D6-B7A5-F1CC7A26E66E}"/>
    <hyperlink ref="I969" location="'12'!$T$26" display="$T$26 12" xr:uid="{12765EF7-AD35-47E8-99B6-E6B564E0AFD5}"/>
    <hyperlink ref="I970" location="'12'!$T$27" display="$T$27 12" xr:uid="{077B00DB-4BBE-4D4A-8C05-57820E2D761E}"/>
    <hyperlink ref="I971" location="'12'!$T$28" display="$T$28 12" xr:uid="{D29C876C-9FB4-4AA7-A862-72B32A0ADA41}"/>
    <hyperlink ref="I972" location="'12'!$T$29" display="$T$29 12" xr:uid="{E4CB556F-6950-4004-A41F-C0092E2C54FF}"/>
    <hyperlink ref="I973" location="'12'!$U$19" display="$U$19 12" xr:uid="{C8F872F5-7B12-4EBD-8C39-DBD2F1233D53}"/>
    <hyperlink ref="I974" location="'12'!$U$20" display="$U$20 12" xr:uid="{E57D2705-DAAC-40A4-AF8E-80C6AA13E6F4}"/>
    <hyperlink ref="I975" location="'12'!$U$21" display="$U$21 12" xr:uid="{4F6651DF-5B20-475B-8A03-8EC7CCA054FE}"/>
    <hyperlink ref="I976" location="'12'!$U$22" display="$U$22 12" xr:uid="{570B85CD-507E-446F-B7C5-9D356220D785}"/>
    <hyperlink ref="I977" location="'12'!$U$23" display="$U$23 12" xr:uid="{1ED255B6-3585-447D-B549-EC61AC94FEE0}"/>
    <hyperlink ref="I978" location="'12'!$U$24" display="$U$24 12" xr:uid="{6E4F9920-34D6-4A1F-A0B4-732C3DDBC70D}"/>
    <hyperlink ref="I979" location="'12'!$U$25" display="$U$25 12" xr:uid="{1DF707D6-7C70-4150-9DA5-0B6E4DE4EEF7}"/>
    <hyperlink ref="I980" location="'12'!$V$19" display="$V$19 12" xr:uid="{0BC36AB1-E81F-4EFF-A4DB-D72F7E12E741}"/>
    <hyperlink ref="I981" location="'12'!$V$25" display="$V$25 12" xr:uid="{74A3AD74-3F92-4339-A45C-B4BE0A59B7AB}"/>
    <hyperlink ref="I982" location="'12'!$W$21" display="$W$21 12" xr:uid="{DF86CB7A-4A58-4C10-86EA-6F4996B25C6A}"/>
    <hyperlink ref="I983" location="'12'!$W$20" display="$W$20 12" xr:uid="{D089F903-37E8-41D6-BCCA-9796AC459A0D}"/>
    <hyperlink ref="I984" location="'12'!$W$22" display="$W$22 12" xr:uid="{80D567B0-9552-4441-BC48-CC73B671551A}"/>
    <hyperlink ref="I985" location="'12'!$X$23" display="$X$23 12" xr:uid="{93999D4B-E5E7-43D5-90A5-B4FF85A76398}"/>
    <hyperlink ref="I986" location="'12'!$X$24" display="$X$24 12" xr:uid="{0795E294-1CC5-4E54-9645-98FA23E72611}"/>
    <hyperlink ref="I987" location="'12'!$X$26" display="$X$26 12" xr:uid="{98AD8DA5-87FC-44E0-847F-35CB1C2F9A64}"/>
    <hyperlink ref="I988" location="'12'!$X$27" display="$X$27 12" xr:uid="{C113733D-351B-481D-9A69-B11930CA926B}"/>
    <hyperlink ref="I989" location="'12'!$X$28" display="$X$28 12" xr:uid="{7351956B-13D4-4331-8E7A-040977CC97DE}"/>
    <hyperlink ref="I990" location="'12'!$Y$26" display="$Y$26 12" xr:uid="{723647F8-D1FA-4036-A5D0-6AA84EA9B64D}"/>
    <hyperlink ref="I991" location="'12'!$Y$27" display="$Y$27 12" xr:uid="{387BEB55-B333-43CA-A000-1AB01717D25E}"/>
    <hyperlink ref="I992" location="'12'!$Y$29" display="$Y$29 12" xr:uid="{1A440B6C-E48E-44B0-9A61-E5CA575DDD87}"/>
    <hyperlink ref="I993" location="'12'!$Y$80" display="$Y$80 12" xr:uid="{7BC52859-F012-45F6-A579-0172AC3A6EF6}"/>
    <hyperlink ref="I994" location="'12'!$Y$95" display="$Y$95 12" xr:uid="{98F4A1D1-E0C6-4A45-A7C3-6E4820301071}"/>
    <hyperlink ref="I995" location="'12'!$Y$94" display="$Y$94 12" xr:uid="{3F808544-151C-4069-8643-4E57EFBFDEF2}"/>
    <hyperlink ref="I996" location="'12'!$Z$28" display="$Z$28 12" xr:uid="{80854F8F-57A1-4049-A766-D5069035FAB8}"/>
    <hyperlink ref="I997" location="'12'!$Z$29" display="$Z$29 12" xr:uid="{1A5CB9F5-1E3F-4A19-AD82-0564CACB531F}"/>
    <hyperlink ref="I998" location="'12'!$Z$55" display="$Z$55 12" xr:uid="{F90D88AF-4144-4AC9-BF77-6435149AB3B1}"/>
    <hyperlink ref="I999" location="'12'!$Z$58" display="$Z$58 12" xr:uid="{5E516BA2-C126-4FD3-87FD-CB75FC990990}"/>
    <hyperlink ref="I1000" location="'12'!$AA$60" display="$AA$60 12" xr:uid="{067F2712-5B11-4E73-97CB-556C7492C5B9}"/>
    <hyperlink ref="I1001" location="'12'!$AA$79" display="$AA$79 12" xr:uid="{0F2D7212-03E4-4E55-9F21-2666981471D0}"/>
    <hyperlink ref="I1002" location="'12'!$AA$56" display="$AA$56 12" xr:uid="{39337D5C-DD6F-40A3-B62F-B79A9D9CEA0A}"/>
    <hyperlink ref="I1003" location="'12'!$AA$64" display="$AA$64 12" xr:uid="{E1169065-02AF-4BDB-9314-601F00450FB3}"/>
    <hyperlink ref="I1004" location="'12'!$AA$67" display="$AA$67 12" xr:uid="{D0AE184A-5685-4457-AD24-72D7860DD1B6}"/>
    <hyperlink ref="I1005" location="'12'!$AB$66" display="$AB$66 12" xr:uid="{82BE66DC-0884-4B64-900B-0B24689BD9A1}"/>
    <hyperlink ref="I1006" location="'12'!$AB$63" display="$AB$63 12" xr:uid="{C819C4D0-B5EA-4378-A075-A2416C905FC6}"/>
    <hyperlink ref="I1007" location="'12'!$AB$72" display="$AB$72 12" xr:uid="{643B3258-996F-4BC9-898A-CAFE93DCA228}"/>
    <hyperlink ref="I1008" location="'11'!$AC$64" display="$AC$64 11" xr:uid="{1FBDA31B-A52F-4C82-955B-1FD284C96486}"/>
    <hyperlink ref="I1009" location="'11'!$AC$67" display="$AC$67 11" xr:uid="{AFD1AD18-F729-4E48-BE6A-E66A63B7D065}"/>
    <hyperlink ref="I1010" location="'12'!$AC$45" display="$AC$45 12" xr:uid="{131055DB-924E-44B5-BD47-8064D35DAC25}"/>
    <hyperlink ref="I1011" location="'12'!$AC$64" display="$AC$64 12" xr:uid="{B79DE88F-CFE9-453D-87D1-360D7DFBFCF0}"/>
    <hyperlink ref="I1012" location="'12'!$AC$67" display="$AC$67 12" xr:uid="{3DBB3FC0-FC2C-42CA-8619-185D77A89E96}"/>
    <hyperlink ref="I1013" location="'13'!$G$63" display="$G$63 13" xr:uid="{1A93377F-53FA-4DA1-A7D0-6F01866000DF}"/>
    <hyperlink ref="I1014" location="'13'!$G$64" display="$G$64 13" xr:uid="{1FEDDF43-E79B-4025-84E4-A7634409EA70}"/>
    <hyperlink ref="I1015" location="'13'!$G$67" display="$G$67 13" xr:uid="{93FE344E-0796-4B93-9A21-2DF9E2B19242}"/>
    <hyperlink ref="I1016" location="'13'!$G$72" display="$G$72 13" xr:uid="{867A93F8-CFE6-44F4-85A4-046A7D76110F}"/>
    <hyperlink ref="I1017" location="'13'!$G$14" display="$G$14 13" xr:uid="{628D31D8-FFC7-4F8E-ABB5-E9B2A274ABCA}"/>
    <hyperlink ref="I1020" location="'13'!$H$79" display="$H$79 13" xr:uid="{F453014B-1CD5-467D-B2CD-D61E392B9633}"/>
    <hyperlink ref="I1021" location="'13'!$H$80" display="$H$80 13" xr:uid="{FB56A070-50EA-464C-869F-42F59A4D9339}"/>
    <hyperlink ref="I1022" location="'13'!$H$64" display="$H$64 13" xr:uid="{649A5BC7-76F5-4B5D-86A9-300CBA20A925}"/>
    <hyperlink ref="I1023" location="'13'!$H$67" display="$H$67 13" xr:uid="{8E2B7792-0B47-4BB5-9A52-4F85249E009E}"/>
    <hyperlink ref="I1024" location="'13'!$L$63" display="$L$63 13" xr:uid="{BB821C39-E3AB-4B79-84BA-CBF11159DCA1}"/>
    <hyperlink ref="I1025" location="'13'!$L$72" display="$L$72 13" xr:uid="{A9A58F1D-9E11-4709-9F5E-CCE84F8CEB17}"/>
    <hyperlink ref="I1026" location="'13'!$L$64" display="$L$64 13" xr:uid="{9DDDE381-4FE0-4DD4-91FD-E2DDC5B572B2}"/>
    <hyperlink ref="I1027" location="'13'!$L$45" display="$L$45 13" xr:uid="{26FAE2EF-A0F8-4AF6-B2D9-AFBFEA08D1C3}"/>
    <hyperlink ref="I1028" location="'13'!$L$67" display="$L$67 13" xr:uid="{9686C736-1AEC-416A-A84E-10C92C711CC9}"/>
    <hyperlink ref="I1029" location="'13'!$L$66" display="$L$66 13" xr:uid="{C10FF322-7DC5-4F5F-AAF6-E013C043E286}"/>
    <hyperlink ref="I1030" location="'13'!$M$55" display="$M$55 13" xr:uid="{B3DB3B04-7E9C-482C-9E9F-4FC81D80C887}"/>
    <hyperlink ref="I1031" location="'13'!$M$94" display="$M$94 13" xr:uid="{F5A81B9A-F4D1-43BA-BE7B-3D542366E55A}"/>
    <hyperlink ref="I1032" location="'13'!$M$95" display="$M$95 13" xr:uid="{CE146585-66E4-4B77-9798-D9F6E48AEB61}"/>
    <hyperlink ref="I1033" location="'13'!$M$56" display="$M$56 13" xr:uid="{06D64C26-95B0-40C7-BD93-69B0080504EF}"/>
    <hyperlink ref="I1034" location="'13'!$M$80" display="$M$80 13" xr:uid="{E950D24C-0795-4E03-B84C-6D013342ADAD}"/>
    <hyperlink ref="I1035" location="'13'!$M$78" display="$M$78 13" xr:uid="{0BCFCD3B-FB58-4612-9138-785E895B6AA5}"/>
    <hyperlink ref="I1036" location="'13'!$M$14" display="$M$14 13" xr:uid="{47AEA3A3-1F2B-42C3-93BA-47AE349447F9}"/>
    <hyperlink ref="I1039" location="'13'!$M$66" display="$M$66 13" xr:uid="{7C7944AC-1001-47FA-AEC0-898D0C2DE8B6}"/>
    <hyperlink ref="I1040" location="'13'!$M$63" display="$M$63 13" xr:uid="{C37E61A3-3925-414D-A30E-E0505EE236F5}"/>
    <hyperlink ref="I1041" location="'13'!$M$72" display="$M$72 13" xr:uid="{590ABBC3-804D-4403-910F-E95D059F9EB1}"/>
    <hyperlink ref="I1042" location="'13'!$M$64" display="$M$64 13" xr:uid="{BDA65DCC-52FE-4011-A1B1-007BBD815176}"/>
    <hyperlink ref="I1043" location="'13'!$M$67" display="$M$67 13" xr:uid="{50E9D586-3693-4D43-8644-038BEC33E01B}"/>
    <hyperlink ref="I1045" r:id="rId73" location="'13'!$M$14" xr:uid="{AE48521F-61F5-44A9-8994-1235AC38F38D}"/>
    <hyperlink ref="I1046" location="'13'!$N$14" display="$N$14 13" xr:uid="{65C2D9CB-F8C6-4C41-9C02-A6B41D7D0ED2}"/>
    <hyperlink ref="I1047" r:id="rId74" location="'13'!$N$14" xr:uid="{24504C36-D965-4926-AC6E-2E9930FA8FEE}"/>
    <hyperlink ref="I1049" r:id="rId75" location="'13'!$N$14" xr:uid="{8CA6C932-2614-45A6-B5AF-3E39176D67C2}"/>
    <hyperlink ref="I1050" location="'13'!$O$63" display="$O$63 13" xr:uid="{1E969842-4532-455C-9F8B-A709635376E6}"/>
    <hyperlink ref="I1051" location="'13'!$O$66" display="$O$66 13" xr:uid="{B8391606-32CE-42CB-8625-1A731F557666}"/>
    <hyperlink ref="I1052" location="'13'!$O$72" display="$O$72 13" xr:uid="{6974A5BA-B527-4484-BF33-FC7AC8BE0355}"/>
    <hyperlink ref="I1053" location="'13'!$O$64" display="$O$64 13" xr:uid="{EB0C62C5-EF5D-4A63-AAD1-01C11946ECCF}"/>
    <hyperlink ref="I1054" location="'13'!$O$67" display="$O$67 13" xr:uid="{93098BC3-5E5A-4ACF-8D6A-BBD869FC648E}"/>
    <hyperlink ref="I1055" location="'13'!$P$55" display="$P$55 13" xr:uid="{B26EFAFC-3476-46FD-9F24-B153312989F6}"/>
    <hyperlink ref="I1056" location="'13'!$P$56" display="$P$56 13" xr:uid="{EAEB15FF-5447-4FB1-B2E4-FBDDBFE35007}"/>
    <hyperlink ref="I1057" location="'13'!$P$60" display="$P$60 13" xr:uid="{9614FAB6-A53A-4801-BA18-43439A609C48}"/>
    <hyperlink ref="I1058" location="'13'!$P$58" display="$P$58 13" xr:uid="{0BF0D1D6-4024-40ED-B896-CCD582CE2714}"/>
    <hyperlink ref="I1059" location="'13'!$P$19" display="$P$19 13" xr:uid="{68237C3A-F053-4361-948F-CC4F5D01A83A}"/>
    <hyperlink ref="I1060" location="'13'!$P$22" display="$P$22 13" xr:uid="{0D52C841-D30D-42F9-810F-AE004B400F16}"/>
    <hyperlink ref="I1061" location="'13'!$Q$20" display="$Q$20 13" xr:uid="{4B0D0F99-6C93-409D-B38A-F634CAB6D8C0}"/>
    <hyperlink ref="I1062" location="'13'!$Q$23" display="$Q$23 13" xr:uid="{94CE5254-0414-4C0F-AE9E-0126298CF27D}"/>
    <hyperlink ref="I1063" location="'13'!$R$21" display="$R$21 13" xr:uid="{04FB9C23-C504-40DD-BC36-F69A8E8F9642}"/>
    <hyperlink ref="I1064" location="'13'!$R$24" display="$R$24 13" xr:uid="{DA6F4FBA-4DBF-4716-92BA-B2591684B049}"/>
    <hyperlink ref="I1065" location="'13'!$R$25" display="$R$25 13" xr:uid="{2A094B2A-FDFB-4B27-8813-A1811ACC00C9}"/>
    <hyperlink ref="I1066" location="'13'!$R$27" display="$R$27 13" xr:uid="{5F4E3FD6-21F2-47EF-B952-20581BCC666B}"/>
    <hyperlink ref="I1067" location="'13'!$R$28" display="$R$28 13" xr:uid="{28981B53-F69C-4C2D-B604-91EB749E0C0E}"/>
    <hyperlink ref="I1068" location="'13'!$R$30" display="$R$30 13" xr:uid="{976E6B0B-D127-4F01-9582-165EE7E23752}"/>
    <hyperlink ref="I1069" location="'13'!$R$31" display="$R$31 13" xr:uid="{C47E1C6D-26D1-49BD-BD67-C9757E397744}"/>
    <hyperlink ref="I1070" location="'13'!$S$19" display="$S$19 13" xr:uid="{6258A95A-476B-421C-90DF-E6F5C39C8048}"/>
    <hyperlink ref="I1071" location="'13'!$S$22" display="$S$22 13" xr:uid="{4665BD1E-8929-4B66-B8BA-E3809A381BB1}"/>
    <hyperlink ref="I1072" location="'13'!$S$20" display="$S$20 13" xr:uid="{A5C16D09-06C2-4341-8096-9BB2147C500F}"/>
    <hyperlink ref="I1073" location="'13'!$S$23" display="$S$23 13" xr:uid="{B67143DE-351E-4857-A3C1-8180E044AB37}"/>
    <hyperlink ref="I1074" location="'13'!$S$25" display="$S$25 13" xr:uid="{58915439-FD21-4C33-B996-B3BE6AEB3C7B}"/>
    <hyperlink ref="I1075" location="'13'!$S$21" display="$S$21 13" xr:uid="{FE67EBBF-87A0-486F-9683-F3BD003B7463}"/>
    <hyperlink ref="I1076" r:id="rId76" location="'13'!$S$25" xr:uid="{5F7C9133-6BFB-40AC-963A-27A720269EF7}"/>
    <hyperlink ref="I1077" location="'13'!$T$46" display="$T$46 13" xr:uid="{71CE0674-9049-45FF-895D-A3933DDC1158}"/>
    <hyperlink ref="I1078" location="'13'!$T$78" display="$T$78 13" xr:uid="{686C094D-989D-4A68-84EE-339A49794D6E}"/>
    <hyperlink ref="I1079" location="'13'!$T$79" display="$T$79 13" xr:uid="{FB0FEDEE-D726-45DC-AB1F-D712A35964DF}"/>
    <hyperlink ref="I1080" location="'13'!$U$24" display="$U$24 13" xr:uid="{552918F8-56A0-42A5-84BA-1CBD373FE0CE}"/>
    <hyperlink ref="I1081" location="'13'!$U$27" display="$U$27 13" xr:uid="{9D6D3FAE-96C7-4EB7-BA1C-9710BB15D2CD}"/>
    <hyperlink ref="I1082" location="'13'!$U$25" display="$U$25 13" xr:uid="{FFE96546-9EEF-4FB7-A4B3-D5382C027330}"/>
    <hyperlink ref="I1083" location="'13'!$V$58" display="$V$58 13" xr:uid="{61C08609-75BA-49DD-87E6-A9D77597929D}"/>
    <hyperlink ref="I1084" r:id="rId77" location="'13'!$V$58" xr:uid="{08D25A29-293E-44F0-942E-237A94297477}"/>
    <hyperlink ref="I1085" location="'13'!$V$30" display="$V$30 13" xr:uid="{7C6A168D-26D9-4A4E-890A-D597276B1D4A}"/>
    <hyperlink ref="I1086" location="'13'!$V$78" display="$V$78 13" xr:uid="{FF5DF73A-5F40-4A77-BA7E-01BA2FB58CC5}"/>
    <hyperlink ref="I1087" location="'13'!$V$80" display="$V$80 13" xr:uid="{2A0D7E02-7540-4184-879E-D183DAFA7AF9}"/>
    <hyperlink ref="I1088" location="'13'!$W$28" display="$W$28 13" xr:uid="{0573C021-EF29-4B03-AD67-5B54E65D6525}"/>
    <hyperlink ref="I1089" location="'13'!$W$31" display="$W$31 13" xr:uid="{8B672D81-CE3B-4469-BE65-65C84CD0C22C}"/>
    <hyperlink ref="I1090" location="'13'!$W$58" display="$W$58 13" xr:uid="{22837501-39D7-4D8D-AB3A-83E65D6C8C2B}"/>
    <hyperlink ref="I1091" location="'13'!$X$60" display="$X$60 13" xr:uid="{C987D049-E2D0-4CA7-9232-B231460114CB}"/>
    <hyperlink ref="I1092" location="'13'!$X$56" display="$X$56 13" xr:uid="{FD12ACEF-B137-45AE-84A1-BF7A992FCB3F}"/>
    <hyperlink ref="I1093" location="'13'!$X$55" display="$X$55 13" xr:uid="{5E6191F7-07B9-490F-ACE0-4E280AAEDAB0}"/>
    <hyperlink ref="I1094" location="'13'!$X$78" display="$X$78 13" xr:uid="{C14BF540-8EB5-4C68-BA35-6BDABCE2F323}"/>
    <hyperlink ref="I1095" location="'13'!$X$80" display="$X$80 13" xr:uid="{F53B91F0-EC6A-444D-8A6A-ABF97836FAE8}"/>
    <hyperlink ref="I1096" location="'13'!$X$19" display="$X$19 13" xr:uid="{5B916BC0-72FF-4683-BB88-520966AB47B4}"/>
    <hyperlink ref="I1097" location="'13'!$X$22" display="$X$22 13" xr:uid="{A57A1E0C-5AF2-4F38-92AC-9343E9D9B33C}"/>
    <hyperlink ref="I1098" r:id="rId78" location="'13'!$X$56" xr:uid="{48C4FD14-7C54-4391-851B-8E7AFE86253D}"/>
    <hyperlink ref="I1099" r:id="rId79" location="'13'!$X$55" xr:uid="{68AA002A-47D4-4B57-BD0A-A6F23F30EC88}"/>
    <hyperlink ref="I1100" location="'13'!$X$58" display="$X$58 13" xr:uid="{4B1F3D39-2F02-49C7-8BF1-BC722DCD150E}"/>
    <hyperlink ref="I1101" r:id="rId80" location="'13'!$X$60" xr:uid="{52AFDF3C-4D1C-41E4-9B6F-A207CB1D1C1E}"/>
    <hyperlink ref="I1102" location="'13'!$X$46" display="$X$46 13" xr:uid="{720AC5B9-DC04-4D34-8C0D-88BDB6B2E20B}"/>
    <hyperlink ref="I1103" location="'13'!$Y$79" display="$Y$79 13" xr:uid="{F39EF6F6-523D-45C7-8BC4-43E57CC9732B}"/>
    <hyperlink ref="I1104" location="'13'!$Y$95" display="$Y$95 13" xr:uid="{6F9487C5-BE97-4FE9-842A-CE2DB480F0A2}"/>
    <hyperlink ref="I1105" location="'13'!$Y$94" display="$Y$94 13" xr:uid="{A3BCA22C-1496-499C-A014-990C0923480F}"/>
    <hyperlink ref="I1106" location="'13'!$Y$20" display="$Y$20 13" xr:uid="{D2AF8FBD-ACFD-46BD-AEFB-B18B29BFF869}"/>
    <hyperlink ref="I1107" location="'13'!$Y$22" display="$Y$22 13" xr:uid="{51195D61-23E5-42F1-9DD8-FA1F0EBA74E7}"/>
    <hyperlink ref="I1108" location="'13'!$Z$19" display="$Z$19 13" xr:uid="{5CDACEF7-031D-4EE6-BE47-FF2CF7E4B91E}"/>
    <hyperlink ref="I1109" location="'13'!$Z$20" display="$Z$20 13" xr:uid="{853A9312-15DE-42D3-BF9E-115DFBBFEA70}"/>
    <hyperlink ref="I1110" location="'13'!$Z$80" display="$Z$80 13" xr:uid="{51A177EA-0FDD-4D28-9C24-29251191C7FB}"/>
    <hyperlink ref="I1111" location="'13'!$AA$60" display="$AA$60 13" xr:uid="{FD3949CB-A8DC-4FEB-BE32-1B26003935D8}"/>
    <hyperlink ref="I1112" location="'13'!$AA$58" display="$AA$58 13" xr:uid="{67854DD9-86CA-406B-93B7-E5FF33D07AF9}"/>
    <hyperlink ref="I1113" location="'13'!$AB$56" display="$AB$56 13" xr:uid="{62760173-FBBA-4CC4-9DF8-3A23C14275AF}"/>
    <hyperlink ref="I1114" location="'13'!$AB$55" display="$AB$55 13" xr:uid="{CF7203E6-81EE-4B27-AA07-809E779A84ED}"/>
    <hyperlink ref="I1115" location="'13'!$AB$66" display="$AB$66 13" xr:uid="{34F97326-E269-41C2-B24D-7653F298A24E}"/>
    <hyperlink ref="I1116" location="'13'!$AB$63" display="$AB$63 13" xr:uid="{6C5568FB-81EE-4131-BBE3-5DD4D19230C2}"/>
    <hyperlink ref="I1117" location="'13'!$AB$46" display="$AB$46 13" xr:uid="{D82045EA-FA45-409C-903D-482B857E27C6}"/>
    <hyperlink ref="I1118" r:id="rId81" location="'13'!$AB$63" xr:uid="{42BFF21A-7461-48E4-A9B0-63FDB45ADF06}"/>
    <hyperlink ref="I1119" r:id="rId82" location="'13'!$AB$66" xr:uid="{3D1F49C9-6775-4641-AF58-FFA259267769}"/>
    <hyperlink ref="I1120" location="'13'!$AB$15" display="$AB$15 13" xr:uid="{B3AA99FF-9E2D-46DB-99BE-D7D69E52F2E4}"/>
    <hyperlink ref="I1122" location="'13'!$AC$72" display="$AC$72 13" xr:uid="{DDE22A8E-9EC4-4356-A855-02216B6E97C2}"/>
    <hyperlink ref="I1123" location="'13'!$AC$64" display="$AC$64 13" xr:uid="{558F698E-855D-4307-AFAA-4DC630AE6853}"/>
    <hyperlink ref="I1124" location="'13'!$AC$67" display="$AC$67 13" xr:uid="{56FB5CF5-27AD-45BA-A02E-751B946ECC60}"/>
    <hyperlink ref="I1125" location="'13'!$AC$63" display="$AC$63 13" xr:uid="{A84F8B34-15B5-495A-945C-B1A6E7CD6D62}"/>
    <hyperlink ref="I1126" location="'13'!$AC$44" display="$AC$44 13" xr:uid="{60BEF46B-CA2C-4E05-9968-543F43F4F604}"/>
    <hyperlink ref="I1127" location="'14'!$G$14" display="$G$14 14" xr:uid="{B5CC7EFC-CBC8-4642-B81A-A519A6CADE22}"/>
    <hyperlink ref="I1128" location="'14'!$G$16" display="$G$16 14" xr:uid="{84E78397-3D03-4479-9685-FCFF523AA8DC}"/>
    <hyperlink ref="I1129" location="'14'!$G$63" display="$G$63 14" xr:uid="{E0349176-D678-4EF2-BA66-F8783E147613}"/>
    <hyperlink ref="I1130" location="'14'!$G$64" display="$G$64 14" xr:uid="{A9FFA0C6-CDCF-4294-83CB-25D651A04766}"/>
    <hyperlink ref="I1131" location="'14'!$G$66" display="$G$66 14" xr:uid="{149C5B63-633F-4B9C-8421-C754DB9EBAF2}"/>
    <hyperlink ref="I1132" location="'14'!$G$67" display="$G$67 14" xr:uid="{7A68A50A-8606-41CE-B515-A2DC270AB388}"/>
    <hyperlink ref="I1133" location="'14'!$G$72" display="$G$72 14" xr:uid="{7415D058-F4C9-46FB-9E99-78BFBB5918C9}"/>
    <hyperlink ref="I1134" location="'14'!$G$60" display="$G$60 14" xr:uid="{D9DEA6FC-0A0C-4B1A-A858-7F9B25109665}"/>
    <hyperlink ref="I1135" location="'14'!$G$55" display="$G$55 14" xr:uid="{C2F9FC47-2F2D-4F01-9FA8-894D6E19B283}"/>
    <hyperlink ref="I1136" location="'14'!$G$56" display="$G$56 14" xr:uid="{D9509279-7ACC-4A2B-B667-DBBD0325072F}"/>
    <hyperlink ref="I1140" location="'14'!$H$80" display="$H$80 14" xr:uid="{9011F63A-C5D1-4984-8A77-AC62418447E9}"/>
    <hyperlink ref="I1141" location="'14'!$H$78" display="$H$78 14" xr:uid="{6BA403B7-C7FA-4318-BCFE-4CCCD03B0A29}"/>
    <hyperlink ref="I1142" location="'14'!$H$66" display="$H$66 14" xr:uid="{ED7A84D9-A6D0-4C9D-A20A-70455CC89BE4}"/>
    <hyperlink ref="I1143" location="'14'!$H$16" display="$H$16 14" xr:uid="{4794E3DB-A0C2-4771-9499-612A0A89B0FB}"/>
    <hyperlink ref="I1144" location="'14'!$H$25" display="$H$25 14" xr:uid="{E4A8BF69-3606-485C-8D83-B70F5631C324}"/>
    <hyperlink ref="I1147" location="'14'!$I$25" display="$I$25 14" xr:uid="{856EFAA9-496E-4BE1-B164-75118DC217EC}"/>
    <hyperlink ref="I1148" location="'14'!$I$66" display="$I$66 14" xr:uid="{7220D3E1-912A-42D2-B15F-1142A053CD90}"/>
    <hyperlink ref="I1150" location="'14'!$I$14" display="$I$14 14" xr:uid="{83A29BC0-0736-4A9D-B2D6-200F5C8A72F0}"/>
    <hyperlink ref="I1152" location="'14'!$I$72" display="$I$72 14" xr:uid="{4AE3E727-1D1E-41A7-87B3-A01991C4C597}"/>
    <hyperlink ref="I1153" location="'14'!$I$63" display="$I$63 14" xr:uid="{007A13E4-B414-40D8-A502-3F7009DE8B84}"/>
    <hyperlink ref="I1154" location="'14'!$I$64" display="$I$64 14" xr:uid="{74FED19B-E966-46C3-B104-763C7ADDAFD3}"/>
    <hyperlink ref="I1155" location="'14'!$I$67" display="$I$67 14" xr:uid="{42A75E1C-DEE4-472D-9443-E428DAC760C8}"/>
    <hyperlink ref="I1156" location="'14'!$I$16" display="$I$16 14" xr:uid="{27E42F87-6917-45C7-A39A-B6E5399045C4}"/>
    <hyperlink ref="I1157" location="'14'!$J$25" display="$J$25 14" xr:uid="{994FE681-BBE9-4560-8B3A-1E28D5491F11}"/>
    <hyperlink ref="I1159" location="'14'!$J$44" display="$J$44 14" xr:uid="{D6128ED4-3AA5-4B7D-A6EC-E08ACC652026}"/>
    <hyperlink ref="I1160" location="'14'!$K$46" display="$K$46 14" xr:uid="{C8586F95-BA27-48C2-85E9-FA8863C360B4}"/>
    <hyperlink ref="I1161" r:id="rId83" location="'14'!$K$46" xr:uid="{8A674E2F-FED7-476B-BC5C-D07636BDDC1A}"/>
    <hyperlink ref="I1162" location="'14'!$M$94" display="$M$94 14" xr:uid="{EA3B6C1C-AC1B-4FA5-8117-F934E7A9DAD4}"/>
    <hyperlink ref="I1163" location="'14'!$M$95" display="$M$95 14" xr:uid="{A9D88E4D-978D-4797-B100-C459A8AB19D2}"/>
    <hyperlink ref="I1164" location="'14'!$M$78" display="$M$78 14" xr:uid="{D273B084-6B1C-4B60-BD63-E8D9C79443C4}"/>
    <hyperlink ref="I1165" location="'14'!$M$79" display="$M$79 14" xr:uid="{DDFD6961-C557-460D-8F9A-913A68C792F3}"/>
    <hyperlink ref="I1166" location="'14'!$M$15" display="$M$15 14" xr:uid="{E2ABD9D3-7A35-4C97-8AD6-F9180DABC8D7}"/>
    <hyperlink ref="I1167" location="'14'!$M$16" display="$M$16 14" xr:uid="{0456F647-1536-47E3-97B1-4400EAC5FEB0}"/>
    <hyperlink ref="I1168" r:id="rId84" location="'14'!$M$16" xr:uid="{C55FF41A-C1CC-4A92-AE0E-A658E1DD815C}"/>
    <hyperlink ref="I1169" location="'14'!$N$72" display="$N$72 14" xr:uid="{79DD3D3E-F338-4C1A-AA1B-7FD149C56AE5}"/>
    <hyperlink ref="I1170" location="'14'!$O$63" display="$O$63 14" xr:uid="{1B3128E1-E3EF-4460-B9E3-BD964497BD74}"/>
    <hyperlink ref="I1171" location="'14'!$O$66" display="$O$66 14" xr:uid="{846CF2B2-36CF-4D20-BC0B-612730730081}"/>
    <hyperlink ref="I1172" location="'14'!$O$67" display="$O$67 14" xr:uid="{C42330D1-65BC-4F08-A565-A67E2F92191C}"/>
    <hyperlink ref="I1173" location="'14'!$O$64" display="$O$64 14" xr:uid="{7AA4B37B-E601-4FDD-A5DB-47A0C0F9323E}"/>
    <hyperlink ref="I1174" location="'14'!$O$56" display="$O$56 14" xr:uid="{49FF23A5-E198-49F5-BA4C-A750A7E03AC4}"/>
    <hyperlink ref="I1175" location="'14'!$O$60" display="$O$60 14" xr:uid="{3CE5524B-F2BC-4016-8403-50C9AF10EDCE}"/>
    <hyperlink ref="I1176" location="'14'!$O$58" display="$O$58 14" xr:uid="{653FB663-C305-464A-979A-C9CE834578CD}"/>
    <hyperlink ref="I1177" location="'14'!$O$16" display="$O$16 14" xr:uid="{8A6930F2-37B1-4481-8544-EEA8DF4A6655}"/>
    <hyperlink ref="I1178" location="'14'!$P$55" display="$P$55 14" xr:uid="{EE61068A-5D4E-4DA0-86C3-017FBA771E46}"/>
    <hyperlink ref="I1179" location="'14'!$P$15" display="$P$15 14" xr:uid="{1716AAF0-2280-49B3-9850-3068F6EF6A4B}"/>
    <hyperlink ref="I1180" r:id="rId85" location="'14'!$P$15" xr:uid="{B438B310-D85A-4EDD-8B61-DBF7A02B7670}"/>
    <hyperlink ref="I1181" location="'14'!$P$19" display="$P$19 14" xr:uid="{98AC3FFC-72D3-46BB-BA21-7632CE8D240C}"/>
    <hyperlink ref="I1182" location="'14'!$P$20" display="$P$20 14" xr:uid="{A858DC3F-DB5C-4992-B39D-D92D13C4ED30}"/>
    <hyperlink ref="I1183" location="'14'!$P$21" display="$P$21 14" xr:uid="{33000A2B-FC94-4C63-9B8A-4E290033A62D}"/>
    <hyperlink ref="I1184" location="'14'!$P$24" display="$P$24 14" xr:uid="{47AE4F24-24AB-451A-8293-70650F810496}"/>
    <hyperlink ref="I1185" location="'14'!$P$23" display="$P$23 14" xr:uid="{1DD40764-B03F-4FEE-8242-77E535B8C4B6}"/>
    <hyperlink ref="I1186" location="'14'!$P$22" display="$P$22 14" xr:uid="{CF39935A-A85F-42BE-8F13-8F0CB7C88EC9}"/>
    <hyperlink ref="I1187" location="'14'!$P$25" display="$P$25 14" xr:uid="{3D1FB4C3-DE02-4331-8259-E02A091D958C}"/>
    <hyperlink ref="I1188" location="'14'!$P$26" display="$P$26 14" xr:uid="{F0459B03-114E-4EBD-A7CC-10CDC9F10FE3}"/>
    <hyperlink ref="I1189" location="'14'!$P$27" display="$P$27 14" xr:uid="{53AEDD88-97F0-4958-A166-FD17A601D482}"/>
    <hyperlink ref="I1190" location="'14'!$P$28" display="$P$28 14" xr:uid="{5D480A4A-6BCA-4058-AB04-42566D2CCA9F}"/>
    <hyperlink ref="I1191" location="'14'!$P$16" display="$P$16 14" xr:uid="{8421F747-86E2-4F62-B019-FBF55CD95315}"/>
    <hyperlink ref="I1192" r:id="rId86" location="'14'!$P$16" xr:uid="{92FB1FFD-C634-48B3-B16B-D5DFAE71D2F1}"/>
    <hyperlink ref="I1193" location="'14'!$R$55" display="$R$55 14" xr:uid="{7446781F-6BED-444B-A464-30B12CD10B8A}"/>
    <hyperlink ref="I1194" r:id="rId87" location="'14'!$R$55" xr:uid="{3C9BB7DC-AD15-4C63-9B4A-0E93C05D093A}"/>
    <hyperlink ref="I1195" location="'14'!$S$29" display="$S$29 14" xr:uid="{6FC8D2F6-3CB5-4EF5-8298-17519F8E2D66}"/>
    <hyperlink ref="I1197" location="'14'!$S$30" display="$S$30 14" xr:uid="{5C6AE184-98AD-4358-B193-6D8B06EA26A5}"/>
    <hyperlink ref="I1199" location="'14'!$S$31" display="$S$31 14" xr:uid="{CAEE2744-C1D6-4061-B636-32A7188ABDE0}"/>
    <hyperlink ref="I1200" location="'14'!$S$15" display="$S$15 14" xr:uid="{CF92FB0C-CB30-4A38-991F-9538072A119C}"/>
    <hyperlink ref="I1201" location="'14'!$T$19" display="$T$19 14" xr:uid="{D302730B-9BC0-4090-AD32-CF5110FA5D24}"/>
    <hyperlink ref="I1202" location="'14'!$T$20" display="$T$20 14" xr:uid="{A039AE95-C6C9-4A5F-A5A8-D9F7E227CBDF}"/>
    <hyperlink ref="I1203" location="'14'!$T$21" display="$T$21 14" xr:uid="{DD5E4036-6748-4AA3-B3C2-8F6B9085BDFA}"/>
    <hyperlink ref="I1204" location="'14'!$T$22" display="$T$22 14" xr:uid="{38412B1A-0FE3-4A3F-B67F-6161287883C8}"/>
    <hyperlink ref="I1205" location="'14'!$T$23" display="$T$23 14" xr:uid="{C81BF140-4F46-4B65-A301-8C05764EB130}"/>
    <hyperlink ref="I1206" location="'14'!$T$24" display="$T$24 14" xr:uid="{1C5A6DAC-4AA6-42EF-8B22-94836E5048F0}"/>
    <hyperlink ref="I1207" location="'14'!$T$25" display="$T$25 14" xr:uid="{FEBAADEC-76D7-4C16-9FFD-18A708362745}"/>
    <hyperlink ref="I1208" location="'14'!$T$26" display="$T$26 14" xr:uid="{3D0BDAB3-63B1-4F28-B47C-87D864095B7C}"/>
    <hyperlink ref="I1209" location="'14'!$T$27" display="$T$27 14" xr:uid="{62E1193F-0B8D-4AA7-BAE4-6DC4B3FA42B3}"/>
    <hyperlink ref="I1210" location="'14'!$T$28" display="$T$28 14" xr:uid="{8E909B90-3F7B-4B1E-944D-68CEE5870977}"/>
    <hyperlink ref="I1211" location="'14'!$T$31" display="$T$31 14" xr:uid="{80BE449C-4A70-4A05-A2D5-3673545ADD41}"/>
    <hyperlink ref="I1212" location="'14'!$T$43" display="$T$43 14" xr:uid="{B571B932-B3D6-46A7-8E9F-8FBA51919423}"/>
    <hyperlink ref="I1213" location="'14'!$T$44" display="$T$44 14" xr:uid="{3C49200E-BF20-4523-9E11-C3D4C55AC7D6}"/>
    <hyperlink ref="I1214" location="'14'!$T$45" display="$T$45 14" xr:uid="{6D9BDCF4-7BA9-4F02-84C4-B7C326BA89FB}"/>
    <hyperlink ref="I1215" location="'14'!$T$49" display="$T$49 14" xr:uid="{D0BDBF48-3E42-4BB5-BCE3-AFF1140D22E4}"/>
    <hyperlink ref="I1216" location="'14'!$T$56" display="$T$56 14" xr:uid="{9E195D98-653F-4628-8FDB-C617B39E1B32}"/>
    <hyperlink ref="I1217" location="'14'!$T$58" display="$T$58 14" xr:uid="{574A43AC-1A10-4C0B-9180-46DCC16B63BF}"/>
    <hyperlink ref="I1218" location="'14'!$T$60" display="$T$60 14" xr:uid="{C85D570F-A156-44C3-8ABB-553218911837}"/>
    <hyperlink ref="I1219" location="'14'!$T$63" display="$T$63 14" xr:uid="{CF5EEF7E-C67B-4730-A78A-09C8B868AE95}"/>
    <hyperlink ref="I1220" location="'14'!$T$64" display="$T$64 14" xr:uid="{CC2D899D-7502-492E-91FE-DBBD5F2417B4}"/>
    <hyperlink ref="I1221" location="'14'!$T$66" display="$T$66 14" xr:uid="{9061F3CD-9E80-4914-B495-00D91DC64832}"/>
    <hyperlink ref="I1222" location="'14'!$T$67" display="$T$67 14" xr:uid="{09F86E2C-A5B6-4644-9327-69C0113C6A4B}"/>
    <hyperlink ref="I1223" location="'14'!$T$72" display="$T$72 14" xr:uid="{8A493E4E-894D-4795-B945-42079F6CD1F5}"/>
    <hyperlink ref="I1224" location="'14'!$V$15" display="$V$15 14" xr:uid="{0FE20AEE-1C08-4734-88B7-9157A922E870}"/>
    <hyperlink ref="I1225" location="'14'!$V$43" display="$V$43 14" xr:uid="{E7808F74-9C66-4F31-ACA2-DB504AC6E879}"/>
    <hyperlink ref="I1226" location="'14'!$V$45" display="$V$45 14" xr:uid="{0FACC3DA-A002-4381-B944-0CD97A5B1260}"/>
    <hyperlink ref="I1227" location="'14'!$W$14" display="$W$14 14" xr:uid="{9C57C439-929E-4516-941A-38D225531D93}"/>
    <hyperlink ref="I1228" location="'14'!$W$44" display="$W$44 14" xr:uid="{993BD454-B958-476C-8D8D-377775A690CB}"/>
    <hyperlink ref="I1229" location="'14'!$W$49" display="$W$49 14" xr:uid="{E8D58E68-A5C0-4914-8880-10B1A796251D}"/>
    <hyperlink ref="I1230" location="'14'!$W$63" display="$W$63 14" xr:uid="{BCA1CDF9-DF25-4F4E-8895-CF808327DEC4}"/>
    <hyperlink ref="I1231" location="'14'!$W$72" display="$W$72 14" xr:uid="{AE3F6413-4D0A-4C20-ADA9-54007251CEDE}"/>
    <hyperlink ref="I1232" location="'14'!$W$64" display="$W$64 14" xr:uid="{677F7BD6-8118-43BF-91E2-46EB51FE7C7D}"/>
    <hyperlink ref="I1233" location="'14'!$W$66" display="$W$66 14" xr:uid="{EF117D3A-FE21-45C1-8A1F-56FFC1372499}"/>
    <hyperlink ref="I1234" location="'14'!$W$67" display="$W$67 14" xr:uid="{F24DECB3-A3D1-4FEE-8966-7F4E3E9CD9F0}"/>
    <hyperlink ref="I1235" location="'14'!$X$60" display="$X$60 14" xr:uid="{9C373E9E-1175-4019-BC0D-8B85F36BEEB4}"/>
    <hyperlink ref="I1236" location="'14'!$X$58" display="$X$58 14" xr:uid="{1D42BFE4-38E6-4575-A777-C08577A578D8}"/>
    <hyperlink ref="I1237" location="'14'!$X$66" display="$X$66 14" xr:uid="{823B59DD-B222-4435-A1CD-AE248A60E9F2}"/>
    <hyperlink ref="I1238" location="'14'!$Y$58" display="$Y$58 14" xr:uid="{9C3054F2-1967-4BCE-B4F7-287D3F294B27}"/>
    <hyperlink ref="I1239" location="'14'!$Y$95" display="$Y$95 14" xr:uid="{157E0DD3-3E0C-4CA6-9218-FFAA05750644}"/>
    <hyperlink ref="I1240" location="'14'!$Y$94" display="$Y$94 14" xr:uid="{81AE2D02-CC4C-4760-BDC5-10B064428DC7}"/>
    <hyperlink ref="I1241" location="'14'!$Y$72" display="$Y$72 14" xr:uid="{741DD29C-6D04-403F-BCA7-E27A3D06C6F8}"/>
    <hyperlink ref="I1242" location="'14'!$Y$60" display="$Y$60 14" xr:uid="{C4160CAE-85DF-4821-8551-E46B873054D2}"/>
    <hyperlink ref="I1245" location="'14'!$Y$63" display="$Y$63 14" xr:uid="{440C678A-D316-4415-A1AB-8BAFCC0C4973}"/>
    <hyperlink ref="I1244" location="'14'!$Y$67" display="$Y$67 14" xr:uid="{1BA2136A-5482-4B66-B4C7-24F4E360E917}"/>
    <hyperlink ref="I1243" location="'14'!$Y$64" display="$Y$64 14" xr:uid="{58B8FE98-238E-49AC-B0A6-5AB89402852F}"/>
    <hyperlink ref="I1246" location="'14'!$T$79" display="$T$79 14" xr:uid="{84A9F14D-3DC4-4A48-8745-A116AFAE36AA}"/>
    <hyperlink ref="I1247" location="'14'!$T$80" display="$T$80 14" xr:uid="{34350E8F-6648-4ED8-8709-A3AD74F4D1EA}"/>
    <hyperlink ref="I1248" location="'14'!$Z$80" display="$Z$80 14" xr:uid="{499DC03D-F828-4FC6-A1D0-59081D594627}"/>
    <hyperlink ref="I1249" location="'14'!$Z$78" display="$Z$78 14" xr:uid="{010CBEE0-6B56-4931-B083-8A63359C8374}"/>
    <hyperlink ref="I1250" location="'14'!$AC$45" display="$AC$45 14" xr:uid="{ABF80889-83D4-480A-8F64-E36EB4F0E09D}"/>
    <hyperlink ref="I1251" location="'15'!$F$15" display="$F$15 15" xr:uid="{6A9C7E3E-5120-4D09-9C99-5BAA86B074A8}"/>
    <hyperlink ref="I1252" location="'15'!$G$78" display="$G$78 15" xr:uid="{DB926D4A-894D-41A6-89A0-A36187D82C07}"/>
    <hyperlink ref="I1253" location="'15'!$G$79" display="$G$79 15" xr:uid="{1B9C3111-5F42-485E-841D-99B0A4F7E917}"/>
    <hyperlink ref="I1254" location="'15'!$H$44" display="$H$44 15" xr:uid="{A1BD56DD-2842-409D-AF29-C708FAD5BAA1}"/>
    <hyperlink ref="I1255" location="'15'!$M$72" display="$M$72 15" xr:uid="{41FB878A-E2A7-430D-8578-0F74F416D8D6}"/>
    <hyperlink ref="I1256" location="'15'!$M$79" display="$M$79 15" xr:uid="{6B56D4E6-4478-46FE-99E4-7973603A715B}"/>
    <hyperlink ref="I1257" location="'15'!$M$80" display="$M$80 15" xr:uid="{01E338D9-061C-4B02-A087-D95D9D600295}"/>
    <hyperlink ref="I1258" location="'15'!$M$94" display="$M$94 15" xr:uid="{7F107E09-1756-4F1B-B3D8-DA030776731F}"/>
    <hyperlink ref="I1259" location="'15'!$M$95" display="$M$95 15" xr:uid="{3534365E-4CBD-406D-B7FE-156DF51129CA}"/>
    <hyperlink ref="I1261" location="'15'!$M$15" display="$M$15 15" xr:uid="{0B09D00E-DE55-40EE-847A-2A6D07171C47}"/>
    <hyperlink ref="I1263" r:id="rId88" location="'15'!$M$15" xr:uid="{70B1E993-DF1C-4FA0-8E48-965E46EE9234}"/>
    <hyperlink ref="I1265" r:id="rId89" location="'15'!$M$15" xr:uid="{B64095FE-FC50-4899-8B48-50E927A72193}"/>
    <hyperlink ref="I1266" location="'15'!$M$14" display="$M$14 15" xr:uid="{77A94496-9E21-441D-B020-18463F2CA5B7}"/>
    <hyperlink ref="I1267" location="'15'!$M$44" display="$M$44 15" xr:uid="{F6DDBDFD-3B19-47EB-98BF-B07ECCF0520F}"/>
    <hyperlink ref="I1268" location="'15'!$N$64" display="$N$64 15" xr:uid="{8CA9C78C-003E-4C37-B9E1-142A3272BED4}"/>
    <hyperlink ref="I1269" location="'15'!$N$67" display="$N$67 15" xr:uid="{CDE13F5B-A375-4CB9-814C-05B4410F87A3}"/>
    <hyperlink ref="I1270" location="'15'!$O$14" display="$O$14 15" xr:uid="{F126C28B-2271-4B3C-AB95-AE861ECB7BEA}"/>
    <hyperlink ref="I1271" location="'15'!$O$63" display="$O$63 15" xr:uid="{4A9F12BC-189D-41A6-90ED-F86D50EAE175}"/>
    <hyperlink ref="I1272" location="'15'!$O$72" display="$O$72 15" xr:uid="{122855FC-F4F1-43C9-81BD-C7F3CB40E303}"/>
    <hyperlink ref="I1273" location="'15'!$O$66" display="$O$66 15" xr:uid="{C3F9C6AB-528F-4964-917E-046046ABE485}"/>
    <hyperlink ref="I1274" location="'15'!$O$60" display="$O$60 15" xr:uid="{F9080342-AC04-45DD-9953-BA35BB500FC8}"/>
    <hyperlink ref="I1275" location="'15'!$O$56" display="$O$56 15" xr:uid="{271D22B6-D57F-4FE4-B070-4736FE1A9DE8}"/>
    <hyperlink ref="I1276" location="'15'!$O$58" display="$O$58 15" xr:uid="{168821ED-0752-4680-B732-255ABD91AE07}"/>
    <hyperlink ref="I1277" location="'15'!$O$45" display="$O$45 15" xr:uid="{5B3D985E-5B4C-4D30-9A7D-0233A6DBB046}"/>
    <hyperlink ref="I1279" r:id="rId90" location="'15'!$O$45" xr:uid="{E685A2D4-A122-410D-8894-65C67D99B220}"/>
    <hyperlink ref="I1282" location="'15'!$P$14" display="$P$14 15" xr:uid="{216B6CA4-165D-4FEA-A0A6-D0045EFC492E}"/>
    <hyperlink ref="I1283" location="'15'!$P$15" display="$P$15 15" xr:uid="{44E1A3C3-FA4C-4419-82F4-EAB8EB500ECC}"/>
    <hyperlink ref="I1284" location="'15'!$P$43" display="$P$43 15" xr:uid="{55A64E0E-4736-4E39-93DE-E5323F5DC53A}"/>
    <hyperlink ref="I1285" location="'15'!$P$44" display="$P$44 15" xr:uid="{58795D1C-87F5-4B88-B5E7-F560DDE54637}"/>
    <hyperlink ref="I1286" location="'15'!$P$16" display="$P$16 15" xr:uid="{AEEFA9FA-B260-4F18-95B0-B08CE304D69B}"/>
    <hyperlink ref="I1287" location="'15'!$P$49" display="$P$49 15" xr:uid="{38E8F973-FFE5-4B1C-9C7F-B69B19A601D0}"/>
    <hyperlink ref="I1288" location="'15'!$P$56" display="$P$56 15" xr:uid="{8B68A97F-19FA-4767-B0A4-6B41A6D83AE5}"/>
    <hyperlink ref="I1289" location="'15'!$P$63" display="$P$63 15" xr:uid="{15626E6D-900B-4B5C-9D8A-CCAAAF4D38DC}"/>
    <hyperlink ref="I1290" location="'15'!$P$64" display="$P$64 15" xr:uid="{5EF9EAD3-BEFD-498E-BB0D-5D5F6CBF801B}"/>
    <hyperlink ref="I1291" location="'15'!$P$66" display="$P$66 15" xr:uid="{657537EB-A725-43FA-A322-5C3757E39757}"/>
    <hyperlink ref="I1292" location="'15'!$P$67" display="$P$67 15" xr:uid="{1035291D-0960-470A-96E3-F1B0039C4AC8}"/>
    <hyperlink ref="I1293" location="'15'!$P$72" display="$P$72 15" xr:uid="{C0F41015-0BC7-49A3-9CC4-20916C765C60}"/>
    <hyperlink ref="I1294" r:id="rId91" location="'15'!$P$49" xr:uid="{DCD24A5C-6426-4FAA-9F5A-88465ACF7683}"/>
    <hyperlink ref="I1295" location="'15'!$Q$43" display="$Q$43 15" xr:uid="{877C0977-5FB5-43EA-82E9-150EFBF2C621}"/>
    <hyperlink ref="I1296" location="'15'!$R$44" display="$R$44 15" xr:uid="{659B04FC-010E-4A55-8D1F-31078042D6D9}"/>
    <hyperlink ref="I1297" location="'15'!$R$16" display="$R$16 15" xr:uid="{E253CBA4-F321-4BD8-A1C3-480A07E19E3D}"/>
    <hyperlink ref="I1298" location="'15'!$R$15" display="$R$15 15" xr:uid="{774A1BB9-ED38-4091-A89B-C73E724B7F3A}"/>
    <hyperlink ref="I1299" location="'15'!$R$45" display="$R$45 15" xr:uid="{628D1779-7945-4EF4-88A9-C1F3E8BA1B60}"/>
    <hyperlink ref="I1300" r:id="rId92" location="'15'!$R$45" xr:uid="{F28EC533-9259-4C37-82B9-A13E17DE37EB}"/>
    <hyperlink ref="I1301" location="'15'!$R$72" display="$R$72 15" xr:uid="{35F5F630-A8C3-4592-881F-4E3183A06023}"/>
    <hyperlink ref="I1302" location="'15'!$R$63" display="$R$63 15" xr:uid="{A499BC03-ED8C-46B9-80EB-294265645F0B}"/>
    <hyperlink ref="I1303" location="'15'!$R$14" display="$R$14 15" xr:uid="{D5E0BC46-2F36-40CA-ADB2-D46DCD896C1F}"/>
    <hyperlink ref="I1304" location="'15'!$S$63" display="$S$63 15" xr:uid="{6979928C-1894-48F6-AC62-6DF4829801B0}"/>
    <hyperlink ref="I1305" location="'15'!$T$66" display="$T$66 15" xr:uid="{D4064A36-1151-4B71-9386-C4F152CB7425}"/>
    <hyperlink ref="I1306" location="'15'!$V$66" display="$V$66 15" xr:uid="{56FF212A-4755-4B57-8E90-A02CDEF6837C}"/>
    <hyperlink ref="I1307" location="'15'!$W$72" display="$W$72 15" xr:uid="{0430711C-44B7-439D-AA09-D183CFC22D68}"/>
    <hyperlink ref="I1308" location="'15'!$W$64" display="$W$64 15" xr:uid="{D6C91E76-D42D-4D4C-90CF-3CF653C3E4FB}"/>
    <hyperlink ref="I1309" location="'15'!$W$63" display="$W$63 15" xr:uid="{4125CE02-58A5-4A6C-9826-082E91BE0E4A}"/>
    <hyperlink ref="I1310" location="'15'!$X$67" display="$X$67 15" xr:uid="{66814E22-704D-4914-AA3D-0DB998B65BBB}"/>
    <hyperlink ref="I1311" location="'15'!$X$66" display="$X$66 15" xr:uid="{D50367CD-2F5A-4B93-A51B-9BDA1FF31469}"/>
    <hyperlink ref="I1312" location="'15'!$X$72" display="$X$72 15" xr:uid="{2A8B06B1-6316-4BBD-83E1-A6B6B94A0FC9}"/>
    <hyperlink ref="I1313" location="'15'!$X$56" display="$X$56 15" xr:uid="{F8FB052A-0301-4CC5-AD9D-97527EFEEF7B}"/>
    <hyperlink ref="I1314" location="'15'!$X$60" display="$X$60 15" xr:uid="{179C93A4-8129-4CE0-91F9-15A52BE72C51}"/>
    <hyperlink ref="I1315" location="'15'!$Y$58" display="$Y$58 15" xr:uid="{33C01AC4-C01E-4136-A397-AC246CB1BE4B}"/>
    <hyperlink ref="I1316" location="'15'!$S$80" display="$S$80 15" xr:uid="{2E03174C-D469-4E3C-AC6D-C68E909BCD58}"/>
    <hyperlink ref="I1317" location="'15'!$S$78" display="$S$78 15" xr:uid="{32B14641-D59F-4617-A630-EEE11353E4EB}"/>
    <hyperlink ref="I1318" location="'15'!$Y$95" display="$Y$95 15" xr:uid="{80C11052-462D-4CA6-9AC8-52E2CC560DEE}"/>
    <hyperlink ref="I1319" location="'15'!$Y$94" display="$Y$94 15" xr:uid="{2B504795-78CB-4713-AA34-4AC6BF4192AE}"/>
    <hyperlink ref="I1320" location="'15'!$Y$60" display="$Y$60 15" xr:uid="{E628328B-C624-4D61-AA84-C511F4DAC5E8}"/>
    <hyperlink ref="I1321" location="'15'!$Z$58" display="$Z$58 15" xr:uid="{5ED84053-7AE8-4B51-A04C-AF50C1067693}"/>
    <hyperlink ref="I1322" location="'15'!$Z$56" display="$Z$56 15" xr:uid="{59D25BCE-BFD7-4467-AEDB-1B8387D69BB3}"/>
    <hyperlink ref="I1323" location="'15'!$Z$66" display="$Z$66 15" xr:uid="{A0139D71-5468-48AD-A36F-D7FDA9D7DD54}"/>
    <hyperlink ref="I1324" location="'15'!$Z$64" display="$Z$64 15" xr:uid="{3542B23A-9BDE-4AA6-8D94-C11F227962F4}"/>
    <hyperlink ref="I1325" location="'15'!$Z$67" display="$Z$67 15" xr:uid="{56C0BC70-8610-48A3-B764-1DAC843C8C58}"/>
    <hyperlink ref="I1326" location="'15'!$AA$63" display="$AA$63 15" xr:uid="{931B008B-8C71-4BFE-9A24-7F03A149E0A5}"/>
    <hyperlink ref="I1327" location="'15'!$AA$72" display="$AA$72 15" xr:uid="{FC6C4BE0-5E30-42EC-BB5A-88BF4625B6D7}"/>
    <hyperlink ref="I1328" location="'15'!$AC$45" display="$AC$45 15" xr:uid="{DD396DA2-43DD-4D0C-98F0-6491F13F30F6}"/>
    <hyperlink ref="I1329" location="'16'!$F$14" display="$F$14 16" xr:uid="{A4845244-B91F-43C8-BA60-7AFA97F848AE}"/>
    <hyperlink ref="I1330" location="'16'!$F$64" display="$F$64 16" xr:uid="{56D36446-4F62-43BA-ADF2-011732AB699D}"/>
    <hyperlink ref="I1331" location="'16'!$F$67" display="$F$67 16" xr:uid="{206B0DCE-42CE-46B0-BB26-19060F6C2098}"/>
    <hyperlink ref="I1332" location="'16'!$G$64" display="$G$64 16" xr:uid="{6DBF5A62-15DC-42BB-8E3D-04F6AECDE035}"/>
    <hyperlink ref="I1333" location="'16'!$G$67" display="$G$67 16" xr:uid="{C8D6434D-CCE5-4D59-9F22-FBED8E1EC873}"/>
    <hyperlink ref="I1334" location="'15'!$Y$78" display="$Y$78 15" xr:uid="{4EECDD0A-9F14-4532-9D23-D8D6433C5872}"/>
    <hyperlink ref="I1335" location="'15'!$Y$79" display="$Y$79 15" xr:uid="{5DB582B8-42F7-4880-9139-1398FE471256}"/>
    <hyperlink ref="I1336" location="'16'!$G$79" display="$G$79 16" xr:uid="{C215741E-5809-4490-BE26-8CCFFB5514D1}"/>
    <hyperlink ref="I1337" location="'16'!$G$80" display="$G$80 16" xr:uid="{C067851B-D62F-4AFE-8491-583EB8D911B1}"/>
    <hyperlink ref="I1338" location="'16'!$I$44" display="$I$44 16" xr:uid="{00ACEFC3-A644-45A1-A55A-7BF3B02A4540}"/>
    <hyperlink ref="I1339" location="'16'!$L$44" display="$L$44 16" xr:uid="{7C0B383C-EF15-44D0-8E51-7E864FE82FC8}"/>
    <hyperlink ref="I1340" location="'16'!$M$94" display="$M$94 16" xr:uid="{D60B87C7-FA85-4164-9DD2-AF2A99E9FE0C}"/>
    <hyperlink ref="I1341" location="'16'!$M$95" display="$M$95 16" xr:uid="{DE2A5283-688A-4624-A66E-23EDFA11D151}"/>
    <hyperlink ref="I1342" location="'16'!$M$80" display="$M$80 16" xr:uid="{D27E7966-CE32-4190-AA69-DE822BDFC4E0}"/>
    <hyperlink ref="I1343" location="'16'!$M$78" display="$M$78 16" xr:uid="{8755B218-D858-4B68-8599-6AC88D9C54D0}"/>
    <hyperlink ref="I1344" location="'16'!$N$63" display="$N$63 16" xr:uid="{5370F802-9ECE-4D95-BD5C-47B67632C0DB}"/>
    <hyperlink ref="I1345" location="'16'!$N$72" display="$N$72 16" xr:uid="{F5362DDA-8DFF-4821-B60E-7DF7AFDBDF9B}"/>
    <hyperlink ref="I1346" location="'16'!$O$64" display="$O$64 16" xr:uid="{374E8712-FD1C-41DA-98E5-8582496B24D3}"/>
    <hyperlink ref="I1347" location="'16'!$O$67" display="$O$67 16" xr:uid="{746F9B6C-29F2-4648-B2F0-6B0128B9E15E}"/>
    <hyperlink ref="I1348" location="'16'!$O$66" display="$O$66 16" xr:uid="{E5910BA0-04B7-4530-9BB9-2F6BEE0E91E1}"/>
    <hyperlink ref="I1349" location="'16'!$O$56" display="$O$56 16" xr:uid="{676B0C17-EB6F-4E9F-BB74-0A386372EB06}"/>
    <hyperlink ref="I1350" location="'16'!$O$60" display="$O$60 16" xr:uid="{7292507E-1B51-4D27-B8B6-6C7D58F58088}"/>
    <hyperlink ref="I1351" location="'16'!$O$14" display="$O$14 16" xr:uid="{25D58B31-546B-49E3-A75C-91C80AB5BDC3}"/>
    <hyperlink ref="I1352" location="'16'!$O$46" display="$O$46 16" xr:uid="{240B67C4-E39A-40C4-AF23-84E01790BB0F}"/>
    <hyperlink ref="I1357" location="'16'!$P$63" display="$P$63 16" xr:uid="{64EF289B-EC62-404D-9CD0-3A69E6C1B850}"/>
    <hyperlink ref="I1358" location="'16'!$P$72" display="$P$72 16" xr:uid="{84D83D38-8E4F-44D3-90B2-62282A720737}"/>
    <hyperlink ref="I1359" location="'16'!$P$64" display="$P$64 16" xr:uid="{8F4679FA-D913-4101-9429-55CFD337AEBC}"/>
    <hyperlink ref="I1360" r:id="rId93" location="'16'!$P$63" xr:uid="{69A579CD-3413-434D-9C92-1BB280440CDE}"/>
    <hyperlink ref="I1361" r:id="rId94" location="'16'!$P$72" xr:uid="{AD4AF92F-DD5D-4011-A6AA-213D9A2E5644}"/>
    <hyperlink ref="I1362" location="'16'!$Q$64" display="$Q$64 16" xr:uid="{EC89CF17-AEB3-4EA0-8308-6B7412ACD13F}"/>
    <hyperlink ref="I1363" location="'16'!$Q$67" display="$Q$67 16" xr:uid="{6223B90F-C4E9-47E1-AB74-84F244300C3E}"/>
    <hyperlink ref="I1364" location="'16'!$Q$66" display="$Q$66 16" xr:uid="{7058B1FB-186A-49D5-9A1E-E6E1B03C54C1}"/>
    <hyperlink ref="I1365" location="'16'!$Q$56" display="$Q$56 16" xr:uid="{1ED05A57-B625-4F1A-966F-8EF5F1DF956A}"/>
    <hyperlink ref="I1366" location="'16'!$R$56" display="$R$56 16" xr:uid="{5BCA12F7-078E-4557-A3BA-BFEF6CC64431}"/>
    <hyperlink ref="I1367" location="'16'!$R$46" display="$R$46 16" xr:uid="{46258DEE-A278-4D08-B801-4EC42A15E628}"/>
    <hyperlink ref="I1368" r:id="rId95" location="'16'!$R$46" xr:uid="{2D169E30-EB17-4FC6-BFFC-23ABA03D865B}"/>
    <hyperlink ref="I1369" location="'16'!$R$67" display="$R$67 16" xr:uid="{FD46BBB2-9CA3-4764-B705-977215199F69}"/>
    <hyperlink ref="I1370" location="'16'!$R$44" display="$R$44 16" xr:uid="{0CF060C1-F811-4C8D-AABF-F5FFBC159CE7}"/>
    <hyperlink ref="I1371" location="'16'!$R$66" display="$R$66 16" xr:uid="{65253F9B-8785-4EE5-BB67-3B060AB72D57}"/>
    <hyperlink ref="I1372" location="'16'!$R$63" display="$R$63 16" xr:uid="{2E42238B-0713-46AB-92ED-65B3C009E708}"/>
    <hyperlink ref="I1373" location="'16'!$S$72" display="$S$72 16" xr:uid="{274E5A4C-24F8-407A-A542-3840BCF1074B}"/>
    <hyperlink ref="I1374" location="'16'!$S$63" display="$S$63 16" xr:uid="{3DB5B9A5-8CE0-44CB-9F03-5B88D898C5F2}"/>
    <hyperlink ref="I1375" r:id="rId96" location="'16'!$S$72" xr:uid="{474A17A6-F4F6-4DDB-9DD9-DAC04171ED72}"/>
    <hyperlink ref="I1376" location="'16'!$S$66" display="$S$66 16" xr:uid="{5373640C-3A1F-4889-AEFE-7454B4F66140}"/>
    <hyperlink ref="I1377" location="'16'!$T$78" display="$T$78 16" xr:uid="{121C3F29-CD7F-498D-88CC-6D9D4BF63776}"/>
    <hyperlink ref="I1378" location="'16'!$T$79" display="$T$79 16" xr:uid="{68C20D73-D5F3-4552-98EF-6081D042D0C5}"/>
    <hyperlink ref="I1379" location="'16'!$U$67" display="$U$67 16" xr:uid="{5A0664EF-DDBA-4D82-B1FB-3B553BB28988}"/>
    <hyperlink ref="I1380" location="'16'!$W$67" display="$W$67 16" xr:uid="{0CD3B542-F4BB-4C9A-B9B6-1DEF69979C7B}"/>
    <hyperlink ref="I1381" location="'16'!$X$67" display="$X$67 16" xr:uid="{11EC180E-F03E-4531-AB82-3260A164DA54}"/>
    <hyperlink ref="I1382" location="'16'!$X$56" display="$X$56 16" xr:uid="{9728E244-1FF3-41A8-A186-BBC4CBD48038}"/>
    <hyperlink ref="I1383" location="'16'!$X$45" display="$X$45 16" xr:uid="{93DF7370-41B6-485B-A427-10E3E86EE5BB}"/>
    <hyperlink ref="I1385" location="'16'!$Y$95" display="$Y$95 16" xr:uid="{84CC466C-2185-4ED1-B654-AD048ED4E3EB}"/>
    <hyperlink ref="I1386" location="'16'!$Y$94" display="$Y$94 16" xr:uid="{C8E0EA4D-D760-4E3C-B0D6-F758AF50AFF6}"/>
    <hyperlink ref="I1387" location="'16'!$Z$79" display="$Z$79 16" xr:uid="{505159E3-9508-42CF-AF36-D4FA36D7FBE9}"/>
    <hyperlink ref="I1388" location="'16'!$Z$80" display="$Z$80 16" xr:uid="{72A37E1A-CEF6-44BF-ABD3-6D36482B2C56}"/>
    <hyperlink ref="I1389" location="'16'!$Z$64" display="$Z$64 16" xr:uid="{A8686615-10CE-4A96-8263-06BA2ACA7B85}"/>
    <hyperlink ref="I1390" location="'16'!$Z$67" display="$Z$67 16" xr:uid="{0EBE82D3-9BC3-47DE-94FC-61C76EA0906A}"/>
    <hyperlink ref="I1391" location="'16'!$Z$66" display="$Z$66 16" xr:uid="{CDA2D350-E655-4054-AFD1-826308F795BE}"/>
    <hyperlink ref="I1392" location="'16'!$Z$63" display="$Z$63 16" xr:uid="{D9AFBE2A-EFFB-4839-8965-8D3C0CAE837D}"/>
    <hyperlink ref="I1393" location="'16'!$Z$72" display="$Z$72 16" xr:uid="{AFBAAE54-D822-4A82-A8DC-E81FCBB48446}"/>
    <hyperlink ref="I1394" location="'16'!$AA$63" display="$AA$63 16" xr:uid="{AFDEDDCD-ACF8-4926-96D4-E214459040F9}"/>
    <hyperlink ref="I1395" location="'16'!$AA$72" display="$AA$72 16" xr:uid="{EEC53102-78A3-4477-BE40-FC1A74CD042A}"/>
    <hyperlink ref="I1396" location="'16'!$AA$14" display="$AA$14 16" xr:uid="{5ACAAF71-FF7B-40C4-A36C-51867ABC4E77}"/>
    <hyperlink ref="I1397" location="'16'!$AB$66" display="$AB$66 16" xr:uid="{B90B7914-6EDC-4341-8E1F-95FB9DA35BA2}"/>
    <hyperlink ref="I1398" location="'16'!$AB$64" display="$AB$64 16" xr:uid="{F995067B-3607-4556-9764-21E4AA9977C2}"/>
    <hyperlink ref="I1400" location="'16'!$AC$63" display="$AC$63 16" xr:uid="{BE2F766D-440B-4DD5-876C-C566BD43136A}"/>
    <hyperlink ref="I1401" location="'16'!$AC$72" display="$AC$72 16" xr:uid="{4CA6E50E-650D-499F-9AF1-FF79E6890F86}"/>
    <hyperlink ref="I1402" location="'16'!$AC$64" display="$AC$64 16" xr:uid="{90009E6A-746B-44C1-93E0-C5A5EEF960EE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T865"/>
  <sheetViews>
    <sheetView zoomScale="85" zoomScaleNormal="85" workbookViewId="0">
      <pane xSplit="3" ySplit="2" topLeftCell="D840" activePane="bottomRight" state="frozen"/>
      <selection pane="topRight" activeCell="D1" sqref="D1"/>
      <selection pane="bottomLeft" activeCell="A3" sqref="A3"/>
      <selection pane="bottomRight" activeCell="D848" sqref="D848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8" bestFit="1" customWidth="1"/>
    <col min="5" max="5" width="10.28515625" style="108" bestFit="1" customWidth="1"/>
    <col min="6" max="6" width="11" style="108" bestFit="1" customWidth="1"/>
    <col min="7" max="9" width="9" style="108" customWidth="1"/>
    <col min="10" max="10" width="15.7109375" style="108" hidden="1" customWidth="1"/>
    <col min="11" max="11" width="11.5703125" style="108" hidden="1" customWidth="1"/>
    <col min="12" max="12" width="12.7109375" style="108" hidden="1" customWidth="1"/>
    <col min="13" max="13" width="11.7109375" style="108" hidden="1" customWidth="1"/>
    <col min="14" max="14" width="10.28515625" style="108" customWidth="1"/>
    <col min="15" max="15" width="9" style="108" customWidth="1"/>
    <col min="16" max="16" width="11.85546875" style="108" customWidth="1"/>
    <col min="17" max="17" width="9" style="108" customWidth="1"/>
    <col min="18" max="19" width="10.7109375" style="108" customWidth="1"/>
    <col min="20" max="20" width="10.28515625" style="108" bestFit="1" customWidth="1"/>
    <col min="21" max="21" width="11.5703125" style="108" bestFit="1" customWidth="1"/>
    <col min="22" max="22" width="12.85546875" style="108" bestFit="1" customWidth="1"/>
    <col min="23" max="23" width="9" style="108" bestFit="1" customWidth="1"/>
    <col min="24" max="24" width="12.85546875" style="108" bestFit="1" customWidth="1"/>
    <col min="25" max="25" width="9" style="108" bestFit="1" customWidth="1"/>
    <col min="26" max="26" width="11.5703125" style="108" hidden="1" customWidth="1"/>
    <col min="27" max="27" width="8.85546875" style="108" hidden="1" customWidth="1"/>
    <col min="28" max="28" width="12.7109375" style="108" bestFit="1" customWidth="1"/>
    <col min="29" max="29" width="9" style="108" bestFit="1" customWidth="1"/>
    <col min="30" max="30" width="11.7109375" style="108" hidden="1" customWidth="1"/>
    <col min="31" max="31" width="12.28515625" style="108" hidden="1" customWidth="1"/>
    <col min="32" max="32" width="11.7109375" style="108" hidden="1" customWidth="1"/>
    <col min="33" max="33" width="8.85546875" style="108" hidden="1" customWidth="1"/>
    <col min="34" max="34" width="11.7109375" style="108" hidden="1" customWidth="1"/>
    <col min="35" max="35" width="8.85546875" style="108" hidden="1" customWidth="1"/>
    <col min="36" max="36" width="12.85546875" style="95" bestFit="1" customWidth="1"/>
    <col min="37" max="37" width="10.5703125" style="95" bestFit="1" customWidth="1"/>
    <col min="38" max="38" width="11.5703125" style="95" bestFit="1" customWidth="1"/>
    <col min="39" max="39" width="9" style="95" bestFit="1" customWidth="1"/>
    <col min="40" max="40" width="11.5703125" style="95" bestFit="1" customWidth="1"/>
    <col min="41" max="41" width="9" style="95" bestFit="1" customWidth="1"/>
    <col min="42" max="42" width="8.85546875" style="20"/>
    <col min="43" max="43" width="15.7109375" style="20" hidden="1" customWidth="1"/>
    <col min="44" max="44" width="16.28515625" style="20" hidden="1" customWidth="1"/>
    <col min="45" max="45" width="15.28515625" style="20" hidden="1" customWidth="1"/>
    <col min="46" max="46" width="0" style="20" hidden="1" customWidth="1"/>
    <col min="47" max="49" width="8.85546875" style="20"/>
    <col min="50" max="50" width="9.85546875" style="20" bestFit="1" customWidth="1"/>
    <col min="51" max="16384" width="8.85546875" style="20"/>
  </cols>
  <sheetData>
    <row r="1" spans="1:46" ht="16.5" thickBot="1" x14ac:dyDescent="0.25">
      <c r="A1" s="594" t="s">
        <v>129</v>
      </c>
      <c r="B1" s="594" t="s">
        <v>81</v>
      </c>
      <c r="C1" s="99"/>
      <c r="D1" s="635" t="s">
        <v>2159</v>
      </c>
      <c r="E1" s="637"/>
      <c r="F1" s="635" t="s">
        <v>2160</v>
      </c>
      <c r="G1" s="637"/>
      <c r="H1" s="635" t="s">
        <v>2161</v>
      </c>
      <c r="I1" s="637"/>
      <c r="J1" s="635" t="s">
        <v>37</v>
      </c>
      <c r="K1" s="635"/>
      <c r="L1" s="635"/>
      <c r="M1" s="636"/>
      <c r="N1" s="631" t="s">
        <v>2162</v>
      </c>
      <c r="O1" s="633"/>
      <c r="P1" s="633"/>
      <c r="Q1" s="633"/>
      <c r="R1" s="633"/>
      <c r="S1" s="633"/>
      <c r="T1" s="633"/>
      <c r="U1" s="633"/>
      <c r="V1" s="633"/>
      <c r="W1" s="633"/>
      <c r="X1" s="633"/>
      <c r="Y1" s="633"/>
      <c r="Z1" s="633"/>
      <c r="AA1" s="633"/>
      <c r="AB1" s="633"/>
      <c r="AC1" s="633"/>
      <c r="AD1" s="633"/>
      <c r="AE1" s="633"/>
      <c r="AF1" s="633"/>
      <c r="AG1" s="633"/>
      <c r="AH1" s="633"/>
      <c r="AI1" s="633"/>
      <c r="AJ1" s="633"/>
      <c r="AK1" s="633"/>
      <c r="AL1" s="633"/>
      <c r="AM1" s="633"/>
      <c r="AN1" s="633"/>
      <c r="AO1" s="633"/>
      <c r="AQ1" s="417" t="s">
        <v>2163</v>
      </c>
      <c r="AR1" s="417" t="s">
        <v>40</v>
      </c>
      <c r="AS1" s="417" t="s">
        <v>41</v>
      </c>
      <c r="AT1" s="417" t="s">
        <v>2164</v>
      </c>
    </row>
    <row r="2" spans="1:46" ht="14.65" customHeight="1" thickBot="1" x14ac:dyDescent="0.25">
      <c r="A2" s="594"/>
      <c r="B2" s="594"/>
      <c r="C2" s="100" t="s">
        <v>2165</v>
      </c>
      <c r="D2" s="631"/>
      <c r="E2" s="632"/>
      <c r="F2" s="631"/>
      <c r="G2" s="632"/>
      <c r="H2" s="631"/>
      <c r="I2" s="632"/>
      <c r="J2" s="631" t="s">
        <v>2166</v>
      </c>
      <c r="K2" s="631"/>
      <c r="L2" s="631" t="s">
        <v>135</v>
      </c>
      <c r="M2" s="634"/>
      <c r="N2" s="631" t="s">
        <v>2167</v>
      </c>
      <c r="O2" s="631"/>
      <c r="P2" s="631" t="s">
        <v>2168</v>
      </c>
      <c r="Q2" s="631"/>
      <c r="R2" s="631" t="s">
        <v>2169</v>
      </c>
      <c r="S2" s="631"/>
      <c r="T2" s="631" t="s">
        <v>2170</v>
      </c>
      <c r="U2" s="631"/>
      <c r="V2" s="631" t="s">
        <v>2171</v>
      </c>
      <c r="W2" s="631"/>
      <c r="X2" s="631" t="s">
        <v>137</v>
      </c>
      <c r="Y2" s="631"/>
      <c r="Z2" s="631" t="s">
        <v>2172</v>
      </c>
      <c r="AA2" s="631"/>
      <c r="AB2" s="631" t="s">
        <v>138</v>
      </c>
      <c r="AC2" s="631"/>
      <c r="AD2" s="631" t="s">
        <v>2173</v>
      </c>
      <c r="AE2" s="634"/>
      <c r="AF2" s="631" t="s">
        <v>2174</v>
      </c>
      <c r="AG2" s="631"/>
      <c r="AH2" s="631" t="s">
        <v>2175</v>
      </c>
      <c r="AI2" s="634"/>
      <c r="AJ2" s="631" t="s">
        <v>2176</v>
      </c>
      <c r="AK2" s="632"/>
      <c r="AL2" s="631" t="s">
        <v>2177</v>
      </c>
      <c r="AM2" s="632"/>
      <c r="AN2" s="631" t="s">
        <v>2178</v>
      </c>
      <c r="AO2" s="632"/>
      <c r="AQ2" s="417" t="s">
        <v>2179</v>
      </c>
      <c r="AR2" s="417" t="s">
        <v>2180</v>
      </c>
      <c r="AS2" s="417" t="s">
        <v>2180</v>
      </c>
      <c r="AT2" s="419" t="s">
        <v>2181</v>
      </c>
    </row>
    <row r="3" spans="1:46" ht="15" customHeight="1" thickBot="1" x14ac:dyDescent="0.25">
      <c r="A3" s="594"/>
      <c r="B3" s="594"/>
      <c r="C3" s="100" t="s">
        <v>2182</v>
      </c>
      <c r="D3" s="89" t="s">
        <v>2183</v>
      </c>
      <c r="E3" s="106" t="s">
        <v>2184</v>
      </c>
      <c r="F3" s="89" t="s">
        <v>2183</v>
      </c>
      <c r="G3" s="106" t="s">
        <v>2184</v>
      </c>
      <c r="H3" s="106"/>
      <c r="I3" s="106"/>
      <c r="J3" s="89" t="s">
        <v>2183</v>
      </c>
      <c r="K3" s="89" t="s">
        <v>2184</v>
      </c>
      <c r="L3" s="89" t="s">
        <v>2183</v>
      </c>
      <c r="M3" s="106" t="s">
        <v>2184</v>
      </c>
      <c r="N3" s="89" t="s">
        <v>2183</v>
      </c>
      <c r="O3" s="89" t="s">
        <v>2184</v>
      </c>
      <c r="P3" s="89" t="s">
        <v>2183</v>
      </c>
      <c r="Q3" s="89" t="s">
        <v>2184</v>
      </c>
      <c r="R3" s="89" t="s">
        <v>2183</v>
      </c>
      <c r="S3" s="89" t="s">
        <v>2184</v>
      </c>
      <c r="T3" s="89" t="s">
        <v>2183</v>
      </c>
      <c r="U3" s="89" t="s">
        <v>2184</v>
      </c>
      <c r="V3" s="89" t="s">
        <v>2183</v>
      </c>
      <c r="W3" s="89" t="s">
        <v>2184</v>
      </c>
      <c r="X3" s="89" t="s">
        <v>2183</v>
      </c>
      <c r="Y3" s="89" t="s">
        <v>2184</v>
      </c>
      <c r="Z3" s="89" t="s">
        <v>2183</v>
      </c>
      <c r="AA3" s="89" t="s">
        <v>2184</v>
      </c>
      <c r="AB3" s="89" t="s">
        <v>2183</v>
      </c>
      <c r="AC3" s="89" t="s">
        <v>2184</v>
      </c>
      <c r="AD3" s="89" t="s">
        <v>2183</v>
      </c>
      <c r="AE3" s="106" t="s">
        <v>2184</v>
      </c>
      <c r="AF3" s="265" t="s">
        <v>2183</v>
      </c>
      <c r="AG3" s="106" t="s">
        <v>2184</v>
      </c>
      <c r="AH3" s="89" t="s">
        <v>2183</v>
      </c>
      <c r="AI3" s="106" t="s">
        <v>2184</v>
      </c>
      <c r="AJ3" s="328" t="s">
        <v>2183</v>
      </c>
      <c r="AK3" s="327" t="s">
        <v>2184</v>
      </c>
      <c r="AL3" s="328" t="s">
        <v>2183</v>
      </c>
      <c r="AM3" s="327" t="s">
        <v>2184</v>
      </c>
      <c r="AN3" s="328" t="s">
        <v>2183</v>
      </c>
      <c r="AO3" s="327" t="s">
        <v>2184</v>
      </c>
    </row>
    <row r="4" spans="1:46" ht="15" hidden="1" customHeight="1" thickBot="1" x14ac:dyDescent="0.25">
      <c r="A4" s="93">
        <v>45566</v>
      </c>
      <c r="B4" s="93" t="s">
        <v>2185</v>
      </c>
      <c r="C4" s="101"/>
      <c r="D4" s="102"/>
      <c r="E4" s="107"/>
      <c r="F4" s="102"/>
      <c r="G4" s="107"/>
      <c r="H4" s="477"/>
      <c r="I4" s="477"/>
      <c r="J4" s="102"/>
      <c r="K4" s="94"/>
      <c r="L4" s="94"/>
      <c r="M4" s="107"/>
      <c r="N4" s="102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107"/>
      <c r="AF4" s="94"/>
      <c r="AG4" s="103"/>
      <c r="AH4" s="94"/>
      <c r="AI4" s="107"/>
      <c r="AJ4" s="102"/>
      <c r="AK4" s="103"/>
      <c r="AL4" s="102"/>
      <c r="AM4" s="103"/>
      <c r="AN4" s="102"/>
      <c r="AO4" s="103"/>
    </row>
    <row r="5" spans="1:46" ht="15" hidden="1" customHeight="1" x14ac:dyDescent="0.2">
      <c r="A5" s="93">
        <v>45566</v>
      </c>
      <c r="B5" s="93" t="s">
        <v>285</v>
      </c>
      <c r="C5" s="101"/>
      <c r="D5" s="102"/>
      <c r="E5" s="107"/>
      <c r="F5" s="102"/>
      <c r="G5" s="107"/>
      <c r="H5" s="477"/>
      <c r="I5" s="477"/>
      <c r="J5" s="102"/>
      <c r="K5" s="94"/>
      <c r="L5" s="94"/>
      <c r="M5" s="107"/>
      <c r="N5" s="102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107"/>
      <c r="AF5" s="94"/>
      <c r="AG5" s="103"/>
      <c r="AH5" s="94"/>
      <c r="AI5" s="107"/>
      <c r="AJ5" s="102"/>
      <c r="AK5" s="103"/>
      <c r="AL5" s="102"/>
      <c r="AM5" s="103"/>
      <c r="AN5" s="102"/>
      <c r="AO5" s="103"/>
    </row>
    <row r="6" spans="1:46" ht="14.25" hidden="1" customHeight="1" x14ac:dyDescent="0.2">
      <c r="A6" s="95"/>
      <c r="D6" s="104"/>
      <c r="F6" s="104"/>
      <c r="G6" s="95"/>
      <c r="H6" s="95"/>
      <c r="I6" s="95"/>
      <c r="J6" s="104"/>
      <c r="N6" s="104"/>
      <c r="AF6" s="266"/>
      <c r="AG6" s="105"/>
      <c r="AH6" s="266"/>
      <c r="AJ6" s="102"/>
      <c r="AK6" s="103"/>
      <c r="AL6" s="102"/>
      <c r="AM6" s="103"/>
      <c r="AN6" s="102"/>
      <c r="AO6" s="103"/>
    </row>
    <row r="7" spans="1:46" ht="15" hidden="1" customHeight="1" x14ac:dyDescent="0.2">
      <c r="A7" s="93">
        <f>A4+1</f>
        <v>45567</v>
      </c>
      <c r="B7" s="93" t="s">
        <v>2185</v>
      </c>
      <c r="C7" s="101"/>
      <c r="D7" s="102"/>
      <c r="E7" s="107"/>
      <c r="F7" s="102"/>
      <c r="G7" s="107"/>
      <c r="H7" s="477"/>
      <c r="I7" s="477"/>
      <c r="J7" s="102"/>
      <c r="K7" s="94"/>
      <c r="L7" s="94"/>
      <c r="M7" s="107"/>
      <c r="N7" s="102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107"/>
      <c r="AF7" s="94"/>
      <c r="AG7" s="103"/>
      <c r="AH7" s="94"/>
      <c r="AI7" s="107"/>
      <c r="AJ7" s="102"/>
      <c r="AK7" s="103"/>
      <c r="AL7" s="102"/>
      <c r="AM7" s="103"/>
      <c r="AN7" s="102"/>
      <c r="AO7" s="103"/>
    </row>
    <row r="8" spans="1:46" ht="15" hidden="1" customHeight="1" x14ac:dyDescent="0.2">
      <c r="A8" s="93">
        <f>A5+1</f>
        <v>45567</v>
      </c>
      <c r="B8" s="93" t="s">
        <v>285</v>
      </c>
      <c r="C8" s="101"/>
      <c r="D8" s="102"/>
      <c r="E8" s="107"/>
      <c r="F8" s="102"/>
      <c r="G8" s="107"/>
      <c r="H8" s="477"/>
      <c r="I8" s="477"/>
      <c r="J8" s="102"/>
      <c r="K8" s="94"/>
      <c r="L8" s="94"/>
      <c r="M8" s="107"/>
      <c r="N8" s="102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107"/>
      <c r="AF8" s="94"/>
      <c r="AG8" s="103"/>
      <c r="AH8" s="94"/>
      <c r="AI8" s="107"/>
      <c r="AJ8" s="102"/>
      <c r="AK8" s="103"/>
      <c r="AL8" s="102"/>
      <c r="AM8" s="103"/>
      <c r="AN8" s="102"/>
      <c r="AO8" s="103"/>
    </row>
    <row r="9" spans="1:46" ht="14.25" hidden="1" customHeight="1" x14ac:dyDescent="0.2">
      <c r="D9" s="104"/>
      <c r="F9" s="104"/>
      <c r="G9" s="95"/>
      <c r="H9" s="95"/>
      <c r="I9" s="95"/>
      <c r="J9" s="104"/>
      <c r="N9" s="104"/>
      <c r="AF9" s="266"/>
      <c r="AG9" s="105"/>
      <c r="AH9" s="266"/>
      <c r="AJ9" s="102"/>
      <c r="AK9" s="103"/>
      <c r="AL9" s="102"/>
      <c r="AM9" s="103"/>
      <c r="AN9" s="102"/>
      <c r="AO9" s="103"/>
    </row>
    <row r="10" spans="1:46" ht="15" hidden="1" customHeight="1" x14ac:dyDescent="0.2">
      <c r="A10" s="93">
        <f>A7+1</f>
        <v>45568</v>
      </c>
      <c r="B10" s="93" t="s">
        <v>2185</v>
      </c>
      <c r="C10" s="101"/>
      <c r="D10" s="102"/>
      <c r="E10" s="107"/>
      <c r="F10" s="102"/>
      <c r="G10" s="107"/>
      <c r="H10" s="477"/>
      <c r="I10" s="477"/>
      <c r="J10" s="102"/>
      <c r="K10" s="94"/>
      <c r="L10" s="94"/>
      <c r="M10" s="107"/>
      <c r="N10" s="102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107"/>
      <c r="AF10" s="94"/>
      <c r="AG10" s="103"/>
      <c r="AH10" s="94"/>
      <c r="AI10" s="107"/>
      <c r="AJ10" s="102"/>
      <c r="AK10" s="103"/>
      <c r="AL10" s="102"/>
      <c r="AM10" s="103"/>
      <c r="AN10" s="102"/>
      <c r="AO10" s="103"/>
    </row>
    <row r="11" spans="1:46" ht="15" hidden="1" customHeight="1" x14ac:dyDescent="0.2">
      <c r="A11" s="93">
        <f>A8+1</f>
        <v>45568</v>
      </c>
      <c r="B11" s="93" t="s">
        <v>285</v>
      </c>
      <c r="C11" s="101"/>
      <c r="D11" s="102"/>
      <c r="E11" s="107"/>
      <c r="F11" s="102"/>
      <c r="G11" s="107"/>
      <c r="H11" s="477"/>
      <c r="I11" s="477"/>
      <c r="J11" s="102"/>
      <c r="K11" s="94"/>
      <c r="L11" s="94"/>
      <c r="M11" s="107"/>
      <c r="N11" s="102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107"/>
      <c r="AF11" s="94"/>
      <c r="AG11" s="103"/>
      <c r="AH11" s="94"/>
      <c r="AI11" s="107"/>
      <c r="AJ11" s="102"/>
      <c r="AK11" s="103"/>
      <c r="AL11" s="102"/>
      <c r="AM11" s="103"/>
      <c r="AN11" s="102"/>
      <c r="AO11" s="103"/>
    </row>
    <row r="12" spans="1:46" ht="14.25" hidden="1" customHeight="1" x14ac:dyDescent="0.2">
      <c r="D12" s="104"/>
      <c r="F12" s="104"/>
      <c r="G12" s="95"/>
      <c r="H12" s="95"/>
      <c r="I12" s="95"/>
      <c r="J12" s="104"/>
      <c r="N12" s="104"/>
      <c r="AF12" s="266"/>
      <c r="AG12" s="105"/>
      <c r="AH12" s="266"/>
      <c r="AJ12" s="102"/>
      <c r="AK12" s="103"/>
      <c r="AL12" s="102"/>
      <c r="AM12" s="103"/>
      <c r="AN12" s="102"/>
      <c r="AO12" s="103"/>
    </row>
    <row r="13" spans="1:46" ht="15" hidden="1" customHeight="1" x14ac:dyDescent="0.2">
      <c r="A13" s="93">
        <f>A10+1</f>
        <v>45569</v>
      </c>
      <c r="B13" s="93" t="s">
        <v>2185</v>
      </c>
      <c r="C13" s="101"/>
      <c r="D13" s="102"/>
      <c r="E13" s="107"/>
      <c r="F13" s="102"/>
      <c r="G13" s="107"/>
      <c r="H13" s="477"/>
      <c r="I13" s="477"/>
      <c r="J13" s="102"/>
      <c r="K13" s="94"/>
      <c r="L13" s="94"/>
      <c r="M13" s="107"/>
      <c r="N13" s="102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107"/>
      <c r="AF13" s="94"/>
      <c r="AG13" s="103"/>
      <c r="AH13" s="94"/>
      <c r="AI13" s="107"/>
      <c r="AJ13" s="102"/>
      <c r="AK13" s="103"/>
      <c r="AL13" s="102"/>
      <c r="AM13" s="103"/>
      <c r="AN13" s="102"/>
      <c r="AO13" s="103"/>
    </row>
    <row r="14" spans="1:46" ht="15" hidden="1" customHeight="1" x14ac:dyDescent="0.2">
      <c r="A14" s="93">
        <f>A11+1</f>
        <v>45569</v>
      </c>
      <c r="B14" s="93" t="s">
        <v>285</v>
      </c>
      <c r="C14" s="101"/>
      <c r="D14" s="102"/>
      <c r="E14" s="107"/>
      <c r="F14" s="102"/>
      <c r="G14" s="107"/>
      <c r="H14" s="477"/>
      <c r="I14" s="477"/>
      <c r="J14" s="102"/>
      <c r="K14" s="94"/>
      <c r="L14" s="94"/>
      <c r="M14" s="107"/>
      <c r="N14" s="102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107"/>
      <c r="AF14" s="94"/>
      <c r="AG14" s="103"/>
      <c r="AH14" s="94"/>
      <c r="AI14" s="107"/>
      <c r="AJ14" s="102"/>
      <c r="AK14" s="103"/>
      <c r="AL14" s="102"/>
      <c r="AM14" s="103"/>
      <c r="AN14" s="102"/>
      <c r="AO14" s="103"/>
    </row>
    <row r="15" spans="1:46" ht="14.25" hidden="1" customHeight="1" x14ac:dyDescent="0.2">
      <c r="D15" s="104"/>
      <c r="F15" s="104"/>
      <c r="G15" s="95"/>
      <c r="H15" s="95"/>
      <c r="I15" s="95"/>
      <c r="J15" s="104"/>
      <c r="N15" s="104"/>
      <c r="AF15" s="266"/>
      <c r="AG15" s="105"/>
      <c r="AH15" s="266"/>
      <c r="AJ15" s="102"/>
      <c r="AK15" s="103"/>
      <c r="AL15" s="102"/>
      <c r="AM15" s="103"/>
      <c r="AN15" s="102"/>
      <c r="AO15" s="103"/>
    </row>
    <row r="16" spans="1:46" ht="15" x14ac:dyDescent="0.2">
      <c r="A16" s="164">
        <v>45292</v>
      </c>
      <c r="B16" s="164" t="s">
        <v>2185</v>
      </c>
      <c r="C16" s="166"/>
      <c r="D16" s="167">
        <v>7860.89</v>
      </c>
      <c r="E16" s="168">
        <v>49.65</v>
      </c>
      <c r="F16" s="478">
        <v>1087.69</v>
      </c>
      <c r="G16" s="479">
        <v>6.18</v>
      </c>
      <c r="H16" s="169"/>
      <c r="I16" s="169"/>
      <c r="J16" s="167">
        <v>68569.179999999993</v>
      </c>
      <c r="K16" s="168">
        <v>849.34</v>
      </c>
      <c r="L16" s="168">
        <v>31088.45</v>
      </c>
      <c r="M16" s="168">
        <v>90.39</v>
      </c>
      <c r="N16" s="192">
        <v>1672.56</v>
      </c>
      <c r="O16" s="170">
        <v>14.34</v>
      </c>
      <c r="P16" s="170">
        <v>29046.5</v>
      </c>
      <c r="Q16" s="170">
        <v>25.1</v>
      </c>
      <c r="R16" s="170"/>
      <c r="S16" s="170"/>
      <c r="T16" s="170">
        <v>30.31</v>
      </c>
      <c r="U16" s="170">
        <v>87.38</v>
      </c>
      <c r="V16" s="170">
        <v>6873.69</v>
      </c>
      <c r="W16" s="170">
        <v>9.0399999999999991</v>
      </c>
      <c r="X16" s="170">
        <v>30968</v>
      </c>
      <c r="Y16" s="170">
        <v>69</v>
      </c>
      <c r="Z16" s="170">
        <v>21778</v>
      </c>
      <c r="AA16" s="170">
        <v>38.700000000000003</v>
      </c>
      <c r="AB16" s="170">
        <v>2260.46</v>
      </c>
      <c r="AC16" s="170">
        <v>0</v>
      </c>
      <c r="AD16" s="170"/>
      <c r="AE16" s="264"/>
      <c r="AF16" s="170"/>
      <c r="AG16" s="193"/>
      <c r="AH16" s="170"/>
      <c r="AI16" s="264"/>
      <c r="AJ16" s="102"/>
      <c r="AK16" s="103"/>
      <c r="AL16" s="102"/>
      <c r="AM16" s="103"/>
      <c r="AN16" s="102"/>
      <c r="AO16" s="103"/>
    </row>
    <row r="17" spans="1:41" ht="15" x14ac:dyDescent="0.2">
      <c r="A17" s="164" t="s">
        <v>2186</v>
      </c>
      <c r="B17" s="164" t="s">
        <v>2185</v>
      </c>
      <c r="C17" s="166"/>
      <c r="D17" s="167"/>
      <c r="E17" s="168"/>
      <c r="F17" s="167"/>
      <c r="G17" s="480"/>
      <c r="H17" s="169"/>
      <c r="I17" s="169"/>
      <c r="J17" s="167"/>
      <c r="K17" s="168"/>
      <c r="L17" s="168"/>
      <c r="M17" s="168"/>
      <c r="N17" s="192">
        <v>1943.35</v>
      </c>
      <c r="O17" s="170">
        <v>14.34</v>
      </c>
      <c r="P17" s="170">
        <v>29305.9</v>
      </c>
      <c r="Q17" s="170">
        <v>25.5</v>
      </c>
      <c r="R17" s="170"/>
      <c r="S17" s="170"/>
      <c r="T17" s="170">
        <v>36.200000000000003</v>
      </c>
      <c r="U17" s="170">
        <v>160.47999999999999</v>
      </c>
      <c r="V17" s="170">
        <v>7071.19</v>
      </c>
      <c r="W17" s="170">
        <v>9.0399999999999991</v>
      </c>
      <c r="X17" s="170">
        <v>31295</v>
      </c>
      <c r="Y17" s="170">
        <v>69</v>
      </c>
      <c r="Z17" s="170">
        <v>21778</v>
      </c>
      <c r="AA17" s="170">
        <v>38.700000000000003</v>
      </c>
      <c r="AB17" s="170">
        <v>2343.34</v>
      </c>
      <c r="AC17" s="170">
        <v>0</v>
      </c>
      <c r="AD17" s="170"/>
      <c r="AE17" s="264"/>
      <c r="AF17" s="170"/>
      <c r="AG17" s="193"/>
      <c r="AH17" s="170"/>
      <c r="AI17" s="264"/>
      <c r="AJ17" s="102"/>
      <c r="AK17" s="103"/>
      <c r="AL17" s="102"/>
      <c r="AM17" s="103"/>
      <c r="AN17" s="102"/>
      <c r="AO17" s="103"/>
    </row>
    <row r="18" spans="1:41" ht="15.75" thickBot="1" x14ac:dyDescent="0.25">
      <c r="A18" s="371" t="s">
        <v>2187</v>
      </c>
      <c r="B18" s="371" t="s">
        <v>2185</v>
      </c>
      <c r="C18" s="166"/>
      <c r="D18" s="167">
        <v>219.84</v>
      </c>
      <c r="E18" s="168">
        <v>49.65</v>
      </c>
      <c r="F18" s="481">
        <v>1102.8</v>
      </c>
      <c r="G18" s="482">
        <v>6.2</v>
      </c>
      <c r="H18" s="169"/>
      <c r="I18" s="169"/>
      <c r="J18" s="167"/>
      <c r="K18" s="168"/>
      <c r="L18" s="168"/>
      <c r="M18" s="168"/>
      <c r="N18" s="372"/>
      <c r="O18" s="373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4"/>
      <c r="AF18" s="373"/>
      <c r="AG18" s="375"/>
      <c r="AH18" s="373"/>
      <c r="AI18" s="374"/>
      <c r="AJ18" s="398"/>
      <c r="AK18" s="399"/>
      <c r="AL18" s="398"/>
      <c r="AM18" s="399"/>
      <c r="AN18" s="398"/>
      <c r="AO18" s="399"/>
    </row>
    <row r="19" spans="1:41" ht="15" x14ac:dyDescent="0.2">
      <c r="A19" s="376">
        <f>A13+1</f>
        <v>45570</v>
      </c>
      <c r="B19" s="377" t="s">
        <v>2185</v>
      </c>
      <c r="C19" s="378" t="str">
        <f t="shared" ref="C19:C60" si="0">A19 &amp; " " &amp;B19</f>
        <v>45570 0000H</v>
      </c>
      <c r="D19" s="379"/>
      <c r="E19" s="380"/>
      <c r="F19" s="379"/>
      <c r="G19" s="380"/>
      <c r="H19" s="379"/>
      <c r="I19" s="382"/>
      <c r="J19" s="422"/>
      <c r="K19" s="381"/>
      <c r="L19" s="381"/>
      <c r="M19" s="380"/>
      <c r="N19" s="379"/>
      <c r="O19" s="381"/>
      <c r="P19" s="381"/>
      <c r="Q19" s="381"/>
      <c r="R19" s="381"/>
      <c r="S19" s="381"/>
      <c r="T19" s="381"/>
      <c r="U19" s="381"/>
      <c r="V19" s="381"/>
      <c r="W19" s="381"/>
      <c r="X19" s="381"/>
      <c r="Y19" s="381"/>
      <c r="Z19" s="381"/>
      <c r="AA19" s="381"/>
      <c r="AB19" s="381"/>
      <c r="AC19" s="381"/>
      <c r="AD19" s="381"/>
      <c r="AE19" s="380"/>
      <c r="AF19" s="381"/>
      <c r="AG19" s="382"/>
      <c r="AH19" s="381"/>
      <c r="AI19" s="380"/>
      <c r="AJ19" s="400"/>
      <c r="AK19" s="382"/>
      <c r="AL19" s="400"/>
      <c r="AM19" s="382"/>
      <c r="AN19" s="400"/>
      <c r="AO19" s="382"/>
    </row>
    <row r="20" spans="1:41" ht="15" x14ac:dyDescent="0.2">
      <c r="A20" s="383">
        <f>A14+1</f>
        <v>45570</v>
      </c>
      <c r="B20" s="93" t="s">
        <v>285</v>
      </c>
      <c r="C20" s="101" t="str">
        <f t="shared" si="0"/>
        <v>45570 1200H</v>
      </c>
      <c r="D20" s="362">
        <v>305.39999999999998</v>
      </c>
      <c r="E20" s="363">
        <v>49.65</v>
      </c>
      <c r="F20" s="362"/>
      <c r="G20" s="363"/>
      <c r="H20" s="362"/>
      <c r="I20" s="365"/>
      <c r="J20" s="423"/>
      <c r="K20" s="364"/>
      <c r="L20" s="364">
        <v>32714.82</v>
      </c>
      <c r="M20" s="363">
        <v>99.31</v>
      </c>
      <c r="N20" s="362">
        <v>4732.96</v>
      </c>
      <c r="O20" s="364">
        <v>15.77</v>
      </c>
      <c r="P20" s="364">
        <v>32084.400000000001</v>
      </c>
      <c r="Q20" s="364">
        <v>28.4</v>
      </c>
      <c r="R20" s="364"/>
      <c r="S20" s="364"/>
      <c r="T20" s="364">
        <v>473.34</v>
      </c>
      <c r="U20" s="364">
        <v>573.37</v>
      </c>
      <c r="V20" s="364"/>
      <c r="W20" s="364"/>
      <c r="X20" s="364">
        <v>34864</v>
      </c>
      <c r="Y20" s="364">
        <v>69</v>
      </c>
      <c r="Z20" s="364"/>
      <c r="AA20" s="364"/>
      <c r="AB20" s="364">
        <v>5528</v>
      </c>
      <c r="AC20" s="364">
        <v>0</v>
      </c>
      <c r="AD20" s="364"/>
      <c r="AE20" s="363"/>
      <c r="AF20" s="364"/>
      <c r="AG20" s="365"/>
      <c r="AH20" s="364"/>
      <c r="AI20" s="363"/>
      <c r="AJ20" s="397"/>
      <c r="AK20" s="365"/>
      <c r="AL20" s="397"/>
      <c r="AM20" s="365"/>
      <c r="AN20" s="397"/>
      <c r="AO20" s="365"/>
    </row>
    <row r="21" spans="1:41" ht="15" x14ac:dyDescent="0.2">
      <c r="A21" s="383">
        <f t="shared" ref="A21:A60" si="1">A19+1</f>
        <v>45571</v>
      </c>
      <c r="B21" s="93" t="s">
        <v>2185</v>
      </c>
      <c r="C21" s="101" t="str">
        <f t="shared" si="0"/>
        <v>45571 0000H</v>
      </c>
      <c r="D21" s="261">
        <v>310.86</v>
      </c>
      <c r="E21" s="262">
        <v>49.65</v>
      </c>
      <c r="F21" s="261"/>
      <c r="G21" s="262"/>
      <c r="H21" s="261"/>
      <c r="I21" s="367"/>
      <c r="J21" s="424">
        <v>72764.59</v>
      </c>
      <c r="K21" s="366">
        <v>882.91700000000003</v>
      </c>
      <c r="L21" s="366">
        <v>32718.63</v>
      </c>
      <c r="M21" s="262">
        <v>99.31</v>
      </c>
      <c r="N21" s="261">
        <v>4738.42</v>
      </c>
      <c r="O21" s="366">
        <v>15.77</v>
      </c>
      <c r="P21" s="366">
        <v>32091</v>
      </c>
      <c r="Q21" s="366">
        <v>28.4</v>
      </c>
      <c r="R21" s="366"/>
      <c r="S21" s="366"/>
      <c r="T21" s="366">
        <v>478.27</v>
      </c>
      <c r="U21" s="366">
        <v>573.37</v>
      </c>
      <c r="V21" s="366"/>
      <c r="W21" s="366"/>
      <c r="X21" s="366">
        <v>34871</v>
      </c>
      <c r="Y21" s="366">
        <v>69</v>
      </c>
      <c r="Z21" s="366"/>
      <c r="AA21" s="366"/>
      <c r="AB21" s="366">
        <v>5534.05</v>
      </c>
      <c r="AC21" s="366">
        <v>0</v>
      </c>
      <c r="AD21" s="366"/>
      <c r="AE21" s="262"/>
      <c r="AF21" s="366"/>
      <c r="AG21" s="367"/>
      <c r="AH21" s="366"/>
      <c r="AI21" s="262"/>
      <c r="AJ21" s="396">
        <v>42000</v>
      </c>
      <c r="AK21" s="367"/>
      <c r="AL21" s="396">
        <v>42000</v>
      </c>
      <c r="AM21" s="367"/>
      <c r="AN21" s="396">
        <v>42000</v>
      </c>
      <c r="AO21" s="367"/>
    </row>
    <row r="22" spans="1:41" ht="15" x14ac:dyDescent="0.2">
      <c r="A22" s="383">
        <f t="shared" si="1"/>
        <v>45571</v>
      </c>
      <c r="B22" s="93" t="s">
        <v>285</v>
      </c>
      <c r="C22" s="101" t="str">
        <f t="shared" si="0"/>
        <v>45571 1200H</v>
      </c>
      <c r="D22" s="362">
        <v>314.33999999999997</v>
      </c>
      <c r="E22" s="363">
        <v>49.65</v>
      </c>
      <c r="F22" s="362"/>
      <c r="G22" s="363"/>
      <c r="H22" s="362"/>
      <c r="I22" s="365"/>
      <c r="J22" s="423">
        <v>72764.59</v>
      </c>
      <c r="K22" s="364">
        <v>882.82</v>
      </c>
      <c r="L22" s="364">
        <v>32722.48</v>
      </c>
      <c r="M22" s="363">
        <v>99.31</v>
      </c>
      <c r="N22" s="362">
        <v>4744.01</v>
      </c>
      <c r="O22" s="364">
        <v>15.97</v>
      </c>
      <c r="P22" s="364">
        <v>32097.5</v>
      </c>
      <c r="Q22" s="364">
        <v>28.4</v>
      </c>
      <c r="R22" s="364"/>
      <c r="S22" s="364"/>
      <c r="T22" s="364">
        <v>478.31</v>
      </c>
      <c r="U22" s="364">
        <v>575.5</v>
      </c>
      <c r="V22" s="364"/>
      <c r="W22" s="364"/>
      <c r="X22" s="364">
        <v>34875</v>
      </c>
      <c r="Y22" s="364">
        <v>69</v>
      </c>
      <c r="Z22" s="364"/>
      <c r="AA22" s="364"/>
      <c r="AB22" s="364">
        <v>5540.44</v>
      </c>
      <c r="AC22" s="364">
        <v>0</v>
      </c>
      <c r="AD22" s="364"/>
      <c r="AE22" s="363"/>
      <c r="AF22" s="364"/>
      <c r="AG22" s="365"/>
      <c r="AH22" s="364"/>
      <c r="AI22" s="363"/>
      <c r="AJ22" s="397">
        <v>48000</v>
      </c>
      <c r="AK22" s="365"/>
      <c r="AL22" s="397">
        <v>48000</v>
      </c>
      <c r="AM22" s="365"/>
      <c r="AN22" s="397">
        <v>48000</v>
      </c>
      <c r="AO22" s="365"/>
    </row>
    <row r="23" spans="1:41" ht="15" x14ac:dyDescent="0.2">
      <c r="A23" s="383">
        <f t="shared" si="1"/>
        <v>45572</v>
      </c>
      <c r="B23" s="93" t="s">
        <v>2185</v>
      </c>
      <c r="C23" s="101" t="str">
        <f t="shared" si="0"/>
        <v>45572 0000H</v>
      </c>
      <c r="D23" s="261">
        <v>318.82</v>
      </c>
      <c r="E23" s="262">
        <v>49.65</v>
      </c>
      <c r="F23" s="261"/>
      <c r="G23" s="262"/>
      <c r="H23" s="261"/>
      <c r="I23" s="367"/>
      <c r="J23" s="424">
        <v>72769.63</v>
      </c>
      <c r="K23" s="366">
        <v>882.85</v>
      </c>
      <c r="L23" s="366">
        <v>32726.3</v>
      </c>
      <c r="M23" s="262">
        <v>99.31</v>
      </c>
      <c r="N23" s="261">
        <v>4749.72</v>
      </c>
      <c r="O23" s="366">
        <v>15.77</v>
      </c>
      <c r="P23" s="366">
        <v>32104.5</v>
      </c>
      <c r="Q23" s="366">
        <v>28.4</v>
      </c>
      <c r="R23" s="366"/>
      <c r="S23" s="366"/>
      <c r="T23" s="366">
        <v>478.32</v>
      </c>
      <c r="U23" s="366">
        <v>577</v>
      </c>
      <c r="V23" s="366"/>
      <c r="W23" s="366"/>
      <c r="X23" s="366">
        <v>34883</v>
      </c>
      <c r="Y23" s="366">
        <v>69</v>
      </c>
      <c r="Z23" s="366"/>
      <c r="AA23" s="366"/>
      <c r="AB23" s="366">
        <v>5546.36</v>
      </c>
      <c r="AC23" s="366"/>
      <c r="AD23" s="366"/>
      <c r="AE23" s="262"/>
      <c r="AF23" s="366"/>
      <c r="AG23" s="367"/>
      <c r="AH23" s="366"/>
      <c r="AI23" s="262"/>
      <c r="AJ23" s="396">
        <v>21000</v>
      </c>
      <c r="AK23" s="367"/>
      <c r="AL23" s="396">
        <v>21000</v>
      </c>
      <c r="AM23" s="367"/>
      <c r="AN23" s="396">
        <v>21000</v>
      </c>
      <c r="AO23" s="367"/>
    </row>
    <row r="24" spans="1:41" ht="15" x14ac:dyDescent="0.2">
      <c r="A24" s="383">
        <f t="shared" si="1"/>
        <v>45572</v>
      </c>
      <c r="B24" s="93" t="s">
        <v>285</v>
      </c>
      <c r="C24" s="101" t="str">
        <f t="shared" si="0"/>
        <v>45572 1200H</v>
      </c>
      <c r="D24" s="362">
        <v>322.64999999999998</v>
      </c>
      <c r="E24" s="363">
        <v>49.65</v>
      </c>
      <c r="F24" s="362"/>
      <c r="G24" s="363"/>
      <c r="H24" s="362"/>
      <c r="I24" s="365"/>
      <c r="J24" s="423">
        <v>72779.56</v>
      </c>
      <c r="K24" s="364">
        <v>882.25</v>
      </c>
      <c r="L24" s="364">
        <v>32728.84</v>
      </c>
      <c r="M24" s="363">
        <v>99.33</v>
      </c>
      <c r="N24" s="362">
        <v>4755.25</v>
      </c>
      <c r="O24" s="364">
        <v>15.77</v>
      </c>
      <c r="P24" s="364">
        <v>32109.200000000001</v>
      </c>
      <c r="Q24" s="364">
        <v>28.4</v>
      </c>
      <c r="R24" s="364"/>
      <c r="S24" s="364"/>
      <c r="T24" s="364">
        <v>478.48</v>
      </c>
      <c r="U24" s="364">
        <v>577</v>
      </c>
      <c r="V24" s="364"/>
      <c r="W24" s="364"/>
      <c r="X24" s="364">
        <v>34889.019999999997</v>
      </c>
      <c r="Y24" s="364">
        <v>69</v>
      </c>
      <c r="Z24" s="364"/>
      <c r="AA24" s="364"/>
      <c r="AB24" s="364">
        <v>5552.76</v>
      </c>
      <c r="AC24" s="364">
        <v>0</v>
      </c>
      <c r="AD24" s="364"/>
      <c r="AE24" s="363"/>
      <c r="AF24" s="364"/>
      <c r="AG24" s="365"/>
      <c r="AH24" s="364"/>
      <c r="AI24" s="363"/>
      <c r="AJ24" s="397">
        <v>8400</v>
      </c>
      <c r="AK24" s="365"/>
      <c r="AL24" s="397">
        <v>8400</v>
      </c>
      <c r="AM24" s="365"/>
      <c r="AN24" s="397">
        <v>8400</v>
      </c>
      <c r="AO24" s="365"/>
    </row>
    <row r="25" spans="1:41" ht="15" x14ac:dyDescent="0.2">
      <c r="A25" s="383">
        <f t="shared" si="1"/>
        <v>45573</v>
      </c>
      <c r="B25" s="93" t="s">
        <v>2185</v>
      </c>
      <c r="C25" s="101" t="str">
        <f t="shared" si="0"/>
        <v>45573 0000H</v>
      </c>
      <c r="D25" s="261">
        <v>327.91</v>
      </c>
      <c r="E25" s="262">
        <v>49.65</v>
      </c>
      <c r="F25" s="261"/>
      <c r="G25" s="262"/>
      <c r="H25" s="261"/>
      <c r="I25" s="367"/>
      <c r="J25" s="424">
        <v>72789.97</v>
      </c>
      <c r="K25" s="366">
        <v>882.25</v>
      </c>
      <c r="L25" s="366">
        <v>32732.04</v>
      </c>
      <c r="M25" s="262">
        <v>99.33</v>
      </c>
      <c r="N25" s="261">
        <v>4760.96</v>
      </c>
      <c r="O25" s="366">
        <v>15.77</v>
      </c>
      <c r="P25" s="366">
        <v>32116</v>
      </c>
      <c r="Q25" s="366">
        <v>28.4</v>
      </c>
      <c r="R25" s="366"/>
      <c r="S25" s="366"/>
      <c r="T25" s="366">
        <v>478.48</v>
      </c>
      <c r="U25" s="366">
        <v>579.63</v>
      </c>
      <c r="V25" s="366"/>
      <c r="W25" s="366"/>
      <c r="X25" s="366">
        <v>34897</v>
      </c>
      <c r="Y25" s="366">
        <v>69</v>
      </c>
      <c r="Z25" s="366"/>
      <c r="AA25" s="366"/>
      <c r="AB25" s="366">
        <v>5559.15</v>
      </c>
      <c r="AC25" s="366">
        <v>0</v>
      </c>
      <c r="AD25" s="366"/>
      <c r="AE25" s="262"/>
      <c r="AF25" s="366"/>
      <c r="AG25" s="367"/>
      <c r="AH25" s="366"/>
      <c r="AI25" s="262"/>
      <c r="AJ25" s="396">
        <v>1400</v>
      </c>
      <c r="AK25" s="367"/>
      <c r="AL25" s="396">
        <v>1400</v>
      </c>
      <c r="AM25" s="367"/>
      <c r="AN25" s="396">
        <v>1400</v>
      </c>
      <c r="AO25" s="367"/>
    </row>
    <row r="26" spans="1:41" ht="15" x14ac:dyDescent="0.2">
      <c r="A26" s="383">
        <f t="shared" si="1"/>
        <v>45573</v>
      </c>
      <c r="B26" s="93" t="s">
        <v>285</v>
      </c>
      <c r="C26" s="101" t="str">
        <f t="shared" si="0"/>
        <v>45573 1200H</v>
      </c>
      <c r="D26" s="362">
        <v>331.62</v>
      </c>
      <c r="E26" s="363">
        <v>49.65</v>
      </c>
      <c r="F26" s="362"/>
      <c r="G26" s="363"/>
      <c r="H26" s="362"/>
      <c r="I26" s="365"/>
      <c r="J26" s="423">
        <v>72799.56</v>
      </c>
      <c r="K26" s="364">
        <v>882.25</v>
      </c>
      <c r="L26" s="364">
        <v>32734.080000000002</v>
      </c>
      <c r="M26" s="363">
        <v>99.35</v>
      </c>
      <c r="N26" s="362">
        <v>4766.41</v>
      </c>
      <c r="O26" s="364">
        <v>15.77</v>
      </c>
      <c r="P26" s="364">
        <v>32120.9</v>
      </c>
      <c r="Q26" s="364">
        <v>28.4</v>
      </c>
      <c r="R26" s="364"/>
      <c r="S26" s="364"/>
      <c r="T26" s="364">
        <v>478.87</v>
      </c>
      <c r="U26" s="364">
        <v>581.52</v>
      </c>
      <c r="V26" s="364"/>
      <c r="W26" s="364"/>
      <c r="X26" s="364">
        <v>3490</v>
      </c>
      <c r="Y26" s="364">
        <v>69</v>
      </c>
      <c r="Z26" s="364"/>
      <c r="AA26" s="364"/>
      <c r="AB26" s="364">
        <v>5564.07</v>
      </c>
      <c r="AC26" s="364">
        <v>0</v>
      </c>
      <c r="AD26" s="364"/>
      <c r="AE26" s="363"/>
      <c r="AF26" s="364"/>
      <c r="AG26" s="365"/>
      <c r="AH26" s="364"/>
      <c r="AI26" s="363"/>
      <c r="AJ26" s="397">
        <v>30000</v>
      </c>
      <c r="AK26" s="365"/>
      <c r="AL26" s="397">
        <v>30000</v>
      </c>
      <c r="AM26" s="365"/>
      <c r="AN26" s="397">
        <v>30000</v>
      </c>
      <c r="AO26" s="365"/>
    </row>
    <row r="27" spans="1:41" ht="15" x14ac:dyDescent="0.2">
      <c r="A27" s="383">
        <f t="shared" si="1"/>
        <v>45574</v>
      </c>
      <c r="B27" s="93" t="s">
        <v>2185</v>
      </c>
      <c r="C27" s="101" t="str">
        <f t="shared" si="0"/>
        <v>45574 0000H</v>
      </c>
      <c r="D27" s="261">
        <v>337.11</v>
      </c>
      <c r="E27" s="262">
        <v>49.65</v>
      </c>
      <c r="F27" s="261">
        <v>1102.8</v>
      </c>
      <c r="G27" s="262">
        <v>6.2</v>
      </c>
      <c r="H27" s="261"/>
      <c r="I27" s="367"/>
      <c r="J27" s="424">
        <v>72810.02</v>
      </c>
      <c r="K27" s="366">
        <v>882.25</v>
      </c>
      <c r="L27" s="366">
        <v>32737.86</v>
      </c>
      <c r="M27" s="262">
        <v>99.35</v>
      </c>
      <c r="N27" s="261">
        <v>4772.13</v>
      </c>
      <c r="O27" s="366">
        <v>15.77</v>
      </c>
      <c r="P27" s="366">
        <v>32127.7</v>
      </c>
      <c r="Q27" s="366">
        <v>28.4</v>
      </c>
      <c r="R27" s="366"/>
      <c r="S27" s="366"/>
      <c r="T27" s="366">
        <v>478.88</v>
      </c>
      <c r="U27" s="366">
        <v>581.84</v>
      </c>
      <c r="V27" s="366">
        <v>9358.1200000000008</v>
      </c>
      <c r="W27" s="366">
        <v>9.0399999999999991</v>
      </c>
      <c r="X27" s="366">
        <v>34910</v>
      </c>
      <c r="Y27" s="366">
        <v>69</v>
      </c>
      <c r="Z27" s="366"/>
      <c r="AA27" s="366"/>
      <c r="AB27" s="366">
        <v>5570.35</v>
      </c>
      <c r="AC27" s="366"/>
      <c r="AD27" s="366"/>
      <c r="AE27" s="262"/>
      <c r="AF27" s="366"/>
      <c r="AG27" s="367"/>
      <c r="AH27" s="366"/>
      <c r="AI27" s="262"/>
      <c r="AJ27" s="396"/>
      <c r="AK27" s="367"/>
      <c r="AL27" s="396"/>
      <c r="AM27" s="367"/>
      <c r="AN27" s="396"/>
      <c r="AO27" s="367"/>
    </row>
    <row r="28" spans="1:41" ht="15" x14ac:dyDescent="0.2">
      <c r="A28" s="383">
        <f t="shared" si="1"/>
        <v>45574</v>
      </c>
      <c r="B28" s="93" t="s">
        <v>285</v>
      </c>
      <c r="C28" s="101" t="str">
        <f t="shared" si="0"/>
        <v>45574 1200H</v>
      </c>
      <c r="D28" s="362">
        <v>340.75</v>
      </c>
      <c r="E28" s="363">
        <v>49.65</v>
      </c>
      <c r="F28" s="362">
        <v>1102.8</v>
      </c>
      <c r="G28" s="363">
        <v>6.2</v>
      </c>
      <c r="H28" s="362"/>
      <c r="I28" s="365"/>
      <c r="J28" s="423">
        <v>72819.86</v>
      </c>
      <c r="K28" s="364">
        <v>882.25</v>
      </c>
      <c r="L28" s="364">
        <v>32739.18</v>
      </c>
      <c r="M28" s="363">
        <v>99.41</v>
      </c>
      <c r="N28" s="362">
        <v>4777.8100000000004</v>
      </c>
      <c r="O28" s="364">
        <v>15.77</v>
      </c>
      <c r="P28" s="364">
        <v>32132.5</v>
      </c>
      <c r="Q28" s="364">
        <v>28.4</v>
      </c>
      <c r="R28" s="364"/>
      <c r="S28" s="364"/>
      <c r="T28" s="364">
        <v>479.27</v>
      </c>
      <c r="U28" s="364">
        <v>582.49</v>
      </c>
      <c r="V28" s="364">
        <v>9361.48</v>
      </c>
      <c r="W28" s="364">
        <v>9.0399999999999991</v>
      </c>
      <c r="X28" s="364">
        <v>34916</v>
      </c>
      <c r="Y28" s="364">
        <v>69</v>
      </c>
      <c r="Z28" s="364"/>
      <c r="AA28" s="364"/>
      <c r="AB28" s="364">
        <v>5576.68</v>
      </c>
      <c r="AC28" s="364">
        <v>0</v>
      </c>
      <c r="AD28" s="364"/>
      <c r="AE28" s="363"/>
      <c r="AF28" s="364"/>
      <c r="AG28" s="365"/>
      <c r="AH28" s="364"/>
      <c r="AI28" s="363"/>
      <c r="AJ28" s="397"/>
      <c r="AK28" s="365"/>
      <c r="AL28" s="397"/>
      <c r="AM28" s="365"/>
      <c r="AN28" s="397"/>
      <c r="AO28" s="365"/>
    </row>
    <row r="29" spans="1:41" ht="15" x14ac:dyDescent="0.2">
      <c r="A29" s="383">
        <f t="shared" si="1"/>
        <v>45575</v>
      </c>
      <c r="B29" s="93" t="s">
        <v>2185</v>
      </c>
      <c r="C29" s="101" t="str">
        <f t="shared" si="0"/>
        <v>45575 0000H</v>
      </c>
      <c r="D29" s="261">
        <v>346.55</v>
      </c>
      <c r="E29" s="262">
        <v>49.65</v>
      </c>
      <c r="F29" s="261">
        <v>1102.8</v>
      </c>
      <c r="G29" s="262">
        <v>6.2</v>
      </c>
      <c r="H29" s="261"/>
      <c r="I29" s="367"/>
      <c r="J29" s="424">
        <v>72830.429999999993</v>
      </c>
      <c r="K29" s="366">
        <v>882.25</v>
      </c>
      <c r="L29" s="366">
        <v>32743.040000000001</v>
      </c>
      <c r="M29" s="262">
        <v>99.41</v>
      </c>
      <c r="N29" s="261">
        <v>4783.63</v>
      </c>
      <c r="O29" s="366">
        <v>15.77</v>
      </c>
      <c r="P29" s="366">
        <v>32139.5</v>
      </c>
      <c r="Q29" s="366">
        <v>28.4</v>
      </c>
      <c r="R29" s="366"/>
      <c r="S29" s="366"/>
      <c r="T29" s="366">
        <v>479.35</v>
      </c>
      <c r="U29" s="366">
        <v>583.48</v>
      </c>
      <c r="V29" s="366">
        <v>9365.77</v>
      </c>
      <c r="W29" s="366">
        <v>9.0399999999999991</v>
      </c>
      <c r="X29" s="366">
        <v>34924</v>
      </c>
      <c r="Y29" s="366">
        <v>69</v>
      </c>
      <c r="Z29" s="366"/>
      <c r="AA29" s="366"/>
      <c r="AB29" s="366">
        <v>5583.19</v>
      </c>
      <c r="AC29" s="366">
        <v>0</v>
      </c>
      <c r="AD29" s="366"/>
      <c r="AE29" s="262"/>
      <c r="AF29" s="366"/>
      <c r="AG29" s="367"/>
      <c r="AH29" s="366"/>
      <c r="AI29" s="262"/>
      <c r="AJ29" s="396"/>
      <c r="AK29" s="367"/>
      <c r="AL29" s="396"/>
      <c r="AM29" s="367"/>
      <c r="AN29" s="396"/>
      <c r="AO29" s="367"/>
    </row>
    <row r="30" spans="1:41" ht="15" x14ac:dyDescent="0.2">
      <c r="A30" s="383">
        <f t="shared" si="1"/>
        <v>45575</v>
      </c>
      <c r="B30" s="93" t="s">
        <v>285</v>
      </c>
      <c r="C30" s="101" t="str">
        <f t="shared" si="0"/>
        <v>45575 1200H</v>
      </c>
      <c r="D30" s="362">
        <v>349.85</v>
      </c>
      <c r="E30" s="363">
        <v>49.65</v>
      </c>
      <c r="F30" s="362">
        <v>1102.8</v>
      </c>
      <c r="G30" s="363">
        <v>6.2</v>
      </c>
      <c r="H30" s="362"/>
      <c r="I30" s="365"/>
      <c r="J30" s="423">
        <v>72840.59</v>
      </c>
      <c r="K30" s="364">
        <v>882.25</v>
      </c>
      <c r="L30" s="364">
        <v>32745.57</v>
      </c>
      <c r="M30" s="363">
        <v>99.42</v>
      </c>
      <c r="N30" s="362">
        <v>4789.34</v>
      </c>
      <c r="O30" s="364">
        <v>15.77</v>
      </c>
      <c r="P30" s="364">
        <v>32144.1</v>
      </c>
      <c r="Q30" s="364">
        <v>28.4</v>
      </c>
      <c r="R30" s="364"/>
      <c r="S30" s="364"/>
      <c r="T30" s="364">
        <v>479.96</v>
      </c>
      <c r="U30" s="364">
        <v>584.32000000000005</v>
      </c>
      <c r="V30" s="364">
        <v>9369.2999999999993</v>
      </c>
      <c r="W30" s="364">
        <v>9.0399999999999991</v>
      </c>
      <c r="X30" s="364">
        <v>34930</v>
      </c>
      <c r="Y30" s="364">
        <v>69</v>
      </c>
      <c r="Z30" s="364"/>
      <c r="AA30" s="364"/>
      <c r="AB30" s="364">
        <v>5588.47</v>
      </c>
      <c r="AC30" s="364"/>
      <c r="AD30" s="364"/>
      <c r="AE30" s="363"/>
      <c r="AF30" s="364"/>
      <c r="AG30" s="365"/>
      <c r="AH30" s="364"/>
      <c r="AI30" s="363"/>
      <c r="AJ30" s="397"/>
      <c r="AK30" s="365"/>
      <c r="AL30" s="397"/>
      <c r="AM30" s="365"/>
      <c r="AN30" s="397"/>
      <c r="AO30" s="365"/>
    </row>
    <row r="31" spans="1:41" ht="15" x14ac:dyDescent="0.2">
      <c r="A31" s="383">
        <f t="shared" si="1"/>
        <v>45576</v>
      </c>
      <c r="B31" s="93" t="s">
        <v>2185</v>
      </c>
      <c r="C31" s="101" t="str">
        <f t="shared" si="0"/>
        <v>45576 0000H</v>
      </c>
      <c r="D31" s="261">
        <v>355.78</v>
      </c>
      <c r="E31" s="262">
        <v>49.65</v>
      </c>
      <c r="F31" s="261">
        <v>1102.8</v>
      </c>
      <c r="G31" s="262">
        <v>6.2</v>
      </c>
      <c r="H31" s="261"/>
      <c r="I31" s="367"/>
      <c r="J31" s="424">
        <v>72851.22</v>
      </c>
      <c r="K31" s="366">
        <v>882.25</v>
      </c>
      <c r="L31" s="366">
        <v>32749.39</v>
      </c>
      <c r="M31" s="262">
        <v>99.42</v>
      </c>
      <c r="N31" s="261">
        <v>4795.17</v>
      </c>
      <c r="O31" s="366">
        <v>15.77</v>
      </c>
      <c r="P31" s="366">
        <v>32150.1</v>
      </c>
      <c r="Q31" s="366">
        <v>28.4</v>
      </c>
      <c r="R31" s="366"/>
      <c r="S31" s="366"/>
      <c r="T31" s="366">
        <v>480.19</v>
      </c>
      <c r="U31" s="366">
        <v>585.20000000000005</v>
      </c>
      <c r="V31" s="366">
        <v>9373.67</v>
      </c>
      <c r="W31" s="366">
        <v>9.0399999999999991</v>
      </c>
      <c r="X31" s="366">
        <v>34938</v>
      </c>
      <c r="Y31" s="366">
        <v>69</v>
      </c>
      <c r="Z31" s="366"/>
      <c r="AA31" s="366"/>
      <c r="AB31" s="366">
        <v>5593.94</v>
      </c>
      <c r="AC31" s="366">
        <v>0</v>
      </c>
      <c r="AD31" s="366"/>
      <c r="AE31" s="262"/>
      <c r="AF31" s="366"/>
      <c r="AG31" s="367"/>
      <c r="AH31" s="366"/>
      <c r="AI31" s="262"/>
      <c r="AJ31" s="396"/>
      <c r="AK31" s="367"/>
      <c r="AL31" s="396"/>
      <c r="AM31" s="367"/>
      <c r="AN31" s="396"/>
      <c r="AO31" s="367"/>
    </row>
    <row r="32" spans="1:41" ht="15" x14ac:dyDescent="0.2">
      <c r="A32" s="383">
        <f t="shared" si="1"/>
        <v>45576</v>
      </c>
      <c r="B32" s="93" t="s">
        <v>285</v>
      </c>
      <c r="C32" s="101" t="str">
        <f t="shared" si="0"/>
        <v>45576 1200H</v>
      </c>
      <c r="D32" s="362">
        <v>359.63</v>
      </c>
      <c r="E32" s="363">
        <v>49.65</v>
      </c>
      <c r="F32" s="362">
        <v>1102.8</v>
      </c>
      <c r="G32" s="363">
        <v>6.2</v>
      </c>
      <c r="H32" s="362"/>
      <c r="I32" s="365"/>
      <c r="J32" s="423">
        <v>72861.460000000006</v>
      </c>
      <c r="K32" s="364">
        <v>882.25</v>
      </c>
      <c r="L32" s="364">
        <v>32749.72</v>
      </c>
      <c r="M32" s="363">
        <v>99.4</v>
      </c>
      <c r="N32" s="362">
        <v>4800.8999999999996</v>
      </c>
      <c r="O32" s="364">
        <v>15.77</v>
      </c>
      <c r="P32" s="364">
        <v>32155.3</v>
      </c>
      <c r="Q32" s="364">
        <v>28.4</v>
      </c>
      <c r="R32" s="364"/>
      <c r="S32" s="364"/>
      <c r="T32" s="364">
        <v>480.79</v>
      </c>
      <c r="U32" s="364">
        <v>585.72</v>
      </c>
      <c r="V32" s="364">
        <v>9377.3700000000008</v>
      </c>
      <c r="W32" s="364">
        <v>9.0399999999999991</v>
      </c>
      <c r="X32" s="364">
        <v>34944</v>
      </c>
      <c r="Y32" s="364">
        <v>69</v>
      </c>
      <c r="Z32" s="364"/>
      <c r="AA32" s="364"/>
      <c r="AB32" s="364">
        <v>5600.3</v>
      </c>
      <c r="AC32" s="364">
        <v>0</v>
      </c>
      <c r="AD32" s="364"/>
      <c r="AE32" s="363"/>
      <c r="AF32" s="364"/>
      <c r="AG32" s="365"/>
      <c r="AH32" s="364"/>
      <c r="AI32" s="363"/>
      <c r="AJ32" s="397"/>
      <c r="AK32" s="365"/>
      <c r="AL32" s="397"/>
      <c r="AM32" s="365"/>
      <c r="AN32" s="397"/>
      <c r="AO32" s="365"/>
    </row>
    <row r="33" spans="1:41" ht="15" x14ac:dyDescent="0.2">
      <c r="A33" s="383">
        <f t="shared" si="1"/>
        <v>45577</v>
      </c>
      <c r="B33" s="93" t="s">
        <v>2185</v>
      </c>
      <c r="C33" s="101" t="str">
        <f t="shared" si="0"/>
        <v>45577 0000H</v>
      </c>
      <c r="D33" s="261">
        <v>365.81</v>
      </c>
      <c r="E33" s="262">
        <v>49.65</v>
      </c>
      <c r="F33" s="261">
        <v>1102.8</v>
      </c>
      <c r="G33" s="262">
        <v>6.2</v>
      </c>
      <c r="H33" s="261"/>
      <c r="I33" s="367"/>
      <c r="J33" s="424">
        <v>72875.56</v>
      </c>
      <c r="K33" s="366">
        <v>882.25</v>
      </c>
      <c r="L33" s="366">
        <v>32749.72</v>
      </c>
      <c r="M33" s="262">
        <v>99.47</v>
      </c>
      <c r="N33" s="261">
        <v>4806.82</v>
      </c>
      <c r="O33" s="366">
        <v>15.77</v>
      </c>
      <c r="P33" s="366">
        <v>32161.599999999999</v>
      </c>
      <c r="Q33" s="366">
        <v>28.4</v>
      </c>
      <c r="R33" s="366"/>
      <c r="S33" s="366"/>
      <c r="T33" s="366">
        <v>481.82</v>
      </c>
      <c r="U33" s="366">
        <v>586.30999999999995</v>
      </c>
      <c r="V33" s="366">
        <v>9381.91</v>
      </c>
      <c r="W33" s="366">
        <v>9.0399999999999991</v>
      </c>
      <c r="X33" s="366">
        <v>34952</v>
      </c>
      <c r="Y33" s="366">
        <v>69</v>
      </c>
      <c r="Z33" s="366"/>
      <c r="AA33" s="366"/>
      <c r="AB33" s="366">
        <v>5607.79</v>
      </c>
      <c r="AC33" s="366">
        <v>0</v>
      </c>
      <c r="AD33" s="366"/>
      <c r="AE33" s="262"/>
      <c r="AF33" s="366"/>
      <c r="AG33" s="367"/>
      <c r="AH33" s="366"/>
      <c r="AI33" s="262"/>
      <c r="AJ33" s="396"/>
      <c r="AK33" s="367"/>
      <c r="AL33" s="396"/>
      <c r="AM33" s="367"/>
      <c r="AN33" s="396"/>
      <c r="AO33" s="367"/>
    </row>
    <row r="34" spans="1:41" ht="15" x14ac:dyDescent="0.2">
      <c r="A34" s="383">
        <f t="shared" si="1"/>
        <v>45577</v>
      </c>
      <c r="B34" s="93" t="s">
        <v>285</v>
      </c>
      <c r="C34" s="101" t="str">
        <f t="shared" si="0"/>
        <v>45577 1200H</v>
      </c>
      <c r="D34" s="362">
        <v>369.42</v>
      </c>
      <c r="E34" s="363">
        <v>49.65</v>
      </c>
      <c r="F34" s="362">
        <v>1102.8</v>
      </c>
      <c r="G34" s="363">
        <v>6.2</v>
      </c>
      <c r="H34" s="362"/>
      <c r="I34" s="365"/>
      <c r="J34" s="423">
        <v>72882.92</v>
      </c>
      <c r="K34" s="364">
        <v>882.38</v>
      </c>
      <c r="L34" s="364">
        <v>32749.72</v>
      </c>
      <c r="M34" s="363">
        <v>99.47</v>
      </c>
      <c r="N34" s="362">
        <v>4812.6899999999996</v>
      </c>
      <c r="O34" s="364">
        <v>15.77</v>
      </c>
      <c r="P34" s="364">
        <v>32167.1</v>
      </c>
      <c r="Q34" s="364">
        <v>28.4</v>
      </c>
      <c r="R34" s="364"/>
      <c r="S34" s="364"/>
      <c r="T34" s="364">
        <v>481.93</v>
      </c>
      <c r="U34" s="364">
        <v>587.12</v>
      </c>
      <c r="V34" s="364">
        <v>9385.86</v>
      </c>
      <c r="W34" s="364">
        <v>9.0399999999999991</v>
      </c>
      <c r="X34" s="364">
        <v>34958</v>
      </c>
      <c r="Y34" s="364">
        <v>69</v>
      </c>
      <c r="Z34" s="364"/>
      <c r="AA34" s="364"/>
      <c r="AB34" s="364">
        <v>5613.74</v>
      </c>
      <c r="AC34" s="364">
        <v>0</v>
      </c>
      <c r="AD34" s="364"/>
      <c r="AE34" s="363"/>
      <c r="AF34" s="364"/>
      <c r="AG34" s="365"/>
      <c r="AH34" s="364"/>
      <c r="AI34" s="363"/>
      <c r="AJ34" s="397"/>
      <c r="AK34" s="365"/>
      <c r="AL34" s="397"/>
      <c r="AM34" s="365"/>
      <c r="AN34" s="397"/>
      <c r="AO34" s="365"/>
    </row>
    <row r="35" spans="1:41" ht="15" x14ac:dyDescent="0.2">
      <c r="A35" s="383">
        <f t="shared" si="1"/>
        <v>45578</v>
      </c>
      <c r="B35" s="93" t="s">
        <v>2185</v>
      </c>
      <c r="C35" s="101" t="str">
        <f t="shared" si="0"/>
        <v>45578 0000H</v>
      </c>
      <c r="D35" s="261">
        <v>374.3</v>
      </c>
      <c r="E35" s="262">
        <v>49.65</v>
      </c>
      <c r="F35" s="261">
        <v>1102.8</v>
      </c>
      <c r="G35" s="262">
        <v>6.2</v>
      </c>
      <c r="H35" s="261"/>
      <c r="I35" s="367"/>
      <c r="J35" s="424">
        <v>72891.149999999994</v>
      </c>
      <c r="K35" s="366">
        <v>882.47</v>
      </c>
      <c r="L35" s="366">
        <v>32749.72</v>
      </c>
      <c r="M35" s="262">
        <v>99.55</v>
      </c>
      <c r="N35" s="261">
        <v>4818.59</v>
      </c>
      <c r="O35" s="366">
        <v>15.77</v>
      </c>
      <c r="P35" s="366">
        <v>32174.1</v>
      </c>
      <c r="Q35" s="366">
        <v>28.4</v>
      </c>
      <c r="R35" s="366"/>
      <c r="S35" s="366"/>
      <c r="T35" s="366">
        <v>483.77</v>
      </c>
      <c r="U35" s="366">
        <v>587.29</v>
      </c>
      <c r="V35" s="366">
        <v>9390.4699999999993</v>
      </c>
      <c r="W35" s="366">
        <v>9.0399999999999991</v>
      </c>
      <c r="X35" s="366">
        <v>34964</v>
      </c>
      <c r="Y35" s="366">
        <v>69</v>
      </c>
      <c r="Z35" s="366"/>
      <c r="AA35" s="366"/>
      <c r="AB35" s="366">
        <v>5621.54</v>
      </c>
      <c r="AC35" s="366">
        <v>0</v>
      </c>
      <c r="AD35" s="366"/>
      <c r="AE35" s="262"/>
      <c r="AF35" s="366"/>
      <c r="AG35" s="367"/>
      <c r="AH35" s="366"/>
      <c r="AI35" s="262"/>
      <c r="AJ35" s="396"/>
      <c r="AK35" s="367"/>
      <c r="AL35" s="396"/>
      <c r="AM35" s="367"/>
      <c r="AN35" s="396"/>
      <c r="AO35" s="367"/>
    </row>
    <row r="36" spans="1:41" ht="15" x14ac:dyDescent="0.2">
      <c r="A36" s="383">
        <f t="shared" si="1"/>
        <v>45578</v>
      </c>
      <c r="B36" s="93" t="s">
        <v>285</v>
      </c>
      <c r="C36" s="101" t="str">
        <f t="shared" si="0"/>
        <v>45578 1200H</v>
      </c>
      <c r="D36" s="362">
        <v>377.86</v>
      </c>
      <c r="E36" s="363">
        <v>49.65</v>
      </c>
      <c r="F36" s="362">
        <v>1102.8</v>
      </c>
      <c r="G36" s="363">
        <v>6.2</v>
      </c>
      <c r="H36" s="362"/>
      <c r="I36" s="365"/>
      <c r="J36" s="423">
        <v>72889.039999999994</v>
      </c>
      <c r="K36" s="364">
        <v>882.54</v>
      </c>
      <c r="L36" s="364">
        <v>32749.72</v>
      </c>
      <c r="M36" s="363">
        <v>99.55</v>
      </c>
      <c r="N36" s="362">
        <v>4824.32</v>
      </c>
      <c r="O36" s="364">
        <v>15.77</v>
      </c>
      <c r="P36" s="364">
        <v>32179.200000000001</v>
      </c>
      <c r="Q36" s="364">
        <v>28.4</v>
      </c>
      <c r="R36" s="364"/>
      <c r="S36" s="364"/>
      <c r="T36" s="364">
        <v>484.07</v>
      </c>
      <c r="U36" s="364">
        <v>588.04999999999995</v>
      </c>
      <c r="V36" s="364">
        <v>9393.94</v>
      </c>
      <c r="W36" s="364">
        <v>9.0399999999999991</v>
      </c>
      <c r="X36" s="364">
        <v>34970</v>
      </c>
      <c r="Y36" s="364">
        <v>69</v>
      </c>
      <c r="Z36" s="364"/>
      <c r="AA36" s="364"/>
      <c r="AB36" s="364">
        <v>5628.31</v>
      </c>
      <c r="AC36" s="364">
        <v>0</v>
      </c>
      <c r="AD36" s="364"/>
      <c r="AE36" s="363"/>
      <c r="AF36" s="364"/>
      <c r="AG36" s="365"/>
      <c r="AH36" s="364"/>
      <c r="AI36" s="363"/>
      <c r="AJ36" s="397"/>
      <c r="AK36" s="365"/>
      <c r="AL36" s="397"/>
      <c r="AM36" s="365"/>
      <c r="AN36" s="397"/>
      <c r="AO36" s="365"/>
    </row>
    <row r="37" spans="1:41" ht="15" x14ac:dyDescent="0.2">
      <c r="A37" s="383">
        <f t="shared" si="1"/>
        <v>45579</v>
      </c>
      <c r="B37" s="93" t="s">
        <v>2185</v>
      </c>
      <c r="C37" s="101" t="str">
        <f t="shared" si="0"/>
        <v>45579 0000H</v>
      </c>
      <c r="D37" s="261">
        <v>382.59</v>
      </c>
      <c r="E37" s="262">
        <v>49.65</v>
      </c>
      <c r="F37" s="261">
        <v>1102.8</v>
      </c>
      <c r="G37" s="262">
        <v>6.2</v>
      </c>
      <c r="H37" s="261"/>
      <c r="I37" s="367"/>
      <c r="J37" s="424">
        <v>72906.899999999994</v>
      </c>
      <c r="K37" s="366">
        <v>882.62</v>
      </c>
      <c r="L37" s="366">
        <v>32752.32</v>
      </c>
      <c r="M37" s="262">
        <v>99.69</v>
      </c>
      <c r="N37" s="261">
        <v>4830.1899999999996</v>
      </c>
      <c r="O37" s="366">
        <v>15.77</v>
      </c>
      <c r="P37" s="366">
        <v>32186.2</v>
      </c>
      <c r="Q37" s="366">
        <v>28.4</v>
      </c>
      <c r="R37" s="366"/>
      <c r="S37" s="366"/>
      <c r="T37" s="366">
        <v>485.23</v>
      </c>
      <c r="U37" s="366">
        <v>588.48</v>
      </c>
      <c r="V37" s="366">
        <v>9398.7199999999993</v>
      </c>
      <c r="W37" s="366">
        <v>9.0399999999999991</v>
      </c>
      <c r="X37" s="366">
        <v>34977</v>
      </c>
      <c r="Y37" s="366">
        <v>69</v>
      </c>
      <c r="Z37" s="366"/>
      <c r="AA37" s="366"/>
      <c r="AB37" s="366">
        <v>5635.8</v>
      </c>
      <c r="AC37" s="366">
        <v>0</v>
      </c>
      <c r="AD37" s="366"/>
      <c r="AE37" s="262"/>
      <c r="AF37" s="366"/>
      <c r="AG37" s="367"/>
      <c r="AH37" s="366"/>
      <c r="AI37" s="262"/>
      <c r="AJ37" s="396"/>
      <c r="AK37" s="367"/>
      <c r="AL37" s="396"/>
      <c r="AM37" s="367"/>
      <c r="AN37" s="396"/>
      <c r="AO37" s="367"/>
    </row>
    <row r="38" spans="1:41" ht="15" x14ac:dyDescent="0.2">
      <c r="A38" s="383">
        <f t="shared" si="1"/>
        <v>45579</v>
      </c>
      <c r="B38" s="93" t="s">
        <v>285</v>
      </c>
      <c r="C38" s="101" t="str">
        <f t="shared" si="0"/>
        <v>45579 1200H</v>
      </c>
      <c r="D38" s="362">
        <v>386.16</v>
      </c>
      <c r="E38" s="363">
        <v>49.65</v>
      </c>
      <c r="F38" s="362">
        <v>1102.8</v>
      </c>
      <c r="G38" s="363">
        <v>6.2</v>
      </c>
      <c r="H38" s="362"/>
      <c r="I38" s="365"/>
      <c r="J38" s="423">
        <v>72917.179999999993</v>
      </c>
      <c r="K38" s="364">
        <v>882.62</v>
      </c>
      <c r="L38" s="364">
        <v>32754.720000000001</v>
      </c>
      <c r="M38" s="363">
        <v>99.72</v>
      </c>
      <c r="N38" s="362">
        <v>4835.88</v>
      </c>
      <c r="O38" s="364">
        <v>15.77</v>
      </c>
      <c r="P38" s="364">
        <v>32190</v>
      </c>
      <c r="Q38" s="364">
        <v>28.4</v>
      </c>
      <c r="R38" s="364"/>
      <c r="S38" s="364"/>
      <c r="T38" s="364">
        <v>486.33</v>
      </c>
      <c r="U38" s="364">
        <v>589.20000000000005</v>
      </c>
      <c r="V38" s="364">
        <v>9402.56</v>
      </c>
      <c r="W38" s="364">
        <v>9.0399999999999991</v>
      </c>
      <c r="X38" s="364">
        <v>34984</v>
      </c>
      <c r="Y38" s="364">
        <v>69</v>
      </c>
      <c r="Z38" s="364">
        <v>176.84</v>
      </c>
      <c r="AA38" s="364">
        <v>0.14000000000000001</v>
      </c>
      <c r="AB38" s="364">
        <v>5642.35</v>
      </c>
      <c r="AC38" s="364">
        <v>0</v>
      </c>
      <c r="AD38" s="364"/>
      <c r="AE38" s="363"/>
      <c r="AF38" s="364"/>
      <c r="AG38" s="365"/>
      <c r="AH38" s="364"/>
      <c r="AI38" s="363"/>
      <c r="AJ38" s="397"/>
      <c r="AK38" s="365"/>
      <c r="AL38" s="397"/>
      <c r="AM38" s="365"/>
      <c r="AN38" s="397"/>
      <c r="AO38" s="365"/>
    </row>
    <row r="39" spans="1:41" ht="15" x14ac:dyDescent="0.2">
      <c r="A39" s="383">
        <f t="shared" si="1"/>
        <v>45580</v>
      </c>
      <c r="B39" s="93" t="s">
        <v>2185</v>
      </c>
      <c r="C39" s="101" t="str">
        <f t="shared" si="0"/>
        <v>45580 0000H</v>
      </c>
      <c r="D39" s="261">
        <v>391.41</v>
      </c>
      <c r="E39" s="262">
        <v>49.65</v>
      </c>
      <c r="F39" s="261">
        <v>1102.8</v>
      </c>
      <c r="G39" s="262">
        <v>6.2</v>
      </c>
      <c r="H39" s="261"/>
      <c r="I39" s="367"/>
      <c r="J39" s="424">
        <v>72927.47</v>
      </c>
      <c r="K39" s="366">
        <v>882.62</v>
      </c>
      <c r="L39" s="366">
        <v>32758.6</v>
      </c>
      <c r="M39" s="262">
        <v>99.72</v>
      </c>
      <c r="N39" s="261">
        <v>4841.7</v>
      </c>
      <c r="O39" s="366">
        <v>15.77</v>
      </c>
      <c r="P39" s="366">
        <v>32195.8</v>
      </c>
      <c r="Q39" s="366">
        <v>28.4</v>
      </c>
      <c r="R39" s="366"/>
      <c r="S39" s="366"/>
      <c r="T39" s="366">
        <v>487.72</v>
      </c>
      <c r="U39" s="366">
        <v>589.55999999999995</v>
      </c>
      <c r="V39" s="366">
        <v>9407.1299999999992</v>
      </c>
      <c r="W39" s="366">
        <v>9.0399999999999991</v>
      </c>
      <c r="X39" s="366">
        <v>34999</v>
      </c>
      <c r="Y39" s="366">
        <v>69</v>
      </c>
      <c r="Z39" s="366">
        <v>180.09</v>
      </c>
      <c r="AA39" s="366">
        <v>0.14000000000000001</v>
      </c>
      <c r="AB39" s="366">
        <v>5650.35</v>
      </c>
      <c r="AC39" s="366">
        <v>0</v>
      </c>
      <c r="AD39" s="366"/>
      <c r="AE39" s="262"/>
      <c r="AF39" s="366"/>
      <c r="AG39" s="367"/>
      <c r="AH39" s="366"/>
      <c r="AI39" s="262"/>
      <c r="AJ39" s="396"/>
      <c r="AK39" s="367"/>
      <c r="AL39" s="396"/>
      <c r="AM39" s="367"/>
      <c r="AN39" s="396"/>
      <c r="AO39" s="367"/>
    </row>
    <row r="40" spans="1:41" ht="15" x14ac:dyDescent="0.2">
      <c r="A40" s="383">
        <f t="shared" si="1"/>
        <v>45580</v>
      </c>
      <c r="B40" s="93" t="s">
        <v>285</v>
      </c>
      <c r="C40" s="101" t="str">
        <f t="shared" si="0"/>
        <v>45580 1200H</v>
      </c>
      <c r="D40" s="362">
        <v>395</v>
      </c>
      <c r="E40" s="363">
        <v>49.65</v>
      </c>
      <c r="F40" s="362">
        <v>1102.8</v>
      </c>
      <c r="G40" s="363">
        <v>6.2</v>
      </c>
      <c r="H40" s="362"/>
      <c r="I40" s="365"/>
      <c r="J40" s="423">
        <v>72937.850000000006</v>
      </c>
      <c r="K40" s="364">
        <v>882.62</v>
      </c>
      <c r="L40" s="364">
        <v>32761.22</v>
      </c>
      <c r="M40" s="363">
        <v>99.75</v>
      </c>
      <c r="N40" s="362">
        <v>4847.4799999999996</v>
      </c>
      <c r="O40" s="364">
        <v>15.77</v>
      </c>
      <c r="P40" s="364">
        <v>32200.400000000001</v>
      </c>
      <c r="Q40" s="364">
        <v>28.4</v>
      </c>
      <c r="R40" s="364"/>
      <c r="S40" s="364"/>
      <c r="T40" s="364">
        <v>488.43</v>
      </c>
      <c r="U40" s="364">
        <v>590.20000000000005</v>
      </c>
      <c r="V40" s="364">
        <v>9410.7900000000009</v>
      </c>
      <c r="W40" s="364">
        <v>9.0399999999999991</v>
      </c>
      <c r="X40" s="364">
        <v>34997</v>
      </c>
      <c r="Y40" s="364">
        <v>69</v>
      </c>
      <c r="Z40" s="364">
        <v>180.09</v>
      </c>
      <c r="AA40" s="364">
        <v>0.14000000000000001</v>
      </c>
      <c r="AB40" s="364">
        <v>5656.77</v>
      </c>
      <c r="AC40" s="364">
        <v>0</v>
      </c>
      <c r="AD40" s="364"/>
      <c r="AE40" s="363"/>
      <c r="AF40" s="364"/>
      <c r="AG40" s="365"/>
      <c r="AH40" s="364"/>
      <c r="AI40" s="363"/>
      <c r="AJ40" s="397"/>
      <c r="AK40" s="365"/>
      <c r="AL40" s="397"/>
      <c r="AM40" s="365"/>
      <c r="AN40" s="397"/>
      <c r="AO40" s="365"/>
    </row>
    <row r="41" spans="1:41" ht="15" x14ac:dyDescent="0.2">
      <c r="A41" s="383">
        <f t="shared" si="1"/>
        <v>45581</v>
      </c>
      <c r="B41" s="93" t="s">
        <v>2185</v>
      </c>
      <c r="C41" s="101" t="str">
        <f t="shared" si="0"/>
        <v>45581 0000H</v>
      </c>
      <c r="D41" s="261">
        <v>399.54</v>
      </c>
      <c r="E41" s="262">
        <v>49.65</v>
      </c>
      <c r="F41" s="261">
        <v>1102.8</v>
      </c>
      <c r="G41" s="262">
        <v>6.2</v>
      </c>
      <c r="H41" s="261"/>
      <c r="I41" s="367"/>
      <c r="J41" s="424">
        <v>72948.22</v>
      </c>
      <c r="K41" s="366">
        <v>882.62</v>
      </c>
      <c r="L41" s="366">
        <v>32765.08</v>
      </c>
      <c r="M41" s="262">
        <v>99.75</v>
      </c>
      <c r="N41" s="261">
        <v>4853.2700000000004</v>
      </c>
      <c r="O41" s="366">
        <v>15.77</v>
      </c>
      <c r="P41" s="366">
        <v>32208.2</v>
      </c>
      <c r="Q41" s="366">
        <v>28.4</v>
      </c>
      <c r="R41" s="366"/>
      <c r="S41" s="366"/>
      <c r="T41" s="366">
        <v>490.35</v>
      </c>
      <c r="U41" s="366">
        <v>590.47</v>
      </c>
      <c r="V41" s="366">
        <v>9415.25</v>
      </c>
      <c r="W41" s="366">
        <v>9.0399999999999991</v>
      </c>
      <c r="X41" s="366">
        <v>35005</v>
      </c>
      <c r="Y41" s="366">
        <v>69</v>
      </c>
      <c r="Z41" s="366">
        <v>180.09</v>
      </c>
      <c r="AA41" s="366">
        <v>0.14000000000000001</v>
      </c>
      <c r="AB41" s="366">
        <v>5664.11</v>
      </c>
      <c r="AC41" s="366">
        <v>0</v>
      </c>
      <c r="AD41" s="366"/>
      <c r="AE41" s="262"/>
      <c r="AF41" s="366"/>
      <c r="AG41" s="367"/>
      <c r="AH41" s="366"/>
      <c r="AI41" s="262"/>
      <c r="AJ41" s="396"/>
      <c r="AK41" s="367"/>
      <c r="AL41" s="396"/>
      <c r="AM41" s="367"/>
      <c r="AN41" s="396"/>
      <c r="AO41" s="367"/>
    </row>
    <row r="42" spans="1:41" ht="15" x14ac:dyDescent="0.2">
      <c r="A42" s="383">
        <f t="shared" si="1"/>
        <v>45581</v>
      </c>
      <c r="B42" s="93" t="s">
        <v>285</v>
      </c>
      <c r="C42" s="101" t="str">
        <f t="shared" si="0"/>
        <v>45581 1200H</v>
      </c>
      <c r="D42" s="362">
        <v>403.12</v>
      </c>
      <c r="E42" s="363">
        <v>49.65</v>
      </c>
      <c r="F42" s="362">
        <v>1102.8</v>
      </c>
      <c r="G42" s="363">
        <v>6.2</v>
      </c>
      <c r="H42" s="362"/>
      <c r="I42" s="365"/>
      <c r="J42" s="423">
        <v>72958.679999999993</v>
      </c>
      <c r="K42" s="364">
        <v>882.62</v>
      </c>
      <c r="L42" s="364"/>
      <c r="M42" s="363"/>
      <c r="N42" s="362">
        <v>4859.01</v>
      </c>
      <c r="O42" s="364">
        <v>15.77</v>
      </c>
      <c r="P42" s="364">
        <v>32213.200000000001</v>
      </c>
      <c r="Q42" s="364">
        <v>28.4</v>
      </c>
      <c r="R42" s="364"/>
      <c r="S42" s="364"/>
      <c r="T42" s="364">
        <v>490.8</v>
      </c>
      <c r="U42" s="364">
        <v>591.29</v>
      </c>
      <c r="V42" s="364">
        <v>9418.7800000000007</v>
      </c>
      <c r="W42" s="364">
        <v>9.0399999999999991</v>
      </c>
      <c r="X42" s="364">
        <v>35011</v>
      </c>
      <c r="Y42" s="364">
        <v>69</v>
      </c>
      <c r="Z42" s="364">
        <v>180.09</v>
      </c>
      <c r="AA42" s="364">
        <v>0.14000000000000001</v>
      </c>
      <c r="AB42" s="364">
        <v>5670.39</v>
      </c>
      <c r="AC42" s="364"/>
      <c r="AD42" s="364"/>
      <c r="AE42" s="363"/>
      <c r="AF42" s="364"/>
      <c r="AG42" s="365"/>
      <c r="AH42" s="364"/>
      <c r="AI42" s="363"/>
      <c r="AJ42" s="397"/>
      <c r="AK42" s="365"/>
      <c r="AL42" s="397"/>
      <c r="AM42" s="365"/>
      <c r="AN42" s="397"/>
      <c r="AO42" s="365"/>
    </row>
    <row r="43" spans="1:41" ht="15" x14ac:dyDescent="0.2">
      <c r="A43" s="383">
        <f t="shared" si="1"/>
        <v>45582</v>
      </c>
      <c r="B43" s="93" t="s">
        <v>2185</v>
      </c>
      <c r="C43" s="101" t="str">
        <f t="shared" si="0"/>
        <v>45582 0000H</v>
      </c>
      <c r="D43" s="261">
        <v>404.58</v>
      </c>
      <c r="E43" s="262">
        <v>49.65</v>
      </c>
      <c r="F43" s="261">
        <v>1102.8</v>
      </c>
      <c r="G43" s="262">
        <v>6.2</v>
      </c>
      <c r="H43" s="261"/>
      <c r="I43" s="367"/>
      <c r="J43" s="424">
        <v>72967.11</v>
      </c>
      <c r="K43" s="366">
        <v>882.7</v>
      </c>
      <c r="L43" s="366">
        <v>32771.25</v>
      </c>
      <c r="M43" s="262">
        <v>99.79</v>
      </c>
      <c r="N43" s="261">
        <v>4864.8</v>
      </c>
      <c r="O43" s="366">
        <v>15.77</v>
      </c>
      <c r="P43" s="366">
        <v>32221.1</v>
      </c>
      <c r="Q43" s="366">
        <v>28.4</v>
      </c>
      <c r="R43" s="366"/>
      <c r="S43" s="366"/>
      <c r="T43" s="366">
        <v>492.17</v>
      </c>
      <c r="U43" s="366">
        <v>591.71</v>
      </c>
      <c r="V43" s="366">
        <v>9422.84</v>
      </c>
      <c r="W43" s="366">
        <v>9.0399999999999991</v>
      </c>
      <c r="X43" s="366">
        <v>35018</v>
      </c>
      <c r="Y43" s="366">
        <v>69</v>
      </c>
      <c r="Z43" s="366">
        <v>180.09</v>
      </c>
      <c r="AA43" s="366">
        <v>0.14000000000000001</v>
      </c>
      <c r="AB43" s="366">
        <v>5677.56</v>
      </c>
      <c r="AC43" s="366">
        <v>0</v>
      </c>
      <c r="AD43" s="366"/>
      <c r="AE43" s="262"/>
      <c r="AF43" s="366"/>
      <c r="AG43" s="367"/>
      <c r="AH43" s="366"/>
      <c r="AI43" s="262"/>
      <c r="AJ43" s="396"/>
      <c r="AK43" s="367"/>
      <c r="AL43" s="396"/>
      <c r="AM43" s="367"/>
      <c r="AN43" s="396"/>
      <c r="AO43" s="367"/>
    </row>
    <row r="44" spans="1:41" ht="15" x14ac:dyDescent="0.2">
      <c r="A44" s="383">
        <f t="shared" si="1"/>
        <v>45582</v>
      </c>
      <c r="B44" s="93" t="s">
        <v>285</v>
      </c>
      <c r="C44" s="101" t="str">
        <f t="shared" si="0"/>
        <v>45582 1200H</v>
      </c>
      <c r="D44" s="362">
        <v>411.52</v>
      </c>
      <c r="E44" s="363">
        <v>49.65</v>
      </c>
      <c r="F44" s="362">
        <v>1102.8</v>
      </c>
      <c r="G44" s="363">
        <v>6.2</v>
      </c>
      <c r="H44" s="362"/>
      <c r="I44" s="365"/>
      <c r="J44" s="423">
        <v>72974.429999999993</v>
      </c>
      <c r="K44" s="364">
        <v>882.8</v>
      </c>
      <c r="L44" s="364">
        <v>32773.440000000002</v>
      </c>
      <c r="M44" s="363">
        <v>99.82</v>
      </c>
      <c r="N44" s="362">
        <v>4870.6099999999997</v>
      </c>
      <c r="O44" s="364">
        <v>15.77</v>
      </c>
      <c r="P44" s="364">
        <v>32224.9</v>
      </c>
      <c r="Q44" s="364">
        <v>28.4</v>
      </c>
      <c r="R44" s="364"/>
      <c r="S44" s="364"/>
      <c r="T44" s="364">
        <v>493.37</v>
      </c>
      <c r="U44" s="364">
        <v>592.27</v>
      </c>
      <c r="V44" s="364">
        <v>9426.4500000000007</v>
      </c>
      <c r="W44" s="364">
        <v>9.0399999999999991</v>
      </c>
      <c r="X44" s="364">
        <v>35024</v>
      </c>
      <c r="Y44" s="364">
        <v>69</v>
      </c>
      <c r="Z44" s="364">
        <v>181.43</v>
      </c>
      <c r="AA44" s="364">
        <v>0.14000000000000001</v>
      </c>
      <c r="AB44" s="364">
        <v>5683.81</v>
      </c>
      <c r="AC44" s="364">
        <v>0</v>
      </c>
      <c r="AD44" s="364"/>
      <c r="AE44" s="363"/>
      <c r="AF44" s="364"/>
      <c r="AG44" s="365"/>
      <c r="AH44" s="364"/>
      <c r="AI44" s="363"/>
      <c r="AJ44" s="397"/>
      <c r="AK44" s="365"/>
      <c r="AL44" s="397"/>
      <c r="AM44" s="365"/>
      <c r="AN44" s="397"/>
      <c r="AO44" s="365"/>
    </row>
    <row r="45" spans="1:41" ht="15" x14ac:dyDescent="0.2">
      <c r="A45" s="383">
        <f t="shared" si="1"/>
        <v>45583</v>
      </c>
      <c r="B45" s="93" t="s">
        <v>2185</v>
      </c>
      <c r="C45" s="101" t="str">
        <f t="shared" si="0"/>
        <v>45583 0000H</v>
      </c>
      <c r="D45" s="261">
        <v>416.09</v>
      </c>
      <c r="E45" s="262">
        <v>49.65</v>
      </c>
      <c r="F45" s="261">
        <v>1102.8</v>
      </c>
      <c r="G45" s="262">
        <v>6.2</v>
      </c>
      <c r="H45" s="261"/>
      <c r="I45" s="367"/>
      <c r="J45" s="424">
        <v>72984.600000000006</v>
      </c>
      <c r="K45" s="366">
        <v>882.8</v>
      </c>
      <c r="L45" s="366">
        <v>32775.440000000002</v>
      </c>
      <c r="M45" s="262">
        <v>99.85</v>
      </c>
      <c r="N45" s="261">
        <v>4876.38</v>
      </c>
      <c r="O45" s="366">
        <v>15.77</v>
      </c>
      <c r="P45" s="366">
        <v>32230.7</v>
      </c>
      <c r="Q45" s="366">
        <v>28.4</v>
      </c>
      <c r="R45" s="366"/>
      <c r="S45" s="366"/>
      <c r="T45" s="366">
        <v>495.92</v>
      </c>
      <c r="U45" s="366">
        <v>592.35</v>
      </c>
      <c r="V45" s="366">
        <v>9430.7199999999993</v>
      </c>
      <c r="W45" s="366">
        <v>9.0399999999999991</v>
      </c>
      <c r="X45" s="366">
        <v>35032</v>
      </c>
      <c r="Y45" s="366">
        <v>69</v>
      </c>
      <c r="Z45" s="366">
        <v>184.34</v>
      </c>
      <c r="AA45" s="366">
        <v>0.14000000000000001</v>
      </c>
      <c r="AB45" s="366">
        <v>5691.1</v>
      </c>
      <c r="AC45" s="366">
        <v>0</v>
      </c>
      <c r="AD45" s="366"/>
      <c r="AE45" s="262"/>
      <c r="AF45" s="366"/>
      <c r="AG45" s="367"/>
      <c r="AH45" s="366"/>
      <c r="AI45" s="262"/>
      <c r="AJ45" s="396"/>
      <c r="AK45" s="367"/>
      <c r="AL45" s="396"/>
      <c r="AM45" s="367"/>
      <c r="AN45" s="396"/>
      <c r="AO45" s="367"/>
    </row>
    <row r="46" spans="1:41" ht="15" x14ac:dyDescent="0.2">
      <c r="A46" s="383">
        <f t="shared" si="1"/>
        <v>45583</v>
      </c>
      <c r="B46" s="93" t="s">
        <v>285</v>
      </c>
      <c r="C46" s="101" t="str">
        <f t="shared" si="0"/>
        <v>45583 1200H</v>
      </c>
      <c r="D46" s="362">
        <v>419.71</v>
      </c>
      <c r="E46" s="363">
        <v>49.65</v>
      </c>
      <c r="F46" s="362">
        <v>1102.8</v>
      </c>
      <c r="G46" s="363">
        <v>6.2</v>
      </c>
      <c r="H46" s="362"/>
      <c r="I46" s="365"/>
      <c r="J46" s="423">
        <v>72989.259999999995</v>
      </c>
      <c r="K46" s="364">
        <v>883.07</v>
      </c>
      <c r="L46" s="364">
        <v>32777.31</v>
      </c>
      <c r="M46" s="363">
        <v>99.89</v>
      </c>
      <c r="N46" s="362">
        <v>4882.2</v>
      </c>
      <c r="O46" s="364">
        <v>15.77</v>
      </c>
      <c r="P46" s="364">
        <v>32232.5</v>
      </c>
      <c r="Q46" s="364">
        <v>28.4</v>
      </c>
      <c r="R46" s="364"/>
      <c r="S46" s="364"/>
      <c r="T46" s="364">
        <v>497.11</v>
      </c>
      <c r="U46" s="364">
        <v>592.41</v>
      </c>
      <c r="V46" s="364">
        <v>9434.31</v>
      </c>
      <c r="W46" s="364">
        <v>9.0399999999999991</v>
      </c>
      <c r="X46" s="364">
        <v>35038</v>
      </c>
      <c r="Y46" s="364">
        <v>69</v>
      </c>
      <c r="Z46" s="364">
        <v>185.96</v>
      </c>
      <c r="AA46" s="364">
        <v>0.14000000000000001</v>
      </c>
      <c r="AB46" s="364">
        <v>5697.37</v>
      </c>
      <c r="AC46" s="364">
        <v>0</v>
      </c>
      <c r="AD46" s="364"/>
      <c r="AE46" s="363"/>
      <c r="AF46" s="364"/>
      <c r="AG46" s="365"/>
      <c r="AH46" s="364"/>
      <c r="AI46" s="363"/>
      <c r="AJ46" s="397"/>
      <c r="AK46" s="365"/>
      <c r="AL46" s="397"/>
      <c r="AM46" s="365"/>
      <c r="AN46" s="397"/>
      <c r="AO46" s="365"/>
    </row>
    <row r="47" spans="1:41" ht="15" x14ac:dyDescent="0.2">
      <c r="A47" s="383">
        <f t="shared" si="1"/>
        <v>45584</v>
      </c>
      <c r="B47" s="93" t="s">
        <v>2185</v>
      </c>
      <c r="C47" s="101" t="str">
        <f t="shared" si="0"/>
        <v>45584 0000H</v>
      </c>
      <c r="D47" s="261">
        <v>424.35</v>
      </c>
      <c r="E47" s="262">
        <v>49.65</v>
      </c>
      <c r="F47" s="261">
        <v>1102.8</v>
      </c>
      <c r="G47" s="262">
        <v>6.2</v>
      </c>
      <c r="H47" s="261"/>
      <c r="I47" s="367"/>
      <c r="J47" s="424">
        <v>72999.7</v>
      </c>
      <c r="K47" s="366">
        <v>883.07</v>
      </c>
      <c r="L47" s="366">
        <v>32781.01</v>
      </c>
      <c r="M47" s="262">
        <v>99.89</v>
      </c>
      <c r="N47" s="261">
        <v>4887.95</v>
      </c>
      <c r="O47" s="366">
        <v>15.77</v>
      </c>
      <c r="P47" s="366">
        <v>32236.400000000001</v>
      </c>
      <c r="Q47" s="366">
        <v>28.4</v>
      </c>
      <c r="R47" s="366"/>
      <c r="S47" s="366"/>
      <c r="T47" s="366">
        <v>498.88</v>
      </c>
      <c r="U47" s="366">
        <v>592.46</v>
      </c>
      <c r="V47" s="366">
        <v>9438.59</v>
      </c>
      <c r="W47" s="366">
        <v>9.0399999999999991</v>
      </c>
      <c r="X47" s="366">
        <v>35046</v>
      </c>
      <c r="Y47" s="366">
        <v>69</v>
      </c>
      <c r="Z47" s="366">
        <v>189.96</v>
      </c>
      <c r="AA47" s="366">
        <v>0.14000000000000001</v>
      </c>
      <c r="AB47" s="366">
        <v>5704.5</v>
      </c>
      <c r="AC47" s="366">
        <v>0</v>
      </c>
      <c r="AD47" s="366"/>
      <c r="AE47" s="262"/>
      <c r="AF47" s="366"/>
      <c r="AG47" s="367"/>
      <c r="AH47" s="366"/>
      <c r="AI47" s="262"/>
      <c r="AJ47" s="396"/>
      <c r="AK47" s="367"/>
      <c r="AL47" s="396"/>
      <c r="AM47" s="367"/>
      <c r="AN47" s="396"/>
      <c r="AO47" s="367"/>
    </row>
    <row r="48" spans="1:41" ht="15" x14ac:dyDescent="0.2">
      <c r="A48" s="383">
        <f t="shared" si="1"/>
        <v>45584</v>
      </c>
      <c r="B48" s="93" t="s">
        <v>285</v>
      </c>
      <c r="C48" s="101" t="str">
        <f t="shared" si="0"/>
        <v>45584 1200H</v>
      </c>
      <c r="D48" s="362">
        <v>427.75</v>
      </c>
      <c r="E48" s="363">
        <v>49.65</v>
      </c>
      <c r="F48" s="362">
        <v>1102.8</v>
      </c>
      <c r="G48" s="363">
        <v>6.2</v>
      </c>
      <c r="H48" s="362"/>
      <c r="I48" s="365"/>
      <c r="J48" s="423">
        <v>73010.179999999993</v>
      </c>
      <c r="K48" s="364">
        <v>883.07</v>
      </c>
      <c r="L48" s="364">
        <v>32782.300000000003</v>
      </c>
      <c r="M48" s="363">
        <v>99.97</v>
      </c>
      <c r="N48" s="362">
        <v>4893.5600000000004</v>
      </c>
      <c r="O48" s="364">
        <v>15.77</v>
      </c>
      <c r="P48" s="364">
        <v>32240.3</v>
      </c>
      <c r="Q48" s="364">
        <v>28.4</v>
      </c>
      <c r="R48" s="364"/>
      <c r="S48" s="364"/>
      <c r="T48" s="364">
        <v>499.3</v>
      </c>
      <c r="U48" s="364">
        <v>593.30999999999995</v>
      </c>
      <c r="V48" s="364">
        <v>9442.31</v>
      </c>
      <c r="W48" s="364">
        <v>9.0399999999999991</v>
      </c>
      <c r="X48" s="364">
        <v>35052</v>
      </c>
      <c r="Y48" s="364">
        <v>69</v>
      </c>
      <c r="Z48" s="364">
        <v>190.47</v>
      </c>
      <c r="AA48" s="364">
        <v>0.14000000000000001</v>
      </c>
      <c r="AB48" s="364">
        <v>5710.23</v>
      </c>
      <c r="AC48" s="364">
        <v>0</v>
      </c>
      <c r="AD48" s="364"/>
      <c r="AE48" s="363"/>
      <c r="AF48" s="364"/>
      <c r="AG48" s="365"/>
      <c r="AH48" s="364"/>
      <c r="AI48" s="363"/>
      <c r="AJ48" s="397"/>
      <c r="AK48" s="365"/>
      <c r="AL48" s="397"/>
      <c r="AM48" s="365"/>
      <c r="AN48" s="397"/>
      <c r="AO48" s="365"/>
    </row>
    <row r="49" spans="1:41" ht="15" x14ac:dyDescent="0.2">
      <c r="A49" s="383">
        <f t="shared" si="1"/>
        <v>45585</v>
      </c>
      <c r="B49" s="93" t="s">
        <v>2185</v>
      </c>
      <c r="C49" s="101" t="str">
        <f t="shared" si="0"/>
        <v>45585 0000H</v>
      </c>
      <c r="D49" s="261">
        <v>432.56</v>
      </c>
      <c r="E49" s="262">
        <v>49.65</v>
      </c>
      <c r="F49" s="261">
        <v>1102.8</v>
      </c>
      <c r="G49" s="262">
        <v>6.2</v>
      </c>
      <c r="H49" s="261"/>
      <c r="I49" s="367"/>
      <c r="J49" s="424">
        <v>73020.679999999993</v>
      </c>
      <c r="K49" s="366">
        <v>883.07</v>
      </c>
      <c r="L49" s="366">
        <v>32785.46</v>
      </c>
      <c r="M49" s="262">
        <v>99.99</v>
      </c>
      <c r="N49" s="261">
        <v>4899.3599999999997</v>
      </c>
      <c r="O49" s="366">
        <v>15.77</v>
      </c>
      <c r="P49" s="366">
        <v>32244.1</v>
      </c>
      <c r="Q49" s="366">
        <v>28.4</v>
      </c>
      <c r="R49" s="366"/>
      <c r="S49" s="366"/>
      <c r="T49" s="366">
        <v>501.05</v>
      </c>
      <c r="U49" s="366">
        <v>593.58000000000004</v>
      </c>
      <c r="V49" s="366">
        <v>9446.85</v>
      </c>
      <c r="W49" s="366">
        <v>9.0399999999999991</v>
      </c>
      <c r="X49" s="366">
        <v>35059</v>
      </c>
      <c r="Y49" s="366">
        <v>69</v>
      </c>
      <c r="Z49" s="366">
        <v>191.61</v>
      </c>
      <c r="AA49" s="366">
        <v>0.14000000000000001</v>
      </c>
      <c r="AB49" s="366">
        <v>5717</v>
      </c>
      <c r="AC49" s="366">
        <v>0</v>
      </c>
      <c r="AD49" s="366"/>
      <c r="AE49" s="262"/>
      <c r="AF49" s="366"/>
      <c r="AG49" s="367"/>
      <c r="AH49" s="366"/>
      <c r="AI49" s="262"/>
      <c r="AJ49" s="396"/>
      <c r="AK49" s="367"/>
      <c r="AL49" s="396"/>
      <c r="AM49" s="367"/>
      <c r="AN49" s="396"/>
      <c r="AO49" s="367"/>
    </row>
    <row r="50" spans="1:41" ht="15" x14ac:dyDescent="0.2">
      <c r="A50" s="383">
        <f t="shared" si="1"/>
        <v>45585</v>
      </c>
      <c r="B50" s="93" t="s">
        <v>285</v>
      </c>
      <c r="C50" s="101" t="str">
        <f t="shared" si="0"/>
        <v>45585 1200H</v>
      </c>
      <c r="D50" s="362">
        <v>435.7</v>
      </c>
      <c r="E50" s="363">
        <v>49.65</v>
      </c>
      <c r="F50" s="362">
        <v>1102.8</v>
      </c>
      <c r="G50" s="363">
        <v>6.2</v>
      </c>
      <c r="H50" s="362"/>
      <c r="I50" s="365"/>
      <c r="J50" s="423">
        <v>73029.919999999998</v>
      </c>
      <c r="K50" s="364">
        <v>883.08</v>
      </c>
      <c r="L50" s="364">
        <v>32786.379999999997</v>
      </c>
      <c r="M50" s="363">
        <v>100.04</v>
      </c>
      <c r="N50" s="362">
        <v>4904.84</v>
      </c>
      <c r="O50" s="364">
        <v>15.77</v>
      </c>
      <c r="P50" s="364">
        <v>32247.7</v>
      </c>
      <c r="Q50" s="364">
        <v>28.4</v>
      </c>
      <c r="R50" s="364"/>
      <c r="S50" s="364"/>
      <c r="T50" s="364">
        <v>501.07</v>
      </c>
      <c r="U50" s="364">
        <v>594.71</v>
      </c>
      <c r="V50" s="364">
        <v>9450.4599999999991</v>
      </c>
      <c r="W50" s="364">
        <v>9.0399999999999991</v>
      </c>
      <c r="X50" s="364">
        <v>35065</v>
      </c>
      <c r="Y50" s="364">
        <v>69</v>
      </c>
      <c r="Z50" s="364">
        <v>192.24</v>
      </c>
      <c r="AA50" s="364">
        <v>0.14000000000000001</v>
      </c>
      <c r="AB50" s="364">
        <v>5723.03</v>
      </c>
      <c r="AC50" s="364">
        <v>0</v>
      </c>
      <c r="AD50" s="364"/>
      <c r="AE50" s="363"/>
      <c r="AF50" s="364"/>
      <c r="AG50" s="365"/>
      <c r="AH50" s="364"/>
      <c r="AI50" s="363"/>
      <c r="AJ50" s="397"/>
      <c r="AK50" s="365"/>
      <c r="AL50" s="397"/>
      <c r="AM50" s="365"/>
      <c r="AN50" s="397"/>
      <c r="AO50" s="365"/>
    </row>
    <row r="51" spans="1:41" ht="15" x14ac:dyDescent="0.2">
      <c r="A51" s="383">
        <f t="shared" si="1"/>
        <v>45586</v>
      </c>
      <c r="B51" s="93" t="s">
        <v>2185</v>
      </c>
      <c r="C51" s="101" t="str">
        <f t="shared" si="0"/>
        <v>45586 0000H</v>
      </c>
      <c r="D51" s="261">
        <v>440.26</v>
      </c>
      <c r="E51" s="262">
        <v>49.65</v>
      </c>
      <c r="F51" s="261">
        <v>1102.8</v>
      </c>
      <c r="G51" s="262">
        <v>6.2</v>
      </c>
      <c r="H51" s="261"/>
      <c r="I51" s="367"/>
      <c r="J51" s="424">
        <v>73039.94</v>
      </c>
      <c r="K51" s="366">
        <v>883.03</v>
      </c>
      <c r="L51" s="366">
        <v>32790.01</v>
      </c>
      <c r="M51" s="262">
        <v>100.04</v>
      </c>
      <c r="N51" s="261">
        <v>4910.62</v>
      </c>
      <c r="O51" s="366">
        <v>15.77</v>
      </c>
      <c r="P51" s="366">
        <v>32251.200000000001</v>
      </c>
      <c r="Q51" s="366">
        <v>28.4</v>
      </c>
      <c r="R51" s="366"/>
      <c r="S51" s="366"/>
      <c r="T51" s="366">
        <v>501.32</v>
      </c>
      <c r="U51" s="366">
        <v>595.63</v>
      </c>
      <c r="V51" s="366">
        <v>9455.0400000000009</v>
      </c>
      <c r="W51" s="366">
        <v>9.0399999999999991</v>
      </c>
      <c r="X51" s="366">
        <v>35071</v>
      </c>
      <c r="Y51" s="366">
        <v>69</v>
      </c>
      <c r="Z51" s="366">
        <v>194.15</v>
      </c>
      <c r="AA51" s="366">
        <v>0.14000000000000001</v>
      </c>
      <c r="AB51" s="366">
        <v>5728.81</v>
      </c>
      <c r="AC51" s="366">
        <v>0</v>
      </c>
      <c r="AD51" s="366"/>
      <c r="AE51" s="262"/>
      <c r="AF51" s="366"/>
      <c r="AG51" s="367"/>
      <c r="AH51" s="366"/>
      <c r="AI51" s="262"/>
      <c r="AJ51" s="396"/>
      <c r="AK51" s="367"/>
      <c r="AL51" s="396"/>
      <c r="AM51" s="367"/>
      <c r="AN51" s="396"/>
      <c r="AO51" s="367"/>
    </row>
    <row r="52" spans="1:41" ht="15" x14ac:dyDescent="0.2">
      <c r="A52" s="383">
        <f t="shared" si="1"/>
        <v>45586</v>
      </c>
      <c r="B52" s="93" t="s">
        <v>285</v>
      </c>
      <c r="C52" s="101" t="str">
        <f t="shared" si="0"/>
        <v>45586 1200H</v>
      </c>
      <c r="D52" s="362">
        <v>443.75</v>
      </c>
      <c r="E52" s="363">
        <v>49.65</v>
      </c>
      <c r="F52" s="362">
        <v>1102.8</v>
      </c>
      <c r="G52" s="363">
        <v>6.2</v>
      </c>
      <c r="H52" s="362"/>
      <c r="I52" s="365"/>
      <c r="J52" s="423">
        <v>73049.77</v>
      </c>
      <c r="K52" s="364">
        <v>883.08</v>
      </c>
      <c r="L52" s="364">
        <v>32791.269999999997</v>
      </c>
      <c r="M52" s="363">
        <v>100.1</v>
      </c>
      <c r="N52" s="362">
        <v>4916.29</v>
      </c>
      <c r="O52" s="364">
        <v>15.77</v>
      </c>
      <c r="P52" s="364">
        <v>32254.799999999999</v>
      </c>
      <c r="Q52" s="364">
        <v>28.4</v>
      </c>
      <c r="R52" s="364"/>
      <c r="S52" s="364"/>
      <c r="T52" s="364">
        <v>501.57</v>
      </c>
      <c r="U52" s="364">
        <v>596</v>
      </c>
      <c r="V52" s="364">
        <v>9458</v>
      </c>
      <c r="W52" s="364">
        <v>9.0399999999999991</v>
      </c>
      <c r="X52" s="364">
        <v>35077</v>
      </c>
      <c r="Y52" s="364">
        <v>69</v>
      </c>
      <c r="Z52" s="364">
        <v>195.44</v>
      </c>
      <c r="AA52" s="364">
        <v>0.14000000000000001</v>
      </c>
      <c r="AB52" s="364">
        <v>5733.93</v>
      </c>
      <c r="AC52" s="364">
        <v>0</v>
      </c>
      <c r="AD52" s="364"/>
      <c r="AE52" s="363"/>
      <c r="AF52" s="364"/>
      <c r="AG52" s="365"/>
      <c r="AH52" s="364"/>
      <c r="AI52" s="363"/>
      <c r="AJ52" s="397"/>
      <c r="AK52" s="365"/>
      <c r="AL52" s="397"/>
      <c r="AM52" s="365"/>
      <c r="AN52" s="397"/>
      <c r="AO52" s="365"/>
    </row>
    <row r="53" spans="1:41" ht="15" x14ac:dyDescent="0.2">
      <c r="A53" s="383">
        <f t="shared" si="1"/>
        <v>45587</v>
      </c>
      <c r="B53" s="93" t="s">
        <v>2185</v>
      </c>
      <c r="C53" s="101" t="str">
        <f t="shared" si="0"/>
        <v>45587 0000H</v>
      </c>
      <c r="D53" s="261">
        <v>448.39</v>
      </c>
      <c r="E53" s="262">
        <v>49.65</v>
      </c>
      <c r="F53" s="261">
        <v>1102.8</v>
      </c>
      <c r="G53" s="262">
        <v>6.2</v>
      </c>
      <c r="H53" s="261"/>
      <c r="I53" s="367"/>
      <c r="J53" s="424">
        <v>73056.13</v>
      </c>
      <c r="K53" s="366">
        <v>883.35</v>
      </c>
      <c r="L53" s="366">
        <v>32794.99</v>
      </c>
      <c r="M53" s="262">
        <v>100.1</v>
      </c>
      <c r="N53" s="261">
        <v>4922.13</v>
      </c>
      <c r="O53" s="366">
        <v>15.77</v>
      </c>
      <c r="P53" s="366">
        <v>32258.6</v>
      </c>
      <c r="Q53" s="366">
        <v>28.4</v>
      </c>
      <c r="R53" s="366"/>
      <c r="S53" s="366"/>
      <c r="T53" s="366">
        <v>502.52</v>
      </c>
      <c r="U53" s="366">
        <v>596.87</v>
      </c>
      <c r="V53" s="366">
        <v>9462.89</v>
      </c>
      <c r="W53" s="366">
        <v>9.0399999999999991</v>
      </c>
      <c r="X53" s="366">
        <v>35083</v>
      </c>
      <c r="Y53" s="366">
        <v>69</v>
      </c>
      <c r="Z53" s="366">
        <v>198.44</v>
      </c>
      <c r="AA53" s="366">
        <v>0.14000000000000001</v>
      </c>
      <c r="AB53" s="366">
        <v>5740.26</v>
      </c>
      <c r="AC53" s="366">
        <v>0</v>
      </c>
      <c r="AD53" s="366"/>
      <c r="AE53" s="262"/>
      <c r="AF53" s="366"/>
      <c r="AG53" s="367"/>
      <c r="AH53" s="366"/>
      <c r="AI53" s="262"/>
      <c r="AJ53" s="396"/>
      <c r="AK53" s="367"/>
      <c r="AL53" s="396"/>
      <c r="AM53" s="367"/>
      <c r="AN53" s="396"/>
      <c r="AO53" s="367"/>
    </row>
    <row r="54" spans="1:41" ht="15" x14ac:dyDescent="0.2">
      <c r="A54" s="383">
        <f t="shared" si="1"/>
        <v>45587</v>
      </c>
      <c r="B54" s="93" t="s">
        <v>285</v>
      </c>
      <c r="C54" s="101" t="str">
        <f t="shared" si="0"/>
        <v>45587 1200H</v>
      </c>
      <c r="D54" s="362">
        <v>451.91</v>
      </c>
      <c r="E54" s="363">
        <v>49.65</v>
      </c>
      <c r="F54" s="362">
        <v>1102.8</v>
      </c>
      <c r="G54" s="363">
        <v>6.2</v>
      </c>
      <c r="H54" s="362"/>
      <c r="I54" s="365"/>
      <c r="J54" s="423">
        <v>73064.92</v>
      </c>
      <c r="K54" s="364">
        <v>883.39</v>
      </c>
      <c r="L54" s="364">
        <v>32796.32</v>
      </c>
      <c r="M54" s="363">
        <v>100.13</v>
      </c>
      <c r="N54" s="362">
        <v>4927.6400000000003</v>
      </c>
      <c r="O54" s="364">
        <v>15.77</v>
      </c>
      <c r="P54" s="364">
        <v>32262.3</v>
      </c>
      <c r="Q54" s="364">
        <v>28.4</v>
      </c>
      <c r="R54" s="364"/>
      <c r="S54" s="364"/>
      <c r="T54" s="364">
        <v>502.9</v>
      </c>
      <c r="U54" s="364">
        <v>597.69000000000005</v>
      </c>
      <c r="V54" s="364">
        <v>9466.3799999999992</v>
      </c>
      <c r="W54" s="364">
        <v>9.0399999999999991</v>
      </c>
      <c r="X54" s="364">
        <v>35087</v>
      </c>
      <c r="Y54" s="364">
        <v>69</v>
      </c>
      <c r="Z54" s="364">
        <v>200.51</v>
      </c>
      <c r="AA54" s="364">
        <v>0.14000000000000001</v>
      </c>
      <c r="AB54" s="364">
        <v>5745.1</v>
      </c>
      <c r="AC54" s="364">
        <v>0</v>
      </c>
      <c r="AD54" s="364"/>
      <c r="AE54" s="363"/>
      <c r="AF54" s="364"/>
      <c r="AG54" s="365"/>
      <c r="AH54" s="364"/>
      <c r="AI54" s="363"/>
      <c r="AJ54" s="397"/>
      <c r="AK54" s="365"/>
      <c r="AL54" s="397"/>
      <c r="AM54" s="365"/>
      <c r="AN54" s="397"/>
      <c r="AO54" s="365"/>
    </row>
    <row r="55" spans="1:41" ht="15" x14ac:dyDescent="0.2">
      <c r="A55" s="383">
        <f t="shared" si="1"/>
        <v>45588</v>
      </c>
      <c r="B55" s="93" t="s">
        <v>2185</v>
      </c>
      <c r="C55" s="101" t="str">
        <f t="shared" si="0"/>
        <v>45588 0000H</v>
      </c>
      <c r="D55" s="261">
        <v>456.36</v>
      </c>
      <c r="E55" s="262">
        <v>49.65</v>
      </c>
      <c r="F55" s="261">
        <v>1102.8</v>
      </c>
      <c r="G55" s="262">
        <v>6.2</v>
      </c>
      <c r="H55" s="261"/>
      <c r="I55" s="367"/>
      <c r="J55" s="424">
        <v>73075.16</v>
      </c>
      <c r="K55" s="366">
        <v>883.29</v>
      </c>
      <c r="L55" s="366">
        <v>32800.01</v>
      </c>
      <c r="M55" s="262">
        <v>100.13</v>
      </c>
      <c r="N55" s="261">
        <v>4933.47</v>
      </c>
      <c r="O55" s="366">
        <v>15.77</v>
      </c>
      <c r="P55" s="366">
        <v>32266.1</v>
      </c>
      <c r="Q55" s="366">
        <v>28.4</v>
      </c>
      <c r="R55" s="366"/>
      <c r="S55" s="366"/>
      <c r="T55" s="366">
        <v>503.82</v>
      </c>
      <c r="U55" s="366">
        <v>598.08000000000004</v>
      </c>
      <c r="V55" s="366">
        <v>9470.56</v>
      </c>
      <c r="W55" s="366">
        <v>9.0399999999999991</v>
      </c>
      <c r="X55" s="366">
        <v>35093</v>
      </c>
      <c r="Y55" s="366">
        <v>69</v>
      </c>
      <c r="Z55" s="366">
        <v>202.84</v>
      </c>
      <c r="AA55" s="366">
        <v>0.14000000000000001</v>
      </c>
      <c r="AB55" s="366">
        <v>5751.24</v>
      </c>
      <c r="AC55" s="366">
        <v>0</v>
      </c>
      <c r="AD55" s="366"/>
      <c r="AE55" s="262"/>
      <c r="AF55" s="366"/>
      <c r="AG55" s="367"/>
      <c r="AH55" s="366"/>
      <c r="AI55" s="262"/>
      <c r="AJ55" s="396"/>
      <c r="AK55" s="367"/>
      <c r="AL55" s="396"/>
      <c r="AM55" s="367"/>
      <c r="AN55" s="396"/>
      <c r="AO55" s="367"/>
    </row>
    <row r="56" spans="1:41" ht="15" x14ac:dyDescent="0.2">
      <c r="A56" s="383">
        <f t="shared" si="1"/>
        <v>45588</v>
      </c>
      <c r="B56" s="93" t="s">
        <v>285</v>
      </c>
      <c r="C56" s="101" t="str">
        <f t="shared" si="0"/>
        <v>45588 1200H</v>
      </c>
      <c r="D56" s="362">
        <v>460.25</v>
      </c>
      <c r="E56" s="363">
        <v>49.65</v>
      </c>
      <c r="F56" s="362">
        <v>1102.8</v>
      </c>
      <c r="G56" s="363">
        <v>6.2</v>
      </c>
      <c r="H56" s="362"/>
      <c r="I56" s="365"/>
      <c r="J56" s="423">
        <v>73085.23</v>
      </c>
      <c r="K56" s="364">
        <v>883.29</v>
      </c>
      <c r="L56" s="364">
        <v>32801.08</v>
      </c>
      <c r="M56" s="363">
        <v>100.19</v>
      </c>
      <c r="N56" s="362">
        <v>4939.07</v>
      </c>
      <c r="O56" s="364">
        <v>15.77</v>
      </c>
      <c r="P56" s="364">
        <v>32269.5</v>
      </c>
      <c r="Q56" s="364">
        <v>28.4</v>
      </c>
      <c r="R56" s="364"/>
      <c r="S56" s="364"/>
      <c r="T56" s="364">
        <v>504.06</v>
      </c>
      <c r="U56" s="364">
        <v>599</v>
      </c>
      <c r="V56" s="364">
        <v>9474.0400000000009</v>
      </c>
      <c r="W56" s="364">
        <v>9.0399999999999991</v>
      </c>
      <c r="X56" s="364">
        <v>35099</v>
      </c>
      <c r="Y56" s="364">
        <v>69</v>
      </c>
      <c r="Z56" s="364">
        <v>204.01</v>
      </c>
      <c r="AA56" s="364">
        <v>0.14000000000000001</v>
      </c>
      <c r="AB56" s="364">
        <v>5756.71</v>
      </c>
      <c r="AC56" s="364">
        <v>0</v>
      </c>
      <c r="AD56" s="364"/>
      <c r="AE56" s="363"/>
      <c r="AF56" s="364"/>
      <c r="AG56" s="365"/>
      <c r="AH56" s="364"/>
      <c r="AI56" s="363"/>
      <c r="AJ56" s="397"/>
      <c r="AK56" s="365"/>
      <c r="AL56" s="397"/>
      <c r="AM56" s="365"/>
      <c r="AN56" s="397"/>
      <c r="AO56" s="365"/>
    </row>
    <row r="57" spans="1:41" ht="15" x14ac:dyDescent="0.2">
      <c r="A57" s="383">
        <f t="shared" si="1"/>
        <v>45589</v>
      </c>
      <c r="B57" s="93" t="s">
        <v>2185</v>
      </c>
      <c r="C57" s="101" t="str">
        <f t="shared" si="0"/>
        <v>45589 0000H</v>
      </c>
      <c r="D57" s="261">
        <v>464.1</v>
      </c>
      <c r="E57" s="262">
        <v>49.65</v>
      </c>
      <c r="F57" s="261">
        <v>1102.8</v>
      </c>
      <c r="G57" s="262">
        <v>6.2</v>
      </c>
      <c r="H57" s="261"/>
      <c r="I57" s="367"/>
      <c r="J57" s="424">
        <v>73091.509999999995</v>
      </c>
      <c r="K57" s="366">
        <v>883.5</v>
      </c>
      <c r="L57" s="366">
        <v>32804.44</v>
      </c>
      <c r="M57" s="262">
        <v>100.19</v>
      </c>
      <c r="N57" s="261">
        <v>4944.72</v>
      </c>
      <c r="O57" s="366">
        <v>15.77</v>
      </c>
      <c r="P57" s="366">
        <v>32273.200000000001</v>
      </c>
      <c r="Q57" s="366">
        <v>28.4</v>
      </c>
      <c r="R57" s="366"/>
      <c r="S57" s="366"/>
      <c r="T57" s="366">
        <v>504.11</v>
      </c>
      <c r="U57" s="366">
        <v>599.99</v>
      </c>
      <c r="V57" s="366">
        <v>9478.1200000000008</v>
      </c>
      <c r="W57" s="366">
        <v>9.0399999999999991</v>
      </c>
      <c r="X57" s="366">
        <v>35104</v>
      </c>
      <c r="Y57" s="366">
        <v>69</v>
      </c>
      <c r="Z57" s="366">
        <v>204.25</v>
      </c>
      <c r="AA57" s="366">
        <v>0.14000000000000001</v>
      </c>
      <c r="AB57" s="366">
        <v>5760.84</v>
      </c>
      <c r="AC57" s="366">
        <v>0</v>
      </c>
      <c r="AD57" s="366"/>
      <c r="AE57" s="262"/>
      <c r="AF57" s="366"/>
      <c r="AG57" s="367"/>
      <c r="AH57" s="366"/>
      <c r="AI57" s="262"/>
      <c r="AJ57" s="396"/>
      <c r="AK57" s="367"/>
      <c r="AL57" s="396"/>
      <c r="AM57" s="367"/>
      <c r="AN57" s="396"/>
      <c r="AO57" s="367"/>
    </row>
    <row r="58" spans="1:41" ht="15" x14ac:dyDescent="0.2">
      <c r="A58" s="383">
        <f t="shared" si="1"/>
        <v>45589</v>
      </c>
      <c r="B58" s="93" t="s">
        <v>285</v>
      </c>
      <c r="C58" s="101" t="str">
        <f t="shared" si="0"/>
        <v>45589 1200H</v>
      </c>
      <c r="D58" s="362">
        <v>467.84</v>
      </c>
      <c r="E58" s="363">
        <v>49.65</v>
      </c>
      <c r="F58" s="362">
        <v>1102.8</v>
      </c>
      <c r="G58" s="363">
        <v>6.2</v>
      </c>
      <c r="H58" s="362"/>
      <c r="I58" s="365"/>
      <c r="J58" s="423">
        <v>73091.899999999994</v>
      </c>
      <c r="K58" s="364">
        <v>883.97</v>
      </c>
      <c r="L58" s="364">
        <v>32805</v>
      </c>
      <c r="M58" s="363">
        <v>100.25</v>
      </c>
      <c r="N58" s="362">
        <v>4950.37</v>
      </c>
      <c r="O58" s="364">
        <v>15.77</v>
      </c>
      <c r="P58" s="364">
        <v>32275.8</v>
      </c>
      <c r="Q58" s="364">
        <v>29.4</v>
      </c>
      <c r="R58" s="364"/>
      <c r="S58" s="364"/>
      <c r="T58" s="364">
        <v>504.23</v>
      </c>
      <c r="U58" s="364">
        <v>600.84</v>
      </c>
      <c r="V58" s="364">
        <v>9481.66</v>
      </c>
      <c r="W58" s="364">
        <v>9.0399999999999991</v>
      </c>
      <c r="X58" s="364">
        <v>35109</v>
      </c>
      <c r="Y58" s="364">
        <v>69</v>
      </c>
      <c r="Z58" s="364">
        <v>204.41</v>
      </c>
      <c r="AA58" s="364">
        <v>0.15</v>
      </c>
      <c r="AB58" s="364">
        <v>5764.25</v>
      </c>
      <c r="AC58" s="364">
        <v>0</v>
      </c>
      <c r="AD58" s="364"/>
      <c r="AE58" s="363"/>
      <c r="AF58" s="364"/>
      <c r="AG58" s="365"/>
      <c r="AH58" s="364"/>
      <c r="AI58" s="363"/>
      <c r="AJ58" s="397"/>
      <c r="AK58" s="365"/>
      <c r="AL58" s="397"/>
      <c r="AM58" s="365"/>
      <c r="AN58" s="397"/>
      <c r="AO58" s="365"/>
    </row>
    <row r="59" spans="1:41" ht="15" x14ac:dyDescent="0.2">
      <c r="A59" s="383">
        <f t="shared" si="1"/>
        <v>45590</v>
      </c>
      <c r="B59" s="93" t="s">
        <v>2185</v>
      </c>
      <c r="C59" s="101" t="str">
        <f t="shared" si="0"/>
        <v>45590 0000H</v>
      </c>
      <c r="D59" s="261">
        <v>472.07</v>
      </c>
      <c r="E59" s="262">
        <v>49.65</v>
      </c>
      <c r="F59" s="261">
        <v>1102.8</v>
      </c>
      <c r="G59" s="262">
        <v>6.2</v>
      </c>
      <c r="H59" s="261"/>
      <c r="I59" s="367"/>
      <c r="J59" s="424">
        <v>73101.740000000005</v>
      </c>
      <c r="K59" s="366">
        <v>883.97</v>
      </c>
      <c r="L59" s="366">
        <v>32808.15</v>
      </c>
      <c r="M59" s="262">
        <v>100.28</v>
      </c>
      <c r="N59" s="261">
        <v>4955.9399999999996</v>
      </c>
      <c r="O59" s="366">
        <v>15.77</v>
      </c>
      <c r="P59" s="366">
        <v>32279.4</v>
      </c>
      <c r="Q59" s="366">
        <v>28.4</v>
      </c>
      <c r="R59" s="366"/>
      <c r="S59" s="366"/>
      <c r="T59" s="366">
        <v>504.27</v>
      </c>
      <c r="U59" s="366">
        <v>601.99</v>
      </c>
      <c r="V59" s="366">
        <v>9485.7999999999993</v>
      </c>
      <c r="W59" s="366">
        <v>9.0399999999999991</v>
      </c>
      <c r="X59" s="366">
        <v>35115</v>
      </c>
      <c r="Y59" s="366">
        <v>69</v>
      </c>
      <c r="Z59" s="366">
        <v>204.41</v>
      </c>
      <c r="AA59" s="366">
        <v>0.15</v>
      </c>
      <c r="AB59" s="366">
        <v>5768.48</v>
      </c>
      <c r="AC59" s="366">
        <v>0</v>
      </c>
      <c r="AD59" s="366">
        <v>54150</v>
      </c>
      <c r="AE59" s="262">
        <v>78</v>
      </c>
      <c r="AF59" s="366"/>
      <c r="AG59" s="367"/>
      <c r="AH59" s="366"/>
      <c r="AI59" s="262"/>
      <c r="AJ59" s="396"/>
      <c r="AK59" s="367"/>
      <c r="AL59" s="396"/>
      <c r="AM59" s="367"/>
      <c r="AN59" s="396"/>
      <c r="AO59" s="367"/>
    </row>
    <row r="60" spans="1:41" ht="15.75" thickBot="1" x14ac:dyDescent="0.25">
      <c r="A60" s="389">
        <f t="shared" si="1"/>
        <v>45590</v>
      </c>
      <c r="B60" s="390" t="s">
        <v>285</v>
      </c>
      <c r="C60" s="384" t="str">
        <f t="shared" si="0"/>
        <v>45590 1200H</v>
      </c>
      <c r="D60" s="385">
        <v>475.53</v>
      </c>
      <c r="E60" s="386">
        <v>49.65</v>
      </c>
      <c r="F60" s="385">
        <v>1102.8</v>
      </c>
      <c r="G60" s="386">
        <v>6.2</v>
      </c>
      <c r="H60" s="385"/>
      <c r="I60" s="388"/>
      <c r="J60" s="483">
        <v>73111.7</v>
      </c>
      <c r="K60" s="387">
        <v>883.97</v>
      </c>
      <c r="L60" s="387">
        <v>32809.199999999997</v>
      </c>
      <c r="M60" s="386">
        <v>100.31</v>
      </c>
      <c r="N60" s="385">
        <v>4961.59</v>
      </c>
      <c r="O60" s="387">
        <v>15.77</v>
      </c>
      <c r="P60" s="387">
        <v>32281.3</v>
      </c>
      <c r="Q60" s="387">
        <v>28.5</v>
      </c>
      <c r="R60" s="387"/>
      <c r="S60" s="387"/>
      <c r="T60" s="387">
        <v>504.3</v>
      </c>
      <c r="U60" s="387">
        <v>603.05999999999995</v>
      </c>
      <c r="V60" s="387">
        <v>9489.31</v>
      </c>
      <c r="W60" s="387">
        <v>9.0399999999999991</v>
      </c>
      <c r="X60" s="387">
        <v>35120</v>
      </c>
      <c r="Y60" s="387">
        <v>69</v>
      </c>
      <c r="Z60" s="387">
        <v>204.73</v>
      </c>
      <c r="AA60" s="387">
        <v>0.15</v>
      </c>
      <c r="AB60" s="387">
        <v>5773.06</v>
      </c>
      <c r="AC60" s="387">
        <v>0</v>
      </c>
      <c r="AD60" s="387">
        <v>54150</v>
      </c>
      <c r="AE60" s="386">
        <v>78</v>
      </c>
      <c r="AF60" s="387"/>
      <c r="AG60" s="388"/>
      <c r="AH60" s="387"/>
      <c r="AI60" s="386"/>
      <c r="AJ60" s="401"/>
      <c r="AK60" s="388"/>
      <c r="AL60" s="401"/>
      <c r="AM60" s="388"/>
      <c r="AN60" s="401"/>
      <c r="AO60" s="388"/>
    </row>
    <row r="61" spans="1:41" s="370" customFormat="1" ht="15.75" thickBot="1" x14ac:dyDescent="0.25">
      <c r="A61" s="368"/>
      <c r="B61" s="368"/>
      <c r="C61" s="368"/>
      <c r="D61" s="369"/>
      <c r="E61" s="369"/>
      <c r="F61" s="369"/>
      <c r="G61" s="369"/>
      <c r="H61" s="369"/>
      <c r="I61" s="369"/>
      <c r="J61" s="369"/>
      <c r="K61" s="369"/>
      <c r="L61" s="369"/>
      <c r="M61" s="369"/>
      <c r="N61" s="369"/>
      <c r="O61" s="369"/>
      <c r="P61" s="369"/>
      <c r="Q61" s="369"/>
      <c r="R61" s="369"/>
      <c r="S61" s="369"/>
      <c r="T61" s="369"/>
      <c r="U61" s="369"/>
      <c r="V61" s="369"/>
      <c r="W61" s="369"/>
      <c r="X61" s="369"/>
      <c r="Y61" s="369"/>
      <c r="Z61" s="369"/>
      <c r="AA61" s="369"/>
      <c r="AB61" s="369"/>
      <c r="AC61" s="369"/>
      <c r="AD61" s="369"/>
      <c r="AE61" s="369"/>
      <c r="AF61" s="369"/>
      <c r="AG61" s="369"/>
      <c r="AH61" s="369"/>
      <c r="AI61" s="369"/>
      <c r="AJ61" s="402"/>
      <c r="AK61" s="403"/>
      <c r="AL61" s="402"/>
      <c r="AM61" s="403"/>
      <c r="AN61" s="402"/>
      <c r="AO61" s="403"/>
    </row>
    <row r="62" spans="1:41" ht="15" x14ac:dyDescent="0.2">
      <c r="A62" s="376">
        <f>A59+1</f>
        <v>45591</v>
      </c>
      <c r="B62" s="377" t="s">
        <v>2185</v>
      </c>
      <c r="C62" s="378" t="str">
        <f t="shared" ref="C62:C93" si="2">A62 &amp; " " &amp;B62</f>
        <v>45591 0000H</v>
      </c>
      <c r="D62" s="379">
        <v>480.04</v>
      </c>
      <c r="E62" s="380">
        <v>49.65</v>
      </c>
      <c r="F62" s="379">
        <v>1102.8</v>
      </c>
      <c r="G62" s="380">
        <v>6.2</v>
      </c>
      <c r="H62" s="379"/>
      <c r="I62" s="382"/>
      <c r="J62" s="422">
        <v>73121.66</v>
      </c>
      <c r="K62" s="381">
        <v>883.97</v>
      </c>
      <c r="L62" s="381">
        <v>32809.75</v>
      </c>
      <c r="M62" s="380">
        <v>100.44</v>
      </c>
      <c r="N62" s="379">
        <v>4967.33</v>
      </c>
      <c r="O62" s="381">
        <v>15.77</v>
      </c>
      <c r="P62" s="381">
        <v>32285</v>
      </c>
      <c r="Q62" s="381">
        <v>28.5</v>
      </c>
      <c r="R62" s="381"/>
      <c r="S62" s="381"/>
      <c r="T62" s="381">
        <v>504.75</v>
      </c>
      <c r="U62" s="381">
        <v>603.66999999999996</v>
      </c>
      <c r="V62" s="381">
        <v>9493.25</v>
      </c>
      <c r="W62" s="381">
        <v>9.0399999999999991</v>
      </c>
      <c r="X62" s="381">
        <v>35126</v>
      </c>
      <c r="Y62" s="381">
        <v>69</v>
      </c>
      <c r="Z62" s="381">
        <v>204.73</v>
      </c>
      <c r="AA62" s="381">
        <v>0.15</v>
      </c>
      <c r="AB62" s="381">
        <v>5776.45</v>
      </c>
      <c r="AC62" s="381">
        <v>0</v>
      </c>
      <c r="AD62" s="381">
        <v>54150</v>
      </c>
      <c r="AE62" s="380">
        <v>78</v>
      </c>
      <c r="AF62" s="381"/>
      <c r="AG62" s="382"/>
      <c r="AH62" s="381"/>
      <c r="AI62" s="380"/>
      <c r="AJ62" s="400"/>
      <c r="AK62" s="382"/>
      <c r="AL62" s="400"/>
      <c r="AM62" s="382"/>
      <c r="AN62" s="400"/>
      <c r="AO62" s="382"/>
    </row>
    <row r="63" spans="1:41" ht="15" x14ac:dyDescent="0.2">
      <c r="A63" s="383">
        <f>A60+1</f>
        <v>45591</v>
      </c>
      <c r="B63" s="93" t="s">
        <v>285</v>
      </c>
      <c r="C63" s="101" t="str">
        <f t="shared" si="2"/>
        <v>45591 1200H</v>
      </c>
      <c r="D63" s="362">
        <v>483.38</v>
      </c>
      <c r="E63" s="363">
        <v>49.66</v>
      </c>
      <c r="F63" s="362">
        <v>1102.8</v>
      </c>
      <c r="G63" s="363">
        <v>6.2</v>
      </c>
      <c r="H63" s="362"/>
      <c r="I63" s="365"/>
      <c r="J63" s="423">
        <v>73129</v>
      </c>
      <c r="K63" s="364">
        <v>884.03</v>
      </c>
      <c r="L63" s="364">
        <v>32809.75</v>
      </c>
      <c r="M63" s="363">
        <v>100.44</v>
      </c>
      <c r="N63" s="362">
        <v>4971.5200000000004</v>
      </c>
      <c r="O63" s="364">
        <v>15.77</v>
      </c>
      <c r="P63" s="364">
        <v>32287.8</v>
      </c>
      <c r="Q63" s="364">
        <v>28.5</v>
      </c>
      <c r="R63" s="364"/>
      <c r="S63" s="364"/>
      <c r="T63" s="364">
        <v>504.79</v>
      </c>
      <c r="U63" s="364">
        <v>604.4</v>
      </c>
      <c r="V63" s="364">
        <v>9495.91</v>
      </c>
      <c r="W63" s="364">
        <v>9.0399999999999991</v>
      </c>
      <c r="X63" s="364">
        <v>35131</v>
      </c>
      <c r="Y63" s="364">
        <v>69</v>
      </c>
      <c r="Z63" s="364">
        <v>205.96</v>
      </c>
      <c r="AA63" s="364">
        <v>0.15</v>
      </c>
      <c r="AB63" s="364">
        <v>5781.43</v>
      </c>
      <c r="AC63" s="364">
        <v>0</v>
      </c>
      <c r="AD63" s="364">
        <v>54150</v>
      </c>
      <c r="AE63" s="363">
        <v>78</v>
      </c>
      <c r="AF63" s="364"/>
      <c r="AG63" s="365"/>
      <c r="AH63" s="364"/>
      <c r="AI63" s="363"/>
      <c r="AJ63" s="397"/>
      <c r="AK63" s="365"/>
      <c r="AL63" s="397"/>
      <c r="AM63" s="365"/>
      <c r="AN63" s="397"/>
      <c r="AO63" s="365"/>
    </row>
    <row r="64" spans="1:41" ht="15" x14ac:dyDescent="0.2">
      <c r="A64" s="383">
        <f t="shared" ref="A64:A95" si="3">A62+1</f>
        <v>45592</v>
      </c>
      <c r="B64" s="93" t="s">
        <v>2185</v>
      </c>
      <c r="C64" s="101" t="str">
        <f t="shared" si="2"/>
        <v>45592 0000H</v>
      </c>
      <c r="D64" s="261">
        <v>487.23</v>
      </c>
      <c r="E64" s="262">
        <v>49.66</v>
      </c>
      <c r="F64" s="261">
        <v>1102.8</v>
      </c>
      <c r="G64" s="262">
        <v>6.2</v>
      </c>
      <c r="H64" s="261"/>
      <c r="I64" s="367"/>
      <c r="J64" s="424">
        <v>73139.22</v>
      </c>
      <c r="K64" s="366">
        <v>884.03</v>
      </c>
      <c r="L64" s="366">
        <v>32809.75</v>
      </c>
      <c r="M64" s="262">
        <v>100.44</v>
      </c>
      <c r="N64" s="261">
        <v>4976.8999999999996</v>
      </c>
      <c r="O64" s="366">
        <v>15.77</v>
      </c>
      <c r="P64" s="366">
        <v>32293.5</v>
      </c>
      <c r="Q64" s="366">
        <v>28.5</v>
      </c>
      <c r="R64" s="366"/>
      <c r="S64" s="366"/>
      <c r="T64" s="366">
        <v>504.87</v>
      </c>
      <c r="U64" s="366">
        <v>605.47</v>
      </c>
      <c r="V64" s="366">
        <v>9499.92</v>
      </c>
      <c r="W64" s="366">
        <v>9.0399999999999991</v>
      </c>
      <c r="X64" s="366">
        <v>35136</v>
      </c>
      <c r="Y64" s="366">
        <v>69</v>
      </c>
      <c r="Z64" s="366">
        <v>205.96</v>
      </c>
      <c r="AA64" s="366">
        <v>0.15</v>
      </c>
      <c r="AB64" s="366">
        <v>5785.37</v>
      </c>
      <c r="AC64" s="366">
        <v>0</v>
      </c>
      <c r="AD64" s="366">
        <v>54150</v>
      </c>
      <c r="AE64" s="262">
        <v>78</v>
      </c>
      <c r="AF64" s="366"/>
      <c r="AG64" s="367"/>
      <c r="AH64" s="366"/>
      <c r="AI64" s="262"/>
      <c r="AJ64" s="396"/>
      <c r="AK64" s="367"/>
      <c r="AL64" s="396"/>
      <c r="AM64" s="367"/>
      <c r="AN64" s="396"/>
      <c r="AO64" s="367"/>
    </row>
    <row r="65" spans="1:41" ht="15" x14ac:dyDescent="0.2">
      <c r="A65" s="383">
        <f t="shared" si="3"/>
        <v>45592</v>
      </c>
      <c r="B65" s="93" t="s">
        <v>285</v>
      </c>
      <c r="C65" s="101" t="str">
        <f t="shared" si="2"/>
        <v>45592 1200H</v>
      </c>
      <c r="D65" s="362">
        <v>490.59</v>
      </c>
      <c r="E65" s="363">
        <v>49.66</v>
      </c>
      <c r="F65" s="362">
        <v>1102.8</v>
      </c>
      <c r="G65" s="363">
        <v>6.2</v>
      </c>
      <c r="H65" s="362"/>
      <c r="I65" s="365"/>
      <c r="J65" s="423">
        <v>73149</v>
      </c>
      <c r="K65" s="364">
        <v>884.00300000000004</v>
      </c>
      <c r="L65" s="364">
        <v>32809.75</v>
      </c>
      <c r="M65" s="363">
        <v>100.57</v>
      </c>
      <c r="N65" s="362">
        <v>4982.0600000000004</v>
      </c>
      <c r="O65" s="364">
        <v>15.77</v>
      </c>
      <c r="P65" s="364">
        <v>32295.7</v>
      </c>
      <c r="Q65" s="364">
        <v>28.6</v>
      </c>
      <c r="R65" s="364"/>
      <c r="S65" s="364"/>
      <c r="T65" s="364">
        <v>505.09</v>
      </c>
      <c r="U65" s="364">
        <v>606.36</v>
      </c>
      <c r="V65" s="364">
        <v>9502.75</v>
      </c>
      <c r="W65" s="364">
        <v>9.0399999999999991</v>
      </c>
      <c r="X65" s="364">
        <v>35140</v>
      </c>
      <c r="Y65" s="364">
        <v>69</v>
      </c>
      <c r="Z65" s="364">
        <v>205.96</v>
      </c>
      <c r="AA65" s="364">
        <v>0.15</v>
      </c>
      <c r="AB65" s="364">
        <v>5789.43</v>
      </c>
      <c r="AC65" s="364">
        <v>0</v>
      </c>
      <c r="AD65" s="364">
        <v>54150</v>
      </c>
      <c r="AE65" s="363">
        <v>78</v>
      </c>
      <c r="AF65" s="364"/>
      <c r="AG65" s="365"/>
      <c r="AH65" s="364"/>
      <c r="AI65" s="363"/>
      <c r="AJ65" s="397"/>
      <c r="AK65" s="365"/>
      <c r="AL65" s="397"/>
      <c r="AM65" s="365"/>
      <c r="AN65" s="397"/>
      <c r="AO65" s="365"/>
    </row>
    <row r="66" spans="1:41" ht="15" x14ac:dyDescent="0.2">
      <c r="A66" s="383">
        <f t="shared" si="3"/>
        <v>45593</v>
      </c>
      <c r="B66" s="93" t="s">
        <v>2185</v>
      </c>
      <c r="C66" s="101" t="str">
        <f t="shared" si="2"/>
        <v>45593 0000H</v>
      </c>
      <c r="D66" s="261">
        <v>495.33</v>
      </c>
      <c r="E66" s="262">
        <v>49.66</v>
      </c>
      <c r="F66" s="261">
        <v>1102.8</v>
      </c>
      <c r="G66" s="262">
        <v>6.2</v>
      </c>
      <c r="H66" s="261"/>
      <c r="I66" s="367"/>
      <c r="J66" s="424">
        <v>73157.759999999995</v>
      </c>
      <c r="K66" s="366">
        <v>884.11</v>
      </c>
      <c r="L66" s="366">
        <v>32809.949999999997</v>
      </c>
      <c r="M66" s="262">
        <v>100.65</v>
      </c>
      <c r="N66" s="261">
        <v>4987.41</v>
      </c>
      <c r="O66" s="366">
        <v>15.77</v>
      </c>
      <c r="P66" s="366">
        <v>32302.5</v>
      </c>
      <c r="Q66" s="366">
        <v>28.6</v>
      </c>
      <c r="R66" s="366"/>
      <c r="S66" s="366"/>
      <c r="T66" s="366">
        <v>505.48</v>
      </c>
      <c r="U66" s="366">
        <v>607.02</v>
      </c>
      <c r="V66" s="366">
        <v>9506.91</v>
      </c>
      <c r="W66" s="366">
        <v>9.0399999999999991</v>
      </c>
      <c r="X66" s="366">
        <v>35147</v>
      </c>
      <c r="Y66" s="366">
        <v>69</v>
      </c>
      <c r="Z66" s="366">
        <v>205.96</v>
      </c>
      <c r="AA66" s="366">
        <v>0.15</v>
      </c>
      <c r="AB66" s="366">
        <v>5796.29</v>
      </c>
      <c r="AC66" s="366">
        <v>0</v>
      </c>
      <c r="AD66" s="366">
        <v>54150</v>
      </c>
      <c r="AE66" s="262">
        <v>78</v>
      </c>
      <c r="AF66" s="366"/>
      <c r="AG66" s="367"/>
      <c r="AH66" s="366"/>
      <c r="AI66" s="262"/>
      <c r="AJ66" s="396"/>
      <c r="AK66" s="367"/>
      <c r="AL66" s="396"/>
      <c r="AM66" s="367"/>
      <c r="AN66" s="396"/>
      <c r="AO66" s="367"/>
    </row>
    <row r="67" spans="1:41" ht="15" x14ac:dyDescent="0.2">
      <c r="A67" s="383">
        <f t="shared" si="3"/>
        <v>45593</v>
      </c>
      <c r="B67" s="93" t="s">
        <v>285</v>
      </c>
      <c r="C67" s="101" t="str">
        <f t="shared" si="2"/>
        <v>45593 1200H</v>
      </c>
      <c r="D67" s="362">
        <v>498.89</v>
      </c>
      <c r="E67" s="363">
        <v>49.66</v>
      </c>
      <c r="F67" s="362">
        <v>1102.8</v>
      </c>
      <c r="G67" s="363">
        <v>6.2</v>
      </c>
      <c r="H67" s="362"/>
      <c r="I67" s="365"/>
      <c r="J67" s="423">
        <v>73160.42</v>
      </c>
      <c r="K67" s="364">
        <v>884.43</v>
      </c>
      <c r="L67" s="364">
        <v>32812.83</v>
      </c>
      <c r="M67" s="363">
        <v>100.67</v>
      </c>
      <c r="N67" s="362">
        <v>4992.8</v>
      </c>
      <c r="O67" s="364">
        <v>15.77</v>
      </c>
      <c r="P67" s="364">
        <v>32307.5</v>
      </c>
      <c r="Q67" s="364">
        <v>28.6</v>
      </c>
      <c r="R67" s="364"/>
      <c r="S67" s="364"/>
      <c r="T67" s="364">
        <v>506.38</v>
      </c>
      <c r="U67" s="364">
        <v>607.67999999999995</v>
      </c>
      <c r="V67" s="364">
        <v>9510.4500000000007</v>
      </c>
      <c r="W67" s="364">
        <v>9.0399999999999991</v>
      </c>
      <c r="X67" s="364">
        <v>35153</v>
      </c>
      <c r="Y67" s="364">
        <v>69</v>
      </c>
      <c r="Z67" s="364">
        <v>205.96</v>
      </c>
      <c r="AA67" s="364">
        <v>0.15</v>
      </c>
      <c r="AB67" s="364">
        <v>5802.17</v>
      </c>
      <c r="AC67" s="364"/>
      <c r="AD67" s="364">
        <v>54150</v>
      </c>
      <c r="AE67" s="363">
        <v>78</v>
      </c>
      <c r="AF67" s="364"/>
      <c r="AG67" s="365"/>
      <c r="AH67" s="364"/>
      <c r="AI67" s="363"/>
      <c r="AJ67" s="397"/>
      <c r="AK67" s="365"/>
      <c r="AL67" s="397"/>
      <c r="AM67" s="365"/>
      <c r="AN67" s="397"/>
      <c r="AO67" s="365"/>
    </row>
    <row r="68" spans="1:41" ht="15" x14ac:dyDescent="0.2">
      <c r="A68" s="383">
        <f t="shared" si="3"/>
        <v>45594</v>
      </c>
      <c r="B68" s="93" t="s">
        <v>2185</v>
      </c>
      <c r="C68" s="101" t="str">
        <f t="shared" si="2"/>
        <v>45594 0000H</v>
      </c>
      <c r="D68" s="261">
        <v>503.46</v>
      </c>
      <c r="E68" s="262">
        <v>49.66</v>
      </c>
      <c r="F68" s="261">
        <v>1102.8</v>
      </c>
      <c r="G68" s="262">
        <v>6.2</v>
      </c>
      <c r="H68" s="261"/>
      <c r="I68" s="367"/>
      <c r="J68" s="424">
        <v>73168.95</v>
      </c>
      <c r="K68" s="366">
        <v>884.51</v>
      </c>
      <c r="L68" s="366">
        <v>32816.35</v>
      </c>
      <c r="M68" s="262">
        <v>100.67</v>
      </c>
      <c r="N68" s="261">
        <v>4998.3500000000004</v>
      </c>
      <c r="O68" s="366">
        <v>15.77</v>
      </c>
      <c r="P68" s="366">
        <v>32315.1</v>
      </c>
      <c r="Q68" s="366">
        <v>28.6</v>
      </c>
      <c r="R68" s="366"/>
      <c r="S68" s="366"/>
      <c r="T68" s="366">
        <v>507.91</v>
      </c>
      <c r="U68" s="366">
        <v>608.16999999999996</v>
      </c>
      <c r="V68" s="366">
        <v>9514.85</v>
      </c>
      <c r="W68" s="366">
        <v>9.0399999999999991</v>
      </c>
      <c r="X68" s="366">
        <v>35160</v>
      </c>
      <c r="Y68" s="366">
        <v>69</v>
      </c>
      <c r="Z68" s="366">
        <v>205.96</v>
      </c>
      <c r="AA68" s="366">
        <v>0.15</v>
      </c>
      <c r="AB68" s="366">
        <v>5809.3</v>
      </c>
      <c r="AC68" s="366">
        <v>0</v>
      </c>
      <c r="AD68" s="366">
        <v>54150</v>
      </c>
      <c r="AE68" s="262">
        <v>78</v>
      </c>
      <c r="AF68" s="366"/>
      <c r="AG68" s="367"/>
      <c r="AH68" s="366"/>
      <c r="AI68" s="262"/>
      <c r="AJ68" s="396"/>
      <c r="AK68" s="367"/>
      <c r="AL68" s="396"/>
      <c r="AM68" s="367"/>
      <c r="AN68" s="396"/>
      <c r="AO68" s="367"/>
    </row>
    <row r="69" spans="1:41" ht="15" x14ac:dyDescent="0.2">
      <c r="A69" s="383">
        <f t="shared" si="3"/>
        <v>45594</v>
      </c>
      <c r="B69" s="93" t="s">
        <v>285</v>
      </c>
      <c r="C69" s="101" t="str">
        <f t="shared" si="2"/>
        <v>45594 1200H</v>
      </c>
      <c r="D69" s="362">
        <v>506.95</v>
      </c>
      <c r="E69" s="363">
        <v>49.66</v>
      </c>
      <c r="F69" s="362">
        <v>1102.8</v>
      </c>
      <c r="G69" s="363">
        <v>6.2</v>
      </c>
      <c r="H69" s="362"/>
      <c r="I69" s="365"/>
      <c r="J69" s="423">
        <v>73175.3</v>
      </c>
      <c r="K69" s="364">
        <v>884.65</v>
      </c>
      <c r="L69" s="364">
        <v>32818.43</v>
      </c>
      <c r="M69" s="363">
        <v>100.7</v>
      </c>
      <c r="N69" s="362">
        <v>5003.87</v>
      </c>
      <c r="O69" s="364">
        <v>15.77</v>
      </c>
      <c r="P69" s="364">
        <v>32319.599999999999</v>
      </c>
      <c r="Q69" s="364">
        <v>28.6</v>
      </c>
      <c r="R69" s="364"/>
      <c r="S69" s="364"/>
      <c r="T69" s="364">
        <v>508.25</v>
      </c>
      <c r="U69" s="364">
        <v>608.86</v>
      </c>
      <c r="V69" s="364">
        <v>9518.35</v>
      </c>
      <c r="W69" s="364">
        <v>9.0399999999999991</v>
      </c>
      <c r="X69" s="364">
        <v>35167</v>
      </c>
      <c r="Y69" s="364">
        <v>69</v>
      </c>
      <c r="Z69" s="364">
        <v>205.96</v>
      </c>
      <c r="AA69" s="364">
        <v>0.15</v>
      </c>
      <c r="AB69" s="364">
        <v>5815.29</v>
      </c>
      <c r="AC69" s="364">
        <v>0</v>
      </c>
      <c r="AD69" s="364">
        <v>54150</v>
      </c>
      <c r="AE69" s="363">
        <v>78</v>
      </c>
      <c r="AF69" s="364"/>
      <c r="AG69" s="365"/>
      <c r="AH69" s="364"/>
      <c r="AI69" s="363"/>
      <c r="AJ69" s="397"/>
      <c r="AK69" s="365"/>
      <c r="AL69" s="397"/>
      <c r="AM69" s="365"/>
      <c r="AN69" s="397"/>
      <c r="AO69" s="365"/>
    </row>
    <row r="70" spans="1:41" ht="15" x14ac:dyDescent="0.2">
      <c r="A70" s="383">
        <f t="shared" si="3"/>
        <v>45595</v>
      </c>
      <c r="B70" s="93" t="s">
        <v>2185</v>
      </c>
      <c r="C70" s="101" t="str">
        <f t="shared" si="2"/>
        <v>45595 0000H</v>
      </c>
      <c r="D70" s="261">
        <v>511.52</v>
      </c>
      <c r="E70" s="262">
        <v>49.66</v>
      </c>
      <c r="F70" s="261">
        <v>1102.8</v>
      </c>
      <c r="G70" s="262">
        <v>6.2</v>
      </c>
      <c r="H70" s="261"/>
      <c r="I70" s="367"/>
      <c r="J70" s="424">
        <v>73185.8</v>
      </c>
      <c r="K70" s="366">
        <v>884.68</v>
      </c>
      <c r="L70" s="366">
        <v>32821.949999999997</v>
      </c>
      <c r="M70" s="262">
        <v>100.71</v>
      </c>
      <c r="N70" s="261">
        <v>5009.45</v>
      </c>
      <c r="O70" s="366">
        <v>15.77</v>
      </c>
      <c r="P70" s="366">
        <v>32327.1</v>
      </c>
      <c r="Q70" s="366">
        <v>28.6</v>
      </c>
      <c r="R70" s="366"/>
      <c r="S70" s="366"/>
      <c r="T70" s="366">
        <v>509.85</v>
      </c>
      <c r="U70" s="366">
        <v>609.21</v>
      </c>
      <c r="V70" s="366">
        <v>9522.77</v>
      </c>
      <c r="W70" s="366">
        <v>9.0399999999999991</v>
      </c>
      <c r="X70" s="366">
        <v>35174</v>
      </c>
      <c r="Y70" s="366">
        <v>69</v>
      </c>
      <c r="Z70" s="366">
        <v>205.96</v>
      </c>
      <c r="AA70" s="366">
        <v>0.15</v>
      </c>
      <c r="AB70" s="366">
        <v>5822.7</v>
      </c>
      <c r="AC70" s="366">
        <v>0</v>
      </c>
      <c r="AD70" s="366">
        <v>54150</v>
      </c>
      <c r="AE70" s="262">
        <v>78</v>
      </c>
      <c r="AF70" s="366"/>
      <c r="AG70" s="367"/>
      <c r="AH70" s="366"/>
      <c r="AI70" s="262"/>
      <c r="AJ70" s="396"/>
      <c r="AK70" s="367"/>
      <c r="AL70" s="396"/>
      <c r="AM70" s="367"/>
      <c r="AN70" s="396"/>
      <c r="AO70" s="367"/>
    </row>
    <row r="71" spans="1:41" ht="15" x14ac:dyDescent="0.2">
      <c r="A71" s="383">
        <f t="shared" si="3"/>
        <v>45595</v>
      </c>
      <c r="B71" s="93" t="s">
        <v>285</v>
      </c>
      <c r="C71" s="101" t="str">
        <f t="shared" si="2"/>
        <v>45595 1200H</v>
      </c>
      <c r="D71" s="362">
        <v>515.05999999999995</v>
      </c>
      <c r="E71" s="363">
        <v>49.66</v>
      </c>
      <c r="F71" s="362">
        <v>1102.8</v>
      </c>
      <c r="G71" s="363">
        <v>6.2</v>
      </c>
      <c r="H71" s="362"/>
      <c r="I71" s="365"/>
      <c r="J71" s="423">
        <v>73195.97</v>
      </c>
      <c r="K71" s="364">
        <v>884.68</v>
      </c>
      <c r="L71" s="364">
        <v>32823.22</v>
      </c>
      <c r="M71" s="363">
        <v>100.76</v>
      </c>
      <c r="N71" s="362">
        <v>5014.99</v>
      </c>
      <c r="O71" s="364">
        <v>15.77</v>
      </c>
      <c r="P71" s="364">
        <v>32332.6</v>
      </c>
      <c r="Q71" s="364">
        <v>28.6</v>
      </c>
      <c r="R71" s="364"/>
      <c r="S71" s="364"/>
      <c r="T71" s="364">
        <v>510.62</v>
      </c>
      <c r="U71" s="364">
        <v>609.96</v>
      </c>
      <c r="V71" s="364">
        <v>9526.44</v>
      </c>
      <c r="W71" s="364">
        <v>9.0399999999999991</v>
      </c>
      <c r="X71" s="364">
        <v>35181</v>
      </c>
      <c r="Y71" s="364">
        <v>69</v>
      </c>
      <c r="Z71" s="364">
        <v>205.96</v>
      </c>
      <c r="AA71" s="364">
        <v>0.15</v>
      </c>
      <c r="AB71" s="364">
        <v>5828.89</v>
      </c>
      <c r="AC71" s="364">
        <v>0</v>
      </c>
      <c r="AD71" s="364">
        <v>54150</v>
      </c>
      <c r="AE71" s="363">
        <v>78</v>
      </c>
      <c r="AF71" s="364"/>
      <c r="AG71" s="365"/>
      <c r="AH71" s="364"/>
      <c r="AI71" s="363"/>
      <c r="AJ71" s="397"/>
      <c r="AK71" s="365"/>
      <c r="AL71" s="397"/>
      <c r="AM71" s="365"/>
      <c r="AN71" s="397"/>
      <c r="AO71" s="365"/>
    </row>
    <row r="72" spans="1:41" ht="15" x14ac:dyDescent="0.2">
      <c r="A72" s="383">
        <f t="shared" si="3"/>
        <v>45596</v>
      </c>
      <c r="B72" s="93" t="s">
        <v>2185</v>
      </c>
      <c r="C72" s="101" t="str">
        <f t="shared" si="2"/>
        <v>45596 0000H</v>
      </c>
      <c r="D72" s="261">
        <v>519.67999999999995</v>
      </c>
      <c r="E72" s="262">
        <v>49.66</v>
      </c>
      <c r="F72" s="261">
        <v>1102.8</v>
      </c>
      <c r="G72" s="262">
        <v>6.2</v>
      </c>
      <c r="H72" s="261"/>
      <c r="I72" s="367"/>
      <c r="J72" s="424">
        <v>73206.240000000005</v>
      </c>
      <c r="K72" s="366">
        <v>884.69</v>
      </c>
      <c r="L72" s="366">
        <v>32826.83</v>
      </c>
      <c r="M72" s="262">
        <v>100.76</v>
      </c>
      <c r="N72" s="261">
        <v>5020.78</v>
      </c>
      <c r="O72" s="366">
        <v>15.77</v>
      </c>
      <c r="P72" s="366">
        <v>32340</v>
      </c>
      <c r="Q72" s="366">
        <v>28.6</v>
      </c>
      <c r="R72" s="366"/>
      <c r="S72" s="366"/>
      <c r="T72" s="366">
        <v>512.61</v>
      </c>
      <c r="U72" s="366">
        <v>610.27</v>
      </c>
      <c r="V72" s="366">
        <v>9530.9699999999993</v>
      </c>
      <c r="W72" s="366">
        <v>9.0399999999999991</v>
      </c>
      <c r="X72" s="366">
        <v>35189</v>
      </c>
      <c r="Y72" s="366">
        <v>69</v>
      </c>
      <c r="Z72" s="366">
        <v>205.96</v>
      </c>
      <c r="AA72" s="366">
        <v>0.15</v>
      </c>
      <c r="AB72" s="366">
        <v>5835.65</v>
      </c>
      <c r="AC72" s="366">
        <v>0</v>
      </c>
      <c r="AD72" s="366">
        <v>54150</v>
      </c>
      <c r="AE72" s="262">
        <v>78</v>
      </c>
      <c r="AF72" s="366"/>
      <c r="AG72" s="367"/>
      <c r="AH72" s="366"/>
      <c r="AI72" s="262"/>
      <c r="AJ72" s="396"/>
      <c r="AK72" s="367"/>
      <c r="AL72" s="396"/>
      <c r="AM72" s="367"/>
      <c r="AN72" s="396"/>
      <c r="AO72" s="367"/>
    </row>
    <row r="73" spans="1:41" ht="15" x14ac:dyDescent="0.2">
      <c r="A73" s="383">
        <f t="shared" si="3"/>
        <v>45596</v>
      </c>
      <c r="B73" s="93" t="s">
        <v>285</v>
      </c>
      <c r="C73" s="101" t="str">
        <f t="shared" si="2"/>
        <v>45596 1200H</v>
      </c>
      <c r="D73" s="362">
        <v>523.33000000000004</v>
      </c>
      <c r="E73" s="363">
        <v>49.66</v>
      </c>
      <c r="F73" s="362">
        <v>1102.8</v>
      </c>
      <c r="G73" s="363">
        <v>6.2</v>
      </c>
      <c r="H73" s="362"/>
      <c r="I73" s="365"/>
      <c r="J73" s="423">
        <v>73211.210000000006</v>
      </c>
      <c r="K73" s="364">
        <v>884.9</v>
      </c>
      <c r="L73" s="364">
        <v>32830.480000000003</v>
      </c>
      <c r="M73" s="363">
        <v>100.76</v>
      </c>
      <c r="N73" s="362">
        <v>5026.53</v>
      </c>
      <c r="O73" s="364">
        <v>15.77</v>
      </c>
      <c r="P73" s="364">
        <v>32345.1</v>
      </c>
      <c r="Q73" s="364">
        <v>28.6</v>
      </c>
      <c r="R73" s="364"/>
      <c r="S73" s="364"/>
      <c r="T73" s="364">
        <v>513.34</v>
      </c>
      <c r="U73" s="364">
        <v>611.03</v>
      </c>
      <c r="V73" s="364">
        <v>9534.66</v>
      </c>
      <c r="W73" s="364">
        <v>9.0399999999999991</v>
      </c>
      <c r="X73" s="364">
        <v>35195</v>
      </c>
      <c r="Y73" s="364">
        <v>69</v>
      </c>
      <c r="Z73" s="364">
        <v>205.96</v>
      </c>
      <c r="AA73" s="364">
        <v>0.15</v>
      </c>
      <c r="AB73" s="364">
        <v>5840.71</v>
      </c>
      <c r="AC73" s="364">
        <v>0</v>
      </c>
      <c r="AD73" s="364">
        <v>54150</v>
      </c>
      <c r="AE73" s="363">
        <v>78</v>
      </c>
      <c r="AF73" s="364"/>
      <c r="AG73" s="365"/>
      <c r="AH73" s="364"/>
      <c r="AI73" s="363"/>
      <c r="AJ73" s="397"/>
      <c r="AK73" s="365"/>
      <c r="AL73" s="397"/>
      <c r="AM73" s="365"/>
      <c r="AN73" s="397"/>
      <c r="AO73" s="365"/>
    </row>
    <row r="74" spans="1:41" ht="15" x14ac:dyDescent="0.2">
      <c r="A74" s="383">
        <f t="shared" si="3"/>
        <v>45597</v>
      </c>
      <c r="B74" s="93" t="s">
        <v>2185</v>
      </c>
      <c r="C74" s="101" t="str">
        <f t="shared" si="2"/>
        <v>45597 0000H</v>
      </c>
      <c r="D74" s="261">
        <v>527.79</v>
      </c>
      <c r="E74" s="262">
        <v>49.66</v>
      </c>
      <c r="F74" s="261">
        <v>1102.8</v>
      </c>
      <c r="G74" s="262">
        <v>6.2</v>
      </c>
      <c r="H74" s="261"/>
      <c r="I74" s="367"/>
      <c r="J74" s="424">
        <v>73221.649999999994</v>
      </c>
      <c r="K74" s="366">
        <v>884.9</v>
      </c>
      <c r="L74" s="366">
        <v>32834</v>
      </c>
      <c r="M74" s="262">
        <v>100.76</v>
      </c>
      <c r="N74" s="261">
        <v>5032.3</v>
      </c>
      <c r="O74" s="366">
        <v>15.77</v>
      </c>
      <c r="P74" s="366">
        <v>32352.5</v>
      </c>
      <c r="Q74" s="366">
        <v>28.6</v>
      </c>
      <c r="R74" s="366"/>
      <c r="S74" s="366"/>
      <c r="T74" s="366">
        <v>514.29</v>
      </c>
      <c r="U74" s="366">
        <v>611.29</v>
      </c>
      <c r="V74" s="366">
        <v>9539.08</v>
      </c>
      <c r="W74" s="366">
        <v>9.0399999999999991</v>
      </c>
      <c r="X74" s="366">
        <v>35202</v>
      </c>
      <c r="Y74" s="366">
        <v>69</v>
      </c>
      <c r="Z74" s="366">
        <v>205.96</v>
      </c>
      <c r="AA74" s="366">
        <v>0.15</v>
      </c>
      <c r="AB74" s="366">
        <v>5847.89</v>
      </c>
      <c r="AC74" s="366">
        <v>0</v>
      </c>
      <c r="AD74" s="366">
        <v>54150</v>
      </c>
      <c r="AE74" s="262">
        <v>78</v>
      </c>
      <c r="AF74" s="366"/>
      <c r="AG74" s="367"/>
      <c r="AH74" s="366"/>
      <c r="AI74" s="262"/>
      <c r="AJ74" s="396"/>
      <c r="AK74" s="367"/>
      <c r="AL74" s="396"/>
      <c r="AM74" s="367"/>
      <c r="AN74" s="396"/>
      <c r="AO74" s="367"/>
    </row>
    <row r="75" spans="1:41" ht="15" x14ac:dyDescent="0.2">
      <c r="A75" s="383">
        <f t="shared" si="3"/>
        <v>45597</v>
      </c>
      <c r="B75" s="93" t="s">
        <v>285</v>
      </c>
      <c r="C75" s="101" t="str">
        <f t="shared" si="2"/>
        <v>45597 1200H</v>
      </c>
      <c r="D75" s="362">
        <v>531.29999999999995</v>
      </c>
      <c r="E75" s="363">
        <v>49.66</v>
      </c>
      <c r="F75" s="362">
        <v>1102.8</v>
      </c>
      <c r="G75" s="363">
        <v>6.2</v>
      </c>
      <c r="H75" s="362"/>
      <c r="I75" s="365"/>
      <c r="J75" s="423">
        <v>73231.78</v>
      </c>
      <c r="K75" s="364">
        <v>884.9</v>
      </c>
      <c r="L75" s="364">
        <v>32835.870000000003</v>
      </c>
      <c r="M75" s="363">
        <v>100.8</v>
      </c>
      <c r="N75" s="362">
        <v>5037.87</v>
      </c>
      <c r="O75" s="364">
        <v>15.77</v>
      </c>
      <c r="P75" s="364">
        <v>32356.7</v>
      </c>
      <c r="Q75" s="364">
        <v>28.6</v>
      </c>
      <c r="R75" s="364"/>
      <c r="S75" s="364"/>
      <c r="T75" s="364">
        <v>514.37</v>
      </c>
      <c r="U75" s="364">
        <v>612.52</v>
      </c>
      <c r="V75" s="364">
        <v>9542.57</v>
      </c>
      <c r="W75" s="364">
        <v>9.0399999999999991</v>
      </c>
      <c r="X75" s="364">
        <v>35208</v>
      </c>
      <c r="Y75" s="364">
        <v>69</v>
      </c>
      <c r="Z75" s="364">
        <v>205.96</v>
      </c>
      <c r="AA75" s="364">
        <v>0.15</v>
      </c>
      <c r="AB75" s="364">
        <v>5853.86</v>
      </c>
      <c r="AC75" s="364">
        <v>0</v>
      </c>
      <c r="AD75" s="364">
        <v>54150</v>
      </c>
      <c r="AE75" s="363">
        <v>78</v>
      </c>
      <c r="AF75" s="364"/>
      <c r="AG75" s="365"/>
      <c r="AH75" s="364"/>
      <c r="AI75" s="363"/>
      <c r="AJ75" s="397"/>
      <c r="AK75" s="365"/>
      <c r="AL75" s="397"/>
      <c r="AM75" s="365"/>
      <c r="AN75" s="397"/>
      <c r="AO75" s="365"/>
    </row>
    <row r="76" spans="1:41" ht="15" x14ac:dyDescent="0.2">
      <c r="A76" s="383">
        <f t="shared" si="3"/>
        <v>45598</v>
      </c>
      <c r="B76" s="93" t="s">
        <v>2185</v>
      </c>
      <c r="C76" s="101" t="str">
        <f t="shared" si="2"/>
        <v>45598 0000H</v>
      </c>
      <c r="D76" s="261">
        <v>535.55999999999995</v>
      </c>
      <c r="E76" s="262">
        <v>49.66</v>
      </c>
      <c r="F76" s="261">
        <v>1102.8</v>
      </c>
      <c r="G76" s="262">
        <v>6.2</v>
      </c>
      <c r="H76" s="261"/>
      <c r="I76" s="367"/>
      <c r="J76" s="424">
        <v>73241.179999999993</v>
      </c>
      <c r="K76" s="366">
        <v>884.9</v>
      </c>
      <c r="L76" s="366">
        <v>32838.93</v>
      </c>
      <c r="M76" s="262">
        <v>100.81</v>
      </c>
      <c r="N76" s="261">
        <v>5043.4399999999996</v>
      </c>
      <c r="O76" s="366">
        <v>15.77</v>
      </c>
      <c r="P76" s="366">
        <v>32361.8</v>
      </c>
      <c r="Q76" s="366">
        <v>28.6</v>
      </c>
      <c r="R76" s="366"/>
      <c r="S76" s="366"/>
      <c r="T76" s="366">
        <v>514.42999999999995</v>
      </c>
      <c r="U76" s="366">
        <v>613.71</v>
      </c>
      <c r="V76" s="366">
        <v>9546.3799999999992</v>
      </c>
      <c r="W76" s="366">
        <v>9.0399999999999991</v>
      </c>
      <c r="X76" s="366">
        <v>35214</v>
      </c>
      <c r="Y76" s="366">
        <v>69</v>
      </c>
      <c r="Z76" s="366">
        <v>205.96</v>
      </c>
      <c r="AA76" s="366">
        <v>0.15</v>
      </c>
      <c r="AB76" s="366">
        <v>5860.34</v>
      </c>
      <c r="AC76" s="366">
        <v>0</v>
      </c>
      <c r="AD76" s="366">
        <v>54150</v>
      </c>
      <c r="AE76" s="262">
        <v>78</v>
      </c>
      <c r="AF76" s="366"/>
      <c r="AG76" s="367"/>
      <c r="AH76" s="366"/>
      <c r="AI76" s="262"/>
      <c r="AJ76" s="396"/>
      <c r="AK76" s="367"/>
      <c r="AL76" s="396"/>
      <c r="AM76" s="367"/>
      <c r="AN76" s="396"/>
      <c r="AO76" s="367"/>
    </row>
    <row r="77" spans="1:41" ht="15" x14ac:dyDescent="0.2">
      <c r="A77" s="383">
        <f t="shared" si="3"/>
        <v>45598</v>
      </c>
      <c r="B77" s="93" t="s">
        <v>285</v>
      </c>
      <c r="C77" s="101" t="str">
        <f t="shared" si="2"/>
        <v>45598 1200H</v>
      </c>
      <c r="D77" s="362">
        <v>539.03</v>
      </c>
      <c r="E77" s="363">
        <v>49.66</v>
      </c>
      <c r="F77" s="362">
        <v>1102.8</v>
      </c>
      <c r="G77" s="363">
        <v>6.2</v>
      </c>
      <c r="H77" s="362"/>
      <c r="I77" s="365"/>
      <c r="J77" s="423">
        <v>73247.289999999994</v>
      </c>
      <c r="K77" s="364">
        <v>885.08</v>
      </c>
      <c r="L77" s="364">
        <v>32838.93</v>
      </c>
      <c r="M77" s="363">
        <v>100.81</v>
      </c>
      <c r="N77" s="362">
        <v>5049</v>
      </c>
      <c r="O77" s="364">
        <v>15.97</v>
      </c>
      <c r="P77" s="364">
        <v>32366.1</v>
      </c>
      <c r="Q77" s="364">
        <v>28.6</v>
      </c>
      <c r="R77" s="364"/>
      <c r="S77" s="364"/>
      <c r="T77" s="364">
        <v>514.54999999999995</v>
      </c>
      <c r="U77" s="364">
        <v>614.58000000000004</v>
      </c>
      <c r="V77" s="364">
        <v>9549.2800000000007</v>
      </c>
      <c r="W77" s="364">
        <v>9.0399999999999991</v>
      </c>
      <c r="X77" s="364">
        <v>35220</v>
      </c>
      <c r="Y77" s="364">
        <v>69</v>
      </c>
      <c r="Z77" s="364">
        <v>205.96</v>
      </c>
      <c r="AA77" s="364">
        <v>0.15</v>
      </c>
      <c r="AB77" s="364">
        <v>5865.72</v>
      </c>
      <c r="AC77" s="364">
        <v>0</v>
      </c>
      <c r="AD77" s="364">
        <v>54150</v>
      </c>
      <c r="AE77" s="363">
        <v>78</v>
      </c>
      <c r="AF77" s="364"/>
      <c r="AG77" s="365"/>
      <c r="AH77" s="364"/>
      <c r="AI77" s="363"/>
      <c r="AJ77" s="397"/>
      <c r="AK77" s="365"/>
      <c r="AL77" s="397"/>
      <c r="AM77" s="365"/>
      <c r="AN77" s="397"/>
      <c r="AO77" s="365"/>
    </row>
    <row r="78" spans="1:41" ht="15" x14ac:dyDescent="0.2">
      <c r="A78" s="383">
        <f t="shared" si="3"/>
        <v>45599</v>
      </c>
      <c r="B78" s="93" t="s">
        <v>2185</v>
      </c>
      <c r="C78" s="101" t="str">
        <f t="shared" si="2"/>
        <v>45599 0000H</v>
      </c>
      <c r="D78" s="261">
        <v>543.85</v>
      </c>
      <c r="E78" s="262">
        <v>49.66</v>
      </c>
      <c r="F78" s="261">
        <v>1102.8</v>
      </c>
      <c r="G78" s="262">
        <v>6.2</v>
      </c>
      <c r="H78" s="261"/>
      <c r="I78" s="367"/>
      <c r="J78" s="424">
        <v>73255.42</v>
      </c>
      <c r="K78" s="366">
        <v>885.14</v>
      </c>
      <c r="L78" s="366">
        <v>32838.93</v>
      </c>
      <c r="M78" s="262">
        <v>100.88</v>
      </c>
      <c r="N78" s="261">
        <v>5054.8500000000004</v>
      </c>
      <c r="O78" s="366">
        <v>15.77</v>
      </c>
      <c r="P78" s="366">
        <v>32374.1</v>
      </c>
      <c r="Q78" s="366">
        <v>28.6</v>
      </c>
      <c r="R78" s="366"/>
      <c r="S78" s="366"/>
      <c r="T78" s="366">
        <v>515.01</v>
      </c>
      <c r="U78" s="366">
        <v>614.96</v>
      </c>
      <c r="V78" s="366">
        <v>9554.09</v>
      </c>
      <c r="W78" s="366">
        <v>9.0399999999999991</v>
      </c>
      <c r="X78" s="366">
        <v>35227.69</v>
      </c>
      <c r="Y78" s="366">
        <v>69</v>
      </c>
      <c r="Z78" s="366">
        <v>205.96</v>
      </c>
      <c r="AA78" s="366">
        <v>0.15</v>
      </c>
      <c r="AB78" s="366">
        <v>5872.06</v>
      </c>
      <c r="AC78" s="366">
        <v>0</v>
      </c>
      <c r="AD78" s="366">
        <v>54150</v>
      </c>
      <c r="AE78" s="262">
        <v>78</v>
      </c>
      <c r="AF78" s="366"/>
      <c r="AG78" s="367"/>
      <c r="AH78" s="366"/>
      <c r="AI78" s="262"/>
      <c r="AJ78" s="396"/>
      <c r="AK78" s="367"/>
      <c r="AL78" s="396"/>
      <c r="AM78" s="367"/>
      <c r="AN78" s="396"/>
      <c r="AO78" s="367"/>
    </row>
    <row r="79" spans="1:41" ht="15" x14ac:dyDescent="0.2">
      <c r="A79" s="383">
        <f t="shared" si="3"/>
        <v>45599</v>
      </c>
      <c r="B79" s="93" t="s">
        <v>285</v>
      </c>
      <c r="C79" s="101" t="str">
        <f t="shared" si="2"/>
        <v>45599 1200H</v>
      </c>
      <c r="D79" s="362">
        <v>546.95000000000005</v>
      </c>
      <c r="E79" s="363">
        <v>49.66</v>
      </c>
      <c r="F79" s="362">
        <v>1102.8</v>
      </c>
      <c r="G79" s="363">
        <v>6.2</v>
      </c>
      <c r="H79" s="362"/>
      <c r="I79" s="365"/>
      <c r="J79" s="423">
        <v>73257.100000000006</v>
      </c>
      <c r="K79" s="364">
        <v>885.43</v>
      </c>
      <c r="L79" s="364">
        <v>32838.93</v>
      </c>
      <c r="M79" s="363">
        <v>100.99</v>
      </c>
      <c r="N79" s="362">
        <v>5060.3900000000003</v>
      </c>
      <c r="O79" s="364">
        <v>15.77</v>
      </c>
      <c r="P79" s="364">
        <v>32379</v>
      </c>
      <c r="Q79" s="364">
        <v>28.6</v>
      </c>
      <c r="R79" s="364"/>
      <c r="S79" s="364"/>
      <c r="T79" s="364">
        <v>515.04</v>
      </c>
      <c r="U79" s="364">
        <v>615.89</v>
      </c>
      <c r="V79" s="364">
        <v>9557.66</v>
      </c>
      <c r="W79" s="364">
        <v>9.0399999999999991</v>
      </c>
      <c r="X79" s="364">
        <v>35233</v>
      </c>
      <c r="Y79" s="364">
        <v>69</v>
      </c>
      <c r="Z79" s="364">
        <v>205.96</v>
      </c>
      <c r="AA79" s="364">
        <v>0.15</v>
      </c>
      <c r="AB79" s="364">
        <v>5869.2</v>
      </c>
      <c r="AC79" s="364">
        <v>0</v>
      </c>
      <c r="AD79" s="364">
        <v>54150</v>
      </c>
      <c r="AE79" s="363">
        <v>78</v>
      </c>
      <c r="AF79" s="364"/>
      <c r="AG79" s="365"/>
      <c r="AH79" s="364"/>
      <c r="AI79" s="363"/>
      <c r="AJ79" s="397"/>
      <c r="AK79" s="365"/>
      <c r="AL79" s="397"/>
      <c r="AM79" s="365"/>
      <c r="AN79" s="397"/>
      <c r="AO79" s="365"/>
    </row>
    <row r="80" spans="1:41" ht="15" x14ac:dyDescent="0.2">
      <c r="A80" s="383">
        <f t="shared" si="3"/>
        <v>45600</v>
      </c>
      <c r="B80" s="93" t="s">
        <v>2185</v>
      </c>
      <c r="C80" s="101" t="str">
        <f t="shared" si="2"/>
        <v>45600 0000H</v>
      </c>
      <c r="D80" s="261">
        <v>551.36</v>
      </c>
      <c r="E80" s="262">
        <v>49.66</v>
      </c>
      <c r="F80" s="261">
        <v>1102.8</v>
      </c>
      <c r="G80" s="262">
        <v>6.2</v>
      </c>
      <c r="H80" s="261"/>
      <c r="I80" s="367"/>
      <c r="J80" s="424">
        <v>73268.149999999994</v>
      </c>
      <c r="K80" s="366">
        <v>885.43</v>
      </c>
      <c r="L80" s="366">
        <v>32841.58</v>
      </c>
      <c r="M80" s="262">
        <v>101.03</v>
      </c>
      <c r="N80" s="261">
        <v>5066.2</v>
      </c>
      <c r="O80" s="366">
        <v>15.77</v>
      </c>
      <c r="P80" s="366">
        <v>32386.400000000001</v>
      </c>
      <c r="Q80" s="366">
        <v>28.6</v>
      </c>
      <c r="R80" s="366"/>
      <c r="S80" s="366"/>
      <c r="T80" s="366">
        <v>515.13</v>
      </c>
      <c r="U80" s="366">
        <v>616.74</v>
      </c>
      <c r="V80" s="366">
        <v>9562.2999999999993</v>
      </c>
      <c r="W80" s="366">
        <v>9.0399999999999991</v>
      </c>
      <c r="X80" s="366">
        <v>35240</v>
      </c>
      <c r="Y80" s="366">
        <v>69</v>
      </c>
      <c r="Z80" s="366">
        <v>205.96</v>
      </c>
      <c r="AA80" s="366">
        <v>0.15</v>
      </c>
      <c r="AB80" s="366">
        <v>5884.76</v>
      </c>
      <c r="AC80" s="366">
        <v>0</v>
      </c>
      <c r="AD80" s="366">
        <v>54150</v>
      </c>
      <c r="AE80" s="262">
        <v>78</v>
      </c>
      <c r="AF80" s="366"/>
      <c r="AG80" s="367"/>
      <c r="AH80" s="366"/>
      <c r="AI80" s="262"/>
      <c r="AJ80" s="396"/>
      <c r="AK80" s="367"/>
      <c r="AL80" s="396"/>
      <c r="AM80" s="367"/>
      <c r="AN80" s="396"/>
      <c r="AO80" s="367"/>
    </row>
    <row r="81" spans="1:41" ht="15" x14ac:dyDescent="0.2">
      <c r="A81" s="383">
        <f t="shared" si="3"/>
        <v>45600</v>
      </c>
      <c r="B81" s="93" t="s">
        <v>285</v>
      </c>
      <c r="C81" s="101" t="str">
        <f t="shared" si="2"/>
        <v>45600 1200H</v>
      </c>
      <c r="D81" s="362">
        <v>554.77800000000002</v>
      </c>
      <c r="E81" s="363">
        <v>49.96</v>
      </c>
      <c r="F81" s="362">
        <v>1102.8</v>
      </c>
      <c r="G81" s="363">
        <v>6.2</v>
      </c>
      <c r="H81" s="362"/>
      <c r="I81" s="365"/>
      <c r="J81" s="423">
        <v>73278.399999999994</v>
      </c>
      <c r="K81" s="364">
        <v>885.43</v>
      </c>
      <c r="L81" s="364">
        <v>32842.730000000003</v>
      </c>
      <c r="M81" s="363">
        <v>101.07</v>
      </c>
      <c r="N81" s="362">
        <v>5071.8100000000004</v>
      </c>
      <c r="O81" s="364">
        <v>15.77</v>
      </c>
      <c r="P81" s="364">
        <v>32391.4</v>
      </c>
      <c r="Q81" s="364">
        <v>28.6</v>
      </c>
      <c r="R81" s="364"/>
      <c r="S81" s="364"/>
      <c r="T81" s="364">
        <v>515.53</v>
      </c>
      <c r="U81" s="364">
        <v>617.39</v>
      </c>
      <c r="V81" s="364">
        <v>9556.9699999999993</v>
      </c>
      <c r="W81" s="364">
        <v>9.0399999999999991</v>
      </c>
      <c r="X81" s="364">
        <v>35246</v>
      </c>
      <c r="Y81" s="364">
        <v>69</v>
      </c>
      <c r="Z81" s="364">
        <v>205.96</v>
      </c>
      <c r="AA81" s="364">
        <v>0.15</v>
      </c>
      <c r="AB81" s="364">
        <v>5890.65</v>
      </c>
      <c r="AC81" s="364">
        <v>0</v>
      </c>
      <c r="AD81" s="364">
        <v>54150</v>
      </c>
      <c r="AE81" s="363">
        <v>78</v>
      </c>
      <c r="AF81" s="364"/>
      <c r="AG81" s="365"/>
      <c r="AH81" s="364"/>
      <c r="AI81" s="363"/>
      <c r="AJ81" s="397"/>
      <c r="AK81" s="365"/>
      <c r="AL81" s="397"/>
      <c r="AM81" s="365"/>
      <c r="AN81" s="397"/>
      <c r="AO81" s="365"/>
    </row>
    <row r="82" spans="1:41" ht="15" x14ac:dyDescent="0.2">
      <c r="A82" s="383">
        <f t="shared" si="3"/>
        <v>45601</v>
      </c>
      <c r="B82" s="93" t="s">
        <v>2185</v>
      </c>
      <c r="C82" s="101" t="str">
        <f t="shared" si="2"/>
        <v>45601 0000H</v>
      </c>
      <c r="D82" s="261">
        <v>559.37</v>
      </c>
      <c r="E82" s="262">
        <v>49.66</v>
      </c>
      <c r="F82" s="261">
        <v>1102.8</v>
      </c>
      <c r="G82" s="262">
        <v>6.2</v>
      </c>
      <c r="H82" s="261"/>
      <c r="I82" s="367"/>
      <c r="J82" s="424">
        <v>73288.679999999993</v>
      </c>
      <c r="K82" s="366">
        <v>885.43</v>
      </c>
      <c r="L82" s="366">
        <v>32846.120000000003</v>
      </c>
      <c r="M82" s="262">
        <v>101.08</v>
      </c>
      <c r="N82" s="261">
        <v>5077.58</v>
      </c>
      <c r="O82" s="366">
        <v>15.77</v>
      </c>
      <c r="P82" s="366">
        <v>32398.9</v>
      </c>
      <c r="Q82" s="366">
        <v>28.6</v>
      </c>
      <c r="R82" s="366"/>
      <c r="S82" s="366"/>
      <c r="T82" s="366">
        <v>515.77</v>
      </c>
      <c r="U82" s="366">
        <v>618.17999999999995</v>
      </c>
      <c r="V82" s="366">
        <v>9570.19</v>
      </c>
      <c r="W82" s="366">
        <v>9.0399999999999991</v>
      </c>
      <c r="X82" s="366">
        <v>35254</v>
      </c>
      <c r="Y82" s="366">
        <v>69</v>
      </c>
      <c r="Z82" s="366">
        <v>205.96</v>
      </c>
      <c r="AA82" s="366">
        <v>0.15</v>
      </c>
      <c r="AB82" s="366">
        <v>5897.64</v>
      </c>
      <c r="AC82" s="366">
        <v>0</v>
      </c>
      <c r="AD82" s="366">
        <v>54150</v>
      </c>
      <c r="AE82" s="262">
        <v>78</v>
      </c>
      <c r="AF82" s="366"/>
      <c r="AG82" s="367"/>
      <c r="AH82" s="366"/>
      <c r="AI82" s="262"/>
      <c r="AJ82" s="396"/>
      <c r="AK82" s="367"/>
      <c r="AL82" s="396"/>
      <c r="AM82" s="367"/>
      <c r="AN82" s="396"/>
      <c r="AO82" s="367"/>
    </row>
    <row r="83" spans="1:41" ht="15" x14ac:dyDescent="0.2">
      <c r="A83" s="383">
        <f t="shared" si="3"/>
        <v>45601</v>
      </c>
      <c r="B83" s="93" t="s">
        <v>285</v>
      </c>
      <c r="C83" s="101" t="str">
        <f t="shared" si="2"/>
        <v>45601 1200H</v>
      </c>
      <c r="D83" s="362">
        <v>562.91999999999996</v>
      </c>
      <c r="E83" s="363">
        <v>49.66</v>
      </c>
      <c r="F83" s="362">
        <v>1102.8</v>
      </c>
      <c r="G83" s="363">
        <v>6.2</v>
      </c>
      <c r="H83" s="362"/>
      <c r="I83" s="365"/>
      <c r="J83" s="423">
        <v>73298.929999999993</v>
      </c>
      <c r="K83" s="364">
        <v>885.43</v>
      </c>
      <c r="L83" s="364">
        <v>32847.39</v>
      </c>
      <c r="M83" s="363">
        <v>101.13</v>
      </c>
      <c r="N83" s="362">
        <v>5083.03</v>
      </c>
      <c r="O83" s="364">
        <v>15.77</v>
      </c>
      <c r="P83" s="364">
        <v>32403</v>
      </c>
      <c r="Q83" s="364">
        <v>28.6</v>
      </c>
      <c r="R83" s="364"/>
      <c r="S83" s="364"/>
      <c r="T83" s="364">
        <v>515.97</v>
      </c>
      <c r="U83" s="364">
        <v>618.91999999999996</v>
      </c>
      <c r="V83" s="364">
        <v>9573.81</v>
      </c>
      <c r="W83" s="364">
        <v>9.0399999999999991</v>
      </c>
      <c r="X83" s="364">
        <v>35260</v>
      </c>
      <c r="Y83" s="364">
        <v>69</v>
      </c>
      <c r="Z83" s="364">
        <v>205.96</v>
      </c>
      <c r="AA83" s="364">
        <v>0.15</v>
      </c>
      <c r="AB83" s="364">
        <v>5903.78</v>
      </c>
      <c r="AC83" s="364">
        <v>0</v>
      </c>
      <c r="AD83" s="364">
        <v>54150</v>
      </c>
      <c r="AE83" s="363">
        <v>78</v>
      </c>
      <c r="AF83" s="364"/>
      <c r="AG83" s="365"/>
      <c r="AH83" s="364"/>
      <c r="AI83" s="363"/>
      <c r="AJ83" s="397"/>
      <c r="AK83" s="365"/>
      <c r="AL83" s="397"/>
      <c r="AM83" s="365"/>
      <c r="AN83" s="397"/>
      <c r="AO83" s="365"/>
    </row>
    <row r="84" spans="1:41" ht="15" x14ac:dyDescent="0.2">
      <c r="A84" s="383">
        <f t="shared" si="3"/>
        <v>45602</v>
      </c>
      <c r="B84" s="93" t="s">
        <v>2185</v>
      </c>
      <c r="C84" s="101" t="str">
        <f t="shared" si="2"/>
        <v>45602 0000H</v>
      </c>
      <c r="D84" s="261">
        <v>567.36</v>
      </c>
      <c r="E84" s="262">
        <v>49.66</v>
      </c>
      <c r="F84" s="261">
        <v>1102.8</v>
      </c>
      <c r="G84" s="262">
        <v>6.2</v>
      </c>
      <c r="H84" s="261"/>
      <c r="I84" s="367"/>
      <c r="J84" s="424">
        <v>73308.63</v>
      </c>
      <c r="K84" s="366">
        <v>885.43</v>
      </c>
      <c r="L84" s="366">
        <v>32850.92</v>
      </c>
      <c r="M84" s="262">
        <v>101.14</v>
      </c>
      <c r="N84" s="261">
        <v>5088.8500000000004</v>
      </c>
      <c r="O84" s="366">
        <v>15.77</v>
      </c>
      <c r="P84" s="366">
        <v>32411</v>
      </c>
      <c r="Q84" s="366">
        <v>28.6</v>
      </c>
      <c r="R84" s="366"/>
      <c r="S84" s="366"/>
      <c r="T84" s="366">
        <v>516.04999999999995</v>
      </c>
      <c r="U84" s="366">
        <v>619.91</v>
      </c>
      <c r="V84" s="366">
        <v>9578.15</v>
      </c>
      <c r="W84" s="366">
        <v>9.0399999999999991</v>
      </c>
      <c r="X84" s="366">
        <v>35267</v>
      </c>
      <c r="Y84" s="366">
        <v>69</v>
      </c>
      <c r="Z84" s="366">
        <v>205.96</v>
      </c>
      <c r="AA84" s="366">
        <v>0.15</v>
      </c>
      <c r="AB84" s="366">
        <v>5911.13</v>
      </c>
      <c r="AC84" s="366">
        <v>0</v>
      </c>
      <c r="AD84" s="366">
        <v>54150</v>
      </c>
      <c r="AE84" s="262">
        <v>78</v>
      </c>
      <c r="AF84" s="366"/>
      <c r="AG84" s="367"/>
      <c r="AH84" s="366"/>
      <c r="AI84" s="262"/>
      <c r="AJ84" s="396"/>
      <c r="AK84" s="367"/>
      <c r="AL84" s="396"/>
      <c r="AM84" s="367"/>
      <c r="AN84" s="396"/>
      <c r="AO84" s="367"/>
    </row>
    <row r="85" spans="1:41" ht="15" x14ac:dyDescent="0.2">
      <c r="A85" s="383">
        <f t="shared" si="3"/>
        <v>45602</v>
      </c>
      <c r="B85" s="93" t="s">
        <v>285</v>
      </c>
      <c r="C85" s="101" t="str">
        <f t="shared" si="2"/>
        <v>45602 1200H</v>
      </c>
      <c r="D85" s="362">
        <v>570.86</v>
      </c>
      <c r="E85" s="363">
        <v>49.66</v>
      </c>
      <c r="F85" s="362">
        <v>1102.8</v>
      </c>
      <c r="G85" s="363">
        <v>6.2</v>
      </c>
      <c r="H85" s="362"/>
      <c r="I85" s="365"/>
      <c r="J85" s="423">
        <v>73318.009999999995</v>
      </c>
      <c r="K85" s="364">
        <v>885.43</v>
      </c>
      <c r="L85" s="364">
        <v>32852.26</v>
      </c>
      <c r="M85" s="363">
        <v>101.18</v>
      </c>
      <c r="N85" s="362">
        <v>5094.5</v>
      </c>
      <c r="O85" s="364">
        <v>15.77</v>
      </c>
      <c r="P85" s="364">
        <v>32416.1</v>
      </c>
      <c r="Q85" s="364">
        <v>28.6</v>
      </c>
      <c r="R85" s="364"/>
      <c r="S85" s="364"/>
      <c r="T85" s="364">
        <v>516.58000000000004</v>
      </c>
      <c r="U85" s="364">
        <v>620.54999999999995</v>
      </c>
      <c r="V85" s="364">
        <v>9581.7199999999993</v>
      </c>
      <c r="W85" s="364">
        <v>9.0399999999999991</v>
      </c>
      <c r="X85" s="364">
        <v>35273</v>
      </c>
      <c r="Y85" s="364">
        <v>69</v>
      </c>
      <c r="Z85" s="364">
        <v>205.96</v>
      </c>
      <c r="AA85" s="364">
        <v>0.15</v>
      </c>
      <c r="AB85" s="364">
        <v>5917.12</v>
      </c>
      <c r="AC85" s="364">
        <v>0</v>
      </c>
      <c r="AD85" s="364">
        <v>54150</v>
      </c>
      <c r="AE85" s="363">
        <v>78</v>
      </c>
      <c r="AF85" s="364"/>
      <c r="AG85" s="365"/>
      <c r="AH85" s="364"/>
      <c r="AI85" s="363"/>
      <c r="AJ85" s="397"/>
      <c r="AK85" s="365"/>
      <c r="AL85" s="397"/>
      <c r="AM85" s="365"/>
      <c r="AN85" s="397"/>
      <c r="AO85" s="365"/>
    </row>
    <row r="86" spans="1:41" ht="15" x14ac:dyDescent="0.2">
      <c r="A86" s="383">
        <f t="shared" si="3"/>
        <v>45603</v>
      </c>
      <c r="B86" s="93" t="s">
        <v>2185</v>
      </c>
      <c r="C86" s="101" t="str">
        <f t="shared" si="2"/>
        <v>45603 0000H</v>
      </c>
      <c r="D86" s="261">
        <v>575.76</v>
      </c>
      <c r="E86" s="262">
        <v>49.66</v>
      </c>
      <c r="F86" s="261">
        <v>1102.8</v>
      </c>
      <c r="G86" s="262">
        <v>6.2</v>
      </c>
      <c r="H86" s="261"/>
      <c r="I86" s="367"/>
      <c r="J86" s="424">
        <v>73326.33</v>
      </c>
      <c r="K86" s="366">
        <v>885.45</v>
      </c>
      <c r="L86" s="366">
        <v>32856</v>
      </c>
      <c r="M86" s="262">
        <v>101.18</v>
      </c>
      <c r="N86" s="261">
        <v>5100.22</v>
      </c>
      <c r="O86" s="366">
        <v>15.77</v>
      </c>
      <c r="P86" s="366">
        <v>32423.5</v>
      </c>
      <c r="Q86" s="366">
        <v>28.6</v>
      </c>
      <c r="R86" s="366"/>
      <c r="S86" s="366"/>
      <c r="T86" s="366">
        <v>518.33000000000004</v>
      </c>
      <c r="U86" s="366">
        <v>621</v>
      </c>
      <c r="V86" s="366">
        <v>9586.19</v>
      </c>
      <c r="W86" s="366">
        <v>9.0399999999999991</v>
      </c>
      <c r="X86" s="366">
        <v>35281</v>
      </c>
      <c r="Y86" s="366">
        <v>69</v>
      </c>
      <c r="Z86" s="366">
        <v>205.96</v>
      </c>
      <c r="AA86" s="366">
        <v>0.15</v>
      </c>
      <c r="AB86" s="366">
        <v>5924</v>
      </c>
      <c r="AC86" s="366">
        <v>0</v>
      </c>
      <c r="AD86" s="366">
        <v>54150</v>
      </c>
      <c r="AE86" s="262">
        <v>78</v>
      </c>
      <c r="AF86" s="366"/>
      <c r="AG86" s="367"/>
      <c r="AH86" s="366"/>
      <c r="AI86" s="262"/>
      <c r="AJ86" s="396"/>
      <c r="AK86" s="367"/>
      <c r="AL86" s="396"/>
      <c r="AM86" s="367"/>
      <c r="AN86" s="396"/>
      <c r="AO86" s="367"/>
    </row>
    <row r="87" spans="1:41" ht="15" x14ac:dyDescent="0.2">
      <c r="A87" s="383">
        <f t="shared" si="3"/>
        <v>45603</v>
      </c>
      <c r="B87" s="93" t="s">
        <v>285</v>
      </c>
      <c r="C87" s="101" t="str">
        <f t="shared" si="2"/>
        <v>45603 1200H</v>
      </c>
      <c r="D87" s="362">
        <v>579.57000000000005</v>
      </c>
      <c r="E87" s="363">
        <v>49.66</v>
      </c>
      <c r="F87" s="362">
        <v>1102.8</v>
      </c>
      <c r="G87" s="363">
        <v>6.2</v>
      </c>
      <c r="H87" s="362"/>
      <c r="I87" s="365"/>
      <c r="J87" s="423">
        <v>73328.84</v>
      </c>
      <c r="K87" s="364">
        <v>885.8</v>
      </c>
      <c r="L87" s="364">
        <v>32859.72</v>
      </c>
      <c r="M87" s="363">
        <v>101.18</v>
      </c>
      <c r="N87" s="362">
        <v>5105.88</v>
      </c>
      <c r="O87" s="364">
        <v>15.77</v>
      </c>
      <c r="P87" s="364">
        <v>32428</v>
      </c>
      <c r="Q87" s="364">
        <v>28.6</v>
      </c>
      <c r="R87" s="364"/>
      <c r="S87" s="364"/>
      <c r="T87" s="364">
        <v>528.85</v>
      </c>
      <c r="U87" s="364">
        <v>621</v>
      </c>
      <c r="V87" s="364">
        <v>9589.8799999999992</v>
      </c>
      <c r="W87" s="364">
        <v>9.0399999999999991</v>
      </c>
      <c r="X87" s="364">
        <v>35287</v>
      </c>
      <c r="Y87" s="364">
        <v>69</v>
      </c>
      <c r="Z87" s="364">
        <v>205.92</v>
      </c>
      <c r="AA87" s="364">
        <v>0.15</v>
      </c>
      <c r="AB87" s="364">
        <v>5930.15</v>
      </c>
      <c r="AC87" s="364">
        <v>0</v>
      </c>
      <c r="AD87" s="364">
        <v>54150</v>
      </c>
      <c r="AE87" s="363">
        <v>78</v>
      </c>
      <c r="AF87" s="364"/>
      <c r="AG87" s="365"/>
      <c r="AH87" s="364"/>
      <c r="AI87" s="363"/>
      <c r="AJ87" s="397"/>
      <c r="AK87" s="365"/>
      <c r="AL87" s="397"/>
      <c r="AM87" s="365"/>
      <c r="AN87" s="397"/>
      <c r="AO87" s="365"/>
    </row>
    <row r="88" spans="1:41" ht="15" x14ac:dyDescent="0.2">
      <c r="A88" s="383">
        <f t="shared" si="3"/>
        <v>45604</v>
      </c>
      <c r="B88" s="93" t="s">
        <v>2185</v>
      </c>
      <c r="C88" s="101" t="str">
        <f t="shared" si="2"/>
        <v>45604 0000H</v>
      </c>
      <c r="D88" s="261">
        <v>585.6</v>
      </c>
      <c r="E88" s="262">
        <v>49.66</v>
      </c>
      <c r="F88" s="261">
        <v>1102.8</v>
      </c>
      <c r="G88" s="262">
        <v>6.2</v>
      </c>
      <c r="H88" s="261"/>
      <c r="I88" s="367"/>
      <c r="J88" s="424">
        <v>73337.740000000005</v>
      </c>
      <c r="K88" s="366">
        <v>885.85</v>
      </c>
      <c r="L88" s="366">
        <v>32863.480000000003</v>
      </c>
      <c r="M88" s="262">
        <v>101.18</v>
      </c>
      <c r="N88" s="261">
        <v>5111.7</v>
      </c>
      <c r="O88" s="366">
        <v>15.77</v>
      </c>
      <c r="P88" s="366">
        <v>32431.599999999999</v>
      </c>
      <c r="Q88" s="366">
        <v>28.6</v>
      </c>
      <c r="R88" s="366"/>
      <c r="S88" s="366"/>
      <c r="T88" s="366">
        <v>519.69000000000005</v>
      </c>
      <c r="U88" s="366">
        <v>621.89</v>
      </c>
      <c r="V88" s="366">
        <v>9594.33</v>
      </c>
      <c r="W88" s="366">
        <v>9.0399999999999991</v>
      </c>
      <c r="X88" s="366">
        <v>35295</v>
      </c>
      <c r="Y88" s="366">
        <v>69</v>
      </c>
      <c r="Z88" s="366">
        <v>209</v>
      </c>
      <c r="AA88" s="366">
        <v>0.15</v>
      </c>
      <c r="AB88" s="366">
        <v>5936.98</v>
      </c>
      <c r="AC88" s="366">
        <v>0</v>
      </c>
      <c r="AD88" s="366">
        <v>54150</v>
      </c>
      <c r="AE88" s="262">
        <v>78</v>
      </c>
      <c r="AF88" s="366"/>
      <c r="AG88" s="367"/>
      <c r="AH88" s="366"/>
      <c r="AI88" s="262"/>
      <c r="AJ88" s="396"/>
      <c r="AK88" s="367"/>
      <c r="AL88" s="396"/>
      <c r="AM88" s="367"/>
      <c r="AN88" s="396"/>
      <c r="AO88" s="367"/>
    </row>
    <row r="89" spans="1:41" ht="15" x14ac:dyDescent="0.2">
      <c r="A89" s="383">
        <f t="shared" si="3"/>
        <v>45604</v>
      </c>
      <c r="B89" s="93" t="s">
        <v>285</v>
      </c>
      <c r="C89" s="101" t="str">
        <f t="shared" si="2"/>
        <v>45604 1200H</v>
      </c>
      <c r="D89" s="362">
        <v>585.6</v>
      </c>
      <c r="E89" s="363">
        <v>49.66</v>
      </c>
      <c r="F89" s="362">
        <v>1102.8</v>
      </c>
      <c r="G89" s="363">
        <v>6.2</v>
      </c>
      <c r="H89" s="362"/>
      <c r="I89" s="365"/>
      <c r="J89" s="423">
        <v>73346.58</v>
      </c>
      <c r="K89" s="364">
        <v>885.92</v>
      </c>
      <c r="L89" s="364">
        <v>32856.019999999997</v>
      </c>
      <c r="M89" s="363">
        <v>101.23</v>
      </c>
      <c r="N89" s="362">
        <v>5117.38</v>
      </c>
      <c r="O89" s="364">
        <v>15.77</v>
      </c>
      <c r="P89" s="364">
        <v>32435.5</v>
      </c>
      <c r="Q89" s="364">
        <v>28.6</v>
      </c>
      <c r="R89" s="364"/>
      <c r="S89" s="364"/>
      <c r="T89" s="364">
        <v>520.41999999999996</v>
      </c>
      <c r="U89" s="364">
        <v>622.51</v>
      </c>
      <c r="V89" s="364">
        <v>9598.14</v>
      </c>
      <c r="W89" s="364">
        <v>9.0399999999999991</v>
      </c>
      <c r="X89" s="364">
        <v>35300</v>
      </c>
      <c r="Y89" s="364">
        <v>69</v>
      </c>
      <c r="Z89" s="364">
        <v>210.42</v>
      </c>
      <c r="AA89" s="364">
        <v>0.15</v>
      </c>
      <c r="AB89" s="364">
        <v>5943.06</v>
      </c>
      <c r="AC89" s="364" t="s">
        <v>1</v>
      </c>
      <c r="AD89" s="364">
        <v>54150</v>
      </c>
      <c r="AE89" s="363">
        <v>78</v>
      </c>
      <c r="AF89" s="364"/>
      <c r="AG89" s="365"/>
      <c r="AH89" s="364"/>
      <c r="AI89" s="363"/>
      <c r="AJ89" s="397"/>
      <c r="AK89" s="365"/>
      <c r="AL89" s="397"/>
      <c r="AM89" s="365"/>
      <c r="AN89" s="397"/>
      <c r="AO89" s="365"/>
    </row>
    <row r="90" spans="1:41" ht="15" x14ac:dyDescent="0.2">
      <c r="A90" s="383">
        <f t="shared" si="3"/>
        <v>45605</v>
      </c>
      <c r="B90" s="93" t="s">
        <v>2185</v>
      </c>
      <c r="C90" s="101" t="str">
        <f t="shared" si="2"/>
        <v>45605 0000H</v>
      </c>
      <c r="D90" s="261">
        <v>595.33000000000004</v>
      </c>
      <c r="E90" s="262">
        <v>49.66</v>
      </c>
      <c r="F90" s="261">
        <v>1102.8</v>
      </c>
      <c r="G90" s="262">
        <v>6.2</v>
      </c>
      <c r="H90" s="261"/>
      <c r="I90" s="367"/>
      <c r="J90" s="424">
        <v>73356.66</v>
      </c>
      <c r="K90" s="366">
        <v>885.92</v>
      </c>
      <c r="L90" s="366">
        <v>32867.519999999997</v>
      </c>
      <c r="M90" s="262">
        <v>101.25</v>
      </c>
      <c r="N90" s="261">
        <v>5123.18</v>
      </c>
      <c r="O90" s="366">
        <v>15.77</v>
      </c>
      <c r="P90" s="366">
        <v>32439.200000000001</v>
      </c>
      <c r="Q90" s="366">
        <v>28.6</v>
      </c>
      <c r="R90" s="366"/>
      <c r="S90" s="366"/>
      <c r="T90" s="366">
        <v>522.39</v>
      </c>
      <c r="U90" s="366">
        <v>622.98</v>
      </c>
      <c r="V90" s="366">
        <v>9602.66</v>
      </c>
      <c r="W90" s="366">
        <v>9.0399999999999991</v>
      </c>
      <c r="X90" s="366">
        <v>35308</v>
      </c>
      <c r="Y90" s="366">
        <v>69</v>
      </c>
      <c r="Z90" s="366">
        <v>214.87</v>
      </c>
      <c r="AA90" s="366">
        <v>0.15</v>
      </c>
      <c r="AB90" s="366">
        <v>5950.26</v>
      </c>
      <c r="AC90" s="366">
        <v>0</v>
      </c>
      <c r="AD90" s="366">
        <v>54150</v>
      </c>
      <c r="AE90" s="262">
        <v>78</v>
      </c>
      <c r="AF90" s="366"/>
      <c r="AG90" s="367"/>
      <c r="AH90" s="366"/>
      <c r="AI90" s="262"/>
      <c r="AJ90" s="396"/>
      <c r="AK90" s="367"/>
      <c r="AL90" s="396"/>
      <c r="AM90" s="367"/>
      <c r="AN90" s="396"/>
      <c r="AO90" s="367"/>
    </row>
    <row r="91" spans="1:41" ht="15" x14ac:dyDescent="0.2">
      <c r="A91" s="383">
        <f t="shared" si="3"/>
        <v>45605</v>
      </c>
      <c r="B91" s="93" t="s">
        <v>285</v>
      </c>
      <c r="C91" s="101" t="str">
        <f t="shared" si="2"/>
        <v>45605 1200H</v>
      </c>
      <c r="D91" s="362">
        <v>598.92999999999995</v>
      </c>
      <c r="E91" s="363">
        <v>49.66</v>
      </c>
      <c r="F91" s="362">
        <v>1102.8</v>
      </c>
      <c r="G91" s="363">
        <v>6.2</v>
      </c>
      <c r="H91" s="362"/>
      <c r="I91" s="365"/>
      <c r="J91" s="423">
        <v>73366.95</v>
      </c>
      <c r="K91" s="364">
        <v>885.92</v>
      </c>
      <c r="L91" s="364">
        <v>32869.99</v>
      </c>
      <c r="M91" s="363">
        <v>101.28</v>
      </c>
      <c r="N91" s="362">
        <v>5128.8</v>
      </c>
      <c r="O91" s="364">
        <v>15.77</v>
      </c>
      <c r="P91" s="364">
        <v>32443</v>
      </c>
      <c r="Q91" s="364">
        <v>28.6</v>
      </c>
      <c r="R91" s="364"/>
      <c r="S91" s="364"/>
      <c r="T91" s="364">
        <v>522.66</v>
      </c>
      <c r="U91" s="364">
        <v>623.67999999999995</v>
      </c>
      <c r="V91" s="364">
        <v>9606.58</v>
      </c>
      <c r="W91" s="364">
        <v>9.0399999999999991</v>
      </c>
      <c r="X91" s="364">
        <v>35314</v>
      </c>
      <c r="Y91" s="364">
        <v>69</v>
      </c>
      <c r="Z91" s="364">
        <v>215.99</v>
      </c>
      <c r="AA91" s="364">
        <v>0.15</v>
      </c>
      <c r="AB91" s="364">
        <v>5955.94</v>
      </c>
      <c r="AC91" s="364">
        <v>0</v>
      </c>
      <c r="AD91" s="364">
        <v>54150</v>
      </c>
      <c r="AE91" s="363">
        <v>78</v>
      </c>
      <c r="AF91" s="364"/>
      <c r="AG91" s="365"/>
      <c r="AH91" s="364"/>
      <c r="AI91" s="363"/>
      <c r="AJ91" s="397"/>
      <c r="AK91" s="365"/>
      <c r="AL91" s="397"/>
      <c r="AM91" s="365"/>
      <c r="AN91" s="397"/>
      <c r="AO91" s="365"/>
    </row>
    <row r="92" spans="1:41" ht="15" x14ac:dyDescent="0.2">
      <c r="A92" s="383">
        <f t="shared" si="3"/>
        <v>45606</v>
      </c>
      <c r="B92" s="93" t="s">
        <v>2185</v>
      </c>
      <c r="C92" s="101" t="str">
        <f t="shared" si="2"/>
        <v>45606 0000H</v>
      </c>
      <c r="D92" s="261">
        <v>603.84</v>
      </c>
      <c r="E92" s="262">
        <v>49.66</v>
      </c>
      <c r="F92" s="261">
        <v>1102.8</v>
      </c>
      <c r="G92" s="262">
        <v>6.2</v>
      </c>
      <c r="H92" s="261"/>
      <c r="I92" s="367"/>
      <c r="J92" s="424">
        <v>73377.100000000006</v>
      </c>
      <c r="K92" s="366">
        <v>885.92</v>
      </c>
      <c r="L92" s="366">
        <v>32873.75</v>
      </c>
      <c r="M92" s="262">
        <v>101.28</v>
      </c>
      <c r="N92" s="261">
        <v>5134.58</v>
      </c>
      <c r="O92" s="366">
        <v>15.77</v>
      </c>
      <c r="P92" s="366">
        <v>32446.6</v>
      </c>
      <c r="Q92" s="366">
        <v>28.6</v>
      </c>
      <c r="R92" s="366"/>
      <c r="S92" s="366"/>
      <c r="T92" s="366">
        <v>524.61</v>
      </c>
      <c r="U92" s="366">
        <v>623.98</v>
      </c>
      <c r="V92" s="366">
        <v>9611.19</v>
      </c>
      <c r="W92" s="366">
        <v>9.0399999999999991</v>
      </c>
      <c r="X92" s="366">
        <v>35322</v>
      </c>
      <c r="Y92" s="366">
        <v>69</v>
      </c>
      <c r="Z92" s="366">
        <v>219.68</v>
      </c>
      <c r="AA92" s="366">
        <v>0.15</v>
      </c>
      <c r="AB92" s="366">
        <v>5963.05</v>
      </c>
      <c r="AC92" s="366">
        <v>0</v>
      </c>
      <c r="AD92" s="366">
        <v>54150</v>
      </c>
      <c r="AE92" s="262">
        <v>78</v>
      </c>
      <c r="AF92" s="366"/>
      <c r="AG92" s="367"/>
      <c r="AH92" s="366"/>
      <c r="AI92" s="262"/>
      <c r="AJ92" s="396"/>
      <c r="AK92" s="367"/>
      <c r="AL92" s="396"/>
      <c r="AM92" s="367"/>
      <c r="AN92" s="396"/>
      <c r="AO92" s="367"/>
    </row>
    <row r="93" spans="1:41" ht="15" x14ac:dyDescent="0.2">
      <c r="A93" s="383">
        <f t="shared" si="3"/>
        <v>45606</v>
      </c>
      <c r="B93" s="93" t="s">
        <v>285</v>
      </c>
      <c r="C93" s="101" t="str">
        <f t="shared" si="2"/>
        <v>45606 1200H</v>
      </c>
      <c r="D93" s="362">
        <v>607.29</v>
      </c>
      <c r="E93" s="363">
        <v>49.66</v>
      </c>
      <c r="F93" s="362">
        <v>1102.8</v>
      </c>
      <c r="G93" s="363">
        <v>6.2</v>
      </c>
      <c r="H93" s="362"/>
      <c r="I93" s="365"/>
      <c r="J93" s="423">
        <v>73387.38</v>
      </c>
      <c r="K93" s="364">
        <v>885.92</v>
      </c>
      <c r="L93" s="364">
        <v>32875.620000000003</v>
      </c>
      <c r="M93" s="363">
        <v>101.32</v>
      </c>
      <c r="N93" s="362">
        <v>5140.2</v>
      </c>
      <c r="O93" s="364">
        <v>15.77</v>
      </c>
      <c r="P93" s="364">
        <v>32450.3</v>
      </c>
      <c r="Q93" s="364">
        <v>28.6</v>
      </c>
      <c r="R93" s="364"/>
      <c r="S93" s="364"/>
      <c r="T93" s="364">
        <v>524.67999999999995</v>
      </c>
      <c r="U93" s="364">
        <v>624.99</v>
      </c>
      <c r="V93" s="364">
        <v>9614.9699999999993</v>
      </c>
      <c r="W93" s="364">
        <v>9.0399999999999991</v>
      </c>
      <c r="X93" s="364">
        <v>35327</v>
      </c>
      <c r="Y93" s="364">
        <v>69</v>
      </c>
      <c r="Z93" s="364">
        <v>221.21</v>
      </c>
      <c r="AA93" s="364">
        <v>0.15</v>
      </c>
      <c r="AB93" s="364">
        <v>5969.37</v>
      </c>
      <c r="AC93" s="364">
        <v>0</v>
      </c>
      <c r="AD93" s="364">
        <v>54150</v>
      </c>
      <c r="AE93" s="363">
        <v>78</v>
      </c>
      <c r="AF93" s="364"/>
      <c r="AG93" s="365"/>
      <c r="AH93" s="364"/>
      <c r="AI93" s="363"/>
      <c r="AJ93" s="397"/>
      <c r="AK93" s="365"/>
      <c r="AL93" s="397"/>
      <c r="AM93" s="365"/>
      <c r="AN93" s="397"/>
      <c r="AO93" s="365"/>
    </row>
    <row r="94" spans="1:41" ht="15" x14ac:dyDescent="0.2">
      <c r="A94" s="383">
        <f t="shared" si="3"/>
        <v>45607</v>
      </c>
      <c r="B94" s="93" t="s">
        <v>2185</v>
      </c>
      <c r="C94" s="101" t="str">
        <f t="shared" ref="C94:C123" si="4">A94 &amp; " " &amp;B94</f>
        <v>45607 0000H</v>
      </c>
      <c r="D94" s="261">
        <v>612.02</v>
      </c>
      <c r="E94" s="262">
        <v>49.66</v>
      </c>
      <c r="F94" s="261">
        <v>1102.8</v>
      </c>
      <c r="G94" s="262">
        <v>6.2</v>
      </c>
      <c r="H94" s="261"/>
      <c r="I94" s="367"/>
      <c r="J94" s="424">
        <v>73397.429999999993</v>
      </c>
      <c r="K94" s="366">
        <v>885.92</v>
      </c>
      <c r="L94" s="366">
        <v>32879.42</v>
      </c>
      <c r="M94" s="262">
        <v>101.32</v>
      </c>
      <c r="N94" s="261">
        <v>5145.97</v>
      </c>
      <c r="O94" s="366">
        <v>15.77</v>
      </c>
      <c r="P94" s="366">
        <v>32454</v>
      </c>
      <c r="Q94" s="366">
        <v>28.6</v>
      </c>
      <c r="R94" s="366"/>
      <c r="S94" s="366"/>
      <c r="T94" s="366">
        <v>525.16999999999996</v>
      </c>
      <c r="U94" s="366">
        <v>625.41</v>
      </c>
      <c r="V94" s="366">
        <v>9619.67</v>
      </c>
      <c r="W94" s="366">
        <v>9.0399999999999991</v>
      </c>
      <c r="X94" s="366">
        <v>35335</v>
      </c>
      <c r="Y94" s="366">
        <v>69</v>
      </c>
      <c r="Z94" s="366">
        <v>224.59</v>
      </c>
      <c r="AA94" s="366">
        <v>0.15</v>
      </c>
      <c r="AB94" s="366">
        <v>5976.65</v>
      </c>
      <c r="AC94" s="366">
        <v>0</v>
      </c>
      <c r="AD94" s="366">
        <v>54150</v>
      </c>
      <c r="AE94" s="262">
        <v>78</v>
      </c>
      <c r="AF94" s="366"/>
      <c r="AG94" s="367"/>
      <c r="AH94" s="366"/>
      <c r="AI94" s="262"/>
      <c r="AJ94" s="396"/>
      <c r="AK94" s="367"/>
      <c r="AL94" s="396"/>
      <c r="AM94" s="367"/>
      <c r="AN94" s="396"/>
      <c r="AO94" s="367"/>
    </row>
    <row r="95" spans="1:41" ht="15" x14ac:dyDescent="0.2">
      <c r="A95" s="383">
        <f t="shared" si="3"/>
        <v>45607</v>
      </c>
      <c r="B95" s="93" t="s">
        <v>285</v>
      </c>
      <c r="C95" s="101" t="str">
        <f t="shared" si="4"/>
        <v>45607 1200H</v>
      </c>
      <c r="D95" s="362">
        <v>615.51</v>
      </c>
      <c r="E95" s="363">
        <v>49.66</v>
      </c>
      <c r="F95" s="362">
        <v>1102.8</v>
      </c>
      <c r="G95" s="363">
        <v>6.2</v>
      </c>
      <c r="H95" s="362"/>
      <c r="I95" s="365"/>
      <c r="J95" s="423">
        <v>73406.7</v>
      </c>
      <c r="K95" s="364">
        <v>881.95</v>
      </c>
      <c r="L95" s="364">
        <v>32881.800000000003</v>
      </c>
      <c r="M95" s="363">
        <v>101.35</v>
      </c>
      <c r="N95" s="362">
        <v>5151.6099999999997</v>
      </c>
      <c r="O95" s="364">
        <v>15.77</v>
      </c>
      <c r="P95" s="364">
        <v>32457.9</v>
      </c>
      <c r="Q95" s="364">
        <v>28.6</v>
      </c>
      <c r="R95" s="364"/>
      <c r="S95" s="364"/>
      <c r="T95" s="364">
        <v>526.01</v>
      </c>
      <c r="U95" s="364">
        <v>626.29</v>
      </c>
      <c r="V95" s="364">
        <v>9623.3700000000008</v>
      </c>
      <c r="W95" s="364">
        <v>9.0399999999999991</v>
      </c>
      <c r="X95" s="364">
        <v>35341</v>
      </c>
      <c r="Y95" s="364">
        <v>69</v>
      </c>
      <c r="Z95" s="364">
        <v>225.62</v>
      </c>
      <c r="AA95" s="364">
        <v>0.15</v>
      </c>
      <c r="AB95" s="364">
        <v>5982.83</v>
      </c>
      <c r="AC95" s="364">
        <v>0</v>
      </c>
      <c r="AD95" s="364">
        <v>54150</v>
      </c>
      <c r="AE95" s="363">
        <v>78</v>
      </c>
      <c r="AF95" s="364"/>
      <c r="AG95" s="365"/>
      <c r="AH95" s="364"/>
      <c r="AI95" s="363"/>
      <c r="AJ95" s="397"/>
      <c r="AK95" s="365"/>
      <c r="AL95" s="397"/>
      <c r="AM95" s="365"/>
      <c r="AN95" s="397"/>
      <c r="AO95" s="365"/>
    </row>
    <row r="96" spans="1:41" ht="15" x14ac:dyDescent="0.2">
      <c r="A96" s="383">
        <f t="shared" ref="A96:A123" si="5">A94+1</f>
        <v>45608</v>
      </c>
      <c r="B96" s="93" t="s">
        <v>2185</v>
      </c>
      <c r="C96" s="101" t="str">
        <f t="shared" si="4"/>
        <v>45608 0000H</v>
      </c>
      <c r="D96" s="261">
        <v>620.73</v>
      </c>
      <c r="E96" s="262">
        <v>49.66</v>
      </c>
      <c r="F96" s="261">
        <v>1102.8</v>
      </c>
      <c r="G96" s="262">
        <v>6.2</v>
      </c>
      <c r="H96" s="261"/>
      <c r="I96" s="367"/>
      <c r="J96" s="424">
        <v>73416.899999999994</v>
      </c>
      <c r="K96" s="366">
        <v>885.94</v>
      </c>
      <c r="L96" s="366">
        <v>32885</v>
      </c>
      <c r="M96" s="262">
        <v>101.35</v>
      </c>
      <c r="N96" s="261">
        <v>5157.41</v>
      </c>
      <c r="O96" s="366">
        <v>15.77</v>
      </c>
      <c r="P96" s="366">
        <v>32461.4</v>
      </c>
      <c r="Q96" s="366">
        <v>28.6</v>
      </c>
      <c r="R96" s="366"/>
      <c r="S96" s="366"/>
      <c r="T96" s="366">
        <v>527.45000000000005</v>
      </c>
      <c r="U96" s="366">
        <v>626.63</v>
      </c>
      <c r="V96" s="366">
        <v>9627.58</v>
      </c>
      <c r="W96" s="366">
        <v>9.0399999999999991</v>
      </c>
      <c r="X96" s="366">
        <v>35350</v>
      </c>
      <c r="Y96" s="366">
        <v>69</v>
      </c>
      <c r="Z96" s="366">
        <v>227.93</v>
      </c>
      <c r="AA96" s="366">
        <v>0.15</v>
      </c>
      <c r="AB96" s="366">
        <v>5990</v>
      </c>
      <c r="AC96" s="366">
        <v>0</v>
      </c>
      <c r="AD96" s="366">
        <v>54150</v>
      </c>
      <c r="AE96" s="262">
        <v>78</v>
      </c>
      <c r="AF96" s="366"/>
      <c r="AG96" s="367"/>
      <c r="AH96" s="366"/>
      <c r="AI96" s="262"/>
      <c r="AJ96" s="396"/>
      <c r="AK96" s="367"/>
      <c r="AL96" s="396"/>
      <c r="AM96" s="367"/>
      <c r="AN96" s="396"/>
      <c r="AO96" s="367"/>
    </row>
    <row r="97" spans="1:41" ht="15" x14ac:dyDescent="0.2">
      <c r="A97" s="383">
        <f t="shared" si="5"/>
        <v>45608</v>
      </c>
      <c r="B97" s="93" t="s">
        <v>285</v>
      </c>
      <c r="C97" s="101" t="str">
        <f t="shared" si="4"/>
        <v>45608 1200H</v>
      </c>
      <c r="D97" s="362">
        <v>624.46</v>
      </c>
      <c r="E97" s="363">
        <v>49.66</v>
      </c>
      <c r="F97" s="362">
        <v>1102.8</v>
      </c>
      <c r="G97" s="363">
        <v>6.2</v>
      </c>
      <c r="H97" s="362"/>
      <c r="I97" s="365"/>
      <c r="J97" s="423">
        <v>73426.83</v>
      </c>
      <c r="K97" s="364">
        <v>885.94</v>
      </c>
      <c r="L97" s="364">
        <v>32887.26</v>
      </c>
      <c r="M97" s="363">
        <v>101.39</v>
      </c>
      <c r="N97" s="362">
        <v>5162.9799999999996</v>
      </c>
      <c r="O97" s="364">
        <v>15.77</v>
      </c>
      <c r="P97" s="364">
        <v>32465</v>
      </c>
      <c r="Q97" s="364">
        <v>28.6</v>
      </c>
      <c r="R97" s="364"/>
      <c r="S97" s="364"/>
      <c r="T97" s="364">
        <v>528</v>
      </c>
      <c r="U97" s="364">
        <v>627.54</v>
      </c>
      <c r="V97" s="364">
        <v>9631.9</v>
      </c>
      <c r="W97" s="364">
        <v>9.0399999999999991</v>
      </c>
      <c r="X97" s="364">
        <v>35356</v>
      </c>
      <c r="Y97" s="364">
        <v>69</v>
      </c>
      <c r="Z97" s="364">
        <v>227.4</v>
      </c>
      <c r="AA97" s="364">
        <v>0.15</v>
      </c>
      <c r="AB97" s="364">
        <v>5996.3</v>
      </c>
      <c r="AC97" s="364" t="s">
        <v>1</v>
      </c>
      <c r="AD97" s="364">
        <v>54150</v>
      </c>
      <c r="AE97" s="363">
        <v>78</v>
      </c>
      <c r="AF97" s="364"/>
      <c r="AG97" s="365"/>
      <c r="AH97" s="364"/>
      <c r="AI97" s="363"/>
      <c r="AJ97" s="397"/>
      <c r="AK97" s="365"/>
      <c r="AL97" s="397"/>
      <c r="AM97" s="365"/>
      <c r="AN97" s="397"/>
      <c r="AO97" s="365"/>
    </row>
    <row r="98" spans="1:41" ht="15" x14ac:dyDescent="0.2">
      <c r="A98" s="383">
        <f t="shared" si="5"/>
        <v>45609</v>
      </c>
      <c r="B98" s="93" t="s">
        <v>2185</v>
      </c>
      <c r="C98" s="101" t="str">
        <f t="shared" si="4"/>
        <v>45609 0000H</v>
      </c>
      <c r="D98" s="261">
        <v>629.17999999999995</v>
      </c>
      <c r="E98" s="262">
        <v>49.66</v>
      </c>
      <c r="F98" s="261">
        <v>1102.8</v>
      </c>
      <c r="G98" s="262">
        <v>6.2</v>
      </c>
      <c r="H98" s="261"/>
      <c r="I98" s="367"/>
      <c r="J98" s="424">
        <v>73434.600000000006</v>
      </c>
      <c r="K98" s="366">
        <v>886.02</v>
      </c>
      <c r="L98" s="366">
        <v>32891.07</v>
      </c>
      <c r="M98" s="262">
        <v>101.39</v>
      </c>
      <c r="N98" s="261">
        <v>5168.75</v>
      </c>
      <c r="O98" s="366">
        <v>15.77</v>
      </c>
      <c r="P98" s="366">
        <v>32468.7</v>
      </c>
      <c r="Q98" s="366">
        <v>28.6</v>
      </c>
      <c r="R98" s="366"/>
      <c r="S98" s="366"/>
      <c r="T98" s="366">
        <v>530.54999999999995</v>
      </c>
      <c r="U98" s="366">
        <v>627.63</v>
      </c>
      <c r="V98" s="366">
        <v>9635.5300000000007</v>
      </c>
      <c r="W98" s="366">
        <v>9.0399999999999991</v>
      </c>
      <c r="X98" s="366">
        <v>35365</v>
      </c>
      <c r="Y98" s="366">
        <v>69</v>
      </c>
      <c r="Z98" s="366">
        <v>230.01</v>
      </c>
      <c r="AA98" s="366">
        <v>0.15</v>
      </c>
      <c r="AB98" s="366">
        <v>6003.95</v>
      </c>
      <c r="AC98" s="366">
        <v>0</v>
      </c>
      <c r="AD98" s="366">
        <v>54150</v>
      </c>
      <c r="AE98" s="262">
        <v>78</v>
      </c>
      <c r="AF98" s="366"/>
      <c r="AG98" s="367"/>
      <c r="AH98" s="366"/>
      <c r="AI98" s="262"/>
      <c r="AJ98" s="396"/>
      <c r="AK98" s="367"/>
      <c r="AL98" s="396"/>
      <c r="AM98" s="367"/>
      <c r="AN98" s="396"/>
      <c r="AO98" s="367"/>
    </row>
    <row r="99" spans="1:41" ht="15" x14ac:dyDescent="0.2">
      <c r="A99" s="383">
        <f t="shared" si="5"/>
        <v>45609</v>
      </c>
      <c r="B99" s="93" t="s">
        <v>285</v>
      </c>
      <c r="C99" s="101" t="str">
        <f t="shared" si="4"/>
        <v>45609 1200H</v>
      </c>
      <c r="D99" s="362">
        <v>632.83000000000004</v>
      </c>
      <c r="E99" s="363">
        <v>49.66</v>
      </c>
      <c r="F99" s="362">
        <v>1102.8</v>
      </c>
      <c r="G99" s="363">
        <v>6.2</v>
      </c>
      <c r="H99" s="362"/>
      <c r="I99" s="365"/>
      <c r="J99" s="423">
        <v>73438.070000000007</v>
      </c>
      <c r="K99" s="364">
        <v>886.36</v>
      </c>
      <c r="L99" s="364">
        <v>32894.85</v>
      </c>
      <c r="M99" s="363">
        <v>101.39</v>
      </c>
      <c r="N99" s="362">
        <v>5174.54</v>
      </c>
      <c r="O99" s="364">
        <v>15.77</v>
      </c>
      <c r="P99" s="364">
        <v>32473.4</v>
      </c>
      <c r="Q99" s="364">
        <v>28.6</v>
      </c>
      <c r="R99" s="364"/>
      <c r="S99" s="364"/>
      <c r="T99" s="364">
        <v>531.4</v>
      </c>
      <c r="U99" s="364">
        <v>628.03</v>
      </c>
      <c r="V99" s="364">
        <v>9639.1</v>
      </c>
      <c r="W99" s="364">
        <v>9.0399999999999991</v>
      </c>
      <c r="X99" s="364">
        <v>35371</v>
      </c>
      <c r="Y99" s="364">
        <v>69</v>
      </c>
      <c r="Z99" s="364">
        <v>230.01</v>
      </c>
      <c r="AA99" s="364">
        <v>0.15</v>
      </c>
      <c r="AB99" s="364">
        <v>6009</v>
      </c>
      <c r="AC99" s="364" t="s">
        <v>1</v>
      </c>
      <c r="AD99" s="364">
        <v>54150</v>
      </c>
      <c r="AE99" s="363">
        <v>78</v>
      </c>
      <c r="AF99" s="364"/>
      <c r="AG99" s="365"/>
      <c r="AH99" s="364"/>
      <c r="AI99" s="363"/>
      <c r="AJ99" s="397"/>
      <c r="AK99" s="365"/>
      <c r="AL99" s="397"/>
      <c r="AM99" s="365"/>
      <c r="AN99" s="397"/>
      <c r="AO99" s="365"/>
    </row>
    <row r="100" spans="1:41" ht="15" x14ac:dyDescent="0.2">
      <c r="A100" s="383">
        <f t="shared" si="5"/>
        <v>45610</v>
      </c>
      <c r="B100" s="93" t="s">
        <v>2185</v>
      </c>
      <c r="C100" s="101" t="str">
        <f t="shared" si="4"/>
        <v>45610 0000H</v>
      </c>
      <c r="D100" s="261">
        <v>637.48</v>
      </c>
      <c r="E100" s="262">
        <v>49.66</v>
      </c>
      <c r="F100" s="261">
        <v>1102.8</v>
      </c>
      <c r="G100" s="262">
        <v>6.2</v>
      </c>
      <c r="H100" s="261"/>
      <c r="I100" s="367"/>
      <c r="J100" s="424">
        <v>73442.22</v>
      </c>
      <c r="K100" s="366">
        <v>886.32</v>
      </c>
      <c r="L100" s="366">
        <v>32898.57</v>
      </c>
      <c r="M100" s="262">
        <v>101.39</v>
      </c>
      <c r="N100" s="261">
        <v>5180.32</v>
      </c>
      <c r="O100" s="366">
        <v>15.77</v>
      </c>
      <c r="P100" s="366">
        <v>32481.200000000001</v>
      </c>
      <c r="Q100" s="366">
        <v>28.6</v>
      </c>
      <c r="R100" s="366"/>
      <c r="S100" s="366"/>
      <c r="T100" s="366">
        <v>534.19000000000005</v>
      </c>
      <c r="U100" s="366">
        <v>628.32000000000005</v>
      </c>
      <c r="V100" s="366">
        <v>9643.59</v>
      </c>
      <c r="W100" s="366">
        <v>9.0399999999999991</v>
      </c>
      <c r="X100" s="366">
        <v>35380</v>
      </c>
      <c r="Y100" s="366">
        <v>69</v>
      </c>
      <c r="Z100" s="366">
        <v>230.01</v>
      </c>
      <c r="AA100" s="366">
        <v>0.15</v>
      </c>
      <c r="AB100" s="366">
        <v>6017.27</v>
      </c>
      <c r="AC100" s="366" t="s">
        <v>1</v>
      </c>
      <c r="AD100" s="366">
        <v>54150</v>
      </c>
      <c r="AE100" s="262">
        <v>78</v>
      </c>
      <c r="AF100" s="366"/>
      <c r="AG100" s="367"/>
      <c r="AH100" s="366"/>
      <c r="AI100" s="262"/>
      <c r="AJ100" s="396"/>
      <c r="AK100" s="367"/>
      <c r="AL100" s="396"/>
      <c r="AM100" s="367"/>
      <c r="AN100" s="396"/>
      <c r="AO100" s="367"/>
    </row>
    <row r="101" spans="1:41" ht="15" x14ac:dyDescent="0.2">
      <c r="A101" s="383">
        <f t="shared" si="5"/>
        <v>45610</v>
      </c>
      <c r="B101" s="93" t="s">
        <v>285</v>
      </c>
      <c r="C101" s="101" t="str">
        <f t="shared" si="4"/>
        <v>45610 1200H</v>
      </c>
      <c r="D101" s="362">
        <v>641.29</v>
      </c>
      <c r="E101" s="363">
        <v>49.66</v>
      </c>
      <c r="F101" s="362">
        <v>1102.8</v>
      </c>
      <c r="G101" s="363">
        <v>6.2</v>
      </c>
      <c r="H101" s="362"/>
      <c r="I101" s="365"/>
      <c r="J101" s="423">
        <v>73458.039999999994</v>
      </c>
      <c r="K101" s="364">
        <v>886.36</v>
      </c>
      <c r="L101" s="364">
        <v>32899.18</v>
      </c>
      <c r="M101" s="363">
        <v>101.47</v>
      </c>
      <c r="N101" s="362">
        <v>5186.04</v>
      </c>
      <c r="O101" s="364">
        <v>15.77</v>
      </c>
      <c r="P101" s="364">
        <v>32486.799999999999</v>
      </c>
      <c r="Q101" s="364">
        <v>28.6</v>
      </c>
      <c r="R101" s="364"/>
      <c r="S101" s="364"/>
      <c r="T101" s="364">
        <v>535.52</v>
      </c>
      <c r="U101" s="364">
        <v>628.97</v>
      </c>
      <c r="V101" s="364">
        <v>9647.23</v>
      </c>
      <c r="W101" s="364">
        <v>9.0399999999999991</v>
      </c>
      <c r="X101" s="364">
        <v>35386</v>
      </c>
      <c r="Y101" s="364">
        <v>69</v>
      </c>
      <c r="Z101" s="364">
        <v>230.13</v>
      </c>
      <c r="AA101" s="364">
        <v>0.15</v>
      </c>
      <c r="AB101" s="364">
        <v>6023.74</v>
      </c>
      <c r="AC101" s="364" t="s">
        <v>1</v>
      </c>
      <c r="AD101" s="364">
        <v>54150</v>
      </c>
      <c r="AE101" s="363">
        <v>78</v>
      </c>
      <c r="AF101" s="364"/>
      <c r="AG101" s="365"/>
      <c r="AH101" s="364"/>
      <c r="AI101" s="363"/>
      <c r="AJ101" s="397"/>
      <c r="AK101" s="365"/>
      <c r="AL101" s="397"/>
      <c r="AM101" s="365"/>
      <c r="AN101" s="397"/>
      <c r="AO101" s="365"/>
    </row>
    <row r="102" spans="1:41" ht="15" x14ac:dyDescent="0.2">
      <c r="A102" s="383">
        <f t="shared" si="5"/>
        <v>45611</v>
      </c>
      <c r="B102" s="93" t="s">
        <v>2185</v>
      </c>
      <c r="C102" s="101" t="str">
        <f t="shared" si="4"/>
        <v>45611 0000H</v>
      </c>
      <c r="D102" s="261">
        <v>645.79999999999995</v>
      </c>
      <c r="E102" s="262">
        <v>49.66</v>
      </c>
      <c r="F102" s="261">
        <v>1102.8</v>
      </c>
      <c r="G102" s="262">
        <v>6.2</v>
      </c>
      <c r="H102" s="261"/>
      <c r="I102" s="367"/>
      <c r="J102" s="424">
        <v>73468.210000000006</v>
      </c>
      <c r="K102" s="366">
        <v>886.32</v>
      </c>
      <c r="L102" s="366">
        <v>32902.769999999997</v>
      </c>
      <c r="M102" s="262">
        <v>101.47</v>
      </c>
      <c r="N102" s="261">
        <v>5191.54</v>
      </c>
      <c r="O102" s="366">
        <v>15.77</v>
      </c>
      <c r="P102" s="366">
        <v>32493</v>
      </c>
      <c r="Q102" s="366">
        <v>28.6</v>
      </c>
      <c r="R102" s="366"/>
      <c r="S102" s="366"/>
      <c r="T102" s="366">
        <v>538.67999999999995</v>
      </c>
      <c r="U102" s="366">
        <v>629.15</v>
      </c>
      <c r="V102" s="366">
        <v>9651.8799999999992</v>
      </c>
      <c r="W102" s="366">
        <v>9.0399999999999991</v>
      </c>
      <c r="X102" s="366">
        <v>35395</v>
      </c>
      <c r="Y102" s="366">
        <v>69</v>
      </c>
      <c r="Z102" s="366">
        <v>232.25</v>
      </c>
      <c r="AA102" s="366">
        <v>0.15</v>
      </c>
      <c r="AB102" s="366">
        <v>6031.29</v>
      </c>
      <c r="AC102" s="366">
        <v>0</v>
      </c>
      <c r="AD102" s="366">
        <v>54150</v>
      </c>
      <c r="AE102" s="262">
        <v>78</v>
      </c>
      <c r="AF102" s="366"/>
      <c r="AG102" s="367"/>
      <c r="AH102" s="366"/>
      <c r="AI102" s="262"/>
      <c r="AJ102" s="396"/>
      <c r="AK102" s="367"/>
      <c r="AL102" s="396"/>
      <c r="AM102" s="367"/>
      <c r="AN102" s="396"/>
      <c r="AO102" s="367"/>
    </row>
    <row r="103" spans="1:41" ht="15" x14ac:dyDescent="0.2">
      <c r="A103" s="383">
        <f t="shared" si="5"/>
        <v>45611</v>
      </c>
      <c r="B103" s="93" t="s">
        <v>285</v>
      </c>
      <c r="C103" s="101" t="str">
        <f t="shared" si="4"/>
        <v>45611 1200H</v>
      </c>
      <c r="D103" s="362">
        <v>649.6</v>
      </c>
      <c r="E103" s="363">
        <v>49.66</v>
      </c>
      <c r="F103" s="362">
        <v>1102.8</v>
      </c>
      <c r="G103" s="363">
        <v>6.2</v>
      </c>
      <c r="H103" s="362"/>
      <c r="I103" s="365"/>
      <c r="J103" s="423">
        <v>73478.460000000006</v>
      </c>
      <c r="K103" s="364">
        <v>886.33</v>
      </c>
      <c r="L103" s="364">
        <v>32904.74</v>
      </c>
      <c r="M103" s="363">
        <v>101.51</v>
      </c>
      <c r="N103" s="362">
        <v>5197.3500000000004</v>
      </c>
      <c r="O103" s="364">
        <v>15.77</v>
      </c>
      <c r="P103" s="364">
        <v>32498.799999999999</v>
      </c>
      <c r="Q103" s="364">
        <v>28.6</v>
      </c>
      <c r="R103" s="364"/>
      <c r="S103" s="364"/>
      <c r="T103" s="364">
        <v>539.58000000000004</v>
      </c>
      <c r="U103" s="364">
        <v>629.87</v>
      </c>
      <c r="V103" s="364">
        <v>9655.49</v>
      </c>
      <c r="W103" s="364">
        <v>9.0399999999999991</v>
      </c>
      <c r="X103" s="364">
        <v>35401</v>
      </c>
      <c r="Y103" s="364">
        <v>69</v>
      </c>
      <c r="Z103" s="364">
        <v>232.25</v>
      </c>
      <c r="AA103" s="364">
        <v>0.15</v>
      </c>
      <c r="AB103" s="364">
        <v>6037.63</v>
      </c>
      <c r="AC103" s="364">
        <v>0</v>
      </c>
      <c r="AD103" s="364">
        <v>54150</v>
      </c>
      <c r="AE103" s="363">
        <v>78</v>
      </c>
      <c r="AF103" s="364"/>
      <c r="AG103" s="365"/>
      <c r="AH103" s="364"/>
      <c r="AI103" s="363"/>
      <c r="AJ103" s="397"/>
      <c r="AK103" s="365"/>
      <c r="AL103" s="397"/>
      <c r="AM103" s="365"/>
      <c r="AN103" s="397"/>
      <c r="AO103" s="365"/>
    </row>
    <row r="104" spans="1:41" ht="15" x14ac:dyDescent="0.2">
      <c r="A104" s="383">
        <f t="shared" si="5"/>
        <v>45612</v>
      </c>
      <c r="B104" s="93" t="s">
        <v>2185</v>
      </c>
      <c r="C104" s="101" t="str">
        <f t="shared" si="4"/>
        <v>45612 0000H</v>
      </c>
      <c r="D104" s="261">
        <v>654.78</v>
      </c>
      <c r="E104" s="262">
        <v>49.66</v>
      </c>
      <c r="F104" s="261">
        <v>1102.8</v>
      </c>
      <c r="G104" s="262">
        <v>6.2</v>
      </c>
      <c r="H104" s="261"/>
      <c r="I104" s="367"/>
      <c r="J104" s="424">
        <v>73486.929999999993</v>
      </c>
      <c r="K104" s="366">
        <v>886.39</v>
      </c>
      <c r="L104" s="366">
        <v>32907.71</v>
      </c>
      <c r="M104" s="262">
        <v>101.54</v>
      </c>
      <c r="N104" s="261">
        <v>5203.1400000000003</v>
      </c>
      <c r="O104" s="366">
        <v>15.77</v>
      </c>
      <c r="P104" s="366">
        <v>32506.1</v>
      </c>
      <c r="Q104" s="366">
        <v>28.6</v>
      </c>
      <c r="R104" s="366"/>
      <c r="S104" s="366"/>
      <c r="T104" s="366">
        <v>542.19000000000005</v>
      </c>
      <c r="U104" s="366">
        <v>630.01</v>
      </c>
      <c r="V104" s="366">
        <v>9660.11</v>
      </c>
      <c r="W104" s="366">
        <v>9.0399999999999991</v>
      </c>
      <c r="X104" s="366">
        <v>35410</v>
      </c>
      <c r="Y104" s="366">
        <v>69</v>
      </c>
      <c r="Z104" s="366">
        <v>232.25</v>
      </c>
      <c r="AA104" s="366">
        <v>0.15</v>
      </c>
      <c r="AB104" s="366">
        <v>6045.2</v>
      </c>
      <c r="AC104" s="366">
        <v>0</v>
      </c>
      <c r="AD104" s="366">
        <v>54150</v>
      </c>
      <c r="AE104" s="262">
        <v>78</v>
      </c>
      <c r="AF104" s="366"/>
      <c r="AG104" s="367"/>
      <c r="AH104" s="366"/>
      <c r="AI104" s="262"/>
      <c r="AJ104" s="396"/>
      <c r="AK104" s="367"/>
      <c r="AL104" s="396"/>
      <c r="AM104" s="367"/>
      <c r="AN104" s="396"/>
      <c r="AO104" s="367"/>
    </row>
    <row r="105" spans="1:41" ht="15" x14ac:dyDescent="0.2">
      <c r="A105" s="383">
        <f t="shared" si="5"/>
        <v>45612</v>
      </c>
      <c r="B105" s="93" t="s">
        <v>285</v>
      </c>
      <c r="C105" s="101" t="str">
        <f t="shared" si="4"/>
        <v>45612 1200H</v>
      </c>
      <c r="D105" s="362">
        <v>658.31</v>
      </c>
      <c r="E105" s="363">
        <v>49.66</v>
      </c>
      <c r="F105" s="362">
        <v>1102.8</v>
      </c>
      <c r="G105" s="363">
        <v>6.2</v>
      </c>
      <c r="H105" s="362"/>
      <c r="I105" s="365"/>
      <c r="J105" s="423">
        <v>73490.350000000006</v>
      </c>
      <c r="K105" s="364">
        <v>886.72</v>
      </c>
      <c r="L105" s="364">
        <v>32910.93</v>
      </c>
      <c r="M105" s="363">
        <v>101.56</v>
      </c>
      <c r="N105" s="362">
        <v>5208.9399999999996</v>
      </c>
      <c r="O105" s="364">
        <v>15.77</v>
      </c>
      <c r="P105" s="364">
        <v>32511.7</v>
      </c>
      <c r="Q105" s="364">
        <v>28.6</v>
      </c>
      <c r="R105" s="364"/>
      <c r="S105" s="364"/>
      <c r="T105" s="364">
        <v>542.25</v>
      </c>
      <c r="U105" s="364">
        <v>630.01</v>
      </c>
      <c r="V105" s="364">
        <v>9663.82</v>
      </c>
      <c r="W105" s="364">
        <v>9.0399999999999991</v>
      </c>
      <c r="X105" s="364">
        <v>35416</v>
      </c>
      <c r="Y105" s="364">
        <v>69</v>
      </c>
      <c r="Z105" s="364">
        <v>232.25</v>
      </c>
      <c r="AA105" s="364">
        <v>0.15</v>
      </c>
      <c r="AB105" s="364">
        <v>6051.57</v>
      </c>
      <c r="AC105" s="364">
        <v>0</v>
      </c>
      <c r="AD105" s="364">
        <v>54150</v>
      </c>
      <c r="AE105" s="363">
        <v>78</v>
      </c>
      <c r="AF105" s="364"/>
      <c r="AG105" s="365"/>
      <c r="AH105" s="364"/>
      <c r="AI105" s="363"/>
      <c r="AJ105" s="397"/>
      <c r="AK105" s="365"/>
      <c r="AL105" s="397"/>
      <c r="AM105" s="365"/>
      <c r="AN105" s="397"/>
      <c r="AO105" s="365"/>
    </row>
    <row r="106" spans="1:41" ht="15" x14ac:dyDescent="0.2">
      <c r="A106" s="383">
        <f t="shared" si="5"/>
        <v>45613</v>
      </c>
      <c r="B106" s="93" t="s">
        <v>2185</v>
      </c>
      <c r="C106" s="101" t="str">
        <f t="shared" si="4"/>
        <v>45613 0000H</v>
      </c>
      <c r="D106" s="261">
        <v>663.31</v>
      </c>
      <c r="E106" s="262">
        <v>49.66</v>
      </c>
      <c r="F106" s="261">
        <v>1102.8</v>
      </c>
      <c r="G106" s="262">
        <v>6.2</v>
      </c>
      <c r="H106" s="261"/>
      <c r="I106" s="367"/>
      <c r="J106" s="424">
        <v>73499.44</v>
      </c>
      <c r="K106" s="366">
        <v>886.77</v>
      </c>
      <c r="L106" s="366">
        <v>32914.65</v>
      </c>
      <c r="M106" s="262">
        <v>101.556</v>
      </c>
      <c r="N106" s="261">
        <v>5214.6899999999996</v>
      </c>
      <c r="O106" s="366">
        <v>15.77</v>
      </c>
      <c r="P106" s="366">
        <v>32519.8</v>
      </c>
      <c r="Q106" s="366">
        <v>28.6</v>
      </c>
      <c r="R106" s="366"/>
      <c r="S106" s="366"/>
      <c r="T106" s="366">
        <v>543.61</v>
      </c>
      <c r="U106" s="366">
        <v>631.07000000000005</v>
      </c>
      <c r="V106" s="366">
        <v>9668.9599999999991</v>
      </c>
      <c r="W106" s="366">
        <v>9.0399999999999991</v>
      </c>
      <c r="X106" s="366">
        <v>35422</v>
      </c>
      <c r="Y106" s="366">
        <v>69</v>
      </c>
      <c r="Z106" s="366">
        <v>232.25</v>
      </c>
      <c r="AA106" s="366">
        <v>0.15</v>
      </c>
      <c r="AB106" s="366">
        <v>6059.13</v>
      </c>
      <c r="AC106" s="366">
        <v>0</v>
      </c>
      <c r="AD106" s="366">
        <v>54150</v>
      </c>
      <c r="AE106" s="262">
        <v>78</v>
      </c>
      <c r="AF106" s="366"/>
      <c r="AG106" s="367"/>
      <c r="AH106" s="366"/>
      <c r="AI106" s="262"/>
      <c r="AJ106" s="396"/>
      <c r="AK106" s="367"/>
      <c r="AL106" s="396"/>
      <c r="AM106" s="367"/>
      <c r="AN106" s="396"/>
      <c r="AO106" s="367"/>
    </row>
    <row r="107" spans="1:41" ht="15" x14ac:dyDescent="0.2">
      <c r="A107" s="383">
        <f t="shared" si="5"/>
        <v>45613</v>
      </c>
      <c r="B107" s="93" t="s">
        <v>285</v>
      </c>
      <c r="C107" s="101" t="str">
        <f t="shared" si="4"/>
        <v>45613 1200H</v>
      </c>
      <c r="D107" s="362">
        <v>666.7</v>
      </c>
      <c r="E107" s="363">
        <v>49.66</v>
      </c>
      <c r="F107" s="362">
        <v>1102.8</v>
      </c>
      <c r="G107" s="363">
        <v>6.2</v>
      </c>
      <c r="H107" s="362"/>
      <c r="I107" s="365"/>
      <c r="J107" s="423">
        <v>73503.350000000006</v>
      </c>
      <c r="K107" s="364">
        <v>887.01</v>
      </c>
      <c r="L107" s="364">
        <v>32918.400000000001</v>
      </c>
      <c r="M107" s="363">
        <v>101.56</v>
      </c>
      <c r="N107" s="362">
        <v>5220.47</v>
      </c>
      <c r="O107" s="364">
        <v>15.77</v>
      </c>
      <c r="P107" s="364">
        <v>32525.1</v>
      </c>
      <c r="Q107" s="364">
        <v>28.6</v>
      </c>
      <c r="R107" s="364"/>
      <c r="S107" s="364"/>
      <c r="T107" s="364">
        <v>543.63</v>
      </c>
      <c r="U107" s="364">
        <v>632.21</v>
      </c>
      <c r="V107" s="364">
        <v>9672.26</v>
      </c>
      <c r="W107" s="364">
        <v>9.0399999999999991</v>
      </c>
      <c r="X107" s="364">
        <v>35430</v>
      </c>
      <c r="Y107" s="364">
        <v>69</v>
      </c>
      <c r="Z107" s="364">
        <v>232.25</v>
      </c>
      <c r="AA107" s="364">
        <v>0.15</v>
      </c>
      <c r="AB107" s="364">
        <v>6065.31</v>
      </c>
      <c r="AC107" s="364">
        <v>0</v>
      </c>
      <c r="AD107" s="364">
        <v>54150</v>
      </c>
      <c r="AE107" s="363">
        <v>78</v>
      </c>
      <c r="AF107" s="364"/>
      <c r="AG107" s="365"/>
      <c r="AH107" s="364"/>
      <c r="AI107" s="363"/>
      <c r="AJ107" s="397"/>
      <c r="AK107" s="365"/>
      <c r="AL107" s="397"/>
      <c r="AM107" s="365"/>
      <c r="AN107" s="397"/>
      <c r="AO107" s="365"/>
    </row>
    <row r="108" spans="1:41" ht="15" x14ac:dyDescent="0.2">
      <c r="A108" s="383">
        <f t="shared" si="5"/>
        <v>45614</v>
      </c>
      <c r="B108" s="93" t="s">
        <v>2185</v>
      </c>
      <c r="C108" s="101" t="str">
        <f t="shared" si="4"/>
        <v>45614 0000H</v>
      </c>
      <c r="D108" s="261">
        <v>671.56</v>
      </c>
      <c r="E108" s="262">
        <v>49.66</v>
      </c>
      <c r="F108" s="261">
        <v>1102.8</v>
      </c>
      <c r="G108" s="262">
        <v>6.2</v>
      </c>
      <c r="H108" s="261"/>
      <c r="I108" s="367"/>
      <c r="J108" s="424">
        <v>73512.3</v>
      </c>
      <c r="K108" s="366">
        <v>887.07</v>
      </c>
      <c r="L108" s="366">
        <v>32922.080000000002</v>
      </c>
      <c r="M108" s="262">
        <v>101.56</v>
      </c>
      <c r="N108" s="261">
        <v>5226.25</v>
      </c>
      <c r="O108" s="366">
        <v>15.77</v>
      </c>
      <c r="P108" s="366">
        <v>32532.6</v>
      </c>
      <c r="Q108" s="366">
        <v>28.6</v>
      </c>
      <c r="R108" s="366"/>
      <c r="S108" s="366"/>
      <c r="T108" s="366">
        <v>543.91999999999996</v>
      </c>
      <c r="U108" s="366">
        <v>632.88</v>
      </c>
      <c r="V108" s="366">
        <v>9676.85</v>
      </c>
      <c r="W108" s="366">
        <v>9.0399999999999991</v>
      </c>
      <c r="X108" s="366">
        <v>35437</v>
      </c>
      <c r="Y108" s="366">
        <v>69</v>
      </c>
      <c r="Z108" s="366">
        <v>232.25</v>
      </c>
      <c r="AA108" s="366">
        <v>0.15</v>
      </c>
      <c r="AB108" s="366">
        <v>6072.78</v>
      </c>
      <c r="AC108" s="366">
        <v>0</v>
      </c>
      <c r="AD108" s="366">
        <v>54150</v>
      </c>
      <c r="AE108" s="262">
        <v>78</v>
      </c>
      <c r="AF108" s="366"/>
      <c r="AG108" s="367"/>
      <c r="AH108" s="366"/>
      <c r="AI108" s="262"/>
      <c r="AJ108" s="396"/>
      <c r="AK108" s="367"/>
      <c r="AL108" s="396"/>
      <c r="AM108" s="367"/>
      <c r="AN108" s="396"/>
      <c r="AO108" s="367"/>
    </row>
    <row r="109" spans="1:41" ht="15" x14ac:dyDescent="0.2">
      <c r="A109" s="383">
        <f t="shared" si="5"/>
        <v>45614</v>
      </c>
      <c r="B109" s="93" t="s">
        <v>285</v>
      </c>
      <c r="C109" s="101" t="str">
        <f t="shared" si="4"/>
        <v>45614 1200H</v>
      </c>
      <c r="D109" s="362">
        <v>674.96</v>
      </c>
      <c r="E109" s="363">
        <v>49.66</v>
      </c>
      <c r="F109" s="362">
        <v>1102.8</v>
      </c>
      <c r="G109" s="363">
        <v>6.2</v>
      </c>
      <c r="H109" s="362"/>
      <c r="I109" s="365"/>
      <c r="J109" s="423">
        <v>73515.490000000005</v>
      </c>
      <c r="K109" s="364">
        <v>887.37</v>
      </c>
      <c r="L109" s="364">
        <v>32925.919999999998</v>
      </c>
      <c r="M109" s="363">
        <v>101.56</v>
      </c>
      <c r="N109" s="362">
        <v>5231.95</v>
      </c>
      <c r="O109" s="364">
        <v>15.77</v>
      </c>
      <c r="P109" s="364">
        <v>32537.7</v>
      </c>
      <c r="Q109" s="364">
        <v>28.6</v>
      </c>
      <c r="R109" s="364"/>
      <c r="S109" s="364"/>
      <c r="T109" s="364">
        <v>544.83000000000004</v>
      </c>
      <c r="U109" s="364">
        <v>633.54</v>
      </c>
      <c r="V109" s="364">
        <v>9680.5499999999993</v>
      </c>
      <c r="W109" s="364">
        <v>9.0399999999999991</v>
      </c>
      <c r="X109" s="364">
        <v>35444</v>
      </c>
      <c r="Y109" s="364">
        <v>69</v>
      </c>
      <c r="Z109" s="364">
        <v>232.25</v>
      </c>
      <c r="AA109" s="364">
        <v>0.15</v>
      </c>
      <c r="AB109" s="364">
        <v>6078.89</v>
      </c>
      <c r="AC109" s="364">
        <v>0</v>
      </c>
      <c r="AD109" s="364">
        <v>54150</v>
      </c>
      <c r="AE109" s="363">
        <v>78</v>
      </c>
      <c r="AF109" s="364"/>
      <c r="AG109" s="365"/>
      <c r="AH109" s="364"/>
      <c r="AI109" s="363"/>
      <c r="AJ109" s="397"/>
      <c r="AK109" s="365"/>
      <c r="AL109" s="397"/>
      <c r="AM109" s="365"/>
      <c r="AN109" s="397"/>
      <c r="AO109" s="365"/>
    </row>
    <row r="110" spans="1:41" ht="15" x14ac:dyDescent="0.2">
      <c r="A110" s="383">
        <f t="shared" si="5"/>
        <v>45615</v>
      </c>
      <c r="B110" s="93" t="s">
        <v>2185</v>
      </c>
      <c r="C110" s="101" t="str">
        <f t="shared" si="4"/>
        <v>45615 0000H</v>
      </c>
      <c r="D110" s="261">
        <v>680.06</v>
      </c>
      <c r="E110" s="262">
        <v>49.66</v>
      </c>
      <c r="F110" s="261">
        <v>1102.8</v>
      </c>
      <c r="G110" s="262">
        <v>6.2</v>
      </c>
      <c r="H110" s="261"/>
      <c r="I110" s="367"/>
      <c r="J110" s="424">
        <v>73525.240000000005</v>
      </c>
      <c r="K110" s="366">
        <v>887.37</v>
      </c>
      <c r="L110" s="366">
        <v>32929.26</v>
      </c>
      <c r="M110" s="262">
        <v>101.57</v>
      </c>
      <c r="N110" s="261">
        <v>5237.01</v>
      </c>
      <c r="O110" s="366">
        <v>15.77</v>
      </c>
      <c r="P110" s="366">
        <v>32544.799999999999</v>
      </c>
      <c r="Q110" s="366">
        <v>28.6</v>
      </c>
      <c r="R110" s="366"/>
      <c r="S110" s="366"/>
      <c r="T110" s="366">
        <v>546.67999999999995</v>
      </c>
      <c r="U110" s="366">
        <v>633.69000000000005</v>
      </c>
      <c r="V110" s="366">
        <v>9684.77</v>
      </c>
      <c r="W110" s="366">
        <v>9.0399999999999991</v>
      </c>
      <c r="X110" s="366">
        <v>35452</v>
      </c>
      <c r="Y110" s="366">
        <v>69</v>
      </c>
      <c r="Z110" s="366">
        <v>232.25</v>
      </c>
      <c r="AA110" s="366">
        <v>0.15</v>
      </c>
      <c r="AB110" s="366">
        <v>6085.3</v>
      </c>
      <c r="AC110" s="366">
        <v>0</v>
      </c>
      <c r="AD110" s="366">
        <v>54150</v>
      </c>
      <c r="AE110" s="262">
        <v>78</v>
      </c>
      <c r="AF110" s="366"/>
      <c r="AG110" s="367"/>
      <c r="AH110" s="366"/>
      <c r="AI110" s="262"/>
      <c r="AJ110" s="396"/>
      <c r="AK110" s="367"/>
      <c r="AL110" s="396"/>
      <c r="AM110" s="367"/>
      <c r="AN110" s="396"/>
      <c r="AO110" s="367"/>
    </row>
    <row r="111" spans="1:41" ht="15" x14ac:dyDescent="0.2">
      <c r="A111" s="383">
        <f t="shared" si="5"/>
        <v>45615</v>
      </c>
      <c r="B111" s="93" t="s">
        <v>285</v>
      </c>
      <c r="C111" s="101" t="str">
        <f t="shared" si="4"/>
        <v>45615 1200H</v>
      </c>
      <c r="D111" s="362">
        <v>684.53</v>
      </c>
      <c r="E111" s="363">
        <v>49.66</v>
      </c>
      <c r="F111" s="362">
        <v>1102.8</v>
      </c>
      <c r="G111" s="363">
        <v>6.2</v>
      </c>
      <c r="H111" s="362"/>
      <c r="I111" s="365"/>
      <c r="J111" s="423">
        <v>73533.740000000005</v>
      </c>
      <c r="K111" s="364">
        <v>887.4</v>
      </c>
      <c r="L111" s="364">
        <v>32929.57</v>
      </c>
      <c r="M111" s="363">
        <v>101.61</v>
      </c>
      <c r="N111" s="362">
        <v>5239.58</v>
      </c>
      <c r="O111" s="364">
        <v>15.77</v>
      </c>
      <c r="P111" s="364">
        <v>32545.4</v>
      </c>
      <c r="Q111" s="364">
        <v>28.7</v>
      </c>
      <c r="R111" s="364"/>
      <c r="S111" s="364"/>
      <c r="T111" s="364">
        <v>546.89</v>
      </c>
      <c r="U111" s="364">
        <v>633.94000000000005</v>
      </c>
      <c r="V111" s="364">
        <v>9687.58</v>
      </c>
      <c r="W111" s="364">
        <v>9.0399999999999991</v>
      </c>
      <c r="X111" s="364">
        <v>35459</v>
      </c>
      <c r="Y111" s="364">
        <v>69</v>
      </c>
      <c r="Z111" s="364">
        <v>232.25</v>
      </c>
      <c r="AA111" s="364">
        <v>0.15</v>
      </c>
      <c r="AB111" s="364">
        <v>6091.9</v>
      </c>
      <c r="AC111" s="364"/>
      <c r="AD111" s="364">
        <v>54150</v>
      </c>
      <c r="AE111" s="363">
        <v>78</v>
      </c>
      <c r="AF111" s="364"/>
      <c r="AG111" s="365"/>
      <c r="AH111" s="364"/>
      <c r="AI111" s="363"/>
      <c r="AJ111" s="397"/>
      <c r="AK111" s="365"/>
      <c r="AL111" s="397"/>
      <c r="AM111" s="365"/>
      <c r="AN111" s="397"/>
      <c r="AO111" s="365"/>
    </row>
    <row r="112" spans="1:41" ht="15" x14ac:dyDescent="0.2">
      <c r="A112" s="383">
        <f t="shared" si="5"/>
        <v>45616</v>
      </c>
      <c r="B112" s="93" t="s">
        <v>2185</v>
      </c>
      <c r="C112" s="101" t="str">
        <f t="shared" si="4"/>
        <v>45616 0000H</v>
      </c>
      <c r="D112" s="261">
        <v>689.11</v>
      </c>
      <c r="E112" s="262">
        <v>49.66</v>
      </c>
      <c r="F112" s="261">
        <v>1102.8</v>
      </c>
      <c r="G112" s="262">
        <v>6.2</v>
      </c>
      <c r="H112" s="261"/>
      <c r="I112" s="367"/>
      <c r="J112" s="424">
        <v>73543.53</v>
      </c>
      <c r="K112" s="366">
        <v>887.4</v>
      </c>
      <c r="L112" s="366">
        <v>32933.33</v>
      </c>
      <c r="M112" s="262">
        <v>101.61</v>
      </c>
      <c r="N112" s="261">
        <v>5245.22</v>
      </c>
      <c r="O112" s="366">
        <v>15.77</v>
      </c>
      <c r="P112" s="366">
        <v>32552.7</v>
      </c>
      <c r="Q112" s="366">
        <v>28.7</v>
      </c>
      <c r="R112" s="366"/>
      <c r="S112" s="366"/>
      <c r="T112" s="366">
        <v>547.63</v>
      </c>
      <c r="U112" s="366">
        <v>634.22</v>
      </c>
      <c r="V112" s="366">
        <v>9692.02</v>
      </c>
      <c r="W112" s="366">
        <v>9.0399999999999991</v>
      </c>
      <c r="X112" s="366">
        <v>35466</v>
      </c>
      <c r="Y112" s="366">
        <v>69</v>
      </c>
      <c r="Z112" s="366">
        <v>234.51</v>
      </c>
      <c r="AA112" s="366">
        <v>0.15</v>
      </c>
      <c r="AB112" s="366">
        <v>6098.7</v>
      </c>
      <c r="AC112" s="366">
        <v>0</v>
      </c>
      <c r="AD112" s="366">
        <v>54150</v>
      </c>
      <c r="AE112" s="262">
        <v>78</v>
      </c>
      <c r="AF112" s="366"/>
      <c r="AG112" s="367"/>
      <c r="AH112" s="366"/>
      <c r="AI112" s="262"/>
      <c r="AJ112" s="396"/>
      <c r="AK112" s="367"/>
      <c r="AL112" s="396"/>
      <c r="AM112" s="367"/>
      <c r="AN112" s="396"/>
      <c r="AO112" s="367"/>
    </row>
    <row r="113" spans="1:41" ht="15" x14ac:dyDescent="0.2">
      <c r="A113" s="383">
        <f t="shared" si="5"/>
        <v>45616</v>
      </c>
      <c r="B113" s="93" t="s">
        <v>285</v>
      </c>
      <c r="C113" s="101" t="str">
        <f t="shared" si="4"/>
        <v>45616 1200H</v>
      </c>
      <c r="D113" s="362">
        <v>693.16</v>
      </c>
      <c r="E113" s="363">
        <v>49.66</v>
      </c>
      <c r="F113" s="362">
        <v>1102.8</v>
      </c>
      <c r="G113" s="363">
        <v>6.2</v>
      </c>
      <c r="H113" s="362"/>
      <c r="I113" s="365"/>
      <c r="J113" s="423">
        <v>73553.210000000006</v>
      </c>
      <c r="K113" s="364">
        <v>887.4</v>
      </c>
      <c r="L113" s="364">
        <v>32935.800000000003</v>
      </c>
      <c r="M113" s="363">
        <v>101.64</v>
      </c>
      <c r="N113" s="362">
        <v>5250.78</v>
      </c>
      <c r="O113" s="364">
        <v>15.77</v>
      </c>
      <c r="P113" s="364">
        <v>32557.7</v>
      </c>
      <c r="Q113" s="364">
        <v>28.7</v>
      </c>
      <c r="R113" s="364"/>
      <c r="S113" s="364"/>
      <c r="T113" s="364">
        <v>548.84</v>
      </c>
      <c r="U113" s="364">
        <v>634.66999999999996</v>
      </c>
      <c r="V113" s="364">
        <v>9695.73</v>
      </c>
      <c r="W113" s="364">
        <v>9.0399999999999991</v>
      </c>
      <c r="X113" s="364">
        <v>35472</v>
      </c>
      <c r="Y113" s="364">
        <v>69</v>
      </c>
      <c r="Z113" s="364">
        <v>234.51</v>
      </c>
      <c r="AA113" s="364">
        <v>0.15</v>
      </c>
      <c r="AB113" s="364">
        <v>6104.74</v>
      </c>
      <c r="AC113" s="364"/>
      <c r="AD113" s="364">
        <v>54151</v>
      </c>
      <c r="AE113" s="363">
        <v>78</v>
      </c>
      <c r="AF113" s="364"/>
      <c r="AG113" s="365"/>
      <c r="AH113" s="364"/>
      <c r="AI113" s="363"/>
      <c r="AJ113" s="397"/>
      <c r="AK113" s="365"/>
      <c r="AL113" s="397"/>
      <c r="AM113" s="365"/>
      <c r="AN113" s="397"/>
      <c r="AO113" s="365"/>
    </row>
    <row r="114" spans="1:41" ht="15" x14ac:dyDescent="0.2">
      <c r="A114" s="383">
        <f t="shared" si="5"/>
        <v>45617</v>
      </c>
      <c r="B114" s="93" t="s">
        <v>2185</v>
      </c>
      <c r="C114" s="101" t="str">
        <f t="shared" si="4"/>
        <v>45617 0000H</v>
      </c>
      <c r="D114" s="261">
        <v>698.14</v>
      </c>
      <c r="E114" s="262">
        <v>49.66</v>
      </c>
      <c r="F114" s="261">
        <v>1102.8</v>
      </c>
      <c r="G114" s="262">
        <v>6.2</v>
      </c>
      <c r="H114" s="261"/>
      <c r="I114" s="367"/>
      <c r="J114" s="424">
        <v>73559.3</v>
      </c>
      <c r="K114" s="366">
        <v>887.2</v>
      </c>
      <c r="L114" s="366">
        <v>32939.519999999997</v>
      </c>
      <c r="M114" s="262">
        <v>101.64</v>
      </c>
      <c r="N114" s="261">
        <v>5256.58</v>
      </c>
      <c r="O114" s="366">
        <v>15.77</v>
      </c>
      <c r="P114" s="366">
        <v>32565.3</v>
      </c>
      <c r="Q114" s="366">
        <v>28.7</v>
      </c>
      <c r="R114" s="366"/>
      <c r="S114" s="366"/>
      <c r="T114" s="366">
        <v>551.21</v>
      </c>
      <c r="U114" s="366">
        <v>634.84</v>
      </c>
      <c r="V114" s="366">
        <v>9700.23</v>
      </c>
      <c r="W114" s="366">
        <v>9.0399999999999991</v>
      </c>
      <c r="X114" s="366">
        <v>35479</v>
      </c>
      <c r="Y114" s="366">
        <v>69</v>
      </c>
      <c r="Z114" s="366">
        <v>234.51</v>
      </c>
      <c r="AA114" s="366">
        <v>0.15</v>
      </c>
      <c r="AB114" s="366">
        <v>6111.34</v>
      </c>
      <c r="AC114" s="366">
        <v>0</v>
      </c>
      <c r="AD114" s="366">
        <v>54151</v>
      </c>
      <c r="AE114" s="262">
        <v>78</v>
      </c>
      <c r="AF114" s="366"/>
      <c r="AG114" s="367"/>
      <c r="AH114" s="366"/>
      <c r="AI114" s="262"/>
      <c r="AJ114" s="396"/>
      <c r="AK114" s="367"/>
      <c r="AL114" s="396"/>
      <c r="AM114" s="367"/>
      <c r="AN114" s="396"/>
      <c r="AO114" s="367"/>
    </row>
    <row r="115" spans="1:41" ht="15" x14ac:dyDescent="0.2">
      <c r="A115" s="383">
        <f t="shared" si="5"/>
        <v>45617</v>
      </c>
      <c r="B115" s="93" t="s">
        <v>285</v>
      </c>
      <c r="C115" s="101" t="str">
        <f t="shared" si="4"/>
        <v>45617 1200H</v>
      </c>
      <c r="D115" s="362">
        <v>701.89</v>
      </c>
      <c r="E115" s="363">
        <v>49.66</v>
      </c>
      <c r="F115" s="362">
        <v>1102.8</v>
      </c>
      <c r="G115" s="363">
        <v>6.2</v>
      </c>
      <c r="H115" s="362"/>
      <c r="I115" s="365"/>
      <c r="J115" s="423">
        <v>73565.509999999995</v>
      </c>
      <c r="K115" s="364">
        <v>887.68</v>
      </c>
      <c r="L115" s="364">
        <v>32941.22</v>
      </c>
      <c r="M115" s="363">
        <v>101.69</v>
      </c>
      <c r="N115" s="362">
        <v>5262.38</v>
      </c>
      <c r="O115" s="364">
        <v>15.77</v>
      </c>
      <c r="P115" s="364">
        <v>32571.599999999999</v>
      </c>
      <c r="Q115" s="364">
        <v>28.7</v>
      </c>
      <c r="R115" s="364"/>
      <c r="S115" s="364"/>
      <c r="T115" s="364">
        <v>552.04999999999995</v>
      </c>
      <c r="U115" s="364">
        <v>635.44000000000005</v>
      </c>
      <c r="V115" s="364">
        <v>9703.8799999999992</v>
      </c>
      <c r="W115" s="364">
        <v>9.0399999999999991</v>
      </c>
      <c r="X115" s="364">
        <v>35486</v>
      </c>
      <c r="Y115" s="364">
        <v>69</v>
      </c>
      <c r="Z115" s="364">
        <v>234.51</v>
      </c>
      <c r="AA115" s="364">
        <v>0.15</v>
      </c>
      <c r="AB115" s="364">
        <v>6116.9</v>
      </c>
      <c r="AC115" s="364">
        <v>0</v>
      </c>
      <c r="AD115" s="364">
        <v>54151</v>
      </c>
      <c r="AE115" s="363">
        <v>79</v>
      </c>
      <c r="AF115" s="364"/>
      <c r="AG115" s="365"/>
      <c r="AH115" s="364"/>
      <c r="AI115" s="363"/>
      <c r="AJ115" s="397"/>
      <c r="AK115" s="365"/>
      <c r="AL115" s="397"/>
      <c r="AM115" s="365"/>
      <c r="AN115" s="397"/>
      <c r="AO115" s="365"/>
    </row>
    <row r="116" spans="1:41" ht="15" x14ac:dyDescent="0.2">
      <c r="A116" s="383">
        <f t="shared" si="5"/>
        <v>45618</v>
      </c>
      <c r="B116" s="93" t="s">
        <v>2185</v>
      </c>
      <c r="C116" s="101" t="str">
        <f t="shared" si="4"/>
        <v>45618 0000H</v>
      </c>
      <c r="D116" s="261">
        <v>707.39</v>
      </c>
      <c r="E116" s="262">
        <v>49.66</v>
      </c>
      <c r="F116" s="261">
        <v>1102.8</v>
      </c>
      <c r="G116" s="262">
        <v>6.2</v>
      </c>
      <c r="H116" s="261"/>
      <c r="I116" s="367"/>
      <c r="J116" s="424">
        <v>73575.94</v>
      </c>
      <c r="K116" s="366">
        <v>887.68</v>
      </c>
      <c r="L116" s="366">
        <v>32944.93</v>
      </c>
      <c r="M116" s="262">
        <v>101.69</v>
      </c>
      <c r="N116" s="261">
        <v>5268.18</v>
      </c>
      <c r="O116" s="366">
        <v>15.77</v>
      </c>
      <c r="P116" s="366">
        <v>32578.3</v>
      </c>
      <c r="Q116" s="366">
        <v>28.7</v>
      </c>
      <c r="R116" s="366"/>
      <c r="S116" s="366"/>
      <c r="T116" s="366">
        <v>554.02</v>
      </c>
      <c r="U116" s="366">
        <v>635.67999999999995</v>
      </c>
      <c r="V116" s="366">
        <v>9708.5499999999993</v>
      </c>
      <c r="W116" s="366">
        <v>9.0399999999999991</v>
      </c>
      <c r="X116" s="366">
        <v>35494</v>
      </c>
      <c r="Y116" s="366">
        <v>69</v>
      </c>
      <c r="Z116" s="366">
        <v>234.51</v>
      </c>
      <c r="AA116" s="366">
        <v>0.15</v>
      </c>
      <c r="AB116" s="366">
        <v>6123.62</v>
      </c>
      <c r="AC116" s="366">
        <v>0</v>
      </c>
      <c r="AD116" s="366">
        <v>54151</v>
      </c>
      <c r="AE116" s="262">
        <v>79</v>
      </c>
      <c r="AF116" s="366"/>
      <c r="AG116" s="367"/>
      <c r="AH116" s="366"/>
      <c r="AI116" s="262"/>
      <c r="AJ116" s="396"/>
      <c r="AK116" s="367"/>
      <c r="AL116" s="396"/>
      <c r="AM116" s="367"/>
      <c r="AN116" s="396"/>
      <c r="AO116" s="367"/>
    </row>
    <row r="117" spans="1:41" ht="15" x14ac:dyDescent="0.2">
      <c r="A117" s="383">
        <f t="shared" si="5"/>
        <v>45618</v>
      </c>
      <c r="B117" s="93" t="s">
        <v>285</v>
      </c>
      <c r="C117" s="101" t="str">
        <f t="shared" si="4"/>
        <v>45618 1200H</v>
      </c>
      <c r="D117" s="362">
        <v>709.6</v>
      </c>
      <c r="E117" s="363">
        <v>49.66</v>
      </c>
      <c r="F117" s="362">
        <v>1102.8</v>
      </c>
      <c r="G117" s="363">
        <v>6.2</v>
      </c>
      <c r="H117" s="362"/>
      <c r="I117" s="365"/>
      <c r="J117" s="423">
        <v>73586.080000000002</v>
      </c>
      <c r="K117" s="364">
        <v>887.68</v>
      </c>
      <c r="L117" s="364">
        <v>32946.94</v>
      </c>
      <c r="M117" s="363">
        <v>101.73</v>
      </c>
      <c r="N117" s="362">
        <v>5273.94</v>
      </c>
      <c r="O117" s="364">
        <v>15.77</v>
      </c>
      <c r="P117" s="364">
        <v>32584</v>
      </c>
      <c r="Q117" s="364">
        <v>28.7</v>
      </c>
      <c r="R117" s="364"/>
      <c r="S117" s="364"/>
      <c r="T117" s="364">
        <v>555.19000000000005</v>
      </c>
      <c r="U117" s="364">
        <v>636.42999999999995</v>
      </c>
      <c r="V117" s="364">
        <v>9712.27</v>
      </c>
      <c r="W117" s="364">
        <v>9.0399999999999991</v>
      </c>
      <c r="X117" s="364">
        <v>35500</v>
      </c>
      <c r="Y117" s="364">
        <v>69</v>
      </c>
      <c r="Z117" s="364">
        <v>234.51</v>
      </c>
      <c r="AA117" s="364">
        <v>0.15</v>
      </c>
      <c r="AB117" s="364">
        <v>6129.32</v>
      </c>
      <c r="AC117" s="364">
        <v>0</v>
      </c>
      <c r="AD117" s="364">
        <v>54152</v>
      </c>
      <c r="AE117" s="363">
        <v>79</v>
      </c>
      <c r="AF117" s="364"/>
      <c r="AG117" s="365"/>
      <c r="AH117" s="364"/>
      <c r="AI117" s="363"/>
      <c r="AJ117" s="397"/>
      <c r="AK117" s="365"/>
      <c r="AL117" s="397"/>
      <c r="AM117" s="365"/>
      <c r="AN117" s="397"/>
      <c r="AO117" s="365"/>
    </row>
    <row r="118" spans="1:41" ht="15" x14ac:dyDescent="0.2">
      <c r="A118" s="383">
        <f t="shared" si="5"/>
        <v>45619</v>
      </c>
      <c r="B118" s="93" t="s">
        <v>2185</v>
      </c>
      <c r="C118" s="101" t="str">
        <f t="shared" si="4"/>
        <v>45619 0000H</v>
      </c>
      <c r="D118" s="261">
        <v>716.23</v>
      </c>
      <c r="E118" s="262">
        <v>49.66</v>
      </c>
      <c r="F118" s="261">
        <v>1102.8</v>
      </c>
      <c r="G118" s="262">
        <v>6.2</v>
      </c>
      <c r="H118" s="261"/>
      <c r="I118" s="367"/>
      <c r="J118" s="424">
        <v>73596.100000000006</v>
      </c>
      <c r="K118" s="366">
        <v>887.68</v>
      </c>
      <c r="L118" s="366">
        <v>32950.519999999997</v>
      </c>
      <c r="M118" s="262">
        <v>101.73</v>
      </c>
      <c r="N118" s="261">
        <v>5279.79</v>
      </c>
      <c r="O118" s="366">
        <v>15.77</v>
      </c>
      <c r="P118" s="366">
        <v>32591.7</v>
      </c>
      <c r="Q118" s="366">
        <v>28.7</v>
      </c>
      <c r="R118" s="366"/>
      <c r="S118" s="366"/>
      <c r="T118" s="366">
        <v>557.78</v>
      </c>
      <c r="U118" s="366">
        <v>636.29</v>
      </c>
      <c r="V118" s="366">
        <v>9717.02</v>
      </c>
      <c r="W118" s="366">
        <v>9.0399999999999991</v>
      </c>
      <c r="X118" s="366">
        <v>35508</v>
      </c>
      <c r="Y118" s="366">
        <v>69</v>
      </c>
      <c r="Z118" s="366">
        <v>234.51</v>
      </c>
      <c r="AA118" s="366">
        <v>0.15</v>
      </c>
      <c r="AB118" s="366">
        <v>6136.4</v>
      </c>
      <c r="AC118" s="366">
        <v>0</v>
      </c>
      <c r="AD118" s="366">
        <v>54152</v>
      </c>
      <c r="AE118" s="262">
        <v>79</v>
      </c>
      <c r="AF118" s="366"/>
      <c r="AG118" s="367"/>
      <c r="AH118" s="366"/>
      <c r="AI118" s="262"/>
      <c r="AJ118" s="396"/>
      <c r="AK118" s="367"/>
      <c r="AL118" s="396"/>
      <c r="AM118" s="367"/>
      <c r="AN118" s="396"/>
      <c r="AO118" s="367"/>
    </row>
    <row r="119" spans="1:41" ht="15" x14ac:dyDescent="0.2">
      <c r="A119" s="383">
        <f t="shared" si="5"/>
        <v>45619</v>
      </c>
      <c r="B119" s="93" t="s">
        <v>285</v>
      </c>
      <c r="C119" s="101" t="str">
        <f t="shared" si="4"/>
        <v>45619 1200H</v>
      </c>
      <c r="D119" s="362">
        <v>720.17</v>
      </c>
      <c r="E119" s="363">
        <v>49.66</v>
      </c>
      <c r="F119" s="362">
        <v>1102.8</v>
      </c>
      <c r="G119" s="363">
        <v>6.2</v>
      </c>
      <c r="H119" s="362"/>
      <c r="I119" s="365"/>
      <c r="J119" s="423">
        <v>73606.350000000006</v>
      </c>
      <c r="K119" s="364">
        <v>887.68</v>
      </c>
      <c r="L119" s="364">
        <v>32950.519999999997</v>
      </c>
      <c r="M119" s="363">
        <v>101.79</v>
      </c>
      <c r="N119" s="362">
        <v>5285.47</v>
      </c>
      <c r="O119" s="364">
        <v>15.77</v>
      </c>
      <c r="P119" s="364">
        <v>32599.4</v>
      </c>
      <c r="Q119" s="364">
        <v>28.7</v>
      </c>
      <c r="R119" s="364"/>
      <c r="S119" s="364"/>
      <c r="T119" s="364">
        <v>558.61</v>
      </c>
      <c r="U119" s="364">
        <v>637.05999999999995</v>
      </c>
      <c r="V119" s="364">
        <v>9721.02</v>
      </c>
      <c r="W119" s="364">
        <v>9.0399999999999991</v>
      </c>
      <c r="X119" s="364">
        <v>35515</v>
      </c>
      <c r="Y119" s="364">
        <v>69</v>
      </c>
      <c r="Z119" s="364">
        <v>234.51</v>
      </c>
      <c r="AA119" s="364">
        <v>0.15</v>
      </c>
      <c r="AB119" s="364">
        <v>6141.44</v>
      </c>
      <c r="AC119" s="364">
        <v>0</v>
      </c>
      <c r="AD119" s="364">
        <v>54152</v>
      </c>
      <c r="AE119" s="363">
        <v>79</v>
      </c>
      <c r="AF119" s="364"/>
      <c r="AG119" s="365"/>
      <c r="AH119" s="364"/>
      <c r="AI119" s="363"/>
      <c r="AJ119" s="397"/>
      <c r="AK119" s="365"/>
      <c r="AL119" s="397"/>
      <c r="AM119" s="365"/>
      <c r="AN119" s="397"/>
      <c r="AO119" s="365"/>
    </row>
    <row r="120" spans="1:41" ht="15" x14ac:dyDescent="0.2">
      <c r="A120" s="383">
        <f t="shared" si="5"/>
        <v>45620</v>
      </c>
      <c r="B120" s="93" t="s">
        <v>2185</v>
      </c>
      <c r="C120" s="101" t="str">
        <f t="shared" si="4"/>
        <v>45620 0000H</v>
      </c>
      <c r="D120" s="261">
        <v>725.19</v>
      </c>
      <c r="E120" s="262">
        <v>49.66</v>
      </c>
      <c r="F120" s="261">
        <v>1102.8</v>
      </c>
      <c r="G120" s="262">
        <v>6.2</v>
      </c>
      <c r="H120" s="261"/>
      <c r="I120" s="367"/>
      <c r="J120" s="424">
        <v>73616.41</v>
      </c>
      <c r="K120" s="366">
        <v>887.68</v>
      </c>
      <c r="L120" s="366">
        <v>32950.519999999997</v>
      </c>
      <c r="M120" s="262">
        <v>101.79</v>
      </c>
      <c r="N120" s="261">
        <v>5291.33</v>
      </c>
      <c r="O120" s="366">
        <v>15.77</v>
      </c>
      <c r="P120" s="366">
        <v>32606.799999999999</v>
      </c>
      <c r="Q120" s="366">
        <v>28.7</v>
      </c>
      <c r="R120" s="366"/>
      <c r="S120" s="366"/>
      <c r="T120" s="366">
        <v>560.70000000000005</v>
      </c>
      <c r="U120" s="366">
        <v>637.16</v>
      </c>
      <c r="V120" s="366">
        <v>9726.2199999999993</v>
      </c>
      <c r="W120" s="366">
        <v>9.0399999999999991</v>
      </c>
      <c r="X120" s="366">
        <v>35521</v>
      </c>
      <c r="Y120" s="366">
        <v>69</v>
      </c>
      <c r="Z120" s="366">
        <v>234.51</v>
      </c>
      <c r="AA120" s="366">
        <v>0.15</v>
      </c>
      <c r="AB120" s="366">
        <v>6148.08</v>
      </c>
      <c r="AC120" s="366">
        <v>0</v>
      </c>
      <c r="AD120" s="366">
        <v>54152</v>
      </c>
      <c r="AE120" s="262">
        <v>79</v>
      </c>
      <c r="AF120" s="366"/>
      <c r="AG120" s="367"/>
      <c r="AH120" s="366"/>
      <c r="AI120" s="262"/>
      <c r="AJ120" s="396"/>
      <c r="AK120" s="367"/>
      <c r="AL120" s="396"/>
      <c r="AM120" s="367"/>
      <c r="AN120" s="396"/>
      <c r="AO120" s="367"/>
    </row>
    <row r="121" spans="1:41" ht="15" x14ac:dyDescent="0.2">
      <c r="A121" s="383">
        <f t="shared" si="5"/>
        <v>45620</v>
      </c>
      <c r="B121" s="93" t="s">
        <v>285</v>
      </c>
      <c r="C121" s="101" t="str">
        <f t="shared" si="4"/>
        <v>45620 1200H</v>
      </c>
      <c r="D121" s="362">
        <v>729.28</v>
      </c>
      <c r="E121" s="363">
        <v>49.66</v>
      </c>
      <c r="F121" s="362">
        <v>1102.8</v>
      </c>
      <c r="G121" s="363">
        <v>6.2</v>
      </c>
      <c r="H121" s="362"/>
      <c r="I121" s="365"/>
      <c r="J121" s="423">
        <v>73626.539999999994</v>
      </c>
      <c r="K121" s="364">
        <v>887.68</v>
      </c>
      <c r="L121" s="364">
        <v>32950.519999999997</v>
      </c>
      <c r="M121" s="363">
        <v>101.84</v>
      </c>
      <c r="N121" s="362">
        <v>5297.03</v>
      </c>
      <c r="O121" s="364">
        <v>15.77</v>
      </c>
      <c r="P121" s="364">
        <v>32610.799999999999</v>
      </c>
      <c r="Q121" s="364">
        <v>28.7</v>
      </c>
      <c r="R121" s="364"/>
      <c r="S121" s="364"/>
      <c r="T121" s="364">
        <v>561.49</v>
      </c>
      <c r="U121" s="364">
        <v>637.67999999999995</v>
      </c>
      <c r="V121" s="364">
        <v>9730.9</v>
      </c>
      <c r="W121" s="364">
        <v>9.0399999999999991</v>
      </c>
      <c r="X121" s="364">
        <v>35527</v>
      </c>
      <c r="Y121" s="364">
        <v>69</v>
      </c>
      <c r="Z121" s="364">
        <v>234.51</v>
      </c>
      <c r="AA121" s="364">
        <v>0.15</v>
      </c>
      <c r="AB121" s="364">
        <v>6153.12</v>
      </c>
      <c r="AC121" s="364">
        <v>0</v>
      </c>
      <c r="AD121" s="364">
        <v>54152</v>
      </c>
      <c r="AE121" s="363">
        <v>79</v>
      </c>
      <c r="AF121" s="364"/>
      <c r="AG121" s="365"/>
      <c r="AH121" s="364"/>
      <c r="AI121" s="363"/>
      <c r="AJ121" s="397"/>
      <c r="AK121" s="365"/>
      <c r="AL121" s="397"/>
      <c r="AM121" s="365"/>
      <c r="AN121" s="397"/>
      <c r="AO121" s="365"/>
    </row>
    <row r="122" spans="1:41" ht="15" x14ac:dyDescent="0.2">
      <c r="A122" s="383">
        <f t="shared" si="5"/>
        <v>45621</v>
      </c>
      <c r="B122" s="93" t="s">
        <v>2185</v>
      </c>
      <c r="C122" s="101" t="str">
        <f t="shared" si="4"/>
        <v>45621 0000H</v>
      </c>
      <c r="D122" s="261">
        <v>734.34</v>
      </c>
      <c r="E122" s="262">
        <v>49.66</v>
      </c>
      <c r="F122" s="261">
        <v>1102.8</v>
      </c>
      <c r="G122" s="262">
        <v>6.2</v>
      </c>
      <c r="H122" s="261"/>
      <c r="I122" s="367"/>
      <c r="J122" s="424">
        <v>73636.490000000005</v>
      </c>
      <c r="K122" s="366">
        <v>887.68</v>
      </c>
      <c r="L122" s="366">
        <v>32950.519999999997</v>
      </c>
      <c r="M122" s="262">
        <v>101.9</v>
      </c>
      <c r="N122" s="261">
        <v>5302.78</v>
      </c>
      <c r="O122" s="366">
        <v>15.77</v>
      </c>
      <c r="P122" s="366">
        <v>32618.1</v>
      </c>
      <c r="Q122" s="366">
        <v>28.7</v>
      </c>
      <c r="R122" s="366"/>
      <c r="S122" s="366"/>
      <c r="T122" s="366">
        <v>562.96</v>
      </c>
      <c r="U122" s="366">
        <v>637.87</v>
      </c>
      <c r="V122" s="366">
        <v>9736.59</v>
      </c>
      <c r="W122" s="366">
        <v>9.0399999999999991</v>
      </c>
      <c r="X122" s="366">
        <v>35534</v>
      </c>
      <c r="Y122" s="366">
        <v>69</v>
      </c>
      <c r="Z122" s="366">
        <v>234.51</v>
      </c>
      <c r="AA122" s="366">
        <v>0.15</v>
      </c>
      <c r="AB122" s="366">
        <v>6159.99</v>
      </c>
      <c r="AC122" s="366">
        <v>0</v>
      </c>
      <c r="AD122" s="366">
        <v>54153.4</v>
      </c>
      <c r="AE122" s="262">
        <v>78</v>
      </c>
      <c r="AF122" s="366"/>
      <c r="AG122" s="367"/>
      <c r="AH122" s="366"/>
      <c r="AI122" s="262"/>
      <c r="AJ122" s="396"/>
      <c r="AK122" s="367"/>
      <c r="AL122" s="396"/>
      <c r="AM122" s="367"/>
      <c r="AN122" s="396"/>
      <c r="AO122" s="367"/>
    </row>
    <row r="123" spans="1:41" ht="15.75" thickBot="1" x14ac:dyDescent="0.25">
      <c r="A123" s="389">
        <f t="shared" si="5"/>
        <v>45621</v>
      </c>
      <c r="B123" s="390" t="s">
        <v>285</v>
      </c>
      <c r="C123" s="391" t="str">
        <f t="shared" si="4"/>
        <v>45621 1200H</v>
      </c>
      <c r="D123" s="392">
        <v>738.51</v>
      </c>
      <c r="E123" s="393">
        <v>49.66</v>
      </c>
      <c r="F123" s="392">
        <v>1102.8</v>
      </c>
      <c r="G123" s="393">
        <v>6.2</v>
      </c>
      <c r="H123" s="392"/>
      <c r="I123" s="395"/>
      <c r="J123" s="444">
        <v>73646.7</v>
      </c>
      <c r="K123" s="394">
        <v>887.68</v>
      </c>
      <c r="L123" s="394">
        <v>32950.519999999997</v>
      </c>
      <c r="M123" s="393">
        <v>101.9</v>
      </c>
      <c r="N123" s="392">
        <v>5308.49</v>
      </c>
      <c r="O123" s="394">
        <v>15.77</v>
      </c>
      <c r="P123" s="394">
        <v>32625.3</v>
      </c>
      <c r="Q123" s="394">
        <v>28.7</v>
      </c>
      <c r="R123" s="394"/>
      <c r="S123" s="394"/>
      <c r="T123" s="394">
        <v>564</v>
      </c>
      <c r="U123" s="394">
        <v>638.63</v>
      </c>
      <c r="V123" s="394">
        <v>9741.16</v>
      </c>
      <c r="W123" s="394">
        <v>9.0399999999999991</v>
      </c>
      <c r="X123" s="394">
        <v>35539</v>
      </c>
      <c r="Y123" s="394">
        <v>69</v>
      </c>
      <c r="Z123" s="394">
        <v>234.51</v>
      </c>
      <c r="AA123" s="394">
        <v>0.15</v>
      </c>
      <c r="AB123" s="394">
        <v>6165.94</v>
      </c>
      <c r="AC123" s="394">
        <v>0</v>
      </c>
      <c r="AD123" s="394">
        <v>54153</v>
      </c>
      <c r="AE123" s="393">
        <v>78</v>
      </c>
      <c r="AF123" s="394"/>
      <c r="AG123" s="395"/>
      <c r="AH123" s="394"/>
      <c r="AI123" s="393"/>
      <c r="AJ123" s="404"/>
      <c r="AK123" s="395"/>
      <c r="AL123" s="404"/>
      <c r="AM123" s="395"/>
      <c r="AN123" s="404"/>
      <c r="AO123" s="395"/>
    </row>
    <row r="124" spans="1:41" s="370" customFormat="1" ht="15.75" thickBot="1" x14ac:dyDescent="0.25">
      <c r="A124" s="368"/>
      <c r="B124" s="368"/>
      <c r="C124" s="368"/>
      <c r="D124" s="369"/>
      <c r="E124" s="369"/>
      <c r="F124" s="369"/>
      <c r="G124" s="369"/>
      <c r="H124" s="369"/>
      <c r="I124" s="369"/>
      <c r="J124" s="369"/>
      <c r="K124" s="369"/>
      <c r="L124" s="369"/>
      <c r="M124" s="369"/>
      <c r="N124" s="369"/>
      <c r="O124" s="369"/>
      <c r="P124" s="369"/>
      <c r="Q124" s="369"/>
      <c r="R124" s="369"/>
      <c r="S124" s="369"/>
      <c r="T124" s="369"/>
      <c r="U124" s="369"/>
      <c r="V124" s="369"/>
      <c r="W124" s="369"/>
      <c r="X124" s="369"/>
      <c r="Y124" s="369"/>
      <c r="Z124" s="369"/>
      <c r="AA124" s="369"/>
      <c r="AB124" s="369"/>
      <c r="AC124" s="369"/>
      <c r="AD124" s="369"/>
      <c r="AE124" s="369"/>
      <c r="AF124" s="369"/>
      <c r="AG124" s="369"/>
      <c r="AH124" s="369"/>
      <c r="AI124" s="369"/>
      <c r="AJ124" s="402"/>
      <c r="AK124" s="403"/>
      <c r="AL124" s="402"/>
      <c r="AM124" s="403"/>
      <c r="AN124" s="402"/>
      <c r="AO124" s="403"/>
    </row>
    <row r="125" spans="1:41" ht="15" x14ac:dyDescent="0.2">
      <c r="A125" s="376">
        <f>A122+1</f>
        <v>45622</v>
      </c>
      <c r="B125" s="377" t="s">
        <v>2185</v>
      </c>
      <c r="C125" s="378" t="str">
        <f t="shared" ref="C125:C156" si="6">A125 &amp; " " &amp;B125</f>
        <v>45622 0000H</v>
      </c>
      <c r="D125" s="379">
        <v>744.35</v>
      </c>
      <c r="E125" s="380">
        <v>49.66</v>
      </c>
      <c r="F125" s="379">
        <v>1102.8</v>
      </c>
      <c r="G125" s="380">
        <v>6.2</v>
      </c>
      <c r="H125" s="379"/>
      <c r="I125" s="382"/>
      <c r="J125" s="422">
        <v>73656.850000000006</v>
      </c>
      <c r="K125" s="381">
        <v>887.68</v>
      </c>
      <c r="L125" s="381">
        <v>32950.519999999997</v>
      </c>
      <c r="M125" s="380">
        <v>101.9</v>
      </c>
      <c r="N125" s="379">
        <v>5314.22</v>
      </c>
      <c r="O125" s="381">
        <v>15.77</v>
      </c>
      <c r="P125" s="381">
        <v>32632.9</v>
      </c>
      <c r="Q125" s="381">
        <v>28.7</v>
      </c>
      <c r="R125" s="381"/>
      <c r="S125" s="381"/>
      <c r="T125" s="381">
        <v>566.59</v>
      </c>
      <c r="U125" s="381">
        <v>638.67999999999995</v>
      </c>
      <c r="V125" s="381">
        <v>9746.65</v>
      </c>
      <c r="W125" s="381">
        <v>9.0399999999999991</v>
      </c>
      <c r="X125" s="381">
        <v>35547</v>
      </c>
      <c r="Y125" s="381">
        <v>69</v>
      </c>
      <c r="Z125" s="381">
        <v>234.51</v>
      </c>
      <c r="AA125" s="381">
        <v>0.15</v>
      </c>
      <c r="AB125" s="381">
        <v>6173.04</v>
      </c>
      <c r="AC125" s="381">
        <v>0</v>
      </c>
      <c r="AD125" s="381">
        <v>54153</v>
      </c>
      <c r="AE125" s="380">
        <v>78</v>
      </c>
      <c r="AF125" s="381"/>
      <c r="AG125" s="382"/>
      <c r="AH125" s="381"/>
      <c r="AI125" s="380"/>
      <c r="AJ125" s="400"/>
      <c r="AK125" s="382"/>
      <c r="AL125" s="400"/>
      <c r="AM125" s="382"/>
      <c r="AN125" s="400"/>
      <c r="AO125" s="382"/>
    </row>
    <row r="126" spans="1:41" ht="15" x14ac:dyDescent="0.2">
      <c r="A126" s="383">
        <f>A123+1</f>
        <v>45622</v>
      </c>
      <c r="B126" s="93" t="s">
        <v>285</v>
      </c>
      <c r="C126" s="101" t="str">
        <f t="shared" si="6"/>
        <v>45622 1200H</v>
      </c>
      <c r="D126" s="362">
        <v>748.6</v>
      </c>
      <c r="E126" s="363">
        <v>49.66</v>
      </c>
      <c r="F126" s="362">
        <v>1102.8</v>
      </c>
      <c r="G126" s="363">
        <v>6.2</v>
      </c>
      <c r="H126" s="362"/>
      <c r="I126" s="365"/>
      <c r="J126" s="423">
        <v>73666.77</v>
      </c>
      <c r="K126" s="364">
        <v>887.69</v>
      </c>
      <c r="L126" s="364">
        <v>32950.519999999997</v>
      </c>
      <c r="M126" s="363">
        <v>101.9</v>
      </c>
      <c r="N126" s="362">
        <v>5319.94</v>
      </c>
      <c r="O126" s="364">
        <v>15.77</v>
      </c>
      <c r="P126" s="364">
        <v>32640.3</v>
      </c>
      <c r="Q126" s="364">
        <v>28.7</v>
      </c>
      <c r="R126" s="364"/>
      <c r="S126" s="364"/>
      <c r="T126" s="364">
        <v>567.44000000000005</v>
      </c>
      <c r="U126" s="364">
        <v>639.55999999999995</v>
      </c>
      <c r="V126" s="364">
        <v>9751.06</v>
      </c>
      <c r="W126" s="364">
        <v>9.0399999999999991</v>
      </c>
      <c r="X126" s="364">
        <v>35553</v>
      </c>
      <c r="Y126" s="364">
        <v>69</v>
      </c>
      <c r="Z126" s="364">
        <v>234.51</v>
      </c>
      <c r="AA126" s="364">
        <v>0.15</v>
      </c>
      <c r="AB126" s="364">
        <v>6179.15</v>
      </c>
      <c r="AC126" s="364">
        <v>0</v>
      </c>
      <c r="AD126" s="364">
        <v>54153</v>
      </c>
      <c r="AE126" s="363">
        <v>78</v>
      </c>
      <c r="AF126" s="364"/>
      <c r="AG126" s="365"/>
      <c r="AH126" s="364"/>
      <c r="AI126" s="363"/>
      <c r="AJ126" s="397"/>
      <c r="AK126" s="365"/>
      <c r="AL126" s="397"/>
      <c r="AM126" s="365"/>
      <c r="AN126" s="397"/>
      <c r="AO126" s="365"/>
    </row>
    <row r="127" spans="1:41" ht="15" x14ac:dyDescent="0.2">
      <c r="A127" s="383">
        <f t="shared" ref="A127:A158" si="7">A125+1</f>
        <v>45623</v>
      </c>
      <c r="B127" s="93" t="s">
        <v>2185</v>
      </c>
      <c r="C127" s="101" t="str">
        <f t="shared" si="6"/>
        <v>45623 0000H</v>
      </c>
      <c r="D127" s="261">
        <v>754.46</v>
      </c>
      <c r="E127" s="262">
        <v>49.66</v>
      </c>
      <c r="F127" s="261">
        <v>1102.8</v>
      </c>
      <c r="G127" s="262">
        <v>6.2</v>
      </c>
      <c r="H127" s="261"/>
      <c r="I127" s="367"/>
      <c r="J127" s="424">
        <v>73676.960000000006</v>
      </c>
      <c r="K127" s="366">
        <v>887.69</v>
      </c>
      <c r="L127" s="366">
        <v>32950.519999999997</v>
      </c>
      <c r="M127" s="262">
        <v>101.9</v>
      </c>
      <c r="N127" s="261">
        <v>5325.75</v>
      </c>
      <c r="O127" s="366">
        <v>15.77</v>
      </c>
      <c r="P127" s="366">
        <v>32647.9</v>
      </c>
      <c r="Q127" s="366">
        <v>28.7</v>
      </c>
      <c r="R127" s="366"/>
      <c r="S127" s="366"/>
      <c r="T127" s="366">
        <v>570.77</v>
      </c>
      <c r="U127" s="366">
        <v>639.6</v>
      </c>
      <c r="V127" s="366">
        <v>9756.49</v>
      </c>
      <c r="W127" s="366">
        <v>9.0399999999999991</v>
      </c>
      <c r="X127" s="366">
        <v>35561</v>
      </c>
      <c r="Y127" s="366">
        <v>69</v>
      </c>
      <c r="Z127" s="366">
        <v>234.51</v>
      </c>
      <c r="AA127" s="366">
        <v>0.15</v>
      </c>
      <c r="AB127" s="366">
        <v>6186.32</v>
      </c>
      <c r="AC127" s="366">
        <v>0</v>
      </c>
      <c r="AD127" s="366">
        <v>54153</v>
      </c>
      <c r="AE127" s="262">
        <v>78</v>
      </c>
      <c r="AF127" s="366"/>
      <c r="AG127" s="367"/>
      <c r="AH127" s="366"/>
      <c r="AI127" s="262"/>
      <c r="AJ127" s="396"/>
      <c r="AK127" s="367"/>
      <c r="AL127" s="396"/>
      <c r="AM127" s="367"/>
      <c r="AN127" s="396"/>
      <c r="AO127" s="367"/>
    </row>
    <row r="128" spans="1:41" ht="15" x14ac:dyDescent="0.2">
      <c r="A128" s="383">
        <f t="shared" si="7"/>
        <v>45623</v>
      </c>
      <c r="B128" s="93" t="s">
        <v>285</v>
      </c>
      <c r="C128" s="101" t="str">
        <f t="shared" si="6"/>
        <v>45623 1200H</v>
      </c>
      <c r="D128" s="362">
        <v>758.53</v>
      </c>
      <c r="E128" s="363">
        <v>49.66</v>
      </c>
      <c r="F128" s="362">
        <v>1102.8</v>
      </c>
      <c r="G128" s="363">
        <v>6.2</v>
      </c>
      <c r="H128" s="362"/>
      <c r="I128" s="365"/>
      <c r="J128" s="423">
        <v>73687.11</v>
      </c>
      <c r="K128" s="364">
        <v>887.69</v>
      </c>
      <c r="L128" s="364">
        <v>32950.519999999997</v>
      </c>
      <c r="M128" s="363">
        <v>101.9</v>
      </c>
      <c r="N128" s="362">
        <v>5331.54</v>
      </c>
      <c r="O128" s="364">
        <v>15.77</v>
      </c>
      <c r="P128" s="364">
        <v>32655.5</v>
      </c>
      <c r="Q128" s="364">
        <v>28.7</v>
      </c>
      <c r="R128" s="364"/>
      <c r="S128" s="364"/>
      <c r="T128" s="364">
        <v>572.1</v>
      </c>
      <c r="U128" s="364">
        <v>640.12</v>
      </c>
      <c r="V128" s="364">
        <v>9760.8700000000008</v>
      </c>
      <c r="W128" s="364">
        <v>9.0399999999999991</v>
      </c>
      <c r="X128" s="364">
        <v>35567</v>
      </c>
      <c r="Y128" s="364">
        <v>69</v>
      </c>
      <c r="Z128" s="364">
        <v>234.51</v>
      </c>
      <c r="AA128" s="364">
        <v>0.15</v>
      </c>
      <c r="AB128" s="364">
        <v>6192.3</v>
      </c>
      <c r="AC128" s="364">
        <v>0</v>
      </c>
      <c r="AD128" s="364">
        <v>54153</v>
      </c>
      <c r="AE128" s="363">
        <v>78</v>
      </c>
      <c r="AF128" s="364"/>
      <c r="AG128" s="365"/>
      <c r="AH128" s="364"/>
      <c r="AI128" s="363"/>
      <c r="AJ128" s="397"/>
      <c r="AK128" s="365"/>
      <c r="AL128" s="397"/>
      <c r="AM128" s="365"/>
      <c r="AN128" s="397"/>
      <c r="AO128" s="365"/>
    </row>
    <row r="129" spans="1:41" ht="15" x14ac:dyDescent="0.2">
      <c r="A129" s="383">
        <f t="shared" si="7"/>
        <v>45624</v>
      </c>
      <c r="B129" s="93" t="s">
        <v>2185</v>
      </c>
      <c r="C129" s="101" t="str">
        <f t="shared" si="6"/>
        <v>45624 0000H</v>
      </c>
      <c r="D129" s="261">
        <v>764.59</v>
      </c>
      <c r="E129" s="262">
        <v>49.66</v>
      </c>
      <c r="F129" s="261">
        <v>1102.8</v>
      </c>
      <c r="G129" s="262">
        <v>6.2</v>
      </c>
      <c r="H129" s="261"/>
      <c r="I129" s="367"/>
      <c r="J129" s="424">
        <v>73697.36</v>
      </c>
      <c r="K129" s="366">
        <v>887.69</v>
      </c>
      <c r="L129" s="366">
        <v>32950.519999999997</v>
      </c>
      <c r="M129" s="262">
        <v>101.9</v>
      </c>
      <c r="N129" s="261">
        <v>5337.28</v>
      </c>
      <c r="O129" s="366">
        <v>15.77</v>
      </c>
      <c r="P129" s="366">
        <v>32663.3</v>
      </c>
      <c r="Q129" s="366">
        <v>28.7</v>
      </c>
      <c r="R129" s="366"/>
      <c r="S129" s="366"/>
      <c r="T129" s="366">
        <v>574.73</v>
      </c>
      <c r="U129" s="366">
        <v>640.20000000000005</v>
      </c>
      <c r="V129" s="366">
        <v>9766.39</v>
      </c>
      <c r="W129" s="366">
        <v>9.0399999999999991</v>
      </c>
      <c r="X129" s="366">
        <v>35574</v>
      </c>
      <c r="Y129" s="366">
        <v>69</v>
      </c>
      <c r="Z129" s="366">
        <v>234.51</v>
      </c>
      <c r="AA129" s="366">
        <v>0.15</v>
      </c>
      <c r="AB129" s="366">
        <v>6199.71</v>
      </c>
      <c r="AC129" s="366">
        <v>0</v>
      </c>
      <c r="AD129" s="366">
        <v>54153</v>
      </c>
      <c r="AE129" s="262">
        <v>78</v>
      </c>
      <c r="AF129" s="366"/>
      <c r="AG129" s="367"/>
      <c r="AH129" s="366"/>
      <c r="AI129" s="262"/>
      <c r="AJ129" s="396"/>
      <c r="AK129" s="367"/>
      <c r="AL129" s="396"/>
      <c r="AM129" s="367"/>
      <c r="AN129" s="396"/>
      <c r="AO129" s="367"/>
    </row>
    <row r="130" spans="1:41" ht="15" x14ac:dyDescent="0.2">
      <c r="A130" s="383">
        <f t="shared" si="7"/>
        <v>45624</v>
      </c>
      <c r="B130" s="93" t="s">
        <v>285</v>
      </c>
      <c r="C130" s="101" t="str">
        <f t="shared" si="6"/>
        <v>45624 1200H</v>
      </c>
      <c r="D130" s="362">
        <v>769.2</v>
      </c>
      <c r="E130" s="363">
        <v>49.66</v>
      </c>
      <c r="F130" s="362">
        <v>1102.8</v>
      </c>
      <c r="G130" s="363">
        <v>6.2</v>
      </c>
      <c r="H130" s="362"/>
      <c r="I130" s="365"/>
      <c r="J130" s="423">
        <v>73702.649999999994</v>
      </c>
      <c r="K130" s="364">
        <v>887.91</v>
      </c>
      <c r="L130" s="364">
        <v>32950.519999999997</v>
      </c>
      <c r="M130" s="363">
        <v>101.9</v>
      </c>
      <c r="N130" s="362">
        <v>5343.04</v>
      </c>
      <c r="O130" s="364">
        <v>15.77</v>
      </c>
      <c r="P130" s="364">
        <v>32670.5</v>
      </c>
      <c r="Q130" s="364">
        <v>28.7</v>
      </c>
      <c r="R130" s="364"/>
      <c r="S130" s="364"/>
      <c r="T130" s="364">
        <v>575.9</v>
      </c>
      <c r="U130" s="364">
        <v>640.80999999999995</v>
      </c>
      <c r="V130" s="364">
        <v>9770.86</v>
      </c>
      <c r="W130" s="364">
        <v>9.0399999999999991</v>
      </c>
      <c r="X130" s="364">
        <v>35580</v>
      </c>
      <c r="Y130" s="364">
        <v>69</v>
      </c>
      <c r="Z130" s="364">
        <v>234.51</v>
      </c>
      <c r="AA130" s="364">
        <v>0.15</v>
      </c>
      <c r="AB130" s="364">
        <v>6205.9</v>
      </c>
      <c r="AC130" s="364">
        <v>0</v>
      </c>
      <c r="AD130" s="364">
        <v>54153</v>
      </c>
      <c r="AE130" s="363">
        <v>78</v>
      </c>
      <c r="AF130" s="364"/>
      <c r="AG130" s="365"/>
      <c r="AH130" s="364"/>
      <c r="AI130" s="363"/>
      <c r="AJ130" s="397"/>
      <c r="AK130" s="365"/>
      <c r="AL130" s="397"/>
      <c r="AM130" s="365"/>
      <c r="AN130" s="397"/>
      <c r="AO130" s="365"/>
    </row>
    <row r="131" spans="1:41" ht="15" x14ac:dyDescent="0.2">
      <c r="A131" s="383">
        <f t="shared" si="7"/>
        <v>45625</v>
      </c>
      <c r="B131" s="93" t="s">
        <v>2185</v>
      </c>
      <c r="C131" s="101" t="str">
        <f t="shared" si="6"/>
        <v>45625 0000H</v>
      </c>
      <c r="D131" s="261">
        <v>775.11</v>
      </c>
      <c r="E131" s="262">
        <v>49.66</v>
      </c>
      <c r="F131" s="261">
        <v>1102.8</v>
      </c>
      <c r="G131" s="262">
        <v>6.2</v>
      </c>
      <c r="H131" s="261"/>
      <c r="I131" s="367"/>
      <c r="J131" s="424">
        <v>73712.62</v>
      </c>
      <c r="K131" s="366">
        <v>887.91</v>
      </c>
      <c r="L131" s="366">
        <v>32950.519999999997</v>
      </c>
      <c r="M131" s="262">
        <v>101.9</v>
      </c>
      <c r="N131" s="261">
        <v>5348.8</v>
      </c>
      <c r="O131" s="366">
        <v>15.77</v>
      </c>
      <c r="P131" s="366">
        <v>32678.5</v>
      </c>
      <c r="Q131" s="366">
        <v>28.7</v>
      </c>
      <c r="R131" s="366"/>
      <c r="S131" s="366"/>
      <c r="T131" s="366">
        <v>579.26</v>
      </c>
      <c r="U131" s="366">
        <v>640.91</v>
      </c>
      <c r="V131" s="366">
        <v>9776.36</v>
      </c>
      <c r="W131" s="366">
        <v>9.0399999999999991</v>
      </c>
      <c r="X131" s="366">
        <v>35588</v>
      </c>
      <c r="Y131" s="366">
        <v>69</v>
      </c>
      <c r="Z131" s="366">
        <v>234.51</v>
      </c>
      <c r="AA131" s="366">
        <v>0.15</v>
      </c>
      <c r="AB131" s="366">
        <v>6213.24</v>
      </c>
      <c r="AC131" s="366">
        <v>0</v>
      </c>
      <c r="AD131" s="366">
        <v>54153</v>
      </c>
      <c r="AE131" s="262">
        <v>78</v>
      </c>
      <c r="AF131" s="366"/>
      <c r="AG131" s="367"/>
      <c r="AH131" s="366"/>
      <c r="AI131" s="262"/>
      <c r="AJ131" s="396"/>
      <c r="AK131" s="367"/>
      <c r="AL131" s="396"/>
      <c r="AM131" s="367"/>
      <c r="AN131" s="396"/>
      <c r="AO131" s="367"/>
    </row>
    <row r="132" spans="1:41" ht="15" x14ac:dyDescent="0.2">
      <c r="A132" s="383">
        <f t="shared" si="7"/>
        <v>45625</v>
      </c>
      <c r="B132" s="93" t="s">
        <v>285</v>
      </c>
      <c r="C132" s="101" t="str">
        <f t="shared" si="6"/>
        <v>45625 1200H</v>
      </c>
      <c r="D132" s="362">
        <v>779.21</v>
      </c>
      <c r="E132" s="363">
        <v>49.66</v>
      </c>
      <c r="F132" s="362">
        <v>1102.8</v>
      </c>
      <c r="G132" s="363">
        <v>6.2</v>
      </c>
      <c r="H132" s="362"/>
      <c r="I132" s="365"/>
      <c r="J132" s="423">
        <v>73717.94</v>
      </c>
      <c r="K132" s="364">
        <v>888.11</v>
      </c>
      <c r="L132" s="364">
        <v>32950.519999999997</v>
      </c>
      <c r="M132" s="363">
        <v>101.9</v>
      </c>
      <c r="N132" s="362">
        <v>5354.6</v>
      </c>
      <c r="O132" s="364">
        <v>15.77</v>
      </c>
      <c r="P132" s="364">
        <v>32685.8</v>
      </c>
      <c r="Q132" s="364">
        <v>28.7</v>
      </c>
      <c r="R132" s="364"/>
      <c r="S132" s="364"/>
      <c r="T132" s="364">
        <v>580.15</v>
      </c>
      <c r="U132" s="364">
        <v>641.41</v>
      </c>
      <c r="V132" s="364">
        <v>9780</v>
      </c>
      <c r="W132" s="364">
        <v>9.0399999999999991</v>
      </c>
      <c r="X132" s="364">
        <v>35594</v>
      </c>
      <c r="Y132" s="364">
        <v>69</v>
      </c>
      <c r="Z132" s="364">
        <v>234.89</v>
      </c>
      <c r="AA132" s="364">
        <v>0.15</v>
      </c>
      <c r="AB132" s="364">
        <v>6219.27</v>
      </c>
      <c r="AC132" s="364">
        <v>0</v>
      </c>
      <c r="AD132" s="364">
        <v>54153</v>
      </c>
      <c r="AE132" s="363">
        <v>78</v>
      </c>
      <c r="AF132" s="364"/>
      <c r="AG132" s="365"/>
      <c r="AH132" s="364"/>
      <c r="AI132" s="363"/>
      <c r="AJ132" s="397"/>
      <c r="AK132" s="365"/>
      <c r="AL132" s="397"/>
      <c r="AM132" s="365"/>
      <c r="AN132" s="397"/>
      <c r="AO132" s="365"/>
    </row>
    <row r="133" spans="1:41" ht="15" x14ac:dyDescent="0.2">
      <c r="A133" s="383">
        <f t="shared" si="7"/>
        <v>45626</v>
      </c>
      <c r="B133" s="93" t="s">
        <v>2185</v>
      </c>
      <c r="C133" s="101" t="str">
        <f t="shared" si="6"/>
        <v>45626 0000H</v>
      </c>
      <c r="D133" s="261">
        <v>781.94</v>
      </c>
      <c r="E133" s="262">
        <v>49.66</v>
      </c>
      <c r="F133" s="261">
        <v>1102.8</v>
      </c>
      <c r="G133" s="262">
        <v>6.2</v>
      </c>
      <c r="H133" s="261"/>
      <c r="I133" s="367"/>
      <c r="J133" s="424">
        <v>73723.92</v>
      </c>
      <c r="K133" s="366">
        <v>888.16</v>
      </c>
      <c r="L133" s="366">
        <v>32950.519999999997</v>
      </c>
      <c r="M133" s="262">
        <v>101.9</v>
      </c>
      <c r="N133" s="261">
        <v>5358.42</v>
      </c>
      <c r="O133" s="366">
        <v>15.77</v>
      </c>
      <c r="P133" s="366">
        <v>32690.7</v>
      </c>
      <c r="Q133" s="366">
        <v>28.7</v>
      </c>
      <c r="R133" s="366"/>
      <c r="S133" s="366"/>
      <c r="T133" s="366">
        <v>581.66</v>
      </c>
      <c r="U133" s="366">
        <v>641.42999999999995</v>
      </c>
      <c r="V133" s="366">
        <v>9783.85</v>
      </c>
      <c r="W133" s="366">
        <v>9.0399999999999991</v>
      </c>
      <c r="X133" s="366">
        <v>35602</v>
      </c>
      <c r="Y133" s="366">
        <v>69</v>
      </c>
      <c r="Z133" s="366">
        <v>234.89</v>
      </c>
      <c r="AA133" s="366">
        <v>0.15</v>
      </c>
      <c r="AB133" s="366">
        <v>6226.38</v>
      </c>
      <c r="AC133" s="366">
        <v>0</v>
      </c>
      <c r="AD133" s="366">
        <v>54153</v>
      </c>
      <c r="AE133" s="262">
        <v>78</v>
      </c>
      <c r="AF133" s="366"/>
      <c r="AG133" s="367"/>
      <c r="AH133" s="366"/>
      <c r="AI133" s="262"/>
      <c r="AJ133" s="396"/>
      <c r="AK133" s="367"/>
      <c r="AL133" s="396"/>
      <c r="AM133" s="367"/>
      <c r="AN133" s="396"/>
      <c r="AO133" s="367"/>
    </row>
    <row r="134" spans="1:41" ht="15" x14ac:dyDescent="0.2">
      <c r="A134" s="383">
        <f t="shared" si="7"/>
        <v>45626</v>
      </c>
      <c r="B134" s="93" t="s">
        <v>285</v>
      </c>
      <c r="C134" s="101" t="str">
        <f t="shared" si="6"/>
        <v>45626 1200H</v>
      </c>
      <c r="D134" s="362">
        <v>786.01</v>
      </c>
      <c r="E134" s="363">
        <v>49.66</v>
      </c>
      <c r="F134" s="362">
        <v>1102.8</v>
      </c>
      <c r="G134" s="363">
        <v>6.2</v>
      </c>
      <c r="H134" s="362"/>
      <c r="I134" s="365"/>
      <c r="J134" s="423">
        <v>73730.13</v>
      </c>
      <c r="K134" s="364">
        <v>888.36</v>
      </c>
      <c r="L134" s="364">
        <v>32950.519999999997</v>
      </c>
      <c r="M134" s="363">
        <v>101.9</v>
      </c>
      <c r="N134" s="362">
        <v>5364.24</v>
      </c>
      <c r="O134" s="364">
        <v>15.77</v>
      </c>
      <c r="P134" s="364">
        <v>32695.3</v>
      </c>
      <c r="Q134" s="364">
        <v>28.7</v>
      </c>
      <c r="R134" s="364"/>
      <c r="S134" s="364"/>
      <c r="T134" s="364">
        <v>582.25</v>
      </c>
      <c r="U134" s="364">
        <v>641.79</v>
      </c>
      <c r="V134" s="364">
        <v>9788.23</v>
      </c>
      <c r="W134" s="364">
        <v>9.0399999999999991</v>
      </c>
      <c r="X134" s="364">
        <v>35607.07</v>
      </c>
      <c r="Y134" s="364">
        <v>69</v>
      </c>
      <c r="Z134" s="364">
        <v>234.89</v>
      </c>
      <c r="AA134" s="364">
        <v>0.15</v>
      </c>
      <c r="AB134" s="364">
        <v>6231.14</v>
      </c>
      <c r="AC134" s="364">
        <v>0</v>
      </c>
      <c r="AD134" s="364">
        <v>54153</v>
      </c>
      <c r="AE134" s="363">
        <v>78</v>
      </c>
      <c r="AF134" s="364"/>
      <c r="AG134" s="365"/>
      <c r="AH134" s="364"/>
      <c r="AI134" s="363"/>
      <c r="AJ134" s="397"/>
      <c r="AK134" s="365"/>
      <c r="AL134" s="397"/>
      <c r="AM134" s="365"/>
      <c r="AN134" s="397"/>
      <c r="AO134" s="365"/>
    </row>
    <row r="135" spans="1:41" ht="15" x14ac:dyDescent="0.2">
      <c r="A135" s="383">
        <f t="shared" si="7"/>
        <v>45627</v>
      </c>
      <c r="B135" s="93" t="s">
        <v>2185</v>
      </c>
      <c r="C135" s="101" t="str">
        <f t="shared" si="6"/>
        <v>45627 0000H</v>
      </c>
      <c r="D135" s="261">
        <v>791.35</v>
      </c>
      <c r="E135" s="262">
        <v>49.66</v>
      </c>
      <c r="F135" s="261">
        <v>1102.8</v>
      </c>
      <c r="G135" s="262">
        <v>6.2</v>
      </c>
      <c r="H135" s="261"/>
      <c r="I135" s="367"/>
      <c r="J135" s="424">
        <v>73740.34</v>
      </c>
      <c r="K135" s="366">
        <v>888.36</v>
      </c>
      <c r="L135" s="366">
        <v>32950.519999999997</v>
      </c>
      <c r="M135" s="262">
        <v>101.9</v>
      </c>
      <c r="N135" s="261">
        <v>5369.98</v>
      </c>
      <c r="O135" s="366">
        <v>15.77</v>
      </c>
      <c r="P135" s="366">
        <v>32702.9</v>
      </c>
      <c r="Q135" s="366">
        <v>28.7</v>
      </c>
      <c r="R135" s="366"/>
      <c r="S135" s="366"/>
      <c r="T135" s="366">
        <v>583.12</v>
      </c>
      <c r="U135" s="366">
        <v>642.35</v>
      </c>
      <c r="V135" s="366">
        <v>9793.51</v>
      </c>
      <c r="W135" s="366">
        <v>9.0399999999999991</v>
      </c>
      <c r="X135" s="366">
        <v>35614</v>
      </c>
      <c r="Y135" s="366">
        <v>69</v>
      </c>
      <c r="Z135" s="366">
        <v>234.89</v>
      </c>
      <c r="AA135" s="366">
        <v>0.15</v>
      </c>
      <c r="AB135" s="366">
        <v>6237.57</v>
      </c>
      <c r="AC135" s="366">
        <v>0</v>
      </c>
      <c r="AD135" s="366">
        <v>54153</v>
      </c>
      <c r="AE135" s="262">
        <v>78</v>
      </c>
      <c r="AF135" s="366"/>
      <c r="AG135" s="367"/>
      <c r="AH135" s="366"/>
      <c r="AI135" s="262"/>
      <c r="AJ135" s="396"/>
      <c r="AK135" s="367"/>
      <c r="AL135" s="396"/>
      <c r="AM135" s="367"/>
      <c r="AN135" s="396"/>
      <c r="AO135" s="367"/>
    </row>
    <row r="136" spans="1:41" ht="15" x14ac:dyDescent="0.2">
      <c r="A136" s="383">
        <f t="shared" si="7"/>
        <v>45627</v>
      </c>
      <c r="B136" s="93" t="s">
        <v>285</v>
      </c>
      <c r="C136" s="101" t="str">
        <f t="shared" si="6"/>
        <v>45627 1200H</v>
      </c>
      <c r="D136" s="362">
        <v>794.64</v>
      </c>
      <c r="E136" s="363">
        <v>49.66</v>
      </c>
      <c r="F136" s="362">
        <v>1102.8</v>
      </c>
      <c r="G136" s="363">
        <v>6.2</v>
      </c>
      <c r="H136" s="362"/>
      <c r="I136" s="365"/>
      <c r="J136" s="423">
        <v>73748.17</v>
      </c>
      <c r="K136" s="364">
        <v>888.48</v>
      </c>
      <c r="L136" s="364">
        <v>32950.519999999997</v>
      </c>
      <c r="M136" s="363">
        <v>101.9</v>
      </c>
      <c r="N136" s="362">
        <v>5375.66</v>
      </c>
      <c r="O136" s="364">
        <v>15.77</v>
      </c>
      <c r="P136" s="364">
        <v>32708</v>
      </c>
      <c r="Q136" s="364">
        <v>28.7</v>
      </c>
      <c r="R136" s="364"/>
      <c r="S136" s="364"/>
      <c r="T136" s="364">
        <v>583.15</v>
      </c>
      <c r="U136" s="364">
        <v>643.54999999999995</v>
      </c>
      <c r="V136" s="364">
        <v>9797.85</v>
      </c>
      <c r="W136" s="364">
        <v>9.0399999999999991</v>
      </c>
      <c r="X136" s="364">
        <v>35620</v>
      </c>
      <c r="Y136" s="364">
        <v>69</v>
      </c>
      <c r="Z136" s="364">
        <v>237.93</v>
      </c>
      <c r="AA136" s="364">
        <v>0.15</v>
      </c>
      <c r="AB136" s="364">
        <v>6243.22</v>
      </c>
      <c r="AC136" s="364">
        <v>0</v>
      </c>
      <c r="AD136" s="364">
        <v>54153</v>
      </c>
      <c r="AE136" s="363">
        <v>78</v>
      </c>
      <c r="AF136" s="364"/>
      <c r="AG136" s="365"/>
      <c r="AH136" s="364"/>
      <c r="AI136" s="363"/>
      <c r="AJ136" s="397"/>
      <c r="AK136" s="365"/>
      <c r="AL136" s="397"/>
      <c r="AM136" s="365"/>
      <c r="AN136" s="397"/>
      <c r="AO136" s="365"/>
    </row>
    <row r="137" spans="1:41" ht="15" x14ac:dyDescent="0.2">
      <c r="A137" s="383">
        <f t="shared" si="7"/>
        <v>45628</v>
      </c>
      <c r="B137" s="93" t="s">
        <v>2185</v>
      </c>
      <c r="C137" s="101" t="str">
        <f t="shared" si="6"/>
        <v>45628 0000H</v>
      </c>
      <c r="D137" s="261">
        <v>799.54</v>
      </c>
      <c r="E137" s="262">
        <v>49.66</v>
      </c>
      <c r="F137" s="261">
        <v>1102.8</v>
      </c>
      <c r="G137" s="262">
        <v>6.2</v>
      </c>
      <c r="H137" s="261"/>
      <c r="I137" s="367"/>
      <c r="J137" s="424">
        <v>73756.850000000006</v>
      </c>
      <c r="K137" s="366">
        <v>888.52</v>
      </c>
      <c r="L137" s="366">
        <v>32950.519999999997</v>
      </c>
      <c r="M137" s="262">
        <v>101.9</v>
      </c>
      <c r="N137" s="261">
        <v>5381.05</v>
      </c>
      <c r="O137" s="366">
        <v>15.77</v>
      </c>
      <c r="P137" s="366">
        <v>32714.799999999999</v>
      </c>
      <c r="Q137" s="366">
        <v>28.7</v>
      </c>
      <c r="R137" s="366"/>
      <c r="S137" s="366"/>
      <c r="T137" s="366">
        <v>583.13</v>
      </c>
      <c r="U137" s="366">
        <v>645.27</v>
      </c>
      <c r="V137" s="366">
        <v>9802.7000000000007</v>
      </c>
      <c r="W137" s="366">
        <v>9.0399999999999991</v>
      </c>
      <c r="X137" s="366">
        <v>35626</v>
      </c>
      <c r="Y137" s="366">
        <v>69</v>
      </c>
      <c r="Z137" s="366">
        <v>240.95</v>
      </c>
      <c r="AA137" s="366">
        <v>0.15</v>
      </c>
      <c r="AB137" s="366">
        <v>6250.07</v>
      </c>
      <c r="AC137" s="366">
        <v>0</v>
      </c>
      <c r="AD137" s="366">
        <v>54153</v>
      </c>
      <c r="AE137" s="262">
        <v>78</v>
      </c>
      <c r="AF137" s="366"/>
      <c r="AG137" s="367"/>
      <c r="AH137" s="366"/>
      <c r="AI137" s="262"/>
      <c r="AJ137" s="396"/>
      <c r="AK137" s="367"/>
      <c r="AL137" s="396"/>
      <c r="AM137" s="367"/>
      <c r="AN137" s="396"/>
      <c r="AO137" s="367"/>
    </row>
    <row r="138" spans="1:41" ht="15" x14ac:dyDescent="0.2">
      <c r="A138" s="383">
        <f t="shared" si="7"/>
        <v>45628</v>
      </c>
      <c r="B138" s="93" t="s">
        <v>285</v>
      </c>
      <c r="C138" s="101" t="str">
        <f t="shared" si="6"/>
        <v>45628 1200H</v>
      </c>
      <c r="D138" s="362">
        <v>803.38</v>
      </c>
      <c r="E138" s="363">
        <v>49.66</v>
      </c>
      <c r="F138" s="362">
        <v>1102.8</v>
      </c>
      <c r="G138" s="363">
        <v>6.2</v>
      </c>
      <c r="H138" s="362"/>
      <c r="I138" s="365"/>
      <c r="J138" s="423">
        <v>73760.39</v>
      </c>
      <c r="K138" s="364">
        <v>888.8</v>
      </c>
      <c r="L138" s="364">
        <v>32950.54</v>
      </c>
      <c r="M138" s="363">
        <v>102.51</v>
      </c>
      <c r="N138" s="362">
        <v>5386.66</v>
      </c>
      <c r="O138" s="364">
        <v>15.77</v>
      </c>
      <c r="P138" s="364">
        <v>32721.8</v>
      </c>
      <c r="Q138" s="364">
        <v>28.7</v>
      </c>
      <c r="R138" s="364"/>
      <c r="S138" s="364"/>
      <c r="T138" s="364">
        <v>583.46</v>
      </c>
      <c r="U138" s="364">
        <v>646.11</v>
      </c>
      <c r="V138" s="364">
        <v>9806.76</v>
      </c>
      <c r="W138" s="364">
        <v>9.0399999999999991</v>
      </c>
      <c r="X138" s="364">
        <v>35632</v>
      </c>
      <c r="Y138" s="364">
        <v>69</v>
      </c>
      <c r="Z138" s="364">
        <v>240.95</v>
      </c>
      <c r="AA138" s="364">
        <v>0.15</v>
      </c>
      <c r="AB138" s="364">
        <v>6256.06</v>
      </c>
      <c r="AC138" s="364">
        <v>0</v>
      </c>
      <c r="AD138" s="364">
        <v>54153</v>
      </c>
      <c r="AE138" s="363">
        <v>78</v>
      </c>
      <c r="AF138" s="364"/>
      <c r="AG138" s="365"/>
      <c r="AH138" s="364"/>
      <c r="AI138" s="363"/>
      <c r="AJ138" s="397"/>
      <c r="AK138" s="365"/>
      <c r="AL138" s="397"/>
      <c r="AM138" s="365"/>
      <c r="AN138" s="397"/>
      <c r="AO138" s="365"/>
    </row>
    <row r="139" spans="1:41" ht="15" x14ac:dyDescent="0.2">
      <c r="A139" s="383">
        <f t="shared" si="7"/>
        <v>45629</v>
      </c>
      <c r="B139" s="93" t="s">
        <v>2185</v>
      </c>
      <c r="C139" s="101" t="str">
        <f t="shared" si="6"/>
        <v>45629 0000H</v>
      </c>
      <c r="D139" s="261">
        <v>809.47</v>
      </c>
      <c r="E139" s="262">
        <v>49.66</v>
      </c>
      <c r="F139" s="261">
        <v>1102.8</v>
      </c>
      <c r="G139" s="262">
        <v>6.2</v>
      </c>
      <c r="H139" s="261"/>
      <c r="I139" s="367"/>
      <c r="J139" s="424">
        <v>73767.69</v>
      </c>
      <c r="K139" s="366">
        <v>888.8</v>
      </c>
      <c r="L139" s="366">
        <v>32951.730000000003</v>
      </c>
      <c r="M139" s="262">
        <v>102.56</v>
      </c>
      <c r="N139" s="261">
        <v>5391.77</v>
      </c>
      <c r="O139" s="366">
        <v>15.77</v>
      </c>
      <c r="P139" s="366">
        <v>32729.5</v>
      </c>
      <c r="Q139" s="366">
        <v>28.7</v>
      </c>
      <c r="R139" s="366"/>
      <c r="S139" s="366"/>
      <c r="T139" s="366">
        <v>585.23</v>
      </c>
      <c r="U139" s="366">
        <v>646.65</v>
      </c>
      <c r="V139" s="366">
        <v>9811.68</v>
      </c>
      <c r="W139" s="366">
        <v>9.0399999999999991</v>
      </c>
      <c r="X139" s="366">
        <v>35640</v>
      </c>
      <c r="Y139" s="366">
        <v>69</v>
      </c>
      <c r="Z139" s="366">
        <v>241.3</v>
      </c>
      <c r="AA139" s="366">
        <v>0.15</v>
      </c>
      <c r="AB139" s="366">
        <v>6263.6</v>
      </c>
      <c r="AC139" s="366">
        <v>0</v>
      </c>
      <c r="AD139" s="366">
        <v>54154</v>
      </c>
      <c r="AE139" s="262">
        <v>79</v>
      </c>
      <c r="AF139" s="366"/>
      <c r="AG139" s="367"/>
      <c r="AH139" s="366"/>
      <c r="AI139" s="262"/>
      <c r="AJ139" s="396"/>
      <c r="AK139" s="367"/>
      <c r="AL139" s="396"/>
      <c r="AM139" s="367"/>
      <c r="AN139" s="396"/>
      <c r="AO139" s="367"/>
    </row>
    <row r="140" spans="1:41" ht="15" x14ac:dyDescent="0.2">
      <c r="A140" s="383">
        <f t="shared" si="7"/>
        <v>45629</v>
      </c>
      <c r="B140" s="93" t="s">
        <v>285</v>
      </c>
      <c r="C140" s="101" t="str">
        <f t="shared" si="6"/>
        <v>45629 1200H</v>
      </c>
      <c r="D140" s="362"/>
      <c r="E140" s="363"/>
      <c r="F140" s="362">
        <v>1102.8</v>
      </c>
      <c r="G140" s="363">
        <v>6.2</v>
      </c>
      <c r="H140" s="362"/>
      <c r="I140" s="365"/>
      <c r="J140" s="423">
        <v>73771.25</v>
      </c>
      <c r="K140" s="364">
        <v>889.01</v>
      </c>
      <c r="L140" s="364">
        <v>32954.67</v>
      </c>
      <c r="M140" s="363">
        <v>102.59</v>
      </c>
      <c r="N140" s="362">
        <v>5396.93</v>
      </c>
      <c r="O140" s="364">
        <v>15.77</v>
      </c>
      <c r="P140" s="364">
        <v>32733.599999999999</v>
      </c>
      <c r="Q140" s="364">
        <v>28.7</v>
      </c>
      <c r="R140" s="364"/>
      <c r="S140" s="364"/>
      <c r="T140" s="364">
        <v>585.44000000000005</v>
      </c>
      <c r="U140" s="364">
        <v>647.47</v>
      </c>
      <c r="V140" s="364">
        <v>9815.25</v>
      </c>
      <c r="W140" s="364">
        <v>9.0399999999999991</v>
      </c>
      <c r="X140" s="364">
        <v>35647</v>
      </c>
      <c r="Y140" s="364">
        <v>69</v>
      </c>
      <c r="Z140" s="364">
        <v>241.3</v>
      </c>
      <c r="AA140" s="364">
        <v>0.15</v>
      </c>
      <c r="AB140" s="364">
        <v>6268.97</v>
      </c>
      <c r="AC140" s="364">
        <v>0</v>
      </c>
      <c r="AD140" s="364">
        <v>54154</v>
      </c>
      <c r="AE140" s="363">
        <v>79</v>
      </c>
      <c r="AF140" s="364"/>
      <c r="AG140" s="365"/>
      <c r="AH140" s="364"/>
      <c r="AI140" s="363"/>
      <c r="AJ140" s="397"/>
      <c r="AK140" s="365"/>
      <c r="AL140" s="397"/>
      <c r="AM140" s="365"/>
      <c r="AN140" s="397"/>
      <c r="AO140" s="365"/>
    </row>
    <row r="141" spans="1:41" ht="15" x14ac:dyDescent="0.2">
      <c r="A141" s="383">
        <f t="shared" si="7"/>
        <v>45630</v>
      </c>
      <c r="B141" s="93" t="s">
        <v>2185</v>
      </c>
      <c r="C141" s="101" t="str">
        <f t="shared" si="6"/>
        <v>45630 0000H</v>
      </c>
      <c r="D141" s="261">
        <v>812.68</v>
      </c>
      <c r="E141" s="262">
        <v>49.67</v>
      </c>
      <c r="F141" s="261">
        <v>1107.8900000000001</v>
      </c>
      <c r="G141" s="262">
        <v>6.2</v>
      </c>
      <c r="H141" s="261"/>
      <c r="I141" s="367"/>
      <c r="J141" s="424">
        <v>73780.42</v>
      </c>
      <c r="K141" s="366">
        <v>889.03</v>
      </c>
      <c r="L141" s="366">
        <v>32958.019999999997</v>
      </c>
      <c r="M141" s="262">
        <v>102.59</v>
      </c>
      <c r="N141" s="261">
        <v>5402.49</v>
      </c>
      <c r="O141" s="366">
        <v>15.77</v>
      </c>
      <c r="P141" s="366">
        <v>32741.1</v>
      </c>
      <c r="Q141" s="366">
        <v>28.7</v>
      </c>
      <c r="R141" s="366"/>
      <c r="S141" s="366"/>
      <c r="T141" s="366">
        <v>588.55999999999995</v>
      </c>
      <c r="U141" s="366">
        <v>647.53</v>
      </c>
      <c r="V141" s="366">
        <v>9819.7099999999991</v>
      </c>
      <c r="W141" s="366">
        <v>9.0399999999999991</v>
      </c>
      <c r="X141" s="366">
        <v>35655</v>
      </c>
      <c r="Y141" s="366">
        <v>69</v>
      </c>
      <c r="Z141" s="366">
        <v>241.3</v>
      </c>
      <c r="AA141" s="366">
        <v>0.15</v>
      </c>
      <c r="AB141" s="366">
        <v>6276.68</v>
      </c>
      <c r="AC141" s="366">
        <v>0</v>
      </c>
      <c r="AD141" s="366">
        <v>54154</v>
      </c>
      <c r="AE141" s="262">
        <v>79</v>
      </c>
      <c r="AF141" s="366"/>
      <c r="AG141" s="367"/>
      <c r="AH141" s="366"/>
      <c r="AI141" s="262"/>
      <c r="AJ141" s="396"/>
      <c r="AK141" s="367"/>
      <c r="AL141" s="396"/>
      <c r="AM141" s="367"/>
      <c r="AN141" s="396"/>
      <c r="AO141" s="367"/>
    </row>
    <row r="142" spans="1:41" ht="15" x14ac:dyDescent="0.2">
      <c r="A142" s="383">
        <f t="shared" si="7"/>
        <v>45630</v>
      </c>
      <c r="B142" s="93" t="s">
        <v>285</v>
      </c>
      <c r="C142" s="101" t="str">
        <f t="shared" si="6"/>
        <v>45630 1200H</v>
      </c>
      <c r="D142" s="362">
        <v>815.52</v>
      </c>
      <c r="E142" s="363">
        <v>49.67</v>
      </c>
      <c r="F142" s="362">
        <v>1108.67</v>
      </c>
      <c r="G142" s="363">
        <v>6.2</v>
      </c>
      <c r="H142" s="362"/>
      <c r="I142" s="365"/>
      <c r="J142" s="423">
        <v>73787.77</v>
      </c>
      <c r="K142" s="364">
        <v>889.13</v>
      </c>
      <c r="L142" s="364">
        <v>32960.32</v>
      </c>
      <c r="M142" s="363">
        <v>102.63</v>
      </c>
      <c r="N142" s="362">
        <v>5408.28</v>
      </c>
      <c r="O142" s="364">
        <v>15.77</v>
      </c>
      <c r="P142" s="364">
        <v>32748.1</v>
      </c>
      <c r="Q142" s="364">
        <v>28.7</v>
      </c>
      <c r="R142" s="364"/>
      <c r="S142" s="364"/>
      <c r="T142" s="364">
        <v>589.34</v>
      </c>
      <c r="U142" s="364">
        <v>648.16999999999996</v>
      </c>
      <c r="V142" s="364">
        <v>9823.82</v>
      </c>
      <c r="W142" s="364">
        <v>9.0399999999999991</v>
      </c>
      <c r="X142" s="364">
        <v>35662</v>
      </c>
      <c r="Y142" s="364">
        <v>69</v>
      </c>
      <c r="Z142" s="364">
        <v>241.3</v>
      </c>
      <c r="AA142" s="364">
        <v>0.15</v>
      </c>
      <c r="AB142" s="364">
        <v>6283.05</v>
      </c>
      <c r="AC142" s="364">
        <v>0</v>
      </c>
      <c r="AD142" s="364">
        <v>54154</v>
      </c>
      <c r="AE142" s="363">
        <v>79</v>
      </c>
      <c r="AF142" s="364"/>
      <c r="AG142" s="365"/>
      <c r="AH142" s="364"/>
      <c r="AI142" s="363"/>
      <c r="AJ142" s="397"/>
      <c r="AK142" s="365"/>
      <c r="AL142" s="397"/>
      <c r="AM142" s="365"/>
      <c r="AN142" s="397"/>
      <c r="AO142" s="365"/>
    </row>
    <row r="143" spans="1:41" ht="15" x14ac:dyDescent="0.2">
      <c r="A143" s="383">
        <f t="shared" si="7"/>
        <v>45631</v>
      </c>
      <c r="B143" s="93" t="s">
        <v>2185</v>
      </c>
      <c r="C143" s="101" t="str">
        <f t="shared" si="6"/>
        <v>45631 0000H</v>
      </c>
      <c r="D143" s="261">
        <v>821.35</v>
      </c>
      <c r="E143" s="262">
        <v>49.67</v>
      </c>
      <c r="F143" s="261">
        <v>1108.67</v>
      </c>
      <c r="G143" s="262">
        <v>6.2</v>
      </c>
      <c r="H143" s="261"/>
      <c r="I143" s="367"/>
      <c r="J143" s="424">
        <v>73788.759999999995</v>
      </c>
      <c r="K143" s="366">
        <v>889.61</v>
      </c>
      <c r="L143" s="366">
        <v>32963.919999999998</v>
      </c>
      <c r="M143" s="262">
        <v>102.63</v>
      </c>
      <c r="N143" s="261">
        <v>5414.06</v>
      </c>
      <c r="O143" s="366">
        <v>15.77</v>
      </c>
      <c r="P143" s="366">
        <v>32755.5</v>
      </c>
      <c r="Q143" s="366">
        <v>28.7</v>
      </c>
      <c r="R143" s="366"/>
      <c r="S143" s="366"/>
      <c r="T143" s="366">
        <v>591.99</v>
      </c>
      <c r="U143" s="366">
        <v>648.27</v>
      </c>
      <c r="V143" s="366">
        <v>9829.02</v>
      </c>
      <c r="W143" s="366">
        <v>9.0399999999999991</v>
      </c>
      <c r="X143" s="366">
        <v>35670</v>
      </c>
      <c r="Y143" s="366">
        <v>69</v>
      </c>
      <c r="Z143" s="366">
        <v>241.3</v>
      </c>
      <c r="AA143" s="366">
        <v>0.15</v>
      </c>
      <c r="AB143" s="366">
        <v>6290.65</v>
      </c>
      <c r="AC143" s="366">
        <v>0</v>
      </c>
      <c r="AD143" s="366">
        <v>54154</v>
      </c>
      <c r="AE143" s="262">
        <v>79</v>
      </c>
      <c r="AF143" s="366"/>
      <c r="AG143" s="367"/>
      <c r="AH143" s="366"/>
      <c r="AI143" s="262"/>
      <c r="AJ143" s="396"/>
      <c r="AK143" s="367"/>
      <c r="AL143" s="396"/>
      <c r="AM143" s="367"/>
      <c r="AN143" s="396"/>
      <c r="AO143" s="367"/>
    </row>
    <row r="144" spans="1:41" ht="15" x14ac:dyDescent="0.2">
      <c r="A144" s="383">
        <f t="shared" si="7"/>
        <v>45631</v>
      </c>
      <c r="B144" s="93" t="s">
        <v>285</v>
      </c>
      <c r="C144" s="101" t="str">
        <f t="shared" si="6"/>
        <v>45631 1200H</v>
      </c>
      <c r="D144" s="362">
        <v>825.17</v>
      </c>
      <c r="E144" s="363">
        <v>49.67</v>
      </c>
      <c r="F144" s="362">
        <v>1108.67</v>
      </c>
      <c r="G144" s="363">
        <v>6.2</v>
      </c>
      <c r="H144" s="362"/>
      <c r="I144" s="365"/>
      <c r="J144" s="423">
        <v>73792.850000000006</v>
      </c>
      <c r="K144" s="364">
        <v>889.82</v>
      </c>
      <c r="L144" s="364">
        <v>32967.54</v>
      </c>
      <c r="M144" s="363">
        <v>102.63</v>
      </c>
      <c r="N144" s="362">
        <v>5419.7</v>
      </c>
      <c r="O144" s="364">
        <v>15.77</v>
      </c>
      <c r="P144" s="364">
        <v>32762.7</v>
      </c>
      <c r="Q144" s="364">
        <v>28.7</v>
      </c>
      <c r="R144" s="364"/>
      <c r="S144" s="364"/>
      <c r="T144" s="364">
        <v>592.28</v>
      </c>
      <c r="U144" s="364">
        <v>649.09</v>
      </c>
      <c r="V144" s="364">
        <v>9833.2000000000007</v>
      </c>
      <c r="W144" s="364">
        <v>9.0399999999999991</v>
      </c>
      <c r="X144" s="364">
        <v>35677</v>
      </c>
      <c r="Y144" s="364">
        <v>69</v>
      </c>
      <c r="Z144" s="364">
        <v>241.3</v>
      </c>
      <c r="AA144" s="364">
        <v>0.15</v>
      </c>
      <c r="AB144" s="364">
        <v>6297</v>
      </c>
      <c r="AC144" s="364">
        <v>0</v>
      </c>
      <c r="AD144" s="364">
        <v>54154</v>
      </c>
      <c r="AE144" s="363">
        <v>79</v>
      </c>
      <c r="AF144" s="364"/>
      <c r="AG144" s="365"/>
      <c r="AH144" s="364"/>
      <c r="AI144" s="363"/>
      <c r="AJ144" s="397"/>
      <c r="AK144" s="365"/>
      <c r="AL144" s="397"/>
      <c r="AM144" s="365"/>
      <c r="AN144" s="397"/>
      <c r="AO144" s="365"/>
    </row>
    <row r="145" spans="1:41" ht="15" x14ac:dyDescent="0.2">
      <c r="A145" s="383">
        <f t="shared" si="7"/>
        <v>45632</v>
      </c>
      <c r="B145" s="93" t="s">
        <v>2185</v>
      </c>
      <c r="C145" s="101" t="str">
        <f t="shared" si="6"/>
        <v>45632 0000H</v>
      </c>
      <c r="D145" s="261">
        <v>831.04</v>
      </c>
      <c r="E145" s="262">
        <v>49.67</v>
      </c>
      <c r="F145" s="261">
        <v>1108.67</v>
      </c>
      <c r="G145" s="262">
        <v>6.2</v>
      </c>
      <c r="H145" s="261"/>
      <c r="I145" s="367"/>
      <c r="J145" s="424">
        <v>73803.25</v>
      </c>
      <c r="K145" s="366">
        <v>889.82</v>
      </c>
      <c r="L145" s="366">
        <v>32971.040000000001</v>
      </c>
      <c r="M145" s="262">
        <v>102.63</v>
      </c>
      <c r="N145" s="261">
        <v>5425.44</v>
      </c>
      <c r="O145" s="366">
        <v>15.77</v>
      </c>
      <c r="P145" s="366">
        <v>32770</v>
      </c>
      <c r="Q145" s="366">
        <v>28.7</v>
      </c>
      <c r="R145" s="366"/>
      <c r="S145" s="366"/>
      <c r="T145" s="366">
        <v>592.57000000000005</v>
      </c>
      <c r="U145" s="366">
        <v>649.91999999999996</v>
      </c>
      <c r="V145" s="366">
        <v>9838.64</v>
      </c>
      <c r="W145" s="366">
        <v>9.0399999999999991</v>
      </c>
      <c r="X145" s="366">
        <v>35684</v>
      </c>
      <c r="Y145" s="366">
        <v>69</v>
      </c>
      <c r="Z145" s="366">
        <v>241.3</v>
      </c>
      <c r="AA145" s="366">
        <v>0.15</v>
      </c>
      <c r="AB145" s="366">
        <v>6304.07</v>
      </c>
      <c r="AC145" s="366">
        <v>0</v>
      </c>
      <c r="AD145" s="366">
        <v>54154</v>
      </c>
      <c r="AE145" s="262">
        <v>79</v>
      </c>
      <c r="AF145" s="366"/>
      <c r="AG145" s="367"/>
      <c r="AH145" s="366"/>
      <c r="AI145" s="262"/>
      <c r="AJ145" s="396"/>
      <c r="AK145" s="367"/>
      <c r="AL145" s="396"/>
      <c r="AM145" s="367"/>
      <c r="AN145" s="396"/>
      <c r="AO145" s="367"/>
    </row>
    <row r="146" spans="1:41" ht="15" x14ac:dyDescent="0.2">
      <c r="A146" s="383">
        <f t="shared" si="7"/>
        <v>45632</v>
      </c>
      <c r="B146" s="93" t="s">
        <v>285</v>
      </c>
      <c r="C146" s="101" t="str">
        <f t="shared" si="6"/>
        <v>45632 1200H</v>
      </c>
      <c r="D146" s="362">
        <v>835.24</v>
      </c>
      <c r="E146" s="363">
        <v>49.67</v>
      </c>
      <c r="F146" s="362">
        <v>1108.67</v>
      </c>
      <c r="G146" s="363">
        <v>6.2</v>
      </c>
      <c r="H146" s="362"/>
      <c r="I146" s="365"/>
      <c r="J146" s="423">
        <v>73813.53</v>
      </c>
      <c r="K146" s="364">
        <v>889.82</v>
      </c>
      <c r="L146" s="364">
        <v>32972.129999999997</v>
      </c>
      <c r="M146" s="363">
        <v>102.69</v>
      </c>
      <c r="N146" s="362">
        <v>5430.99</v>
      </c>
      <c r="O146" s="364">
        <v>15.77</v>
      </c>
      <c r="P146" s="364">
        <v>32775.199999999997</v>
      </c>
      <c r="Q146" s="364">
        <v>28.7</v>
      </c>
      <c r="R146" s="364"/>
      <c r="S146" s="364"/>
      <c r="T146" s="364">
        <v>592.70000000000005</v>
      </c>
      <c r="U146" s="364">
        <v>651.07000000000005</v>
      </c>
      <c r="V146" s="364">
        <v>9842.9</v>
      </c>
      <c r="W146" s="364">
        <v>9.0399999999999991</v>
      </c>
      <c r="X146" s="364">
        <v>35691</v>
      </c>
      <c r="Y146" s="364">
        <v>69</v>
      </c>
      <c r="Z146" s="364">
        <v>241.3</v>
      </c>
      <c r="AA146" s="364">
        <v>0.15</v>
      </c>
      <c r="AB146" s="364">
        <v>6310.5</v>
      </c>
      <c r="AC146" s="364">
        <v>0</v>
      </c>
      <c r="AD146" s="364">
        <v>54154</v>
      </c>
      <c r="AE146" s="363">
        <v>79</v>
      </c>
      <c r="AF146" s="364"/>
      <c r="AG146" s="365"/>
      <c r="AH146" s="364"/>
      <c r="AI146" s="363"/>
      <c r="AJ146" s="397"/>
      <c r="AK146" s="365"/>
      <c r="AL146" s="397"/>
      <c r="AM146" s="365"/>
      <c r="AN146" s="397"/>
      <c r="AO146" s="365"/>
    </row>
    <row r="147" spans="1:41" ht="15" x14ac:dyDescent="0.2">
      <c r="A147" s="383">
        <f t="shared" si="7"/>
        <v>45633</v>
      </c>
      <c r="B147" s="93" t="s">
        <v>2185</v>
      </c>
      <c r="C147" s="101" t="str">
        <f t="shared" si="6"/>
        <v>45633 0000H</v>
      </c>
      <c r="D147" s="261">
        <v>841.88</v>
      </c>
      <c r="E147" s="262">
        <v>49.67</v>
      </c>
      <c r="F147" s="261">
        <v>1108.67</v>
      </c>
      <c r="G147" s="262">
        <v>6.2</v>
      </c>
      <c r="H147" s="261"/>
      <c r="I147" s="367"/>
      <c r="J147" s="424">
        <v>73822.55</v>
      </c>
      <c r="K147" s="366">
        <v>889.86</v>
      </c>
      <c r="L147" s="366">
        <v>32974.9</v>
      </c>
      <c r="M147" s="262">
        <v>102.71</v>
      </c>
      <c r="N147" s="261">
        <v>5436.65</v>
      </c>
      <c r="O147" s="366">
        <v>15.77</v>
      </c>
      <c r="P147" s="366">
        <v>32781.4</v>
      </c>
      <c r="Q147" s="366">
        <v>28.7</v>
      </c>
      <c r="R147" s="366"/>
      <c r="S147" s="366"/>
      <c r="T147" s="366">
        <v>593.04999999999995</v>
      </c>
      <c r="U147" s="366">
        <v>651.94000000000005</v>
      </c>
      <c r="V147" s="366">
        <v>9847.9699999999993</v>
      </c>
      <c r="W147" s="366">
        <v>9.0399999999999991</v>
      </c>
      <c r="X147" s="366">
        <v>35699</v>
      </c>
      <c r="Y147" s="366">
        <v>69</v>
      </c>
      <c r="Z147" s="366">
        <v>241.3</v>
      </c>
      <c r="AA147" s="366">
        <v>0.15</v>
      </c>
      <c r="AB147" s="366">
        <v>6318.06</v>
      </c>
      <c r="AC147" s="366">
        <v>0</v>
      </c>
      <c r="AD147" s="366">
        <v>54154</v>
      </c>
      <c r="AE147" s="262">
        <v>79</v>
      </c>
      <c r="AF147" s="366"/>
      <c r="AG147" s="367"/>
      <c r="AH147" s="366"/>
      <c r="AI147" s="262"/>
      <c r="AJ147" s="396"/>
      <c r="AK147" s="367"/>
      <c r="AL147" s="396"/>
      <c r="AM147" s="367"/>
      <c r="AN147" s="396"/>
      <c r="AO147" s="367"/>
    </row>
    <row r="148" spans="1:41" ht="15" x14ac:dyDescent="0.2">
      <c r="A148" s="383">
        <f t="shared" si="7"/>
        <v>45633</v>
      </c>
      <c r="B148" s="93" t="s">
        <v>285</v>
      </c>
      <c r="C148" s="101" t="str">
        <f t="shared" si="6"/>
        <v>45633 1200H</v>
      </c>
      <c r="D148" s="362">
        <v>848.48</v>
      </c>
      <c r="E148" s="363">
        <v>49.67</v>
      </c>
      <c r="F148" s="362">
        <v>1108.67</v>
      </c>
      <c r="G148" s="363">
        <v>6.2</v>
      </c>
      <c r="H148" s="362"/>
      <c r="I148" s="365"/>
      <c r="J148" s="423">
        <v>73822.55</v>
      </c>
      <c r="K148" s="364">
        <v>889.86</v>
      </c>
      <c r="L148" s="364">
        <v>32975.61</v>
      </c>
      <c r="M148" s="363">
        <v>102.75</v>
      </c>
      <c r="N148" s="362">
        <v>5439.65</v>
      </c>
      <c r="O148" s="364">
        <v>15.77</v>
      </c>
      <c r="P148" s="364">
        <v>32781.4</v>
      </c>
      <c r="Q148" s="364">
        <v>28.7</v>
      </c>
      <c r="R148" s="364"/>
      <c r="S148" s="364"/>
      <c r="T148" s="364">
        <v>593.62</v>
      </c>
      <c r="U148" s="364">
        <v>652.6</v>
      </c>
      <c r="V148" s="364">
        <v>9851.7000000000007</v>
      </c>
      <c r="W148" s="364">
        <v>9.0399999999999991</v>
      </c>
      <c r="X148" s="364">
        <v>35706</v>
      </c>
      <c r="Y148" s="364">
        <v>69</v>
      </c>
      <c r="Z148" s="364">
        <v>244.16</v>
      </c>
      <c r="AA148" s="364">
        <v>0.18</v>
      </c>
      <c r="AB148" s="364">
        <v>6324.4</v>
      </c>
      <c r="AC148" s="364">
        <v>0</v>
      </c>
      <c r="AD148" s="364">
        <v>54155</v>
      </c>
      <c r="AE148" s="363">
        <v>79</v>
      </c>
      <c r="AF148" s="364"/>
      <c r="AG148" s="365"/>
      <c r="AH148" s="364"/>
      <c r="AI148" s="363"/>
      <c r="AJ148" s="397"/>
      <c r="AK148" s="365"/>
      <c r="AL148" s="397"/>
      <c r="AM148" s="365"/>
      <c r="AN148" s="397"/>
      <c r="AO148" s="365"/>
    </row>
    <row r="149" spans="1:41" ht="15" x14ac:dyDescent="0.2">
      <c r="A149" s="383">
        <f t="shared" si="7"/>
        <v>45634</v>
      </c>
      <c r="B149" s="93" t="s">
        <v>2185</v>
      </c>
      <c r="C149" s="101" t="str">
        <f t="shared" si="6"/>
        <v>45634 0000H</v>
      </c>
      <c r="D149" s="261">
        <v>854.52</v>
      </c>
      <c r="E149" s="262">
        <v>49.67</v>
      </c>
      <c r="F149" s="261">
        <v>1108.67</v>
      </c>
      <c r="G149" s="262">
        <v>6.2</v>
      </c>
      <c r="H149" s="261"/>
      <c r="I149" s="367"/>
      <c r="J149" s="424">
        <v>73822.55</v>
      </c>
      <c r="K149" s="366">
        <v>890.42</v>
      </c>
      <c r="L149" s="366">
        <v>32975.61</v>
      </c>
      <c r="M149" s="262">
        <v>102.79</v>
      </c>
      <c r="N149" s="261">
        <v>5445.39</v>
      </c>
      <c r="O149" s="366">
        <v>15.77</v>
      </c>
      <c r="P149" s="366">
        <v>32781.4</v>
      </c>
      <c r="Q149" s="366">
        <v>28.7</v>
      </c>
      <c r="R149" s="366"/>
      <c r="S149" s="366"/>
      <c r="T149" s="366">
        <v>595.55999999999995</v>
      </c>
      <c r="U149" s="366">
        <v>652.64</v>
      </c>
      <c r="V149" s="366">
        <v>9856.81</v>
      </c>
      <c r="W149" s="366">
        <v>9.0399999999999991</v>
      </c>
      <c r="X149" s="366">
        <v>35713</v>
      </c>
      <c r="Y149" s="366">
        <v>69</v>
      </c>
      <c r="Z149" s="366">
        <v>250.46</v>
      </c>
      <c r="AA149" s="366">
        <v>0.15</v>
      </c>
      <c r="AB149" s="366">
        <v>6331.63</v>
      </c>
      <c r="AC149" s="366">
        <v>0</v>
      </c>
      <c r="AD149" s="366">
        <v>54158</v>
      </c>
      <c r="AE149" s="262">
        <v>79</v>
      </c>
      <c r="AF149" s="366"/>
      <c r="AG149" s="367"/>
      <c r="AH149" s="366"/>
      <c r="AI149" s="262"/>
      <c r="AJ149" s="396"/>
      <c r="AK149" s="367"/>
      <c r="AL149" s="396"/>
      <c r="AM149" s="367"/>
      <c r="AN149" s="396"/>
      <c r="AO149" s="367"/>
    </row>
    <row r="150" spans="1:41" ht="15" x14ac:dyDescent="0.2">
      <c r="A150" s="383">
        <f t="shared" si="7"/>
        <v>45634</v>
      </c>
      <c r="B150" s="93" t="s">
        <v>285</v>
      </c>
      <c r="C150" s="101" t="str">
        <f t="shared" si="6"/>
        <v>45634 1200H</v>
      </c>
      <c r="D150" s="362">
        <v>859.74</v>
      </c>
      <c r="E150" s="363">
        <v>49.67</v>
      </c>
      <c r="F150" s="362">
        <v>1108.67</v>
      </c>
      <c r="G150" s="363">
        <v>6.2</v>
      </c>
      <c r="H150" s="362"/>
      <c r="I150" s="365"/>
      <c r="J150" s="423">
        <v>73822.55</v>
      </c>
      <c r="K150" s="364">
        <v>890.68</v>
      </c>
      <c r="L150" s="364">
        <v>32976.43</v>
      </c>
      <c r="M150" s="363">
        <v>102.81</v>
      </c>
      <c r="N150" s="362">
        <v>5450.35</v>
      </c>
      <c r="O150" s="364">
        <v>15.78</v>
      </c>
      <c r="P150" s="364">
        <v>32785.599999999999</v>
      </c>
      <c r="Q150" s="364">
        <v>28.7</v>
      </c>
      <c r="R150" s="364"/>
      <c r="S150" s="364"/>
      <c r="T150" s="364">
        <v>596.03</v>
      </c>
      <c r="U150" s="364">
        <v>652.76</v>
      </c>
      <c r="V150" s="364">
        <v>9860.89</v>
      </c>
      <c r="W150" s="364">
        <v>9.0399999999999991</v>
      </c>
      <c r="X150" s="364">
        <v>35719.69</v>
      </c>
      <c r="Y150" s="364">
        <v>69</v>
      </c>
      <c r="Z150" s="364">
        <v>250.46</v>
      </c>
      <c r="AA150" s="364">
        <v>0.15</v>
      </c>
      <c r="AB150" s="364">
        <v>6337.98</v>
      </c>
      <c r="AC150" s="364">
        <v>0</v>
      </c>
      <c r="AD150" s="364">
        <v>54159</v>
      </c>
      <c r="AE150" s="363">
        <v>79</v>
      </c>
      <c r="AF150" s="364"/>
      <c r="AG150" s="365"/>
      <c r="AH150" s="364"/>
      <c r="AI150" s="363"/>
      <c r="AJ150" s="397"/>
      <c r="AK150" s="365"/>
      <c r="AL150" s="397"/>
      <c r="AM150" s="365"/>
      <c r="AN150" s="397"/>
      <c r="AO150" s="365"/>
    </row>
    <row r="151" spans="1:41" ht="15" x14ac:dyDescent="0.2">
      <c r="A151" s="383">
        <f t="shared" si="7"/>
        <v>45635</v>
      </c>
      <c r="B151" s="93" t="s">
        <v>2185</v>
      </c>
      <c r="C151" s="101" t="str">
        <f t="shared" si="6"/>
        <v>45635 0000H</v>
      </c>
      <c r="D151" s="261">
        <v>863.55</v>
      </c>
      <c r="E151" s="262">
        <v>49.67</v>
      </c>
      <c r="F151" s="261">
        <v>1108.67</v>
      </c>
      <c r="G151" s="262">
        <v>6.2</v>
      </c>
      <c r="H151" s="261"/>
      <c r="I151" s="367"/>
      <c r="J151" s="424">
        <v>73822.55</v>
      </c>
      <c r="K151" s="366">
        <v>890.93</v>
      </c>
      <c r="L151" s="366">
        <v>32979.86</v>
      </c>
      <c r="M151" s="262">
        <v>102.81</v>
      </c>
      <c r="N151" s="261">
        <v>5456.13</v>
      </c>
      <c r="O151" s="366">
        <v>15.78</v>
      </c>
      <c r="P151" s="366">
        <v>32793</v>
      </c>
      <c r="Q151" s="366">
        <v>28.7</v>
      </c>
      <c r="R151" s="366"/>
      <c r="S151" s="366"/>
      <c r="T151" s="366">
        <v>596.65</v>
      </c>
      <c r="U151" s="366">
        <v>653.20000000000005</v>
      </c>
      <c r="V151" s="366">
        <v>9866.02</v>
      </c>
      <c r="W151" s="366">
        <v>9.0399999999999991</v>
      </c>
      <c r="X151" s="366">
        <v>35725</v>
      </c>
      <c r="Y151" s="366">
        <v>69</v>
      </c>
      <c r="Z151" s="366">
        <v>250.46</v>
      </c>
      <c r="AA151" s="366">
        <v>0.15</v>
      </c>
      <c r="AB151" s="366">
        <v>6344.1</v>
      </c>
      <c r="AC151" s="366">
        <v>0</v>
      </c>
      <c r="AD151" s="366">
        <v>54159</v>
      </c>
      <c r="AE151" s="262">
        <v>79</v>
      </c>
      <c r="AF151" s="366"/>
      <c r="AG151" s="367"/>
      <c r="AH151" s="366"/>
      <c r="AI151" s="262"/>
      <c r="AJ151" s="396"/>
      <c r="AK151" s="367"/>
      <c r="AL151" s="396"/>
      <c r="AM151" s="367"/>
      <c r="AN151" s="396"/>
      <c r="AO151" s="367"/>
    </row>
    <row r="152" spans="1:41" ht="15" x14ac:dyDescent="0.2">
      <c r="A152" s="383">
        <f t="shared" si="7"/>
        <v>45635</v>
      </c>
      <c r="B152" s="93" t="s">
        <v>285</v>
      </c>
      <c r="C152" s="101" t="str">
        <f t="shared" si="6"/>
        <v>45635 1200H</v>
      </c>
      <c r="D152" s="362">
        <v>868.16</v>
      </c>
      <c r="E152" s="363">
        <v>49.67</v>
      </c>
      <c r="F152" s="362">
        <v>1108.67</v>
      </c>
      <c r="G152" s="363">
        <v>6.2</v>
      </c>
      <c r="H152" s="362"/>
      <c r="I152" s="365"/>
      <c r="J152" s="423">
        <v>73822.55</v>
      </c>
      <c r="K152" s="364">
        <v>891.2</v>
      </c>
      <c r="L152" s="364">
        <v>32983.35</v>
      </c>
      <c r="M152" s="363">
        <v>102.81</v>
      </c>
      <c r="N152" s="362">
        <v>5461.81</v>
      </c>
      <c r="O152" s="364">
        <v>15.78</v>
      </c>
      <c r="P152" s="364">
        <v>32798.400000000001</v>
      </c>
      <c r="Q152" s="364">
        <v>28.7</v>
      </c>
      <c r="R152" s="364"/>
      <c r="S152" s="364"/>
      <c r="T152" s="364">
        <v>596.95000000000005</v>
      </c>
      <c r="U152" s="364">
        <v>654.23</v>
      </c>
      <c r="V152" s="364">
        <v>9870.08</v>
      </c>
      <c r="W152" s="364">
        <v>9.0399999999999991</v>
      </c>
      <c r="X152" s="364">
        <v>35731</v>
      </c>
      <c r="Y152" s="364">
        <v>69</v>
      </c>
      <c r="Z152" s="364">
        <v>250.46</v>
      </c>
      <c r="AA152" s="364">
        <v>0.15</v>
      </c>
      <c r="AB152" s="364">
        <v>6350.13</v>
      </c>
      <c r="AC152" s="364">
        <v>0</v>
      </c>
      <c r="AD152" s="364">
        <v>54159</v>
      </c>
      <c r="AE152" s="363">
        <v>79</v>
      </c>
      <c r="AF152" s="364"/>
      <c r="AG152" s="365"/>
      <c r="AH152" s="364"/>
      <c r="AI152" s="363"/>
      <c r="AJ152" s="397"/>
      <c r="AK152" s="365"/>
      <c r="AL152" s="397"/>
      <c r="AM152" s="365"/>
      <c r="AN152" s="397"/>
      <c r="AO152" s="365"/>
    </row>
    <row r="153" spans="1:41" ht="15" x14ac:dyDescent="0.2">
      <c r="A153" s="383">
        <f t="shared" si="7"/>
        <v>45636</v>
      </c>
      <c r="B153" s="93" t="s">
        <v>2185</v>
      </c>
      <c r="C153" s="101" t="str">
        <f t="shared" si="6"/>
        <v>45636 0000H</v>
      </c>
      <c r="D153" s="261">
        <v>873.42</v>
      </c>
      <c r="E153" s="262">
        <v>49.67</v>
      </c>
      <c r="F153" s="261">
        <v>1108.67</v>
      </c>
      <c r="G153" s="262">
        <v>6.2</v>
      </c>
      <c r="H153" s="261"/>
      <c r="I153" s="367"/>
      <c r="J153" s="424">
        <v>73822.55</v>
      </c>
      <c r="K153" s="366">
        <v>891.45</v>
      </c>
      <c r="L153" s="366">
        <v>32986.6</v>
      </c>
      <c r="M153" s="262">
        <v>102.82</v>
      </c>
      <c r="N153" s="261">
        <v>5467.58</v>
      </c>
      <c r="O153" s="366">
        <v>15.78</v>
      </c>
      <c r="P153" s="366">
        <v>32805.800000000003</v>
      </c>
      <c r="Q153" s="366">
        <v>28.7</v>
      </c>
      <c r="R153" s="366"/>
      <c r="S153" s="366"/>
      <c r="T153" s="366">
        <v>597.42999999999995</v>
      </c>
      <c r="U153" s="366">
        <v>654.59</v>
      </c>
      <c r="V153" s="366">
        <v>9874.35</v>
      </c>
      <c r="W153" s="366">
        <v>9.0399999999999991</v>
      </c>
      <c r="X153" s="366">
        <v>35738</v>
      </c>
      <c r="Y153" s="366">
        <v>69</v>
      </c>
      <c r="Z153" s="366">
        <v>250.46</v>
      </c>
      <c r="AA153" s="366">
        <v>0.15</v>
      </c>
      <c r="AB153" s="366">
        <v>6356.91</v>
      </c>
      <c r="AC153" s="366">
        <v>0</v>
      </c>
      <c r="AD153" s="366">
        <v>54159</v>
      </c>
      <c r="AE153" s="262">
        <v>79</v>
      </c>
      <c r="AF153" s="366"/>
      <c r="AG153" s="367"/>
      <c r="AH153" s="366"/>
      <c r="AI153" s="262"/>
      <c r="AJ153" s="396"/>
      <c r="AK153" s="367"/>
      <c r="AL153" s="396"/>
      <c r="AM153" s="367"/>
      <c r="AN153" s="396"/>
      <c r="AO153" s="367"/>
    </row>
    <row r="154" spans="1:41" ht="15" x14ac:dyDescent="0.2">
      <c r="A154" s="383">
        <f t="shared" si="7"/>
        <v>45636</v>
      </c>
      <c r="B154" s="93" t="s">
        <v>285</v>
      </c>
      <c r="C154" s="101" t="str">
        <f t="shared" si="6"/>
        <v>45636 1200H</v>
      </c>
      <c r="D154" s="362">
        <v>878.37</v>
      </c>
      <c r="E154" s="363">
        <v>49.67</v>
      </c>
      <c r="F154" s="362">
        <v>1108.67</v>
      </c>
      <c r="G154" s="363">
        <v>6.2</v>
      </c>
      <c r="H154" s="362"/>
      <c r="I154" s="365"/>
      <c r="J154" s="423">
        <v>73822.55</v>
      </c>
      <c r="K154" s="364">
        <v>891.72</v>
      </c>
      <c r="L154" s="364">
        <v>32986.6</v>
      </c>
      <c r="M154" s="363">
        <v>102.88</v>
      </c>
      <c r="N154" s="362">
        <v>5469.75</v>
      </c>
      <c r="O154" s="364">
        <v>15.78</v>
      </c>
      <c r="P154" s="364">
        <v>32808.199999999997</v>
      </c>
      <c r="Q154" s="364">
        <v>28.8</v>
      </c>
      <c r="R154" s="364"/>
      <c r="S154" s="364"/>
      <c r="T154" s="364">
        <v>598.89</v>
      </c>
      <c r="U154" s="364">
        <v>654.72</v>
      </c>
      <c r="V154" s="364">
        <v>9877.26</v>
      </c>
      <c r="W154" s="364">
        <v>9.0399999999999991</v>
      </c>
      <c r="X154" s="364">
        <v>35744</v>
      </c>
      <c r="Y154" s="364">
        <v>69</v>
      </c>
      <c r="Z154" s="364">
        <v>250.46</v>
      </c>
      <c r="AA154" s="364">
        <v>0.15</v>
      </c>
      <c r="AB154" s="364">
        <v>6363.11</v>
      </c>
      <c r="AC154" s="364">
        <v>0</v>
      </c>
      <c r="AD154" s="364">
        <v>54159</v>
      </c>
      <c r="AE154" s="363">
        <v>79</v>
      </c>
      <c r="AF154" s="364"/>
      <c r="AG154" s="365"/>
      <c r="AH154" s="364"/>
      <c r="AI154" s="363"/>
      <c r="AJ154" s="397"/>
      <c r="AK154" s="365"/>
      <c r="AL154" s="397"/>
      <c r="AM154" s="365"/>
      <c r="AN154" s="397"/>
      <c r="AO154" s="365"/>
    </row>
    <row r="155" spans="1:41" ht="15" x14ac:dyDescent="0.2">
      <c r="A155" s="383">
        <f t="shared" si="7"/>
        <v>45637</v>
      </c>
      <c r="B155" s="93" t="s">
        <v>2185</v>
      </c>
      <c r="C155" s="101" t="str">
        <f t="shared" si="6"/>
        <v>45637 0000H</v>
      </c>
      <c r="D155" s="261">
        <v>884.17</v>
      </c>
      <c r="E155" s="262">
        <v>49.67</v>
      </c>
      <c r="F155" s="261">
        <v>1108.67</v>
      </c>
      <c r="G155" s="262">
        <v>6.2</v>
      </c>
      <c r="H155" s="261"/>
      <c r="I155" s="367"/>
      <c r="J155" s="424">
        <v>73822.55</v>
      </c>
      <c r="K155" s="366">
        <v>892.02</v>
      </c>
      <c r="L155" s="366">
        <v>32989.910000000003</v>
      </c>
      <c r="M155" s="262">
        <v>102.89</v>
      </c>
      <c r="N155" s="261">
        <v>5475.09</v>
      </c>
      <c r="O155" s="366">
        <v>15.77</v>
      </c>
      <c r="P155" s="366">
        <v>32815.599999999999</v>
      </c>
      <c r="Q155" s="366">
        <v>28.8</v>
      </c>
      <c r="R155" s="366"/>
      <c r="S155" s="366"/>
      <c r="T155" s="366">
        <v>599.55999999999995</v>
      </c>
      <c r="U155" s="366">
        <v>654.94000000000005</v>
      </c>
      <c r="V155" s="366">
        <v>9881.51</v>
      </c>
      <c r="W155" s="366">
        <v>9.0399999999999991</v>
      </c>
      <c r="X155" s="366">
        <v>35752</v>
      </c>
      <c r="Y155" s="366">
        <v>69</v>
      </c>
      <c r="Z155" s="366">
        <v>250.46</v>
      </c>
      <c r="AA155" s="366">
        <v>0.15</v>
      </c>
      <c r="AB155" s="366">
        <v>6370.37</v>
      </c>
      <c r="AC155" s="366">
        <v>0</v>
      </c>
      <c r="AD155" s="366">
        <v>54159</v>
      </c>
      <c r="AE155" s="262">
        <v>79</v>
      </c>
      <c r="AF155" s="366"/>
      <c r="AG155" s="367"/>
      <c r="AH155" s="366"/>
      <c r="AI155" s="262"/>
      <c r="AJ155" s="396"/>
      <c r="AK155" s="367"/>
      <c r="AL155" s="396"/>
      <c r="AM155" s="367"/>
      <c r="AN155" s="396"/>
      <c r="AO155" s="367"/>
    </row>
    <row r="156" spans="1:41" ht="15" x14ac:dyDescent="0.2">
      <c r="A156" s="383">
        <f t="shared" si="7"/>
        <v>45637</v>
      </c>
      <c r="B156" s="93" t="s">
        <v>285</v>
      </c>
      <c r="C156" s="101" t="str">
        <f t="shared" si="6"/>
        <v>45637 1200H</v>
      </c>
      <c r="D156" s="362">
        <v>888.21</v>
      </c>
      <c r="E156" s="363">
        <v>49.67</v>
      </c>
      <c r="F156" s="362">
        <v>1108.67</v>
      </c>
      <c r="G156" s="363">
        <v>6.2</v>
      </c>
      <c r="H156" s="362"/>
      <c r="I156" s="365"/>
      <c r="J156" s="423">
        <v>73822.55</v>
      </c>
      <c r="K156" s="364">
        <v>892.34</v>
      </c>
      <c r="L156" s="364">
        <v>32991.699999999997</v>
      </c>
      <c r="M156" s="363">
        <v>102.95</v>
      </c>
      <c r="N156" s="362">
        <v>5480.93</v>
      </c>
      <c r="O156" s="364">
        <v>15.78</v>
      </c>
      <c r="P156" s="364">
        <v>32822.9</v>
      </c>
      <c r="Q156" s="364">
        <v>28.8</v>
      </c>
      <c r="R156" s="364"/>
      <c r="S156" s="364"/>
      <c r="T156" s="364">
        <v>600.38</v>
      </c>
      <c r="U156" s="364">
        <v>655.65</v>
      </c>
      <c r="V156" s="364">
        <v>9885.2000000000007</v>
      </c>
      <c r="W156" s="364">
        <v>9.0399999999999991</v>
      </c>
      <c r="X156" s="364">
        <v>35758</v>
      </c>
      <c r="Y156" s="364">
        <v>69</v>
      </c>
      <c r="Z156" s="364">
        <v>250.46</v>
      </c>
      <c r="AA156" s="364">
        <v>0.15</v>
      </c>
      <c r="AB156" s="364">
        <v>6375.13</v>
      </c>
      <c r="AC156" s="364">
        <v>0</v>
      </c>
      <c r="AD156" s="364">
        <v>54159</v>
      </c>
      <c r="AE156" s="363">
        <v>79</v>
      </c>
      <c r="AF156" s="364"/>
      <c r="AG156" s="365"/>
      <c r="AH156" s="364"/>
      <c r="AI156" s="363"/>
      <c r="AJ156" s="397"/>
      <c r="AK156" s="365"/>
      <c r="AL156" s="397"/>
      <c r="AM156" s="365"/>
      <c r="AN156" s="397"/>
      <c r="AO156" s="365"/>
    </row>
    <row r="157" spans="1:41" ht="15" x14ac:dyDescent="0.2">
      <c r="A157" s="383">
        <f t="shared" si="7"/>
        <v>45638</v>
      </c>
      <c r="B157" s="93" t="s">
        <v>2185</v>
      </c>
      <c r="C157" s="101" t="str">
        <f t="shared" ref="C157:C184" si="8">A157 &amp; " " &amp;B157</f>
        <v>45638 0000H</v>
      </c>
      <c r="D157" s="261">
        <v>894.24</v>
      </c>
      <c r="E157" s="262">
        <v>49.67</v>
      </c>
      <c r="F157" s="261">
        <v>1108.67</v>
      </c>
      <c r="G157" s="262">
        <v>6.2</v>
      </c>
      <c r="H157" s="261"/>
      <c r="I157" s="367"/>
      <c r="J157" s="424">
        <v>73822.55</v>
      </c>
      <c r="K157" s="366">
        <v>892.34</v>
      </c>
      <c r="L157" s="366">
        <v>32991.769999999997</v>
      </c>
      <c r="M157" s="262">
        <v>103.02</v>
      </c>
      <c r="N157" s="261">
        <v>5486.73</v>
      </c>
      <c r="O157" s="366">
        <v>15.78</v>
      </c>
      <c r="P157" s="366">
        <v>32830.5</v>
      </c>
      <c r="Q157" s="366">
        <v>28.8</v>
      </c>
      <c r="R157" s="366"/>
      <c r="S157" s="366"/>
      <c r="T157" s="366">
        <v>602.79</v>
      </c>
      <c r="U157" s="366">
        <v>655.71</v>
      </c>
      <c r="V157" s="366">
        <v>9889.73</v>
      </c>
      <c r="W157" s="366">
        <v>9.0399999999999991</v>
      </c>
      <c r="X157" s="366">
        <v>35766</v>
      </c>
      <c r="Y157" s="366">
        <v>69</v>
      </c>
      <c r="Z157" s="366">
        <v>250.46</v>
      </c>
      <c r="AA157" s="366">
        <v>0.15</v>
      </c>
      <c r="AB157" s="366">
        <v>6381.68</v>
      </c>
      <c r="AC157" s="366">
        <v>0</v>
      </c>
      <c r="AD157" s="366">
        <v>54159</v>
      </c>
      <c r="AE157" s="262">
        <v>79</v>
      </c>
      <c r="AF157" s="366"/>
      <c r="AG157" s="367"/>
      <c r="AH157" s="366"/>
      <c r="AI157" s="262"/>
      <c r="AJ157" s="396"/>
      <c r="AK157" s="367"/>
      <c r="AL157" s="396"/>
      <c r="AM157" s="367"/>
      <c r="AN157" s="396"/>
      <c r="AO157" s="367"/>
    </row>
    <row r="158" spans="1:41" ht="15" x14ac:dyDescent="0.2">
      <c r="A158" s="383">
        <f t="shared" si="7"/>
        <v>45638</v>
      </c>
      <c r="B158" s="93" t="s">
        <v>285</v>
      </c>
      <c r="C158" s="101" t="str">
        <f t="shared" si="8"/>
        <v>45638 1200H</v>
      </c>
      <c r="D158" s="362">
        <v>898.15</v>
      </c>
      <c r="E158" s="363">
        <v>49.67</v>
      </c>
      <c r="F158" s="362">
        <v>1108.67</v>
      </c>
      <c r="G158" s="363">
        <v>6.2</v>
      </c>
      <c r="H158" s="362"/>
      <c r="I158" s="365"/>
      <c r="J158" s="423">
        <v>73822.55</v>
      </c>
      <c r="K158" s="364">
        <v>892.96</v>
      </c>
      <c r="L158" s="364">
        <v>32993</v>
      </c>
      <c r="M158" s="363">
        <v>103.1</v>
      </c>
      <c r="N158" s="362">
        <v>5492.45</v>
      </c>
      <c r="O158" s="364">
        <v>15.78</v>
      </c>
      <c r="P158" s="364">
        <v>32837.800000000003</v>
      </c>
      <c r="Q158" s="364">
        <v>28.8</v>
      </c>
      <c r="R158" s="364"/>
      <c r="S158" s="364"/>
      <c r="T158" s="364">
        <v>603.13</v>
      </c>
      <c r="U158" s="364">
        <v>656.58</v>
      </c>
      <c r="V158" s="364">
        <v>9893.34</v>
      </c>
      <c r="W158" s="364">
        <v>9.0399999999999991</v>
      </c>
      <c r="X158" s="364">
        <v>35771</v>
      </c>
      <c r="Y158" s="364">
        <v>69</v>
      </c>
      <c r="Z158" s="364">
        <v>250.46</v>
      </c>
      <c r="AA158" s="364">
        <v>0.15</v>
      </c>
      <c r="AB158" s="364">
        <v>6387.52</v>
      </c>
      <c r="AC158" s="364">
        <v>0</v>
      </c>
      <c r="AD158" s="364">
        <v>54159</v>
      </c>
      <c r="AE158" s="363">
        <v>79</v>
      </c>
      <c r="AF158" s="364"/>
      <c r="AG158" s="365"/>
      <c r="AH158" s="364"/>
      <c r="AI158" s="363"/>
      <c r="AJ158" s="397"/>
      <c r="AK158" s="365"/>
      <c r="AL158" s="397"/>
      <c r="AM158" s="365"/>
      <c r="AN158" s="397"/>
      <c r="AO158" s="365"/>
    </row>
    <row r="159" spans="1:41" ht="15" x14ac:dyDescent="0.2">
      <c r="A159" s="383">
        <f t="shared" ref="A159:A184" si="9">A157+1</f>
        <v>45639</v>
      </c>
      <c r="B159" s="93" t="s">
        <v>2185</v>
      </c>
      <c r="C159" s="101" t="str">
        <f t="shared" si="8"/>
        <v>45639 0000H</v>
      </c>
      <c r="D159" s="261">
        <v>904.03</v>
      </c>
      <c r="E159" s="262">
        <v>49.67</v>
      </c>
      <c r="F159" s="261">
        <v>1108.67</v>
      </c>
      <c r="G159" s="262">
        <v>6.2</v>
      </c>
      <c r="H159" s="261"/>
      <c r="I159" s="367"/>
      <c r="J159" s="424">
        <v>73822.55</v>
      </c>
      <c r="K159" s="366">
        <v>893.27</v>
      </c>
      <c r="L159" s="366">
        <v>32995.870000000003</v>
      </c>
      <c r="M159" s="262">
        <v>105.13</v>
      </c>
      <c r="N159" s="261">
        <v>5498.28</v>
      </c>
      <c r="O159" s="366">
        <v>15.78</v>
      </c>
      <c r="P159" s="366">
        <v>32845.4</v>
      </c>
      <c r="Q159" s="366">
        <v>28.8</v>
      </c>
      <c r="R159" s="366"/>
      <c r="S159" s="366"/>
      <c r="T159" s="366">
        <v>603.99</v>
      </c>
      <c r="U159" s="366">
        <v>656.92</v>
      </c>
      <c r="V159" s="366">
        <v>9897.67</v>
      </c>
      <c r="W159" s="366">
        <v>9.0399999999999991</v>
      </c>
      <c r="X159" s="366">
        <v>35779</v>
      </c>
      <c r="Y159" s="366">
        <v>69</v>
      </c>
      <c r="Z159" s="366">
        <v>250.46</v>
      </c>
      <c r="AA159" s="366">
        <v>0.15</v>
      </c>
      <c r="AB159" s="366">
        <v>6394.3</v>
      </c>
      <c r="AC159" s="366">
        <v>0</v>
      </c>
      <c r="AD159" s="366">
        <v>54159</v>
      </c>
      <c r="AE159" s="262">
        <v>79</v>
      </c>
      <c r="AF159" s="366"/>
      <c r="AG159" s="367"/>
      <c r="AH159" s="366"/>
      <c r="AI159" s="262"/>
      <c r="AJ159" s="396"/>
      <c r="AK159" s="367"/>
      <c r="AL159" s="396"/>
      <c r="AM159" s="367"/>
      <c r="AN159" s="396"/>
      <c r="AO159" s="367"/>
    </row>
    <row r="160" spans="1:41" ht="15" x14ac:dyDescent="0.2">
      <c r="A160" s="383">
        <f t="shared" si="9"/>
        <v>45639</v>
      </c>
      <c r="B160" s="93" t="s">
        <v>285</v>
      </c>
      <c r="C160" s="101" t="str">
        <f t="shared" si="8"/>
        <v>45639 1200H</v>
      </c>
      <c r="D160" s="362">
        <v>908.13</v>
      </c>
      <c r="E160" s="363">
        <v>49.67</v>
      </c>
      <c r="F160" s="362">
        <v>1108.67</v>
      </c>
      <c r="G160" s="363">
        <v>6.2</v>
      </c>
      <c r="H160" s="362"/>
      <c r="I160" s="365"/>
      <c r="J160" s="423">
        <v>73822.55</v>
      </c>
      <c r="K160" s="364">
        <v>893.59</v>
      </c>
      <c r="L160" s="364">
        <v>32995.870000000003</v>
      </c>
      <c r="M160" s="363">
        <v>103.17</v>
      </c>
      <c r="N160" s="362">
        <v>5504.02</v>
      </c>
      <c r="O160" s="364">
        <v>15.78</v>
      </c>
      <c r="P160" s="364">
        <v>32853</v>
      </c>
      <c r="Q160" s="364">
        <v>28.8</v>
      </c>
      <c r="R160" s="364"/>
      <c r="S160" s="364"/>
      <c r="T160" s="364">
        <v>604.84</v>
      </c>
      <c r="U160" s="364">
        <v>657.55</v>
      </c>
      <c r="V160" s="364">
        <v>9901.2900000000009</v>
      </c>
      <c r="W160" s="364">
        <v>9.0399999999999991</v>
      </c>
      <c r="X160" s="364">
        <v>35785</v>
      </c>
      <c r="Y160" s="364">
        <v>69</v>
      </c>
      <c r="Z160" s="364">
        <v>250.46</v>
      </c>
      <c r="AA160" s="364">
        <v>0.15</v>
      </c>
      <c r="AB160" s="364">
        <v>6400.1</v>
      </c>
      <c r="AC160" s="364">
        <v>0</v>
      </c>
      <c r="AD160" s="364">
        <v>54159</v>
      </c>
      <c r="AE160" s="363">
        <v>79</v>
      </c>
      <c r="AF160" s="364"/>
      <c r="AG160" s="365"/>
      <c r="AH160" s="364"/>
      <c r="AI160" s="363"/>
      <c r="AJ160" s="397"/>
      <c r="AK160" s="365"/>
      <c r="AL160" s="397"/>
      <c r="AM160" s="365"/>
      <c r="AN160" s="397"/>
      <c r="AO160" s="365"/>
    </row>
    <row r="161" spans="1:41" ht="15" x14ac:dyDescent="0.2">
      <c r="A161" s="383">
        <f t="shared" si="9"/>
        <v>45640</v>
      </c>
      <c r="B161" s="93" t="s">
        <v>2185</v>
      </c>
      <c r="C161" s="101" t="str">
        <f t="shared" si="8"/>
        <v>45640 0000H</v>
      </c>
      <c r="D161" s="261">
        <v>914.26</v>
      </c>
      <c r="E161" s="262">
        <v>49.67</v>
      </c>
      <c r="F161" s="261">
        <v>1108.67</v>
      </c>
      <c r="G161" s="262">
        <v>6.2</v>
      </c>
      <c r="H161" s="261"/>
      <c r="I161" s="367"/>
      <c r="J161" s="424">
        <v>73822.55</v>
      </c>
      <c r="K161" s="366">
        <v>893.87</v>
      </c>
      <c r="L161" s="366">
        <v>32995.879999999997</v>
      </c>
      <c r="M161" s="262">
        <v>103.22</v>
      </c>
      <c r="N161" s="261">
        <v>5509.94</v>
      </c>
      <c r="O161" s="366">
        <v>15.78</v>
      </c>
      <c r="P161" s="366">
        <v>32860.800000000003</v>
      </c>
      <c r="Q161" s="366">
        <v>28.8</v>
      </c>
      <c r="R161" s="366"/>
      <c r="S161" s="366"/>
      <c r="T161" s="366">
        <v>607.1</v>
      </c>
      <c r="U161" s="366">
        <v>657.69</v>
      </c>
      <c r="V161" s="366">
        <v>9905.77</v>
      </c>
      <c r="W161" s="366">
        <v>9.0399999999999991</v>
      </c>
      <c r="X161" s="366">
        <v>35790</v>
      </c>
      <c r="Y161" s="366">
        <v>69</v>
      </c>
      <c r="Z161" s="366">
        <v>250.46</v>
      </c>
      <c r="AA161" s="366">
        <v>0.15</v>
      </c>
      <c r="AB161" s="366">
        <v>6406.4</v>
      </c>
      <c r="AC161" s="366">
        <v>0</v>
      </c>
      <c r="AD161" s="366">
        <v>54159</v>
      </c>
      <c r="AE161" s="262">
        <v>79</v>
      </c>
      <c r="AF161" s="366"/>
      <c r="AG161" s="367"/>
      <c r="AH161" s="366"/>
      <c r="AI161" s="262"/>
      <c r="AJ161" s="396"/>
      <c r="AK161" s="367"/>
      <c r="AL161" s="396"/>
      <c r="AM161" s="367"/>
      <c r="AN161" s="396"/>
      <c r="AO161" s="367"/>
    </row>
    <row r="162" spans="1:41" ht="15" x14ac:dyDescent="0.2">
      <c r="A162" s="383">
        <f t="shared" si="9"/>
        <v>45640</v>
      </c>
      <c r="B162" s="93" t="s">
        <v>285</v>
      </c>
      <c r="C162" s="101" t="str">
        <f t="shared" si="8"/>
        <v>45640 1200H</v>
      </c>
      <c r="D162" s="362">
        <v>918.06</v>
      </c>
      <c r="E162" s="363">
        <v>49.67</v>
      </c>
      <c r="F162" s="362">
        <v>1108.67</v>
      </c>
      <c r="G162" s="363">
        <v>6.2</v>
      </c>
      <c r="H162" s="362"/>
      <c r="I162" s="365"/>
      <c r="J162" s="423">
        <v>73822.55</v>
      </c>
      <c r="K162" s="364">
        <v>894.21</v>
      </c>
      <c r="L162" s="364">
        <v>32999.39</v>
      </c>
      <c r="M162" s="363">
        <v>103.23</v>
      </c>
      <c r="N162" s="362">
        <v>5515.82</v>
      </c>
      <c r="O162" s="364">
        <v>15.78</v>
      </c>
      <c r="P162" s="364">
        <v>32865.9</v>
      </c>
      <c r="Q162" s="364">
        <v>28.8</v>
      </c>
      <c r="R162" s="364"/>
      <c r="S162" s="364"/>
      <c r="T162" s="364">
        <v>607.28</v>
      </c>
      <c r="U162" s="364">
        <v>658.7</v>
      </c>
      <c r="V162" s="364">
        <v>9909.49</v>
      </c>
      <c r="W162" s="364">
        <v>9.0399999999999991</v>
      </c>
      <c r="X162" s="364">
        <v>35798</v>
      </c>
      <c r="Y162" s="364">
        <v>69</v>
      </c>
      <c r="Z162" s="364">
        <v>250.46</v>
      </c>
      <c r="AA162" s="364">
        <v>0.15</v>
      </c>
      <c r="AB162" s="364">
        <v>6411.86</v>
      </c>
      <c r="AC162" s="364">
        <v>0</v>
      </c>
      <c r="AD162" s="364">
        <v>54159</v>
      </c>
      <c r="AE162" s="363">
        <v>79</v>
      </c>
      <c r="AF162" s="364"/>
      <c r="AG162" s="365"/>
      <c r="AH162" s="364"/>
      <c r="AI162" s="363"/>
      <c r="AJ162" s="397"/>
      <c r="AK162" s="365"/>
      <c r="AL162" s="397"/>
      <c r="AM162" s="365"/>
      <c r="AN162" s="397"/>
      <c r="AO162" s="365"/>
    </row>
    <row r="163" spans="1:41" ht="15" x14ac:dyDescent="0.2">
      <c r="A163" s="383">
        <f t="shared" si="9"/>
        <v>45641</v>
      </c>
      <c r="B163" s="93" t="s">
        <v>2185</v>
      </c>
      <c r="C163" s="101" t="str">
        <f t="shared" si="8"/>
        <v>45641 0000H</v>
      </c>
      <c r="D163" s="261">
        <v>923.93</v>
      </c>
      <c r="E163" s="262">
        <v>49.67</v>
      </c>
      <c r="F163" s="261">
        <v>1108.67</v>
      </c>
      <c r="G163" s="262">
        <v>6.2</v>
      </c>
      <c r="H163" s="261"/>
      <c r="I163" s="367"/>
      <c r="J163" s="424">
        <v>73822.55</v>
      </c>
      <c r="K163" s="366">
        <v>894.56</v>
      </c>
      <c r="L163" s="366">
        <v>33003.050000000003</v>
      </c>
      <c r="M163" s="262">
        <v>103.23</v>
      </c>
      <c r="N163" s="261">
        <v>5521.71</v>
      </c>
      <c r="O163" s="366">
        <v>15.78</v>
      </c>
      <c r="P163" s="366">
        <v>32873.4</v>
      </c>
      <c r="Q163" s="366">
        <v>28.8</v>
      </c>
      <c r="R163" s="366"/>
      <c r="S163" s="366"/>
      <c r="T163" s="366">
        <v>607.34</v>
      </c>
      <c r="U163" s="366">
        <v>659.88</v>
      </c>
      <c r="V163" s="366">
        <v>9914.0300000000007</v>
      </c>
      <c r="W163" s="366">
        <v>9.0399999999999991</v>
      </c>
      <c r="X163" s="366">
        <v>35805</v>
      </c>
      <c r="Y163" s="366">
        <v>69</v>
      </c>
      <c r="Z163" s="366">
        <v>250.46</v>
      </c>
      <c r="AA163" s="366">
        <v>0.15</v>
      </c>
      <c r="AB163" s="366">
        <v>6417.71</v>
      </c>
      <c r="AC163" s="366">
        <v>0</v>
      </c>
      <c r="AD163" s="366">
        <v>54159</v>
      </c>
      <c r="AE163" s="262">
        <v>79</v>
      </c>
      <c r="AF163" s="366"/>
      <c r="AG163" s="367"/>
      <c r="AH163" s="366"/>
      <c r="AI163" s="262"/>
      <c r="AJ163" s="396"/>
      <c r="AK163" s="367"/>
      <c r="AL163" s="396"/>
      <c r="AM163" s="367"/>
      <c r="AN163" s="396"/>
      <c r="AO163" s="367"/>
    </row>
    <row r="164" spans="1:41" ht="15" x14ac:dyDescent="0.2">
      <c r="A164" s="383">
        <f t="shared" si="9"/>
        <v>45641</v>
      </c>
      <c r="B164" s="93" t="s">
        <v>285</v>
      </c>
      <c r="C164" s="101" t="str">
        <f t="shared" si="8"/>
        <v>45641 1200H</v>
      </c>
      <c r="D164" s="362">
        <v>927.36</v>
      </c>
      <c r="E164" s="363">
        <v>49.67</v>
      </c>
      <c r="F164" s="362">
        <v>1108.67</v>
      </c>
      <c r="G164" s="363">
        <v>6.2</v>
      </c>
      <c r="H164" s="362"/>
      <c r="I164" s="365"/>
      <c r="J164" s="423">
        <v>73822.55</v>
      </c>
      <c r="K164" s="364">
        <v>894.9</v>
      </c>
      <c r="L164" s="364">
        <v>33006.639999999999</v>
      </c>
      <c r="M164" s="363">
        <v>103.23</v>
      </c>
      <c r="N164" s="362">
        <v>5527.35</v>
      </c>
      <c r="O164" s="364">
        <v>15.78</v>
      </c>
      <c r="P164" s="364">
        <v>32878</v>
      </c>
      <c r="Q164" s="364">
        <v>28.8</v>
      </c>
      <c r="R164" s="364"/>
      <c r="S164" s="364"/>
      <c r="T164" s="364">
        <v>607.44000000000005</v>
      </c>
      <c r="U164" s="364">
        <v>660.91</v>
      </c>
      <c r="V164" s="364">
        <v>9917.61</v>
      </c>
      <c r="W164" s="364">
        <v>9.0399999999999991</v>
      </c>
      <c r="X164" s="364">
        <v>35810</v>
      </c>
      <c r="Y164" s="364">
        <v>69</v>
      </c>
      <c r="Z164" s="364">
        <v>250.46</v>
      </c>
      <c r="AA164" s="364">
        <v>0.15</v>
      </c>
      <c r="AB164" s="364">
        <v>6422.81</v>
      </c>
      <c r="AC164" s="364">
        <v>0</v>
      </c>
      <c r="AD164" s="364">
        <v>54159</v>
      </c>
      <c r="AE164" s="363">
        <v>79</v>
      </c>
      <c r="AF164" s="364"/>
      <c r="AG164" s="365"/>
      <c r="AH164" s="364"/>
      <c r="AI164" s="363"/>
      <c r="AJ164" s="397"/>
      <c r="AK164" s="365"/>
      <c r="AL164" s="397"/>
      <c r="AM164" s="365"/>
      <c r="AN164" s="397"/>
      <c r="AO164" s="365"/>
    </row>
    <row r="165" spans="1:41" ht="15" x14ac:dyDescent="0.2">
      <c r="A165" s="383">
        <f t="shared" si="9"/>
        <v>45642</v>
      </c>
      <c r="B165" s="93" t="s">
        <v>2185</v>
      </c>
      <c r="C165" s="101" t="str">
        <f t="shared" si="8"/>
        <v>45642 0000H</v>
      </c>
      <c r="D165" s="261">
        <v>932.33</v>
      </c>
      <c r="E165" s="262">
        <v>49.67</v>
      </c>
      <c r="F165" s="261">
        <v>1108.67</v>
      </c>
      <c r="G165" s="262">
        <v>6.2</v>
      </c>
      <c r="H165" s="261"/>
      <c r="I165" s="367"/>
      <c r="J165" s="424">
        <v>73822.789999999994</v>
      </c>
      <c r="K165" s="366">
        <v>895.34</v>
      </c>
      <c r="L165" s="366">
        <v>33009.99</v>
      </c>
      <c r="M165" s="262">
        <v>103.23</v>
      </c>
      <c r="N165" s="261">
        <v>5533</v>
      </c>
      <c r="O165" s="366">
        <v>15.78</v>
      </c>
      <c r="P165" s="366">
        <v>32885.199999999997</v>
      </c>
      <c r="Q165" s="366">
        <v>28.8</v>
      </c>
      <c r="R165" s="366"/>
      <c r="S165" s="366"/>
      <c r="T165" s="366">
        <v>608.27</v>
      </c>
      <c r="U165" s="366">
        <v>661.27</v>
      </c>
      <c r="V165" s="366">
        <v>9927.1200000000008</v>
      </c>
      <c r="W165" s="366">
        <v>9.0399999999999991</v>
      </c>
      <c r="X165" s="366">
        <v>35818</v>
      </c>
      <c r="Y165" s="366">
        <v>69</v>
      </c>
      <c r="Z165" s="366">
        <v>250.46</v>
      </c>
      <c r="AA165" s="366">
        <v>0.15</v>
      </c>
      <c r="AB165" s="366">
        <v>6429.6</v>
      </c>
      <c r="AC165" s="366">
        <v>0</v>
      </c>
      <c r="AD165" s="366">
        <v>54159</v>
      </c>
      <c r="AE165" s="262">
        <v>79</v>
      </c>
      <c r="AF165" s="366"/>
      <c r="AG165" s="367"/>
      <c r="AH165" s="366"/>
      <c r="AI165" s="262"/>
      <c r="AJ165" s="396"/>
      <c r="AK165" s="367"/>
      <c r="AL165" s="396"/>
      <c r="AM165" s="367"/>
      <c r="AN165" s="396"/>
      <c r="AO165" s="367"/>
    </row>
    <row r="166" spans="1:41" ht="15" x14ac:dyDescent="0.2">
      <c r="A166" s="383">
        <f t="shared" si="9"/>
        <v>45642</v>
      </c>
      <c r="B166" s="93" t="s">
        <v>285</v>
      </c>
      <c r="C166" s="101" t="str">
        <f t="shared" si="8"/>
        <v>45642 1200H</v>
      </c>
      <c r="D166" s="362">
        <v>936.52</v>
      </c>
      <c r="E166" s="363">
        <v>49.67</v>
      </c>
      <c r="F166" s="362">
        <v>1108.67</v>
      </c>
      <c r="G166" s="363">
        <v>6.2</v>
      </c>
      <c r="H166" s="362"/>
      <c r="I166" s="365"/>
      <c r="J166" s="423">
        <v>73823.13</v>
      </c>
      <c r="K166" s="364">
        <v>895.72</v>
      </c>
      <c r="L166" s="364">
        <v>33009.99</v>
      </c>
      <c r="M166" s="363">
        <v>103.26</v>
      </c>
      <c r="N166" s="362">
        <v>5538.71</v>
      </c>
      <c r="O166" s="364">
        <v>15.78</v>
      </c>
      <c r="P166" s="364">
        <v>32892.5</v>
      </c>
      <c r="Q166" s="364">
        <v>28.8</v>
      </c>
      <c r="R166" s="364"/>
      <c r="S166" s="364"/>
      <c r="T166" s="364">
        <v>608.88</v>
      </c>
      <c r="U166" s="364">
        <v>662.05</v>
      </c>
      <c r="V166" s="364">
        <v>9925.74</v>
      </c>
      <c r="W166" s="364">
        <v>9.0399999999999991</v>
      </c>
      <c r="X166" s="364">
        <v>35824</v>
      </c>
      <c r="Y166" s="364">
        <v>69</v>
      </c>
      <c r="Z166" s="364">
        <v>250.46</v>
      </c>
      <c r="AA166" s="364">
        <v>0.15</v>
      </c>
      <c r="AB166" s="364">
        <v>6435.43</v>
      </c>
      <c r="AC166" s="364">
        <v>0</v>
      </c>
      <c r="AD166" s="364">
        <v>54159</v>
      </c>
      <c r="AE166" s="363">
        <v>79</v>
      </c>
      <c r="AF166" s="364"/>
      <c r="AG166" s="365"/>
      <c r="AH166" s="364"/>
      <c r="AI166" s="363"/>
      <c r="AJ166" s="397"/>
      <c r="AK166" s="365"/>
      <c r="AL166" s="397"/>
      <c r="AM166" s="365"/>
      <c r="AN166" s="397"/>
      <c r="AO166" s="365"/>
    </row>
    <row r="167" spans="1:41" ht="15" x14ac:dyDescent="0.2">
      <c r="A167" s="383">
        <f t="shared" si="9"/>
        <v>45643</v>
      </c>
      <c r="B167" s="93" t="s">
        <v>2185</v>
      </c>
      <c r="C167" s="101" t="str">
        <f t="shared" si="8"/>
        <v>45643 0000H</v>
      </c>
      <c r="D167" s="261">
        <v>942.1</v>
      </c>
      <c r="E167" s="262">
        <v>49.67</v>
      </c>
      <c r="F167" s="261">
        <v>1108.67</v>
      </c>
      <c r="G167" s="262">
        <v>6.2</v>
      </c>
      <c r="H167" s="261"/>
      <c r="I167" s="367"/>
      <c r="J167" s="424">
        <v>73830.080000000002</v>
      </c>
      <c r="K167" s="366">
        <v>895.85</v>
      </c>
      <c r="L167" s="366">
        <v>33012.53</v>
      </c>
      <c r="M167" s="262">
        <v>103.3</v>
      </c>
      <c r="N167" s="261">
        <v>5544.32</v>
      </c>
      <c r="O167" s="366">
        <v>15.78</v>
      </c>
      <c r="P167" s="366">
        <v>32899.800000000003</v>
      </c>
      <c r="Q167" s="366">
        <v>28.8</v>
      </c>
      <c r="R167" s="366"/>
      <c r="S167" s="366"/>
      <c r="T167" s="366">
        <v>610.22</v>
      </c>
      <c r="U167" s="366">
        <v>662.86</v>
      </c>
      <c r="V167" s="366">
        <v>9930.27</v>
      </c>
      <c r="W167" s="366">
        <v>9.0399999999999991</v>
      </c>
      <c r="X167" s="366">
        <v>35832</v>
      </c>
      <c r="Y167" s="366">
        <v>69</v>
      </c>
      <c r="Z167" s="366">
        <v>250.46</v>
      </c>
      <c r="AA167" s="366">
        <v>0.15</v>
      </c>
      <c r="AB167" s="366">
        <v>6442.61</v>
      </c>
      <c r="AC167" s="366">
        <v>0</v>
      </c>
      <c r="AD167" s="366">
        <v>54159</v>
      </c>
      <c r="AE167" s="262">
        <v>79</v>
      </c>
      <c r="AF167" s="366"/>
      <c r="AG167" s="367"/>
      <c r="AH167" s="366"/>
      <c r="AI167" s="262"/>
      <c r="AJ167" s="396"/>
      <c r="AK167" s="367"/>
      <c r="AL167" s="396"/>
      <c r="AM167" s="367"/>
      <c r="AN167" s="396"/>
      <c r="AO167" s="367"/>
    </row>
    <row r="168" spans="1:41" ht="15" x14ac:dyDescent="0.2">
      <c r="A168" s="383">
        <f t="shared" si="9"/>
        <v>45643</v>
      </c>
      <c r="B168" s="93" t="s">
        <v>285</v>
      </c>
      <c r="C168" s="101" t="str">
        <f t="shared" si="8"/>
        <v>45643 1200H</v>
      </c>
      <c r="D168" s="362">
        <v>945.91</v>
      </c>
      <c r="E168" s="363">
        <v>49.67</v>
      </c>
      <c r="F168" s="362">
        <v>1108.67</v>
      </c>
      <c r="G168" s="363">
        <v>6.2</v>
      </c>
      <c r="H168" s="362"/>
      <c r="I168" s="365"/>
      <c r="J168" s="423">
        <v>73834.39</v>
      </c>
      <c r="K168" s="364">
        <v>896.07</v>
      </c>
      <c r="L168" s="364">
        <v>33016.32</v>
      </c>
      <c r="M168" s="363">
        <v>103.3</v>
      </c>
      <c r="N168" s="362">
        <v>5550.07</v>
      </c>
      <c r="O168" s="364">
        <v>15.78</v>
      </c>
      <c r="P168" s="364">
        <v>32905.1</v>
      </c>
      <c r="Q168" s="364">
        <v>28.8</v>
      </c>
      <c r="R168" s="364"/>
      <c r="S168" s="364"/>
      <c r="T168" s="364">
        <v>610.28</v>
      </c>
      <c r="U168" s="364">
        <v>663.82</v>
      </c>
      <c r="V168" s="364">
        <v>9933.92</v>
      </c>
      <c r="W168" s="364">
        <v>9.0399999999999991</v>
      </c>
      <c r="X168" s="364">
        <v>35838</v>
      </c>
      <c r="Y168" s="364">
        <v>69</v>
      </c>
      <c r="Z168" s="364">
        <v>250.46</v>
      </c>
      <c r="AA168" s="364">
        <v>0.15</v>
      </c>
      <c r="AB168" s="364">
        <v>6448.8</v>
      </c>
      <c r="AC168" s="364">
        <v>0</v>
      </c>
      <c r="AD168" s="364">
        <v>54159</v>
      </c>
      <c r="AE168" s="363">
        <v>79</v>
      </c>
      <c r="AF168" s="364"/>
      <c r="AG168" s="365"/>
      <c r="AH168" s="364"/>
      <c r="AI168" s="363"/>
      <c r="AJ168" s="397"/>
      <c r="AK168" s="365"/>
      <c r="AL168" s="397"/>
      <c r="AM168" s="365"/>
      <c r="AN168" s="397"/>
      <c r="AO168" s="365"/>
    </row>
    <row r="169" spans="1:41" ht="15" x14ac:dyDescent="0.2">
      <c r="A169" s="383">
        <f t="shared" si="9"/>
        <v>45644</v>
      </c>
      <c r="B169" s="93" t="s">
        <v>2185</v>
      </c>
      <c r="C169" s="101" t="str">
        <f t="shared" si="8"/>
        <v>45644 0000H</v>
      </c>
      <c r="D169" s="261">
        <v>951.8</v>
      </c>
      <c r="E169" s="262">
        <v>49.67</v>
      </c>
      <c r="F169" s="261">
        <v>1108.67</v>
      </c>
      <c r="G169" s="262">
        <v>6.2</v>
      </c>
      <c r="H169" s="261"/>
      <c r="I169" s="367"/>
      <c r="J169" s="424">
        <v>73842.81</v>
      </c>
      <c r="K169" s="366">
        <v>896.14</v>
      </c>
      <c r="L169" s="366">
        <v>33020.06</v>
      </c>
      <c r="M169" s="262">
        <v>103.3</v>
      </c>
      <c r="N169" s="261">
        <v>5555.82</v>
      </c>
      <c r="O169" s="366">
        <v>15.78</v>
      </c>
      <c r="P169" s="366">
        <v>32914.199999999997</v>
      </c>
      <c r="Q169" s="366">
        <v>28.8</v>
      </c>
      <c r="R169" s="366"/>
      <c r="S169" s="366"/>
      <c r="T169" s="366">
        <v>610.63</v>
      </c>
      <c r="U169" s="366">
        <v>664.67</v>
      </c>
      <c r="V169" s="366">
        <v>9938.42</v>
      </c>
      <c r="W169" s="366">
        <v>9.0399999999999991</v>
      </c>
      <c r="X169" s="366">
        <v>35846</v>
      </c>
      <c r="Y169" s="366">
        <v>69</v>
      </c>
      <c r="Z169" s="366">
        <v>250.46</v>
      </c>
      <c r="AA169" s="366">
        <v>0.15</v>
      </c>
      <c r="AB169" s="366">
        <v>6455.85</v>
      </c>
      <c r="AC169" s="366">
        <v>0</v>
      </c>
      <c r="AD169" s="366">
        <v>54159</v>
      </c>
      <c r="AE169" s="262">
        <v>79</v>
      </c>
      <c r="AF169" s="366"/>
      <c r="AG169" s="367"/>
      <c r="AH169" s="366"/>
      <c r="AI169" s="262"/>
      <c r="AJ169" s="396"/>
      <c r="AK169" s="367"/>
      <c r="AL169" s="396"/>
      <c r="AM169" s="367"/>
      <c r="AN169" s="396"/>
      <c r="AO169" s="367"/>
    </row>
    <row r="170" spans="1:41" ht="15" x14ac:dyDescent="0.2">
      <c r="A170" s="383">
        <f t="shared" si="9"/>
        <v>45644</v>
      </c>
      <c r="B170" s="93" t="s">
        <v>285</v>
      </c>
      <c r="C170" s="101" t="str">
        <f t="shared" si="8"/>
        <v>45644 1200H</v>
      </c>
      <c r="D170" s="362">
        <v>955.74</v>
      </c>
      <c r="E170" s="363">
        <v>49.67</v>
      </c>
      <c r="F170" s="362">
        <v>1108.67</v>
      </c>
      <c r="G170" s="363">
        <v>6.2</v>
      </c>
      <c r="H170" s="362"/>
      <c r="I170" s="365"/>
      <c r="J170" s="423">
        <v>73844.789999999994</v>
      </c>
      <c r="K170" s="364">
        <v>896.42</v>
      </c>
      <c r="L170" s="364">
        <v>33023.870000000003</v>
      </c>
      <c r="M170" s="363">
        <v>103.3</v>
      </c>
      <c r="N170" s="362">
        <v>5561.58</v>
      </c>
      <c r="O170" s="364">
        <v>15.78</v>
      </c>
      <c r="P170" s="364">
        <v>32918</v>
      </c>
      <c r="Q170" s="364">
        <v>28.8</v>
      </c>
      <c r="R170" s="364"/>
      <c r="S170" s="364"/>
      <c r="T170" s="364">
        <v>610.67999999999995</v>
      </c>
      <c r="U170" s="364">
        <v>665.65</v>
      </c>
      <c r="V170" s="364">
        <v>9943.07</v>
      </c>
      <c r="W170" s="364">
        <v>9.0399999999999991</v>
      </c>
      <c r="X170" s="364">
        <v>35852</v>
      </c>
      <c r="Y170" s="364">
        <v>69</v>
      </c>
      <c r="Z170" s="364">
        <v>250.46</v>
      </c>
      <c r="AA170" s="364">
        <v>0.15</v>
      </c>
      <c r="AB170" s="364">
        <v>6461.44</v>
      </c>
      <c r="AC170" s="364">
        <v>0</v>
      </c>
      <c r="AD170" s="364">
        <v>54159</v>
      </c>
      <c r="AE170" s="363">
        <v>79</v>
      </c>
      <c r="AF170" s="364"/>
      <c r="AG170" s="365"/>
      <c r="AH170" s="364"/>
      <c r="AI170" s="363"/>
      <c r="AJ170" s="397"/>
      <c r="AK170" s="365"/>
      <c r="AL170" s="397"/>
      <c r="AM170" s="365"/>
      <c r="AN170" s="397"/>
      <c r="AO170" s="365"/>
    </row>
    <row r="171" spans="1:41" ht="15" x14ac:dyDescent="0.2">
      <c r="A171" s="383">
        <f t="shared" si="9"/>
        <v>45645</v>
      </c>
      <c r="B171" s="93" t="s">
        <v>2185</v>
      </c>
      <c r="C171" s="101" t="str">
        <f t="shared" si="8"/>
        <v>45645 0000H</v>
      </c>
      <c r="D171" s="261">
        <v>961.36</v>
      </c>
      <c r="E171" s="262">
        <v>49.67</v>
      </c>
      <c r="F171" s="261">
        <v>1108.67</v>
      </c>
      <c r="G171" s="262">
        <v>6.2</v>
      </c>
      <c r="H171" s="261"/>
      <c r="I171" s="367"/>
      <c r="J171" s="424">
        <v>73856</v>
      </c>
      <c r="K171" s="366">
        <v>896.42</v>
      </c>
      <c r="L171" s="366">
        <v>33027.65</v>
      </c>
      <c r="M171" s="262">
        <v>103.3</v>
      </c>
      <c r="N171" s="261">
        <v>5567.5</v>
      </c>
      <c r="O171" s="366">
        <v>15.78</v>
      </c>
      <c r="P171" s="366">
        <v>32925.4</v>
      </c>
      <c r="Q171" s="366">
        <v>28.8</v>
      </c>
      <c r="R171" s="366"/>
      <c r="S171" s="366"/>
      <c r="T171" s="366">
        <v>610.80999999999995</v>
      </c>
      <c r="U171" s="366">
        <v>666.52</v>
      </c>
      <c r="V171" s="366">
        <v>9946.57</v>
      </c>
      <c r="W171" s="366">
        <v>9.0399999999999991</v>
      </c>
      <c r="X171" s="366">
        <v>35859</v>
      </c>
      <c r="Y171" s="366">
        <v>69</v>
      </c>
      <c r="Z171" s="366">
        <v>250.46</v>
      </c>
      <c r="AA171" s="366">
        <v>0.15</v>
      </c>
      <c r="AB171" s="366">
        <v>6468.75</v>
      </c>
      <c r="AC171" s="366">
        <v>0</v>
      </c>
      <c r="AD171" s="366">
        <v>54159</v>
      </c>
      <c r="AE171" s="262">
        <v>79</v>
      </c>
      <c r="AF171" s="366"/>
      <c r="AG171" s="367"/>
      <c r="AH171" s="366"/>
      <c r="AI171" s="262"/>
      <c r="AJ171" s="396"/>
      <c r="AK171" s="367"/>
      <c r="AL171" s="396"/>
      <c r="AM171" s="367"/>
      <c r="AN171" s="396"/>
      <c r="AO171" s="367"/>
    </row>
    <row r="172" spans="1:41" ht="15" x14ac:dyDescent="0.2">
      <c r="A172" s="383">
        <f t="shared" si="9"/>
        <v>45645</v>
      </c>
      <c r="B172" s="93" t="s">
        <v>285</v>
      </c>
      <c r="C172" s="101" t="str">
        <f t="shared" si="8"/>
        <v>45645 1200H</v>
      </c>
      <c r="D172" s="362">
        <v>963.99</v>
      </c>
      <c r="E172" s="363">
        <v>49.67</v>
      </c>
      <c r="F172" s="362">
        <v>1108.67</v>
      </c>
      <c r="G172" s="363">
        <v>6.2</v>
      </c>
      <c r="H172" s="362"/>
      <c r="I172" s="365"/>
      <c r="J172" s="423">
        <v>73866.73</v>
      </c>
      <c r="K172" s="364">
        <v>896.42</v>
      </c>
      <c r="L172" s="364">
        <v>33030.03</v>
      </c>
      <c r="M172" s="363">
        <v>103.34</v>
      </c>
      <c r="N172" s="362">
        <v>5573.39</v>
      </c>
      <c r="O172" s="364">
        <v>15.78</v>
      </c>
      <c r="P172" s="364">
        <v>32931.800000000003</v>
      </c>
      <c r="Q172" s="364">
        <v>28.8</v>
      </c>
      <c r="R172" s="364"/>
      <c r="S172" s="364"/>
      <c r="T172" s="364">
        <v>611.27</v>
      </c>
      <c r="U172" s="364">
        <v>666.84</v>
      </c>
      <c r="V172" s="364">
        <v>9950.24</v>
      </c>
      <c r="W172" s="364">
        <v>9.0399999999999991</v>
      </c>
      <c r="X172" s="364">
        <v>35863</v>
      </c>
      <c r="Y172" s="364">
        <v>69</v>
      </c>
      <c r="Z172" s="364">
        <v>250.46</v>
      </c>
      <c r="AA172" s="364">
        <v>0.15</v>
      </c>
      <c r="AB172" s="364">
        <v>6474.89</v>
      </c>
      <c r="AC172" s="364">
        <v>0</v>
      </c>
      <c r="AD172" s="364">
        <v>54159</v>
      </c>
      <c r="AE172" s="363">
        <v>79</v>
      </c>
      <c r="AF172" s="364"/>
      <c r="AG172" s="365"/>
      <c r="AH172" s="364"/>
      <c r="AI172" s="363"/>
      <c r="AJ172" s="397"/>
      <c r="AK172" s="365"/>
      <c r="AL172" s="397"/>
      <c r="AM172" s="365"/>
      <c r="AN172" s="397"/>
      <c r="AO172" s="365"/>
    </row>
    <row r="173" spans="1:41" ht="15" x14ac:dyDescent="0.2">
      <c r="A173" s="383">
        <f t="shared" si="9"/>
        <v>45646</v>
      </c>
      <c r="B173" s="93" t="s">
        <v>2185</v>
      </c>
      <c r="C173" s="101" t="str">
        <f t="shared" si="8"/>
        <v>45646 0000H</v>
      </c>
      <c r="D173" s="261">
        <v>970.19</v>
      </c>
      <c r="E173" s="262">
        <v>49.67</v>
      </c>
      <c r="F173" s="261">
        <v>1108.67</v>
      </c>
      <c r="G173" s="262">
        <v>6.2</v>
      </c>
      <c r="H173" s="261"/>
      <c r="I173" s="367"/>
      <c r="J173" s="424">
        <v>73871.66</v>
      </c>
      <c r="K173" s="366">
        <v>896.68</v>
      </c>
      <c r="L173" s="366">
        <v>33033.800000000003</v>
      </c>
      <c r="M173" s="262">
        <v>103.34</v>
      </c>
      <c r="N173" s="261">
        <v>5579.33</v>
      </c>
      <c r="O173" s="366">
        <v>15.78</v>
      </c>
      <c r="P173" s="366">
        <v>32939.199999999997</v>
      </c>
      <c r="Q173" s="366">
        <v>28.8</v>
      </c>
      <c r="R173" s="366"/>
      <c r="S173" s="366"/>
      <c r="T173" s="366">
        <v>611.54</v>
      </c>
      <c r="U173" s="366">
        <v>667.58</v>
      </c>
      <c r="V173" s="366">
        <v>9954.6</v>
      </c>
      <c r="W173" s="366">
        <v>9.0399999999999991</v>
      </c>
      <c r="X173" s="366">
        <v>35870</v>
      </c>
      <c r="Y173" s="366">
        <v>69</v>
      </c>
      <c r="Z173" s="366">
        <v>250.46</v>
      </c>
      <c r="AA173" s="366">
        <v>0.15</v>
      </c>
      <c r="AB173" s="366">
        <v>6482.04</v>
      </c>
      <c r="AC173" s="366">
        <v>0</v>
      </c>
      <c r="AD173" s="366">
        <v>54159</v>
      </c>
      <c r="AE173" s="262">
        <v>79</v>
      </c>
      <c r="AF173" s="366"/>
      <c r="AG173" s="367"/>
      <c r="AH173" s="366"/>
      <c r="AI173" s="262"/>
      <c r="AJ173" s="396"/>
      <c r="AK173" s="367"/>
      <c r="AL173" s="396"/>
      <c r="AM173" s="367"/>
      <c r="AN173" s="396"/>
      <c r="AO173" s="367"/>
    </row>
    <row r="174" spans="1:41" ht="15" x14ac:dyDescent="0.2">
      <c r="A174" s="383">
        <f t="shared" si="9"/>
        <v>45646</v>
      </c>
      <c r="B174" s="93" t="s">
        <v>285</v>
      </c>
      <c r="C174" s="101" t="str">
        <f t="shared" si="8"/>
        <v>45646 1200H</v>
      </c>
      <c r="D174" s="362">
        <v>974.82</v>
      </c>
      <c r="E174" s="363">
        <v>49.67</v>
      </c>
      <c r="F174" s="362">
        <v>1108.67</v>
      </c>
      <c r="G174" s="363">
        <v>6.2</v>
      </c>
      <c r="H174" s="362"/>
      <c r="I174" s="365"/>
      <c r="J174" s="423">
        <v>73871.66</v>
      </c>
      <c r="K174" s="364">
        <v>897.05</v>
      </c>
      <c r="L174" s="364">
        <v>33037.58</v>
      </c>
      <c r="M174" s="363">
        <v>103.34</v>
      </c>
      <c r="N174" s="362">
        <v>5585.25</v>
      </c>
      <c r="O174" s="364">
        <v>15.78</v>
      </c>
      <c r="P174" s="364">
        <v>32944.6</v>
      </c>
      <c r="Q174" s="364">
        <v>28.8</v>
      </c>
      <c r="R174" s="364"/>
      <c r="S174" s="364"/>
      <c r="T174" s="364">
        <v>611.99</v>
      </c>
      <c r="U174" s="364">
        <v>668.2</v>
      </c>
      <c r="V174" s="364">
        <v>9958.2999999999993</v>
      </c>
      <c r="W174" s="364">
        <v>9.0399999999999991</v>
      </c>
      <c r="X174" s="364">
        <v>35876</v>
      </c>
      <c r="Y174" s="364">
        <v>69</v>
      </c>
      <c r="Z174" s="364">
        <v>250.46</v>
      </c>
      <c r="AA174" s="364">
        <v>0.15</v>
      </c>
      <c r="AB174" s="364">
        <v>6487.28</v>
      </c>
      <c r="AC174" s="364">
        <v>0</v>
      </c>
      <c r="AD174" s="364">
        <v>54159</v>
      </c>
      <c r="AE174" s="363">
        <v>79</v>
      </c>
      <c r="AF174" s="364"/>
      <c r="AG174" s="365"/>
      <c r="AH174" s="364"/>
      <c r="AI174" s="363"/>
      <c r="AJ174" s="397"/>
      <c r="AK174" s="365"/>
      <c r="AL174" s="397"/>
      <c r="AM174" s="365"/>
      <c r="AN174" s="397"/>
      <c r="AO174" s="365"/>
    </row>
    <row r="175" spans="1:41" ht="15" x14ac:dyDescent="0.2">
      <c r="A175" s="383">
        <f t="shared" si="9"/>
        <v>45647</v>
      </c>
      <c r="B175" s="93" t="s">
        <v>2185</v>
      </c>
      <c r="C175" s="101" t="str">
        <f t="shared" si="8"/>
        <v>45647 0000H</v>
      </c>
      <c r="D175" s="261">
        <v>980.11</v>
      </c>
      <c r="E175" s="262">
        <v>49.67</v>
      </c>
      <c r="F175" s="261">
        <v>1108.67</v>
      </c>
      <c r="G175" s="262">
        <v>6.2</v>
      </c>
      <c r="H175" s="261"/>
      <c r="I175" s="367"/>
      <c r="J175" s="424">
        <v>73871.66</v>
      </c>
      <c r="K175" s="366">
        <v>897.36</v>
      </c>
      <c r="L175" s="366">
        <v>33041.26</v>
      </c>
      <c r="M175" s="262">
        <v>103.34</v>
      </c>
      <c r="N175" s="261">
        <v>5591.2</v>
      </c>
      <c r="O175" s="366">
        <v>15.78</v>
      </c>
      <c r="P175" s="366">
        <v>32952.400000000001</v>
      </c>
      <c r="Q175" s="366">
        <v>28.8</v>
      </c>
      <c r="R175" s="366"/>
      <c r="S175" s="366"/>
      <c r="T175" s="366">
        <v>612.86</v>
      </c>
      <c r="U175" s="366">
        <v>668.66</v>
      </c>
      <c r="V175" s="366">
        <v>9962.8799999999992</v>
      </c>
      <c r="W175" s="366">
        <v>9.0399999999999991</v>
      </c>
      <c r="X175" s="366">
        <v>35884</v>
      </c>
      <c r="Y175" s="366">
        <v>69</v>
      </c>
      <c r="Z175" s="366">
        <v>250.46</v>
      </c>
      <c r="AA175" s="366">
        <v>0.15</v>
      </c>
      <c r="AB175" s="366">
        <v>6493.55</v>
      </c>
      <c r="AC175" s="366">
        <v>0</v>
      </c>
      <c r="AD175" s="366">
        <v>54159</v>
      </c>
      <c r="AE175" s="262">
        <v>79</v>
      </c>
      <c r="AF175" s="366"/>
      <c r="AG175" s="367"/>
      <c r="AH175" s="366"/>
      <c r="AI175" s="262"/>
      <c r="AJ175" s="396"/>
      <c r="AK175" s="367"/>
      <c r="AL175" s="396"/>
      <c r="AM175" s="367"/>
      <c r="AN175" s="396"/>
      <c r="AO175" s="367"/>
    </row>
    <row r="176" spans="1:41" ht="15" x14ac:dyDescent="0.2">
      <c r="A176" s="383">
        <f t="shared" si="9"/>
        <v>45647</v>
      </c>
      <c r="B176" s="93" t="s">
        <v>285</v>
      </c>
      <c r="C176" s="101" t="str">
        <f t="shared" si="8"/>
        <v>45647 1200H</v>
      </c>
      <c r="D176" s="362">
        <v>983.76</v>
      </c>
      <c r="E176" s="363">
        <v>49.67</v>
      </c>
      <c r="F176" s="362">
        <v>1108.67</v>
      </c>
      <c r="G176" s="363">
        <v>6.2</v>
      </c>
      <c r="H176" s="362"/>
      <c r="I176" s="365"/>
      <c r="J176" s="423">
        <v>73871.66</v>
      </c>
      <c r="K176" s="364">
        <v>897.64</v>
      </c>
      <c r="L176" s="364">
        <v>33042.75</v>
      </c>
      <c r="M176" s="363">
        <v>103.39</v>
      </c>
      <c r="N176" s="362">
        <v>5596.61</v>
      </c>
      <c r="O176" s="364">
        <v>15.78</v>
      </c>
      <c r="P176" s="364">
        <v>32959.599999999999</v>
      </c>
      <c r="Q176" s="364">
        <v>28.8</v>
      </c>
      <c r="R176" s="364"/>
      <c r="S176" s="364"/>
      <c r="T176" s="364">
        <v>612.9</v>
      </c>
      <c r="U176" s="364">
        <v>669.96</v>
      </c>
      <c r="V176" s="364">
        <v>9966.81</v>
      </c>
      <c r="W176" s="364">
        <v>9.0399999999999991</v>
      </c>
      <c r="X176" s="364">
        <v>35890</v>
      </c>
      <c r="Y176" s="364">
        <v>69</v>
      </c>
      <c r="Z176" s="364">
        <v>256.12</v>
      </c>
      <c r="AA176" s="364">
        <v>0.15</v>
      </c>
      <c r="AB176" s="364">
        <v>6499.63</v>
      </c>
      <c r="AC176" s="364">
        <v>0</v>
      </c>
      <c r="AD176" s="364">
        <v>54159</v>
      </c>
      <c r="AE176" s="363">
        <v>79</v>
      </c>
      <c r="AF176" s="364"/>
      <c r="AG176" s="365"/>
      <c r="AH176" s="364"/>
      <c r="AI176" s="363"/>
      <c r="AJ176" s="397"/>
      <c r="AK176" s="365"/>
      <c r="AL176" s="397"/>
      <c r="AM176" s="365"/>
      <c r="AN176" s="397"/>
      <c r="AO176" s="365"/>
    </row>
    <row r="177" spans="1:41" ht="15" x14ac:dyDescent="0.2">
      <c r="A177" s="383">
        <f t="shared" si="9"/>
        <v>45648</v>
      </c>
      <c r="B177" s="93" t="s">
        <v>2185</v>
      </c>
      <c r="C177" s="101" t="str">
        <f t="shared" si="8"/>
        <v>45648 0000H</v>
      </c>
      <c r="D177" s="261">
        <v>988.88</v>
      </c>
      <c r="E177" s="262">
        <v>49.67</v>
      </c>
      <c r="F177" s="261">
        <v>1108.67</v>
      </c>
      <c r="G177" s="262">
        <v>6.2</v>
      </c>
      <c r="H177" s="261"/>
      <c r="I177" s="367"/>
      <c r="J177" s="424">
        <v>73871.66</v>
      </c>
      <c r="K177" s="366">
        <v>897.98</v>
      </c>
      <c r="L177" s="366">
        <v>33046.44</v>
      </c>
      <c r="M177" s="262">
        <v>103.39</v>
      </c>
      <c r="N177" s="261">
        <v>5602.27</v>
      </c>
      <c r="O177" s="366">
        <v>15.78</v>
      </c>
      <c r="P177" s="366">
        <v>32963.4</v>
      </c>
      <c r="Q177" s="366">
        <v>28.8</v>
      </c>
      <c r="R177" s="366"/>
      <c r="S177" s="366"/>
      <c r="T177" s="366">
        <v>613.08000000000004</v>
      </c>
      <c r="U177" s="366">
        <v>670.77</v>
      </c>
      <c r="V177" s="366">
        <v>9971</v>
      </c>
      <c r="W177" s="366">
        <v>9.0399999999999991</v>
      </c>
      <c r="X177" s="366">
        <v>35896</v>
      </c>
      <c r="Y177" s="366">
        <v>69</v>
      </c>
      <c r="Z177" s="366">
        <v>256.12</v>
      </c>
      <c r="AA177" s="366">
        <v>0.15</v>
      </c>
      <c r="AB177" s="366">
        <v>6506.14</v>
      </c>
      <c r="AC177" s="366">
        <v>0</v>
      </c>
      <c r="AD177" s="366">
        <v>54159</v>
      </c>
      <c r="AE177" s="262">
        <v>79</v>
      </c>
      <c r="AF177" s="366"/>
      <c r="AG177" s="367"/>
      <c r="AH177" s="366"/>
      <c r="AI177" s="262"/>
      <c r="AJ177" s="396"/>
      <c r="AK177" s="367"/>
      <c r="AL177" s="396"/>
      <c r="AM177" s="367"/>
      <c r="AN177" s="396"/>
      <c r="AO177" s="367"/>
    </row>
    <row r="178" spans="1:41" ht="15" x14ac:dyDescent="0.2">
      <c r="A178" s="383">
        <f t="shared" si="9"/>
        <v>45648</v>
      </c>
      <c r="B178" s="93" t="s">
        <v>285</v>
      </c>
      <c r="C178" s="101" t="str">
        <f t="shared" si="8"/>
        <v>45648 1200H</v>
      </c>
      <c r="D178" s="362">
        <v>993.81</v>
      </c>
      <c r="E178" s="363">
        <v>49.67</v>
      </c>
      <c r="F178" s="362">
        <v>1108.67</v>
      </c>
      <c r="G178" s="363">
        <v>6.2</v>
      </c>
      <c r="H178" s="362"/>
      <c r="I178" s="365"/>
      <c r="J178" s="423">
        <v>73871.66</v>
      </c>
      <c r="K178" s="364">
        <v>898.29</v>
      </c>
      <c r="L178" s="364">
        <v>33046.53</v>
      </c>
      <c r="M178" s="363">
        <v>103.43</v>
      </c>
      <c r="N178" s="362">
        <v>5605.11</v>
      </c>
      <c r="O178" s="364">
        <v>15.78</v>
      </c>
      <c r="P178" s="364">
        <v>32967.5</v>
      </c>
      <c r="Q178" s="364">
        <v>28.8</v>
      </c>
      <c r="R178" s="364"/>
      <c r="S178" s="364"/>
      <c r="T178" s="364">
        <v>615</v>
      </c>
      <c r="U178" s="364">
        <v>670.77</v>
      </c>
      <c r="V178" s="364">
        <v>9973.01</v>
      </c>
      <c r="W178" s="364">
        <v>9.0399999999999991</v>
      </c>
      <c r="X178" s="364">
        <v>35901</v>
      </c>
      <c r="Y178" s="364">
        <v>69</v>
      </c>
      <c r="Z178" s="364">
        <v>256.12</v>
      </c>
      <c r="AA178" s="364">
        <v>0.15</v>
      </c>
      <c r="AB178" s="364">
        <v>6511.33</v>
      </c>
      <c r="AC178" s="364">
        <v>0</v>
      </c>
      <c r="AD178" s="364">
        <v>54159</v>
      </c>
      <c r="AE178" s="363">
        <v>79</v>
      </c>
      <c r="AF178" s="364"/>
      <c r="AG178" s="365"/>
      <c r="AH178" s="364"/>
      <c r="AI178" s="363"/>
      <c r="AJ178" s="397"/>
      <c r="AK178" s="365"/>
      <c r="AL178" s="397"/>
      <c r="AM178" s="365"/>
      <c r="AN178" s="397"/>
      <c r="AO178" s="365"/>
    </row>
    <row r="179" spans="1:41" ht="15" x14ac:dyDescent="0.2">
      <c r="A179" s="383">
        <f t="shared" si="9"/>
        <v>45649</v>
      </c>
      <c r="B179" s="93" t="s">
        <v>2185</v>
      </c>
      <c r="C179" s="101" t="str">
        <f t="shared" si="8"/>
        <v>45649 0000H</v>
      </c>
      <c r="D179" s="261">
        <v>997.39</v>
      </c>
      <c r="E179" s="262">
        <v>49.67</v>
      </c>
      <c r="F179" s="261">
        <v>1108.67</v>
      </c>
      <c r="G179" s="262">
        <v>6.2</v>
      </c>
      <c r="H179" s="261"/>
      <c r="I179" s="367"/>
      <c r="J179" s="424">
        <v>73871.66</v>
      </c>
      <c r="K179" s="366">
        <v>898.6</v>
      </c>
      <c r="L179" s="366">
        <v>33050</v>
      </c>
      <c r="M179" s="262">
        <v>103.39</v>
      </c>
      <c r="N179" s="261">
        <v>5610.37</v>
      </c>
      <c r="O179" s="366">
        <v>15.78</v>
      </c>
      <c r="P179" s="366">
        <v>32974.699999999997</v>
      </c>
      <c r="Q179" s="366">
        <v>28.8</v>
      </c>
      <c r="R179" s="366"/>
      <c r="S179" s="366"/>
      <c r="T179" s="366">
        <v>615.16</v>
      </c>
      <c r="U179" s="366">
        <v>672</v>
      </c>
      <c r="V179" s="366">
        <v>9977.1</v>
      </c>
      <c r="W179" s="366">
        <v>9.0399999999999991</v>
      </c>
      <c r="X179" s="366">
        <v>35907</v>
      </c>
      <c r="Y179" s="366">
        <v>69</v>
      </c>
      <c r="Z179" s="366">
        <v>256.12</v>
      </c>
      <c r="AA179" s="366">
        <v>0.15</v>
      </c>
      <c r="AB179" s="366">
        <v>6516.81</v>
      </c>
      <c r="AC179" s="366">
        <v>0</v>
      </c>
      <c r="AD179" s="366">
        <v>54159</v>
      </c>
      <c r="AE179" s="262">
        <v>79</v>
      </c>
      <c r="AF179" s="366"/>
      <c r="AG179" s="367"/>
      <c r="AH179" s="366"/>
      <c r="AI179" s="262"/>
      <c r="AJ179" s="396"/>
      <c r="AK179" s="367"/>
      <c r="AL179" s="396"/>
      <c r="AM179" s="367"/>
      <c r="AN179" s="396"/>
      <c r="AO179" s="367"/>
    </row>
    <row r="180" spans="1:41" ht="15" x14ac:dyDescent="0.2">
      <c r="A180" s="383">
        <f t="shared" si="9"/>
        <v>45649</v>
      </c>
      <c r="B180" s="93" t="s">
        <v>285</v>
      </c>
      <c r="C180" s="101" t="str">
        <f t="shared" si="8"/>
        <v>45649 1200H</v>
      </c>
      <c r="D180" s="362">
        <v>1001.56</v>
      </c>
      <c r="E180" s="363">
        <v>49.67</v>
      </c>
      <c r="F180" s="362">
        <v>1108.67</v>
      </c>
      <c r="G180" s="363">
        <v>6.2</v>
      </c>
      <c r="H180" s="362"/>
      <c r="I180" s="365"/>
      <c r="J180" s="423">
        <v>73871.66</v>
      </c>
      <c r="K180" s="364">
        <v>898.91</v>
      </c>
      <c r="L180" s="364">
        <v>33053.42</v>
      </c>
      <c r="M180" s="363">
        <v>103.43</v>
      </c>
      <c r="N180" s="362">
        <v>5615.87</v>
      </c>
      <c r="O180" s="364">
        <v>15.78</v>
      </c>
      <c r="P180" s="364">
        <v>32979.1</v>
      </c>
      <c r="Q180" s="364">
        <v>28.8</v>
      </c>
      <c r="R180" s="364"/>
      <c r="S180" s="364"/>
      <c r="T180" s="364">
        <v>615.35</v>
      </c>
      <c r="U180" s="364">
        <v>673.02</v>
      </c>
      <c r="V180" s="364">
        <v>9980.68</v>
      </c>
      <c r="W180" s="364">
        <v>9.0399999999999991</v>
      </c>
      <c r="X180" s="364">
        <v>35913</v>
      </c>
      <c r="Y180" s="364">
        <v>69</v>
      </c>
      <c r="Z180" s="364">
        <v>256.12</v>
      </c>
      <c r="AA180" s="364">
        <v>0.15</v>
      </c>
      <c r="AB180" s="364">
        <v>6522.5</v>
      </c>
      <c r="AC180" s="364">
        <v>0</v>
      </c>
      <c r="AD180" s="364">
        <v>54159</v>
      </c>
      <c r="AE180" s="363">
        <v>79</v>
      </c>
      <c r="AF180" s="364"/>
      <c r="AG180" s="365"/>
      <c r="AH180" s="364"/>
      <c r="AI180" s="363"/>
      <c r="AJ180" s="397"/>
      <c r="AK180" s="365"/>
      <c r="AL180" s="397"/>
      <c r="AM180" s="365"/>
      <c r="AN180" s="397"/>
      <c r="AO180" s="365"/>
    </row>
    <row r="181" spans="1:41" ht="15" x14ac:dyDescent="0.2">
      <c r="A181" s="383">
        <f t="shared" si="9"/>
        <v>45650</v>
      </c>
      <c r="B181" s="93" t="s">
        <v>2185</v>
      </c>
      <c r="C181" s="101" t="str">
        <f t="shared" si="8"/>
        <v>45650 0000H</v>
      </c>
      <c r="D181" s="261">
        <v>1005.52</v>
      </c>
      <c r="E181" s="262">
        <v>49.67</v>
      </c>
      <c r="F181" s="261">
        <v>1108.67</v>
      </c>
      <c r="G181" s="262">
        <v>6.2</v>
      </c>
      <c r="H181" s="261"/>
      <c r="I181" s="367"/>
      <c r="J181" s="424">
        <v>73871.66</v>
      </c>
      <c r="K181" s="366">
        <v>899.25</v>
      </c>
      <c r="L181" s="366">
        <v>33057.199999999997</v>
      </c>
      <c r="M181" s="262">
        <v>103.43</v>
      </c>
      <c r="N181" s="261">
        <v>5621.66</v>
      </c>
      <c r="O181" s="366">
        <v>15.78</v>
      </c>
      <c r="P181" s="366">
        <v>32986.400000000001</v>
      </c>
      <c r="Q181" s="366">
        <v>28.8</v>
      </c>
      <c r="R181" s="366"/>
      <c r="S181" s="366"/>
      <c r="T181" s="366">
        <v>615.61</v>
      </c>
      <c r="U181" s="366">
        <v>673.6</v>
      </c>
      <c r="V181" s="366">
        <v>9984.9699999999993</v>
      </c>
      <c r="W181" s="366">
        <v>9.0399999999999991</v>
      </c>
      <c r="X181" s="366">
        <v>35920</v>
      </c>
      <c r="Y181" s="366">
        <v>69</v>
      </c>
      <c r="Z181" s="366">
        <v>256.12</v>
      </c>
      <c r="AA181" s="366">
        <v>0.15</v>
      </c>
      <c r="AB181" s="366">
        <v>6529.67</v>
      </c>
      <c r="AC181" s="366">
        <v>0</v>
      </c>
      <c r="AD181" s="366">
        <v>54159</v>
      </c>
      <c r="AE181" s="262">
        <v>79</v>
      </c>
      <c r="AF181" s="366"/>
      <c r="AG181" s="367"/>
      <c r="AH181" s="366"/>
      <c r="AI181" s="262"/>
      <c r="AJ181" s="396"/>
      <c r="AK181" s="367"/>
      <c r="AL181" s="396"/>
      <c r="AM181" s="367"/>
      <c r="AN181" s="396"/>
      <c r="AO181" s="367"/>
    </row>
    <row r="182" spans="1:41" ht="15" x14ac:dyDescent="0.2">
      <c r="A182" s="383">
        <f t="shared" si="9"/>
        <v>45650</v>
      </c>
      <c r="B182" s="93" t="s">
        <v>285</v>
      </c>
      <c r="C182" s="101" t="str">
        <f t="shared" si="8"/>
        <v>45650 1200H</v>
      </c>
      <c r="D182" s="362">
        <v>1008.8</v>
      </c>
      <c r="E182" s="363">
        <v>49.67</v>
      </c>
      <c r="F182" s="362">
        <v>1108.67</v>
      </c>
      <c r="G182" s="363">
        <v>6.2</v>
      </c>
      <c r="H182" s="362"/>
      <c r="I182" s="365"/>
      <c r="J182" s="423">
        <v>73872.92</v>
      </c>
      <c r="K182" s="364">
        <v>899.6</v>
      </c>
      <c r="L182" s="364">
        <v>33060.480000000003</v>
      </c>
      <c r="M182" s="363">
        <v>103.43</v>
      </c>
      <c r="N182" s="362">
        <v>5627.01</v>
      </c>
      <c r="O182" s="364">
        <v>15.78</v>
      </c>
      <c r="P182" s="364">
        <v>32990.300000000003</v>
      </c>
      <c r="Q182" s="364">
        <v>28.8</v>
      </c>
      <c r="R182" s="364"/>
      <c r="S182" s="364"/>
      <c r="T182" s="364">
        <v>615.71</v>
      </c>
      <c r="U182" s="364">
        <v>674.92</v>
      </c>
      <c r="V182" s="364">
        <v>9988.69</v>
      </c>
      <c r="W182" s="364">
        <v>9.0399999999999991</v>
      </c>
      <c r="X182" s="364">
        <v>35926</v>
      </c>
      <c r="Y182" s="364">
        <v>69</v>
      </c>
      <c r="Z182" s="364">
        <v>256.12</v>
      </c>
      <c r="AA182" s="364">
        <v>0.15</v>
      </c>
      <c r="AB182" s="364">
        <v>6535.59</v>
      </c>
      <c r="AC182" s="364">
        <v>0</v>
      </c>
      <c r="AD182" s="364">
        <v>54159</v>
      </c>
      <c r="AE182" s="363">
        <v>79</v>
      </c>
      <c r="AF182" s="364"/>
      <c r="AG182" s="365"/>
      <c r="AH182" s="364"/>
      <c r="AI182" s="363"/>
      <c r="AJ182" s="397"/>
      <c r="AK182" s="365"/>
      <c r="AL182" s="397"/>
      <c r="AM182" s="365"/>
      <c r="AN182" s="397"/>
      <c r="AO182" s="365"/>
    </row>
    <row r="183" spans="1:41" ht="15" x14ac:dyDescent="0.2">
      <c r="A183" s="383">
        <f t="shared" si="9"/>
        <v>45651</v>
      </c>
      <c r="B183" s="93" t="s">
        <v>2185</v>
      </c>
      <c r="C183" s="101" t="str">
        <f t="shared" si="8"/>
        <v>45651 0000H</v>
      </c>
      <c r="D183" s="261">
        <v>1013.08</v>
      </c>
      <c r="E183" s="262">
        <v>49.67</v>
      </c>
      <c r="F183" s="261">
        <v>1108.67</v>
      </c>
      <c r="G183" s="262">
        <v>6.2</v>
      </c>
      <c r="H183" s="261"/>
      <c r="I183" s="367"/>
      <c r="J183" s="424">
        <v>73883.14</v>
      </c>
      <c r="K183" s="366">
        <v>899.6</v>
      </c>
      <c r="L183" s="366">
        <v>33064.239999999998</v>
      </c>
      <c r="M183" s="262">
        <v>103.43</v>
      </c>
      <c r="N183" s="261">
        <v>5632.72</v>
      </c>
      <c r="O183" s="366">
        <v>15.78</v>
      </c>
      <c r="P183" s="366">
        <v>32997.599999999999</v>
      </c>
      <c r="Q183" s="366">
        <v>28.8</v>
      </c>
      <c r="R183" s="366"/>
      <c r="S183" s="366"/>
      <c r="T183" s="366">
        <v>615.75</v>
      </c>
      <c r="U183" s="366">
        <v>676.42</v>
      </c>
      <c r="V183" s="366">
        <v>9993.4</v>
      </c>
      <c r="W183" s="366">
        <v>9.0399999999999991</v>
      </c>
      <c r="X183" s="366">
        <v>35933</v>
      </c>
      <c r="Y183" s="366">
        <v>69</v>
      </c>
      <c r="Z183" s="366">
        <v>256.12</v>
      </c>
      <c r="AA183" s="366">
        <v>0.15</v>
      </c>
      <c r="AB183" s="366">
        <v>6542.92</v>
      </c>
      <c r="AC183" s="366">
        <v>0</v>
      </c>
      <c r="AD183" s="366">
        <v>54159</v>
      </c>
      <c r="AE183" s="262">
        <v>79</v>
      </c>
      <c r="AF183" s="366"/>
      <c r="AG183" s="367"/>
      <c r="AH183" s="366"/>
      <c r="AI183" s="262"/>
      <c r="AJ183" s="396"/>
      <c r="AK183" s="367"/>
      <c r="AL183" s="396"/>
      <c r="AM183" s="367"/>
      <c r="AN183" s="396"/>
      <c r="AO183" s="367"/>
    </row>
    <row r="184" spans="1:41" ht="15.75" thickBot="1" x14ac:dyDescent="0.25">
      <c r="A184" s="389">
        <f t="shared" si="9"/>
        <v>45651</v>
      </c>
      <c r="B184" s="390" t="s">
        <v>285</v>
      </c>
      <c r="C184" s="391" t="str">
        <f t="shared" si="8"/>
        <v>45651 1200H</v>
      </c>
      <c r="D184" s="392">
        <v>1016.42</v>
      </c>
      <c r="E184" s="393">
        <v>49.63</v>
      </c>
      <c r="F184" s="392">
        <v>1108.67</v>
      </c>
      <c r="G184" s="393">
        <v>6.2</v>
      </c>
      <c r="H184" s="392"/>
      <c r="I184" s="395"/>
      <c r="J184" s="444">
        <v>73885.84</v>
      </c>
      <c r="K184" s="394">
        <v>899.96</v>
      </c>
      <c r="L184" s="394">
        <v>33067.83</v>
      </c>
      <c r="M184" s="393">
        <v>103.43</v>
      </c>
      <c r="N184" s="392">
        <v>5638.25</v>
      </c>
      <c r="O184" s="394">
        <v>15.78</v>
      </c>
      <c r="P184" s="394">
        <v>33001.4</v>
      </c>
      <c r="Q184" s="394">
        <v>28.8</v>
      </c>
      <c r="R184" s="394"/>
      <c r="S184" s="394"/>
      <c r="T184" s="394">
        <v>615.78</v>
      </c>
      <c r="U184" s="394">
        <v>677.7</v>
      </c>
      <c r="V184" s="394">
        <v>9997.1</v>
      </c>
      <c r="W184" s="394">
        <v>9.0399999999999991</v>
      </c>
      <c r="X184" s="394">
        <v>35939</v>
      </c>
      <c r="Y184" s="394">
        <v>69</v>
      </c>
      <c r="Z184" s="394">
        <v>256.12</v>
      </c>
      <c r="AA184" s="394">
        <v>0.15</v>
      </c>
      <c r="AB184" s="394">
        <v>6548.4</v>
      </c>
      <c r="AC184" s="394">
        <v>0</v>
      </c>
      <c r="AD184" s="394">
        <v>54159</v>
      </c>
      <c r="AE184" s="393">
        <v>79</v>
      </c>
      <c r="AF184" s="394"/>
      <c r="AG184" s="395"/>
      <c r="AH184" s="394"/>
      <c r="AI184" s="393"/>
      <c r="AJ184" s="404"/>
      <c r="AK184" s="395"/>
      <c r="AL184" s="404"/>
      <c r="AM184" s="395"/>
      <c r="AN184" s="404"/>
      <c r="AO184" s="395"/>
    </row>
    <row r="185" spans="1:41" s="370" customFormat="1" ht="15.75" thickBot="1" x14ac:dyDescent="0.25">
      <c r="A185" s="368"/>
      <c r="B185" s="368"/>
      <c r="C185" s="368"/>
      <c r="D185" s="369"/>
      <c r="E185" s="369"/>
      <c r="F185" s="369"/>
      <c r="G185" s="369"/>
      <c r="H185" s="369"/>
      <c r="I185" s="369"/>
      <c r="J185" s="369"/>
      <c r="K185" s="369"/>
      <c r="L185" s="369"/>
      <c r="M185" s="369"/>
      <c r="N185" s="369"/>
      <c r="O185" s="369"/>
      <c r="P185" s="369"/>
      <c r="Q185" s="369"/>
      <c r="R185" s="369"/>
      <c r="S185" s="369"/>
      <c r="T185" s="369"/>
      <c r="U185" s="369"/>
      <c r="V185" s="369"/>
      <c r="W185" s="369"/>
      <c r="X185" s="369"/>
      <c r="Y185" s="369"/>
      <c r="Z185" s="369"/>
      <c r="AA185" s="369"/>
      <c r="AB185" s="369"/>
      <c r="AC185" s="369"/>
      <c r="AD185" s="369"/>
      <c r="AE185" s="369"/>
      <c r="AF185" s="369"/>
      <c r="AG185" s="369"/>
      <c r="AH185" s="369"/>
      <c r="AI185" s="369"/>
      <c r="AJ185" s="403"/>
      <c r="AK185" s="403"/>
      <c r="AL185" s="403"/>
      <c r="AM185" s="403"/>
      <c r="AN185" s="403"/>
      <c r="AO185" s="403"/>
    </row>
    <row r="186" spans="1:41" ht="15" x14ac:dyDescent="0.2">
      <c r="A186" s="376">
        <f>A183+1</f>
        <v>45652</v>
      </c>
      <c r="B186" s="377" t="s">
        <v>2185</v>
      </c>
      <c r="C186" s="378" t="str">
        <f t="shared" ref="C186:C217" si="10">A186 &amp; " " &amp;B186</f>
        <v>45652 0000H</v>
      </c>
      <c r="D186" s="379">
        <v>1019.57</v>
      </c>
      <c r="E186" s="380">
        <v>49.63</v>
      </c>
      <c r="F186" s="379">
        <v>1108.67</v>
      </c>
      <c r="G186" s="380">
        <v>6.2</v>
      </c>
      <c r="H186" s="379"/>
      <c r="I186" s="382"/>
      <c r="J186" s="422">
        <v>73895.92</v>
      </c>
      <c r="K186" s="381">
        <v>899.96</v>
      </c>
      <c r="L186" s="381">
        <v>33071.17</v>
      </c>
      <c r="M186" s="380">
        <v>103.44</v>
      </c>
      <c r="N186" s="379">
        <v>5643.98</v>
      </c>
      <c r="O186" s="381">
        <v>15.78</v>
      </c>
      <c r="P186" s="381">
        <v>33008.699999999997</v>
      </c>
      <c r="Q186" s="381">
        <v>28.8</v>
      </c>
      <c r="R186" s="381"/>
      <c r="S186" s="381"/>
      <c r="T186" s="381">
        <v>615.91999999999996</v>
      </c>
      <c r="U186" s="381">
        <v>678.6</v>
      </c>
      <c r="V186" s="381">
        <v>10001.17</v>
      </c>
      <c r="W186" s="381">
        <v>9.0399999999999991</v>
      </c>
      <c r="X186" s="381">
        <v>35946</v>
      </c>
      <c r="Y186" s="381">
        <v>69</v>
      </c>
      <c r="Z186" s="381">
        <v>256.12</v>
      </c>
      <c r="AA186" s="381">
        <v>0.15</v>
      </c>
      <c r="AB186" s="381">
        <v>6555.54</v>
      </c>
      <c r="AC186" s="381">
        <v>0</v>
      </c>
      <c r="AD186" s="381">
        <v>54159</v>
      </c>
      <c r="AE186" s="380">
        <v>79</v>
      </c>
      <c r="AF186" s="381"/>
      <c r="AG186" s="382"/>
      <c r="AH186" s="381"/>
      <c r="AI186" s="380"/>
      <c r="AJ186" s="400"/>
      <c r="AK186" s="382"/>
      <c r="AL186" s="400"/>
      <c r="AM186" s="382"/>
      <c r="AN186" s="400"/>
      <c r="AO186" s="382"/>
    </row>
    <row r="187" spans="1:41" ht="15" x14ac:dyDescent="0.2">
      <c r="A187" s="383">
        <f>A184+1</f>
        <v>45652</v>
      </c>
      <c r="B187" s="93" t="s">
        <v>285</v>
      </c>
      <c r="C187" s="101" t="str">
        <f t="shared" si="10"/>
        <v>45652 1200H</v>
      </c>
      <c r="D187" s="362">
        <v>1023.26</v>
      </c>
      <c r="E187" s="363">
        <v>49.67</v>
      </c>
      <c r="F187" s="362">
        <v>1108.67</v>
      </c>
      <c r="G187" s="363">
        <v>6.2</v>
      </c>
      <c r="H187" s="362"/>
      <c r="I187" s="365"/>
      <c r="J187" s="423">
        <v>73903.710000000006</v>
      </c>
      <c r="K187" s="364">
        <v>900.06</v>
      </c>
      <c r="L187" s="364">
        <v>33072.1</v>
      </c>
      <c r="M187" s="363">
        <v>103.51</v>
      </c>
      <c r="N187" s="362">
        <v>5649.67</v>
      </c>
      <c r="O187" s="364">
        <v>15.78</v>
      </c>
      <c r="P187" s="364">
        <v>33012.1</v>
      </c>
      <c r="Q187" s="364">
        <v>28.8</v>
      </c>
      <c r="R187" s="364"/>
      <c r="S187" s="364"/>
      <c r="T187" s="364">
        <v>616.17999999999995</v>
      </c>
      <c r="U187" s="364">
        <v>679.46</v>
      </c>
      <c r="V187" s="364">
        <v>10004.879999999999</v>
      </c>
      <c r="W187" s="364">
        <v>9.0399999999999991</v>
      </c>
      <c r="X187" s="364">
        <v>35952</v>
      </c>
      <c r="Y187" s="364">
        <v>69</v>
      </c>
      <c r="Z187" s="364">
        <v>256.12</v>
      </c>
      <c r="AA187" s="364">
        <v>0.15</v>
      </c>
      <c r="AB187" s="364">
        <v>6561.38</v>
      </c>
      <c r="AC187" s="364">
        <v>0</v>
      </c>
      <c r="AD187" s="364">
        <v>54159</v>
      </c>
      <c r="AE187" s="363">
        <v>79</v>
      </c>
      <c r="AF187" s="364"/>
      <c r="AG187" s="365"/>
      <c r="AH187" s="364"/>
      <c r="AI187" s="363"/>
      <c r="AJ187" s="397"/>
      <c r="AK187" s="365"/>
      <c r="AL187" s="397"/>
      <c r="AM187" s="365"/>
      <c r="AN187" s="397"/>
      <c r="AO187" s="365"/>
    </row>
    <row r="188" spans="1:41" ht="15" x14ac:dyDescent="0.2">
      <c r="A188" s="383">
        <f t="shared" ref="A188:A219" si="11">A186+1</f>
        <v>45653</v>
      </c>
      <c r="B188" s="93" t="s">
        <v>2185</v>
      </c>
      <c r="C188" s="101" t="str">
        <f t="shared" si="10"/>
        <v>45653 0000H</v>
      </c>
      <c r="D188" s="261">
        <v>1027.92</v>
      </c>
      <c r="E188" s="262">
        <v>49.67</v>
      </c>
      <c r="F188" s="261">
        <v>1108.67</v>
      </c>
      <c r="G188" s="262">
        <v>6.2</v>
      </c>
      <c r="H188" s="261"/>
      <c r="I188" s="367"/>
      <c r="J188" s="424">
        <v>73989.56</v>
      </c>
      <c r="K188" s="366">
        <v>900.24</v>
      </c>
      <c r="L188" s="366">
        <v>33074.92</v>
      </c>
      <c r="M188" s="262">
        <v>103.53</v>
      </c>
      <c r="N188" s="261">
        <v>5655.43</v>
      </c>
      <c r="O188" s="366">
        <v>15.78</v>
      </c>
      <c r="P188" s="366">
        <v>33019.599999999999</v>
      </c>
      <c r="Q188" s="366">
        <v>28.8</v>
      </c>
      <c r="R188" s="366"/>
      <c r="S188" s="366"/>
      <c r="T188" s="366">
        <v>616.62</v>
      </c>
      <c r="U188" s="366">
        <v>680.47</v>
      </c>
      <c r="V188" s="366">
        <v>10009.16</v>
      </c>
      <c r="W188" s="366">
        <v>9.02</v>
      </c>
      <c r="X188" s="366">
        <v>35960</v>
      </c>
      <c r="Y188" s="366">
        <v>69</v>
      </c>
      <c r="Z188" s="366">
        <v>256.12</v>
      </c>
      <c r="AA188" s="366">
        <v>0.15</v>
      </c>
      <c r="AB188" s="366">
        <v>6568.06</v>
      </c>
      <c r="AC188" s="366">
        <v>0</v>
      </c>
      <c r="AD188" s="366">
        <v>54159</v>
      </c>
      <c r="AE188" s="262">
        <v>79</v>
      </c>
      <c r="AF188" s="366"/>
      <c r="AG188" s="367"/>
      <c r="AH188" s="366"/>
      <c r="AI188" s="262"/>
      <c r="AJ188" s="396"/>
      <c r="AK188" s="367"/>
      <c r="AL188" s="396"/>
      <c r="AM188" s="367"/>
      <c r="AN188" s="396"/>
      <c r="AO188" s="367"/>
    </row>
    <row r="189" spans="1:41" ht="15" x14ac:dyDescent="0.2">
      <c r="A189" s="383">
        <f t="shared" si="11"/>
        <v>45653</v>
      </c>
      <c r="B189" s="93" t="s">
        <v>285</v>
      </c>
      <c r="C189" s="101" t="str">
        <f t="shared" si="10"/>
        <v>45653 1200H</v>
      </c>
      <c r="D189" s="362"/>
      <c r="E189" s="363"/>
      <c r="F189" s="362">
        <v>1108.67</v>
      </c>
      <c r="G189" s="363">
        <v>6.2</v>
      </c>
      <c r="H189" s="362"/>
      <c r="I189" s="365"/>
      <c r="J189" s="423">
        <v>73916.89</v>
      </c>
      <c r="K189" s="364">
        <v>900.34</v>
      </c>
      <c r="L189" s="364">
        <v>33075.519999999997</v>
      </c>
      <c r="M189" s="363">
        <v>103.58</v>
      </c>
      <c r="N189" s="362">
        <v>5659.33</v>
      </c>
      <c r="O189" s="364">
        <v>15.78</v>
      </c>
      <c r="P189" s="364">
        <v>33024.6</v>
      </c>
      <c r="Q189" s="364">
        <v>28.8</v>
      </c>
      <c r="R189" s="364"/>
      <c r="S189" s="364"/>
      <c r="T189" s="364">
        <v>616.70000000000005</v>
      </c>
      <c r="U189" s="364">
        <v>861.09</v>
      </c>
      <c r="V189" s="364">
        <v>10012.31</v>
      </c>
      <c r="W189" s="364">
        <v>9.0399999999999991</v>
      </c>
      <c r="X189" s="364">
        <v>35966</v>
      </c>
      <c r="Y189" s="364">
        <v>69</v>
      </c>
      <c r="Z189" s="364">
        <v>256.12</v>
      </c>
      <c r="AA189" s="364">
        <v>0.15</v>
      </c>
      <c r="AB189" s="364">
        <v>6573.89</v>
      </c>
      <c r="AC189" s="364">
        <v>0</v>
      </c>
      <c r="AD189" s="364">
        <v>54159</v>
      </c>
      <c r="AE189" s="363">
        <v>79</v>
      </c>
      <c r="AF189" s="364"/>
      <c r="AG189" s="365"/>
      <c r="AH189" s="364"/>
      <c r="AI189" s="363"/>
      <c r="AJ189" s="397"/>
      <c r="AK189" s="365"/>
      <c r="AL189" s="397"/>
      <c r="AM189" s="365"/>
      <c r="AN189" s="397"/>
      <c r="AO189" s="365"/>
    </row>
    <row r="190" spans="1:41" ht="15" x14ac:dyDescent="0.2">
      <c r="A190" s="383">
        <f t="shared" si="11"/>
        <v>45654</v>
      </c>
      <c r="B190" s="93" t="s">
        <v>2185</v>
      </c>
      <c r="C190" s="101" t="str">
        <f t="shared" si="10"/>
        <v>45654 0000H</v>
      </c>
      <c r="D190" s="261">
        <v>1035.8800000000001</v>
      </c>
      <c r="E190" s="262">
        <v>49.67</v>
      </c>
      <c r="F190" s="261">
        <v>1108.67</v>
      </c>
      <c r="G190" s="262">
        <v>6.2</v>
      </c>
      <c r="H190" s="261"/>
      <c r="I190" s="367"/>
      <c r="J190" s="424">
        <v>73926.94</v>
      </c>
      <c r="K190" s="366">
        <v>900.34</v>
      </c>
      <c r="L190" s="366">
        <v>33078.160000000003</v>
      </c>
      <c r="M190" s="262">
        <v>103.61</v>
      </c>
      <c r="N190" s="261">
        <v>5665.21</v>
      </c>
      <c r="O190" s="366">
        <v>15.78</v>
      </c>
      <c r="P190" s="366">
        <v>33032</v>
      </c>
      <c r="Q190" s="366">
        <v>28.8</v>
      </c>
      <c r="R190" s="366"/>
      <c r="S190" s="366"/>
      <c r="T190" s="366">
        <v>616.76</v>
      </c>
      <c r="U190" s="366">
        <v>682.05</v>
      </c>
      <c r="V190" s="366">
        <v>10016.540000000001</v>
      </c>
      <c r="W190" s="366">
        <v>9.0399999999999991</v>
      </c>
      <c r="X190" s="366">
        <v>35973</v>
      </c>
      <c r="Y190" s="366">
        <v>69</v>
      </c>
      <c r="Z190" s="366">
        <v>256.12</v>
      </c>
      <c r="AA190" s="366">
        <v>0.15</v>
      </c>
      <c r="AB190" s="366">
        <v>6581.05</v>
      </c>
      <c r="AC190" s="366">
        <v>0</v>
      </c>
      <c r="AD190" s="366">
        <v>54159</v>
      </c>
      <c r="AE190" s="262">
        <v>79</v>
      </c>
      <c r="AF190" s="366"/>
      <c r="AG190" s="367"/>
      <c r="AH190" s="366"/>
      <c r="AI190" s="262"/>
      <c r="AJ190" s="396"/>
      <c r="AK190" s="367"/>
      <c r="AL190" s="396"/>
      <c r="AM190" s="367"/>
      <c r="AN190" s="396"/>
      <c r="AO190" s="367"/>
    </row>
    <row r="191" spans="1:41" ht="15" x14ac:dyDescent="0.2">
      <c r="A191" s="383">
        <f t="shared" si="11"/>
        <v>45654</v>
      </c>
      <c r="B191" s="93" t="s">
        <v>285</v>
      </c>
      <c r="C191" s="101" t="str">
        <f t="shared" si="10"/>
        <v>45654 1200H</v>
      </c>
      <c r="D191" s="362">
        <v>1039.1099999999999</v>
      </c>
      <c r="E191" s="363">
        <v>49.67</v>
      </c>
      <c r="F191" s="362">
        <v>1108.67</v>
      </c>
      <c r="G191" s="363">
        <v>6.2</v>
      </c>
      <c r="H191" s="362"/>
      <c r="I191" s="365"/>
      <c r="J191" s="423">
        <v>73931.23</v>
      </c>
      <c r="K191" s="364">
        <v>900.57</v>
      </c>
      <c r="L191" s="364">
        <v>33078.9</v>
      </c>
      <c r="M191" s="363">
        <v>103.68</v>
      </c>
      <c r="N191" s="362">
        <v>5670.96</v>
      </c>
      <c r="O191" s="364">
        <v>15.78</v>
      </c>
      <c r="P191" s="364">
        <v>33036.400000000001</v>
      </c>
      <c r="Q191" s="364">
        <v>28.8</v>
      </c>
      <c r="R191" s="364"/>
      <c r="S191" s="364"/>
      <c r="T191" s="364">
        <v>617.41</v>
      </c>
      <c r="U191" s="364">
        <v>682.73</v>
      </c>
      <c r="V191" s="364">
        <v>10020.049999999999</v>
      </c>
      <c r="W191" s="364">
        <v>9.0399999999999991</v>
      </c>
      <c r="X191" s="364">
        <v>35979</v>
      </c>
      <c r="Y191" s="364">
        <v>69</v>
      </c>
      <c r="Z191" s="364">
        <v>256.12</v>
      </c>
      <c r="AA191" s="364">
        <v>0.15</v>
      </c>
      <c r="AB191" s="364">
        <v>6586.96</v>
      </c>
      <c r="AC191" s="364">
        <v>0</v>
      </c>
      <c r="AD191" s="364">
        <v>54159</v>
      </c>
      <c r="AE191" s="363">
        <v>79</v>
      </c>
      <c r="AF191" s="364"/>
      <c r="AG191" s="365"/>
      <c r="AH191" s="364"/>
      <c r="AI191" s="363"/>
      <c r="AJ191" s="397"/>
      <c r="AK191" s="365"/>
      <c r="AL191" s="397"/>
      <c r="AM191" s="365"/>
      <c r="AN191" s="397"/>
      <c r="AO191" s="365"/>
    </row>
    <row r="192" spans="1:41" ht="15" x14ac:dyDescent="0.2">
      <c r="A192" s="383">
        <f t="shared" si="11"/>
        <v>45655</v>
      </c>
      <c r="B192" s="93" t="s">
        <v>2185</v>
      </c>
      <c r="C192" s="101" t="str">
        <f t="shared" si="10"/>
        <v>45655 0000H</v>
      </c>
      <c r="D192" s="261">
        <v>1042.28</v>
      </c>
      <c r="E192" s="262">
        <v>49.67</v>
      </c>
      <c r="F192" s="261">
        <v>1108.67</v>
      </c>
      <c r="G192" s="262">
        <v>6.2</v>
      </c>
      <c r="H192" s="261"/>
      <c r="I192" s="367"/>
      <c r="J192" s="424">
        <v>73939.23</v>
      </c>
      <c r="K192" s="366">
        <v>900.68</v>
      </c>
      <c r="L192" s="366">
        <v>33082.19</v>
      </c>
      <c r="M192" s="262">
        <v>103.69</v>
      </c>
      <c r="N192" s="261">
        <v>5676.87</v>
      </c>
      <c r="O192" s="366">
        <v>15.78</v>
      </c>
      <c r="P192" s="366">
        <v>33043.9</v>
      </c>
      <c r="Q192" s="366">
        <v>28.8</v>
      </c>
      <c r="R192" s="366"/>
      <c r="S192" s="366"/>
      <c r="T192" s="366">
        <v>617.62</v>
      </c>
      <c r="U192" s="366">
        <v>683.62</v>
      </c>
      <c r="V192" s="366">
        <v>10024.11</v>
      </c>
      <c r="W192" s="366">
        <v>9.0399999999999991</v>
      </c>
      <c r="X192" s="366">
        <v>35985</v>
      </c>
      <c r="Y192" s="366">
        <v>69</v>
      </c>
      <c r="Z192" s="366">
        <v>256.12</v>
      </c>
      <c r="AA192" s="366">
        <v>0.15</v>
      </c>
      <c r="AB192" s="366">
        <v>6593.23</v>
      </c>
      <c r="AC192" s="366">
        <v>0</v>
      </c>
      <c r="AD192" s="366">
        <v>54159</v>
      </c>
      <c r="AE192" s="262">
        <v>79</v>
      </c>
      <c r="AF192" s="366"/>
      <c r="AG192" s="367"/>
      <c r="AH192" s="366"/>
      <c r="AI192" s="262"/>
      <c r="AJ192" s="396"/>
      <c r="AK192" s="367"/>
      <c r="AL192" s="396"/>
      <c r="AM192" s="367"/>
      <c r="AN192" s="396"/>
      <c r="AO192" s="367"/>
    </row>
    <row r="193" spans="1:41" ht="15" x14ac:dyDescent="0.2">
      <c r="A193" s="383">
        <f t="shared" si="11"/>
        <v>45655</v>
      </c>
      <c r="B193" s="93" t="s">
        <v>285</v>
      </c>
      <c r="C193" s="101" t="str">
        <f t="shared" si="10"/>
        <v>45655 1200H</v>
      </c>
      <c r="D193" s="362">
        <v>1044.8699999999999</v>
      </c>
      <c r="E193" s="363">
        <v>49.67</v>
      </c>
      <c r="F193" s="362">
        <v>1108.67</v>
      </c>
      <c r="G193" s="363">
        <v>6.2</v>
      </c>
      <c r="H193" s="362"/>
      <c r="I193" s="365"/>
      <c r="J193" s="423">
        <v>73947.149999999994</v>
      </c>
      <c r="K193" s="364">
        <v>900.69</v>
      </c>
      <c r="L193" s="364">
        <v>33082.58</v>
      </c>
      <c r="M193" s="363">
        <v>103.74</v>
      </c>
      <c r="N193" s="362">
        <v>5681.01</v>
      </c>
      <c r="O193" s="364">
        <v>15.78</v>
      </c>
      <c r="P193" s="364">
        <v>33045.4</v>
      </c>
      <c r="Q193" s="364">
        <v>28.9</v>
      </c>
      <c r="R193" s="364"/>
      <c r="S193" s="364"/>
      <c r="T193" s="364">
        <v>617.65</v>
      </c>
      <c r="U193" s="364">
        <v>684.46</v>
      </c>
      <c r="V193" s="364">
        <v>10026.620000000001</v>
      </c>
      <c r="W193" s="364">
        <v>9.0399999999999991</v>
      </c>
      <c r="X193" s="364">
        <v>35990</v>
      </c>
      <c r="Y193" s="364">
        <v>69</v>
      </c>
      <c r="Z193" s="364">
        <v>256.12</v>
      </c>
      <c r="AA193" s="364">
        <v>0.15</v>
      </c>
      <c r="AB193" s="364">
        <v>6598.6</v>
      </c>
      <c r="AC193" s="364">
        <v>0</v>
      </c>
      <c r="AD193" s="364">
        <v>54159</v>
      </c>
      <c r="AE193" s="363">
        <v>79</v>
      </c>
      <c r="AF193" s="364"/>
      <c r="AG193" s="365"/>
      <c r="AH193" s="364"/>
      <c r="AI193" s="363"/>
      <c r="AJ193" s="397"/>
      <c r="AK193" s="365"/>
      <c r="AL193" s="397"/>
      <c r="AM193" s="365"/>
      <c r="AN193" s="397"/>
      <c r="AO193" s="365"/>
    </row>
    <row r="194" spans="1:41" ht="15" x14ac:dyDescent="0.2">
      <c r="A194" s="383">
        <f t="shared" si="11"/>
        <v>45656</v>
      </c>
      <c r="B194" s="93" t="s">
        <v>2185</v>
      </c>
      <c r="C194" s="101" t="str">
        <f t="shared" si="10"/>
        <v>45656 0000H</v>
      </c>
      <c r="D194" s="261">
        <v>1048.21</v>
      </c>
      <c r="E194" s="262">
        <v>49.67</v>
      </c>
      <c r="F194" s="261">
        <v>1108.67</v>
      </c>
      <c r="G194" s="262">
        <v>6.2</v>
      </c>
      <c r="H194" s="261"/>
      <c r="I194" s="367"/>
      <c r="J194" s="424">
        <v>73957.41</v>
      </c>
      <c r="K194" s="366">
        <v>900.69</v>
      </c>
      <c r="L194" s="366">
        <v>33086.239999999998</v>
      </c>
      <c r="M194" s="262">
        <v>103.74</v>
      </c>
      <c r="N194" s="261">
        <v>5686.24</v>
      </c>
      <c r="O194" s="366">
        <v>15.78</v>
      </c>
      <c r="P194" s="366">
        <v>33086.239999999998</v>
      </c>
      <c r="Q194" s="366">
        <v>28.9</v>
      </c>
      <c r="R194" s="366"/>
      <c r="S194" s="366"/>
      <c r="T194" s="366">
        <v>617.92999999999995</v>
      </c>
      <c r="U194" s="366">
        <v>685.2</v>
      </c>
      <c r="V194" s="366">
        <v>10030.950000000001</v>
      </c>
      <c r="W194" s="366">
        <v>9.0399999999999991</v>
      </c>
      <c r="X194" s="366">
        <v>35997</v>
      </c>
      <c r="Y194" s="366">
        <v>69</v>
      </c>
      <c r="Z194" s="366">
        <v>256.12</v>
      </c>
      <c r="AA194" s="366">
        <v>0.15</v>
      </c>
      <c r="AB194" s="366">
        <v>6605.22</v>
      </c>
      <c r="AC194" s="366">
        <v>0</v>
      </c>
      <c r="AD194" s="366">
        <v>54159</v>
      </c>
      <c r="AE194" s="262">
        <v>79</v>
      </c>
      <c r="AF194" s="366"/>
      <c r="AG194" s="367"/>
      <c r="AH194" s="366"/>
      <c r="AI194" s="262"/>
      <c r="AJ194" s="396"/>
      <c r="AK194" s="367"/>
      <c r="AL194" s="396"/>
      <c r="AM194" s="367"/>
      <c r="AN194" s="396"/>
      <c r="AO194" s="367"/>
    </row>
    <row r="195" spans="1:41" ht="15" x14ac:dyDescent="0.2">
      <c r="A195" s="383">
        <f t="shared" si="11"/>
        <v>45656</v>
      </c>
      <c r="B195" s="93" t="s">
        <v>285</v>
      </c>
      <c r="C195" s="101" t="str">
        <f t="shared" si="10"/>
        <v>45656 1200H</v>
      </c>
      <c r="D195" s="362">
        <v>1051.29</v>
      </c>
      <c r="E195" s="363">
        <v>49.67</v>
      </c>
      <c r="F195" s="362">
        <v>1108.67</v>
      </c>
      <c r="G195" s="363">
        <v>6.2</v>
      </c>
      <c r="H195" s="362"/>
      <c r="I195" s="365"/>
      <c r="J195" s="423">
        <v>73962.58</v>
      </c>
      <c r="K195" s="364">
        <v>900.94</v>
      </c>
      <c r="L195" s="364">
        <v>33087</v>
      </c>
      <c r="M195" s="363">
        <v>103.78</v>
      </c>
      <c r="N195" s="362">
        <v>5692.45</v>
      </c>
      <c r="O195" s="364">
        <v>15.78</v>
      </c>
      <c r="P195" s="364">
        <v>33056.5</v>
      </c>
      <c r="Q195" s="364">
        <v>28.9</v>
      </c>
      <c r="R195" s="364"/>
      <c r="S195" s="364"/>
      <c r="T195" s="364">
        <v>617.98</v>
      </c>
      <c r="U195" s="364">
        <v>686.12</v>
      </c>
      <c r="V195" s="364">
        <v>10034.58</v>
      </c>
      <c r="W195" s="364">
        <v>9.0399999999999991</v>
      </c>
      <c r="X195" s="364">
        <v>36002</v>
      </c>
      <c r="Y195" s="364">
        <v>69</v>
      </c>
      <c r="Z195" s="364">
        <v>256.12</v>
      </c>
      <c r="AA195" s="364">
        <v>0.15</v>
      </c>
      <c r="AB195" s="364">
        <v>6610.74</v>
      </c>
      <c r="AC195" s="364">
        <v>0</v>
      </c>
      <c r="AD195" s="364">
        <v>54159</v>
      </c>
      <c r="AE195" s="363">
        <v>79</v>
      </c>
      <c r="AF195" s="364"/>
      <c r="AG195" s="365"/>
      <c r="AH195" s="364"/>
      <c r="AI195" s="363"/>
      <c r="AJ195" s="397"/>
      <c r="AK195" s="365"/>
      <c r="AL195" s="397"/>
      <c r="AM195" s="365"/>
      <c r="AN195" s="397"/>
      <c r="AO195" s="365"/>
    </row>
    <row r="196" spans="1:41" ht="15" x14ac:dyDescent="0.2">
      <c r="A196" s="383">
        <f t="shared" si="11"/>
        <v>45657</v>
      </c>
      <c r="B196" s="93" t="s">
        <v>2185</v>
      </c>
      <c r="C196" s="101" t="str">
        <f t="shared" si="10"/>
        <v>45657 0000H</v>
      </c>
      <c r="D196" s="261">
        <v>1055.69</v>
      </c>
      <c r="E196" s="262">
        <v>49.67</v>
      </c>
      <c r="F196" s="261">
        <v>1108.67</v>
      </c>
      <c r="G196" s="262">
        <v>6.2</v>
      </c>
      <c r="H196" s="261"/>
      <c r="I196" s="367"/>
      <c r="J196" s="424">
        <v>73972.899999999994</v>
      </c>
      <c r="K196" s="366">
        <v>900.94</v>
      </c>
      <c r="L196" s="366">
        <v>33088.19</v>
      </c>
      <c r="M196" s="262">
        <v>103.83</v>
      </c>
      <c r="N196" s="261">
        <v>5698.17</v>
      </c>
      <c r="O196" s="366">
        <v>15.78</v>
      </c>
      <c r="P196" s="366">
        <v>33063.699999999997</v>
      </c>
      <c r="Q196" s="366">
        <v>28.9</v>
      </c>
      <c r="R196" s="366"/>
      <c r="S196" s="366"/>
      <c r="T196" s="366">
        <v>618.36</v>
      </c>
      <c r="U196" s="366">
        <v>686.72</v>
      </c>
      <c r="V196" s="366">
        <v>10039.040000000001</v>
      </c>
      <c r="W196" s="366">
        <v>9.0399999999999991</v>
      </c>
      <c r="X196" s="366">
        <v>36009</v>
      </c>
      <c r="Y196" s="366">
        <v>69</v>
      </c>
      <c r="Z196" s="366">
        <v>256.12</v>
      </c>
      <c r="AA196" s="366">
        <v>0.15</v>
      </c>
      <c r="AB196" s="366">
        <v>6617.69</v>
      </c>
      <c r="AC196" s="366">
        <v>0</v>
      </c>
      <c r="AD196" s="366">
        <v>54159</v>
      </c>
      <c r="AE196" s="262">
        <v>79</v>
      </c>
      <c r="AF196" s="366"/>
      <c r="AG196" s="367"/>
      <c r="AH196" s="366"/>
      <c r="AI196" s="262"/>
      <c r="AJ196" s="396"/>
      <c r="AK196" s="367"/>
      <c r="AL196" s="396"/>
      <c r="AM196" s="367"/>
      <c r="AN196" s="396"/>
      <c r="AO196" s="367"/>
    </row>
    <row r="197" spans="1:41" ht="15" x14ac:dyDescent="0.2">
      <c r="A197" s="383">
        <f t="shared" si="11"/>
        <v>45657</v>
      </c>
      <c r="B197" s="93" t="s">
        <v>285</v>
      </c>
      <c r="C197" s="101" t="str">
        <f t="shared" si="10"/>
        <v>45657 1200H</v>
      </c>
      <c r="D197" s="362">
        <v>1058.8</v>
      </c>
      <c r="E197" s="363">
        <v>49.67</v>
      </c>
      <c r="F197" s="362">
        <v>1108.67</v>
      </c>
      <c r="G197" s="363">
        <v>6.2</v>
      </c>
      <c r="H197" s="362"/>
      <c r="I197" s="365"/>
      <c r="J197" s="423">
        <v>73982.710000000006</v>
      </c>
      <c r="K197" s="364">
        <v>900.94</v>
      </c>
      <c r="L197" s="364">
        <v>33088.97</v>
      </c>
      <c r="M197" s="363">
        <v>103.9</v>
      </c>
      <c r="N197" s="362">
        <v>5703.68</v>
      </c>
      <c r="O197" s="364">
        <v>15.78</v>
      </c>
      <c r="P197" s="364">
        <v>33068.300000000003</v>
      </c>
      <c r="Q197" s="364">
        <v>28.9</v>
      </c>
      <c r="R197" s="364"/>
      <c r="S197" s="364"/>
      <c r="T197" s="364">
        <v>618.37</v>
      </c>
      <c r="U197" s="364">
        <v>687.93</v>
      </c>
      <c r="V197" s="364">
        <v>10042.790000000001</v>
      </c>
      <c r="W197" s="364">
        <v>9.0399999999999991</v>
      </c>
      <c r="X197" s="364">
        <v>36015</v>
      </c>
      <c r="Y197" s="364">
        <v>69</v>
      </c>
      <c r="Z197" s="364">
        <v>256.12</v>
      </c>
      <c r="AA197" s="364">
        <v>0.15</v>
      </c>
      <c r="AB197" s="364">
        <v>6623.6</v>
      </c>
      <c r="AC197" s="364">
        <v>0</v>
      </c>
      <c r="AD197" s="364">
        <v>54159</v>
      </c>
      <c r="AE197" s="363">
        <v>79</v>
      </c>
      <c r="AF197" s="364"/>
      <c r="AG197" s="365"/>
      <c r="AH197" s="364"/>
      <c r="AI197" s="363"/>
      <c r="AJ197" s="397"/>
      <c r="AK197" s="365"/>
      <c r="AL197" s="397"/>
      <c r="AM197" s="365"/>
      <c r="AN197" s="397"/>
      <c r="AO197" s="365"/>
    </row>
    <row r="198" spans="1:41" ht="15" x14ac:dyDescent="0.2">
      <c r="A198" s="383">
        <f t="shared" si="11"/>
        <v>45658</v>
      </c>
      <c r="B198" s="93" t="s">
        <v>2185</v>
      </c>
      <c r="C198" s="101" t="str">
        <f t="shared" si="10"/>
        <v>45658 0000H</v>
      </c>
      <c r="D198" s="261">
        <v>1063.1199999999999</v>
      </c>
      <c r="E198" s="262">
        <v>49.67</v>
      </c>
      <c r="F198" s="261">
        <v>1108.67</v>
      </c>
      <c r="G198" s="262">
        <v>6.2</v>
      </c>
      <c r="H198" s="261"/>
      <c r="I198" s="367"/>
      <c r="J198" s="424">
        <v>73992.59</v>
      </c>
      <c r="K198" s="366">
        <v>900.94</v>
      </c>
      <c r="L198" s="366">
        <v>33090.400000000001</v>
      </c>
      <c r="M198" s="262">
        <v>103.96</v>
      </c>
      <c r="N198" s="261">
        <v>5709.37</v>
      </c>
      <c r="O198" s="366">
        <v>15.78</v>
      </c>
      <c r="P198" s="366">
        <v>33075.1</v>
      </c>
      <c r="Q198" s="366">
        <v>28.9</v>
      </c>
      <c r="R198" s="366"/>
      <c r="S198" s="366"/>
      <c r="T198" s="366">
        <v>618.5</v>
      </c>
      <c r="U198" s="366">
        <v>688.85</v>
      </c>
      <c r="V198" s="366">
        <v>10047.370000000001</v>
      </c>
      <c r="W198" s="366">
        <v>9.0399999999999991</v>
      </c>
      <c r="X198" s="366">
        <v>36023</v>
      </c>
      <c r="Y198" s="366">
        <v>69</v>
      </c>
      <c r="Z198" s="366">
        <v>256.12</v>
      </c>
      <c r="AA198" s="366">
        <v>0.15</v>
      </c>
      <c r="AB198" s="366">
        <v>6630.58</v>
      </c>
      <c r="AC198" s="366">
        <v>0</v>
      </c>
      <c r="AD198" s="366">
        <v>54159</v>
      </c>
      <c r="AE198" s="262">
        <v>79</v>
      </c>
      <c r="AF198" s="366"/>
      <c r="AG198" s="367"/>
      <c r="AH198" s="366"/>
      <c r="AI198" s="262"/>
      <c r="AJ198" s="396"/>
      <c r="AK198" s="367"/>
      <c r="AL198" s="396"/>
      <c r="AM198" s="367"/>
      <c r="AN198" s="396"/>
      <c r="AO198" s="367"/>
    </row>
    <row r="199" spans="1:41" ht="15" x14ac:dyDescent="0.2">
      <c r="A199" s="383">
        <f t="shared" si="11"/>
        <v>45658</v>
      </c>
      <c r="B199" s="93" t="s">
        <v>285</v>
      </c>
      <c r="C199" s="101" t="str">
        <f t="shared" si="10"/>
        <v>45658 1200H</v>
      </c>
      <c r="D199" s="362">
        <v>1066.04</v>
      </c>
      <c r="E199" s="363">
        <v>49.67</v>
      </c>
      <c r="F199" s="362">
        <v>1108.67</v>
      </c>
      <c r="G199" s="363">
        <v>6.2</v>
      </c>
      <c r="H199" s="362"/>
      <c r="I199" s="365"/>
      <c r="J199" s="423">
        <v>73997.59</v>
      </c>
      <c r="K199" s="364">
        <v>901.18</v>
      </c>
      <c r="L199" s="364">
        <v>33090.730000000003</v>
      </c>
      <c r="M199" s="363">
        <v>104.01</v>
      </c>
      <c r="N199" s="362">
        <v>5715.03</v>
      </c>
      <c r="O199" s="364">
        <v>15.78</v>
      </c>
      <c r="P199" s="364">
        <v>33080.6</v>
      </c>
      <c r="Q199" s="364">
        <v>28.9</v>
      </c>
      <c r="R199" s="364"/>
      <c r="S199" s="364"/>
      <c r="T199" s="364">
        <v>618.5</v>
      </c>
      <c r="U199" s="364">
        <v>690.33</v>
      </c>
      <c r="V199" s="364">
        <v>10051.18</v>
      </c>
      <c r="W199" s="364">
        <v>9.0399999999999991</v>
      </c>
      <c r="X199" s="364">
        <v>36029.69</v>
      </c>
      <c r="Y199" s="364">
        <v>69</v>
      </c>
      <c r="Z199" s="364">
        <v>256.12</v>
      </c>
      <c r="AA199" s="364">
        <v>0.15</v>
      </c>
      <c r="AB199" s="364">
        <v>6636.53</v>
      </c>
      <c r="AC199" s="364">
        <v>0</v>
      </c>
      <c r="AD199" s="364">
        <v>54159</v>
      </c>
      <c r="AE199" s="363">
        <v>79</v>
      </c>
      <c r="AF199" s="364"/>
      <c r="AG199" s="365"/>
      <c r="AH199" s="364"/>
      <c r="AI199" s="363"/>
      <c r="AJ199" s="397"/>
      <c r="AK199" s="365"/>
      <c r="AL199" s="397"/>
      <c r="AM199" s="365"/>
      <c r="AN199" s="397"/>
      <c r="AO199" s="365"/>
    </row>
    <row r="200" spans="1:41" ht="15" x14ac:dyDescent="0.2">
      <c r="A200" s="383">
        <f t="shared" si="11"/>
        <v>45659</v>
      </c>
      <c r="B200" s="93" t="s">
        <v>2185</v>
      </c>
      <c r="C200" s="101" t="str">
        <f t="shared" si="10"/>
        <v>45659 0000H</v>
      </c>
      <c r="D200" s="261">
        <v>1069.3800000000001</v>
      </c>
      <c r="E200" s="262">
        <v>49.67</v>
      </c>
      <c r="F200" s="261">
        <v>1108.67</v>
      </c>
      <c r="G200" s="262">
        <v>6.2</v>
      </c>
      <c r="H200" s="261"/>
      <c r="I200" s="367"/>
      <c r="J200" s="424">
        <v>74005.149999999994</v>
      </c>
      <c r="K200" s="366">
        <v>901.26</v>
      </c>
      <c r="L200" s="366">
        <v>33091.699999999997</v>
      </c>
      <c r="M200" s="262">
        <v>104.08</v>
      </c>
      <c r="N200" s="261">
        <v>5720.05</v>
      </c>
      <c r="O200" s="366">
        <v>15.78</v>
      </c>
      <c r="P200" s="366">
        <v>33086.300000000003</v>
      </c>
      <c r="Q200" s="366">
        <v>28.9</v>
      </c>
      <c r="R200" s="366"/>
      <c r="S200" s="366"/>
      <c r="T200" s="366">
        <v>619.14</v>
      </c>
      <c r="U200" s="366">
        <v>691.07</v>
      </c>
      <c r="V200" s="366">
        <v>10055.459999999999</v>
      </c>
      <c r="W200" s="366">
        <v>9.0399999999999991</v>
      </c>
      <c r="X200" s="366">
        <v>36036</v>
      </c>
      <c r="Y200" s="366">
        <v>69</v>
      </c>
      <c r="Z200" s="366">
        <v>256.12</v>
      </c>
      <c r="AA200" s="366">
        <v>0.15</v>
      </c>
      <c r="AB200" s="366">
        <v>6641.62</v>
      </c>
      <c r="AC200" s="366">
        <v>0</v>
      </c>
      <c r="AD200" s="366">
        <v>54159</v>
      </c>
      <c r="AE200" s="262">
        <v>79</v>
      </c>
      <c r="AF200" s="366"/>
      <c r="AG200" s="367"/>
      <c r="AH200" s="366"/>
      <c r="AI200" s="262"/>
      <c r="AJ200" s="396"/>
      <c r="AK200" s="367"/>
      <c r="AL200" s="396"/>
      <c r="AM200" s="367"/>
      <c r="AN200" s="396"/>
      <c r="AO200" s="367"/>
    </row>
    <row r="201" spans="1:41" ht="15" x14ac:dyDescent="0.2">
      <c r="A201" s="383">
        <f t="shared" si="11"/>
        <v>45659</v>
      </c>
      <c r="B201" s="93" t="s">
        <v>285</v>
      </c>
      <c r="C201" s="101" t="str">
        <f t="shared" si="10"/>
        <v>45659 1200H</v>
      </c>
      <c r="D201" s="362">
        <v>1072.8499999999999</v>
      </c>
      <c r="E201" s="363">
        <v>49.67</v>
      </c>
      <c r="F201" s="362">
        <v>1108.67</v>
      </c>
      <c r="G201" s="363">
        <v>6.2</v>
      </c>
      <c r="H201" s="362"/>
      <c r="I201" s="365"/>
      <c r="J201" s="423">
        <v>74015.39</v>
      </c>
      <c r="K201" s="364">
        <v>901.26</v>
      </c>
      <c r="L201" s="364">
        <v>33093.129999999997</v>
      </c>
      <c r="M201" s="363">
        <v>104.12</v>
      </c>
      <c r="N201" s="362">
        <v>5726.6</v>
      </c>
      <c r="O201" s="364">
        <v>15.78</v>
      </c>
      <c r="P201" s="364">
        <v>33089</v>
      </c>
      <c r="Q201" s="364">
        <v>29</v>
      </c>
      <c r="R201" s="364"/>
      <c r="S201" s="364"/>
      <c r="T201" s="364">
        <v>619.27</v>
      </c>
      <c r="U201" s="364">
        <v>692.13</v>
      </c>
      <c r="V201" s="364">
        <v>10059.15</v>
      </c>
      <c r="W201" s="364">
        <v>9.0399999999999991</v>
      </c>
      <c r="X201" s="364">
        <v>36042</v>
      </c>
      <c r="Y201" s="364">
        <v>69</v>
      </c>
      <c r="Z201" s="364">
        <v>256.12</v>
      </c>
      <c r="AA201" s="364">
        <v>0.15</v>
      </c>
      <c r="AB201" s="364">
        <v>6646.62</v>
      </c>
      <c r="AC201" s="364">
        <v>0</v>
      </c>
      <c r="AD201" s="364">
        <v>54159</v>
      </c>
      <c r="AE201" s="363">
        <v>79</v>
      </c>
      <c r="AF201" s="364"/>
      <c r="AG201" s="365"/>
      <c r="AH201" s="364"/>
      <c r="AI201" s="363"/>
      <c r="AJ201" s="397"/>
      <c r="AK201" s="365"/>
      <c r="AL201" s="397"/>
      <c r="AM201" s="365"/>
      <c r="AN201" s="397"/>
      <c r="AO201" s="365"/>
    </row>
    <row r="202" spans="1:41" ht="15" x14ac:dyDescent="0.2">
      <c r="A202" s="383">
        <f t="shared" si="11"/>
        <v>45660</v>
      </c>
      <c r="B202" s="93" t="s">
        <v>2185</v>
      </c>
      <c r="C202" s="101" t="str">
        <f t="shared" si="10"/>
        <v>45660 0000H</v>
      </c>
      <c r="D202" s="261">
        <v>1077.3699999999999</v>
      </c>
      <c r="E202" s="262">
        <v>49.67</v>
      </c>
      <c r="F202" s="261">
        <v>1108.67</v>
      </c>
      <c r="G202" s="262">
        <v>6.2</v>
      </c>
      <c r="H202" s="261"/>
      <c r="I202" s="367"/>
      <c r="J202" s="424">
        <v>74025.509999999995</v>
      </c>
      <c r="K202" s="366">
        <v>901.26</v>
      </c>
      <c r="L202" s="366">
        <v>33096.800000000003</v>
      </c>
      <c r="M202" s="262">
        <v>104.12</v>
      </c>
      <c r="N202" s="261">
        <v>5732.57</v>
      </c>
      <c r="O202" s="366">
        <v>15.78</v>
      </c>
      <c r="P202" s="366">
        <v>33096.1</v>
      </c>
      <c r="Q202" s="366">
        <v>29</v>
      </c>
      <c r="R202" s="366"/>
      <c r="S202" s="366"/>
      <c r="T202" s="366">
        <v>619.37</v>
      </c>
      <c r="U202" s="366">
        <v>693.03</v>
      </c>
      <c r="V202" s="366">
        <v>10063.75</v>
      </c>
      <c r="W202" s="366">
        <v>9.0399999999999991</v>
      </c>
      <c r="X202" s="366">
        <v>36050</v>
      </c>
      <c r="Y202" s="366">
        <v>69</v>
      </c>
      <c r="Z202" s="366">
        <v>256.12</v>
      </c>
      <c r="AA202" s="366">
        <v>0.15</v>
      </c>
      <c r="AB202" s="366">
        <v>6653.81</v>
      </c>
      <c r="AC202" s="366">
        <v>0</v>
      </c>
      <c r="AD202" s="366">
        <v>54159</v>
      </c>
      <c r="AE202" s="262">
        <v>79</v>
      </c>
      <c r="AF202" s="366"/>
      <c r="AG202" s="367"/>
      <c r="AH202" s="366"/>
      <c r="AI202" s="262"/>
      <c r="AJ202" s="396"/>
      <c r="AK202" s="367"/>
      <c r="AL202" s="396"/>
      <c r="AM202" s="367"/>
      <c r="AN202" s="396"/>
      <c r="AO202" s="367"/>
    </row>
    <row r="203" spans="1:41" ht="15" x14ac:dyDescent="0.2">
      <c r="A203" s="383">
        <f t="shared" si="11"/>
        <v>45660</v>
      </c>
      <c r="B203" s="93" t="s">
        <v>285</v>
      </c>
      <c r="C203" s="101" t="str">
        <f t="shared" si="10"/>
        <v>45660 1200H</v>
      </c>
      <c r="D203" s="362">
        <v>1080.8399999999999</v>
      </c>
      <c r="E203" s="363">
        <v>49.67</v>
      </c>
      <c r="F203" s="362">
        <v>1108.67</v>
      </c>
      <c r="G203" s="363">
        <v>6.2</v>
      </c>
      <c r="H203" s="362"/>
      <c r="I203" s="365"/>
      <c r="J203" s="423">
        <v>74035.539999999994</v>
      </c>
      <c r="K203" s="364">
        <v>901.26</v>
      </c>
      <c r="L203" s="364">
        <v>33097.919999999998</v>
      </c>
      <c r="M203" s="363">
        <v>104.117</v>
      </c>
      <c r="N203" s="362">
        <v>5738.25</v>
      </c>
      <c r="O203" s="364">
        <v>15.78</v>
      </c>
      <c r="P203" s="364">
        <v>33099.1</v>
      </c>
      <c r="Q203" s="364">
        <v>29</v>
      </c>
      <c r="R203" s="364"/>
      <c r="S203" s="364"/>
      <c r="T203" s="364">
        <v>619.54999999999995</v>
      </c>
      <c r="U203" s="364">
        <v>693.9</v>
      </c>
      <c r="V203" s="364">
        <v>10067.56</v>
      </c>
      <c r="W203" s="364">
        <v>9.0399999999999991</v>
      </c>
      <c r="X203" s="364">
        <v>36075</v>
      </c>
      <c r="Y203" s="364">
        <v>69</v>
      </c>
      <c r="Z203" s="364">
        <v>256.12</v>
      </c>
      <c r="AA203" s="364">
        <v>0.15</v>
      </c>
      <c r="AB203" s="364">
        <v>6659.09</v>
      </c>
      <c r="AC203" s="364">
        <v>0</v>
      </c>
      <c r="AD203" s="364">
        <v>54159</v>
      </c>
      <c r="AE203" s="363">
        <v>79</v>
      </c>
      <c r="AF203" s="364"/>
      <c r="AG203" s="365"/>
      <c r="AH203" s="364"/>
      <c r="AI203" s="363"/>
      <c r="AJ203" s="397"/>
      <c r="AK203" s="365"/>
      <c r="AL203" s="397"/>
      <c r="AM203" s="365"/>
      <c r="AN203" s="397"/>
      <c r="AO203" s="365"/>
    </row>
    <row r="204" spans="1:41" ht="15" x14ac:dyDescent="0.2">
      <c r="A204" s="383">
        <f t="shared" si="11"/>
        <v>45661</v>
      </c>
      <c r="B204" s="93" t="s">
        <v>2185</v>
      </c>
      <c r="C204" s="101" t="str">
        <f t="shared" si="10"/>
        <v>45661 0000H</v>
      </c>
      <c r="D204" s="261">
        <v>1085.4100000000001</v>
      </c>
      <c r="E204" s="262">
        <v>49.67</v>
      </c>
      <c r="F204" s="261">
        <v>1108.67</v>
      </c>
      <c r="G204" s="262">
        <v>6.2</v>
      </c>
      <c r="H204" s="261"/>
      <c r="I204" s="367"/>
      <c r="J204" s="424">
        <v>74048.100000000006</v>
      </c>
      <c r="K204" s="366">
        <v>901.26</v>
      </c>
      <c r="L204" s="366">
        <v>33101.57</v>
      </c>
      <c r="M204" s="262">
        <v>104.17</v>
      </c>
      <c r="N204" s="261">
        <v>5744.04</v>
      </c>
      <c r="O204" s="366">
        <v>15.78</v>
      </c>
      <c r="P204" s="366">
        <v>33106.300000000003</v>
      </c>
      <c r="Q204" s="366">
        <v>29</v>
      </c>
      <c r="R204" s="366"/>
      <c r="S204" s="366"/>
      <c r="T204" s="366">
        <v>620.34</v>
      </c>
      <c r="U204" s="366">
        <v>694.46</v>
      </c>
      <c r="V204" s="366">
        <v>10072.120000000001</v>
      </c>
      <c r="W204" s="366">
        <v>9.0399999999999991</v>
      </c>
      <c r="X204" s="366">
        <v>36064</v>
      </c>
      <c r="Y204" s="366">
        <v>69</v>
      </c>
      <c r="Z204" s="366">
        <v>256.12</v>
      </c>
      <c r="AA204" s="366">
        <v>0.15</v>
      </c>
      <c r="AB204" s="366">
        <v>6667.21</v>
      </c>
      <c r="AC204" s="366">
        <v>0</v>
      </c>
      <c r="AD204" s="366">
        <v>54159</v>
      </c>
      <c r="AE204" s="262">
        <v>79</v>
      </c>
      <c r="AF204" s="366"/>
      <c r="AG204" s="367"/>
      <c r="AH204" s="366"/>
      <c r="AI204" s="262"/>
      <c r="AJ204" s="396"/>
      <c r="AK204" s="367"/>
      <c r="AL204" s="396"/>
      <c r="AM204" s="367"/>
      <c r="AN204" s="396"/>
      <c r="AO204" s="367"/>
    </row>
    <row r="205" spans="1:41" ht="15" x14ac:dyDescent="0.2">
      <c r="A205" s="383">
        <f t="shared" si="11"/>
        <v>45661</v>
      </c>
      <c r="B205" s="93" t="s">
        <v>285</v>
      </c>
      <c r="C205" s="101" t="str">
        <f t="shared" si="10"/>
        <v>45661 1200H</v>
      </c>
      <c r="D205" s="362">
        <v>1088.96</v>
      </c>
      <c r="E205" s="363">
        <v>49.67</v>
      </c>
      <c r="F205" s="362">
        <v>1108.67</v>
      </c>
      <c r="G205" s="363">
        <v>6.2</v>
      </c>
      <c r="H205" s="362"/>
      <c r="I205" s="365"/>
      <c r="J205" s="423">
        <v>74048.97</v>
      </c>
      <c r="K205" s="364">
        <v>901.51</v>
      </c>
      <c r="L205" s="364">
        <v>33105.33</v>
      </c>
      <c r="M205" s="363">
        <v>104.17</v>
      </c>
      <c r="N205" s="362">
        <v>5749.71</v>
      </c>
      <c r="O205" s="364">
        <v>15.78</v>
      </c>
      <c r="P205" s="364">
        <v>33109.5</v>
      </c>
      <c r="Q205" s="364">
        <v>29</v>
      </c>
      <c r="R205" s="364"/>
      <c r="S205" s="364"/>
      <c r="T205" s="364">
        <v>620.38</v>
      </c>
      <c r="U205" s="364">
        <v>695.3</v>
      </c>
      <c r="V205" s="364">
        <v>10075.82</v>
      </c>
      <c r="W205" s="364">
        <v>9.0399999999999991</v>
      </c>
      <c r="X205" s="364">
        <v>36071</v>
      </c>
      <c r="Y205" s="364">
        <v>69</v>
      </c>
      <c r="Z205" s="364">
        <v>256.12</v>
      </c>
      <c r="AA205" s="364">
        <v>0.15</v>
      </c>
      <c r="AB205" s="364">
        <v>6672.91</v>
      </c>
      <c r="AC205" s="364">
        <v>0</v>
      </c>
      <c r="AD205" s="364">
        <v>54159</v>
      </c>
      <c r="AE205" s="363">
        <v>79</v>
      </c>
      <c r="AF205" s="364"/>
      <c r="AG205" s="365"/>
      <c r="AH205" s="364"/>
      <c r="AI205" s="363"/>
      <c r="AJ205" s="397"/>
      <c r="AK205" s="365"/>
      <c r="AL205" s="397"/>
      <c r="AM205" s="365"/>
      <c r="AN205" s="397"/>
      <c r="AO205" s="365"/>
    </row>
    <row r="206" spans="1:41" ht="15" x14ac:dyDescent="0.2">
      <c r="A206" s="383">
        <f t="shared" si="11"/>
        <v>45662</v>
      </c>
      <c r="B206" s="93" t="s">
        <v>2185</v>
      </c>
      <c r="C206" s="101" t="str">
        <f t="shared" si="10"/>
        <v>45662 0000H</v>
      </c>
      <c r="D206" s="261">
        <v>1093.46</v>
      </c>
      <c r="E206" s="262">
        <v>49.67</v>
      </c>
      <c r="F206" s="261">
        <v>1108.67</v>
      </c>
      <c r="G206" s="262">
        <v>6.2</v>
      </c>
      <c r="H206" s="261"/>
      <c r="I206" s="367"/>
      <c r="J206" s="424">
        <v>74059.19</v>
      </c>
      <c r="K206" s="366">
        <v>901.59</v>
      </c>
      <c r="L206" s="366">
        <v>33109.050000000003</v>
      </c>
      <c r="M206" s="262">
        <v>104.17</v>
      </c>
      <c r="N206" s="261">
        <v>5755.39</v>
      </c>
      <c r="O206" s="366">
        <v>15.78</v>
      </c>
      <c r="P206" s="366">
        <v>33116.9</v>
      </c>
      <c r="Q206" s="366">
        <v>29</v>
      </c>
      <c r="R206" s="366"/>
      <c r="S206" s="366"/>
      <c r="T206" s="366">
        <v>620.49</v>
      </c>
      <c r="U206" s="366">
        <v>696.15</v>
      </c>
      <c r="V206" s="366">
        <v>10080.42</v>
      </c>
      <c r="W206" s="366">
        <v>9.0399999999999991</v>
      </c>
      <c r="X206" s="366">
        <v>36078</v>
      </c>
      <c r="Y206" s="366">
        <v>69</v>
      </c>
      <c r="Z206" s="366">
        <v>256.12</v>
      </c>
      <c r="AA206" s="366">
        <v>0.15</v>
      </c>
      <c r="AB206" s="366">
        <v>6680.38</v>
      </c>
      <c r="AC206" s="366">
        <v>0</v>
      </c>
      <c r="AD206" s="366">
        <v>54159</v>
      </c>
      <c r="AE206" s="262">
        <v>79</v>
      </c>
      <c r="AF206" s="366"/>
      <c r="AG206" s="367"/>
      <c r="AH206" s="366"/>
      <c r="AI206" s="262"/>
      <c r="AJ206" s="396"/>
      <c r="AK206" s="367"/>
      <c r="AL206" s="396"/>
      <c r="AM206" s="367"/>
      <c r="AN206" s="396"/>
      <c r="AO206" s="367"/>
    </row>
    <row r="207" spans="1:41" ht="15" x14ac:dyDescent="0.2">
      <c r="A207" s="383">
        <f t="shared" si="11"/>
        <v>45662</v>
      </c>
      <c r="B207" s="93" t="s">
        <v>285</v>
      </c>
      <c r="C207" s="101" t="str">
        <f t="shared" si="10"/>
        <v>45662 1200H</v>
      </c>
      <c r="D207" s="362">
        <v>1096.8800000000001</v>
      </c>
      <c r="E207" s="363">
        <v>49.67</v>
      </c>
      <c r="F207" s="362">
        <v>1108.67</v>
      </c>
      <c r="G207" s="363">
        <v>6.2</v>
      </c>
      <c r="H207" s="362"/>
      <c r="I207" s="365"/>
      <c r="J207" s="423">
        <v>74061.97</v>
      </c>
      <c r="K207" s="364">
        <v>901.94</v>
      </c>
      <c r="L207" s="364">
        <v>33112.86</v>
      </c>
      <c r="M207" s="363">
        <v>104.17</v>
      </c>
      <c r="N207" s="362">
        <v>5761.05</v>
      </c>
      <c r="O207" s="364">
        <v>15.78</v>
      </c>
      <c r="P207" s="364">
        <v>33121.4</v>
      </c>
      <c r="Q207" s="364">
        <v>29</v>
      </c>
      <c r="R207" s="364"/>
      <c r="S207" s="364"/>
      <c r="T207" s="364">
        <v>620.5</v>
      </c>
      <c r="U207" s="364">
        <v>697.3</v>
      </c>
      <c r="V207" s="364">
        <v>10084.200000000001</v>
      </c>
      <c r="W207" s="364">
        <v>9.0399999999999991</v>
      </c>
      <c r="X207" s="364">
        <v>36083</v>
      </c>
      <c r="Y207" s="364">
        <v>69</v>
      </c>
      <c r="Z207" s="364">
        <v>256.12</v>
      </c>
      <c r="AA207" s="364">
        <v>0.15</v>
      </c>
      <c r="AB207" s="364">
        <v>6685.53</v>
      </c>
      <c r="AC207" s="364">
        <v>0</v>
      </c>
      <c r="AD207" s="364">
        <v>54159</v>
      </c>
      <c r="AE207" s="363">
        <v>79</v>
      </c>
      <c r="AF207" s="364"/>
      <c r="AG207" s="365"/>
      <c r="AH207" s="364"/>
      <c r="AI207" s="363"/>
      <c r="AJ207" s="397"/>
      <c r="AK207" s="365"/>
      <c r="AL207" s="397"/>
      <c r="AM207" s="365"/>
      <c r="AN207" s="397"/>
      <c r="AO207" s="365"/>
    </row>
    <row r="208" spans="1:41" ht="15" x14ac:dyDescent="0.2">
      <c r="A208" s="383">
        <f t="shared" si="11"/>
        <v>45663</v>
      </c>
      <c r="B208" s="93" t="s">
        <v>2185</v>
      </c>
      <c r="C208" s="101" t="str">
        <f t="shared" si="10"/>
        <v>45663 0000H</v>
      </c>
      <c r="D208" s="261">
        <v>1101.2</v>
      </c>
      <c r="E208" s="262">
        <v>49.67</v>
      </c>
      <c r="F208" s="261">
        <v>1108.67</v>
      </c>
      <c r="G208" s="262">
        <v>6.2</v>
      </c>
      <c r="H208" s="261"/>
      <c r="I208" s="367"/>
      <c r="J208" s="424">
        <v>74066.94</v>
      </c>
      <c r="K208" s="366">
        <v>902.1</v>
      </c>
      <c r="L208" s="366">
        <v>33116.620000000003</v>
      </c>
      <c r="M208" s="262">
        <v>104.17</v>
      </c>
      <c r="N208" s="261">
        <v>5766.62</v>
      </c>
      <c r="O208" s="366">
        <v>15.78</v>
      </c>
      <c r="P208" s="366">
        <v>33128.1</v>
      </c>
      <c r="Q208" s="366">
        <v>29</v>
      </c>
      <c r="R208" s="366"/>
      <c r="S208" s="366"/>
      <c r="T208" s="366">
        <v>620.5</v>
      </c>
      <c r="U208" s="366">
        <v>699.02</v>
      </c>
      <c r="V208" s="366">
        <v>10088.69</v>
      </c>
      <c r="W208" s="366">
        <v>9.0399999999999991</v>
      </c>
      <c r="X208" s="366">
        <v>36090</v>
      </c>
      <c r="Y208" s="366">
        <v>69</v>
      </c>
      <c r="Z208" s="366">
        <v>256.12</v>
      </c>
      <c r="AA208" s="366">
        <v>0.15</v>
      </c>
      <c r="AB208" s="366">
        <v>6690.26</v>
      </c>
      <c r="AC208" s="366">
        <v>0</v>
      </c>
      <c r="AD208" s="366">
        <v>54159</v>
      </c>
      <c r="AE208" s="262">
        <v>79</v>
      </c>
      <c r="AF208" s="366"/>
      <c r="AG208" s="367"/>
      <c r="AH208" s="366"/>
      <c r="AI208" s="262"/>
      <c r="AJ208" s="396"/>
      <c r="AK208" s="367"/>
      <c r="AL208" s="396"/>
      <c r="AM208" s="367"/>
      <c r="AN208" s="396"/>
      <c r="AO208" s="367"/>
    </row>
    <row r="209" spans="1:41" ht="15" x14ac:dyDescent="0.2">
      <c r="A209" s="383">
        <f t="shared" si="11"/>
        <v>45663</v>
      </c>
      <c r="B209" s="93" t="s">
        <v>285</v>
      </c>
      <c r="C209" s="101" t="str">
        <f t="shared" si="10"/>
        <v>45663 1200H</v>
      </c>
      <c r="D209" s="362">
        <v>1104.8800000000001</v>
      </c>
      <c r="E209" s="363">
        <v>49.67</v>
      </c>
      <c r="F209" s="362">
        <v>1108.67</v>
      </c>
      <c r="G209" s="363">
        <v>6.2</v>
      </c>
      <c r="H209" s="362"/>
      <c r="I209" s="365"/>
      <c r="J209" s="423">
        <v>74070.67</v>
      </c>
      <c r="K209" s="364">
        <v>902.4</v>
      </c>
      <c r="L209" s="364">
        <v>33120.199999999997</v>
      </c>
      <c r="M209" s="363">
        <v>104.17</v>
      </c>
      <c r="N209" s="362">
        <v>5772.22</v>
      </c>
      <c r="O209" s="364">
        <v>15.78</v>
      </c>
      <c r="P209" s="364">
        <v>33132.300000000003</v>
      </c>
      <c r="Q209" s="364">
        <v>29</v>
      </c>
      <c r="R209" s="364"/>
      <c r="S209" s="364"/>
      <c r="T209" s="364">
        <v>620.83000000000004</v>
      </c>
      <c r="U209" s="364">
        <v>699.89</v>
      </c>
      <c r="V209" s="364">
        <v>10092.34</v>
      </c>
      <c r="W209" s="364">
        <v>9.0399999999999991</v>
      </c>
      <c r="X209" s="364">
        <v>36096</v>
      </c>
      <c r="Y209" s="364">
        <v>69</v>
      </c>
      <c r="Z209" s="364">
        <v>256.12</v>
      </c>
      <c r="AA209" s="364">
        <v>0.15</v>
      </c>
      <c r="AB209" s="364">
        <v>6696.29</v>
      </c>
      <c r="AC209" s="364">
        <v>0</v>
      </c>
      <c r="AD209" s="364">
        <v>54159</v>
      </c>
      <c r="AE209" s="363">
        <v>79</v>
      </c>
      <c r="AF209" s="364"/>
      <c r="AG209" s="365"/>
      <c r="AH209" s="364"/>
      <c r="AI209" s="363"/>
      <c r="AJ209" s="397"/>
      <c r="AK209" s="365"/>
      <c r="AL209" s="397"/>
      <c r="AM209" s="365"/>
      <c r="AN209" s="397"/>
      <c r="AO209" s="365"/>
    </row>
    <row r="210" spans="1:41" ht="15" x14ac:dyDescent="0.2">
      <c r="A210" s="383">
        <f t="shared" si="11"/>
        <v>45664</v>
      </c>
      <c r="B210" s="93" t="s">
        <v>2185</v>
      </c>
      <c r="C210" s="101" t="str">
        <f t="shared" si="10"/>
        <v>45664 0000H</v>
      </c>
      <c r="D210" s="261">
        <v>1110.25</v>
      </c>
      <c r="E210" s="262">
        <v>49.67</v>
      </c>
      <c r="F210" s="261">
        <v>1108.67</v>
      </c>
      <c r="G210" s="262">
        <v>6.2</v>
      </c>
      <c r="H210" s="261"/>
      <c r="I210" s="367"/>
      <c r="J210" s="424">
        <v>74079.929999999993</v>
      </c>
      <c r="K210" s="366">
        <v>902.4</v>
      </c>
      <c r="L210" s="366">
        <v>33123.980000000003</v>
      </c>
      <c r="M210" s="262">
        <v>104.17</v>
      </c>
      <c r="N210" s="261">
        <v>5777.9</v>
      </c>
      <c r="O210" s="366">
        <v>15.78</v>
      </c>
      <c r="P210" s="366">
        <v>33135.800000000003</v>
      </c>
      <c r="Q210" s="366">
        <v>29</v>
      </c>
      <c r="R210" s="366"/>
      <c r="S210" s="366"/>
      <c r="T210" s="366">
        <v>620.87</v>
      </c>
      <c r="U210" s="366">
        <v>701.16</v>
      </c>
      <c r="V210" s="366">
        <v>10096.84</v>
      </c>
      <c r="W210" s="366">
        <v>9.0399999999999991</v>
      </c>
      <c r="X210" s="366">
        <v>36103</v>
      </c>
      <c r="Y210" s="366">
        <v>69</v>
      </c>
      <c r="Z210" s="366">
        <v>256.12</v>
      </c>
      <c r="AA210" s="366">
        <v>0.15</v>
      </c>
      <c r="AB210" s="366">
        <v>6703.51</v>
      </c>
      <c r="AC210" s="366">
        <v>0</v>
      </c>
      <c r="AD210" s="366">
        <v>54159</v>
      </c>
      <c r="AE210" s="262">
        <v>79</v>
      </c>
      <c r="AF210" s="366"/>
      <c r="AG210" s="367"/>
      <c r="AH210" s="366"/>
      <c r="AI210" s="262"/>
      <c r="AJ210" s="396"/>
      <c r="AK210" s="367"/>
      <c r="AL210" s="396"/>
      <c r="AM210" s="367"/>
      <c r="AN210" s="396"/>
      <c r="AO210" s="367"/>
    </row>
    <row r="211" spans="1:41" ht="15" x14ac:dyDescent="0.2">
      <c r="A211" s="383">
        <f t="shared" si="11"/>
        <v>45664</v>
      </c>
      <c r="B211" s="93" t="s">
        <v>285</v>
      </c>
      <c r="C211" s="101" t="str">
        <f t="shared" si="10"/>
        <v>45664 1200H</v>
      </c>
      <c r="D211" s="362">
        <v>1114.02</v>
      </c>
      <c r="E211" s="363">
        <v>49.67</v>
      </c>
      <c r="F211" s="362">
        <v>1108.67</v>
      </c>
      <c r="G211" s="363">
        <v>6.2</v>
      </c>
      <c r="H211" s="362"/>
      <c r="I211" s="365"/>
      <c r="J211" s="423">
        <v>74089.56</v>
      </c>
      <c r="K211" s="364">
        <v>902.4</v>
      </c>
      <c r="L211" s="364">
        <v>33125.519999999997</v>
      </c>
      <c r="M211" s="363">
        <v>104.22</v>
      </c>
      <c r="N211" s="362">
        <v>5783.59</v>
      </c>
      <c r="O211" s="364">
        <v>15.78</v>
      </c>
      <c r="P211" s="364">
        <v>33143.1</v>
      </c>
      <c r="Q211" s="364">
        <v>29.1</v>
      </c>
      <c r="R211" s="364"/>
      <c r="S211" s="364"/>
      <c r="T211" s="364">
        <v>621.29999999999995</v>
      </c>
      <c r="U211" s="364">
        <v>702</v>
      </c>
      <c r="V211" s="364">
        <v>10100.56</v>
      </c>
      <c r="W211" s="364">
        <v>9.0399999999999991</v>
      </c>
      <c r="X211" s="364">
        <v>36109</v>
      </c>
      <c r="Y211" s="364">
        <v>69</v>
      </c>
      <c r="Z211" s="364">
        <v>256.12</v>
      </c>
      <c r="AA211" s="364">
        <v>0.15</v>
      </c>
      <c r="AB211" s="364">
        <v>6706.36</v>
      </c>
      <c r="AC211" s="364">
        <v>0</v>
      </c>
      <c r="AD211" s="364">
        <v>54159</v>
      </c>
      <c r="AE211" s="363">
        <v>79</v>
      </c>
      <c r="AF211" s="364"/>
      <c r="AG211" s="365"/>
      <c r="AH211" s="364"/>
      <c r="AI211" s="363"/>
      <c r="AJ211" s="397"/>
      <c r="AK211" s="365"/>
      <c r="AL211" s="397"/>
      <c r="AM211" s="365"/>
      <c r="AN211" s="397"/>
      <c r="AO211" s="365"/>
    </row>
    <row r="212" spans="1:41" ht="15" x14ac:dyDescent="0.2">
      <c r="A212" s="383">
        <f t="shared" si="11"/>
        <v>45665</v>
      </c>
      <c r="B212" s="93" t="s">
        <v>2185</v>
      </c>
      <c r="C212" s="101" t="str">
        <f t="shared" si="10"/>
        <v>45665 0000H</v>
      </c>
      <c r="D212" s="261">
        <v>1119.8</v>
      </c>
      <c r="E212" s="262">
        <v>49.67</v>
      </c>
      <c r="F212" s="261">
        <v>1108.67</v>
      </c>
      <c r="G212" s="262">
        <v>6.2</v>
      </c>
      <c r="H212" s="261"/>
      <c r="I212" s="367"/>
      <c r="J212" s="424">
        <v>74099</v>
      </c>
      <c r="K212" s="366">
        <v>902.4</v>
      </c>
      <c r="L212" s="366">
        <v>33127.949999999997</v>
      </c>
      <c r="M212" s="262">
        <v>104.25</v>
      </c>
      <c r="N212" s="261">
        <v>5788.95</v>
      </c>
      <c r="O212" s="366">
        <v>15.78</v>
      </c>
      <c r="P212" s="366">
        <v>33149.199999999997</v>
      </c>
      <c r="Q212" s="366">
        <v>29.1</v>
      </c>
      <c r="R212" s="366"/>
      <c r="S212" s="366"/>
      <c r="T212" s="366">
        <v>621.29999999999995</v>
      </c>
      <c r="U212" s="366">
        <v>703.71</v>
      </c>
      <c r="V212" s="366">
        <v>10104.92</v>
      </c>
      <c r="W212" s="366">
        <v>9.0399999999999991</v>
      </c>
      <c r="X212" s="366">
        <v>36117</v>
      </c>
      <c r="Y212" s="366">
        <v>69</v>
      </c>
      <c r="Z212" s="366">
        <v>256.12</v>
      </c>
      <c r="AA212" s="366">
        <v>0.15</v>
      </c>
      <c r="AB212" s="366">
        <v>6714.45</v>
      </c>
      <c r="AC212" s="366">
        <v>0</v>
      </c>
      <c r="AD212" s="366">
        <v>54159</v>
      </c>
      <c r="AE212" s="262">
        <v>79</v>
      </c>
      <c r="AF212" s="366"/>
      <c r="AG212" s="367"/>
      <c r="AH212" s="366"/>
      <c r="AI212" s="262"/>
      <c r="AJ212" s="396"/>
      <c r="AK212" s="367"/>
      <c r="AL212" s="396"/>
      <c r="AM212" s="367"/>
      <c r="AN212" s="396"/>
      <c r="AO212" s="367"/>
    </row>
    <row r="213" spans="1:41" ht="15" x14ac:dyDescent="0.2">
      <c r="A213" s="383">
        <f t="shared" si="11"/>
        <v>45665</v>
      </c>
      <c r="B213" s="93" t="s">
        <v>285</v>
      </c>
      <c r="C213" s="101" t="str">
        <f t="shared" si="10"/>
        <v>45665 1200H</v>
      </c>
      <c r="D213" s="362">
        <v>1123.3699999999999</v>
      </c>
      <c r="E213" s="363">
        <v>49.67</v>
      </c>
      <c r="F213" s="362">
        <v>1108.67</v>
      </c>
      <c r="G213" s="363">
        <v>6.2</v>
      </c>
      <c r="H213" s="362"/>
      <c r="I213" s="365"/>
      <c r="J213" s="423">
        <v>74109.279999999999</v>
      </c>
      <c r="K213" s="364">
        <v>902.4</v>
      </c>
      <c r="L213" s="364">
        <v>33129.35</v>
      </c>
      <c r="M213" s="363">
        <v>104.3</v>
      </c>
      <c r="N213" s="362">
        <v>5794.66</v>
      </c>
      <c r="O213" s="364">
        <v>15.78</v>
      </c>
      <c r="P213" s="364">
        <v>33153</v>
      </c>
      <c r="Q213" s="364">
        <v>29.1</v>
      </c>
      <c r="R213" s="364"/>
      <c r="S213" s="364"/>
      <c r="T213" s="364">
        <v>621.44000000000005</v>
      </c>
      <c r="U213" s="364">
        <v>704.46</v>
      </c>
      <c r="V213" s="364">
        <v>10108.48</v>
      </c>
      <c r="W213" s="364">
        <v>9.0399999999999991</v>
      </c>
      <c r="X213" s="364">
        <v>36123</v>
      </c>
      <c r="Y213" s="364">
        <v>69</v>
      </c>
      <c r="Z213" s="364">
        <v>256.12</v>
      </c>
      <c r="AA213" s="364">
        <v>0.15</v>
      </c>
      <c r="AB213" s="364">
        <v>6719.31</v>
      </c>
      <c r="AC213" s="364">
        <v>0</v>
      </c>
      <c r="AD213" s="364">
        <v>54159</v>
      </c>
      <c r="AE213" s="363">
        <v>79</v>
      </c>
      <c r="AF213" s="364"/>
      <c r="AG213" s="365"/>
      <c r="AH213" s="364"/>
      <c r="AI213" s="363"/>
      <c r="AJ213" s="397"/>
      <c r="AK213" s="365"/>
      <c r="AL213" s="397"/>
      <c r="AM213" s="365"/>
      <c r="AN213" s="397"/>
      <c r="AO213" s="365"/>
    </row>
    <row r="214" spans="1:41" ht="15" x14ac:dyDescent="0.2">
      <c r="A214" s="383">
        <f t="shared" si="11"/>
        <v>45666</v>
      </c>
      <c r="B214" s="93" t="s">
        <v>2185</v>
      </c>
      <c r="C214" s="101" t="str">
        <f t="shared" si="10"/>
        <v>45666 0000H</v>
      </c>
      <c r="D214" s="261">
        <v>1127.79</v>
      </c>
      <c r="E214" s="262">
        <v>49.67</v>
      </c>
      <c r="F214" s="261">
        <v>1108.67</v>
      </c>
      <c r="G214" s="262">
        <v>6.2</v>
      </c>
      <c r="H214" s="261"/>
      <c r="I214" s="367"/>
      <c r="J214" s="424">
        <v>74119.259999999995</v>
      </c>
      <c r="K214" s="366">
        <v>902.4</v>
      </c>
      <c r="L214" s="366">
        <v>33133.1</v>
      </c>
      <c r="M214" s="262">
        <v>104.3</v>
      </c>
      <c r="N214" s="261">
        <v>5800.36</v>
      </c>
      <c r="O214" s="366">
        <v>15.78</v>
      </c>
      <c r="P214" s="366">
        <v>33160.400000000001</v>
      </c>
      <c r="Q214" s="366">
        <v>29.1</v>
      </c>
      <c r="R214" s="366"/>
      <c r="S214" s="366"/>
      <c r="T214" s="366">
        <v>621.69000000000005</v>
      </c>
      <c r="U214" s="366">
        <v>705.1</v>
      </c>
      <c r="V214" s="366">
        <v>10112.74</v>
      </c>
      <c r="W214" s="366">
        <v>9.0399999999999991</v>
      </c>
      <c r="X214" s="366">
        <v>36130</v>
      </c>
      <c r="Y214" s="366">
        <v>69</v>
      </c>
      <c r="Z214" s="366">
        <v>256.12</v>
      </c>
      <c r="AA214" s="366">
        <v>0.15</v>
      </c>
      <c r="AB214" s="366">
        <v>6723.88</v>
      </c>
      <c r="AC214" s="366">
        <v>0</v>
      </c>
      <c r="AD214" s="366">
        <v>54159</v>
      </c>
      <c r="AE214" s="262">
        <v>79</v>
      </c>
      <c r="AF214" s="366"/>
      <c r="AG214" s="367"/>
      <c r="AH214" s="366"/>
      <c r="AI214" s="262"/>
      <c r="AJ214" s="396"/>
      <c r="AK214" s="367"/>
      <c r="AL214" s="396"/>
      <c r="AM214" s="367"/>
      <c r="AN214" s="396"/>
      <c r="AO214" s="367"/>
    </row>
    <row r="215" spans="1:41" ht="15" x14ac:dyDescent="0.2">
      <c r="A215" s="383">
        <f t="shared" si="11"/>
        <v>45666</v>
      </c>
      <c r="B215" s="93" t="s">
        <v>285</v>
      </c>
      <c r="C215" s="101" t="str">
        <f t="shared" si="10"/>
        <v>45666 1200H</v>
      </c>
      <c r="D215" s="362">
        <v>1131.3900000000001</v>
      </c>
      <c r="E215" s="363">
        <v>49.67</v>
      </c>
      <c r="F215" s="362">
        <v>1108.67</v>
      </c>
      <c r="G215" s="363">
        <v>6.2</v>
      </c>
      <c r="H215" s="362"/>
      <c r="I215" s="365"/>
      <c r="J215" s="423">
        <v>74129.539999999994</v>
      </c>
      <c r="K215" s="364">
        <v>902.4</v>
      </c>
      <c r="L215" s="364">
        <v>33135.1</v>
      </c>
      <c r="M215" s="363">
        <v>104.34</v>
      </c>
      <c r="N215" s="362">
        <v>5806.06</v>
      </c>
      <c r="O215" s="364">
        <v>15.78</v>
      </c>
      <c r="P215" s="364">
        <v>33165.1</v>
      </c>
      <c r="Q215" s="364">
        <v>29.1</v>
      </c>
      <c r="R215" s="364"/>
      <c r="S215" s="364"/>
      <c r="T215" s="364">
        <v>621.73</v>
      </c>
      <c r="U215" s="364">
        <v>706.17</v>
      </c>
      <c r="V215" s="364">
        <v>10116.52</v>
      </c>
      <c r="W215" s="364">
        <v>9.0399999999999991</v>
      </c>
      <c r="X215" s="364">
        <v>36135</v>
      </c>
      <c r="Y215" s="364">
        <v>69</v>
      </c>
      <c r="Z215" s="364">
        <v>256.12</v>
      </c>
      <c r="AA215" s="364">
        <v>0.15</v>
      </c>
      <c r="AB215" s="364">
        <v>6730.05</v>
      </c>
      <c r="AC215" s="364">
        <v>0</v>
      </c>
      <c r="AD215" s="364">
        <v>54159</v>
      </c>
      <c r="AE215" s="363">
        <v>79</v>
      </c>
      <c r="AF215" s="364"/>
      <c r="AG215" s="365"/>
      <c r="AH215" s="364"/>
      <c r="AI215" s="363"/>
      <c r="AJ215" s="397"/>
      <c r="AK215" s="365"/>
      <c r="AL215" s="397"/>
      <c r="AM215" s="365"/>
      <c r="AN215" s="397"/>
      <c r="AO215" s="365"/>
    </row>
    <row r="216" spans="1:41" ht="15" x14ac:dyDescent="0.2">
      <c r="A216" s="383">
        <f t="shared" si="11"/>
        <v>45667</v>
      </c>
      <c r="B216" s="93" t="s">
        <v>2185</v>
      </c>
      <c r="C216" s="101" t="str">
        <f t="shared" si="10"/>
        <v>45667 0000H</v>
      </c>
      <c r="D216" s="261">
        <v>1136.02</v>
      </c>
      <c r="E216" s="262">
        <v>49.67</v>
      </c>
      <c r="F216" s="261">
        <v>1108.67</v>
      </c>
      <c r="G216" s="262">
        <v>6.2</v>
      </c>
      <c r="H216" s="261"/>
      <c r="I216" s="367"/>
      <c r="J216" s="424">
        <v>74139.740000000005</v>
      </c>
      <c r="K216" s="366">
        <v>902.4</v>
      </c>
      <c r="L216" s="366">
        <v>33138.839999999997</v>
      </c>
      <c r="M216" s="262">
        <v>104.34</v>
      </c>
      <c r="N216" s="261">
        <v>5811.83</v>
      </c>
      <c r="O216" s="366">
        <v>15.78</v>
      </c>
      <c r="P216" s="366">
        <v>33172.699999999997</v>
      </c>
      <c r="Q216" s="366">
        <v>29.1</v>
      </c>
      <c r="R216" s="366"/>
      <c r="S216" s="366"/>
      <c r="T216" s="366">
        <v>622.23</v>
      </c>
      <c r="U216" s="366">
        <v>706.74</v>
      </c>
      <c r="V216" s="366">
        <v>10120.81</v>
      </c>
      <c r="W216" s="366">
        <v>9.0399999999999991</v>
      </c>
      <c r="X216" s="366">
        <v>36143</v>
      </c>
      <c r="Y216" s="366">
        <v>69</v>
      </c>
      <c r="Z216" s="366">
        <v>256.12</v>
      </c>
      <c r="AA216" s="366">
        <v>0.15</v>
      </c>
      <c r="AB216" s="366">
        <v>6735.73</v>
      </c>
      <c r="AC216" s="366">
        <v>0</v>
      </c>
      <c r="AD216" s="366">
        <v>54159</v>
      </c>
      <c r="AE216" s="262">
        <v>79</v>
      </c>
      <c r="AF216" s="366"/>
      <c r="AG216" s="367"/>
      <c r="AH216" s="366"/>
      <c r="AI216" s="262"/>
      <c r="AJ216" s="396"/>
      <c r="AK216" s="367"/>
      <c r="AL216" s="396"/>
      <c r="AM216" s="367"/>
      <c r="AN216" s="396"/>
      <c r="AO216" s="367"/>
    </row>
    <row r="217" spans="1:41" ht="15" x14ac:dyDescent="0.2">
      <c r="A217" s="383">
        <f t="shared" si="11"/>
        <v>45667</v>
      </c>
      <c r="B217" s="93" t="s">
        <v>285</v>
      </c>
      <c r="C217" s="101" t="str">
        <f t="shared" si="10"/>
        <v>45667 1200H</v>
      </c>
      <c r="D217" s="362">
        <v>1139.46</v>
      </c>
      <c r="E217" s="363">
        <v>49.67</v>
      </c>
      <c r="F217" s="362">
        <v>1108.67</v>
      </c>
      <c r="G217" s="363">
        <v>6.2</v>
      </c>
      <c r="H217" s="362"/>
      <c r="I217" s="365"/>
      <c r="J217" s="423">
        <v>74143.899999999994</v>
      </c>
      <c r="K217" s="364">
        <v>902.61</v>
      </c>
      <c r="L217" s="364">
        <v>33142.58</v>
      </c>
      <c r="M217" s="363">
        <v>104.34</v>
      </c>
      <c r="N217" s="362">
        <v>5817.41</v>
      </c>
      <c r="O217" s="364">
        <v>15.78</v>
      </c>
      <c r="P217" s="364">
        <v>33177.800000000003</v>
      </c>
      <c r="Q217" s="364">
        <v>29.1</v>
      </c>
      <c r="R217" s="364"/>
      <c r="S217" s="364"/>
      <c r="T217" s="364">
        <v>622.67999999999995</v>
      </c>
      <c r="U217" s="364">
        <v>707.58</v>
      </c>
      <c r="V217" s="364">
        <v>10124.549999999999</v>
      </c>
      <c r="W217" s="364">
        <v>9.0399999999999991</v>
      </c>
      <c r="X217" s="364">
        <v>36149</v>
      </c>
      <c r="Y217" s="364">
        <v>69</v>
      </c>
      <c r="Z217" s="364">
        <v>256.12</v>
      </c>
      <c r="AA217" s="364">
        <v>0.15</v>
      </c>
      <c r="AB217" s="364">
        <v>6741.73</v>
      </c>
      <c r="AC217" s="364">
        <v>0</v>
      </c>
      <c r="AD217" s="364">
        <v>54159</v>
      </c>
      <c r="AE217" s="363">
        <v>79</v>
      </c>
      <c r="AF217" s="364"/>
      <c r="AG217" s="365"/>
      <c r="AH217" s="364"/>
      <c r="AI217" s="363"/>
      <c r="AJ217" s="397"/>
      <c r="AK217" s="365"/>
      <c r="AL217" s="397"/>
      <c r="AM217" s="365"/>
      <c r="AN217" s="397"/>
      <c r="AO217" s="365"/>
    </row>
    <row r="218" spans="1:41" ht="15" x14ac:dyDescent="0.2">
      <c r="A218" s="383">
        <f t="shared" si="11"/>
        <v>45668</v>
      </c>
      <c r="B218" s="93" t="s">
        <v>2185</v>
      </c>
      <c r="C218" s="101" t="str">
        <f t="shared" ref="C218:C247" si="12">A218 &amp; " " &amp;B218</f>
        <v>45668 0000H</v>
      </c>
      <c r="D218" s="261">
        <v>1144.01</v>
      </c>
      <c r="E218" s="262">
        <v>49.67</v>
      </c>
      <c r="F218" s="261">
        <v>1108.67</v>
      </c>
      <c r="G218" s="262">
        <v>6.2</v>
      </c>
      <c r="H218" s="261"/>
      <c r="I218" s="367"/>
      <c r="J218" s="424">
        <v>74153.919999999998</v>
      </c>
      <c r="K218" s="366">
        <v>902.61</v>
      </c>
      <c r="L218" s="366">
        <v>33146.31</v>
      </c>
      <c r="M218" s="262">
        <v>104.34</v>
      </c>
      <c r="N218" s="261">
        <v>5823.27</v>
      </c>
      <c r="O218" s="366">
        <v>15.78</v>
      </c>
      <c r="P218" s="366">
        <v>33185</v>
      </c>
      <c r="Q218" s="366">
        <v>29.1</v>
      </c>
      <c r="R218" s="366"/>
      <c r="S218" s="366"/>
      <c r="T218" s="366">
        <v>623.25</v>
      </c>
      <c r="U218" s="366">
        <v>708.07</v>
      </c>
      <c r="V218" s="366">
        <v>10128.77</v>
      </c>
      <c r="W218" s="366">
        <v>9.06</v>
      </c>
      <c r="X218" s="366">
        <v>36156</v>
      </c>
      <c r="Y218" s="366">
        <v>69</v>
      </c>
      <c r="Z218" s="366">
        <v>256.12</v>
      </c>
      <c r="AA218" s="366">
        <v>0.15</v>
      </c>
      <c r="AB218" s="366">
        <v>6748.62</v>
      </c>
      <c r="AC218" s="366">
        <v>0</v>
      </c>
      <c r="AD218" s="366">
        <v>54159</v>
      </c>
      <c r="AE218" s="262">
        <v>79</v>
      </c>
      <c r="AF218" s="366"/>
      <c r="AG218" s="367"/>
      <c r="AH218" s="366"/>
      <c r="AI218" s="262"/>
      <c r="AJ218" s="396"/>
      <c r="AK218" s="367"/>
      <c r="AL218" s="396"/>
      <c r="AM218" s="367"/>
      <c r="AN218" s="396"/>
      <c r="AO218" s="367"/>
    </row>
    <row r="219" spans="1:41" ht="15" x14ac:dyDescent="0.2">
      <c r="A219" s="383">
        <f t="shared" si="11"/>
        <v>45668</v>
      </c>
      <c r="B219" s="93" t="s">
        <v>285</v>
      </c>
      <c r="C219" s="101" t="str">
        <f t="shared" si="12"/>
        <v>45668 1200H</v>
      </c>
      <c r="D219" s="362">
        <v>1147.3699999999999</v>
      </c>
      <c r="E219" s="363">
        <v>49.67</v>
      </c>
      <c r="F219" s="362">
        <v>1108.67</v>
      </c>
      <c r="G219" s="363">
        <v>6.2</v>
      </c>
      <c r="H219" s="362"/>
      <c r="I219" s="365"/>
      <c r="J219" s="423">
        <v>74157.97</v>
      </c>
      <c r="K219" s="364">
        <v>902.86</v>
      </c>
      <c r="L219" s="364">
        <v>33147.480000000003</v>
      </c>
      <c r="M219" s="363">
        <v>104.39</v>
      </c>
      <c r="N219" s="362">
        <v>5828.92</v>
      </c>
      <c r="O219" s="364">
        <v>15.78</v>
      </c>
      <c r="P219" s="364">
        <v>33189.800000000003</v>
      </c>
      <c r="Q219" s="364">
        <v>29.1</v>
      </c>
      <c r="R219" s="364"/>
      <c r="S219" s="364"/>
      <c r="T219" s="364">
        <v>623.52</v>
      </c>
      <c r="U219" s="364">
        <v>709</v>
      </c>
      <c r="V219" s="364">
        <v>10132.52</v>
      </c>
      <c r="W219" s="364">
        <v>9.0399999999999991</v>
      </c>
      <c r="X219" s="364">
        <v>36161</v>
      </c>
      <c r="Y219" s="364">
        <v>69</v>
      </c>
      <c r="Z219" s="364">
        <v>256.12</v>
      </c>
      <c r="AA219" s="364">
        <v>0.15</v>
      </c>
      <c r="AB219" s="364">
        <v>6748.62</v>
      </c>
      <c r="AC219" s="364">
        <v>0</v>
      </c>
      <c r="AD219" s="364">
        <v>54159</v>
      </c>
      <c r="AE219" s="363">
        <v>79</v>
      </c>
      <c r="AF219" s="364"/>
      <c r="AG219" s="365"/>
      <c r="AH219" s="364"/>
      <c r="AI219" s="363"/>
      <c r="AJ219" s="397"/>
      <c r="AK219" s="365"/>
      <c r="AL219" s="397"/>
      <c r="AM219" s="365"/>
      <c r="AN219" s="397"/>
      <c r="AO219" s="365"/>
    </row>
    <row r="220" spans="1:41" ht="15" x14ac:dyDescent="0.2">
      <c r="A220" s="383">
        <f t="shared" ref="A220:A247" si="13">A218+1</f>
        <v>45669</v>
      </c>
      <c r="B220" s="93" t="s">
        <v>2185</v>
      </c>
      <c r="C220" s="101" t="str">
        <f t="shared" si="12"/>
        <v>45669 0000H</v>
      </c>
      <c r="D220" s="261">
        <v>1152.05</v>
      </c>
      <c r="E220" s="262">
        <v>49.67</v>
      </c>
      <c r="F220" s="261">
        <v>1108.67</v>
      </c>
      <c r="G220" s="262">
        <v>6.2</v>
      </c>
      <c r="H220" s="261"/>
      <c r="I220" s="367"/>
      <c r="J220" s="424">
        <v>74168</v>
      </c>
      <c r="K220" s="366">
        <v>902.86</v>
      </c>
      <c r="L220" s="366">
        <v>33147.480000000003</v>
      </c>
      <c r="M220" s="262">
        <v>104.45</v>
      </c>
      <c r="N220" s="261">
        <v>5834.79</v>
      </c>
      <c r="O220" s="366">
        <v>15.78</v>
      </c>
      <c r="P220" s="366">
        <v>33197.300000000003</v>
      </c>
      <c r="Q220" s="366">
        <v>29.1</v>
      </c>
      <c r="R220" s="366"/>
      <c r="S220" s="366"/>
      <c r="T220" s="366">
        <v>623.86</v>
      </c>
      <c r="U220" s="366">
        <v>709.49</v>
      </c>
      <c r="V220" s="366">
        <v>10136.870000000001</v>
      </c>
      <c r="W220" s="366">
        <v>9.0399999999999991</v>
      </c>
      <c r="X220" s="366">
        <v>36168</v>
      </c>
      <c r="Y220" s="366">
        <v>69</v>
      </c>
      <c r="Z220" s="366">
        <v>256.12</v>
      </c>
      <c r="AA220" s="366">
        <v>0.15</v>
      </c>
      <c r="AB220" s="366">
        <v>6760.66</v>
      </c>
      <c r="AC220" s="366">
        <v>0</v>
      </c>
      <c r="AD220" s="366">
        <v>54159</v>
      </c>
      <c r="AE220" s="262">
        <v>79</v>
      </c>
      <c r="AF220" s="366"/>
      <c r="AG220" s="367"/>
      <c r="AH220" s="366"/>
      <c r="AI220" s="262"/>
      <c r="AJ220" s="396"/>
      <c r="AK220" s="367"/>
      <c r="AL220" s="396"/>
      <c r="AM220" s="367"/>
      <c r="AN220" s="396"/>
      <c r="AO220" s="367"/>
    </row>
    <row r="221" spans="1:41" ht="15" x14ac:dyDescent="0.2">
      <c r="A221" s="383">
        <f t="shared" si="13"/>
        <v>45669</v>
      </c>
      <c r="B221" s="93" t="s">
        <v>285</v>
      </c>
      <c r="C221" s="101" t="str">
        <f t="shared" si="12"/>
        <v>45669 1200H</v>
      </c>
      <c r="D221" s="362">
        <v>1155.0999999999999</v>
      </c>
      <c r="E221" s="363">
        <v>49.67</v>
      </c>
      <c r="F221" s="362">
        <v>1108.67</v>
      </c>
      <c r="G221" s="363">
        <v>6.2</v>
      </c>
      <c r="H221" s="362"/>
      <c r="I221" s="365"/>
      <c r="J221" s="423">
        <v>74173.149999999994</v>
      </c>
      <c r="K221" s="364">
        <v>903.08</v>
      </c>
      <c r="L221" s="364">
        <v>33147.480000000003</v>
      </c>
      <c r="M221" s="363">
        <v>104.5</v>
      </c>
      <c r="N221" s="362">
        <v>5840.53</v>
      </c>
      <c r="O221" s="364">
        <v>15.78</v>
      </c>
      <c r="P221" s="364">
        <v>33201.599999999999</v>
      </c>
      <c r="Q221" s="364">
        <v>29.1</v>
      </c>
      <c r="R221" s="364"/>
      <c r="S221" s="364"/>
      <c r="T221" s="364">
        <v>623.92999999999995</v>
      </c>
      <c r="U221" s="364">
        <v>710.33</v>
      </c>
      <c r="V221" s="364">
        <v>10140.32</v>
      </c>
      <c r="W221" s="364">
        <v>9.0399999999999991</v>
      </c>
      <c r="X221" s="364">
        <v>36173</v>
      </c>
      <c r="Y221" s="364">
        <v>69</v>
      </c>
      <c r="Z221" s="364">
        <v>256.12</v>
      </c>
      <c r="AA221" s="364">
        <v>0.15</v>
      </c>
      <c r="AB221" s="364">
        <v>6766.2</v>
      </c>
      <c r="AC221" s="364">
        <v>0</v>
      </c>
      <c r="AD221" s="364">
        <v>54159</v>
      </c>
      <c r="AE221" s="363">
        <v>79</v>
      </c>
      <c r="AF221" s="364"/>
      <c r="AG221" s="365"/>
      <c r="AH221" s="364"/>
      <c r="AI221" s="363"/>
      <c r="AJ221" s="397"/>
      <c r="AK221" s="365"/>
      <c r="AL221" s="397"/>
      <c r="AM221" s="365"/>
      <c r="AN221" s="397"/>
      <c r="AO221" s="365"/>
    </row>
    <row r="222" spans="1:41" ht="15" x14ac:dyDescent="0.2">
      <c r="A222" s="383">
        <f t="shared" si="13"/>
        <v>45670</v>
      </c>
      <c r="B222" s="93" t="s">
        <v>2185</v>
      </c>
      <c r="C222" s="101" t="str">
        <f t="shared" si="12"/>
        <v>45670 0000H</v>
      </c>
      <c r="D222" s="261">
        <v>1158.4100000000001</v>
      </c>
      <c r="E222" s="262">
        <v>49.67</v>
      </c>
      <c r="F222" s="261">
        <v>1108.67</v>
      </c>
      <c r="G222" s="262">
        <v>6.2</v>
      </c>
      <c r="H222" s="261"/>
      <c r="I222" s="367"/>
      <c r="J222" s="424">
        <v>74183.039999999994</v>
      </c>
      <c r="K222" s="366">
        <v>903.08</v>
      </c>
      <c r="L222" s="366">
        <v>33150.050000000003</v>
      </c>
      <c r="M222" s="262">
        <v>104.52</v>
      </c>
      <c r="N222" s="261">
        <v>5846.32</v>
      </c>
      <c r="O222" s="366">
        <v>15.78</v>
      </c>
      <c r="P222" s="366">
        <v>33208</v>
      </c>
      <c r="Q222" s="366">
        <v>29.1</v>
      </c>
      <c r="R222" s="366"/>
      <c r="S222" s="366"/>
      <c r="T222" s="366">
        <v>624.86</v>
      </c>
      <c r="U222" s="366">
        <v>710.71</v>
      </c>
      <c r="V222" s="366">
        <v>10144.76</v>
      </c>
      <c r="W222" s="366">
        <v>9.0399999999999991</v>
      </c>
      <c r="X222" s="366">
        <v>36179</v>
      </c>
      <c r="Y222" s="366">
        <v>69</v>
      </c>
      <c r="Z222" s="366">
        <v>256.12</v>
      </c>
      <c r="AA222" s="366">
        <v>0.15</v>
      </c>
      <c r="AB222" s="366">
        <v>6772.59</v>
      </c>
      <c r="AC222" s="366">
        <v>0</v>
      </c>
      <c r="AD222" s="366">
        <v>54159</v>
      </c>
      <c r="AE222" s="262">
        <v>79</v>
      </c>
      <c r="AF222" s="366"/>
      <c r="AG222" s="367"/>
      <c r="AH222" s="366"/>
      <c r="AI222" s="262"/>
      <c r="AJ222" s="396"/>
      <c r="AK222" s="367"/>
      <c r="AL222" s="396"/>
      <c r="AM222" s="367"/>
      <c r="AN222" s="396"/>
      <c r="AO222" s="367"/>
    </row>
    <row r="223" spans="1:41" ht="15" x14ac:dyDescent="0.2">
      <c r="A223" s="383">
        <f t="shared" si="13"/>
        <v>45670</v>
      </c>
      <c r="B223" s="93" t="s">
        <v>285</v>
      </c>
      <c r="C223" s="101" t="str">
        <f t="shared" si="12"/>
        <v>45670 1200H</v>
      </c>
      <c r="D223" s="362">
        <v>1161.78</v>
      </c>
      <c r="E223" s="363">
        <v>49.67</v>
      </c>
      <c r="F223" s="362">
        <v>1108.67</v>
      </c>
      <c r="G223" s="363">
        <v>6.2</v>
      </c>
      <c r="H223" s="362"/>
      <c r="I223" s="365"/>
      <c r="J223" s="423">
        <v>74193.3</v>
      </c>
      <c r="K223" s="364">
        <v>903.08</v>
      </c>
      <c r="L223" s="364">
        <v>33152.36</v>
      </c>
      <c r="M223" s="363">
        <v>104.56</v>
      </c>
      <c r="N223" s="362">
        <v>5851.94</v>
      </c>
      <c r="O223" s="364">
        <v>15.78</v>
      </c>
      <c r="P223" s="364">
        <v>33213.300000000003</v>
      </c>
      <c r="Q223" s="364">
        <v>29.1</v>
      </c>
      <c r="R223" s="364"/>
      <c r="S223" s="364"/>
      <c r="T223" s="364">
        <v>625.09</v>
      </c>
      <c r="U223" s="364">
        <v>711.75</v>
      </c>
      <c r="V223" s="364">
        <v>10148.620000000001</v>
      </c>
      <c r="W223" s="364">
        <v>9.0399999999999991</v>
      </c>
      <c r="X223" s="364">
        <v>36184</v>
      </c>
      <c r="Y223" s="364">
        <v>69</v>
      </c>
      <c r="Z223" s="364">
        <v>256.12</v>
      </c>
      <c r="AA223" s="364">
        <v>0.15</v>
      </c>
      <c r="AB223" s="364">
        <v>6778.07</v>
      </c>
      <c r="AC223" s="364">
        <v>0</v>
      </c>
      <c r="AD223" s="364">
        <v>54159</v>
      </c>
      <c r="AE223" s="363">
        <v>79</v>
      </c>
      <c r="AF223" s="364"/>
      <c r="AG223" s="365"/>
      <c r="AH223" s="364"/>
      <c r="AI223" s="363"/>
      <c r="AJ223" s="397"/>
      <c r="AK223" s="365"/>
      <c r="AL223" s="397"/>
      <c r="AM223" s="365"/>
      <c r="AN223" s="397"/>
      <c r="AO223" s="365"/>
    </row>
    <row r="224" spans="1:41" ht="15" x14ac:dyDescent="0.2">
      <c r="A224" s="383">
        <f t="shared" si="13"/>
        <v>45671</v>
      </c>
      <c r="B224" s="93" t="s">
        <v>2185</v>
      </c>
      <c r="C224" s="101" t="str">
        <f t="shared" si="12"/>
        <v>45671 0000H</v>
      </c>
      <c r="D224" s="261">
        <v>1167.02</v>
      </c>
      <c r="E224" s="262">
        <v>49.67</v>
      </c>
      <c r="F224" s="261">
        <v>1108.67</v>
      </c>
      <c r="G224" s="262">
        <v>6.2</v>
      </c>
      <c r="H224" s="261"/>
      <c r="I224" s="367"/>
      <c r="J224" s="424">
        <v>74203.28</v>
      </c>
      <c r="K224" s="366">
        <v>903.08</v>
      </c>
      <c r="L224" s="366">
        <v>33156.089999999997</v>
      </c>
      <c r="M224" s="262">
        <v>104.56</v>
      </c>
      <c r="N224" s="261">
        <v>5857.58</v>
      </c>
      <c r="O224" s="366">
        <v>15.78</v>
      </c>
      <c r="P224" s="366">
        <v>33220.199999999997</v>
      </c>
      <c r="Q224" s="366">
        <v>29.1</v>
      </c>
      <c r="R224" s="366"/>
      <c r="S224" s="366"/>
      <c r="T224" s="366">
        <v>625.12</v>
      </c>
      <c r="U224" s="366">
        <v>713.09</v>
      </c>
      <c r="V224" s="366">
        <v>10153.11</v>
      </c>
      <c r="W224" s="366">
        <v>9.0399999999999991</v>
      </c>
      <c r="X224" s="366">
        <v>36191</v>
      </c>
      <c r="Y224" s="366">
        <v>69</v>
      </c>
      <c r="Z224" s="366">
        <v>256.12</v>
      </c>
      <c r="AA224" s="366">
        <v>0.15</v>
      </c>
      <c r="AB224" s="366">
        <v>6784.05</v>
      </c>
      <c r="AC224" s="366">
        <v>0</v>
      </c>
      <c r="AD224" s="366">
        <v>54159</v>
      </c>
      <c r="AE224" s="262">
        <v>79</v>
      </c>
      <c r="AF224" s="366"/>
      <c r="AG224" s="367"/>
      <c r="AH224" s="366"/>
      <c r="AI224" s="262"/>
      <c r="AJ224" s="396"/>
      <c r="AK224" s="367"/>
      <c r="AL224" s="396"/>
      <c r="AM224" s="367"/>
      <c r="AN224" s="396"/>
      <c r="AO224" s="367"/>
    </row>
    <row r="225" spans="1:41" ht="15" x14ac:dyDescent="0.2">
      <c r="A225" s="383">
        <f t="shared" si="13"/>
        <v>45671</v>
      </c>
      <c r="B225" s="93" t="s">
        <v>285</v>
      </c>
      <c r="C225" s="101" t="str">
        <f t="shared" si="12"/>
        <v>45671 1200H</v>
      </c>
      <c r="D225" s="362">
        <v>1170.6099999999999</v>
      </c>
      <c r="E225" s="363">
        <v>49.67</v>
      </c>
      <c r="F225" s="362">
        <v>1108.67</v>
      </c>
      <c r="G225" s="363">
        <v>6.2</v>
      </c>
      <c r="H225" s="362"/>
      <c r="I225" s="365"/>
      <c r="J225" s="423">
        <v>74213.34</v>
      </c>
      <c r="K225" s="364">
        <v>903.08</v>
      </c>
      <c r="L225" s="364">
        <v>33158.400000000001</v>
      </c>
      <c r="M225" s="363">
        <v>104.59</v>
      </c>
      <c r="N225" s="362">
        <v>5863.19</v>
      </c>
      <c r="O225" s="364">
        <v>15.78</v>
      </c>
      <c r="P225" s="364">
        <v>33224.699999999997</v>
      </c>
      <c r="Q225" s="364">
        <v>29.1</v>
      </c>
      <c r="R225" s="364"/>
      <c r="S225" s="364"/>
      <c r="T225" s="364">
        <v>625</v>
      </c>
      <c r="U225" s="364">
        <v>714.06</v>
      </c>
      <c r="V225" s="364">
        <v>10157</v>
      </c>
      <c r="W225" s="364">
        <v>9.0399999999999991</v>
      </c>
      <c r="X225" s="364">
        <v>36196</v>
      </c>
      <c r="Y225" s="364">
        <v>69</v>
      </c>
      <c r="Z225" s="364">
        <v>256.12</v>
      </c>
      <c r="AA225" s="364">
        <v>0.15</v>
      </c>
      <c r="AB225" s="364">
        <v>6789.07</v>
      </c>
      <c r="AC225" s="364">
        <v>0</v>
      </c>
      <c r="AD225" s="364">
        <v>54159</v>
      </c>
      <c r="AE225" s="363">
        <v>79</v>
      </c>
      <c r="AF225" s="364"/>
      <c r="AG225" s="365"/>
      <c r="AH225" s="364"/>
      <c r="AI225" s="363"/>
      <c r="AJ225" s="397"/>
      <c r="AK225" s="365"/>
      <c r="AL225" s="397"/>
      <c r="AM225" s="365"/>
      <c r="AN225" s="397"/>
      <c r="AO225" s="365"/>
    </row>
    <row r="226" spans="1:41" ht="15" x14ac:dyDescent="0.2">
      <c r="A226" s="383">
        <f t="shared" si="13"/>
        <v>45672</v>
      </c>
      <c r="B226" s="93" t="s">
        <v>2185</v>
      </c>
      <c r="C226" s="101" t="str">
        <f t="shared" si="12"/>
        <v>45672 0000H</v>
      </c>
      <c r="D226" s="261">
        <v>1175.1600000000001</v>
      </c>
      <c r="E226" s="262">
        <v>49.67</v>
      </c>
      <c r="F226" s="261">
        <v>1108.67</v>
      </c>
      <c r="G226" s="262">
        <v>6.2</v>
      </c>
      <c r="H226" s="261"/>
      <c r="I226" s="367"/>
      <c r="J226" s="424">
        <v>74223.570000000007</v>
      </c>
      <c r="K226" s="366">
        <v>903.08</v>
      </c>
      <c r="L226" s="366">
        <v>33162.15</v>
      </c>
      <c r="M226" s="262">
        <v>104.59</v>
      </c>
      <c r="N226" s="261">
        <v>5869.01</v>
      </c>
      <c r="O226" s="366">
        <v>15.78</v>
      </c>
      <c r="P226" s="366">
        <v>33231.699999999997</v>
      </c>
      <c r="Q226" s="366">
        <v>29.1</v>
      </c>
      <c r="R226" s="366"/>
      <c r="S226" s="366"/>
      <c r="T226" s="366">
        <v>626.87</v>
      </c>
      <c r="U226" s="366">
        <v>714.51</v>
      </c>
      <c r="V226" s="366">
        <v>10161.36</v>
      </c>
      <c r="W226" s="366">
        <v>9.0399999999999991</v>
      </c>
      <c r="X226" s="366">
        <v>36203</v>
      </c>
      <c r="Y226" s="366">
        <v>69</v>
      </c>
      <c r="Z226" s="366">
        <v>256.12</v>
      </c>
      <c r="AA226" s="366">
        <v>0.15</v>
      </c>
      <c r="AB226" s="366">
        <v>6795.54</v>
      </c>
      <c r="AC226" s="366">
        <v>0</v>
      </c>
      <c r="AD226" s="366">
        <v>54159</v>
      </c>
      <c r="AE226" s="262">
        <v>79</v>
      </c>
      <c r="AF226" s="366"/>
      <c r="AG226" s="367"/>
      <c r="AH226" s="366"/>
      <c r="AI226" s="262"/>
      <c r="AJ226" s="396"/>
      <c r="AK226" s="367"/>
      <c r="AL226" s="396"/>
      <c r="AM226" s="367"/>
      <c r="AN226" s="396"/>
      <c r="AO226" s="367"/>
    </row>
    <row r="227" spans="1:41" ht="15" x14ac:dyDescent="0.2">
      <c r="A227" s="383">
        <f t="shared" si="13"/>
        <v>45672</v>
      </c>
      <c r="B227" s="93" t="s">
        <v>285</v>
      </c>
      <c r="C227" s="101" t="str">
        <f t="shared" si="12"/>
        <v>45672 1200H</v>
      </c>
      <c r="D227" s="362">
        <v>1178.5999999999999</v>
      </c>
      <c r="E227" s="363">
        <v>49.67</v>
      </c>
      <c r="F227" s="362">
        <v>1108.67</v>
      </c>
      <c r="G227" s="363">
        <v>6.2</v>
      </c>
      <c r="H227" s="362"/>
      <c r="I227" s="365"/>
      <c r="J227" s="423">
        <v>74233.56</v>
      </c>
      <c r="K227" s="364">
        <v>903.08</v>
      </c>
      <c r="L227" s="364">
        <v>33164.1</v>
      </c>
      <c r="M227" s="363">
        <v>104.63</v>
      </c>
      <c r="N227" s="362">
        <v>5874.45</v>
      </c>
      <c r="O227" s="364">
        <v>15.78</v>
      </c>
      <c r="P227" s="364">
        <v>33235.800000000003</v>
      </c>
      <c r="Q227" s="364">
        <v>29.1</v>
      </c>
      <c r="R227" s="364"/>
      <c r="S227" s="364"/>
      <c r="T227" s="364">
        <v>627.15</v>
      </c>
      <c r="U227" s="364">
        <v>715.58</v>
      </c>
      <c r="V227" s="364">
        <v>10164.99</v>
      </c>
      <c r="W227" s="364">
        <v>9.0399999999999991</v>
      </c>
      <c r="X227" s="364">
        <v>36209</v>
      </c>
      <c r="Y227" s="364">
        <v>69</v>
      </c>
      <c r="Z227" s="364">
        <v>256.12</v>
      </c>
      <c r="AA227" s="364">
        <v>0.15</v>
      </c>
      <c r="AB227" s="364">
        <v>6801.1</v>
      </c>
      <c r="AC227" s="364">
        <v>0</v>
      </c>
      <c r="AD227" s="364">
        <v>54159</v>
      </c>
      <c r="AE227" s="363">
        <v>79</v>
      </c>
      <c r="AF227" s="364"/>
      <c r="AG227" s="365"/>
      <c r="AH227" s="364"/>
      <c r="AI227" s="363"/>
      <c r="AJ227" s="397"/>
      <c r="AK227" s="365"/>
      <c r="AL227" s="397"/>
      <c r="AM227" s="365"/>
      <c r="AN227" s="397"/>
      <c r="AO227" s="365"/>
    </row>
    <row r="228" spans="1:41" ht="15" x14ac:dyDescent="0.2">
      <c r="A228" s="383">
        <f t="shared" si="13"/>
        <v>45673</v>
      </c>
      <c r="B228" s="93" t="s">
        <v>2185</v>
      </c>
      <c r="C228" s="101" t="str">
        <f t="shared" si="12"/>
        <v>45673 0000H</v>
      </c>
      <c r="D228" s="261">
        <v>1183.23</v>
      </c>
      <c r="E228" s="262">
        <v>49.67</v>
      </c>
      <c r="F228" s="261">
        <v>1108.67</v>
      </c>
      <c r="G228" s="262">
        <v>6.2</v>
      </c>
      <c r="H228" s="261"/>
      <c r="I228" s="367"/>
      <c r="J228" s="424">
        <v>74243.820000000007</v>
      </c>
      <c r="K228" s="366">
        <v>903.08</v>
      </c>
      <c r="L228" s="366">
        <v>33167.839999999997</v>
      </c>
      <c r="M228" s="262">
        <v>104.63</v>
      </c>
      <c r="N228" s="261">
        <v>5880.16</v>
      </c>
      <c r="O228" s="366">
        <v>15.78</v>
      </c>
      <c r="P228" s="366">
        <v>33242.800000000003</v>
      </c>
      <c r="Q228" s="366">
        <v>29.1</v>
      </c>
      <c r="R228" s="366"/>
      <c r="S228" s="366"/>
      <c r="T228" s="366">
        <v>627.39</v>
      </c>
      <c r="U228" s="366">
        <v>716.19</v>
      </c>
      <c r="V228" s="366">
        <v>10169.34</v>
      </c>
      <c r="W228" s="366">
        <v>9.0399999999999991</v>
      </c>
      <c r="X228" s="366">
        <v>36216</v>
      </c>
      <c r="Y228" s="366">
        <v>69</v>
      </c>
      <c r="Z228" s="366">
        <v>256.12</v>
      </c>
      <c r="AA228" s="366">
        <v>0.15</v>
      </c>
      <c r="AB228" s="366">
        <v>6807.84</v>
      </c>
      <c r="AC228" s="366">
        <v>0</v>
      </c>
      <c r="AD228" s="366">
        <v>54159</v>
      </c>
      <c r="AE228" s="262">
        <v>79</v>
      </c>
      <c r="AF228" s="366"/>
      <c r="AG228" s="367"/>
      <c r="AH228" s="366"/>
      <c r="AI228" s="262"/>
      <c r="AJ228" s="396"/>
      <c r="AK228" s="367"/>
      <c r="AL228" s="396"/>
      <c r="AM228" s="367"/>
      <c r="AN228" s="396"/>
      <c r="AO228" s="367"/>
    </row>
    <row r="229" spans="1:41" ht="15" x14ac:dyDescent="0.2">
      <c r="A229" s="383">
        <f t="shared" si="13"/>
        <v>45673</v>
      </c>
      <c r="B229" s="93" t="s">
        <v>285</v>
      </c>
      <c r="C229" s="101" t="str">
        <f t="shared" si="12"/>
        <v>45673 1200H</v>
      </c>
      <c r="D229" s="362">
        <v>1187.01</v>
      </c>
      <c r="E229" s="363">
        <v>49.67</v>
      </c>
      <c r="F229" s="362">
        <v>1108.67</v>
      </c>
      <c r="G229" s="363">
        <v>6.2</v>
      </c>
      <c r="H229" s="362"/>
      <c r="I229" s="365"/>
      <c r="J229" s="423">
        <v>74248.08</v>
      </c>
      <c r="K229" s="364">
        <v>903.34</v>
      </c>
      <c r="L229" s="364">
        <v>33171.620000000003</v>
      </c>
      <c r="M229" s="363">
        <v>104.63</v>
      </c>
      <c r="N229" s="362">
        <v>5885.71</v>
      </c>
      <c r="O229" s="364">
        <v>15.78</v>
      </c>
      <c r="P229" s="364">
        <v>33247.4</v>
      </c>
      <c r="Q229" s="364">
        <v>29.1</v>
      </c>
      <c r="R229" s="364"/>
      <c r="S229" s="364"/>
      <c r="T229" s="364">
        <v>627.9</v>
      </c>
      <c r="U229" s="364">
        <v>717.04</v>
      </c>
      <c r="V229" s="364">
        <v>10173.14</v>
      </c>
      <c r="W229" s="364">
        <v>9.0399999999999991</v>
      </c>
      <c r="X229" s="364">
        <v>36223</v>
      </c>
      <c r="Y229" s="364">
        <v>69</v>
      </c>
      <c r="Z229" s="364">
        <v>256.12</v>
      </c>
      <c r="AA229" s="364">
        <v>0.15</v>
      </c>
      <c r="AB229" s="364">
        <v>6807.84</v>
      </c>
      <c r="AC229" s="364">
        <v>0</v>
      </c>
      <c r="AD229" s="364">
        <v>54159</v>
      </c>
      <c r="AE229" s="363">
        <v>79</v>
      </c>
      <c r="AF229" s="364"/>
      <c r="AG229" s="365"/>
      <c r="AH229" s="364"/>
      <c r="AI229" s="363"/>
      <c r="AJ229" s="397"/>
      <c r="AK229" s="365"/>
      <c r="AL229" s="397"/>
      <c r="AM229" s="365"/>
      <c r="AN229" s="397"/>
      <c r="AO229" s="365"/>
    </row>
    <row r="230" spans="1:41" ht="15" x14ac:dyDescent="0.2">
      <c r="A230" s="383">
        <f t="shared" si="13"/>
        <v>45674</v>
      </c>
      <c r="B230" s="93" t="s">
        <v>2185</v>
      </c>
      <c r="C230" s="101" t="str">
        <f t="shared" si="12"/>
        <v>45674 0000H</v>
      </c>
      <c r="D230" s="261">
        <v>1192.55</v>
      </c>
      <c r="E230" s="262">
        <v>49.67</v>
      </c>
      <c r="F230" s="261">
        <v>1108.67</v>
      </c>
      <c r="G230" s="262">
        <v>6.2</v>
      </c>
      <c r="H230" s="261"/>
      <c r="I230" s="367"/>
      <c r="J230" s="424">
        <v>74255.67</v>
      </c>
      <c r="K230" s="366">
        <v>903.42</v>
      </c>
      <c r="L230" s="366">
        <v>33175.410000000003</v>
      </c>
      <c r="M230" s="262">
        <v>104.63</v>
      </c>
      <c r="N230" s="261">
        <v>5891.42</v>
      </c>
      <c r="O230" s="366">
        <v>15.78</v>
      </c>
      <c r="P230" s="366">
        <v>33254.699999999997</v>
      </c>
      <c r="Q230" s="366">
        <v>29.1</v>
      </c>
      <c r="R230" s="366"/>
      <c r="S230" s="366"/>
      <c r="T230" s="366">
        <v>628.26</v>
      </c>
      <c r="U230" s="366">
        <v>717.66</v>
      </c>
      <c r="V230" s="366">
        <v>10177.629999999999</v>
      </c>
      <c r="W230" s="366">
        <v>9.0399999999999991</v>
      </c>
      <c r="X230" s="366">
        <v>36230</v>
      </c>
      <c r="Y230" s="366">
        <v>69</v>
      </c>
      <c r="Z230" s="366">
        <v>256.12</v>
      </c>
      <c r="AA230" s="366">
        <v>0.15</v>
      </c>
      <c r="AB230" s="366">
        <v>6819.75</v>
      </c>
      <c r="AC230" s="366">
        <v>0</v>
      </c>
      <c r="AD230" s="366">
        <v>54159</v>
      </c>
      <c r="AE230" s="262">
        <v>79</v>
      </c>
      <c r="AF230" s="366"/>
      <c r="AG230" s="367"/>
      <c r="AH230" s="366"/>
      <c r="AI230" s="262"/>
      <c r="AJ230" s="396"/>
      <c r="AK230" s="367"/>
      <c r="AL230" s="396"/>
      <c r="AM230" s="367"/>
      <c r="AN230" s="396"/>
      <c r="AO230" s="367"/>
    </row>
    <row r="231" spans="1:41" ht="15" x14ac:dyDescent="0.2">
      <c r="A231" s="383">
        <f t="shared" si="13"/>
        <v>45674</v>
      </c>
      <c r="B231" s="93" t="s">
        <v>285</v>
      </c>
      <c r="C231" s="101" t="str">
        <f t="shared" si="12"/>
        <v>45674 1200H</v>
      </c>
      <c r="D231" s="362">
        <v>1196.22</v>
      </c>
      <c r="E231" s="363">
        <v>49.67</v>
      </c>
      <c r="F231" s="362">
        <v>1108.67</v>
      </c>
      <c r="G231" s="363">
        <v>6.2</v>
      </c>
      <c r="H231" s="362"/>
      <c r="I231" s="365"/>
      <c r="J231" s="423">
        <v>74256.72</v>
      </c>
      <c r="K231" s="364">
        <v>903.83</v>
      </c>
      <c r="L231" s="364">
        <v>33179.160000000003</v>
      </c>
      <c r="M231" s="363">
        <v>104.63</v>
      </c>
      <c r="N231" s="362">
        <v>5897.16</v>
      </c>
      <c r="O231" s="364">
        <v>15.78</v>
      </c>
      <c r="P231" s="364">
        <v>33260.400000000001</v>
      </c>
      <c r="Q231" s="364">
        <v>29.1</v>
      </c>
      <c r="R231" s="364"/>
      <c r="S231" s="364"/>
      <c r="T231" s="364">
        <v>628.79999999999995</v>
      </c>
      <c r="U231" s="364">
        <v>718.61</v>
      </c>
      <c r="V231" s="364">
        <v>10181.280000000001</v>
      </c>
      <c r="W231" s="364">
        <v>9.0399999999999991</v>
      </c>
      <c r="X231" s="364">
        <v>36236</v>
      </c>
      <c r="Y231" s="364">
        <v>69</v>
      </c>
      <c r="Z231" s="364">
        <v>256.12</v>
      </c>
      <c r="AA231" s="364">
        <v>0.15</v>
      </c>
      <c r="AB231" s="364">
        <v>6825.73</v>
      </c>
      <c r="AC231" s="364">
        <v>0</v>
      </c>
      <c r="AD231" s="364">
        <v>54159</v>
      </c>
      <c r="AE231" s="363">
        <v>79</v>
      </c>
      <c r="AF231" s="364"/>
      <c r="AG231" s="365"/>
      <c r="AH231" s="364"/>
      <c r="AI231" s="363"/>
      <c r="AJ231" s="397"/>
      <c r="AK231" s="365"/>
      <c r="AL231" s="397"/>
      <c r="AM231" s="365"/>
      <c r="AN231" s="397"/>
      <c r="AO231" s="365"/>
    </row>
    <row r="232" spans="1:41" ht="15" x14ac:dyDescent="0.2">
      <c r="A232" s="383">
        <f t="shared" si="13"/>
        <v>45675</v>
      </c>
      <c r="B232" s="93" t="s">
        <v>2185</v>
      </c>
      <c r="C232" s="101" t="str">
        <f t="shared" si="12"/>
        <v>45675 0000H</v>
      </c>
      <c r="D232" s="261">
        <v>1201.6199999999999</v>
      </c>
      <c r="E232" s="262">
        <v>49.67</v>
      </c>
      <c r="F232" s="261">
        <v>1108.67</v>
      </c>
      <c r="G232" s="262">
        <v>6.2</v>
      </c>
      <c r="H232" s="261"/>
      <c r="I232" s="367"/>
      <c r="J232" s="424">
        <v>74266.559999999998</v>
      </c>
      <c r="K232" s="366">
        <v>908.83</v>
      </c>
      <c r="L232" s="366">
        <v>33182.9</v>
      </c>
      <c r="M232" s="262">
        <v>104.63</v>
      </c>
      <c r="N232" s="261">
        <v>5902.96</v>
      </c>
      <c r="O232" s="366">
        <v>15.78</v>
      </c>
      <c r="P232" s="366">
        <v>33267.699999999997</v>
      </c>
      <c r="Q232" s="366">
        <v>29.1</v>
      </c>
      <c r="R232" s="366"/>
      <c r="S232" s="366"/>
      <c r="T232" s="366">
        <v>628.98</v>
      </c>
      <c r="U232" s="366">
        <v>719.95</v>
      </c>
      <c r="V232" s="366">
        <v>10185.82</v>
      </c>
      <c r="W232" s="366">
        <v>9.0399999999999991</v>
      </c>
      <c r="X232" s="366">
        <v>36244</v>
      </c>
      <c r="Y232" s="366">
        <v>69</v>
      </c>
      <c r="Z232" s="366">
        <v>256.12</v>
      </c>
      <c r="AA232" s="366">
        <v>0.15</v>
      </c>
      <c r="AB232" s="366">
        <v>6832.97</v>
      </c>
      <c r="AC232" s="366">
        <v>0</v>
      </c>
      <c r="AD232" s="366">
        <v>54159</v>
      </c>
      <c r="AE232" s="262">
        <v>79</v>
      </c>
      <c r="AF232" s="366"/>
      <c r="AG232" s="367"/>
      <c r="AH232" s="366"/>
      <c r="AI232" s="262"/>
      <c r="AJ232" s="396"/>
      <c r="AK232" s="367"/>
      <c r="AL232" s="396"/>
      <c r="AM232" s="367"/>
      <c r="AN232" s="396"/>
      <c r="AO232" s="367"/>
    </row>
    <row r="233" spans="1:41" ht="15" x14ac:dyDescent="0.2">
      <c r="A233" s="383">
        <f t="shared" si="13"/>
        <v>45675</v>
      </c>
      <c r="B233" s="93" t="s">
        <v>285</v>
      </c>
      <c r="C233" s="101" t="str">
        <f t="shared" si="12"/>
        <v>45675 1200H</v>
      </c>
      <c r="D233" s="362">
        <v>1204.46</v>
      </c>
      <c r="E233" s="363">
        <v>49.67</v>
      </c>
      <c r="F233" s="362">
        <v>1108.67</v>
      </c>
      <c r="G233" s="363">
        <v>6.2</v>
      </c>
      <c r="H233" s="362"/>
      <c r="I233" s="365"/>
      <c r="J233" s="423">
        <v>74274.05</v>
      </c>
      <c r="K233" s="364">
        <v>903.85</v>
      </c>
      <c r="L233" s="364">
        <v>33182.949999999997</v>
      </c>
      <c r="M233" s="363">
        <v>104.68</v>
      </c>
      <c r="N233" s="362">
        <v>5907.72</v>
      </c>
      <c r="O233" s="364">
        <v>15.78</v>
      </c>
      <c r="P233" s="364">
        <v>33271.599999999999</v>
      </c>
      <c r="Q233" s="364">
        <v>29.1</v>
      </c>
      <c r="R233" s="364"/>
      <c r="S233" s="364"/>
      <c r="T233" s="364">
        <v>629</v>
      </c>
      <c r="U233" s="364">
        <v>720.8</v>
      </c>
      <c r="V233" s="364">
        <v>10188.469999999999</v>
      </c>
      <c r="W233" s="364">
        <v>9.0399999999999991</v>
      </c>
      <c r="X233" s="364">
        <v>36250</v>
      </c>
      <c r="Y233" s="364">
        <v>69</v>
      </c>
      <c r="Z233" s="364">
        <v>259.31</v>
      </c>
      <c r="AA233" s="364">
        <v>0.15</v>
      </c>
      <c r="AB233" s="364">
        <v>6839.09</v>
      </c>
      <c r="AC233" s="364">
        <v>0</v>
      </c>
      <c r="AD233" s="364">
        <v>54159</v>
      </c>
      <c r="AE233" s="363">
        <v>79</v>
      </c>
      <c r="AF233" s="364"/>
      <c r="AG233" s="365"/>
      <c r="AH233" s="364"/>
      <c r="AI233" s="363"/>
      <c r="AJ233" s="397"/>
      <c r="AK233" s="365"/>
      <c r="AL233" s="397"/>
      <c r="AM233" s="365"/>
      <c r="AN233" s="397"/>
      <c r="AO233" s="365"/>
    </row>
    <row r="234" spans="1:41" ht="15" x14ac:dyDescent="0.2">
      <c r="A234" s="383">
        <f t="shared" si="13"/>
        <v>45676</v>
      </c>
      <c r="B234" s="93" t="s">
        <v>2185</v>
      </c>
      <c r="C234" s="101" t="str">
        <f t="shared" si="12"/>
        <v>45676 0000H</v>
      </c>
      <c r="D234" s="261">
        <v>1208.67</v>
      </c>
      <c r="E234" s="262">
        <v>49.67</v>
      </c>
      <c r="F234" s="261">
        <v>1108.67</v>
      </c>
      <c r="G234" s="262">
        <v>6.2</v>
      </c>
      <c r="H234" s="261"/>
      <c r="I234" s="367"/>
      <c r="J234" s="424">
        <v>74284.08</v>
      </c>
      <c r="K234" s="366">
        <v>903.85</v>
      </c>
      <c r="L234" s="366">
        <v>33182.949999999997</v>
      </c>
      <c r="M234" s="262">
        <v>104.73</v>
      </c>
      <c r="N234" s="261">
        <v>5913.37</v>
      </c>
      <c r="O234" s="366">
        <v>15.78</v>
      </c>
      <c r="P234" s="366">
        <v>33278.6</v>
      </c>
      <c r="Q234" s="366">
        <v>29.1</v>
      </c>
      <c r="R234" s="366"/>
      <c r="S234" s="366"/>
      <c r="T234" s="366">
        <v>629.11</v>
      </c>
      <c r="U234" s="366">
        <v>721.69</v>
      </c>
      <c r="V234" s="366">
        <v>10193.120000000001</v>
      </c>
      <c r="W234" s="366">
        <v>9.0399999999999991</v>
      </c>
      <c r="X234" s="366">
        <v>36256</v>
      </c>
      <c r="Y234" s="366">
        <v>69</v>
      </c>
      <c r="Z234" s="366">
        <v>259.31</v>
      </c>
      <c r="AA234" s="366">
        <v>0.15</v>
      </c>
      <c r="AB234" s="366">
        <v>6846.3</v>
      </c>
      <c r="AC234" s="366">
        <v>0</v>
      </c>
      <c r="AD234" s="366">
        <v>54159</v>
      </c>
      <c r="AE234" s="262">
        <v>79</v>
      </c>
      <c r="AF234" s="366"/>
      <c r="AG234" s="367"/>
      <c r="AH234" s="366"/>
      <c r="AI234" s="262"/>
      <c r="AJ234" s="396"/>
      <c r="AK234" s="367"/>
      <c r="AL234" s="396"/>
      <c r="AM234" s="367"/>
      <c r="AN234" s="396"/>
      <c r="AO234" s="367"/>
    </row>
    <row r="235" spans="1:41" ht="15" x14ac:dyDescent="0.2">
      <c r="A235" s="383">
        <f t="shared" si="13"/>
        <v>45676</v>
      </c>
      <c r="B235" s="93" t="s">
        <v>285</v>
      </c>
      <c r="C235" s="101" t="str">
        <f t="shared" si="12"/>
        <v>45676 1200H</v>
      </c>
      <c r="D235" s="362">
        <v>1218.82</v>
      </c>
      <c r="E235" s="363">
        <v>49.67</v>
      </c>
      <c r="F235" s="362">
        <v>1108.67</v>
      </c>
      <c r="G235" s="363">
        <v>6.2</v>
      </c>
      <c r="H235" s="362"/>
      <c r="I235" s="365"/>
      <c r="J235" s="423">
        <v>74293.62</v>
      </c>
      <c r="K235" s="364">
        <v>903.85</v>
      </c>
      <c r="L235" s="364">
        <v>33182.949999999997</v>
      </c>
      <c r="M235" s="363">
        <v>104.79</v>
      </c>
      <c r="N235" s="362">
        <v>5918.87</v>
      </c>
      <c r="O235" s="364">
        <v>15.78</v>
      </c>
      <c r="P235" s="364">
        <v>33280.300000000003</v>
      </c>
      <c r="Q235" s="364">
        <v>29.2</v>
      </c>
      <c r="R235" s="364"/>
      <c r="S235" s="364"/>
      <c r="T235" s="364">
        <v>629.12</v>
      </c>
      <c r="U235" s="364">
        <v>722.57</v>
      </c>
      <c r="V235" s="364">
        <v>10196.85</v>
      </c>
      <c r="W235" s="364">
        <v>9.0399999999999991</v>
      </c>
      <c r="X235" s="364">
        <v>36262</v>
      </c>
      <c r="Y235" s="364">
        <v>69</v>
      </c>
      <c r="Z235" s="364">
        <v>263.67</v>
      </c>
      <c r="AA235" s="364">
        <v>0.15</v>
      </c>
      <c r="AB235" s="364">
        <v>6852.33</v>
      </c>
      <c r="AC235" s="364">
        <v>0</v>
      </c>
      <c r="AD235" s="364">
        <v>54159</v>
      </c>
      <c r="AE235" s="363">
        <v>79</v>
      </c>
      <c r="AF235" s="364"/>
      <c r="AG235" s="365"/>
      <c r="AH235" s="364"/>
      <c r="AI235" s="363"/>
      <c r="AJ235" s="397"/>
      <c r="AK235" s="365"/>
      <c r="AL235" s="397"/>
      <c r="AM235" s="365"/>
      <c r="AN235" s="397"/>
      <c r="AO235" s="365"/>
    </row>
    <row r="236" spans="1:41" ht="15" x14ac:dyDescent="0.2">
      <c r="A236" s="383">
        <f t="shared" si="13"/>
        <v>45677</v>
      </c>
      <c r="B236" s="93" t="s">
        <v>2185</v>
      </c>
      <c r="C236" s="101" t="str">
        <f t="shared" si="12"/>
        <v>45677 0000H</v>
      </c>
      <c r="D236" s="261">
        <v>1216.3699999999999</v>
      </c>
      <c r="E236" s="262">
        <v>49.67</v>
      </c>
      <c r="F236" s="261">
        <v>1108.67</v>
      </c>
      <c r="G236" s="262">
        <v>6.2</v>
      </c>
      <c r="H236" s="261"/>
      <c r="I236" s="367"/>
      <c r="J236" s="424">
        <v>74302.81</v>
      </c>
      <c r="K236" s="366">
        <v>903.05</v>
      </c>
      <c r="L236" s="366">
        <v>33186.050000000003</v>
      </c>
      <c r="M236" s="262">
        <v>104.8</v>
      </c>
      <c r="N236" s="261">
        <v>5924.57</v>
      </c>
      <c r="O236" s="366">
        <v>15.78</v>
      </c>
      <c r="P236" s="366">
        <v>33287.699999999997</v>
      </c>
      <c r="Q236" s="366">
        <v>29.2</v>
      </c>
      <c r="R236" s="366"/>
      <c r="S236" s="366"/>
      <c r="T236" s="366">
        <v>629.23</v>
      </c>
      <c r="U236" s="366">
        <v>724.22</v>
      </c>
      <c r="V236" s="366">
        <v>10201.26</v>
      </c>
      <c r="W236" s="366">
        <v>9.0399999999999991</v>
      </c>
      <c r="X236" s="366">
        <v>36269</v>
      </c>
      <c r="Y236" s="366">
        <v>69</v>
      </c>
      <c r="Z236" s="366">
        <v>263.67</v>
      </c>
      <c r="AA236" s="366">
        <v>0.15</v>
      </c>
      <c r="AB236" s="366">
        <v>6854.21</v>
      </c>
      <c r="AC236" s="366">
        <v>0</v>
      </c>
      <c r="AD236" s="366">
        <v>54159</v>
      </c>
      <c r="AE236" s="262">
        <v>79</v>
      </c>
      <c r="AF236" s="366"/>
      <c r="AG236" s="367"/>
      <c r="AH236" s="366"/>
      <c r="AI236" s="262"/>
      <c r="AJ236" s="396"/>
      <c r="AK236" s="367"/>
      <c r="AL236" s="396"/>
      <c r="AM236" s="367"/>
      <c r="AN236" s="396"/>
      <c r="AO236" s="367"/>
    </row>
    <row r="237" spans="1:41" ht="15" x14ac:dyDescent="0.2">
      <c r="A237" s="383">
        <f t="shared" si="13"/>
        <v>45677</v>
      </c>
      <c r="B237" s="93" t="s">
        <v>285</v>
      </c>
      <c r="C237" s="101" t="str">
        <f t="shared" si="12"/>
        <v>45677 1200H</v>
      </c>
      <c r="D237" s="362">
        <v>1220.19</v>
      </c>
      <c r="E237" s="363">
        <v>49.67</v>
      </c>
      <c r="F237" s="362">
        <v>1108.67</v>
      </c>
      <c r="G237" s="363">
        <v>6.2</v>
      </c>
      <c r="H237" s="362"/>
      <c r="I237" s="365"/>
      <c r="J237" s="423">
        <v>74307.22</v>
      </c>
      <c r="K237" s="364">
        <v>904.07</v>
      </c>
      <c r="L237" s="364">
        <v>33188.31</v>
      </c>
      <c r="M237" s="363">
        <v>104.84</v>
      </c>
      <c r="N237" s="362">
        <v>5930.3</v>
      </c>
      <c r="O237" s="364">
        <v>15.78</v>
      </c>
      <c r="P237" s="364">
        <v>33291.199999999997</v>
      </c>
      <c r="Q237" s="364">
        <v>29.2</v>
      </c>
      <c r="R237" s="364"/>
      <c r="S237" s="364"/>
      <c r="T237" s="364">
        <v>629.92999999999995</v>
      </c>
      <c r="U237" s="364">
        <v>724.92</v>
      </c>
      <c r="V237" s="364">
        <v>10204.89</v>
      </c>
      <c r="W237" s="364">
        <v>9.0399999999999991</v>
      </c>
      <c r="X237" s="364">
        <v>36276</v>
      </c>
      <c r="Y237" s="364">
        <v>69</v>
      </c>
      <c r="Z237" s="364">
        <v>263.67</v>
      </c>
      <c r="AA237" s="364">
        <v>0.15</v>
      </c>
      <c r="AB237" s="364">
        <v>6860.43</v>
      </c>
      <c r="AC237" s="364">
        <v>0</v>
      </c>
      <c r="AD237" s="364">
        <v>54160</v>
      </c>
      <c r="AE237" s="363">
        <v>79</v>
      </c>
      <c r="AF237" s="364"/>
      <c r="AG237" s="365"/>
      <c r="AH237" s="364"/>
      <c r="AI237" s="363"/>
      <c r="AJ237" s="397"/>
      <c r="AK237" s="365"/>
      <c r="AL237" s="397"/>
      <c r="AM237" s="365"/>
      <c r="AN237" s="397"/>
      <c r="AO237" s="365"/>
    </row>
    <row r="238" spans="1:41" ht="15" x14ac:dyDescent="0.2">
      <c r="A238" s="383">
        <f t="shared" si="13"/>
        <v>45678</v>
      </c>
      <c r="B238" s="93" t="s">
        <v>2185</v>
      </c>
      <c r="C238" s="101" t="str">
        <f t="shared" si="12"/>
        <v>45678 0000H</v>
      </c>
      <c r="D238" s="261">
        <v>1226.02</v>
      </c>
      <c r="E238" s="262">
        <v>49.67</v>
      </c>
      <c r="F238" s="261">
        <v>1108.67</v>
      </c>
      <c r="G238" s="262">
        <v>6.2</v>
      </c>
      <c r="H238" s="261"/>
      <c r="I238" s="367"/>
      <c r="J238" s="424">
        <v>74315.92</v>
      </c>
      <c r="K238" s="366">
        <v>904.12</v>
      </c>
      <c r="L238" s="366">
        <v>33192.019999999997</v>
      </c>
      <c r="M238" s="262">
        <v>104.84</v>
      </c>
      <c r="N238" s="261">
        <v>5935.96</v>
      </c>
      <c r="O238" s="366">
        <v>15.78</v>
      </c>
      <c r="P238" s="366">
        <v>33296.199999999997</v>
      </c>
      <c r="Q238" s="366">
        <v>29.2</v>
      </c>
      <c r="R238" s="366"/>
      <c r="S238" s="366"/>
      <c r="T238" s="366">
        <v>630.62</v>
      </c>
      <c r="U238" s="366">
        <v>725.86</v>
      </c>
      <c r="V238" s="366">
        <v>10209.43</v>
      </c>
      <c r="W238" s="366">
        <v>9.0399999999999991</v>
      </c>
      <c r="X238" s="366">
        <v>36283</v>
      </c>
      <c r="Y238" s="366">
        <v>69</v>
      </c>
      <c r="Z238" s="366">
        <v>263.67</v>
      </c>
      <c r="AA238" s="366">
        <v>0.15</v>
      </c>
      <c r="AB238" s="366">
        <v>6866.17</v>
      </c>
      <c r="AC238" s="366">
        <v>0</v>
      </c>
      <c r="AD238" s="366">
        <v>54162</v>
      </c>
      <c r="AE238" s="262">
        <v>79</v>
      </c>
      <c r="AF238" s="366"/>
      <c r="AG238" s="367"/>
      <c r="AH238" s="366"/>
      <c r="AI238" s="262"/>
      <c r="AJ238" s="396"/>
      <c r="AK238" s="367"/>
      <c r="AL238" s="396"/>
      <c r="AM238" s="367"/>
      <c r="AN238" s="396"/>
      <c r="AO238" s="367"/>
    </row>
    <row r="239" spans="1:41" ht="15" x14ac:dyDescent="0.2">
      <c r="A239" s="383">
        <f t="shared" si="13"/>
        <v>45678</v>
      </c>
      <c r="B239" s="93" t="s">
        <v>285</v>
      </c>
      <c r="C239" s="101" t="str">
        <f t="shared" si="12"/>
        <v>45678 1200H</v>
      </c>
      <c r="D239" s="362">
        <v>1229.72</v>
      </c>
      <c r="E239" s="363">
        <v>49.67</v>
      </c>
      <c r="F239" s="362">
        <v>1108.67</v>
      </c>
      <c r="G239" s="363">
        <v>6.2</v>
      </c>
      <c r="H239" s="362"/>
      <c r="I239" s="365"/>
      <c r="J239" s="423">
        <v>74321.39</v>
      </c>
      <c r="K239" s="364">
        <v>904.32</v>
      </c>
      <c r="L239" s="364">
        <v>33195.839999999997</v>
      </c>
      <c r="M239" s="363">
        <v>104.84</v>
      </c>
      <c r="N239" s="362">
        <v>5941.66</v>
      </c>
      <c r="O239" s="364">
        <v>15.78</v>
      </c>
      <c r="P239" s="364">
        <v>33301.1</v>
      </c>
      <c r="Q239" s="364">
        <v>29.2</v>
      </c>
      <c r="R239" s="364"/>
      <c r="S239" s="364"/>
      <c r="T239" s="364">
        <v>630.64</v>
      </c>
      <c r="U239" s="364">
        <v>727.13</v>
      </c>
      <c r="V239" s="364">
        <v>10213.18</v>
      </c>
      <c r="W239" s="364">
        <v>9.0399999999999991</v>
      </c>
      <c r="X239" s="364">
        <v>36289</v>
      </c>
      <c r="Y239" s="364">
        <v>69</v>
      </c>
      <c r="Z239" s="364">
        <v>263.67</v>
      </c>
      <c r="AA239" s="364">
        <v>0.15</v>
      </c>
      <c r="AB239" s="364">
        <v>6872.56</v>
      </c>
      <c r="AC239" s="364">
        <v>0</v>
      </c>
      <c r="AD239" s="364">
        <v>54162</v>
      </c>
      <c r="AE239" s="363">
        <v>79</v>
      </c>
      <c r="AF239" s="364"/>
      <c r="AG239" s="365"/>
      <c r="AH239" s="364"/>
      <c r="AI239" s="363"/>
      <c r="AJ239" s="397"/>
      <c r="AK239" s="365"/>
      <c r="AL239" s="397"/>
      <c r="AM239" s="365"/>
      <c r="AN239" s="397"/>
      <c r="AO239" s="365"/>
    </row>
    <row r="240" spans="1:41" ht="15" x14ac:dyDescent="0.2">
      <c r="A240" s="383">
        <f t="shared" si="13"/>
        <v>45679</v>
      </c>
      <c r="B240" s="93" t="s">
        <v>2185</v>
      </c>
      <c r="C240" s="101" t="str">
        <f t="shared" si="12"/>
        <v>45679 0000H</v>
      </c>
      <c r="D240" s="261">
        <v>1234.06</v>
      </c>
      <c r="E240" s="262">
        <v>49.67</v>
      </c>
      <c r="F240" s="261">
        <v>1108.67</v>
      </c>
      <c r="G240" s="262">
        <v>6.2</v>
      </c>
      <c r="H240" s="261"/>
      <c r="I240" s="367"/>
      <c r="J240" s="424">
        <v>74331.539999999994</v>
      </c>
      <c r="K240" s="366">
        <v>904.32</v>
      </c>
      <c r="L240" s="366">
        <v>33199.550000000003</v>
      </c>
      <c r="M240" s="262">
        <v>104.84</v>
      </c>
      <c r="N240" s="261">
        <v>5947.5</v>
      </c>
      <c r="O240" s="366">
        <v>15.78</v>
      </c>
      <c r="P240" s="366">
        <v>33308.300000000003</v>
      </c>
      <c r="Q240" s="366">
        <v>29.2</v>
      </c>
      <c r="R240" s="366"/>
      <c r="S240" s="366"/>
      <c r="T240" s="366">
        <v>631.36</v>
      </c>
      <c r="U240" s="366">
        <v>727.53</v>
      </c>
      <c r="V240" s="366">
        <v>10217.290000000001</v>
      </c>
      <c r="W240" s="366">
        <v>9.0399999999999991</v>
      </c>
      <c r="X240" s="366">
        <v>36297</v>
      </c>
      <c r="Y240" s="366">
        <v>69</v>
      </c>
      <c r="Z240" s="366">
        <v>263.67</v>
      </c>
      <c r="AA240" s="366">
        <v>0.15</v>
      </c>
      <c r="AB240" s="366">
        <v>6879.9</v>
      </c>
      <c r="AC240" s="366">
        <v>0</v>
      </c>
      <c r="AD240" s="366">
        <v>54162</v>
      </c>
      <c r="AE240" s="262">
        <v>79</v>
      </c>
      <c r="AF240" s="366"/>
      <c r="AG240" s="367"/>
      <c r="AH240" s="366"/>
      <c r="AI240" s="262"/>
      <c r="AJ240" s="396"/>
      <c r="AK240" s="367"/>
      <c r="AL240" s="396"/>
      <c r="AM240" s="367"/>
      <c r="AN240" s="396"/>
      <c r="AO240" s="367"/>
    </row>
    <row r="241" spans="1:41" ht="15" x14ac:dyDescent="0.2">
      <c r="A241" s="383">
        <f t="shared" si="13"/>
        <v>45679</v>
      </c>
      <c r="B241" s="93" t="s">
        <v>285</v>
      </c>
      <c r="C241" s="101" t="str">
        <f t="shared" si="12"/>
        <v>45679 1200H</v>
      </c>
      <c r="D241" s="362">
        <v>1237.8900000000001</v>
      </c>
      <c r="E241" s="363">
        <v>49.67</v>
      </c>
      <c r="F241" s="362">
        <v>1108.67</v>
      </c>
      <c r="G241" s="363">
        <v>6.2</v>
      </c>
      <c r="H241" s="362"/>
      <c r="I241" s="365"/>
      <c r="J241" s="423">
        <v>74337.460000000006</v>
      </c>
      <c r="K241" s="364">
        <v>904.47</v>
      </c>
      <c r="L241" s="364">
        <v>33203.35</v>
      </c>
      <c r="M241" s="363">
        <v>104.84</v>
      </c>
      <c r="N241" s="362">
        <v>5953.32</v>
      </c>
      <c r="O241" s="364">
        <v>15.78</v>
      </c>
      <c r="P241" s="364">
        <v>33312.800000000003</v>
      </c>
      <c r="Q241" s="364">
        <v>29.2</v>
      </c>
      <c r="R241" s="364"/>
      <c r="S241" s="364"/>
      <c r="T241" s="364">
        <v>632.45000000000005</v>
      </c>
      <c r="U241" s="364">
        <v>728.38</v>
      </c>
      <c r="V241" s="364">
        <v>10221.09</v>
      </c>
      <c r="W241" s="364">
        <v>9.0399999999999991</v>
      </c>
      <c r="X241" s="364">
        <v>36303</v>
      </c>
      <c r="Y241" s="364">
        <v>69</v>
      </c>
      <c r="Z241" s="364">
        <v>263.67</v>
      </c>
      <c r="AA241" s="364">
        <v>0.15</v>
      </c>
      <c r="AB241" s="364">
        <v>6885.88</v>
      </c>
      <c r="AC241" s="364">
        <v>0</v>
      </c>
      <c r="AD241" s="364">
        <v>54163</v>
      </c>
      <c r="AE241" s="363">
        <v>79</v>
      </c>
      <c r="AF241" s="364"/>
      <c r="AG241" s="365"/>
      <c r="AH241" s="364"/>
      <c r="AI241" s="363"/>
      <c r="AJ241" s="397"/>
      <c r="AK241" s="365"/>
      <c r="AL241" s="397"/>
      <c r="AM241" s="365"/>
      <c r="AN241" s="397"/>
      <c r="AO241" s="365"/>
    </row>
    <row r="242" spans="1:41" ht="15" x14ac:dyDescent="0.2">
      <c r="A242" s="383">
        <f t="shared" si="13"/>
        <v>45680</v>
      </c>
      <c r="B242" s="93" t="s">
        <v>2185</v>
      </c>
      <c r="C242" s="101" t="str">
        <f t="shared" si="12"/>
        <v>45680 0000H</v>
      </c>
      <c r="D242" s="261">
        <v>1243.76</v>
      </c>
      <c r="E242" s="262">
        <v>49.67</v>
      </c>
      <c r="F242" s="261">
        <v>1108.67</v>
      </c>
      <c r="G242" s="262">
        <v>6.2</v>
      </c>
      <c r="H242" s="261"/>
      <c r="I242" s="367"/>
      <c r="J242" s="424">
        <v>74347.78</v>
      </c>
      <c r="K242" s="366">
        <v>904.47</v>
      </c>
      <c r="L242" s="366">
        <v>33207.06</v>
      </c>
      <c r="M242" s="262">
        <v>104.84</v>
      </c>
      <c r="N242" s="261">
        <v>5959.15</v>
      </c>
      <c r="O242" s="366">
        <v>15.78</v>
      </c>
      <c r="P242" s="366">
        <v>33319</v>
      </c>
      <c r="Q242" s="366">
        <v>29.2</v>
      </c>
      <c r="R242" s="366"/>
      <c r="S242" s="366"/>
      <c r="T242" s="366">
        <v>633.13</v>
      </c>
      <c r="U242" s="366">
        <v>729.5</v>
      </c>
      <c r="V242" s="366">
        <v>10225.81</v>
      </c>
      <c r="W242" s="366">
        <v>9.0399999999999991</v>
      </c>
      <c r="X242" s="366">
        <v>36311</v>
      </c>
      <c r="Y242" s="366">
        <v>69</v>
      </c>
      <c r="Z242" s="366">
        <v>263.67</v>
      </c>
      <c r="AA242" s="366">
        <v>0.15</v>
      </c>
      <c r="AB242" s="366">
        <v>6892.93</v>
      </c>
      <c r="AC242" s="366">
        <v>0</v>
      </c>
      <c r="AD242" s="366">
        <v>54163</v>
      </c>
      <c r="AE242" s="262">
        <v>79</v>
      </c>
      <c r="AF242" s="366"/>
      <c r="AG242" s="367"/>
      <c r="AH242" s="366"/>
      <c r="AI242" s="262"/>
      <c r="AJ242" s="396"/>
      <c r="AK242" s="367"/>
      <c r="AL242" s="396"/>
      <c r="AM242" s="367"/>
      <c r="AN242" s="396"/>
      <c r="AO242" s="367"/>
    </row>
    <row r="243" spans="1:41" ht="15" x14ac:dyDescent="0.2">
      <c r="A243" s="383">
        <f t="shared" si="13"/>
        <v>45680</v>
      </c>
      <c r="B243" s="93" t="s">
        <v>285</v>
      </c>
      <c r="C243" s="101" t="str">
        <f t="shared" si="12"/>
        <v>45680 1200H</v>
      </c>
      <c r="D243" s="362">
        <v>1247.97</v>
      </c>
      <c r="E243" s="363">
        <v>49.67</v>
      </c>
      <c r="F243" s="362">
        <v>1108.67</v>
      </c>
      <c r="G243" s="363">
        <v>6.2</v>
      </c>
      <c r="H243" s="362"/>
      <c r="I243" s="365"/>
      <c r="J243" s="423">
        <v>74357.56</v>
      </c>
      <c r="K243" s="364">
        <v>904.47</v>
      </c>
      <c r="L243" s="364">
        <v>33210.82</v>
      </c>
      <c r="M243" s="363">
        <v>104.84</v>
      </c>
      <c r="N243" s="362">
        <v>5964.7</v>
      </c>
      <c r="O243" s="364">
        <v>15.78</v>
      </c>
      <c r="P243" s="364">
        <v>33324.199999999997</v>
      </c>
      <c r="Q243" s="364">
        <v>29.2</v>
      </c>
      <c r="R243" s="364"/>
      <c r="S243" s="364"/>
      <c r="T243" s="364">
        <v>633.13</v>
      </c>
      <c r="U243" s="364">
        <v>730.99</v>
      </c>
      <c r="V243" s="364">
        <v>10229.65</v>
      </c>
      <c r="W243" s="364">
        <v>9.0399999999999991</v>
      </c>
      <c r="X243" s="364">
        <v>36317</v>
      </c>
      <c r="Y243" s="364">
        <v>69</v>
      </c>
      <c r="Z243" s="364">
        <v>263.67</v>
      </c>
      <c r="AA243" s="364">
        <v>0.15</v>
      </c>
      <c r="AB243" s="364">
        <v>6899.04</v>
      </c>
      <c r="AC243" s="364">
        <v>0</v>
      </c>
      <c r="AD243" s="364">
        <v>54163</v>
      </c>
      <c r="AE243" s="363">
        <v>79</v>
      </c>
      <c r="AF243" s="364"/>
      <c r="AG243" s="365"/>
      <c r="AH243" s="364"/>
      <c r="AI243" s="363"/>
      <c r="AJ243" s="397"/>
      <c r="AK243" s="365"/>
      <c r="AL243" s="397"/>
      <c r="AM243" s="365"/>
      <c r="AN243" s="397"/>
      <c r="AO243" s="365"/>
    </row>
    <row r="244" spans="1:41" ht="15" x14ac:dyDescent="0.2">
      <c r="A244" s="383">
        <f t="shared" si="13"/>
        <v>45681</v>
      </c>
      <c r="B244" s="93" t="s">
        <v>2185</v>
      </c>
      <c r="C244" s="101" t="str">
        <f t="shared" si="12"/>
        <v>45681 0000H</v>
      </c>
      <c r="D244" s="261">
        <v>1252.8599999999999</v>
      </c>
      <c r="E244" s="262">
        <v>49.67</v>
      </c>
      <c r="F244" s="261">
        <v>1108.67</v>
      </c>
      <c r="G244" s="262">
        <v>6.2</v>
      </c>
      <c r="H244" s="261"/>
      <c r="I244" s="367"/>
      <c r="J244" s="424">
        <v>74362.22</v>
      </c>
      <c r="K244" s="366">
        <v>904.76</v>
      </c>
      <c r="L244" s="366">
        <v>33213.24</v>
      </c>
      <c r="M244" s="262">
        <v>104.84</v>
      </c>
      <c r="N244" s="261">
        <v>5970.43</v>
      </c>
      <c r="O244" s="366">
        <v>15.78</v>
      </c>
      <c r="P244" s="366">
        <v>33331.5</v>
      </c>
      <c r="Q244" s="366">
        <v>29.2</v>
      </c>
      <c r="R244" s="366"/>
      <c r="S244" s="366"/>
      <c r="T244" s="366">
        <v>633.63</v>
      </c>
      <c r="U244" s="366">
        <v>731.58</v>
      </c>
      <c r="V244" s="366">
        <v>10234.290000000001</v>
      </c>
      <c r="W244" s="366">
        <v>9.0399999999999991</v>
      </c>
      <c r="X244" s="366">
        <v>36325</v>
      </c>
      <c r="Y244" s="366">
        <v>69</v>
      </c>
      <c r="Z244" s="366">
        <v>263.67</v>
      </c>
      <c r="AA244" s="366">
        <v>0.15</v>
      </c>
      <c r="AB244" s="366">
        <v>6904.39</v>
      </c>
      <c r="AC244" s="366">
        <v>0</v>
      </c>
      <c r="AD244" s="366">
        <v>54163</v>
      </c>
      <c r="AE244" s="262">
        <v>79</v>
      </c>
      <c r="AF244" s="366"/>
      <c r="AG244" s="367"/>
      <c r="AH244" s="366"/>
      <c r="AI244" s="262"/>
      <c r="AJ244" s="396"/>
      <c r="AK244" s="367"/>
      <c r="AL244" s="396"/>
      <c r="AM244" s="367"/>
      <c r="AN244" s="396"/>
      <c r="AO244" s="367"/>
    </row>
    <row r="245" spans="1:41" ht="15" x14ac:dyDescent="0.2">
      <c r="A245" s="383">
        <f t="shared" si="13"/>
        <v>45681</v>
      </c>
      <c r="B245" s="93" t="s">
        <v>285</v>
      </c>
      <c r="C245" s="101" t="str">
        <f t="shared" si="12"/>
        <v>45681 1200H</v>
      </c>
      <c r="D245" s="362">
        <v>1256.95</v>
      </c>
      <c r="E245" s="363">
        <v>49.67</v>
      </c>
      <c r="F245" s="362">
        <v>1108.67</v>
      </c>
      <c r="G245" s="363">
        <v>6.2</v>
      </c>
      <c r="H245" s="362"/>
      <c r="I245" s="365"/>
      <c r="J245" s="423">
        <v>74362.22</v>
      </c>
      <c r="K245" s="364">
        <v>905.12</v>
      </c>
      <c r="L245" s="364">
        <v>33217.07</v>
      </c>
      <c r="M245" s="363">
        <v>104.87</v>
      </c>
      <c r="N245" s="362">
        <v>5976.12</v>
      </c>
      <c r="O245" s="364">
        <v>15.78</v>
      </c>
      <c r="P245" s="364">
        <v>33338.1</v>
      </c>
      <c r="Q245" s="364">
        <v>29.2</v>
      </c>
      <c r="R245" s="364"/>
      <c r="S245" s="364"/>
      <c r="T245" s="364">
        <v>633.94000000000005</v>
      </c>
      <c r="U245" s="364">
        <v>732.53</v>
      </c>
      <c r="V245" s="364">
        <v>10238.15</v>
      </c>
      <c r="W245" s="364">
        <v>9.0399999999999991</v>
      </c>
      <c r="X245" s="364">
        <v>36331</v>
      </c>
      <c r="Y245" s="364">
        <v>69</v>
      </c>
      <c r="Z245" s="364">
        <v>263.67</v>
      </c>
      <c r="AA245" s="364">
        <v>0.15</v>
      </c>
      <c r="AB245" s="364">
        <v>6910</v>
      </c>
      <c r="AC245" s="364">
        <v>0</v>
      </c>
      <c r="AD245" s="364">
        <v>54163</v>
      </c>
      <c r="AE245" s="363">
        <v>79</v>
      </c>
      <c r="AF245" s="364"/>
      <c r="AG245" s="365"/>
      <c r="AH245" s="364"/>
      <c r="AI245" s="363"/>
      <c r="AJ245" s="397"/>
      <c r="AK245" s="365"/>
      <c r="AL245" s="397"/>
      <c r="AM245" s="365"/>
      <c r="AN245" s="397"/>
      <c r="AO245" s="365"/>
    </row>
    <row r="246" spans="1:41" ht="15" x14ac:dyDescent="0.2">
      <c r="A246" s="383">
        <f t="shared" si="13"/>
        <v>45682</v>
      </c>
      <c r="B246" s="93" t="s">
        <v>2185</v>
      </c>
      <c r="C246" s="101" t="str">
        <f t="shared" si="12"/>
        <v>45682 0000H</v>
      </c>
      <c r="D246" s="261">
        <v>1263.3399999999999</v>
      </c>
      <c r="E246" s="262">
        <v>49.67</v>
      </c>
      <c r="F246" s="261">
        <v>1108.67</v>
      </c>
      <c r="G246" s="262">
        <v>6.2</v>
      </c>
      <c r="H246" s="261"/>
      <c r="I246" s="367"/>
      <c r="J246" s="424">
        <v>74362.22</v>
      </c>
      <c r="K246" s="366">
        <v>905.47</v>
      </c>
      <c r="L246" s="366">
        <v>33220.81</v>
      </c>
      <c r="M246" s="262">
        <v>104.87</v>
      </c>
      <c r="N246" s="261">
        <v>5981.9</v>
      </c>
      <c r="O246" s="366">
        <v>15.78</v>
      </c>
      <c r="P246" s="366">
        <v>33345.5</v>
      </c>
      <c r="Q246" s="366">
        <v>29.2</v>
      </c>
      <c r="R246" s="366"/>
      <c r="S246" s="366"/>
      <c r="T246" s="366">
        <v>635</v>
      </c>
      <c r="U246" s="366">
        <v>733.08</v>
      </c>
      <c r="V246" s="366">
        <v>10238.15</v>
      </c>
      <c r="W246" s="366">
        <v>9.0399999999999991</v>
      </c>
      <c r="X246" s="366">
        <v>36339</v>
      </c>
      <c r="Y246" s="366">
        <v>69</v>
      </c>
      <c r="Z246" s="366">
        <v>263.67</v>
      </c>
      <c r="AA246" s="366">
        <v>0.15</v>
      </c>
      <c r="AB246" s="366">
        <v>6918.15</v>
      </c>
      <c r="AC246" s="366">
        <v>0</v>
      </c>
      <c r="AD246" s="366">
        <v>54163</v>
      </c>
      <c r="AE246" s="262">
        <v>79</v>
      </c>
      <c r="AF246" s="366"/>
      <c r="AG246" s="367"/>
      <c r="AH246" s="366"/>
      <c r="AI246" s="262"/>
      <c r="AJ246" s="396"/>
      <c r="AK246" s="367"/>
      <c r="AL246" s="396"/>
      <c r="AM246" s="367"/>
      <c r="AN246" s="396"/>
      <c r="AO246" s="367"/>
    </row>
    <row r="247" spans="1:41" ht="15.75" thickBot="1" x14ac:dyDescent="0.25">
      <c r="A247" s="389">
        <f t="shared" si="13"/>
        <v>45682</v>
      </c>
      <c r="B247" s="390" t="s">
        <v>285</v>
      </c>
      <c r="C247" s="391" t="str">
        <f t="shared" si="12"/>
        <v>45682 1200H</v>
      </c>
      <c r="D247" s="392">
        <v>1267.31</v>
      </c>
      <c r="E247" s="393">
        <v>49.67</v>
      </c>
      <c r="F247" s="392">
        <v>1108.67</v>
      </c>
      <c r="G247" s="393">
        <v>6.2</v>
      </c>
      <c r="H247" s="392"/>
      <c r="I247" s="395"/>
      <c r="J247" s="444">
        <v>74362.22</v>
      </c>
      <c r="K247" s="394">
        <v>905.79</v>
      </c>
      <c r="L247" s="394">
        <v>33224.61</v>
      </c>
      <c r="M247" s="393">
        <v>104.87</v>
      </c>
      <c r="N247" s="392">
        <v>5987.12</v>
      </c>
      <c r="O247" s="394">
        <v>15.78</v>
      </c>
      <c r="P247" s="394">
        <v>33351.300000000003</v>
      </c>
      <c r="Q247" s="394">
        <v>29.2</v>
      </c>
      <c r="R247" s="394"/>
      <c r="S247" s="394"/>
      <c r="T247" s="394">
        <v>635.05999999999995</v>
      </c>
      <c r="U247" s="394">
        <v>734.28</v>
      </c>
      <c r="V247" s="394">
        <v>10246.719999999999</v>
      </c>
      <c r="W247" s="394">
        <v>9.0399999999999991</v>
      </c>
      <c r="X247" s="394">
        <v>36344</v>
      </c>
      <c r="Y247" s="394">
        <v>69</v>
      </c>
      <c r="Z247" s="394">
        <v>263.67</v>
      </c>
      <c r="AA247" s="394">
        <v>0.15</v>
      </c>
      <c r="AB247" s="394">
        <v>6924.76</v>
      </c>
      <c r="AC247" s="394">
        <v>0</v>
      </c>
      <c r="AD247" s="394">
        <v>54164</v>
      </c>
      <c r="AE247" s="393">
        <v>79</v>
      </c>
      <c r="AF247" s="394"/>
      <c r="AG247" s="395"/>
      <c r="AH247" s="394"/>
      <c r="AI247" s="393"/>
      <c r="AJ247" s="404"/>
      <c r="AK247" s="395"/>
      <c r="AL247" s="404"/>
      <c r="AM247" s="395"/>
      <c r="AN247" s="404"/>
      <c r="AO247" s="395"/>
    </row>
    <row r="248" spans="1:41" s="370" customFormat="1" ht="15.75" thickBot="1" x14ac:dyDescent="0.25">
      <c r="A248" s="368"/>
      <c r="B248" s="368"/>
      <c r="C248" s="368"/>
      <c r="D248" s="369"/>
      <c r="E248" s="369"/>
      <c r="F248" s="369"/>
      <c r="G248" s="369"/>
      <c r="H248" s="369"/>
      <c r="I248" s="369"/>
      <c r="J248" s="369"/>
      <c r="K248" s="369"/>
      <c r="L248" s="369"/>
      <c r="M248" s="369"/>
      <c r="N248" s="369"/>
      <c r="O248" s="369"/>
      <c r="P248" s="369"/>
      <c r="Q248" s="369"/>
      <c r="R248" s="369"/>
      <c r="S248" s="369"/>
      <c r="T248" s="369"/>
      <c r="U248" s="369"/>
      <c r="V248" s="369"/>
      <c r="W248" s="369"/>
      <c r="X248" s="369"/>
      <c r="Y248" s="369"/>
      <c r="Z248" s="369"/>
      <c r="AA248" s="369"/>
      <c r="AB248" s="369"/>
      <c r="AC248" s="369"/>
      <c r="AD248" s="369"/>
      <c r="AE248" s="369"/>
      <c r="AF248" s="369"/>
      <c r="AG248" s="369"/>
      <c r="AH248" s="369"/>
      <c r="AI248" s="369"/>
      <c r="AJ248" s="402"/>
      <c r="AK248" s="403"/>
      <c r="AL248" s="402"/>
      <c r="AM248" s="403"/>
      <c r="AN248" s="402"/>
      <c r="AO248" s="403"/>
    </row>
    <row r="249" spans="1:41" ht="15" x14ac:dyDescent="0.2">
      <c r="A249" s="376">
        <f>A246+1</f>
        <v>45683</v>
      </c>
      <c r="B249" s="377" t="s">
        <v>2185</v>
      </c>
      <c r="C249" s="378" t="str">
        <f t="shared" ref="C249:C280" si="14">A249 &amp; " " &amp;B249</f>
        <v>45683 0000H</v>
      </c>
      <c r="D249" s="379">
        <v>1273.5899999999999</v>
      </c>
      <c r="E249" s="380">
        <v>49.67</v>
      </c>
      <c r="F249" s="379">
        <v>1108.67</v>
      </c>
      <c r="G249" s="380">
        <v>6.2</v>
      </c>
      <c r="H249" s="379"/>
      <c r="I249" s="382"/>
      <c r="J249" s="422">
        <v>74362.22</v>
      </c>
      <c r="K249" s="381">
        <v>906.03</v>
      </c>
      <c r="L249" s="381">
        <v>33228.33</v>
      </c>
      <c r="M249" s="380">
        <v>104.87</v>
      </c>
      <c r="N249" s="379">
        <v>5991.5</v>
      </c>
      <c r="O249" s="381">
        <v>15.78</v>
      </c>
      <c r="P249" s="381">
        <v>33358.9</v>
      </c>
      <c r="Q249" s="381">
        <v>29.2</v>
      </c>
      <c r="R249" s="381"/>
      <c r="S249" s="381"/>
      <c r="T249" s="381">
        <v>635.53</v>
      </c>
      <c r="U249" s="381">
        <v>734.71</v>
      </c>
      <c r="V249" s="381">
        <v>10251.31</v>
      </c>
      <c r="W249" s="381">
        <v>9.0399999999999991</v>
      </c>
      <c r="X249" s="381">
        <v>36352</v>
      </c>
      <c r="Y249" s="381">
        <v>69</v>
      </c>
      <c r="Z249" s="381">
        <v>263.67</v>
      </c>
      <c r="AA249" s="381">
        <v>0.15</v>
      </c>
      <c r="AB249" s="381">
        <v>6931.8</v>
      </c>
      <c r="AC249" s="381">
        <v>0</v>
      </c>
      <c r="AD249" s="381">
        <v>54166</v>
      </c>
      <c r="AE249" s="380">
        <v>79</v>
      </c>
      <c r="AF249" s="381"/>
      <c r="AG249" s="382"/>
      <c r="AH249" s="381"/>
      <c r="AI249" s="380"/>
      <c r="AJ249" s="400"/>
      <c r="AK249" s="382"/>
      <c r="AL249" s="400"/>
      <c r="AM249" s="382"/>
      <c r="AN249" s="400"/>
      <c r="AO249" s="382"/>
    </row>
    <row r="250" spans="1:41" ht="15" x14ac:dyDescent="0.2">
      <c r="A250" s="383">
        <f>A247+1</f>
        <v>45683</v>
      </c>
      <c r="B250" s="93" t="s">
        <v>285</v>
      </c>
      <c r="C250" s="101" t="str">
        <f t="shared" si="14"/>
        <v>45683 1200H</v>
      </c>
      <c r="D250" s="362">
        <v>1277.1500000000001</v>
      </c>
      <c r="E250" s="363">
        <v>49.67</v>
      </c>
      <c r="F250" s="362">
        <v>1108.67</v>
      </c>
      <c r="G250" s="363">
        <v>6.2</v>
      </c>
      <c r="H250" s="362"/>
      <c r="I250" s="365"/>
      <c r="J250" s="423">
        <v>74362.22</v>
      </c>
      <c r="K250" s="364">
        <v>906.23</v>
      </c>
      <c r="L250" s="364">
        <v>33232.160000000003</v>
      </c>
      <c r="M250" s="363">
        <v>104.87</v>
      </c>
      <c r="N250" s="362">
        <v>5996.19</v>
      </c>
      <c r="O250" s="364">
        <v>15.78</v>
      </c>
      <c r="P250" s="364">
        <v>33365.9</v>
      </c>
      <c r="Q250" s="364">
        <v>29.2</v>
      </c>
      <c r="R250" s="364"/>
      <c r="S250" s="364"/>
      <c r="T250" s="364">
        <v>635.92999999999995</v>
      </c>
      <c r="U250" s="364">
        <v>735.79</v>
      </c>
      <c r="V250" s="364">
        <v>10255.02</v>
      </c>
      <c r="W250" s="364">
        <v>9.0399999999999991</v>
      </c>
      <c r="X250" s="364">
        <v>36357</v>
      </c>
      <c r="Y250" s="364">
        <v>69</v>
      </c>
      <c r="Z250" s="364">
        <v>263.67</v>
      </c>
      <c r="AA250" s="364">
        <v>0.15</v>
      </c>
      <c r="AB250" s="364">
        <v>6928.25</v>
      </c>
      <c r="AC250" s="364">
        <v>0</v>
      </c>
      <c r="AD250" s="364">
        <v>54167</v>
      </c>
      <c r="AE250" s="363">
        <v>79</v>
      </c>
      <c r="AF250" s="364"/>
      <c r="AG250" s="365"/>
      <c r="AH250" s="364"/>
      <c r="AI250" s="363"/>
      <c r="AJ250" s="397"/>
      <c r="AK250" s="365"/>
      <c r="AL250" s="397"/>
      <c r="AM250" s="365"/>
      <c r="AN250" s="397"/>
      <c r="AO250" s="365"/>
    </row>
    <row r="251" spans="1:41" ht="15" x14ac:dyDescent="0.2">
      <c r="A251" s="383">
        <f t="shared" ref="A251:A282" si="15">A249+1</f>
        <v>45684</v>
      </c>
      <c r="B251" s="93" t="s">
        <v>2185</v>
      </c>
      <c r="C251" s="101" t="str">
        <f t="shared" si="14"/>
        <v>45684 0000H</v>
      </c>
      <c r="D251" s="261">
        <v>1283.29</v>
      </c>
      <c r="E251" s="262">
        <v>49.67</v>
      </c>
      <c r="F251" s="261">
        <v>1108.67</v>
      </c>
      <c r="G251" s="262">
        <v>6.2</v>
      </c>
      <c r="H251" s="261"/>
      <c r="I251" s="367"/>
      <c r="J251" s="424">
        <v>74362.38</v>
      </c>
      <c r="K251" s="366">
        <v>906.65</v>
      </c>
      <c r="L251" s="366">
        <v>33235.800000000003</v>
      </c>
      <c r="M251" s="262">
        <v>104.87</v>
      </c>
      <c r="N251" s="261">
        <v>6000.87</v>
      </c>
      <c r="O251" s="366">
        <v>15.78</v>
      </c>
      <c r="P251" s="366">
        <v>33373</v>
      </c>
      <c r="Q251" s="366">
        <v>29.2</v>
      </c>
      <c r="R251" s="366"/>
      <c r="S251" s="366"/>
      <c r="T251" s="366">
        <v>635.95000000000005</v>
      </c>
      <c r="U251" s="366">
        <v>737.21</v>
      </c>
      <c r="V251" s="366">
        <v>10259.629999999999</v>
      </c>
      <c r="W251" s="366">
        <v>9.0399999999999991</v>
      </c>
      <c r="X251" s="366">
        <v>36364</v>
      </c>
      <c r="Y251" s="366">
        <v>69</v>
      </c>
      <c r="Z251" s="366">
        <v>263.67</v>
      </c>
      <c r="AA251" s="366">
        <v>0.15</v>
      </c>
      <c r="AB251" s="366">
        <v>6941.25</v>
      </c>
      <c r="AC251" s="366">
        <v>0</v>
      </c>
      <c r="AD251" s="366">
        <v>54167</v>
      </c>
      <c r="AE251" s="262">
        <v>79</v>
      </c>
      <c r="AF251" s="366"/>
      <c r="AG251" s="367"/>
      <c r="AH251" s="366"/>
      <c r="AI251" s="262"/>
      <c r="AJ251" s="396"/>
      <c r="AK251" s="367"/>
      <c r="AL251" s="396"/>
      <c r="AM251" s="367"/>
      <c r="AN251" s="396"/>
      <c r="AO251" s="367"/>
    </row>
    <row r="252" spans="1:41" ht="15" x14ac:dyDescent="0.2">
      <c r="A252" s="383">
        <f t="shared" si="15"/>
        <v>45684</v>
      </c>
      <c r="B252" s="93" t="s">
        <v>285</v>
      </c>
      <c r="C252" s="101" t="str">
        <f t="shared" si="14"/>
        <v>45684 1200H</v>
      </c>
      <c r="D252" s="362">
        <v>1286.98</v>
      </c>
      <c r="E252" s="363">
        <v>49.67</v>
      </c>
      <c r="F252" s="362">
        <v>1108.67</v>
      </c>
      <c r="G252" s="363">
        <v>6.2</v>
      </c>
      <c r="H252" s="362"/>
      <c r="I252" s="365"/>
      <c r="J252" s="423">
        <v>74369.56</v>
      </c>
      <c r="K252" s="364">
        <v>906.65</v>
      </c>
      <c r="L252" s="364">
        <v>33239.519999999997</v>
      </c>
      <c r="M252" s="363">
        <v>104.87</v>
      </c>
      <c r="N252" s="362">
        <v>6005.01</v>
      </c>
      <c r="O252" s="364">
        <v>15.78</v>
      </c>
      <c r="P252" s="364">
        <v>33377.800000000003</v>
      </c>
      <c r="Q252" s="364">
        <v>29.2</v>
      </c>
      <c r="R252" s="364"/>
      <c r="S252" s="364"/>
      <c r="T252" s="364">
        <v>636.16999999999996</v>
      </c>
      <c r="U252" s="364">
        <v>738.04</v>
      </c>
      <c r="V252" s="364">
        <v>10263.280000000001</v>
      </c>
      <c r="W252" s="364">
        <v>9.0399999999999991</v>
      </c>
      <c r="X252" s="364">
        <v>36370</v>
      </c>
      <c r="Y252" s="364">
        <v>69</v>
      </c>
      <c r="Z252" s="364">
        <v>263.97000000000003</v>
      </c>
      <c r="AA252" s="364">
        <v>0.15</v>
      </c>
      <c r="AB252" s="364">
        <v>6950.92</v>
      </c>
      <c r="AC252" s="364">
        <v>0</v>
      </c>
      <c r="AD252" s="364">
        <v>54168</v>
      </c>
      <c r="AE252" s="363">
        <v>79</v>
      </c>
      <c r="AF252" s="364"/>
      <c r="AG252" s="365"/>
      <c r="AH252" s="364"/>
      <c r="AI252" s="363"/>
      <c r="AJ252" s="397"/>
      <c r="AK252" s="365"/>
      <c r="AL252" s="397"/>
      <c r="AM252" s="365"/>
      <c r="AN252" s="397"/>
      <c r="AO252" s="365"/>
    </row>
    <row r="253" spans="1:41" ht="15" x14ac:dyDescent="0.2">
      <c r="A253" s="383">
        <f t="shared" si="15"/>
        <v>45685</v>
      </c>
      <c r="B253" s="93" t="s">
        <v>2185</v>
      </c>
      <c r="C253" s="101" t="str">
        <f t="shared" si="14"/>
        <v>45685 0000H</v>
      </c>
      <c r="D253" s="261">
        <v>1292.94</v>
      </c>
      <c r="E253" s="262">
        <v>49.67</v>
      </c>
      <c r="F253" s="261">
        <v>1108.67</v>
      </c>
      <c r="G253" s="262">
        <v>6.2</v>
      </c>
      <c r="H253" s="261"/>
      <c r="I253" s="367"/>
      <c r="J253" s="424">
        <v>74377.740000000005</v>
      </c>
      <c r="K253" s="366">
        <v>906.65</v>
      </c>
      <c r="L253" s="366">
        <v>33243.269999999997</v>
      </c>
      <c r="M253" s="262">
        <v>104.87</v>
      </c>
      <c r="N253" s="261">
        <v>6010.13</v>
      </c>
      <c r="O253" s="366">
        <v>15.78</v>
      </c>
      <c r="P253" s="366">
        <v>33381.5</v>
      </c>
      <c r="Q253" s="366">
        <v>29.2</v>
      </c>
      <c r="R253" s="366"/>
      <c r="S253" s="366"/>
      <c r="T253" s="366">
        <v>636.16999999999996</v>
      </c>
      <c r="U253" s="366">
        <v>739.54</v>
      </c>
      <c r="V253" s="366">
        <v>10267.41</v>
      </c>
      <c r="W253" s="366">
        <v>9.0399999999999991</v>
      </c>
      <c r="X253" s="366">
        <v>36376</v>
      </c>
      <c r="Y253" s="366">
        <v>69</v>
      </c>
      <c r="Z253" s="366">
        <v>264.89</v>
      </c>
      <c r="AA253" s="366">
        <v>0.16</v>
      </c>
      <c r="AB253" s="366">
        <v>6956.06</v>
      </c>
      <c r="AC253" s="366">
        <v>0</v>
      </c>
      <c r="AD253" s="366">
        <v>54169</v>
      </c>
      <c r="AE253" s="262">
        <v>79</v>
      </c>
      <c r="AF253" s="366"/>
      <c r="AG253" s="367"/>
      <c r="AH253" s="366"/>
      <c r="AI253" s="262"/>
      <c r="AJ253" s="396"/>
      <c r="AK253" s="367"/>
      <c r="AL253" s="396"/>
      <c r="AM253" s="367"/>
      <c r="AN253" s="396"/>
      <c r="AO253" s="367"/>
    </row>
    <row r="254" spans="1:41" ht="15" x14ac:dyDescent="0.2">
      <c r="A254" s="383">
        <f t="shared" si="15"/>
        <v>45685</v>
      </c>
      <c r="B254" s="93" t="s">
        <v>285</v>
      </c>
      <c r="C254" s="101" t="str">
        <f t="shared" si="14"/>
        <v>45685 1200H</v>
      </c>
      <c r="D254" s="362">
        <v>1296.82</v>
      </c>
      <c r="E254" s="363">
        <v>49.67</v>
      </c>
      <c r="F254" s="362">
        <v>1108.67</v>
      </c>
      <c r="G254" s="363">
        <v>6.2</v>
      </c>
      <c r="H254" s="362"/>
      <c r="I254" s="365"/>
      <c r="J254" s="423">
        <v>74386.13</v>
      </c>
      <c r="K254" s="364">
        <v>906.65</v>
      </c>
      <c r="L254" s="364">
        <v>33244.080000000002</v>
      </c>
      <c r="M254" s="363">
        <v>104.95</v>
      </c>
      <c r="N254" s="362">
        <v>6014.69</v>
      </c>
      <c r="O254" s="364">
        <v>15.78</v>
      </c>
      <c r="P254" s="364">
        <v>33384.080000000002</v>
      </c>
      <c r="Q254" s="364">
        <v>29.2</v>
      </c>
      <c r="R254" s="364"/>
      <c r="S254" s="364"/>
      <c r="T254" s="364">
        <v>636.22</v>
      </c>
      <c r="U254" s="364">
        <v>740.55</v>
      </c>
      <c r="V254" s="364">
        <v>10270.719999999999</v>
      </c>
      <c r="W254" s="364">
        <v>9.0399999999999991</v>
      </c>
      <c r="X254" s="364">
        <v>36381</v>
      </c>
      <c r="Y254" s="364">
        <v>69</v>
      </c>
      <c r="Z254" s="364">
        <v>266.04000000000002</v>
      </c>
      <c r="AA254" s="364">
        <v>0.16</v>
      </c>
      <c r="AB254" s="364">
        <v>6962.7</v>
      </c>
      <c r="AC254" s="364">
        <v>0</v>
      </c>
      <c r="AD254" s="364">
        <v>54169</v>
      </c>
      <c r="AE254" s="363">
        <v>79</v>
      </c>
      <c r="AF254" s="364"/>
      <c r="AG254" s="365"/>
      <c r="AH254" s="364"/>
      <c r="AI254" s="363"/>
      <c r="AJ254" s="397"/>
      <c r="AK254" s="365"/>
      <c r="AL254" s="397"/>
      <c r="AM254" s="365"/>
      <c r="AN254" s="397"/>
      <c r="AO254" s="365"/>
    </row>
    <row r="255" spans="1:41" ht="15" x14ac:dyDescent="0.2">
      <c r="A255" s="383">
        <f t="shared" si="15"/>
        <v>45686</v>
      </c>
      <c r="B255" s="93" t="s">
        <v>2185</v>
      </c>
      <c r="C255" s="101" t="str">
        <f t="shared" si="14"/>
        <v>45686 0000H</v>
      </c>
      <c r="D255" s="261">
        <v>1302.94</v>
      </c>
      <c r="E255" s="262">
        <v>49.67</v>
      </c>
      <c r="F255" s="261">
        <v>1108.67</v>
      </c>
      <c r="G255" s="262">
        <v>6.2</v>
      </c>
      <c r="H255" s="261"/>
      <c r="I255" s="367"/>
      <c r="J255" s="424">
        <v>74394.429999999993</v>
      </c>
      <c r="K255" s="366">
        <v>906.65</v>
      </c>
      <c r="L255" s="366">
        <v>33247.64</v>
      </c>
      <c r="M255" s="262">
        <v>104.95</v>
      </c>
      <c r="N255" s="261">
        <v>6019.25</v>
      </c>
      <c r="O255" s="366">
        <v>15.78</v>
      </c>
      <c r="P255" s="366">
        <v>33388.400000000001</v>
      </c>
      <c r="Q255" s="366">
        <v>29.2</v>
      </c>
      <c r="R255" s="366"/>
      <c r="S255" s="366"/>
      <c r="T255" s="366">
        <v>636.26</v>
      </c>
      <c r="U255" s="366">
        <v>741.4</v>
      </c>
      <c r="V255" s="366">
        <v>10275.030000000001</v>
      </c>
      <c r="W255" s="366">
        <v>9.0399999999999991</v>
      </c>
      <c r="X255" s="366">
        <v>36389</v>
      </c>
      <c r="Y255" s="366">
        <v>69</v>
      </c>
      <c r="Z255" s="366">
        <v>267.97000000000003</v>
      </c>
      <c r="AA255" s="366">
        <v>0.16</v>
      </c>
      <c r="AB255" s="366">
        <v>6968.67</v>
      </c>
      <c r="AC255" s="366">
        <v>0</v>
      </c>
      <c r="AD255" s="366">
        <v>54169</v>
      </c>
      <c r="AE255" s="262">
        <v>79</v>
      </c>
      <c r="AF255" s="366">
        <v>1.18</v>
      </c>
      <c r="AG255" s="367">
        <v>0</v>
      </c>
      <c r="AH255" s="366"/>
      <c r="AI255" s="262"/>
      <c r="AJ255" s="396"/>
      <c r="AK255" s="367"/>
      <c r="AL255" s="396"/>
      <c r="AM255" s="367"/>
      <c r="AN255" s="396"/>
      <c r="AO255" s="367"/>
    </row>
    <row r="256" spans="1:41" ht="15" x14ac:dyDescent="0.2">
      <c r="A256" s="383">
        <f t="shared" si="15"/>
        <v>45686</v>
      </c>
      <c r="B256" s="93" t="s">
        <v>285</v>
      </c>
      <c r="C256" s="101" t="str">
        <f t="shared" si="14"/>
        <v>45686 1200H</v>
      </c>
      <c r="D256" s="362">
        <v>1306.83</v>
      </c>
      <c r="E256" s="363">
        <v>49.67</v>
      </c>
      <c r="F256" s="362">
        <v>1108.67</v>
      </c>
      <c r="G256" s="363">
        <v>6.2</v>
      </c>
      <c r="H256" s="362"/>
      <c r="I256" s="365"/>
      <c r="J256" s="423">
        <v>74402.990000000005</v>
      </c>
      <c r="K256" s="364">
        <v>906.65</v>
      </c>
      <c r="L256" s="364">
        <v>33248.5</v>
      </c>
      <c r="M256" s="363">
        <v>105.02</v>
      </c>
      <c r="N256" s="362">
        <v>6023.8</v>
      </c>
      <c r="O256" s="364">
        <v>15.78</v>
      </c>
      <c r="P256" s="364">
        <v>33391.800000000003</v>
      </c>
      <c r="Q256" s="364">
        <v>29.2</v>
      </c>
      <c r="R256" s="364"/>
      <c r="S256" s="364"/>
      <c r="T256" s="364">
        <v>636.48</v>
      </c>
      <c r="U256" s="364">
        <v>742.3</v>
      </c>
      <c r="V256" s="364">
        <v>10278.540000000001</v>
      </c>
      <c r="W256" s="364">
        <v>9.0399999999999991</v>
      </c>
      <c r="X256" s="364">
        <v>36394</v>
      </c>
      <c r="Y256" s="364">
        <v>69</v>
      </c>
      <c r="Z256" s="364">
        <v>268.32</v>
      </c>
      <c r="AA256" s="364">
        <v>0.16</v>
      </c>
      <c r="AB256" s="364">
        <v>6974.48</v>
      </c>
      <c r="AC256" s="364">
        <v>0</v>
      </c>
      <c r="AD256" s="364">
        <v>54169</v>
      </c>
      <c r="AE256" s="363">
        <v>79</v>
      </c>
      <c r="AF256" s="364">
        <v>1.5</v>
      </c>
      <c r="AG256" s="365">
        <v>0</v>
      </c>
      <c r="AH256" s="364"/>
      <c r="AI256" s="363"/>
      <c r="AJ256" s="397"/>
      <c r="AK256" s="365"/>
      <c r="AL256" s="397"/>
      <c r="AM256" s="365"/>
      <c r="AN256" s="397"/>
      <c r="AO256" s="365"/>
    </row>
    <row r="257" spans="1:41" ht="15" x14ac:dyDescent="0.2">
      <c r="A257" s="383">
        <f t="shared" si="15"/>
        <v>45687</v>
      </c>
      <c r="B257" s="93" t="s">
        <v>2185</v>
      </c>
      <c r="C257" s="101" t="str">
        <f t="shared" si="14"/>
        <v>45687 0000H</v>
      </c>
      <c r="D257" s="261">
        <v>1312.79</v>
      </c>
      <c r="E257" s="262">
        <v>49.67</v>
      </c>
      <c r="F257" s="261">
        <v>1108.67</v>
      </c>
      <c r="G257" s="262">
        <v>6.2</v>
      </c>
      <c r="H257" s="261"/>
      <c r="I257" s="367"/>
      <c r="J257" s="424">
        <v>74411.19</v>
      </c>
      <c r="K257" s="366">
        <v>906.65</v>
      </c>
      <c r="L257" s="366">
        <v>33249.58</v>
      </c>
      <c r="M257" s="262">
        <v>105.07</v>
      </c>
      <c r="N257" s="261">
        <v>6028.13</v>
      </c>
      <c r="O257" s="366">
        <v>15.78</v>
      </c>
      <c r="P257" s="366">
        <v>33395.5</v>
      </c>
      <c r="Q257" s="366">
        <v>29.2</v>
      </c>
      <c r="R257" s="366"/>
      <c r="S257" s="366"/>
      <c r="T257" s="366">
        <v>636.94000000000005</v>
      </c>
      <c r="U257" s="366">
        <v>742.63</v>
      </c>
      <c r="V257" s="366">
        <v>10283.030000000001</v>
      </c>
      <c r="W257" s="366">
        <v>9.0399999999999991</v>
      </c>
      <c r="X257" s="366">
        <v>36401</v>
      </c>
      <c r="Y257" s="366">
        <v>69</v>
      </c>
      <c r="Z257" s="366">
        <v>268.32</v>
      </c>
      <c r="AA257" s="366">
        <v>0.16</v>
      </c>
      <c r="AB257" s="366">
        <v>6981.45</v>
      </c>
      <c r="AC257" s="366">
        <v>0</v>
      </c>
      <c r="AD257" s="366">
        <v>54169</v>
      </c>
      <c r="AE257" s="262">
        <v>79</v>
      </c>
      <c r="AF257" s="366">
        <v>3.76</v>
      </c>
      <c r="AG257" s="367">
        <v>0</v>
      </c>
      <c r="AH257" s="366"/>
      <c r="AI257" s="262"/>
      <c r="AJ257" s="396"/>
      <c r="AK257" s="367"/>
      <c r="AL257" s="396"/>
      <c r="AM257" s="367"/>
      <c r="AN257" s="396"/>
      <c r="AO257" s="367"/>
    </row>
    <row r="258" spans="1:41" ht="15" x14ac:dyDescent="0.2">
      <c r="A258" s="383">
        <f t="shared" si="15"/>
        <v>45687</v>
      </c>
      <c r="B258" s="93" t="s">
        <v>285</v>
      </c>
      <c r="C258" s="101" t="str">
        <f t="shared" si="14"/>
        <v>45687 1200H</v>
      </c>
      <c r="D258" s="362">
        <v>1317.03</v>
      </c>
      <c r="E258" s="363">
        <v>49.67</v>
      </c>
      <c r="F258" s="362">
        <v>1108.67</v>
      </c>
      <c r="G258" s="363">
        <v>6.2</v>
      </c>
      <c r="H258" s="362"/>
      <c r="I258" s="365"/>
      <c r="J258" s="423">
        <v>74419.66</v>
      </c>
      <c r="K258" s="364">
        <v>906.65</v>
      </c>
      <c r="L258" s="364">
        <v>33253.379999999997</v>
      </c>
      <c r="M258" s="363">
        <v>105.07</v>
      </c>
      <c r="N258" s="362">
        <v>6028.18</v>
      </c>
      <c r="O258" s="364">
        <v>16.059999999999999</v>
      </c>
      <c r="P258" s="364">
        <v>33402.400000000001</v>
      </c>
      <c r="Q258" s="364">
        <v>29.2</v>
      </c>
      <c r="R258" s="364"/>
      <c r="S258" s="364"/>
      <c r="T258" s="364">
        <v>639.53</v>
      </c>
      <c r="U258" s="364">
        <v>742.63</v>
      </c>
      <c r="V258" s="364">
        <v>10286.73</v>
      </c>
      <c r="W258" s="364">
        <v>9.0399999999999991</v>
      </c>
      <c r="X258" s="364">
        <v>36407</v>
      </c>
      <c r="Y258" s="364">
        <v>69</v>
      </c>
      <c r="Z258" s="364">
        <v>270.64999999999998</v>
      </c>
      <c r="AA258" s="364">
        <v>0.16</v>
      </c>
      <c r="AB258" s="364">
        <v>6987.58</v>
      </c>
      <c r="AC258" s="364">
        <v>0</v>
      </c>
      <c r="AD258" s="364">
        <v>54169</v>
      </c>
      <c r="AE258" s="363">
        <v>79</v>
      </c>
      <c r="AF258" s="364">
        <v>6.62</v>
      </c>
      <c r="AG258" s="365">
        <v>0</v>
      </c>
      <c r="AH258" s="364"/>
      <c r="AI258" s="363"/>
      <c r="AJ258" s="397"/>
      <c r="AK258" s="365"/>
      <c r="AL258" s="397"/>
      <c r="AM258" s="365"/>
      <c r="AN258" s="397"/>
      <c r="AO258" s="365"/>
    </row>
    <row r="259" spans="1:41" ht="15" x14ac:dyDescent="0.2">
      <c r="A259" s="383">
        <f t="shared" si="15"/>
        <v>45688</v>
      </c>
      <c r="B259" s="93" t="s">
        <v>2185</v>
      </c>
      <c r="C259" s="101" t="str">
        <f t="shared" si="14"/>
        <v>45688 0000H</v>
      </c>
      <c r="D259" s="261">
        <v>1323.61</v>
      </c>
      <c r="E259" s="262">
        <v>49.67</v>
      </c>
      <c r="F259" s="261">
        <v>1108.67</v>
      </c>
      <c r="G259" s="262">
        <v>6.2</v>
      </c>
      <c r="H259" s="261"/>
      <c r="I259" s="367"/>
      <c r="J259" s="424">
        <v>74428.06</v>
      </c>
      <c r="K259" s="366">
        <v>906.65</v>
      </c>
      <c r="L259" s="366">
        <v>33257.120000000003</v>
      </c>
      <c r="M259" s="262">
        <v>105.7</v>
      </c>
      <c r="N259" s="261">
        <v>6028.18</v>
      </c>
      <c r="O259" s="366">
        <v>16.3</v>
      </c>
      <c r="P259" s="366">
        <v>33409.199999999997</v>
      </c>
      <c r="Q259" s="366">
        <v>29.2</v>
      </c>
      <c r="R259" s="366"/>
      <c r="S259" s="366"/>
      <c r="T259" s="366">
        <v>642.91</v>
      </c>
      <c r="U259" s="366">
        <v>742.91</v>
      </c>
      <c r="V259" s="366">
        <v>10291.120000000001</v>
      </c>
      <c r="W259" s="366">
        <v>9.0399999999999991</v>
      </c>
      <c r="X259" s="366">
        <v>36414</v>
      </c>
      <c r="Y259" s="366">
        <v>69</v>
      </c>
      <c r="Z259" s="366">
        <v>273.24</v>
      </c>
      <c r="AA259" s="366">
        <v>0.16</v>
      </c>
      <c r="AB259" s="366">
        <v>6994.59</v>
      </c>
      <c r="AC259" s="366">
        <v>0</v>
      </c>
      <c r="AD259" s="366">
        <v>54169</v>
      </c>
      <c r="AE259" s="262">
        <v>79</v>
      </c>
      <c r="AF259" s="366">
        <v>7.08</v>
      </c>
      <c r="AG259" s="367">
        <v>0</v>
      </c>
      <c r="AH259" s="366"/>
      <c r="AI259" s="262"/>
      <c r="AJ259" s="396"/>
      <c r="AK259" s="367"/>
      <c r="AL259" s="396"/>
      <c r="AM259" s="367"/>
      <c r="AN259" s="396"/>
      <c r="AO259" s="367"/>
    </row>
    <row r="260" spans="1:41" ht="15" x14ac:dyDescent="0.2">
      <c r="A260" s="383">
        <f t="shared" si="15"/>
        <v>45688</v>
      </c>
      <c r="B260" s="93" t="s">
        <v>285</v>
      </c>
      <c r="C260" s="101" t="str">
        <f t="shared" si="14"/>
        <v>45688 1200H</v>
      </c>
      <c r="D260" s="362">
        <v>1328.89</v>
      </c>
      <c r="E260" s="363">
        <v>49.67</v>
      </c>
      <c r="F260" s="362">
        <v>1108.67</v>
      </c>
      <c r="G260" s="363">
        <v>6.2</v>
      </c>
      <c r="H260" s="362"/>
      <c r="I260" s="365"/>
      <c r="J260" s="423">
        <v>74436.47</v>
      </c>
      <c r="K260" s="364">
        <v>906.65</v>
      </c>
      <c r="L260" s="364">
        <v>33260.89</v>
      </c>
      <c r="M260" s="363">
        <v>105.07</v>
      </c>
      <c r="N260" s="362">
        <v>6028.18</v>
      </c>
      <c r="O260" s="364">
        <v>16.5</v>
      </c>
      <c r="P260" s="364">
        <v>33414.9</v>
      </c>
      <c r="Q260" s="364">
        <v>29.2</v>
      </c>
      <c r="R260" s="364"/>
      <c r="S260" s="364"/>
      <c r="T260" s="364">
        <v>644.4</v>
      </c>
      <c r="U260" s="364">
        <v>743.32</v>
      </c>
      <c r="V260" s="364">
        <v>10294.93</v>
      </c>
      <c r="W260" s="364">
        <v>9.0399999999999991</v>
      </c>
      <c r="X260" s="364">
        <v>36421</v>
      </c>
      <c r="Y260" s="364">
        <v>69</v>
      </c>
      <c r="Z260" s="364">
        <v>276.49</v>
      </c>
      <c r="AA260" s="364">
        <v>0.16</v>
      </c>
      <c r="AB260" s="364">
        <v>7000.82</v>
      </c>
      <c r="AC260" s="364">
        <v>0</v>
      </c>
      <c r="AD260" s="364">
        <v>54169</v>
      </c>
      <c r="AE260" s="363">
        <v>79</v>
      </c>
      <c r="AF260" s="364">
        <v>7.11</v>
      </c>
      <c r="AG260" s="365">
        <v>0</v>
      </c>
      <c r="AH260" s="364"/>
      <c r="AI260" s="363"/>
      <c r="AJ260" s="397"/>
      <c r="AK260" s="365"/>
      <c r="AL260" s="397"/>
      <c r="AM260" s="365"/>
      <c r="AN260" s="397"/>
      <c r="AO260" s="365"/>
    </row>
    <row r="261" spans="1:41" ht="15" x14ac:dyDescent="0.2">
      <c r="A261" s="383">
        <f t="shared" si="15"/>
        <v>45689</v>
      </c>
      <c r="B261" s="93" t="s">
        <v>2185</v>
      </c>
      <c r="C261" s="101" t="str">
        <f t="shared" si="14"/>
        <v>45689 0000H</v>
      </c>
      <c r="D261" s="261">
        <v>1335.25</v>
      </c>
      <c r="E261" s="262">
        <v>49.67</v>
      </c>
      <c r="F261" s="261">
        <v>1108.67</v>
      </c>
      <c r="G261" s="262">
        <v>6.2</v>
      </c>
      <c r="H261" s="261"/>
      <c r="I261" s="367"/>
      <c r="J261" s="424">
        <v>74444.91</v>
      </c>
      <c r="K261" s="366">
        <v>906.65</v>
      </c>
      <c r="L261" s="366">
        <v>33264.58</v>
      </c>
      <c r="M261" s="262">
        <v>105.07</v>
      </c>
      <c r="N261" s="261">
        <v>6028.18</v>
      </c>
      <c r="O261" s="366">
        <v>16.760000000000002</v>
      </c>
      <c r="P261" s="366">
        <v>33418.699999999997</v>
      </c>
      <c r="Q261" s="366">
        <v>29.2</v>
      </c>
      <c r="R261" s="366"/>
      <c r="S261" s="366"/>
      <c r="T261" s="366">
        <v>649.91</v>
      </c>
      <c r="U261" s="366">
        <v>743.32</v>
      </c>
      <c r="V261" s="366">
        <v>10299.280000000001</v>
      </c>
      <c r="W261" s="366">
        <v>9.0399999999999991</v>
      </c>
      <c r="X261" s="366">
        <v>36428</v>
      </c>
      <c r="Y261" s="366">
        <v>69</v>
      </c>
      <c r="Z261" s="366">
        <v>276.86</v>
      </c>
      <c r="AA261" s="366">
        <v>0.16</v>
      </c>
      <c r="AB261" s="366">
        <v>7007.81</v>
      </c>
      <c r="AC261" s="366">
        <v>0</v>
      </c>
      <c r="AD261" s="366">
        <v>54169</v>
      </c>
      <c r="AE261" s="262">
        <v>79</v>
      </c>
      <c r="AF261" s="366">
        <v>10.06</v>
      </c>
      <c r="AG261" s="367">
        <v>0</v>
      </c>
      <c r="AH261" s="366"/>
      <c r="AI261" s="262"/>
      <c r="AJ261" s="396"/>
      <c r="AK261" s="367"/>
      <c r="AL261" s="396"/>
      <c r="AM261" s="367"/>
      <c r="AN261" s="396"/>
      <c r="AO261" s="367"/>
    </row>
    <row r="262" spans="1:41" ht="15" x14ac:dyDescent="0.2">
      <c r="A262" s="383">
        <f t="shared" si="15"/>
        <v>45689</v>
      </c>
      <c r="B262" s="93" t="s">
        <v>285</v>
      </c>
      <c r="C262" s="101" t="str">
        <f t="shared" si="14"/>
        <v>45689 1200H</v>
      </c>
      <c r="D262" s="362">
        <v>1341.54</v>
      </c>
      <c r="E262" s="363">
        <v>49.67</v>
      </c>
      <c r="F262" s="362">
        <v>1108.67</v>
      </c>
      <c r="G262" s="363">
        <v>6.2</v>
      </c>
      <c r="H262" s="362"/>
      <c r="I262" s="365"/>
      <c r="J262" s="423">
        <v>74453.11</v>
      </c>
      <c r="K262" s="364">
        <v>906.65</v>
      </c>
      <c r="L262" s="364">
        <v>33266.050000000003</v>
      </c>
      <c r="M262" s="363">
        <v>105.09</v>
      </c>
      <c r="N262" s="362">
        <v>6028.18</v>
      </c>
      <c r="O262" s="364">
        <v>16.86</v>
      </c>
      <c r="P262" s="364">
        <v>33421.300000000003</v>
      </c>
      <c r="Q262" s="364">
        <v>29.2</v>
      </c>
      <c r="R262" s="364"/>
      <c r="S262" s="364"/>
      <c r="T262" s="364">
        <v>651.41</v>
      </c>
      <c r="U262" s="364">
        <v>744.27</v>
      </c>
      <c r="V262" s="364">
        <v>10302.99</v>
      </c>
      <c r="W262" s="364">
        <v>9.0399999999999991</v>
      </c>
      <c r="X262" s="364">
        <v>36434</v>
      </c>
      <c r="Y262" s="364">
        <v>69</v>
      </c>
      <c r="Z262" s="364">
        <v>282.74</v>
      </c>
      <c r="AA262" s="364">
        <v>0.16</v>
      </c>
      <c r="AB262" s="364">
        <v>7013.17</v>
      </c>
      <c r="AC262" s="364">
        <v>0</v>
      </c>
      <c r="AD262" s="364">
        <v>54169</v>
      </c>
      <c r="AE262" s="363">
        <v>79</v>
      </c>
      <c r="AF262" s="364">
        <v>10.64</v>
      </c>
      <c r="AG262" s="365">
        <v>0.03</v>
      </c>
      <c r="AH262" s="364"/>
      <c r="AI262" s="363"/>
      <c r="AJ262" s="397"/>
      <c r="AK262" s="365"/>
      <c r="AL262" s="397"/>
      <c r="AM262" s="365"/>
      <c r="AN262" s="397"/>
      <c r="AO262" s="365"/>
    </row>
    <row r="263" spans="1:41" ht="15" x14ac:dyDescent="0.2">
      <c r="A263" s="383">
        <f t="shared" si="15"/>
        <v>45690</v>
      </c>
      <c r="B263" s="93" t="s">
        <v>2185</v>
      </c>
      <c r="C263" s="101" t="str">
        <f t="shared" si="14"/>
        <v>45690 0000H</v>
      </c>
      <c r="D263" s="261">
        <v>1347.9</v>
      </c>
      <c r="E263" s="262">
        <v>49.67</v>
      </c>
      <c r="F263" s="261">
        <v>1108.67</v>
      </c>
      <c r="G263" s="262">
        <v>6.2</v>
      </c>
      <c r="H263" s="261"/>
      <c r="I263" s="367"/>
      <c r="J263" s="424">
        <v>74461.27</v>
      </c>
      <c r="K263" s="366">
        <v>906.65</v>
      </c>
      <c r="L263" s="366">
        <v>33266.050000000003</v>
      </c>
      <c r="M263" s="262">
        <v>105.17</v>
      </c>
      <c r="N263" s="261">
        <v>6028.18</v>
      </c>
      <c r="O263" s="366">
        <v>16.93</v>
      </c>
      <c r="P263" s="366">
        <v>33424.9</v>
      </c>
      <c r="Q263" s="366">
        <v>29.2</v>
      </c>
      <c r="R263" s="366"/>
      <c r="S263" s="366"/>
      <c r="T263" s="366">
        <v>657.66</v>
      </c>
      <c r="U263" s="366">
        <v>744.27</v>
      </c>
      <c r="V263" s="366">
        <v>10307.24</v>
      </c>
      <c r="W263" s="366">
        <v>9.0399999999999991</v>
      </c>
      <c r="X263" s="366">
        <v>36441</v>
      </c>
      <c r="Y263" s="366">
        <v>69</v>
      </c>
      <c r="Z263" s="366">
        <v>287.2</v>
      </c>
      <c r="AA263" s="366">
        <v>0.16</v>
      </c>
      <c r="AB263" s="366">
        <v>7020.76</v>
      </c>
      <c r="AC263" s="366">
        <v>0</v>
      </c>
      <c r="AD263" s="366">
        <v>54169</v>
      </c>
      <c r="AE263" s="262">
        <v>79</v>
      </c>
      <c r="AF263" s="366">
        <v>16.3</v>
      </c>
      <c r="AG263" s="367">
        <v>0.03</v>
      </c>
      <c r="AH263" s="366"/>
      <c r="AI263" s="262"/>
      <c r="AJ263" s="396"/>
      <c r="AK263" s="367"/>
      <c r="AL263" s="396"/>
      <c r="AM263" s="367"/>
      <c r="AN263" s="396"/>
      <c r="AO263" s="367"/>
    </row>
    <row r="264" spans="1:41" ht="15" x14ac:dyDescent="0.2">
      <c r="A264" s="383">
        <f t="shared" si="15"/>
        <v>45690</v>
      </c>
      <c r="B264" s="93" t="s">
        <v>285</v>
      </c>
      <c r="C264" s="101" t="str">
        <f t="shared" si="14"/>
        <v>45690 1200H</v>
      </c>
      <c r="D264" s="362">
        <v>1353.64</v>
      </c>
      <c r="E264" s="363">
        <v>49.67</v>
      </c>
      <c r="F264" s="362">
        <v>1108.67</v>
      </c>
      <c r="G264" s="363">
        <v>6.2</v>
      </c>
      <c r="H264" s="362"/>
      <c r="I264" s="365"/>
      <c r="J264" s="423">
        <v>74269.69</v>
      </c>
      <c r="K264" s="364">
        <v>906.35</v>
      </c>
      <c r="L264" s="364">
        <v>33266.29</v>
      </c>
      <c r="M264" s="363">
        <v>105.27</v>
      </c>
      <c r="N264" s="362">
        <v>6028.18</v>
      </c>
      <c r="O264" s="364">
        <v>16.98</v>
      </c>
      <c r="P264" s="364">
        <v>33428.6</v>
      </c>
      <c r="Q264" s="364">
        <v>29.2</v>
      </c>
      <c r="R264" s="364"/>
      <c r="S264" s="364"/>
      <c r="T264" s="364">
        <v>659.24</v>
      </c>
      <c r="U264" s="364">
        <v>744.68</v>
      </c>
      <c r="V264" s="364">
        <v>10311.02</v>
      </c>
      <c r="W264" s="364">
        <v>9.0399999999999991</v>
      </c>
      <c r="X264" s="364">
        <v>36446</v>
      </c>
      <c r="Y264" s="364">
        <v>69</v>
      </c>
      <c r="Z264" s="364">
        <v>293.08</v>
      </c>
      <c r="AA264" s="364">
        <v>0.16</v>
      </c>
      <c r="AB264" s="364">
        <v>7028.68</v>
      </c>
      <c r="AC264" s="364">
        <v>0</v>
      </c>
      <c r="AD264" s="364">
        <v>54169</v>
      </c>
      <c r="AE264" s="363">
        <v>79</v>
      </c>
      <c r="AF264" s="364">
        <v>16.52</v>
      </c>
      <c r="AG264" s="365">
        <v>0.04</v>
      </c>
      <c r="AH264" s="364"/>
      <c r="AI264" s="363"/>
      <c r="AJ264" s="397"/>
      <c r="AK264" s="365"/>
      <c r="AL264" s="397"/>
      <c r="AM264" s="365"/>
      <c r="AN264" s="397"/>
      <c r="AO264" s="365"/>
    </row>
    <row r="265" spans="1:41" ht="15" x14ac:dyDescent="0.2">
      <c r="A265" s="383">
        <f t="shared" si="15"/>
        <v>45691</v>
      </c>
      <c r="B265" s="93" t="s">
        <v>2185</v>
      </c>
      <c r="C265" s="101" t="str">
        <f t="shared" si="14"/>
        <v>45691 0000H</v>
      </c>
      <c r="D265" s="261">
        <v>1360.08</v>
      </c>
      <c r="E265" s="262">
        <v>49.67</v>
      </c>
      <c r="F265" s="261">
        <v>1108.67</v>
      </c>
      <c r="G265" s="262">
        <v>6.2</v>
      </c>
      <c r="H265" s="261"/>
      <c r="I265" s="367"/>
      <c r="J265" s="424">
        <v>74477.789999999994</v>
      </c>
      <c r="K265" s="366">
        <v>906.65</v>
      </c>
      <c r="L265" s="366">
        <v>33266.519999999997</v>
      </c>
      <c r="M265" s="262">
        <v>105.32</v>
      </c>
      <c r="N265" s="261">
        <v>6028.18</v>
      </c>
      <c r="O265" s="366">
        <v>17.04</v>
      </c>
      <c r="P265" s="366">
        <v>33433.1</v>
      </c>
      <c r="Q265" s="366">
        <v>29.2</v>
      </c>
      <c r="R265" s="366"/>
      <c r="S265" s="366"/>
      <c r="T265" s="366">
        <v>663.25</v>
      </c>
      <c r="U265" s="366">
        <v>744.76</v>
      </c>
      <c r="V265" s="366">
        <v>10315.48</v>
      </c>
      <c r="W265" s="366">
        <v>9.0399999999999991</v>
      </c>
      <c r="X265" s="366">
        <v>36453</v>
      </c>
      <c r="Y265" s="366">
        <v>69</v>
      </c>
      <c r="Z265" s="366">
        <v>299.39</v>
      </c>
      <c r="AA265" s="366">
        <v>0.16</v>
      </c>
      <c r="AB265" s="366">
        <v>7032.73</v>
      </c>
      <c r="AC265" s="366">
        <v>0</v>
      </c>
      <c r="AD265" s="366">
        <v>54169</v>
      </c>
      <c r="AE265" s="262">
        <v>79</v>
      </c>
      <c r="AF265" s="366">
        <v>19.95</v>
      </c>
      <c r="AG265" s="367">
        <v>0.05</v>
      </c>
      <c r="AH265" s="366"/>
      <c r="AI265" s="262"/>
      <c r="AJ265" s="396"/>
      <c r="AK265" s="367"/>
      <c r="AL265" s="396"/>
      <c r="AM265" s="367"/>
      <c r="AN265" s="396"/>
      <c r="AO265" s="367"/>
    </row>
    <row r="266" spans="1:41" ht="15" x14ac:dyDescent="0.2">
      <c r="A266" s="383">
        <f t="shared" si="15"/>
        <v>45691</v>
      </c>
      <c r="B266" s="93" t="s">
        <v>285</v>
      </c>
      <c r="C266" s="101" t="str">
        <f t="shared" si="14"/>
        <v>45691 1200H</v>
      </c>
      <c r="D266" s="362">
        <v>1365.61</v>
      </c>
      <c r="E266" s="363">
        <v>49.67</v>
      </c>
      <c r="F266" s="362">
        <v>1108.67</v>
      </c>
      <c r="G266" s="363">
        <v>6.2</v>
      </c>
      <c r="H266" s="362"/>
      <c r="I266" s="365"/>
      <c r="J266" s="423">
        <v>74486.2</v>
      </c>
      <c r="K266" s="364">
        <v>906.65</v>
      </c>
      <c r="L266" s="364">
        <v>33266.519999999997</v>
      </c>
      <c r="M266" s="363">
        <v>105.34</v>
      </c>
      <c r="N266" s="362">
        <v>6028.18</v>
      </c>
      <c r="O266" s="364">
        <v>17.09</v>
      </c>
      <c r="P266" s="364">
        <v>33440.699999999997</v>
      </c>
      <c r="Q266" s="364">
        <v>29.2</v>
      </c>
      <c r="R266" s="364"/>
      <c r="S266" s="364"/>
      <c r="T266" s="364">
        <v>665.17</v>
      </c>
      <c r="U266" s="364">
        <v>745.24</v>
      </c>
      <c r="V266" s="364">
        <v>10319.19</v>
      </c>
      <c r="W266" s="364">
        <v>9.0399999999999991</v>
      </c>
      <c r="X266" s="364">
        <v>36459</v>
      </c>
      <c r="Y266" s="364">
        <v>69</v>
      </c>
      <c r="Z266" s="364">
        <v>303.88</v>
      </c>
      <c r="AA266" s="364">
        <v>0.16</v>
      </c>
      <c r="AB266" s="364">
        <v>7039.2</v>
      </c>
      <c r="AC266" s="364">
        <v>0</v>
      </c>
      <c r="AD266" s="364">
        <v>54169</v>
      </c>
      <c r="AE266" s="363">
        <v>79</v>
      </c>
      <c r="AF266" s="364">
        <v>21.75</v>
      </c>
      <c r="AG266" s="365">
        <v>0.05</v>
      </c>
      <c r="AH266" s="364"/>
      <c r="AI266" s="363"/>
      <c r="AJ266" s="397"/>
      <c r="AK266" s="365"/>
      <c r="AL266" s="397"/>
      <c r="AM266" s="365"/>
      <c r="AN266" s="397"/>
      <c r="AO266" s="365"/>
    </row>
    <row r="267" spans="1:41" ht="15" x14ac:dyDescent="0.2">
      <c r="A267" s="383">
        <f t="shared" si="15"/>
        <v>45692</v>
      </c>
      <c r="B267" s="93" t="s">
        <v>2185</v>
      </c>
      <c r="C267" s="101" t="str">
        <f t="shared" si="14"/>
        <v>45692 0000H</v>
      </c>
      <c r="D267" s="261">
        <v>1371.99</v>
      </c>
      <c r="E267" s="262">
        <v>49.67</v>
      </c>
      <c r="F267" s="261">
        <v>1108.67</v>
      </c>
      <c r="G267" s="262">
        <v>6.2</v>
      </c>
      <c r="H267" s="261"/>
      <c r="I267" s="367"/>
      <c r="J267" s="424">
        <v>74494.399999999994</v>
      </c>
      <c r="K267" s="366">
        <v>906.65</v>
      </c>
      <c r="L267" s="366">
        <v>33266.519999999997</v>
      </c>
      <c r="M267" s="262">
        <v>105.41</v>
      </c>
      <c r="N267" s="261">
        <v>6028.18</v>
      </c>
      <c r="O267" s="366">
        <v>17.09</v>
      </c>
      <c r="P267" s="366">
        <v>33447.699999999997</v>
      </c>
      <c r="Q267" s="366">
        <v>29.2</v>
      </c>
      <c r="R267" s="366"/>
      <c r="S267" s="366"/>
      <c r="T267" s="366">
        <v>669.9</v>
      </c>
      <c r="U267" s="366">
        <v>745.29</v>
      </c>
      <c r="V267" s="366">
        <v>10323.73</v>
      </c>
      <c r="W267" s="366">
        <v>9.0399999999999991</v>
      </c>
      <c r="X267" s="366">
        <v>36467</v>
      </c>
      <c r="Y267" s="366">
        <v>69</v>
      </c>
      <c r="Z267" s="366">
        <v>309.74</v>
      </c>
      <c r="AA267" s="366">
        <v>0.16</v>
      </c>
      <c r="AB267" s="366">
        <v>7046.81</v>
      </c>
      <c r="AC267" s="366">
        <v>0</v>
      </c>
      <c r="AD267" s="366">
        <v>54169</v>
      </c>
      <c r="AE267" s="262">
        <v>79</v>
      </c>
      <c r="AF267" s="366">
        <v>28.57</v>
      </c>
      <c r="AG267" s="367">
        <v>0.05</v>
      </c>
      <c r="AH267" s="366"/>
      <c r="AI267" s="262"/>
      <c r="AJ267" s="396"/>
      <c r="AK267" s="367"/>
      <c r="AL267" s="396"/>
      <c r="AM267" s="367"/>
      <c r="AN267" s="396"/>
      <c r="AO267" s="367"/>
    </row>
    <row r="268" spans="1:41" ht="15" x14ac:dyDescent="0.2">
      <c r="A268" s="383">
        <f t="shared" si="15"/>
        <v>45692</v>
      </c>
      <c r="B268" s="93" t="s">
        <v>285</v>
      </c>
      <c r="C268" s="101" t="str">
        <f t="shared" si="14"/>
        <v>45692 1200H</v>
      </c>
      <c r="D268" s="362">
        <v>1377.4</v>
      </c>
      <c r="E268" s="363">
        <v>49.67</v>
      </c>
      <c r="F268" s="362">
        <v>1108.67</v>
      </c>
      <c r="G268" s="363">
        <v>6.2</v>
      </c>
      <c r="H268" s="362"/>
      <c r="I268" s="365"/>
      <c r="J268" s="423">
        <v>74502.267999999996</v>
      </c>
      <c r="K268" s="364">
        <v>906.65</v>
      </c>
      <c r="L268" s="364">
        <v>33267.53</v>
      </c>
      <c r="M268" s="363">
        <v>105.48</v>
      </c>
      <c r="N268" s="362">
        <v>6028.18</v>
      </c>
      <c r="O268" s="364">
        <v>17.190000000000001</v>
      </c>
      <c r="P268" s="364">
        <v>33455</v>
      </c>
      <c r="Q268" s="364">
        <v>29.2</v>
      </c>
      <c r="R268" s="364"/>
      <c r="S268" s="364"/>
      <c r="T268" s="364">
        <v>671.08</v>
      </c>
      <c r="U268" s="364">
        <v>745.87</v>
      </c>
      <c r="V268" s="364">
        <v>10327.41</v>
      </c>
      <c r="W268" s="364">
        <v>9.0399999999999991</v>
      </c>
      <c r="X268" s="364">
        <v>36473</v>
      </c>
      <c r="Y268" s="364">
        <v>69</v>
      </c>
      <c r="Z268" s="364">
        <v>315.82</v>
      </c>
      <c r="AA268" s="364">
        <v>0.16</v>
      </c>
      <c r="AB268" s="364">
        <v>7053.14</v>
      </c>
      <c r="AC268" s="364">
        <v>0</v>
      </c>
      <c r="AD268" s="364">
        <v>54169</v>
      </c>
      <c r="AE268" s="363">
        <v>79</v>
      </c>
      <c r="AF268" s="364">
        <v>31.3</v>
      </c>
      <c r="AG268" s="365">
        <v>0.06</v>
      </c>
      <c r="AH268" s="364">
        <v>62.14</v>
      </c>
      <c r="AI268" s="363">
        <v>0.22</v>
      </c>
      <c r="AJ268" s="397"/>
      <c r="AK268" s="365"/>
      <c r="AL268" s="397"/>
      <c r="AM268" s="365"/>
      <c r="AN268" s="397"/>
      <c r="AO268" s="365"/>
    </row>
    <row r="269" spans="1:41" ht="15" x14ac:dyDescent="0.2">
      <c r="A269" s="383">
        <f t="shared" si="15"/>
        <v>45693</v>
      </c>
      <c r="B269" s="93" t="s">
        <v>2185</v>
      </c>
      <c r="C269" s="101" t="str">
        <f t="shared" si="14"/>
        <v>45693 0000H</v>
      </c>
      <c r="D269" s="261">
        <v>1383.86</v>
      </c>
      <c r="E269" s="262">
        <v>49.67</v>
      </c>
      <c r="F269" s="261">
        <v>1108.67</v>
      </c>
      <c r="G269" s="262">
        <v>6.2</v>
      </c>
      <c r="H269" s="261"/>
      <c r="I269" s="367"/>
      <c r="J269" s="424">
        <v>74504.73</v>
      </c>
      <c r="K269" s="366">
        <v>906.65</v>
      </c>
      <c r="L269" s="366">
        <v>33271.360000000001</v>
      </c>
      <c r="M269" s="262">
        <v>105.48</v>
      </c>
      <c r="N269" s="261">
        <v>6028.18</v>
      </c>
      <c r="O269" s="366">
        <v>17.28</v>
      </c>
      <c r="P269" s="366">
        <v>33462.400000000001</v>
      </c>
      <c r="Q269" s="366">
        <v>29.2</v>
      </c>
      <c r="R269" s="366"/>
      <c r="S269" s="366"/>
      <c r="T269" s="366">
        <v>674.9</v>
      </c>
      <c r="U269" s="366">
        <v>745.97</v>
      </c>
      <c r="V269" s="366">
        <v>10331.83</v>
      </c>
      <c r="W269" s="366">
        <v>9.0399999999999991</v>
      </c>
      <c r="X269" s="366">
        <v>36481</v>
      </c>
      <c r="Y269" s="366">
        <v>69</v>
      </c>
      <c r="Z269" s="366">
        <v>323.60000000000002</v>
      </c>
      <c r="AA269" s="366">
        <v>0.16</v>
      </c>
      <c r="AB269" s="366">
        <v>7065.05</v>
      </c>
      <c r="AC269" s="366">
        <v>0</v>
      </c>
      <c r="AD269" s="366">
        <v>54169</v>
      </c>
      <c r="AE269" s="262">
        <v>79</v>
      </c>
      <c r="AF269" s="366">
        <v>40.61</v>
      </c>
      <c r="AG269" s="367">
        <v>0.06</v>
      </c>
      <c r="AH269" s="366">
        <v>72.400000000000006</v>
      </c>
      <c r="AI269" s="262">
        <v>0.22</v>
      </c>
      <c r="AJ269" s="396"/>
      <c r="AK269" s="367"/>
      <c r="AL269" s="396"/>
      <c r="AM269" s="367"/>
      <c r="AN269" s="396"/>
      <c r="AO269" s="367"/>
    </row>
    <row r="270" spans="1:41" ht="15" x14ac:dyDescent="0.2">
      <c r="A270" s="383">
        <f t="shared" si="15"/>
        <v>45693</v>
      </c>
      <c r="B270" s="93" t="s">
        <v>285</v>
      </c>
      <c r="C270" s="101" t="str">
        <f t="shared" si="14"/>
        <v>45693 1200H</v>
      </c>
      <c r="D270" s="362">
        <v>1389.45</v>
      </c>
      <c r="E270" s="363">
        <v>49.67</v>
      </c>
      <c r="F270" s="362">
        <v>1108.67</v>
      </c>
      <c r="G270" s="363">
        <v>6.2</v>
      </c>
      <c r="H270" s="362"/>
      <c r="I270" s="365"/>
      <c r="J270" s="423">
        <v>74504.740000000005</v>
      </c>
      <c r="K270" s="364">
        <v>907.27</v>
      </c>
      <c r="L270" s="364">
        <v>33275.1</v>
      </c>
      <c r="M270" s="363">
        <v>105.48</v>
      </c>
      <c r="N270" s="362">
        <v>6028.18</v>
      </c>
      <c r="O270" s="364">
        <v>17.34</v>
      </c>
      <c r="P270" s="364">
        <v>33469</v>
      </c>
      <c r="Q270" s="364">
        <v>29.2</v>
      </c>
      <c r="R270" s="364"/>
      <c r="S270" s="364"/>
      <c r="T270" s="364">
        <v>676.27</v>
      </c>
      <c r="U270" s="364">
        <v>746.66</v>
      </c>
      <c r="V270" s="364">
        <v>10335.379999999999</v>
      </c>
      <c r="W270" s="364">
        <v>9.0399999999999991</v>
      </c>
      <c r="X270" s="364">
        <v>36487</v>
      </c>
      <c r="Y270" s="364">
        <v>69</v>
      </c>
      <c r="Z270" s="364">
        <v>330.06</v>
      </c>
      <c r="AA270" s="364">
        <v>0.16</v>
      </c>
      <c r="AB270" s="364">
        <v>7066.23</v>
      </c>
      <c r="AC270" s="364">
        <v>0</v>
      </c>
      <c r="AD270" s="364">
        <v>54169</v>
      </c>
      <c r="AE270" s="363">
        <v>79</v>
      </c>
      <c r="AF270" s="364">
        <v>45.28</v>
      </c>
      <c r="AG270" s="365">
        <v>0.06</v>
      </c>
      <c r="AH270" s="364"/>
      <c r="AI270" s="363"/>
      <c r="AJ270" s="397"/>
      <c r="AK270" s="365"/>
      <c r="AL270" s="397"/>
      <c r="AM270" s="365"/>
      <c r="AN270" s="397"/>
      <c r="AO270" s="365"/>
    </row>
    <row r="271" spans="1:41" ht="15" x14ac:dyDescent="0.2">
      <c r="A271" s="383">
        <f t="shared" si="15"/>
        <v>45694</v>
      </c>
      <c r="B271" s="93" t="s">
        <v>2185</v>
      </c>
      <c r="C271" s="101" t="str">
        <f t="shared" si="14"/>
        <v>45694 0000H</v>
      </c>
      <c r="D271" s="261">
        <v>1395.65</v>
      </c>
      <c r="E271" s="262">
        <v>49.67</v>
      </c>
      <c r="F271" s="261">
        <v>1108.67</v>
      </c>
      <c r="G271" s="262">
        <v>6.2</v>
      </c>
      <c r="H271" s="261"/>
      <c r="I271" s="367"/>
      <c r="J271" s="424">
        <v>74504.740000000005</v>
      </c>
      <c r="K271" s="366">
        <v>907.63</v>
      </c>
      <c r="L271" s="366">
        <v>33278.25</v>
      </c>
      <c r="M271" s="262">
        <v>105.51</v>
      </c>
      <c r="N271" s="261">
        <v>6028.18</v>
      </c>
      <c r="O271" s="366">
        <v>17.41</v>
      </c>
      <c r="P271" s="366">
        <v>33474.800000000003</v>
      </c>
      <c r="Q271" s="366">
        <v>29.2</v>
      </c>
      <c r="R271" s="366"/>
      <c r="S271" s="366"/>
      <c r="T271" s="366">
        <v>681.46</v>
      </c>
      <c r="U271" s="366">
        <v>746.66</v>
      </c>
      <c r="V271" s="366">
        <v>10339.73</v>
      </c>
      <c r="W271" s="366">
        <v>9.0399999999999991</v>
      </c>
      <c r="X271" s="366">
        <v>36494</v>
      </c>
      <c r="Y271" s="366">
        <v>69</v>
      </c>
      <c r="Z271" s="366">
        <v>337.55</v>
      </c>
      <c r="AA271" s="366">
        <v>0.16</v>
      </c>
      <c r="AB271" s="366">
        <v>7073.75</v>
      </c>
      <c r="AC271" s="366">
        <v>0</v>
      </c>
      <c r="AD271" s="366">
        <v>54169</v>
      </c>
      <c r="AE271" s="262">
        <v>79</v>
      </c>
      <c r="AF271" s="366">
        <v>53.71</v>
      </c>
      <c r="AG271" s="367">
        <v>0.06</v>
      </c>
      <c r="AH271" s="366"/>
      <c r="AI271" s="262"/>
      <c r="AJ271" s="396"/>
      <c r="AK271" s="367"/>
      <c r="AL271" s="396"/>
      <c r="AM271" s="367"/>
      <c r="AN271" s="396"/>
      <c r="AO271" s="367"/>
    </row>
    <row r="272" spans="1:41" ht="15" x14ac:dyDescent="0.2">
      <c r="A272" s="383">
        <f t="shared" si="15"/>
        <v>45694</v>
      </c>
      <c r="B272" s="93" t="s">
        <v>285</v>
      </c>
      <c r="C272" s="101" t="str">
        <f t="shared" si="14"/>
        <v>45694 1200H</v>
      </c>
      <c r="D272" s="362">
        <v>1400.96</v>
      </c>
      <c r="E272" s="363">
        <v>49.67</v>
      </c>
      <c r="F272" s="362">
        <v>1108.67</v>
      </c>
      <c r="G272" s="363">
        <v>6.2</v>
      </c>
      <c r="H272" s="362"/>
      <c r="I272" s="365"/>
      <c r="J272" s="423">
        <v>74504.740000000005</v>
      </c>
      <c r="K272" s="364">
        <v>907.96</v>
      </c>
      <c r="L272" s="364">
        <v>33281.82</v>
      </c>
      <c r="M272" s="363">
        <v>105.51</v>
      </c>
      <c r="N272" s="362">
        <v>6028.18</v>
      </c>
      <c r="O272" s="364">
        <v>17.41</v>
      </c>
      <c r="P272" s="364">
        <v>33482.199999999997</v>
      </c>
      <c r="Q272" s="364">
        <v>29.2</v>
      </c>
      <c r="R272" s="364"/>
      <c r="S272" s="364"/>
      <c r="T272" s="364">
        <v>683.05</v>
      </c>
      <c r="U272" s="364">
        <v>747.07</v>
      </c>
      <c r="V272" s="364">
        <v>10343.379999999999</v>
      </c>
      <c r="W272" s="364">
        <v>9.0399999999999991</v>
      </c>
      <c r="X272" s="364">
        <v>36500</v>
      </c>
      <c r="Y272" s="364">
        <v>69</v>
      </c>
      <c r="Z272" s="364">
        <v>343.93</v>
      </c>
      <c r="AA272" s="364">
        <v>0.16</v>
      </c>
      <c r="AB272" s="364">
        <v>7079.93</v>
      </c>
      <c r="AC272" s="364">
        <v>0</v>
      </c>
      <c r="AD272" s="364">
        <v>54169</v>
      </c>
      <c r="AE272" s="363">
        <v>79</v>
      </c>
      <c r="AF272" s="364">
        <v>59.77</v>
      </c>
      <c r="AG272" s="365">
        <v>0.06</v>
      </c>
      <c r="AH272" s="364"/>
      <c r="AI272" s="363"/>
      <c r="AJ272" s="397"/>
      <c r="AK272" s="365"/>
      <c r="AL272" s="397"/>
      <c r="AM272" s="365"/>
      <c r="AN272" s="397"/>
      <c r="AO272" s="365"/>
    </row>
    <row r="273" spans="1:41" ht="15" x14ac:dyDescent="0.2">
      <c r="A273" s="383">
        <f t="shared" si="15"/>
        <v>45695</v>
      </c>
      <c r="B273" s="93" t="s">
        <v>2185</v>
      </c>
      <c r="C273" s="101" t="str">
        <f t="shared" si="14"/>
        <v>45695 0000H</v>
      </c>
      <c r="D273" s="261">
        <v>1407</v>
      </c>
      <c r="E273" s="262">
        <v>49.67</v>
      </c>
      <c r="F273" s="261">
        <v>1108.67</v>
      </c>
      <c r="G273" s="262">
        <v>6.2</v>
      </c>
      <c r="H273" s="261"/>
      <c r="I273" s="367"/>
      <c r="J273" s="424">
        <v>74504.740000000005</v>
      </c>
      <c r="K273" s="366">
        <v>908.34</v>
      </c>
      <c r="L273" s="366">
        <v>33285.660000000003</v>
      </c>
      <c r="M273" s="262">
        <v>105.51</v>
      </c>
      <c r="N273" s="261">
        <v>6028.18</v>
      </c>
      <c r="O273" s="366">
        <v>17.41</v>
      </c>
      <c r="P273" s="366">
        <v>33487.9</v>
      </c>
      <c r="Q273" s="366">
        <v>29.2</v>
      </c>
      <c r="R273" s="366"/>
      <c r="S273" s="366"/>
      <c r="T273" s="366">
        <v>687.7</v>
      </c>
      <c r="U273" s="366">
        <v>747.11</v>
      </c>
      <c r="V273" s="366">
        <v>10347.82</v>
      </c>
      <c r="W273" s="366">
        <v>9.0399999999999991</v>
      </c>
      <c r="X273" s="366">
        <v>36507</v>
      </c>
      <c r="Y273" s="366">
        <v>69</v>
      </c>
      <c r="Z273" s="366">
        <v>351.65</v>
      </c>
      <c r="AA273" s="366">
        <v>0.16</v>
      </c>
      <c r="AB273" s="366">
        <v>7087.34</v>
      </c>
      <c r="AC273" s="366">
        <v>0</v>
      </c>
      <c r="AD273" s="366">
        <v>54169</v>
      </c>
      <c r="AE273" s="262">
        <v>79</v>
      </c>
      <c r="AF273" s="366">
        <v>69.23</v>
      </c>
      <c r="AG273" s="367">
        <v>0.06</v>
      </c>
      <c r="AH273" s="366">
        <v>81.319999999999993</v>
      </c>
      <c r="AI273" s="262">
        <v>0.23</v>
      </c>
      <c r="AJ273" s="396"/>
      <c r="AK273" s="367"/>
      <c r="AL273" s="396"/>
      <c r="AM273" s="367"/>
      <c r="AN273" s="396"/>
      <c r="AO273" s="367"/>
    </row>
    <row r="274" spans="1:41" ht="15" x14ac:dyDescent="0.2">
      <c r="A274" s="383">
        <f t="shared" si="15"/>
        <v>45695</v>
      </c>
      <c r="B274" s="93" t="s">
        <v>285</v>
      </c>
      <c r="C274" s="101" t="str">
        <f t="shared" si="14"/>
        <v>45695 1200H</v>
      </c>
      <c r="D274" s="362">
        <v>1412.39</v>
      </c>
      <c r="E274" s="363">
        <v>49.67</v>
      </c>
      <c r="F274" s="362">
        <v>1108.67</v>
      </c>
      <c r="G274" s="363">
        <v>6.2</v>
      </c>
      <c r="H274" s="362"/>
      <c r="I274" s="365"/>
      <c r="J274" s="423">
        <v>74504.740000000005</v>
      </c>
      <c r="K274" s="364">
        <v>908.67</v>
      </c>
      <c r="L274" s="364">
        <v>33289.43</v>
      </c>
      <c r="M274" s="363">
        <v>105.51</v>
      </c>
      <c r="N274" s="362">
        <v>6028.18</v>
      </c>
      <c r="O274" s="364">
        <v>17.41</v>
      </c>
      <c r="P274" s="364">
        <v>33495.800000000003</v>
      </c>
      <c r="Q274" s="364">
        <v>29.2</v>
      </c>
      <c r="R274" s="364"/>
      <c r="S274" s="364"/>
      <c r="T274" s="364">
        <v>688.74</v>
      </c>
      <c r="U274" s="364">
        <v>747.46</v>
      </c>
      <c r="V274" s="364">
        <v>10351.49</v>
      </c>
      <c r="W274" s="364">
        <v>9.0399999999999991</v>
      </c>
      <c r="X274" s="364">
        <v>36513</v>
      </c>
      <c r="Y274" s="364">
        <v>69</v>
      </c>
      <c r="Z274" s="364">
        <v>357.82</v>
      </c>
      <c r="AA274" s="364">
        <v>0.16</v>
      </c>
      <c r="AB274" s="364">
        <v>7093.71</v>
      </c>
      <c r="AC274" s="364">
        <v>0</v>
      </c>
      <c r="AD274" s="364">
        <v>54169</v>
      </c>
      <c r="AE274" s="363">
        <v>79</v>
      </c>
      <c r="AF274" s="364">
        <v>74.59</v>
      </c>
      <c r="AG274" s="365">
        <v>7.0000000000000007E-2</v>
      </c>
      <c r="AH274" s="364">
        <v>81.319999999999993</v>
      </c>
      <c r="AI274" s="363">
        <v>0.23</v>
      </c>
      <c r="AJ274" s="397"/>
      <c r="AK274" s="365"/>
      <c r="AL274" s="397"/>
      <c r="AM274" s="365"/>
      <c r="AN274" s="397"/>
      <c r="AO274" s="365"/>
    </row>
    <row r="275" spans="1:41" ht="15" x14ac:dyDescent="0.2">
      <c r="A275" s="383">
        <f t="shared" si="15"/>
        <v>45696</v>
      </c>
      <c r="B275" s="93" t="s">
        <v>2185</v>
      </c>
      <c r="C275" s="101" t="str">
        <f t="shared" si="14"/>
        <v>45696 0000H</v>
      </c>
      <c r="D275" s="261">
        <v>1417.68</v>
      </c>
      <c r="E275" s="262">
        <v>49.67</v>
      </c>
      <c r="F275" s="261">
        <v>1108.67</v>
      </c>
      <c r="G275" s="262">
        <v>6.2</v>
      </c>
      <c r="H275" s="261"/>
      <c r="I275" s="367"/>
      <c r="J275" s="424">
        <v>74509.73</v>
      </c>
      <c r="K275" s="366">
        <v>908.86</v>
      </c>
      <c r="L275" s="366">
        <v>33293.199999999997</v>
      </c>
      <c r="M275" s="262">
        <v>105.51</v>
      </c>
      <c r="N275" s="261">
        <v>6028.18</v>
      </c>
      <c r="O275" s="366">
        <v>17.41</v>
      </c>
      <c r="P275" s="366">
        <v>33502.6</v>
      </c>
      <c r="Q275" s="366">
        <v>29.2</v>
      </c>
      <c r="R275" s="366"/>
      <c r="S275" s="366"/>
      <c r="T275" s="366">
        <v>692.8</v>
      </c>
      <c r="U275" s="366">
        <v>747.49</v>
      </c>
      <c r="V275" s="366">
        <v>10355.879999999999</v>
      </c>
      <c r="W275" s="366">
        <v>9.0399999999999991</v>
      </c>
      <c r="X275" s="366">
        <v>36520</v>
      </c>
      <c r="Y275" s="366">
        <v>69</v>
      </c>
      <c r="Z275" s="366">
        <v>364.83</v>
      </c>
      <c r="AA275" s="366">
        <v>0.16</v>
      </c>
      <c r="AB275" s="366">
        <v>7101</v>
      </c>
      <c r="AC275" s="366">
        <v>0</v>
      </c>
      <c r="AD275" s="366">
        <v>54169</v>
      </c>
      <c r="AE275" s="262">
        <v>79</v>
      </c>
      <c r="AF275" s="366">
        <v>84.66</v>
      </c>
      <c r="AG275" s="367">
        <v>7.0000000000000007E-2</v>
      </c>
      <c r="AH275" s="366">
        <v>81.319999999999993</v>
      </c>
      <c r="AI275" s="262">
        <v>0.23</v>
      </c>
      <c r="AJ275" s="396"/>
      <c r="AK275" s="367"/>
      <c r="AL275" s="396"/>
      <c r="AM275" s="367"/>
      <c r="AN275" s="396"/>
      <c r="AO275" s="367"/>
    </row>
    <row r="276" spans="1:41" ht="15" x14ac:dyDescent="0.2">
      <c r="A276" s="383">
        <f t="shared" si="15"/>
        <v>45696</v>
      </c>
      <c r="B276" s="93" t="s">
        <v>285</v>
      </c>
      <c r="C276" s="101" t="str">
        <f t="shared" si="14"/>
        <v>45696 1200H</v>
      </c>
      <c r="D276" s="362">
        <v>1421.72</v>
      </c>
      <c r="E276" s="363">
        <v>49.67</v>
      </c>
      <c r="F276" s="362">
        <v>1108.67</v>
      </c>
      <c r="G276" s="363">
        <v>6.2</v>
      </c>
      <c r="H276" s="362"/>
      <c r="I276" s="365"/>
      <c r="J276" s="423">
        <v>74518.5</v>
      </c>
      <c r="K276" s="364">
        <v>908.86</v>
      </c>
      <c r="L276" s="364">
        <v>33296.949999999997</v>
      </c>
      <c r="M276" s="363">
        <v>105.51</v>
      </c>
      <c r="N276" s="362">
        <v>6028.18</v>
      </c>
      <c r="O276" s="364">
        <v>17.41</v>
      </c>
      <c r="P276" s="364">
        <v>33510</v>
      </c>
      <c r="Q276" s="364">
        <v>29.2</v>
      </c>
      <c r="R276" s="364"/>
      <c r="S276" s="364"/>
      <c r="T276" s="364">
        <v>693.51</v>
      </c>
      <c r="U276" s="364">
        <v>747.86</v>
      </c>
      <c r="V276" s="364">
        <v>10359.530000000001</v>
      </c>
      <c r="W276" s="364">
        <v>9.0399999999999991</v>
      </c>
      <c r="X276" s="364">
        <v>36526</v>
      </c>
      <c r="Y276" s="364">
        <v>69</v>
      </c>
      <c r="Z276" s="364">
        <v>371.05</v>
      </c>
      <c r="AA276" s="364">
        <v>0.16</v>
      </c>
      <c r="AB276" s="364">
        <v>7106.94</v>
      </c>
      <c r="AC276" s="364">
        <v>0</v>
      </c>
      <c r="AD276" s="364">
        <v>54169</v>
      </c>
      <c r="AE276" s="363">
        <v>79</v>
      </c>
      <c r="AF276" s="364">
        <v>89.95</v>
      </c>
      <c r="AG276" s="365">
        <v>7.0000000000000007E-2</v>
      </c>
      <c r="AH276" s="364">
        <v>81.319999999999993</v>
      </c>
      <c r="AI276" s="363">
        <v>0.23</v>
      </c>
      <c r="AJ276" s="397"/>
      <c r="AK276" s="365"/>
      <c r="AL276" s="397"/>
      <c r="AM276" s="365"/>
      <c r="AN276" s="397"/>
      <c r="AO276" s="365"/>
    </row>
    <row r="277" spans="1:41" ht="15" x14ac:dyDescent="0.2">
      <c r="A277" s="383">
        <f t="shared" si="15"/>
        <v>45697</v>
      </c>
      <c r="B277" s="93" t="s">
        <v>2185</v>
      </c>
      <c r="C277" s="101" t="str">
        <f t="shared" si="14"/>
        <v>45697 0000H</v>
      </c>
      <c r="D277" s="261">
        <v>1426.76</v>
      </c>
      <c r="E277" s="262">
        <v>49.67</v>
      </c>
      <c r="F277" s="261">
        <v>1108.67</v>
      </c>
      <c r="G277" s="262">
        <v>6.2</v>
      </c>
      <c r="H277" s="261"/>
      <c r="I277" s="367"/>
      <c r="J277" s="424">
        <v>74525.59</v>
      </c>
      <c r="K277" s="366">
        <v>908.93</v>
      </c>
      <c r="L277" s="366">
        <v>33300.699999999997</v>
      </c>
      <c r="M277" s="262">
        <v>105.51</v>
      </c>
      <c r="N277" s="261">
        <v>6028.18</v>
      </c>
      <c r="O277" s="366">
        <v>17.48</v>
      </c>
      <c r="P277" s="366">
        <v>33516.6</v>
      </c>
      <c r="Q277" s="366">
        <v>29.2</v>
      </c>
      <c r="R277" s="366"/>
      <c r="S277" s="366"/>
      <c r="T277" s="366">
        <v>695.3</v>
      </c>
      <c r="U277" s="366">
        <v>748.41</v>
      </c>
      <c r="V277" s="366">
        <v>10363.61</v>
      </c>
      <c r="W277" s="366">
        <v>9.0399999999999991</v>
      </c>
      <c r="X277" s="366">
        <v>36532</v>
      </c>
      <c r="Y277" s="366">
        <v>69</v>
      </c>
      <c r="Z277" s="366">
        <v>376.9</v>
      </c>
      <c r="AA277" s="366">
        <v>0.16</v>
      </c>
      <c r="AB277" s="366">
        <v>7113.52</v>
      </c>
      <c r="AC277" s="366">
        <v>0</v>
      </c>
      <c r="AD277" s="366">
        <v>54169</v>
      </c>
      <c r="AE277" s="262">
        <v>79</v>
      </c>
      <c r="AF277" s="366">
        <v>96.45</v>
      </c>
      <c r="AG277" s="367">
        <v>7.0000000000000007E-2</v>
      </c>
      <c r="AH277" s="366">
        <v>81.319999999999993</v>
      </c>
      <c r="AI277" s="262">
        <v>0.23</v>
      </c>
      <c r="AJ277" s="396"/>
      <c r="AK277" s="367"/>
      <c r="AL277" s="396"/>
      <c r="AM277" s="367"/>
      <c r="AN277" s="396"/>
      <c r="AO277" s="367"/>
    </row>
    <row r="278" spans="1:41" ht="15" x14ac:dyDescent="0.2">
      <c r="A278" s="383">
        <f t="shared" si="15"/>
        <v>45697</v>
      </c>
      <c r="B278" s="93" t="s">
        <v>285</v>
      </c>
      <c r="C278" s="101" t="str">
        <f t="shared" si="14"/>
        <v>45697 1200H</v>
      </c>
      <c r="D278" s="362"/>
      <c r="E278" s="363"/>
      <c r="F278" s="362">
        <v>1108.67</v>
      </c>
      <c r="G278" s="363">
        <v>6.2</v>
      </c>
      <c r="H278" s="362"/>
      <c r="I278" s="365"/>
      <c r="J278" s="423">
        <v>74528.11</v>
      </c>
      <c r="K278" s="364">
        <v>909.26</v>
      </c>
      <c r="L278" s="364">
        <v>33304.49</v>
      </c>
      <c r="M278" s="363">
        <v>105.51</v>
      </c>
      <c r="N278" s="362">
        <v>6028.18</v>
      </c>
      <c r="O278" s="364">
        <v>17.52</v>
      </c>
      <c r="P278" s="364">
        <v>33523.699999999997</v>
      </c>
      <c r="Q278" s="364">
        <v>29.2</v>
      </c>
      <c r="R278" s="364"/>
      <c r="S278" s="364"/>
      <c r="T278" s="364">
        <v>695.76</v>
      </c>
      <c r="U278" s="364">
        <v>748.95</v>
      </c>
      <c r="V278" s="364">
        <v>10367.07</v>
      </c>
      <c r="W278" s="364">
        <v>9.0399999999999991</v>
      </c>
      <c r="X278" s="364">
        <v>36537</v>
      </c>
      <c r="Y278" s="364">
        <v>69</v>
      </c>
      <c r="Z278" s="364">
        <v>381.13</v>
      </c>
      <c r="AA278" s="364">
        <v>0.16</v>
      </c>
      <c r="AB278" s="364">
        <v>7119.15</v>
      </c>
      <c r="AC278" s="364">
        <v>0</v>
      </c>
      <c r="AD278" s="364">
        <v>54169</v>
      </c>
      <c r="AE278" s="363">
        <v>79</v>
      </c>
      <c r="AF278" s="364">
        <v>100.97</v>
      </c>
      <c r="AG278" s="365">
        <v>7.0000000000000007E-2</v>
      </c>
      <c r="AH278" s="364">
        <v>81.319999999999993</v>
      </c>
      <c r="AI278" s="363">
        <v>0.23</v>
      </c>
      <c r="AJ278" s="397"/>
      <c r="AK278" s="365"/>
      <c r="AL278" s="397"/>
      <c r="AM278" s="365"/>
      <c r="AN278" s="397"/>
      <c r="AO278" s="365"/>
    </row>
    <row r="279" spans="1:41" ht="15" x14ac:dyDescent="0.2">
      <c r="A279" s="383">
        <f t="shared" si="15"/>
        <v>45698</v>
      </c>
      <c r="B279" s="93" t="s">
        <v>2185</v>
      </c>
      <c r="C279" s="101" t="str">
        <f t="shared" si="14"/>
        <v>45698 0000H</v>
      </c>
      <c r="D279" s="261">
        <v>1434.72</v>
      </c>
      <c r="E279" s="262">
        <v>49.67</v>
      </c>
      <c r="F279" s="261">
        <v>1108.67</v>
      </c>
      <c r="G279" s="262">
        <v>6.2</v>
      </c>
      <c r="H279" s="261"/>
      <c r="I279" s="367"/>
      <c r="J279" s="424">
        <v>74535.05</v>
      </c>
      <c r="K279" s="366">
        <v>909.27</v>
      </c>
      <c r="L279" s="366">
        <v>33307.129999999997</v>
      </c>
      <c r="M279" s="262">
        <v>105.55</v>
      </c>
      <c r="N279" s="261">
        <v>6028.18</v>
      </c>
      <c r="O279" s="366">
        <v>17.600000000000001</v>
      </c>
      <c r="P279" s="366">
        <v>33529.5</v>
      </c>
      <c r="Q279" s="366">
        <v>29.2</v>
      </c>
      <c r="R279" s="366"/>
      <c r="S279" s="366"/>
      <c r="T279" s="366">
        <v>696</v>
      </c>
      <c r="U279" s="366">
        <v>749.67</v>
      </c>
      <c r="V279" s="366">
        <v>10370.19</v>
      </c>
      <c r="W279" s="366">
        <v>9.0399999999999991</v>
      </c>
      <c r="X279" s="366">
        <v>36543</v>
      </c>
      <c r="Y279" s="366">
        <v>69</v>
      </c>
      <c r="Z279" s="366">
        <v>385.82</v>
      </c>
      <c r="AA279" s="366">
        <v>0.16</v>
      </c>
      <c r="AB279" s="366">
        <v>7126.21</v>
      </c>
      <c r="AC279" s="366">
        <v>0</v>
      </c>
      <c r="AD279" s="366">
        <v>54169</v>
      </c>
      <c r="AE279" s="262">
        <v>79</v>
      </c>
      <c r="AF279" s="366">
        <v>103.08</v>
      </c>
      <c r="AG279" s="367">
        <v>7.0000000000000007E-2</v>
      </c>
      <c r="AH279" s="366">
        <v>81.319999999999993</v>
      </c>
      <c r="AI279" s="262">
        <v>0.23</v>
      </c>
      <c r="AJ279" s="396"/>
      <c r="AK279" s="367"/>
      <c r="AL279" s="396"/>
      <c r="AM279" s="367"/>
      <c r="AN279" s="396"/>
      <c r="AO279" s="367"/>
    </row>
    <row r="280" spans="1:41" ht="15" x14ac:dyDescent="0.2">
      <c r="A280" s="383">
        <f t="shared" si="15"/>
        <v>45698</v>
      </c>
      <c r="B280" s="93" t="s">
        <v>285</v>
      </c>
      <c r="C280" s="101" t="str">
        <f t="shared" si="14"/>
        <v>45698 1200H</v>
      </c>
      <c r="D280" s="362">
        <v>1444.32</v>
      </c>
      <c r="E280" s="363">
        <v>49.67</v>
      </c>
      <c r="F280" s="362">
        <v>1108.67</v>
      </c>
      <c r="G280" s="363">
        <v>6.2</v>
      </c>
      <c r="H280" s="362"/>
      <c r="I280" s="365"/>
      <c r="J280" s="423">
        <v>74558.600000000006</v>
      </c>
      <c r="K280" s="364">
        <v>909.27</v>
      </c>
      <c r="L280" s="364">
        <v>33307.75</v>
      </c>
      <c r="M280" s="363">
        <v>105.7</v>
      </c>
      <c r="N280" s="362">
        <v>6028.18</v>
      </c>
      <c r="O280" s="364">
        <v>17.649999999999999</v>
      </c>
      <c r="P280" s="364">
        <v>33538</v>
      </c>
      <c r="Q280" s="364">
        <v>29.2</v>
      </c>
      <c r="R280" s="364"/>
      <c r="S280" s="364"/>
      <c r="T280" s="364">
        <v>697.75</v>
      </c>
      <c r="U280" s="364">
        <v>750.46</v>
      </c>
      <c r="V280" s="364">
        <v>10376.799999999999</v>
      </c>
      <c r="W280" s="364">
        <v>9.0399999999999991</v>
      </c>
      <c r="X280" s="364">
        <v>36554</v>
      </c>
      <c r="Y280" s="364">
        <v>69</v>
      </c>
      <c r="Z280" s="364">
        <v>392.35</v>
      </c>
      <c r="AA280" s="364">
        <v>0.17</v>
      </c>
      <c r="AB280" s="364">
        <v>7137.86</v>
      </c>
      <c r="AC280" s="364">
        <v>0</v>
      </c>
      <c r="AD280" s="364">
        <v>54169</v>
      </c>
      <c r="AE280" s="363">
        <v>79</v>
      </c>
      <c r="AF280" s="364">
        <v>112.66</v>
      </c>
      <c r="AG280" s="365">
        <v>0.11</v>
      </c>
      <c r="AH280" s="364">
        <v>81.319999999999993</v>
      </c>
      <c r="AI280" s="363">
        <v>0.23</v>
      </c>
      <c r="AJ280" s="397"/>
      <c r="AK280" s="365"/>
      <c r="AL280" s="397"/>
      <c r="AM280" s="365"/>
      <c r="AN280" s="397"/>
      <c r="AO280" s="365"/>
    </row>
    <row r="281" spans="1:41" ht="15" x14ac:dyDescent="0.2">
      <c r="A281" s="383">
        <f t="shared" si="15"/>
        <v>45699</v>
      </c>
      <c r="B281" s="93" t="s">
        <v>2185</v>
      </c>
      <c r="C281" s="101" t="str">
        <f t="shared" ref="C281:C310" si="16">A281 &amp; " " &amp;B281</f>
        <v>45699 0000H</v>
      </c>
      <c r="D281" s="261">
        <v>1454.2</v>
      </c>
      <c r="E281" s="262">
        <v>49.67</v>
      </c>
      <c r="F281" s="261">
        <v>1108.67</v>
      </c>
      <c r="G281" s="262">
        <v>6.2</v>
      </c>
      <c r="H281" s="261"/>
      <c r="I281" s="367"/>
      <c r="J281" s="424">
        <v>74568</v>
      </c>
      <c r="K281" s="366">
        <v>909.27</v>
      </c>
      <c r="L281" s="366">
        <v>33312.370000000003</v>
      </c>
      <c r="M281" s="262">
        <v>105.75</v>
      </c>
      <c r="N281" s="261">
        <v>6028.18</v>
      </c>
      <c r="O281" s="366">
        <v>17.91</v>
      </c>
      <c r="P281" s="366">
        <v>33552.300000000003</v>
      </c>
      <c r="Q281" s="366">
        <v>29.2</v>
      </c>
      <c r="R281" s="366"/>
      <c r="S281" s="366"/>
      <c r="T281" s="366">
        <v>698.54</v>
      </c>
      <c r="U281" s="366">
        <v>751.51</v>
      </c>
      <c r="V281" s="366">
        <v>10384.02</v>
      </c>
      <c r="W281" s="366">
        <v>9.0399999999999991</v>
      </c>
      <c r="X281" s="366">
        <v>36565</v>
      </c>
      <c r="Y281" s="366">
        <v>69</v>
      </c>
      <c r="Z281" s="366">
        <v>404.22</v>
      </c>
      <c r="AA281" s="366">
        <v>0.17</v>
      </c>
      <c r="AB281" s="366">
        <v>7149.87</v>
      </c>
      <c r="AC281" s="366">
        <v>0</v>
      </c>
      <c r="AD281" s="366">
        <v>54169</v>
      </c>
      <c r="AE281" s="262">
        <v>79</v>
      </c>
      <c r="AF281" s="366">
        <v>122.65</v>
      </c>
      <c r="AG281" s="367">
        <v>0.12</v>
      </c>
      <c r="AH281" s="366">
        <v>81.319999999999993</v>
      </c>
      <c r="AI281" s="262">
        <v>0.23</v>
      </c>
      <c r="AJ281" s="396"/>
      <c r="AK281" s="367"/>
      <c r="AL281" s="396"/>
      <c r="AM281" s="367"/>
      <c r="AN281" s="396"/>
      <c r="AO281" s="367"/>
    </row>
    <row r="282" spans="1:41" ht="15" x14ac:dyDescent="0.2">
      <c r="A282" s="383">
        <f t="shared" si="15"/>
        <v>45699</v>
      </c>
      <c r="B282" s="93" t="s">
        <v>285</v>
      </c>
      <c r="C282" s="101" t="str">
        <f t="shared" si="16"/>
        <v>45699 1200H</v>
      </c>
      <c r="D282" s="362">
        <v>1448.28</v>
      </c>
      <c r="E282" s="363">
        <v>49.67</v>
      </c>
      <c r="F282" s="362">
        <v>1108.67</v>
      </c>
      <c r="G282" s="363">
        <v>6.2</v>
      </c>
      <c r="H282" s="362"/>
      <c r="I282" s="365"/>
      <c r="J282" s="423">
        <v>74559.539999999994</v>
      </c>
      <c r="K282" s="364">
        <v>909.27</v>
      </c>
      <c r="L282" s="364">
        <v>33308.620000000003</v>
      </c>
      <c r="M282" s="363">
        <v>105.75</v>
      </c>
      <c r="N282" s="362">
        <v>6028.18</v>
      </c>
      <c r="O282" s="364">
        <v>17.91</v>
      </c>
      <c r="P282" s="364">
        <v>33545</v>
      </c>
      <c r="Q282" s="364">
        <v>29</v>
      </c>
      <c r="R282" s="364"/>
      <c r="S282" s="364"/>
      <c r="T282" s="364">
        <v>698.13</v>
      </c>
      <c r="U282" s="364">
        <v>751.01</v>
      </c>
      <c r="V282" s="364">
        <v>10379.89</v>
      </c>
      <c r="W282" s="364">
        <v>9.0399999999999991</v>
      </c>
      <c r="X282" s="364">
        <v>36559</v>
      </c>
      <c r="Y282" s="364">
        <v>69</v>
      </c>
      <c r="Z282" s="364">
        <v>397.53</v>
      </c>
      <c r="AA282" s="364">
        <v>0.17</v>
      </c>
      <c r="AB282" s="364">
        <v>7143.53</v>
      </c>
      <c r="AC282" s="364">
        <v>0</v>
      </c>
      <c r="AD282" s="364">
        <v>54169</v>
      </c>
      <c r="AE282" s="363">
        <v>79</v>
      </c>
      <c r="AF282" s="364">
        <v>116.95</v>
      </c>
      <c r="AG282" s="365">
        <v>0.12</v>
      </c>
      <c r="AH282" s="364">
        <v>81.319999999999993</v>
      </c>
      <c r="AI282" s="363">
        <v>0.23</v>
      </c>
      <c r="AJ282" s="397"/>
      <c r="AK282" s="365"/>
      <c r="AL282" s="397"/>
      <c r="AM282" s="365"/>
      <c r="AN282" s="397"/>
      <c r="AO282" s="365"/>
    </row>
    <row r="283" spans="1:41" ht="15" x14ac:dyDescent="0.2">
      <c r="A283" s="383">
        <f t="shared" ref="A283:A310" si="17">A281+1</f>
        <v>45700</v>
      </c>
      <c r="B283" s="93" t="s">
        <v>2185</v>
      </c>
      <c r="C283" s="101" t="str">
        <f t="shared" si="16"/>
        <v>45700 0000H</v>
      </c>
      <c r="D283" s="261">
        <v>1454.2</v>
      </c>
      <c r="E283" s="262">
        <v>49.67</v>
      </c>
      <c r="F283" s="261">
        <v>1108.67</v>
      </c>
      <c r="G283" s="262">
        <v>6.2</v>
      </c>
      <c r="H283" s="261"/>
      <c r="I283" s="367"/>
      <c r="J283" s="424">
        <v>74568.66</v>
      </c>
      <c r="K283" s="366">
        <v>909.27</v>
      </c>
      <c r="L283" s="366">
        <v>33312.370000000003</v>
      </c>
      <c r="M283" s="262">
        <v>105.75</v>
      </c>
      <c r="N283" s="261">
        <v>6028.18</v>
      </c>
      <c r="O283" s="366">
        <v>17.91</v>
      </c>
      <c r="P283" s="366">
        <v>33552.300000000003</v>
      </c>
      <c r="Q283" s="366">
        <v>29.2</v>
      </c>
      <c r="R283" s="366"/>
      <c r="S283" s="366"/>
      <c r="T283" s="366">
        <v>698.54</v>
      </c>
      <c r="U283" s="366">
        <v>751.51</v>
      </c>
      <c r="V283" s="366">
        <v>10384.02</v>
      </c>
      <c r="W283" s="366">
        <v>9.0399999999999991</v>
      </c>
      <c r="X283" s="366">
        <v>36565</v>
      </c>
      <c r="Y283" s="366">
        <v>69</v>
      </c>
      <c r="Z283" s="366">
        <v>404.22</v>
      </c>
      <c r="AA283" s="366">
        <v>0.17</v>
      </c>
      <c r="AB283" s="366">
        <v>7149.87</v>
      </c>
      <c r="AC283" s="366">
        <v>0</v>
      </c>
      <c r="AD283" s="366">
        <v>54169</v>
      </c>
      <c r="AE283" s="262">
        <v>79</v>
      </c>
      <c r="AF283" s="366">
        <v>122.65</v>
      </c>
      <c r="AG283" s="367">
        <v>0.12</v>
      </c>
      <c r="AH283" s="366">
        <v>81.319999999999993</v>
      </c>
      <c r="AI283" s="262">
        <v>0.23</v>
      </c>
      <c r="AJ283" s="396"/>
      <c r="AK283" s="367"/>
      <c r="AL283" s="396"/>
      <c r="AM283" s="367"/>
      <c r="AN283" s="396"/>
      <c r="AO283" s="367"/>
    </row>
    <row r="284" spans="1:41" ht="15" x14ac:dyDescent="0.2">
      <c r="A284" s="383">
        <f t="shared" si="17"/>
        <v>45700</v>
      </c>
      <c r="B284" s="93" t="s">
        <v>285</v>
      </c>
      <c r="C284" s="101" t="str">
        <f t="shared" si="16"/>
        <v>45700 1200H</v>
      </c>
      <c r="D284" s="362">
        <v>1457.93</v>
      </c>
      <c r="E284" s="363">
        <v>49.67</v>
      </c>
      <c r="F284" s="362">
        <v>1108.67</v>
      </c>
      <c r="G284" s="363">
        <v>6.2</v>
      </c>
      <c r="H284" s="362"/>
      <c r="I284" s="365"/>
      <c r="J284" s="423">
        <v>74577.19</v>
      </c>
      <c r="K284" s="364">
        <v>909.27</v>
      </c>
      <c r="L284" s="364">
        <v>33316.120000000003</v>
      </c>
      <c r="M284" s="363">
        <v>105.75</v>
      </c>
      <c r="N284" s="362">
        <v>6028.18</v>
      </c>
      <c r="O284" s="364">
        <v>18.07</v>
      </c>
      <c r="P284" s="364">
        <v>33559.800000000003</v>
      </c>
      <c r="Q284" s="364">
        <v>29.2</v>
      </c>
      <c r="R284" s="364"/>
      <c r="S284" s="364"/>
      <c r="T284" s="364">
        <v>699.97</v>
      </c>
      <c r="U284" s="364">
        <v>752.03</v>
      </c>
      <c r="V284" s="364">
        <v>10387.709999999999</v>
      </c>
      <c r="W284" s="364">
        <v>9.0399999999999991</v>
      </c>
      <c r="X284" s="364">
        <v>36571</v>
      </c>
      <c r="Y284" s="364">
        <v>69</v>
      </c>
      <c r="Z284" s="364">
        <v>409.51</v>
      </c>
      <c r="AA284" s="364">
        <v>0.17</v>
      </c>
      <c r="AB284" s="364">
        <v>7155.71</v>
      </c>
      <c r="AC284" s="364">
        <v>0</v>
      </c>
      <c r="AD284" s="364">
        <v>54169</v>
      </c>
      <c r="AE284" s="363">
        <v>79</v>
      </c>
      <c r="AF284" s="364">
        <v>127.2</v>
      </c>
      <c r="AG284" s="365">
        <v>0.14000000000000001</v>
      </c>
      <c r="AH284" s="364">
        <v>81.319999999999993</v>
      </c>
      <c r="AI284" s="363">
        <v>0.23</v>
      </c>
      <c r="AJ284" s="397"/>
      <c r="AK284" s="365"/>
      <c r="AL284" s="397"/>
      <c r="AM284" s="365"/>
      <c r="AN284" s="397"/>
      <c r="AO284" s="365"/>
    </row>
    <row r="285" spans="1:41" ht="15" x14ac:dyDescent="0.2">
      <c r="A285" s="383">
        <f t="shared" si="17"/>
        <v>45701</v>
      </c>
      <c r="B285" s="93" t="s">
        <v>2185</v>
      </c>
      <c r="C285" s="101" t="str">
        <f t="shared" si="16"/>
        <v>45701 0000H</v>
      </c>
      <c r="D285" s="261">
        <v>1464.7</v>
      </c>
      <c r="E285" s="262">
        <v>49.67</v>
      </c>
      <c r="F285" s="261">
        <v>1108.67</v>
      </c>
      <c r="G285" s="262">
        <v>6.2</v>
      </c>
      <c r="H285" s="261"/>
      <c r="I285" s="367"/>
      <c r="J285" s="424">
        <v>74585.649999999994</v>
      </c>
      <c r="K285" s="366">
        <v>909.27</v>
      </c>
      <c r="L285" s="366">
        <v>33319</v>
      </c>
      <c r="M285" s="262">
        <v>105.75</v>
      </c>
      <c r="N285" s="261">
        <v>6028.18</v>
      </c>
      <c r="O285" s="366">
        <v>18.190000000000001</v>
      </c>
      <c r="P285" s="366">
        <v>33356.699999999997</v>
      </c>
      <c r="Q285" s="366">
        <v>29.2</v>
      </c>
      <c r="R285" s="366"/>
      <c r="S285" s="366"/>
      <c r="T285" s="366">
        <v>702.4</v>
      </c>
      <c r="U285" s="366">
        <v>752.4</v>
      </c>
      <c r="V285" s="366">
        <v>10391.959999999999</v>
      </c>
      <c r="W285" s="366">
        <v>9.0399999999999991</v>
      </c>
      <c r="X285" s="366">
        <v>36578</v>
      </c>
      <c r="Y285" s="366">
        <v>69</v>
      </c>
      <c r="Z285" s="366">
        <v>416.78</v>
      </c>
      <c r="AA285" s="366">
        <v>0.17</v>
      </c>
      <c r="AB285" s="366">
        <v>7162.44</v>
      </c>
      <c r="AC285" s="366">
        <v>0</v>
      </c>
      <c r="AD285" s="366">
        <v>54169</v>
      </c>
      <c r="AE285" s="262">
        <v>79</v>
      </c>
      <c r="AF285" s="366">
        <v>134.44</v>
      </c>
      <c r="AG285" s="367">
        <v>0.14000000000000001</v>
      </c>
      <c r="AH285" s="366">
        <v>81.37</v>
      </c>
      <c r="AI285" s="262">
        <v>0.23</v>
      </c>
      <c r="AJ285" s="396"/>
      <c r="AK285" s="367"/>
      <c r="AL285" s="396"/>
      <c r="AM285" s="367"/>
      <c r="AN285" s="396"/>
      <c r="AO285" s="367"/>
    </row>
    <row r="286" spans="1:41" ht="15" x14ac:dyDescent="0.2">
      <c r="A286" s="383">
        <f t="shared" si="17"/>
        <v>45701</v>
      </c>
      <c r="B286" s="93" t="s">
        <v>285</v>
      </c>
      <c r="C286" s="101" t="str">
        <f t="shared" si="16"/>
        <v>45701 1200H</v>
      </c>
      <c r="D286" s="362">
        <v>1468.11</v>
      </c>
      <c r="E286" s="363">
        <v>49.67</v>
      </c>
      <c r="F286" s="362">
        <v>1108.67</v>
      </c>
      <c r="G286" s="363">
        <v>6.2</v>
      </c>
      <c r="H286" s="362"/>
      <c r="I286" s="365"/>
      <c r="J286" s="423">
        <v>74594.13</v>
      </c>
      <c r="K286" s="364">
        <v>909.27</v>
      </c>
      <c r="L286" s="364">
        <v>33322.35</v>
      </c>
      <c r="M286" s="363">
        <v>105.77</v>
      </c>
      <c r="N286" s="362">
        <v>6028.18</v>
      </c>
      <c r="O286" s="364">
        <v>18.36</v>
      </c>
      <c r="P286" s="364">
        <v>33572.199999999997</v>
      </c>
      <c r="Q286" s="364">
        <v>29.2</v>
      </c>
      <c r="R286" s="364"/>
      <c r="S286" s="364"/>
      <c r="T286" s="364">
        <v>703.24</v>
      </c>
      <c r="U286" s="364">
        <v>752.86</v>
      </c>
      <c r="V286" s="364">
        <v>10395.59</v>
      </c>
      <c r="W286" s="364">
        <v>9.0399999999999991</v>
      </c>
      <c r="X286" s="364">
        <v>36584</v>
      </c>
      <c r="Y286" s="364">
        <v>69</v>
      </c>
      <c r="Z286" s="364">
        <v>422.65</v>
      </c>
      <c r="AA286" s="364">
        <v>0.17</v>
      </c>
      <c r="AB286" s="364">
        <v>7168.2</v>
      </c>
      <c r="AC286" s="364">
        <v>0</v>
      </c>
      <c r="AD286" s="364">
        <v>54169</v>
      </c>
      <c r="AE286" s="363">
        <v>79</v>
      </c>
      <c r="AF286" s="364">
        <v>139.19</v>
      </c>
      <c r="AG286" s="365">
        <v>0.15</v>
      </c>
      <c r="AH286" s="364">
        <v>81.37</v>
      </c>
      <c r="AI286" s="363">
        <v>0.23</v>
      </c>
      <c r="AJ286" s="397"/>
      <c r="AK286" s="365"/>
      <c r="AL286" s="397"/>
      <c r="AM286" s="365"/>
      <c r="AN286" s="397"/>
      <c r="AO286" s="365"/>
    </row>
    <row r="287" spans="1:41" ht="15" x14ac:dyDescent="0.2">
      <c r="A287" s="383">
        <f t="shared" si="17"/>
        <v>45702</v>
      </c>
      <c r="B287" s="93" t="s">
        <v>2185</v>
      </c>
      <c r="C287" s="101" t="str">
        <f t="shared" si="16"/>
        <v>45702 0000H</v>
      </c>
      <c r="D287" s="261">
        <v>1474.33</v>
      </c>
      <c r="E287" s="262">
        <v>49.67</v>
      </c>
      <c r="F287" s="261">
        <v>1108.67</v>
      </c>
      <c r="G287" s="262">
        <v>6.2</v>
      </c>
      <c r="H287" s="261"/>
      <c r="I287" s="367"/>
      <c r="J287" s="424">
        <v>74602.5</v>
      </c>
      <c r="K287" s="366">
        <v>909.27</v>
      </c>
      <c r="L287" s="366">
        <v>33325.839999999997</v>
      </c>
      <c r="M287" s="262">
        <v>105.78</v>
      </c>
      <c r="N287" s="261">
        <v>6028.18</v>
      </c>
      <c r="O287" s="366">
        <v>18.59</v>
      </c>
      <c r="P287" s="366">
        <v>33579.300000000003</v>
      </c>
      <c r="Q287" s="366">
        <v>29.2</v>
      </c>
      <c r="R287" s="366"/>
      <c r="S287" s="366"/>
      <c r="T287" s="366">
        <v>705.17</v>
      </c>
      <c r="U287" s="366">
        <v>752.91</v>
      </c>
      <c r="V287" s="366">
        <v>10399.94</v>
      </c>
      <c r="W287" s="366">
        <v>9.0399999999999991</v>
      </c>
      <c r="X287" s="366">
        <v>36592</v>
      </c>
      <c r="Y287" s="366">
        <v>69</v>
      </c>
      <c r="Z287" s="366">
        <v>430.54</v>
      </c>
      <c r="AA287" s="366">
        <v>0.17</v>
      </c>
      <c r="AB287" s="366">
        <v>7175</v>
      </c>
      <c r="AC287" s="366">
        <v>0</v>
      </c>
      <c r="AD287" s="366">
        <v>54169</v>
      </c>
      <c r="AE287" s="262">
        <v>79</v>
      </c>
      <c r="AF287" s="366">
        <v>146.1</v>
      </c>
      <c r="AG287" s="367">
        <v>0.15</v>
      </c>
      <c r="AH287" s="366">
        <v>81.37</v>
      </c>
      <c r="AI287" s="262">
        <v>0.23</v>
      </c>
      <c r="AJ287" s="396"/>
      <c r="AK287" s="367"/>
      <c r="AL287" s="396"/>
      <c r="AM287" s="367"/>
      <c r="AN287" s="396"/>
      <c r="AO287" s="367"/>
    </row>
    <row r="288" spans="1:41" ht="15" x14ac:dyDescent="0.2">
      <c r="A288" s="383">
        <f t="shared" si="17"/>
        <v>45702</v>
      </c>
      <c r="B288" s="93" t="s">
        <v>285</v>
      </c>
      <c r="C288" s="101" t="str">
        <f t="shared" si="16"/>
        <v>45702 1200H</v>
      </c>
      <c r="D288" s="362">
        <v>1479.16</v>
      </c>
      <c r="E288" s="363">
        <v>49.67</v>
      </c>
      <c r="F288" s="362">
        <v>1108.67</v>
      </c>
      <c r="G288" s="363">
        <v>6.2</v>
      </c>
      <c r="H288" s="362"/>
      <c r="I288" s="365"/>
      <c r="J288" s="423">
        <v>74611.259999999995</v>
      </c>
      <c r="K288" s="364">
        <v>909.27</v>
      </c>
      <c r="L288" s="364">
        <v>33326.006000000001</v>
      </c>
      <c r="M288" s="363">
        <v>105.89</v>
      </c>
      <c r="N288" s="362">
        <v>6028.24</v>
      </c>
      <c r="O288" s="364">
        <v>18.98</v>
      </c>
      <c r="P288" s="364">
        <v>33586.300000000003</v>
      </c>
      <c r="Q288" s="364">
        <v>29.2</v>
      </c>
      <c r="R288" s="364"/>
      <c r="S288" s="364"/>
      <c r="T288" s="364">
        <v>706.27</v>
      </c>
      <c r="U288" s="364">
        <v>753.6</v>
      </c>
      <c r="V288" s="364">
        <v>10403.39</v>
      </c>
      <c r="W288" s="364">
        <v>9.0399999999999991</v>
      </c>
      <c r="X288" s="364">
        <v>36598</v>
      </c>
      <c r="Y288" s="364">
        <v>69</v>
      </c>
      <c r="Z288" s="364">
        <v>436.79</v>
      </c>
      <c r="AA288" s="364">
        <v>0.17</v>
      </c>
      <c r="AB288" s="364">
        <v>7181.66</v>
      </c>
      <c r="AC288" s="364">
        <v>0</v>
      </c>
      <c r="AD288" s="364">
        <v>54169</v>
      </c>
      <c r="AE288" s="363">
        <v>79</v>
      </c>
      <c r="AF288" s="364">
        <v>149.97999999999999</v>
      </c>
      <c r="AG288" s="365">
        <v>0.16</v>
      </c>
      <c r="AH288" s="364">
        <v>81.37</v>
      </c>
      <c r="AI288" s="363">
        <v>0.23</v>
      </c>
      <c r="AJ288" s="397"/>
      <c r="AK288" s="365"/>
      <c r="AL288" s="397"/>
      <c r="AM288" s="365"/>
      <c r="AN288" s="397"/>
      <c r="AO288" s="365"/>
    </row>
    <row r="289" spans="1:41" ht="15" x14ac:dyDescent="0.2">
      <c r="A289" s="383">
        <f t="shared" si="17"/>
        <v>45703</v>
      </c>
      <c r="B289" s="93" t="s">
        <v>2185</v>
      </c>
      <c r="C289" s="101" t="str">
        <f t="shared" si="16"/>
        <v>45703 0000H</v>
      </c>
      <c r="D289" s="261">
        <v>1485.33</v>
      </c>
      <c r="E289" s="262">
        <v>49.67</v>
      </c>
      <c r="F289" s="261">
        <v>1108.67</v>
      </c>
      <c r="G289" s="262">
        <v>6.2</v>
      </c>
      <c r="H289" s="261"/>
      <c r="I289" s="367"/>
      <c r="J289" s="424">
        <v>74619.73</v>
      </c>
      <c r="K289" s="366">
        <v>909.27</v>
      </c>
      <c r="L289" s="366">
        <v>33329</v>
      </c>
      <c r="M289" s="262">
        <v>105.78</v>
      </c>
      <c r="N289" s="261">
        <v>6031.26</v>
      </c>
      <c r="O289" s="366">
        <v>18.98</v>
      </c>
      <c r="P289" s="366">
        <v>33592.199999999997</v>
      </c>
      <c r="Q289" s="366">
        <v>29.2</v>
      </c>
      <c r="R289" s="366"/>
      <c r="S289" s="366"/>
      <c r="T289" s="366">
        <v>706.72</v>
      </c>
      <c r="U289" s="366">
        <v>754.72</v>
      </c>
      <c r="V289" s="366">
        <v>10407.75</v>
      </c>
      <c r="W289" s="366">
        <v>9.0399999999999991</v>
      </c>
      <c r="X289" s="366">
        <v>36606</v>
      </c>
      <c r="Y289" s="366">
        <v>69</v>
      </c>
      <c r="Z289" s="366">
        <v>444.47</v>
      </c>
      <c r="AA289" s="366">
        <v>0.17</v>
      </c>
      <c r="AB289" s="366">
        <v>7189.2</v>
      </c>
      <c r="AC289" s="366">
        <v>0</v>
      </c>
      <c r="AD289" s="366">
        <v>54169</v>
      </c>
      <c r="AE289" s="262">
        <v>79</v>
      </c>
      <c r="AF289" s="366">
        <v>152.68</v>
      </c>
      <c r="AG289" s="367">
        <v>0.16</v>
      </c>
      <c r="AH289" s="366">
        <v>81.37</v>
      </c>
      <c r="AI289" s="262">
        <v>0.23</v>
      </c>
      <c r="AJ289" s="396"/>
      <c r="AK289" s="367"/>
      <c r="AL289" s="396"/>
      <c r="AM289" s="367"/>
      <c r="AN289" s="396"/>
      <c r="AO289" s="367"/>
    </row>
    <row r="290" spans="1:41" ht="15" x14ac:dyDescent="0.2">
      <c r="A290" s="383">
        <f t="shared" si="17"/>
        <v>45703</v>
      </c>
      <c r="B290" s="93" t="s">
        <v>285</v>
      </c>
      <c r="C290" s="101" t="str">
        <f t="shared" si="16"/>
        <v>45703 1200H</v>
      </c>
      <c r="D290" s="362">
        <v>1488.54</v>
      </c>
      <c r="E290" s="363">
        <v>49.67</v>
      </c>
      <c r="F290" s="362">
        <v>1108.67</v>
      </c>
      <c r="G290" s="363">
        <v>6.2</v>
      </c>
      <c r="H290" s="362"/>
      <c r="I290" s="365"/>
      <c r="J290" s="423">
        <v>74622.080000000002</v>
      </c>
      <c r="K290" s="364">
        <v>909.58</v>
      </c>
      <c r="L290" s="364">
        <v>33333.480000000003</v>
      </c>
      <c r="M290" s="363">
        <v>105.89</v>
      </c>
      <c r="N290" s="362">
        <v>6035.83</v>
      </c>
      <c r="O290" s="364">
        <v>18.98</v>
      </c>
      <c r="P290" s="364">
        <v>33596</v>
      </c>
      <c r="Q290" s="364">
        <v>29.2</v>
      </c>
      <c r="R290" s="364"/>
      <c r="S290" s="364"/>
      <c r="T290" s="364">
        <v>706.94</v>
      </c>
      <c r="U290" s="364">
        <v>755.73</v>
      </c>
      <c r="V290" s="364">
        <v>10411.370000000001</v>
      </c>
      <c r="W290" s="364">
        <v>9.0399999999999991</v>
      </c>
      <c r="X290" s="364">
        <v>36612</v>
      </c>
      <c r="Y290" s="364">
        <v>69</v>
      </c>
      <c r="Z290" s="364">
        <v>450.22</v>
      </c>
      <c r="AA290" s="364">
        <v>0.17</v>
      </c>
      <c r="AB290" s="364">
        <v>7195.54</v>
      </c>
      <c r="AC290" s="364">
        <v>0</v>
      </c>
      <c r="AD290" s="364">
        <v>54169</v>
      </c>
      <c r="AE290" s="363">
        <v>79</v>
      </c>
      <c r="AF290" s="364">
        <v>152.68</v>
      </c>
      <c r="AG290" s="365">
        <v>0.16</v>
      </c>
      <c r="AH290" s="364">
        <v>81.37</v>
      </c>
      <c r="AI290" s="363">
        <v>0.23</v>
      </c>
      <c r="AJ290" s="397"/>
      <c r="AK290" s="365"/>
      <c r="AL290" s="397"/>
      <c r="AM290" s="365"/>
      <c r="AN290" s="397"/>
      <c r="AO290" s="365"/>
    </row>
    <row r="291" spans="1:41" ht="15" x14ac:dyDescent="0.2">
      <c r="A291" s="383">
        <f t="shared" si="17"/>
        <v>45704</v>
      </c>
      <c r="B291" s="93" t="s">
        <v>2185</v>
      </c>
      <c r="C291" s="101" t="str">
        <f t="shared" si="16"/>
        <v>45704 0000H</v>
      </c>
      <c r="D291" s="261">
        <v>1493.34</v>
      </c>
      <c r="E291" s="262">
        <v>49.67</v>
      </c>
      <c r="F291" s="261">
        <v>1108.67</v>
      </c>
      <c r="G291" s="262">
        <v>6.2</v>
      </c>
      <c r="H291" s="261"/>
      <c r="I291" s="367"/>
      <c r="J291" s="424">
        <v>74630.350000000006</v>
      </c>
      <c r="K291" s="366">
        <v>909.58</v>
      </c>
      <c r="L291" s="366">
        <v>33337.410000000003</v>
      </c>
      <c r="M291" s="262">
        <v>105.89</v>
      </c>
      <c r="N291" s="261">
        <v>6039.8</v>
      </c>
      <c r="O291" s="366">
        <v>18.98</v>
      </c>
      <c r="P291" s="366">
        <v>33600.6</v>
      </c>
      <c r="Q291" s="366">
        <v>29.2</v>
      </c>
      <c r="R291" s="366"/>
      <c r="S291" s="366"/>
      <c r="T291" s="366">
        <v>707.2</v>
      </c>
      <c r="U291" s="366">
        <v>757.17</v>
      </c>
      <c r="V291" s="366">
        <v>10415.85</v>
      </c>
      <c r="W291" s="366">
        <v>9.0399999999999991</v>
      </c>
      <c r="X291" s="366">
        <v>36619</v>
      </c>
      <c r="Y291" s="366">
        <v>69</v>
      </c>
      <c r="Z291" s="366">
        <v>457.77</v>
      </c>
      <c r="AA291" s="366">
        <v>0.17</v>
      </c>
      <c r="AB291" s="366">
        <v>7202.8</v>
      </c>
      <c r="AC291" s="366">
        <v>0</v>
      </c>
      <c r="AD291" s="366">
        <v>54169</v>
      </c>
      <c r="AE291" s="262">
        <v>79</v>
      </c>
      <c r="AF291" s="366">
        <v>152.68</v>
      </c>
      <c r="AG291" s="367">
        <v>0.16</v>
      </c>
      <c r="AH291" s="366">
        <v>81.37</v>
      </c>
      <c r="AI291" s="262">
        <v>0.23</v>
      </c>
      <c r="AJ291" s="396"/>
      <c r="AK291" s="367"/>
      <c r="AL291" s="396"/>
      <c r="AM291" s="367"/>
      <c r="AN291" s="396"/>
      <c r="AO291" s="367"/>
    </row>
    <row r="292" spans="1:41" ht="15" x14ac:dyDescent="0.2">
      <c r="A292" s="383">
        <f t="shared" si="17"/>
        <v>45704</v>
      </c>
      <c r="B292" s="93" t="s">
        <v>285</v>
      </c>
      <c r="C292" s="101" t="str">
        <f t="shared" si="16"/>
        <v>45704 1200H</v>
      </c>
      <c r="D292" s="362">
        <v>1496.57</v>
      </c>
      <c r="E292" s="363">
        <v>49.67</v>
      </c>
      <c r="F292" s="362">
        <v>1108.67</v>
      </c>
      <c r="G292" s="363">
        <v>6.2</v>
      </c>
      <c r="H292" s="362"/>
      <c r="I292" s="365"/>
      <c r="J292" s="423">
        <v>74630.539999999994</v>
      </c>
      <c r="K292" s="364">
        <v>909.94</v>
      </c>
      <c r="L292" s="364">
        <v>33341.300000000003</v>
      </c>
      <c r="M292" s="363">
        <v>105.89</v>
      </c>
      <c r="N292" s="362">
        <v>6043.73</v>
      </c>
      <c r="O292" s="364">
        <v>18.98</v>
      </c>
      <c r="P292" s="364">
        <v>33602.5</v>
      </c>
      <c r="Q292" s="364">
        <v>29.2</v>
      </c>
      <c r="R292" s="364"/>
      <c r="S292" s="364"/>
      <c r="T292" s="364">
        <v>707.49</v>
      </c>
      <c r="U292" s="364">
        <v>758.03</v>
      </c>
      <c r="V292" s="364">
        <v>10419.5</v>
      </c>
      <c r="W292" s="364">
        <v>9.0399999999999991</v>
      </c>
      <c r="X292" s="364">
        <v>36625</v>
      </c>
      <c r="Y292" s="364">
        <v>69</v>
      </c>
      <c r="Z292" s="364">
        <v>462.73</v>
      </c>
      <c r="AA292" s="364">
        <v>0.17</v>
      </c>
      <c r="AB292" s="364">
        <v>7208</v>
      </c>
      <c r="AC292" s="364">
        <v>0</v>
      </c>
      <c r="AD292" s="364">
        <v>54169</v>
      </c>
      <c r="AE292" s="363">
        <v>79</v>
      </c>
      <c r="AF292" s="364">
        <v>152.68</v>
      </c>
      <c r="AG292" s="365">
        <v>0.16</v>
      </c>
      <c r="AH292" s="364">
        <v>81.37</v>
      </c>
      <c r="AI292" s="363">
        <v>0.23</v>
      </c>
      <c r="AJ292" s="397"/>
      <c r="AK292" s="365"/>
      <c r="AL292" s="397"/>
      <c r="AM292" s="365"/>
      <c r="AN292" s="397"/>
      <c r="AO292" s="365"/>
    </row>
    <row r="293" spans="1:41" ht="15" x14ac:dyDescent="0.2">
      <c r="A293" s="383">
        <f t="shared" si="17"/>
        <v>45705</v>
      </c>
      <c r="B293" s="93" t="s">
        <v>2185</v>
      </c>
      <c r="C293" s="101" t="str">
        <f t="shared" si="16"/>
        <v>45705 0000H</v>
      </c>
      <c r="D293" s="261">
        <v>1501</v>
      </c>
      <c r="E293" s="262">
        <v>49.67</v>
      </c>
      <c r="F293" s="261">
        <v>1108.67</v>
      </c>
      <c r="G293" s="262">
        <v>6.2</v>
      </c>
      <c r="H293" s="261"/>
      <c r="I293" s="367"/>
      <c r="J293" s="424">
        <v>74635.31</v>
      </c>
      <c r="K293" s="366">
        <v>910.09</v>
      </c>
      <c r="L293" s="366">
        <v>33344.57</v>
      </c>
      <c r="M293" s="262">
        <v>105.91</v>
      </c>
      <c r="N293" s="261">
        <v>6048.3</v>
      </c>
      <c r="O293" s="366">
        <v>18.920000000000002</v>
      </c>
      <c r="P293" s="366">
        <v>33607.5</v>
      </c>
      <c r="Q293" s="366">
        <v>29.3</v>
      </c>
      <c r="R293" s="366"/>
      <c r="S293" s="366"/>
      <c r="T293" s="366">
        <v>707.6</v>
      </c>
      <c r="U293" s="366">
        <v>759.27</v>
      </c>
      <c r="V293" s="366">
        <v>10423.969999999999</v>
      </c>
      <c r="W293" s="366">
        <v>9.0399999999999991</v>
      </c>
      <c r="X293" s="366">
        <v>36632</v>
      </c>
      <c r="Y293" s="366">
        <v>69</v>
      </c>
      <c r="Z293" s="366">
        <v>469.7</v>
      </c>
      <c r="AA293" s="366">
        <v>0.17</v>
      </c>
      <c r="AB293" s="366">
        <v>7216.31</v>
      </c>
      <c r="AC293" s="366">
        <v>0</v>
      </c>
      <c r="AD293" s="366">
        <v>54169</v>
      </c>
      <c r="AE293" s="262">
        <v>79</v>
      </c>
      <c r="AF293" s="366">
        <v>152.68</v>
      </c>
      <c r="AG293" s="367">
        <v>0.16</v>
      </c>
      <c r="AH293" s="366">
        <v>81.37</v>
      </c>
      <c r="AI293" s="262">
        <v>0.23</v>
      </c>
      <c r="AJ293" s="396"/>
      <c r="AK293" s="367"/>
      <c r="AL293" s="396"/>
      <c r="AM293" s="367"/>
      <c r="AN293" s="396"/>
      <c r="AO293" s="367"/>
    </row>
    <row r="294" spans="1:41" ht="15" x14ac:dyDescent="0.2">
      <c r="A294" s="383">
        <f t="shared" si="17"/>
        <v>45705</v>
      </c>
      <c r="B294" s="93" t="s">
        <v>285</v>
      </c>
      <c r="C294" s="101" t="str">
        <f t="shared" si="16"/>
        <v>45705 1200H</v>
      </c>
      <c r="D294" s="362">
        <v>1504.32</v>
      </c>
      <c r="E294" s="363">
        <v>49.67</v>
      </c>
      <c r="F294" s="362">
        <v>1108.67</v>
      </c>
      <c r="G294" s="363">
        <v>6.2</v>
      </c>
      <c r="H294" s="362"/>
      <c r="I294" s="365"/>
      <c r="J294" s="423">
        <v>74642.960000000006</v>
      </c>
      <c r="K294" s="364">
        <v>910.09</v>
      </c>
      <c r="L294" s="364">
        <v>33345.72</v>
      </c>
      <c r="M294" s="363">
        <v>105.95</v>
      </c>
      <c r="N294" s="362">
        <v>6053.4</v>
      </c>
      <c r="O294" s="364">
        <v>18.98</v>
      </c>
      <c r="P294" s="364">
        <v>33610.9</v>
      </c>
      <c r="Q294" s="364">
        <v>29.3</v>
      </c>
      <c r="R294" s="364"/>
      <c r="S294" s="364"/>
      <c r="T294" s="364">
        <v>707.6</v>
      </c>
      <c r="U294" s="364">
        <v>760.5</v>
      </c>
      <c r="V294" s="364">
        <v>10427.459999999999</v>
      </c>
      <c r="W294" s="364">
        <v>9.0399999999999991</v>
      </c>
      <c r="X294" s="364">
        <v>36638</v>
      </c>
      <c r="Y294" s="364">
        <v>69</v>
      </c>
      <c r="Z294" s="364">
        <v>474.71</v>
      </c>
      <c r="AA294" s="364">
        <v>0.17</v>
      </c>
      <c r="AB294" s="364">
        <v>7022.49</v>
      </c>
      <c r="AC294" s="364">
        <v>0</v>
      </c>
      <c r="AD294" s="364">
        <v>54169</v>
      </c>
      <c r="AE294" s="363">
        <v>79</v>
      </c>
      <c r="AF294" s="364">
        <v>152.68</v>
      </c>
      <c r="AG294" s="365">
        <v>0.16</v>
      </c>
      <c r="AH294" s="364">
        <v>81.37</v>
      </c>
      <c r="AI294" s="363">
        <v>0.23</v>
      </c>
      <c r="AJ294" s="397"/>
      <c r="AK294" s="365"/>
      <c r="AL294" s="397"/>
      <c r="AM294" s="365"/>
      <c r="AN294" s="397"/>
      <c r="AO294" s="365"/>
    </row>
    <row r="295" spans="1:41" ht="15" x14ac:dyDescent="0.2">
      <c r="A295" s="383">
        <f t="shared" si="17"/>
        <v>45706</v>
      </c>
      <c r="B295" s="93" t="s">
        <v>2185</v>
      </c>
      <c r="C295" s="101" t="str">
        <f t="shared" si="16"/>
        <v>45706 0000H</v>
      </c>
      <c r="D295" s="261">
        <v>1509.6</v>
      </c>
      <c r="E295" s="262">
        <v>49.67</v>
      </c>
      <c r="F295" s="261">
        <v>1108.67</v>
      </c>
      <c r="G295" s="262">
        <v>6.2</v>
      </c>
      <c r="H295" s="261"/>
      <c r="I295" s="367"/>
      <c r="J295" s="424">
        <v>74652.36</v>
      </c>
      <c r="K295" s="366">
        <v>910.09</v>
      </c>
      <c r="L295" s="366">
        <v>33349.22</v>
      </c>
      <c r="M295" s="262">
        <v>105.96</v>
      </c>
      <c r="N295" s="261">
        <v>6058.77</v>
      </c>
      <c r="O295" s="366">
        <v>18.98</v>
      </c>
      <c r="P295" s="366">
        <v>33617.800000000003</v>
      </c>
      <c r="Q295" s="366">
        <v>29.3</v>
      </c>
      <c r="R295" s="366"/>
      <c r="S295" s="366"/>
      <c r="T295" s="366">
        <v>707.69</v>
      </c>
      <c r="U295" s="366">
        <v>761.94</v>
      </c>
      <c r="V295" s="366">
        <v>10431.86</v>
      </c>
      <c r="W295" s="366">
        <v>9.0399999999999991</v>
      </c>
      <c r="X295" s="366">
        <v>36646</v>
      </c>
      <c r="Y295" s="366">
        <v>69</v>
      </c>
      <c r="Z295" s="366">
        <v>479.51</v>
      </c>
      <c r="AA295" s="366">
        <v>0.17</v>
      </c>
      <c r="AB295" s="366">
        <v>7229.99</v>
      </c>
      <c r="AC295" s="366">
        <v>0</v>
      </c>
      <c r="AD295" s="366">
        <v>54169</v>
      </c>
      <c r="AE295" s="262">
        <v>79</v>
      </c>
      <c r="AF295" s="366">
        <v>152.68</v>
      </c>
      <c r="AG295" s="367">
        <v>0.16</v>
      </c>
      <c r="AH295" s="366">
        <v>81.37</v>
      </c>
      <c r="AI295" s="262">
        <v>0.23</v>
      </c>
      <c r="AJ295" s="396"/>
      <c r="AK295" s="367"/>
      <c r="AL295" s="396"/>
      <c r="AM295" s="367"/>
      <c r="AN295" s="396"/>
      <c r="AO295" s="367"/>
    </row>
    <row r="296" spans="1:41" ht="15" x14ac:dyDescent="0.2">
      <c r="A296" s="383">
        <f t="shared" si="17"/>
        <v>45706</v>
      </c>
      <c r="B296" s="93" t="s">
        <v>285</v>
      </c>
      <c r="C296" s="101" t="str">
        <f t="shared" si="16"/>
        <v>45706 1200H</v>
      </c>
      <c r="D296" s="362">
        <v>1513.1</v>
      </c>
      <c r="E296" s="363">
        <v>49.67</v>
      </c>
      <c r="F296" s="362">
        <v>1108.67</v>
      </c>
      <c r="G296" s="363">
        <v>6.2</v>
      </c>
      <c r="H296" s="362"/>
      <c r="I296" s="365"/>
      <c r="J296" s="423">
        <v>74660.78</v>
      </c>
      <c r="K296" s="364">
        <v>910.09</v>
      </c>
      <c r="L296" s="364">
        <v>33350.35</v>
      </c>
      <c r="M296" s="363">
        <v>106.2</v>
      </c>
      <c r="N296" s="362">
        <v>6064.43</v>
      </c>
      <c r="O296" s="364">
        <v>18.98</v>
      </c>
      <c r="P296" s="364">
        <v>33621.599999999999</v>
      </c>
      <c r="Q296" s="364">
        <v>29.3</v>
      </c>
      <c r="R296" s="364"/>
      <c r="S296" s="364"/>
      <c r="T296" s="364">
        <v>707.81</v>
      </c>
      <c r="U296" s="364">
        <v>762.81</v>
      </c>
      <c r="V296" s="364">
        <v>10434.959999999999</v>
      </c>
      <c r="W296" s="364">
        <v>9.0399999999999991</v>
      </c>
      <c r="X296" s="364">
        <v>36653</v>
      </c>
      <c r="Y296" s="364">
        <v>69</v>
      </c>
      <c r="Z296" s="364">
        <v>486.9</v>
      </c>
      <c r="AA296" s="364">
        <v>0.17</v>
      </c>
      <c r="AB296" s="364">
        <v>7236.29</v>
      </c>
      <c r="AC296" s="364">
        <v>0</v>
      </c>
      <c r="AD296" s="364">
        <v>54169</v>
      </c>
      <c r="AE296" s="363">
        <v>79</v>
      </c>
      <c r="AF296" s="364">
        <v>152.68</v>
      </c>
      <c r="AG296" s="365">
        <v>0.16</v>
      </c>
      <c r="AH296" s="364">
        <v>81.37</v>
      </c>
      <c r="AI296" s="363">
        <v>0.23</v>
      </c>
      <c r="AJ296" s="397"/>
      <c r="AK296" s="365"/>
      <c r="AL296" s="397"/>
      <c r="AM296" s="365"/>
      <c r="AN296" s="397"/>
      <c r="AO296" s="365"/>
    </row>
    <row r="297" spans="1:41" ht="15" x14ac:dyDescent="0.2">
      <c r="A297" s="383">
        <f t="shared" si="17"/>
        <v>45707</v>
      </c>
      <c r="B297" s="93" t="s">
        <v>2185</v>
      </c>
      <c r="C297" s="101" t="str">
        <f t="shared" si="16"/>
        <v>45707 0000H</v>
      </c>
      <c r="D297" s="261">
        <v>1518.48</v>
      </c>
      <c r="E297" s="262">
        <v>49.67</v>
      </c>
      <c r="F297" s="261">
        <v>1108.67</v>
      </c>
      <c r="G297" s="262">
        <v>6.2</v>
      </c>
      <c r="H297" s="261"/>
      <c r="I297" s="367"/>
      <c r="J297" s="424">
        <v>74668.800000000003</v>
      </c>
      <c r="K297" s="366">
        <v>910.09</v>
      </c>
      <c r="L297" s="366">
        <v>33353.49</v>
      </c>
      <c r="M297" s="262">
        <v>106.03</v>
      </c>
      <c r="N297" s="261">
        <v>6069.46</v>
      </c>
      <c r="O297" s="366">
        <v>18.98</v>
      </c>
      <c r="P297" s="366">
        <v>33627.1</v>
      </c>
      <c r="Q297" s="366">
        <v>29.3</v>
      </c>
      <c r="R297" s="366"/>
      <c r="S297" s="366"/>
      <c r="T297" s="366">
        <v>708.02</v>
      </c>
      <c r="U297" s="366">
        <v>763.88</v>
      </c>
      <c r="V297" s="366">
        <v>10438.17</v>
      </c>
      <c r="W297" s="366">
        <v>9.0399999999999991</v>
      </c>
      <c r="X297" s="366">
        <v>36660</v>
      </c>
      <c r="Y297" s="366">
        <v>69</v>
      </c>
      <c r="Z297" s="366">
        <v>495.58100000000002</v>
      </c>
      <c r="AA297" s="366">
        <v>0.17</v>
      </c>
      <c r="AB297" s="366">
        <v>7243.55</v>
      </c>
      <c r="AC297" s="366">
        <v>0</v>
      </c>
      <c r="AD297" s="366">
        <v>54169</v>
      </c>
      <c r="AE297" s="262">
        <v>79</v>
      </c>
      <c r="AF297" s="366">
        <v>152.68</v>
      </c>
      <c r="AG297" s="367">
        <v>0.16</v>
      </c>
      <c r="AH297" s="366">
        <v>81.37</v>
      </c>
      <c r="AI297" s="262">
        <v>0.23</v>
      </c>
      <c r="AJ297" s="396"/>
      <c r="AK297" s="367"/>
      <c r="AL297" s="396"/>
      <c r="AM297" s="367"/>
      <c r="AN297" s="396"/>
      <c r="AO297" s="367"/>
    </row>
    <row r="298" spans="1:41" ht="15" x14ac:dyDescent="0.2">
      <c r="A298" s="383">
        <f t="shared" si="17"/>
        <v>45707</v>
      </c>
      <c r="B298" s="93" t="s">
        <v>285</v>
      </c>
      <c r="C298" s="101" t="str">
        <f t="shared" si="16"/>
        <v>45707 1200H</v>
      </c>
      <c r="D298" s="362">
        <v>1521.94</v>
      </c>
      <c r="E298" s="363">
        <v>49.67</v>
      </c>
      <c r="F298" s="362">
        <v>1108.67</v>
      </c>
      <c r="G298" s="363">
        <v>6.2</v>
      </c>
      <c r="H298" s="362"/>
      <c r="I298" s="365"/>
      <c r="J298" s="423">
        <v>74677.3</v>
      </c>
      <c r="K298" s="364">
        <v>910.09</v>
      </c>
      <c r="L298" s="364">
        <v>33354.92</v>
      </c>
      <c r="M298" s="363">
        <v>106.07</v>
      </c>
      <c r="N298" s="362">
        <v>6074.72</v>
      </c>
      <c r="O298" s="364">
        <v>18.98</v>
      </c>
      <c r="P298" s="364">
        <v>33631.1</v>
      </c>
      <c r="Q298" s="364">
        <v>29.3</v>
      </c>
      <c r="R298" s="364"/>
      <c r="S298" s="364"/>
      <c r="T298" s="364">
        <v>708.08</v>
      </c>
      <c r="U298" s="364">
        <v>765.07</v>
      </c>
      <c r="V298" s="364">
        <v>10441.67</v>
      </c>
      <c r="W298" s="364">
        <v>9.0399999999999991</v>
      </c>
      <c r="X298" s="364">
        <v>36667</v>
      </c>
      <c r="Y298" s="364">
        <v>69</v>
      </c>
      <c r="Z298" s="364">
        <v>502.88</v>
      </c>
      <c r="AA298" s="364">
        <v>0.17</v>
      </c>
      <c r="AB298" s="364">
        <v>7249.6</v>
      </c>
      <c r="AC298" s="364">
        <v>0</v>
      </c>
      <c r="AD298" s="364">
        <v>54169</v>
      </c>
      <c r="AE298" s="363">
        <v>79</v>
      </c>
      <c r="AF298" s="364">
        <v>152.68</v>
      </c>
      <c r="AG298" s="365">
        <v>0.16</v>
      </c>
      <c r="AH298" s="364">
        <v>81.37</v>
      </c>
      <c r="AI298" s="363">
        <v>0.23</v>
      </c>
      <c r="AJ298" s="397"/>
      <c r="AK298" s="365"/>
      <c r="AL298" s="397"/>
      <c r="AM298" s="365"/>
      <c r="AN298" s="397"/>
      <c r="AO298" s="365"/>
    </row>
    <row r="299" spans="1:41" ht="15" x14ac:dyDescent="0.2">
      <c r="A299" s="383">
        <f t="shared" si="17"/>
        <v>45708</v>
      </c>
      <c r="B299" s="93" t="s">
        <v>2185</v>
      </c>
      <c r="C299" s="101" t="str">
        <f t="shared" si="16"/>
        <v>45708 0000H</v>
      </c>
      <c r="D299" s="261">
        <v>1526.4</v>
      </c>
      <c r="E299" s="262">
        <v>49.67</v>
      </c>
      <c r="F299" s="261">
        <v>1108.67</v>
      </c>
      <c r="G299" s="262">
        <v>6.2</v>
      </c>
      <c r="H299" s="261"/>
      <c r="I299" s="367"/>
      <c r="J299" s="424">
        <v>74684.91</v>
      </c>
      <c r="K299" s="366">
        <v>910.15</v>
      </c>
      <c r="L299" s="366">
        <v>33358.519999999997</v>
      </c>
      <c r="M299" s="262">
        <v>106.08</v>
      </c>
      <c r="N299" s="261">
        <v>6080.46</v>
      </c>
      <c r="O299" s="366">
        <v>18.98</v>
      </c>
      <c r="P299" s="366">
        <v>33368.5</v>
      </c>
      <c r="Q299" s="366">
        <v>29.3</v>
      </c>
      <c r="R299" s="366"/>
      <c r="S299" s="366"/>
      <c r="T299" s="366">
        <v>708.08</v>
      </c>
      <c r="U299" s="366">
        <v>766.3</v>
      </c>
      <c r="V299" s="366">
        <v>10445.83</v>
      </c>
      <c r="W299" s="366">
        <v>9.0399999999999991</v>
      </c>
      <c r="X299" s="366">
        <v>36674</v>
      </c>
      <c r="Y299" s="366">
        <v>69</v>
      </c>
      <c r="Z299" s="366">
        <v>509.46</v>
      </c>
      <c r="AA299" s="366">
        <v>0.17</v>
      </c>
      <c r="AB299" s="366">
        <v>7256.62</v>
      </c>
      <c r="AC299" s="366">
        <v>0</v>
      </c>
      <c r="AD299" s="366">
        <v>54169</v>
      </c>
      <c r="AE299" s="262">
        <v>79</v>
      </c>
      <c r="AF299" s="366">
        <v>152.68</v>
      </c>
      <c r="AG299" s="367">
        <v>0.16</v>
      </c>
      <c r="AH299" s="366">
        <v>81.37</v>
      </c>
      <c r="AI299" s="262">
        <v>0.23</v>
      </c>
      <c r="AJ299" s="396"/>
      <c r="AK299" s="367"/>
      <c r="AL299" s="396"/>
      <c r="AM299" s="367"/>
      <c r="AN299" s="396"/>
      <c r="AO299" s="367"/>
    </row>
    <row r="300" spans="1:41" ht="15" x14ac:dyDescent="0.2">
      <c r="A300" s="383">
        <f t="shared" si="17"/>
        <v>45708</v>
      </c>
      <c r="B300" s="93" t="s">
        <v>285</v>
      </c>
      <c r="C300" s="101" t="str">
        <f t="shared" si="16"/>
        <v>45708 1200H</v>
      </c>
      <c r="D300" s="362">
        <v>1529.88</v>
      </c>
      <c r="E300" s="363">
        <v>49.67</v>
      </c>
      <c r="F300" s="362">
        <v>1108.67</v>
      </c>
      <c r="G300" s="363">
        <v>6.2</v>
      </c>
      <c r="H300" s="362"/>
      <c r="I300" s="365"/>
      <c r="J300" s="423">
        <v>74690.94</v>
      </c>
      <c r="K300" s="364">
        <v>910.15</v>
      </c>
      <c r="L300" s="364">
        <v>33358.99</v>
      </c>
      <c r="M300" s="363">
        <v>106.13</v>
      </c>
      <c r="N300" s="362">
        <v>6086.03</v>
      </c>
      <c r="O300" s="364">
        <v>18.98</v>
      </c>
      <c r="P300" s="364">
        <v>33642.6</v>
      </c>
      <c r="Q300" s="364">
        <v>29.3</v>
      </c>
      <c r="R300" s="364"/>
      <c r="S300" s="364"/>
      <c r="T300" s="364">
        <v>708.62</v>
      </c>
      <c r="U300" s="364">
        <v>767.24</v>
      </c>
      <c r="V300" s="364">
        <v>10449.42</v>
      </c>
      <c r="W300" s="364">
        <v>9.0399999999999991</v>
      </c>
      <c r="X300" s="364">
        <v>36680</v>
      </c>
      <c r="Y300" s="364">
        <v>69</v>
      </c>
      <c r="Z300" s="364">
        <v>515.48</v>
      </c>
      <c r="AA300" s="364">
        <v>0.17</v>
      </c>
      <c r="AB300" s="364">
        <v>7262.84</v>
      </c>
      <c r="AC300" s="364">
        <v>0</v>
      </c>
      <c r="AD300" s="364">
        <v>54169</v>
      </c>
      <c r="AE300" s="363">
        <v>79</v>
      </c>
      <c r="AF300" s="364">
        <v>152.68</v>
      </c>
      <c r="AG300" s="365">
        <v>0.16</v>
      </c>
      <c r="AH300" s="364">
        <v>81.37</v>
      </c>
      <c r="AI300" s="363">
        <v>0.23</v>
      </c>
      <c r="AJ300" s="397"/>
      <c r="AK300" s="365"/>
      <c r="AL300" s="397"/>
      <c r="AM300" s="365"/>
      <c r="AN300" s="397"/>
      <c r="AO300" s="365"/>
    </row>
    <row r="301" spans="1:41" ht="15" x14ac:dyDescent="0.2">
      <c r="A301" s="383">
        <f t="shared" si="17"/>
        <v>45709</v>
      </c>
      <c r="B301" s="93" t="s">
        <v>2185</v>
      </c>
      <c r="C301" s="101" t="str">
        <f t="shared" si="16"/>
        <v>45709 0000H</v>
      </c>
      <c r="D301" s="261">
        <v>1534.2</v>
      </c>
      <c r="E301" s="262">
        <v>49.67</v>
      </c>
      <c r="F301" s="261">
        <v>1108.67</v>
      </c>
      <c r="G301" s="262">
        <v>6.2</v>
      </c>
      <c r="H301" s="261"/>
      <c r="I301" s="367"/>
      <c r="J301" s="424">
        <v>74690.94</v>
      </c>
      <c r="K301" s="366">
        <v>910.98</v>
      </c>
      <c r="L301" s="366">
        <v>33362.82</v>
      </c>
      <c r="M301" s="262">
        <v>106.13</v>
      </c>
      <c r="N301" s="261">
        <v>6090.6</v>
      </c>
      <c r="O301" s="366">
        <v>19.05</v>
      </c>
      <c r="P301" s="366">
        <v>33649.800000000003</v>
      </c>
      <c r="Q301" s="366">
        <v>29.3</v>
      </c>
      <c r="R301" s="366"/>
      <c r="S301" s="366"/>
      <c r="T301" s="366">
        <v>709.66</v>
      </c>
      <c r="U301" s="366">
        <v>767.87</v>
      </c>
      <c r="V301" s="366">
        <v>10453.51</v>
      </c>
      <c r="W301" s="366">
        <v>9.0399999999999991</v>
      </c>
      <c r="X301" s="366">
        <v>36687</v>
      </c>
      <c r="Y301" s="366">
        <v>69</v>
      </c>
      <c r="Z301" s="366">
        <v>520.69000000000005</v>
      </c>
      <c r="AA301" s="366">
        <v>0.17</v>
      </c>
      <c r="AB301" s="366">
        <v>7269</v>
      </c>
      <c r="AC301" s="366">
        <v>0</v>
      </c>
      <c r="AD301" s="366">
        <v>54169</v>
      </c>
      <c r="AE301" s="262">
        <v>79</v>
      </c>
      <c r="AF301" s="366">
        <v>153.58000000000001</v>
      </c>
      <c r="AG301" s="367">
        <v>0.17</v>
      </c>
      <c r="AH301" s="366">
        <v>81.37</v>
      </c>
      <c r="AI301" s="262">
        <v>0.23</v>
      </c>
      <c r="AJ301" s="396"/>
      <c r="AK301" s="367"/>
      <c r="AL301" s="396"/>
      <c r="AM301" s="367"/>
      <c r="AN301" s="396"/>
      <c r="AO301" s="367"/>
    </row>
    <row r="302" spans="1:41" ht="15" x14ac:dyDescent="0.2">
      <c r="A302" s="383">
        <f t="shared" si="17"/>
        <v>45709</v>
      </c>
      <c r="B302" s="93" t="s">
        <v>285</v>
      </c>
      <c r="C302" s="101" t="str">
        <f t="shared" si="16"/>
        <v>45709 1200H</v>
      </c>
      <c r="D302" s="362">
        <v>1537.7</v>
      </c>
      <c r="E302" s="363">
        <v>49.67</v>
      </c>
      <c r="F302" s="362">
        <v>1108.67</v>
      </c>
      <c r="G302" s="363">
        <v>6.2</v>
      </c>
      <c r="H302" s="362"/>
      <c r="I302" s="365"/>
      <c r="J302" s="423">
        <v>74696.710000000006</v>
      </c>
      <c r="K302" s="364">
        <v>911.17</v>
      </c>
      <c r="L302" s="364">
        <v>33365.379999999997</v>
      </c>
      <c r="M302" s="363">
        <v>106.16</v>
      </c>
      <c r="N302" s="362">
        <v>6096.14</v>
      </c>
      <c r="O302" s="364">
        <v>19.05</v>
      </c>
      <c r="P302" s="364">
        <v>33653.4</v>
      </c>
      <c r="Q302" s="364">
        <v>29.3</v>
      </c>
      <c r="R302" s="364"/>
      <c r="S302" s="364"/>
      <c r="T302" s="364">
        <v>709.7</v>
      </c>
      <c r="U302" s="364">
        <v>767.07</v>
      </c>
      <c r="V302" s="364">
        <v>10457.209999999999</v>
      </c>
      <c r="W302" s="364">
        <v>9.0399999999999991</v>
      </c>
      <c r="X302" s="364">
        <v>36693</v>
      </c>
      <c r="Y302" s="364">
        <v>69</v>
      </c>
      <c r="Z302" s="364">
        <v>527.66999999999996</v>
      </c>
      <c r="AA302" s="364">
        <v>0.17</v>
      </c>
      <c r="AB302" s="364">
        <v>7275.66</v>
      </c>
      <c r="AC302" s="364">
        <v>0</v>
      </c>
      <c r="AD302" s="364">
        <v>54169</v>
      </c>
      <c r="AE302" s="363">
        <v>79</v>
      </c>
      <c r="AF302" s="364">
        <v>153.58000000000001</v>
      </c>
      <c r="AG302" s="365">
        <v>0.17</v>
      </c>
      <c r="AH302" s="364">
        <v>81.37</v>
      </c>
      <c r="AI302" s="363">
        <v>0.23</v>
      </c>
      <c r="AJ302" s="397"/>
      <c r="AK302" s="365"/>
      <c r="AL302" s="397"/>
      <c r="AM302" s="365"/>
      <c r="AN302" s="397"/>
      <c r="AO302" s="365"/>
    </row>
    <row r="303" spans="1:41" ht="15" x14ac:dyDescent="0.2">
      <c r="A303" s="383">
        <f t="shared" si="17"/>
        <v>45710</v>
      </c>
      <c r="B303" s="93" t="s">
        <v>2185</v>
      </c>
      <c r="C303" s="101" t="str">
        <f t="shared" si="16"/>
        <v>45710 0000H</v>
      </c>
      <c r="D303" s="261">
        <v>1542.15</v>
      </c>
      <c r="E303" s="262">
        <v>49.67</v>
      </c>
      <c r="F303" s="261">
        <v>1108.67</v>
      </c>
      <c r="G303" s="262">
        <v>6.2</v>
      </c>
      <c r="H303" s="261"/>
      <c r="I303" s="367"/>
      <c r="J303" s="424">
        <v>74705.95</v>
      </c>
      <c r="K303" s="366">
        <v>911.2</v>
      </c>
      <c r="L303" s="366">
        <v>33369.39</v>
      </c>
      <c r="M303" s="262">
        <v>106.16</v>
      </c>
      <c r="N303" s="261">
        <v>6101.69</v>
      </c>
      <c r="O303" s="366">
        <v>19.05</v>
      </c>
      <c r="P303" s="366">
        <v>33658</v>
      </c>
      <c r="Q303" s="366">
        <v>29.4</v>
      </c>
      <c r="R303" s="366"/>
      <c r="S303" s="366"/>
      <c r="T303" s="366">
        <v>709.84</v>
      </c>
      <c r="U303" s="366">
        <v>770.15</v>
      </c>
      <c r="V303" s="366">
        <v>10461.629999999999</v>
      </c>
      <c r="W303" s="366">
        <v>9.0399999999999991</v>
      </c>
      <c r="X303" s="366">
        <v>36701</v>
      </c>
      <c r="Y303" s="366">
        <v>69</v>
      </c>
      <c r="Z303" s="366">
        <v>534.88</v>
      </c>
      <c r="AA303" s="366">
        <v>0.17</v>
      </c>
      <c r="AB303" s="366">
        <v>7282.05</v>
      </c>
      <c r="AC303" s="366">
        <v>0</v>
      </c>
      <c r="AD303" s="366">
        <v>54169</v>
      </c>
      <c r="AE303" s="262">
        <v>79</v>
      </c>
      <c r="AF303" s="366">
        <v>153.58000000000001</v>
      </c>
      <c r="AG303" s="367">
        <v>0.17</v>
      </c>
      <c r="AH303" s="366">
        <v>81.37</v>
      </c>
      <c r="AI303" s="262">
        <v>0.23</v>
      </c>
      <c r="AJ303" s="396"/>
      <c r="AK303" s="367"/>
      <c r="AL303" s="396"/>
      <c r="AM303" s="367"/>
      <c r="AN303" s="396"/>
      <c r="AO303" s="367"/>
    </row>
    <row r="304" spans="1:41" ht="15" x14ac:dyDescent="0.2">
      <c r="A304" s="383">
        <f t="shared" si="17"/>
        <v>45710</v>
      </c>
      <c r="B304" s="93" t="s">
        <v>285</v>
      </c>
      <c r="C304" s="101" t="str">
        <f t="shared" si="16"/>
        <v>45710 1200H</v>
      </c>
      <c r="D304" s="362">
        <v>1545.88</v>
      </c>
      <c r="E304" s="363">
        <v>49.67</v>
      </c>
      <c r="F304" s="362">
        <v>1108.67</v>
      </c>
      <c r="G304" s="363">
        <v>6.2</v>
      </c>
      <c r="H304" s="362"/>
      <c r="I304" s="365"/>
      <c r="J304" s="423">
        <v>74716.350000000006</v>
      </c>
      <c r="K304" s="364">
        <v>911.2</v>
      </c>
      <c r="L304" s="364">
        <v>33370</v>
      </c>
      <c r="M304" s="363">
        <v>106.24</v>
      </c>
      <c r="N304" s="362">
        <v>6107.29</v>
      </c>
      <c r="O304" s="364">
        <v>19.05</v>
      </c>
      <c r="P304" s="364">
        <v>33661.9</v>
      </c>
      <c r="Q304" s="364">
        <v>29.5</v>
      </c>
      <c r="R304" s="364"/>
      <c r="S304" s="364"/>
      <c r="T304" s="364">
        <v>709.93</v>
      </c>
      <c r="U304" s="364">
        <v>771.39</v>
      </c>
      <c r="V304" s="364">
        <v>10465.44</v>
      </c>
      <c r="W304" s="364">
        <v>9.0399999999999991</v>
      </c>
      <c r="X304" s="364">
        <v>36706</v>
      </c>
      <c r="Y304" s="364">
        <v>69</v>
      </c>
      <c r="Z304" s="364">
        <v>539.77</v>
      </c>
      <c r="AA304" s="364">
        <v>0.17</v>
      </c>
      <c r="AB304" s="364">
        <v>7287.7</v>
      </c>
      <c r="AC304" s="364">
        <v>0</v>
      </c>
      <c r="AD304" s="364">
        <v>54169</v>
      </c>
      <c r="AE304" s="363">
        <v>79</v>
      </c>
      <c r="AF304" s="364">
        <v>153.58000000000001</v>
      </c>
      <c r="AG304" s="365">
        <v>0.17</v>
      </c>
      <c r="AH304" s="364">
        <v>81.37</v>
      </c>
      <c r="AI304" s="363">
        <v>0.23</v>
      </c>
      <c r="AJ304" s="397"/>
      <c r="AK304" s="365"/>
      <c r="AL304" s="397"/>
      <c r="AM304" s="365"/>
      <c r="AN304" s="397"/>
      <c r="AO304" s="365"/>
    </row>
    <row r="305" spans="1:41" ht="15" x14ac:dyDescent="0.2">
      <c r="A305" s="383">
        <f t="shared" si="17"/>
        <v>45711</v>
      </c>
      <c r="B305" s="93" t="s">
        <v>2185</v>
      </c>
      <c r="C305" s="101" t="str">
        <f t="shared" si="16"/>
        <v>45711 0000H</v>
      </c>
      <c r="D305" s="261">
        <v>1549.55</v>
      </c>
      <c r="E305" s="262">
        <v>49.67</v>
      </c>
      <c r="F305" s="261">
        <v>1108.67</v>
      </c>
      <c r="G305" s="262">
        <v>6.2</v>
      </c>
      <c r="H305" s="261"/>
      <c r="I305" s="367"/>
      <c r="J305" s="424">
        <v>74722.75</v>
      </c>
      <c r="K305" s="366">
        <v>911.36</v>
      </c>
      <c r="L305" s="366">
        <v>33372</v>
      </c>
      <c r="M305" s="262">
        <v>106.3</v>
      </c>
      <c r="N305" s="261">
        <v>6113.01</v>
      </c>
      <c r="O305" s="366">
        <v>19.05</v>
      </c>
      <c r="P305" s="366">
        <v>33669.199999999997</v>
      </c>
      <c r="Q305" s="366">
        <v>29.5</v>
      </c>
      <c r="R305" s="366"/>
      <c r="S305" s="366"/>
      <c r="T305" s="366">
        <v>710.29</v>
      </c>
      <c r="U305" s="366">
        <v>771.98</v>
      </c>
      <c r="V305" s="366">
        <v>10469</v>
      </c>
      <c r="W305" s="366">
        <v>9.0399999999999991</v>
      </c>
      <c r="X305" s="366">
        <v>36713</v>
      </c>
      <c r="Y305" s="366">
        <v>69</v>
      </c>
      <c r="Z305" s="366">
        <v>546.62</v>
      </c>
      <c r="AA305" s="366">
        <v>0.17</v>
      </c>
      <c r="AB305" s="366">
        <v>7294.38</v>
      </c>
      <c r="AC305" s="366">
        <v>0</v>
      </c>
      <c r="AD305" s="366">
        <v>54169</v>
      </c>
      <c r="AE305" s="262">
        <v>79</v>
      </c>
      <c r="AF305" s="366">
        <v>153.58000000000001</v>
      </c>
      <c r="AG305" s="367">
        <v>0.17</v>
      </c>
      <c r="AH305" s="366">
        <v>81.37</v>
      </c>
      <c r="AI305" s="262">
        <v>0.23</v>
      </c>
      <c r="AJ305" s="396"/>
      <c r="AK305" s="367"/>
      <c r="AL305" s="396"/>
      <c r="AM305" s="367"/>
      <c r="AN305" s="396"/>
      <c r="AO305" s="367"/>
    </row>
    <row r="306" spans="1:41" ht="15" x14ac:dyDescent="0.2">
      <c r="A306" s="383">
        <f t="shared" si="17"/>
        <v>45711</v>
      </c>
      <c r="B306" s="93" t="s">
        <v>285</v>
      </c>
      <c r="C306" s="101" t="str">
        <f t="shared" si="16"/>
        <v>45711 1200H</v>
      </c>
      <c r="D306" s="362">
        <v>1552.73</v>
      </c>
      <c r="E306" s="363">
        <v>49.7</v>
      </c>
      <c r="F306" s="362">
        <v>1108.67</v>
      </c>
      <c r="G306" s="363">
        <v>6.2</v>
      </c>
      <c r="H306" s="362"/>
      <c r="I306" s="365"/>
      <c r="J306" s="423">
        <v>74725.34</v>
      </c>
      <c r="K306" s="364">
        <v>911.64</v>
      </c>
      <c r="L306" s="364">
        <v>33373.050000000003</v>
      </c>
      <c r="M306" s="363">
        <v>106.36</v>
      </c>
      <c r="N306" s="362">
        <v>6118.83</v>
      </c>
      <c r="O306" s="364">
        <v>19.05</v>
      </c>
      <c r="P306" s="364">
        <v>33673.800000000003</v>
      </c>
      <c r="Q306" s="364">
        <v>29.5</v>
      </c>
      <c r="R306" s="364"/>
      <c r="S306" s="364"/>
      <c r="T306" s="364">
        <v>710.32</v>
      </c>
      <c r="U306" s="364">
        <v>773.23</v>
      </c>
      <c r="V306" s="364">
        <v>10473.77</v>
      </c>
      <c r="W306" s="364">
        <v>9.0399999999999991</v>
      </c>
      <c r="X306" s="364">
        <v>36718</v>
      </c>
      <c r="Y306" s="364">
        <v>69</v>
      </c>
      <c r="Z306" s="364">
        <v>551.4</v>
      </c>
      <c r="AA306" s="364">
        <v>0.17</v>
      </c>
      <c r="AB306" s="364">
        <v>7299.76</v>
      </c>
      <c r="AC306" s="364">
        <v>0</v>
      </c>
      <c r="AD306" s="364">
        <v>54169</v>
      </c>
      <c r="AE306" s="363">
        <v>79</v>
      </c>
      <c r="AF306" s="364">
        <v>153.58000000000001</v>
      </c>
      <c r="AG306" s="365">
        <v>0.17</v>
      </c>
      <c r="AH306" s="364">
        <v>81.37</v>
      </c>
      <c r="AI306" s="363">
        <v>0.23</v>
      </c>
      <c r="AJ306" s="397"/>
      <c r="AK306" s="365"/>
      <c r="AL306" s="397"/>
      <c r="AM306" s="365"/>
      <c r="AN306" s="397"/>
      <c r="AO306" s="365"/>
    </row>
    <row r="307" spans="1:41" ht="15" x14ac:dyDescent="0.2">
      <c r="A307" s="383">
        <f t="shared" si="17"/>
        <v>45712</v>
      </c>
      <c r="B307" s="93" t="s">
        <v>2185</v>
      </c>
      <c r="C307" s="101" t="str">
        <f t="shared" si="16"/>
        <v>45712 0000H</v>
      </c>
      <c r="D307" s="261">
        <v>1555.87</v>
      </c>
      <c r="E307" s="262">
        <v>49.7</v>
      </c>
      <c r="F307" s="261">
        <v>1108.67</v>
      </c>
      <c r="G307" s="262">
        <v>6.2</v>
      </c>
      <c r="H307" s="261"/>
      <c r="I307" s="367"/>
      <c r="J307" s="424">
        <v>74735.77</v>
      </c>
      <c r="K307" s="366">
        <v>911.64</v>
      </c>
      <c r="L307" s="366">
        <v>33376.879999999997</v>
      </c>
      <c r="M307" s="262">
        <v>106.36</v>
      </c>
      <c r="N307" s="261">
        <v>6124.53</v>
      </c>
      <c r="O307" s="366">
        <v>19.05</v>
      </c>
      <c r="P307" s="366">
        <v>33680.5</v>
      </c>
      <c r="Q307" s="366">
        <v>29.5</v>
      </c>
      <c r="R307" s="366"/>
      <c r="S307" s="366"/>
      <c r="T307" s="366">
        <v>710.55</v>
      </c>
      <c r="U307" s="366">
        <v>774.1</v>
      </c>
      <c r="V307" s="366">
        <v>10478.280000000001</v>
      </c>
      <c r="W307" s="366">
        <v>9.0399999999999991</v>
      </c>
      <c r="X307" s="366">
        <v>36724</v>
      </c>
      <c r="Y307" s="366">
        <v>69</v>
      </c>
      <c r="Z307" s="366">
        <v>557.49</v>
      </c>
      <c r="AA307" s="366">
        <v>0.17</v>
      </c>
      <c r="AB307" s="366">
        <v>7302.85</v>
      </c>
      <c r="AC307" s="366">
        <v>0</v>
      </c>
      <c r="AD307" s="366">
        <v>54169</v>
      </c>
      <c r="AE307" s="262">
        <v>79</v>
      </c>
      <c r="AF307" s="366">
        <v>153.58000000000001</v>
      </c>
      <c r="AG307" s="367">
        <v>0.17</v>
      </c>
      <c r="AH307" s="366">
        <v>81.37</v>
      </c>
      <c r="AI307" s="262">
        <v>0.23</v>
      </c>
      <c r="AJ307" s="396"/>
      <c r="AK307" s="367"/>
      <c r="AL307" s="396"/>
      <c r="AM307" s="367"/>
      <c r="AN307" s="396"/>
      <c r="AO307" s="367"/>
    </row>
    <row r="308" spans="1:41" ht="15" x14ac:dyDescent="0.2">
      <c r="A308" s="383">
        <f t="shared" si="17"/>
        <v>45712</v>
      </c>
      <c r="B308" s="93" t="s">
        <v>285</v>
      </c>
      <c r="C308" s="101" t="str">
        <f t="shared" si="16"/>
        <v>45712 1200H</v>
      </c>
      <c r="D308" s="362">
        <v>1559.47</v>
      </c>
      <c r="E308" s="363">
        <v>49.67</v>
      </c>
      <c r="F308" s="362">
        <v>1108.67</v>
      </c>
      <c r="G308" s="363">
        <v>6.2</v>
      </c>
      <c r="H308" s="362"/>
      <c r="I308" s="365"/>
      <c r="J308" s="423">
        <v>74741.23</v>
      </c>
      <c r="K308" s="364">
        <v>911.77</v>
      </c>
      <c r="L308" s="364">
        <v>33378.839999999997</v>
      </c>
      <c r="M308" s="363">
        <v>106.4</v>
      </c>
      <c r="N308" s="362">
        <v>6130.29</v>
      </c>
      <c r="O308" s="364">
        <v>19.05</v>
      </c>
      <c r="P308" s="364">
        <v>33684.800000000003</v>
      </c>
      <c r="Q308" s="364">
        <v>29.5</v>
      </c>
      <c r="R308" s="364"/>
      <c r="S308" s="364"/>
      <c r="T308" s="364">
        <v>710.65</v>
      </c>
      <c r="U308" s="364">
        <v>775.16</v>
      </c>
      <c r="V308" s="364">
        <v>10481.99</v>
      </c>
      <c r="W308" s="364">
        <v>9.0399999999999991</v>
      </c>
      <c r="X308" s="364">
        <v>36730</v>
      </c>
      <c r="Y308" s="364">
        <v>69</v>
      </c>
      <c r="Z308" s="364">
        <v>563.66</v>
      </c>
      <c r="AA308" s="364">
        <v>0.17</v>
      </c>
      <c r="AB308" s="364">
        <v>7312.26</v>
      </c>
      <c r="AC308" s="364">
        <v>0</v>
      </c>
      <c r="AD308" s="364">
        <v>54169</v>
      </c>
      <c r="AE308" s="363">
        <v>79</v>
      </c>
      <c r="AF308" s="364">
        <v>153.58000000000001</v>
      </c>
      <c r="AG308" s="365">
        <v>0.17</v>
      </c>
      <c r="AH308" s="364">
        <v>81.37</v>
      </c>
      <c r="AI308" s="363">
        <v>0.23</v>
      </c>
      <c r="AJ308" s="397"/>
      <c r="AK308" s="365"/>
      <c r="AL308" s="397"/>
      <c r="AM308" s="365"/>
      <c r="AN308" s="397"/>
      <c r="AO308" s="365"/>
    </row>
    <row r="309" spans="1:41" ht="15" x14ac:dyDescent="0.2">
      <c r="A309" s="383">
        <f t="shared" si="17"/>
        <v>45713</v>
      </c>
      <c r="B309" s="93" t="s">
        <v>2185</v>
      </c>
      <c r="C309" s="101" t="str">
        <f t="shared" si="16"/>
        <v>45713 0000H</v>
      </c>
      <c r="D309" s="261">
        <v>1563.83</v>
      </c>
      <c r="E309" s="262">
        <v>46.67</v>
      </c>
      <c r="F309" s="261">
        <v>1108.67</v>
      </c>
      <c r="G309" s="262">
        <v>6.2</v>
      </c>
      <c r="H309" s="261"/>
      <c r="I309" s="367"/>
      <c r="J309" s="424">
        <v>74751.429999999993</v>
      </c>
      <c r="K309" s="366">
        <v>911.77</v>
      </c>
      <c r="L309" s="366">
        <v>33382.589999999997</v>
      </c>
      <c r="M309" s="262">
        <v>106.4</v>
      </c>
      <c r="N309" s="261">
        <v>6135.88</v>
      </c>
      <c r="O309" s="366">
        <v>19.05</v>
      </c>
      <c r="P309" s="366">
        <v>33691.199999999997</v>
      </c>
      <c r="Q309" s="366">
        <v>29.5</v>
      </c>
      <c r="R309" s="366"/>
      <c r="S309" s="366"/>
      <c r="T309" s="366">
        <v>710.66</v>
      </c>
      <c r="U309" s="366">
        <v>776.54</v>
      </c>
      <c r="V309" s="366">
        <v>10486.32</v>
      </c>
      <c r="W309" s="366">
        <v>9.0399999999999991</v>
      </c>
      <c r="X309" s="366">
        <v>36738</v>
      </c>
      <c r="Y309" s="366">
        <v>69</v>
      </c>
      <c r="Z309" s="366">
        <v>568.82000000000005</v>
      </c>
      <c r="AA309" s="366">
        <v>0.17</v>
      </c>
      <c r="AB309" s="366">
        <v>7318.63</v>
      </c>
      <c r="AC309" s="366">
        <v>0</v>
      </c>
      <c r="AD309" s="366">
        <v>54169</v>
      </c>
      <c r="AE309" s="262">
        <v>79</v>
      </c>
      <c r="AF309" s="366">
        <v>153.58000000000001</v>
      </c>
      <c r="AG309" s="367">
        <v>0.17</v>
      </c>
      <c r="AH309" s="366">
        <v>81.37</v>
      </c>
      <c r="AI309" s="262">
        <v>0.23</v>
      </c>
      <c r="AJ309" s="396"/>
      <c r="AK309" s="367"/>
      <c r="AL309" s="396"/>
      <c r="AM309" s="367"/>
      <c r="AN309" s="396"/>
      <c r="AO309" s="367"/>
    </row>
    <row r="310" spans="1:41" ht="15.75" thickBot="1" x14ac:dyDescent="0.25">
      <c r="A310" s="389">
        <f t="shared" si="17"/>
        <v>45713</v>
      </c>
      <c r="B310" s="390" t="s">
        <v>285</v>
      </c>
      <c r="C310" s="391" t="str">
        <f t="shared" si="16"/>
        <v>45713 1200H</v>
      </c>
      <c r="D310" s="392">
        <v>1567.26</v>
      </c>
      <c r="E310" s="393">
        <v>49.67</v>
      </c>
      <c r="F310" s="392">
        <v>1108.67</v>
      </c>
      <c r="G310" s="393">
        <v>6.2</v>
      </c>
      <c r="H310" s="392"/>
      <c r="I310" s="395"/>
      <c r="J310" s="444">
        <v>74762.399999999994</v>
      </c>
      <c r="K310" s="394">
        <v>911.77</v>
      </c>
      <c r="L310" s="394">
        <v>33383.839999999997</v>
      </c>
      <c r="M310" s="393">
        <v>106.44</v>
      </c>
      <c r="N310" s="392">
        <v>6141.67</v>
      </c>
      <c r="O310" s="394">
        <v>19.05</v>
      </c>
      <c r="P310" s="394">
        <v>33694.699999999997</v>
      </c>
      <c r="Q310" s="394">
        <v>29.5</v>
      </c>
      <c r="R310" s="394"/>
      <c r="S310" s="394"/>
      <c r="T310" s="394">
        <v>710.67</v>
      </c>
      <c r="U310" s="394">
        <v>777.87</v>
      </c>
      <c r="V310" s="394">
        <v>10490.23</v>
      </c>
      <c r="W310" s="394">
        <v>9.0399999999999991</v>
      </c>
      <c r="X310" s="394">
        <v>36745</v>
      </c>
      <c r="Y310" s="394">
        <v>69</v>
      </c>
      <c r="Z310" s="394">
        <v>574.97</v>
      </c>
      <c r="AA310" s="394">
        <v>0.17</v>
      </c>
      <c r="AB310" s="394">
        <v>7324.66</v>
      </c>
      <c r="AC310" s="394">
        <v>0</v>
      </c>
      <c r="AD310" s="394">
        <v>54169</v>
      </c>
      <c r="AE310" s="393">
        <v>79</v>
      </c>
      <c r="AF310" s="394">
        <v>153.58000000000001</v>
      </c>
      <c r="AG310" s="395">
        <v>0.17</v>
      </c>
      <c r="AH310" s="394">
        <v>81.37</v>
      </c>
      <c r="AI310" s="393">
        <v>0.23</v>
      </c>
      <c r="AJ310" s="404"/>
      <c r="AK310" s="395"/>
      <c r="AL310" s="404"/>
      <c r="AM310" s="395"/>
      <c r="AN310" s="404"/>
      <c r="AO310" s="395"/>
    </row>
    <row r="311" spans="1:41" s="370" customFormat="1" ht="15.75" thickBot="1" x14ac:dyDescent="0.25">
      <c r="A311" s="368"/>
      <c r="B311" s="368"/>
      <c r="C311" s="368"/>
      <c r="D311" s="369"/>
      <c r="E311" s="369"/>
      <c r="F311" s="369"/>
      <c r="G311" s="369"/>
      <c r="H311" s="369"/>
      <c r="I311" s="369"/>
      <c r="J311" s="369"/>
      <c r="K311" s="369"/>
      <c r="L311" s="369"/>
      <c r="M311" s="369"/>
      <c r="N311" s="369"/>
      <c r="O311" s="369"/>
      <c r="P311" s="369"/>
      <c r="Q311" s="369"/>
      <c r="R311" s="369"/>
      <c r="S311" s="369"/>
      <c r="T311" s="369"/>
      <c r="U311" s="369"/>
      <c r="V311" s="369"/>
      <c r="W311" s="369"/>
      <c r="X311" s="369"/>
      <c r="Y311" s="369"/>
      <c r="Z311" s="369"/>
      <c r="AA311" s="369"/>
      <c r="AB311" s="369"/>
      <c r="AC311" s="369"/>
      <c r="AD311" s="369"/>
      <c r="AE311" s="369"/>
      <c r="AF311" s="369"/>
      <c r="AG311" s="369"/>
      <c r="AH311" s="369"/>
      <c r="AI311" s="369"/>
      <c r="AJ311" s="402"/>
      <c r="AK311" s="403"/>
      <c r="AL311" s="402"/>
      <c r="AM311" s="403"/>
      <c r="AN311" s="402"/>
      <c r="AO311" s="403"/>
    </row>
    <row r="312" spans="1:41" ht="15" x14ac:dyDescent="0.2">
      <c r="A312" s="376">
        <f>A309+1</f>
        <v>45714</v>
      </c>
      <c r="B312" s="377" t="s">
        <v>2185</v>
      </c>
      <c r="C312" s="378" t="str">
        <f t="shared" ref="C312:C343" si="18">A312 &amp; " " &amp;B312</f>
        <v>45714 0000H</v>
      </c>
      <c r="D312" s="379">
        <v>1571.7</v>
      </c>
      <c r="E312" s="380">
        <v>49.67</v>
      </c>
      <c r="F312" s="379">
        <v>1108.67</v>
      </c>
      <c r="G312" s="380">
        <v>6.2</v>
      </c>
      <c r="H312" s="379"/>
      <c r="I312" s="382"/>
      <c r="J312" s="422">
        <v>74772.320000000007</v>
      </c>
      <c r="K312" s="381">
        <v>911.77</v>
      </c>
      <c r="L312" s="381">
        <v>33386.54</v>
      </c>
      <c r="M312" s="380">
        <v>106.46</v>
      </c>
      <c r="N312" s="379">
        <v>6144.32</v>
      </c>
      <c r="O312" s="381">
        <v>19.05</v>
      </c>
      <c r="P312" s="381">
        <v>33701.5</v>
      </c>
      <c r="Q312" s="381">
        <v>29.8</v>
      </c>
      <c r="R312" s="381"/>
      <c r="S312" s="381"/>
      <c r="T312" s="381">
        <v>710.68</v>
      </c>
      <c r="U312" s="381">
        <v>779.12</v>
      </c>
      <c r="V312" s="381">
        <v>10494.35</v>
      </c>
      <c r="W312" s="381">
        <v>9.0399999999999991</v>
      </c>
      <c r="X312" s="381">
        <v>36752</v>
      </c>
      <c r="Y312" s="381">
        <v>69</v>
      </c>
      <c r="Z312" s="381">
        <v>581.21</v>
      </c>
      <c r="AA312" s="381">
        <v>0.17</v>
      </c>
      <c r="AB312" s="381">
        <v>7331.68</v>
      </c>
      <c r="AC312" s="381">
        <v>0</v>
      </c>
      <c r="AD312" s="381">
        <v>54169</v>
      </c>
      <c r="AE312" s="380">
        <v>79</v>
      </c>
      <c r="AF312" s="381">
        <v>153.58000000000001</v>
      </c>
      <c r="AG312" s="382">
        <v>0.17</v>
      </c>
      <c r="AH312" s="381">
        <v>81.37</v>
      </c>
      <c r="AI312" s="380">
        <v>0.23</v>
      </c>
      <c r="AJ312" s="400"/>
      <c r="AK312" s="382"/>
      <c r="AL312" s="400"/>
      <c r="AM312" s="382"/>
      <c r="AN312" s="400"/>
      <c r="AO312" s="382"/>
    </row>
    <row r="313" spans="1:41" ht="15" x14ac:dyDescent="0.2">
      <c r="A313" s="383">
        <f>A310+1</f>
        <v>45714</v>
      </c>
      <c r="B313" s="93" t="s">
        <v>285</v>
      </c>
      <c r="C313" s="101" t="str">
        <f t="shared" si="18"/>
        <v>45714 1200H</v>
      </c>
      <c r="D313" s="362">
        <v>1575.13</v>
      </c>
      <c r="E313" s="363">
        <v>49.67</v>
      </c>
      <c r="F313" s="362">
        <v>1108.67</v>
      </c>
      <c r="G313" s="363">
        <v>6.2</v>
      </c>
      <c r="H313" s="362"/>
      <c r="I313" s="365"/>
      <c r="J313" s="423">
        <v>74773.11</v>
      </c>
      <c r="K313" s="364">
        <v>912.33</v>
      </c>
      <c r="L313" s="364">
        <v>33386.54</v>
      </c>
      <c r="M313" s="363">
        <v>106.52</v>
      </c>
      <c r="N313" s="362">
        <v>6153</v>
      </c>
      <c r="O313" s="364">
        <v>19.05</v>
      </c>
      <c r="P313" s="364">
        <v>33707.1</v>
      </c>
      <c r="Q313" s="364">
        <v>29.5</v>
      </c>
      <c r="R313" s="364"/>
      <c r="S313" s="364"/>
      <c r="T313" s="364">
        <v>710.75</v>
      </c>
      <c r="U313" s="364">
        <v>780.35</v>
      </c>
      <c r="V313" s="364">
        <v>10497.9</v>
      </c>
      <c r="W313" s="364">
        <v>9.0399999999999991</v>
      </c>
      <c r="X313" s="364">
        <v>36758</v>
      </c>
      <c r="Y313" s="364">
        <v>69</v>
      </c>
      <c r="Z313" s="364">
        <v>587.44000000000005</v>
      </c>
      <c r="AA313" s="364">
        <v>0.17</v>
      </c>
      <c r="AB313" s="364">
        <v>7337.21</v>
      </c>
      <c r="AC313" s="364">
        <v>0</v>
      </c>
      <c r="AD313" s="364">
        <v>54169</v>
      </c>
      <c r="AE313" s="363">
        <v>79</v>
      </c>
      <c r="AF313" s="364">
        <v>153.58000000000001</v>
      </c>
      <c r="AG313" s="365">
        <v>0.17</v>
      </c>
      <c r="AH313" s="364">
        <v>81.37</v>
      </c>
      <c r="AI313" s="363">
        <v>0.23</v>
      </c>
      <c r="AJ313" s="397"/>
      <c r="AK313" s="365"/>
      <c r="AL313" s="397"/>
      <c r="AM313" s="365"/>
      <c r="AN313" s="397"/>
      <c r="AO313" s="365"/>
    </row>
    <row r="314" spans="1:41" ht="15" x14ac:dyDescent="0.2">
      <c r="A314" s="383">
        <f t="shared" ref="A314:A345" si="19">A312+1</f>
        <v>45715</v>
      </c>
      <c r="B314" s="93" t="s">
        <v>2185</v>
      </c>
      <c r="C314" s="101" t="str">
        <f t="shared" si="18"/>
        <v>45715 0000H</v>
      </c>
      <c r="D314" s="261">
        <v>1579.98</v>
      </c>
      <c r="E314" s="262">
        <v>49.67</v>
      </c>
      <c r="F314" s="261">
        <v>1108.67</v>
      </c>
      <c r="G314" s="262">
        <v>6.2</v>
      </c>
      <c r="H314" s="261"/>
      <c r="I314" s="367"/>
      <c r="J314" s="424">
        <v>74783.33</v>
      </c>
      <c r="K314" s="366">
        <v>912.33</v>
      </c>
      <c r="L314" s="366">
        <v>33386.54</v>
      </c>
      <c r="M314" s="262">
        <v>106.57</v>
      </c>
      <c r="N314" s="261">
        <v>6158.4</v>
      </c>
      <c r="O314" s="366">
        <v>19.05</v>
      </c>
      <c r="P314" s="366">
        <v>33714.199999999997</v>
      </c>
      <c r="Q314" s="366">
        <v>29.5</v>
      </c>
      <c r="R314" s="366"/>
      <c r="S314" s="366"/>
      <c r="T314" s="366">
        <v>711.13</v>
      </c>
      <c r="U314" s="366">
        <v>781.1</v>
      </c>
      <c r="V314" s="366">
        <v>10502.19</v>
      </c>
      <c r="W314" s="366">
        <v>9.0399999999999991</v>
      </c>
      <c r="X314" s="366">
        <v>36765</v>
      </c>
      <c r="Y314" s="366">
        <v>69</v>
      </c>
      <c r="Z314" s="366">
        <v>588.47</v>
      </c>
      <c r="AA314" s="366">
        <v>0.17</v>
      </c>
      <c r="AB314" s="366">
        <v>7343.88</v>
      </c>
      <c r="AC314" s="366">
        <v>0</v>
      </c>
      <c r="AD314" s="366">
        <v>54169</v>
      </c>
      <c r="AE314" s="262">
        <v>79</v>
      </c>
      <c r="AF314" s="366">
        <v>154.02000000000001</v>
      </c>
      <c r="AG314" s="367">
        <v>0.17</v>
      </c>
      <c r="AH314" s="366">
        <v>81.37</v>
      </c>
      <c r="AI314" s="262">
        <v>0.23</v>
      </c>
      <c r="AJ314" s="396"/>
      <c r="AK314" s="367"/>
      <c r="AL314" s="396"/>
      <c r="AM314" s="367"/>
      <c r="AN314" s="396"/>
      <c r="AO314" s="367"/>
    </row>
    <row r="315" spans="1:41" ht="15" x14ac:dyDescent="0.2">
      <c r="A315" s="383">
        <f t="shared" si="19"/>
        <v>45715</v>
      </c>
      <c r="B315" s="93" t="s">
        <v>285</v>
      </c>
      <c r="C315" s="101" t="str">
        <f t="shared" si="18"/>
        <v>45715 1200H</v>
      </c>
      <c r="D315" s="362">
        <v>1584.97</v>
      </c>
      <c r="E315" s="363">
        <v>49.67</v>
      </c>
      <c r="F315" s="362">
        <v>1108.67</v>
      </c>
      <c r="G315" s="363">
        <v>6.2</v>
      </c>
      <c r="H315" s="362"/>
      <c r="I315" s="365"/>
      <c r="J315" s="423">
        <v>74786.39</v>
      </c>
      <c r="K315" s="364">
        <v>912.73</v>
      </c>
      <c r="L315" s="364">
        <v>33388.199999999997</v>
      </c>
      <c r="M315" s="363">
        <v>106.6</v>
      </c>
      <c r="N315" s="362">
        <v>6161.41</v>
      </c>
      <c r="O315" s="364">
        <v>19.05</v>
      </c>
      <c r="P315" s="364">
        <v>33721.4</v>
      </c>
      <c r="Q315" s="364">
        <v>29.5</v>
      </c>
      <c r="R315" s="364"/>
      <c r="S315" s="364"/>
      <c r="T315" s="364">
        <v>711.4</v>
      </c>
      <c r="U315" s="364">
        <v>781.8</v>
      </c>
      <c r="V315" s="364">
        <v>10505.78</v>
      </c>
      <c r="W315" s="364">
        <v>9.0399999999999991</v>
      </c>
      <c r="X315" s="364">
        <v>36772</v>
      </c>
      <c r="Y315" s="364">
        <v>69</v>
      </c>
      <c r="Z315" s="364">
        <v>590.08000000000004</v>
      </c>
      <c r="AA315" s="364">
        <v>0.17</v>
      </c>
      <c r="AB315" s="364">
        <v>7350.13</v>
      </c>
      <c r="AC315" s="364">
        <v>0</v>
      </c>
      <c r="AD315" s="364">
        <v>54169</v>
      </c>
      <c r="AE315" s="363">
        <v>79</v>
      </c>
      <c r="AF315" s="364">
        <v>157.57</v>
      </c>
      <c r="AG315" s="365">
        <v>0.17</v>
      </c>
      <c r="AH315" s="364">
        <v>81.37</v>
      </c>
      <c r="AI315" s="363">
        <v>0.23</v>
      </c>
      <c r="AJ315" s="397"/>
      <c r="AK315" s="365"/>
      <c r="AL315" s="397"/>
      <c r="AM315" s="365"/>
      <c r="AN315" s="397"/>
      <c r="AO315" s="365"/>
    </row>
    <row r="316" spans="1:41" ht="15" x14ac:dyDescent="0.2">
      <c r="A316" s="383">
        <f t="shared" si="19"/>
        <v>45716</v>
      </c>
      <c r="B316" s="93" t="s">
        <v>2185</v>
      </c>
      <c r="C316" s="101" t="str">
        <f t="shared" si="18"/>
        <v>45716 0000H</v>
      </c>
      <c r="D316" s="261">
        <v>1590.64</v>
      </c>
      <c r="E316" s="262">
        <v>49.67</v>
      </c>
      <c r="F316" s="261">
        <v>1108.67</v>
      </c>
      <c r="G316" s="262">
        <v>6.2</v>
      </c>
      <c r="H316" s="261"/>
      <c r="I316" s="367"/>
      <c r="J316" s="424">
        <v>74796.56</v>
      </c>
      <c r="K316" s="366">
        <v>912.73</v>
      </c>
      <c r="L316" s="366">
        <v>33391.78</v>
      </c>
      <c r="M316" s="262">
        <v>106.6</v>
      </c>
      <c r="N316" s="261">
        <v>6166.67</v>
      </c>
      <c r="O316" s="366">
        <v>19.05</v>
      </c>
      <c r="P316" s="366">
        <v>33728.400000000001</v>
      </c>
      <c r="Q316" s="366">
        <v>29.5</v>
      </c>
      <c r="R316" s="366"/>
      <c r="S316" s="366"/>
      <c r="T316" s="366">
        <v>711.4</v>
      </c>
      <c r="U316" s="366">
        <v>782.86</v>
      </c>
      <c r="V316" s="366">
        <v>10510.07</v>
      </c>
      <c r="W316" s="366">
        <v>9.0399999999999991</v>
      </c>
      <c r="X316" s="366">
        <v>36780</v>
      </c>
      <c r="Y316" s="366">
        <v>69</v>
      </c>
      <c r="Z316" s="366">
        <v>590.74</v>
      </c>
      <c r="AA316" s="366">
        <v>0.17</v>
      </c>
      <c r="AB316" s="366">
        <v>7357.07</v>
      </c>
      <c r="AC316" s="366">
        <v>0</v>
      </c>
      <c r="AD316" s="366">
        <v>54169</v>
      </c>
      <c r="AE316" s="262">
        <v>79</v>
      </c>
      <c r="AF316" s="366">
        <v>160.07</v>
      </c>
      <c r="AG316" s="367">
        <v>0.11</v>
      </c>
      <c r="AH316" s="366">
        <v>81.37</v>
      </c>
      <c r="AI316" s="262">
        <v>0.23</v>
      </c>
      <c r="AJ316" s="396"/>
      <c r="AK316" s="367"/>
      <c r="AL316" s="396"/>
      <c r="AM316" s="367"/>
      <c r="AN316" s="396"/>
      <c r="AO316" s="367"/>
    </row>
    <row r="317" spans="1:41" ht="15" x14ac:dyDescent="0.2">
      <c r="A317" s="383">
        <f t="shared" si="19"/>
        <v>45716</v>
      </c>
      <c r="B317" s="93" t="s">
        <v>285</v>
      </c>
      <c r="C317" s="101" t="str">
        <f t="shared" si="18"/>
        <v>45716 1200H</v>
      </c>
      <c r="D317" s="362">
        <v>1594.56</v>
      </c>
      <c r="E317" s="363">
        <v>49.67</v>
      </c>
      <c r="F317" s="362">
        <v>1108.67</v>
      </c>
      <c r="G317" s="363">
        <v>6.2</v>
      </c>
      <c r="H317" s="362"/>
      <c r="I317" s="365"/>
      <c r="J317" s="423">
        <v>74802.92</v>
      </c>
      <c r="K317" s="364">
        <v>912.9</v>
      </c>
      <c r="L317" s="364">
        <v>33392.379999999997</v>
      </c>
      <c r="M317" s="363">
        <v>106.66</v>
      </c>
      <c r="N317" s="362">
        <v>6172.56</v>
      </c>
      <c r="O317" s="364">
        <v>19.05</v>
      </c>
      <c r="P317" s="364">
        <v>33735.5</v>
      </c>
      <c r="Q317" s="364">
        <v>29.5</v>
      </c>
      <c r="R317" s="364"/>
      <c r="S317" s="364"/>
      <c r="T317" s="364">
        <v>711.58</v>
      </c>
      <c r="U317" s="364">
        <v>783.78</v>
      </c>
      <c r="V317" s="364">
        <v>10513.51</v>
      </c>
      <c r="W317" s="364">
        <v>9.0399999999999991</v>
      </c>
      <c r="X317" s="364">
        <v>36786</v>
      </c>
      <c r="Y317" s="364">
        <v>69</v>
      </c>
      <c r="Z317" s="364">
        <v>590.74</v>
      </c>
      <c r="AA317" s="364">
        <v>0.17</v>
      </c>
      <c r="AB317" s="364">
        <v>7363.09</v>
      </c>
      <c r="AC317" s="364">
        <v>0</v>
      </c>
      <c r="AD317" s="364">
        <v>54169</v>
      </c>
      <c r="AE317" s="363">
        <v>79</v>
      </c>
      <c r="AF317" s="364">
        <v>160.07</v>
      </c>
      <c r="AG317" s="365">
        <v>0.11</v>
      </c>
      <c r="AH317" s="364">
        <v>81.37</v>
      </c>
      <c r="AI317" s="363">
        <v>0.23</v>
      </c>
      <c r="AJ317" s="397"/>
      <c r="AK317" s="365"/>
      <c r="AL317" s="397"/>
      <c r="AM317" s="365"/>
      <c r="AN317" s="397"/>
      <c r="AO317" s="365"/>
    </row>
    <row r="318" spans="1:41" ht="15" x14ac:dyDescent="0.2">
      <c r="A318" s="383">
        <f t="shared" si="19"/>
        <v>45717</v>
      </c>
      <c r="B318" s="93" t="s">
        <v>2185</v>
      </c>
      <c r="C318" s="101" t="str">
        <f t="shared" si="18"/>
        <v>45717 0000H</v>
      </c>
      <c r="D318" s="261">
        <v>1599.11</v>
      </c>
      <c r="E318" s="262">
        <v>49.67</v>
      </c>
      <c r="F318" s="261">
        <v>1108.67</v>
      </c>
      <c r="G318" s="262">
        <v>6.2</v>
      </c>
      <c r="H318" s="261"/>
      <c r="I318" s="367"/>
      <c r="J318" s="424">
        <v>74818</v>
      </c>
      <c r="K318" s="366">
        <v>912.91</v>
      </c>
      <c r="L318" s="366">
        <v>33396.33</v>
      </c>
      <c r="M318" s="262">
        <v>106.66</v>
      </c>
      <c r="N318" s="261">
        <v>6178.34</v>
      </c>
      <c r="O318" s="366">
        <v>19.05</v>
      </c>
      <c r="P318" s="366">
        <v>33742.199999999997</v>
      </c>
      <c r="Q318" s="366">
        <v>29.5</v>
      </c>
      <c r="R318" s="366"/>
      <c r="S318" s="366"/>
      <c r="T318" s="366">
        <v>711.71</v>
      </c>
      <c r="U318" s="366">
        <v>784.75</v>
      </c>
      <c r="V318" s="366">
        <v>10517.86</v>
      </c>
      <c r="W318" s="366">
        <v>9.0399999999999991</v>
      </c>
      <c r="X318" s="366">
        <v>36793</v>
      </c>
      <c r="Y318" s="366">
        <v>69</v>
      </c>
      <c r="Z318" s="366">
        <v>590.74</v>
      </c>
      <c r="AA318" s="366">
        <v>0.17</v>
      </c>
      <c r="AB318" s="366">
        <v>7370.02</v>
      </c>
      <c r="AC318" s="366">
        <v>0</v>
      </c>
      <c r="AD318" s="366">
        <v>54169</v>
      </c>
      <c r="AE318" s="262">
        <v>79</v>
      </c>
      <c r="AF318" s="366">
        <v>160.07</v>
      </c>
      <c r="AG318" s="367">
        <v>0.11</v>
      </c>
      <c r="AH318" s="366">
        <v>81.37</v>
      </c>
      <c r="AI318" s="262">
        <v>0.23</v>
      </c>
      <c r="AJ318" s="396"/>
      <c r="AK318" s="367"/>
      <c r="AL318" s="396"/>
      <c r="AM318" s="367"/>
      <c r="AN318" s="396"/>
      <c r="AO318" s="367"/>
    </row>
    <row r="319" spans="1:41" ht="15" x14ac:dyDescent="0.2">
      <c r="A319" s="383">
        <f t="shared" si="19"/>
        <v>45717</v>
      </c>
      <c r="B319" s="93" t="s">
        <v>285</v>
      </c>
      <c r="C319" s="101" t="str">
        <f t="shared" si="18"/>
        <v>45717 1200H</v>
      </c>
      <c r="D319" s="362">
        <v>1602.9</v>
      </c>
      <c r="E319" s="363">
        <v>49.67</v>
      </c>
      <c r="F319" s="362">
        <v>1108.67</v>
      </c>
      <c r="G319" s="363">
        <v>6.2</v>
      </c>
      <c r="H319" s="362"/>
      <c r="I319" s="365"/>
      <c r="J319" s="423">
        <v>74818</v>
      </c>
      <c r="K319" s="364">
        <v>913.06</v>
      </c>
      <c r="L319" s="364">
        <v>33397.300000000003</v>
      </c>
      <c r="M319" s="363">
        <v>106.71</v>
      </c>
      <c r="N319" s="362">
        <v>6184.18</v>
      </c>
      <c r="O319" s="364">
        <v>19.05</v>
      </c>
      <c r="P319" s="364">
        <v>33747.699999999997</v>
      </c>
      <c r="Q319" s="364">
        <v>29.5</v>
      </c>
      <c r="R319" s="364"/>
      <c r="S319" s="364"/>
      <c r="T319" s="364">
        <v>711.87</v>
      </c>
      <c r="U319" s="364">
        <v>785.4</v>
      </c>
      <c r="V319" s="364">
        <v>10521.41</v>
      </c>
      <c r="W319" s="364">
        <v>9.0399999999999991</v>
      </c>
      <c r="X319" s="364">
        <v>36799</v>
      </c>
      <c r="Y319" s="364">
        <v>69</v>
      </c>
      <c r="Z319" s="364">
        <v>590.74</v>
      </c>
      <c r="AA319" s="364">
        <v>0.17</v>
      </c>
      <c r="AB319" s="364">
        <v>7374.93</v>
      </c>
      <c r="AC319" s="364">
        <v>0</v>
      </c>
      <c r="AD319" s="364">
        <v>54169</v>
      </c>
      <c r="AE319" s="363">
        <v>79</v>
      </c>
      <c r="AF319" s="364">
        <v>160.07</v>
      </c>
      <c r="AG319" s="365">
        <v>0.11</v>
      </c>
      <c r="AH319" s="364">
        <v>81.37</v>
      </c>
      <c r="AI319" s="363">
        <v>0.23</v>
      </c>
      <c r="AJ319" s="397"/>
      <c r="AK319" s="365"/>
      <c r="AL319" s="397"/>
      <c r="AM319" s="365"/>
      <c r="AN319" s="397"/>
      <c r="AO319" s="365"/>
    </row>
    <row r="320" spans="1:41" ht="15" x14ac:dyDescent="0.2">
      <c r="A320" s="383">
        <f t="shared" si="19"/>
        <v>45718</v>
      </c>
      <c r="B320" s="93" t="s">
        <v>2185</v>
      </c>
      <c r="C320" s="101" t="str">
        <f t="shared" si="18"/>
        <v>45718 0000H</v>
      </c>
      <c r="D320" s="261">
        <v>1608.94</v>
      </c>
      <c r="E320" s="262">
        <v>49.67</v>
      </c>
      <c r="F320" s="261">
        <v>1108.67</v>
      </c>
      <c r="G320" s="262">
        <v>6.2</v>
      </c>
      <c r="H320" s="261"/>
      <c r="I320" s="367"/>
      <c r="J320" s="424">
        <v>74818</v>
      </c>
      <c r="K320" s="366">
        <v>913.19</v>
      </c>
      <c r="L320" s="366">
        <v>33401.01</v>
      </c>
      <c r="M320" s="262">
        <v>106.71</v>
      </c>
      <c r="N320" s="261">
        <v>6190.02</v>
      </c>
      <c r="O320" s="366">
        <v>19.05</v>
      </c>
      <c r="P320" s="366">
        <v>33754.699999999997</v>
      </c>
      <c r="Q320" s="366">
        <v>29.5</v>
      </c>
      <c r="R320" s="366"/>
      <c r="S320" s="366"/>
      <c r="T320" s="366">
        <v>711.92</v>
      </c>
      <c r="U320" s="366">
        <v>787</v>
      </c>
      <c r="V320" s="366">
        <v>10526</v>
      </c>
      <c r="W320" s="366">
        <v>9.0399999999999991</v>
      </c>
      <c r="X320" s="366">
        <v>36806</v>
      </c>
      <c r="Y320" s="366">
        <v>69</v>
      </c>
      <c r="Z320" s="366">
        <v>590.74</v>
      </c>
      <c r="AA320" s="366">
        <v>0.17</v>
      </c>
      <c r="AB320" s="366">
        <v>7383.1</v>
      </c>
      <c r="AC320" s="366">
        <v>0</v>
      </c>
      <c r="AD320" s="366">
        <v>54169</v>
      </c>
      <c r="AE320" s="262">
        <v>79</v>
      </c>
      <c r="AF320" s="366">
        <v>160.07</v>
      </c>
      <c r="AG320" s="367">
        <v>0.11</v>
      </c>
      <c r="AH320" s="366">
        <v>81.37</v>
      </c>
      <c r="AI320" s="262">
        <v>0.23</v>
      </c>
      <c r="AJ320" s="396"/>
      <c r="AK320" s="367"/>
      <c r="AL320" s="396"/>
      <c r="AM320" s="367"/>
      <c r="AN320" s="396"/>
      <c r="AO320" s="367"/>
    </row>
    <row r="321" spans="1:41" ht="15" x14ac:dyDescent="0.2">
      <c r="A321" s="383">
        <f t="shared" si="19"/>
        <v>45718</v>
      </c>
      <c r="B321" s="93" t="s">
        <v>285</v>
      </c>
      <c r="C321" s="101" t="str">
        <f t="shared" si="18"/>
        <v>45718 1200H</v>
      </c>
      <c r="D321" s="362">
        <v>1612.78</v>
      </c>
      <c r="E321" s="363">
        <v>49.67</v>
      </c>
      <c r="F321" s="362">
        <v>1108.67</v>
      </c>
      <c r="G321" s="363">
        <v>6.2</v>
      </c>
      <c r="H321" s="362"/>
      <c r="I321" s="365"/>
      <c r="J321" s="423">
        <v>74819.8</v>
      </c>
      <c r="K321" s="364">
        <v>913.49</v>
      </c>
      <c r="L321" s="364">
        <v>33401.01</v>
      </c>
      <c r="M321" s="363">
        <v>106.77</v>
      </c>
      <c r="N321" s="362">
        <v>6195.79</v>
      </c>
      <c r="O321" s="364">
        <v>19.05</v>
      </c>
      <c r="P321" s="364">
        <v>33761.699999999997</v>
      </c>
      <c r="Q321" s="364">
        <v>29.5</v>
      </c>
      <c r="R321" s="364"/>
      <c r="S321" s="364"/>
      <c r="T321" s="364">
        <v>712.02</v>
      </c>
      <c r="U321" s="364">
        <v>788</v>
      </c>
      <c r="V321" s="364">
        <v>10529.55</v>
      </c>
      <c r="W321" s="364">
        <v>9.0399999999999991</v>
      </c>
      <c r="X321" s="364">
        <v>36811</v>
      </c>
      <c r="Y321" s="364">
        <v>69</v>
      </c>
      <c r="Z321" s="364">
        <v>590.74</v>
      </c>
      <c r="AA321" s="364">
        <v>0.17</v>
      </c>
      <c r="AB321" s="364">
        <v>7389.19</v>
      </c>
      <c r="AC321" s="364">
        <v>0</v>
      </c>
      <c r="AD321" s="364">
        <v>54169</v>
      </c>
      <c r="AE321" s="363">
        <v>79</v>
      </c>
      <c r="AF321" s="364">
        <v>160.07</v>
      </c>
      <c r="AG321" s="365">
        <v>0.11</v>
      </c>
      <c r="AH321" s="364">
        <v>81.37</v>
      </c>
      <c r="AI321" s="363">
        <v>0.23</v>
      </c>
      <c r="AJ321" s="397"/>
      <c r="AK321" s="365"/>
      <c r="AL321" s="397"/>
      <c r="AM321" s="365"/>
      <c r="AN321" s="397"/>
      <c r="AO321" s="365"/>
    </row>
    <row r="322" spans="1:41" ht="15" x14ac:dyDescent="0.2">
      <c r="A322" s="383">
        <f t="shared" si="19"/>
        <v>45719</v>
      </c>
      <c r="B322" s="93" t="s">
        <v>2185</v>
      </c>
      <c r="C322" s="101" t="str">
        <f t="shared" si="18"/>
        <v>45719 0000H</v>
      </c>
      <c r="D322" s="261">
        <v>1617.7</v>
      </c>
      <c r="E322" s="262">
        <v>49.67</v>
      </c>
      <c r="F322" s="261">
        <v>1108.67</v>
      </c>
      <c r="G322" s="262">
        <v>6.2</v>
      </c>
      <c r="H322" s="261"/>
      <c r="I322" s="367"/>
      <c r="J322" s="424">
        <v>74830.45</v>
      </c>
      <c r="K322" s="366">
        <v>913.49</v>
      </c>
      <c r="L322" s="366">
        <v>33403.879999999997</v>
      </c>
      <c r="M322" s="262">
        <v>106.79</v>
      </c>
      <c r="N322" s="261">
        <v>6201.54</v>
      </c>
      <c r="O322" s="366">
        <v>19.05</v>
      </c>
      <c r="P322" s="366">
        <v>33768.800000000003</v>
      </c>
      <c r="Q322" s="366">
        <v>29.5</v>
      </c>
      <c r="R322" s="366"/>
      <c r="S322" s="366"/>
      <c r="T322" s="366">
        <v>712.1</v>
      </c>
      <c r="U322" s="366">
        <v>789.32</v>
      </c>
      <c r="V322" s="366">
        <v>10534.15</v>
      </c>
      <c r="W322" s="366">
        <v>9.0399999999999991</v>
      </c>
      <c r="X322" s="366">
        <v>36818</v>
      </c>
      <c r="Y322" s="366">
        <v>69</v>
      </c>
      <c r="Z322" s="366">
        <v>590.74</v>
      </c>
      <c r="AA322" s="366">
        <v>0.17</v>
      </c>
      <c r="AB322" s="366">
        <v>7396.51</v>
      </c>
      <c r="AC322" s="366">
        <v>0</v>
      </c>
      <c r="AD322" s="366">
        <v>54169</v>
      </c>
      <c r="AE322" s="262">
        <v>79</v>
      </c>
      <c r="AF322" s="366">
        <v>161.91</v>
      </c>
      <c r="AG322" s="367">
        <v>0.18</v>
      </c>
      <c r="AH322" s="366">
        <v>81.37</v>
      </c>
      <c r="AI322" s="262">
        <v>0.23</v>
      </c>
      <c r="AJ322" s="396"/>
      <c r="AK322" s="367"/>
      <c r="AL322" s="396"/>
      <c r="AM322" s="367"/>
      <c r="AN322" s="396"/>
      <c r="AO322" s="367"/>
    </row>
    <row r="323" spans="1:41" ht="15" x14ac:dyDescent="0.2">
      <c r="A323" s="383">
        <f t="shared" si="19"/>
        <v>45719</v>
      </c>
      <c r="B323" s="93" t="s">
        <v>285</v>
      </c>
      <c r="C323" s="101" t="str">
        <f t="shared" si="18"/>
        <v>45719 1200H</v>
      </c>
      <c r="D323" s="362">
        <v>1621.57</v>
      </c>
      <c r="E323" s="363">
        <v>49.67</v>
      </c>
      <c r="F323" s="362">
        <v>1108.67</v>
      </c>
      <c r="G323" s="363">
        <v>6.2</v>
      </c>
      <c r="H323" s="362"/>
      <c r="I323" s="365"/>
      <c r="J323" s="423">
        <v>74837.570000000007</v>
      </c>
      <c r="K323" s="364">
        <v>913.63</v>
      </c>
      <c r="L323" s="364">
        <v>33404.42</v>
      </c>
      <c r="M323" s="363">
        <v>106.83</v>
      </c>
      <c r="N323" s="362">
        <v>6207.27</v>
      </c>
      <c r="O323" s="364">
        <v>19.05</v>
      </c>
      <c r="P323" s="364">
        <v>33774.6</v>
      </c>
      <c r="Q323" s="364">
        <v>29.5</v>
      </c>
      <c r="R323" s="364"/>
      <c r="S323" s="364"/>
      <c r="T323" s="364">
        <v>712.68</v>
      </c>
      <c r="U323" s="364">
        <v>789.71</v>
      </c>
      <c r="V323" s="364">
        <v>10538.08</v>
      </c>
      <c r="W323" s="364">
        <v>9.0399999999999991</v>
      </c>
      <c r="X323" s="364">
        <v>36824</v>
      </c>
      <c r="Y323" s="364">
        <v>69</v>
      </c>
      <c r="Z323" s="364">
        <v>590.74</v>
      </c>
      <c r="AA323" s="364">
        <v>0.17</v>
      </c>
      <c r="AB323" s="364">
        <v>7402.97</v>
      </c>
      <c r="AC323" s="364">
        <v>0</v>
      </c>
      <c r="AD323" s="364">
        <v>54169</v>
      </c>
      <c r="AE323" s="363">
        <v>79</v>
      </c>
      <c r="AF323" s="364">
        <v>161.91</v>
      </c>
      <c r="AG323" s="365">
        <v>0.18</v>
      </c>
      <c r="AH323" s="364">
        <v>81.37</v>
      </c>
      <c r="AI323" s="363">
        <v>0.23</v>
      </c>
      <c r="AJ323" s="397"/>
      <c r="AK323" s="365"/>
      <c r="AL323" s="397"/>
      <c r="AM323" s="365"/>
      <c r="AN323" s="397"/>
      <c r="AO323" s="365"/>
    </row>
    <row r="324" spans="1:41" ht="15" x14ac:dyDescent="0.2">
      <c r="A324" s="383">
        <f t="shared" si="19"/>
        <v>45720</v>
      </c>
      <c r="B324" s="93" t="s">
        <v>2185</v>
      </c>
      <c r="C324" s="101" t="str">
        <f t="shared" si="18"/>
        <v>45720 0000H</v>
      </c>
      <c r="D324" s="261">
        <v>1627.37</v>
      </c>
      <c r="E324" s="262">
        <v>49.67</v>
      </c>
      <c r="F324" s="261">
        <v>1108.67</v>
      </c>
      <c r="G324" s="262">
        <v>6.2</v>
      </c>
      <c r="H324" s="261"/>
      <c r="I324" s="367"/>
      <c r="J324" s="424">
        <v>74850.47</v>
      </c>
      <c r="K324" s="366">
        <v>913.63</v>
      </c>
      <c r="L324" s="366">
        <v>33408.32</v>
      </c>
      <c r="M324" s="262">
        <v>106.83</v>
      </c>
      <c r="N324" s="261">
        <v>6213.08</v>
      </c>
      <c r="O324" s="366">
        <v>19.05</v>
      </c>
      <c r="P324" s="366">
        <v>33781.9</v>
      </c>
      <c r="Q324" s="366">
        <v>29.5</v>
      </c>
      <c r="R324" s="366"/>
      <c r="S324" s="366"/>
      <c r="T324" s="366">
        <v>712.7</v>
      </c>
      <c r="U324" s="366">
        <v>790.82</v>
      </c>
      <c r="V324" s="366">
        <v>10542.68</v>
      </c>
      <c r="W324" s="366">
        <v>9.0399999999999991</v>
      </c>
      <c r="X324" s="366">
        <v>36831</v>
      </c>
      <c r="Y324" s="366">
        <v>69</v>
      </c>
      <c r="Z324" s="366">
        <v>590.74</v>
      </c>
      <c r="AA324" s="366">
        <v>0.17</v>
      </c>
      <c r="AB324" s="366">
        <v>7408.64</v>
      </c>
      <c r="AC324" s="366">
        <v>0</v>
      </c>
      <c r="AD324" s="366">
        <v>54169</v>
      </c>
      <c r="AE324" s="262">
        <v>79</v>
      </c>
      <c r="AF324" s="366">
        <v>161.91</v>
      </c>
      <c r="AG324" s="367">
        <v>0.18</v>
      </c>
      <c r="AH324" s="366">
        <v>81.37</v>
      </c>
      <c r="AI324" s="262">
        <v>0.23</v>
      </c>
      <c r="AJ324" s="396"/>
      <c r="AK324" s="367"/>
      <c r="AL324" s="396"/>
      <c r="AM324" s="367"/>
      <c r="AN324" s="396"/>
      <c r="AO324" s="367"/>
    </row>
    <row r="325" spans="1:41" ht="15" x14ac:dyDescent="0.2">
      <c r="A325" s="383">
        <f t="shared" si="19"/>
        <v>45720</v>
      </c>
      <c r="B325" s="93" t="s">
        <v>285</v>
      </c>
      <c r="C325" s="101" t="str">
        <f t="shared" si="18"/>
        <v>45720 1200H</v>
      </c>
      <c r="D325" s="362">
        <v>1630.27</v>
      </c>
      <c r="E325" s="363">
        <v>49.69</v>
      </c>
      <c r="F325" s="362">
        <v>1108.67</v>
      </c>
      <c r="G325" s="363">
        <v>6.2</v>
      </c>
      <c r="H325" s="362"/>
      <c r="I325" s="365"/>
      <c r="J325" s="423">
        <v>74856.14</v>
      </c>
      <c r="K325" s="364">
        <v>913.82</v>
      </c>
      <c r="L325" s="364">
        <v>33411.58</v>
      </c>
      <c r="M325" s="363">
        <v>106.85</v>
      </c>
      <c r="N325" s="362">
        <v>6218.84</v>
      </c>
      <c r="O325" s="364">
        <v>19.05</v>
      </c>
      <c r="P325" s="364">
        <v>33789.199999999997</v>
      </c>
      <c r="Q325" s="364">
        <v>29.5</v>
      </c>
      <c r="R325" s="364"/>
      <c r="S325" s="364"/>
      <c r="T325" s="364">
        <v>713.5</v>
      </c>
      <c r="U325" s="364">
        <v>791.42</v>
      </c>
      <c r="V325" s="364">
        <v>10546.64</v>
      </c>
      <c r="W325" s="364">
        <v>9.0399999999999991</v>
      </c>
      <c r="X325" s="364">
        <v>36838</v>
      </c>
      <c r="Y325" s="364">
        <v>69</v>
      </c>
      <c r="Z325" s="364">
        <v>590.74</v>
      </c>
      <c r="AA325" s="364">
        <v>0.17</v>
      </c>
      <c r="AB325" s="364">
        <v>7415.24</v>
      </c>
      <c r="AC325" s="364">
        <v>0</v>
      </c>
      <c r="AD325" s="364">
        <v>54169</v>
      </c>
      <c r="AE325" s="363">
        <v>79</v>
      </c>
      <c r="AF325" s="364">
        <v>161.91</v>
      </c>
      <c r="AG325" s="365">
        <v>0.18</v>
      </c>
      <c r="AH325" s="364">
        <v>81.37</v>
      </c>
      <c r="AI325" s="363">
        <v>0.23</v>
      </c>
      <c r="AJ325" s="397"/>
      <c r="AK325" s="365"/>
      <c r="AL325" s="397"/>
      <c r="AM325" s="365"/>
      <c r="AN325" s="397"/>
      <c r="AO325" s="365"/>
    </row>
    <row r="326" spans="1:41" ht="15" x14ac:dyDescent="0.2">
      <c r="A326" s="383">
        <f t="shared" si="19"/>
        <v>45721</v>
      </c>
      <c r="B326" s="93" t="s">
        <v>2185</v>
      </c>
      <c r="C326" s="101" t="str">
        <f t="shared" si="18"/>
        <v>45721 0000H</v>
      </c>
      <c r="D326" s="261">
        <v>1636.04</v>
      </c>
      <c r="E326" s="262">
        <v>49.69</v>
      </c>
      <c r="F326" s="261">
        <v>1108.67</v>
      </c>
      <c r="G326" s="262">
        <v>6.2</v>
      </c>
      <c r="H326" s="261"/>
      <c r="I326" s="367"/>
      <c r="J326" s="424">
        <v>74866.070000000007</v>
      </c>
      <c r="K326" s="366">
        <v>913.82</v>
      </c>
      <c r="L326" s="366">
        <v>33415.230000000003</v>
      </c>
      <c r="M326" s="262">
        <v>106.86</v>
      </c>
      <c r="N326" s="261">
        <v>6224.64</v>
      </c>
      <c r="O326" s="366">
        <v>19.05</v>
      </c>
      <c r="P326" s="366">
        <v>33796.300000000003</v>
      </c>
      <c r="Q326" s="366">
        <v>29.5</v>
      </c>
      <c r="R326" s="366"/>
      <c r="S326" s="366"/>
      <c r="T326" s="366">
        <v>714.04</v>
      </c>
      <c r="U326" s="366">
        <v>792.7</v>
      </c>
      <c r="V326" s="366">
        <v>10551.4</v>
      </c>
      <c r="W326" s="366">
        <v>9.0399999999999991</v>
      </c>
      <c r="X326" s="366">
        <v>36846</v>
      </c>
      <c r="Y326" s="366">
        <v>69</v>
      </c>
      <c r="Z326" s="366">
        <v>590.74</v>
      </c>
      <c r="AA326" s="366">
        <v>0.17</v>
      </c>
      <c r="AB326" s="366">
        <v>7423.01</v>
      </c>
      <c r="AC326" s="366">
        <v>0</v>
      </c>
      <c r="AD326" s="366">
        <v>54169</v>
      </c>
      <c r="AE326" s="262">
        <v>79</v>
      </c>
      <c r="AF326" s="366">
        <v>161.91</v>
      </c>
      <c r="AG326" s="367">
        <v>0.18</v>
      </c>
      <c r="AH326" s="366">
        <v>81.37</v>
      </c>
      <c r="AI326" s="262">
        <v>0.23</v>
      </c>
      <c r="AJ326" s="396"/>
      <c r="AK326" s="367"/>
      <c r="AL326" s="396"/>
      <c r="AM326" s="367"/>
      <c r="AN326" s="396"/>
      <c r="AO326" s="367"/>
    </row>
    <row r="327" spans="1:41" ht="15" x14ac:dyDescent="0.2">
      <c r="A327" s="383">
        <f t="shared" si="19"/>
        <v>45721</v>
      </c>
      <c r="B327" s="93" t="s">
        <v>285</v>
      </c>
      <c r="C327" s="101" t="str">
        <f t="shared" si="18"/>
        <v>45721 1200H</v>
      </c>
      <c r="D327" s="362">
        <v>1640.15</v>
      </c>
      <c r="E327" s="363">
        <v>49.69</v>
      </c>
      <c r="F327" s="362">
        <v>1108.67</v>
      </c>
      <c r="G327" s="363">
        <v>6.2</v>
      </c>
      <c r="H327" s="362"/>
      <c r="I327" s="365"/>
      <c r="J327" s="423">
        <v>74868.800000000003</v>
      </c>
      <c r="K327" s="364">
        <v>914.2</v>
      </c>
      <c r="L327" s="364">
        <v>33417.300000000003</v>
      </c>
      <c r="M327" s="363">
        <v>106.9</v>
      </c>
      <c r="N327" s="362">
        <v>6230.41</v>
      </c>
      <c r="O327" s="364">
        <v>19.05</v>
      </c>
      <c r="P327" s="364">
        <v>33803.699999999997</v>
      </c>
      <c r="Q327" s="364">
        <v>29.5</v>
      </c>
      <c r="R327" s="364"/>
      <c r="S327" s="364"/>
      <c r="T327" s="364">
        <v>714.22</v>
      </c>
      <c r="U327" s="364">
        <v>793.42</v>
      </c>
      <c r="V327" s="364">
        <v>10555</v>
      </c>
      <c r="W327" s="364">
        <v>9.0399999999999991</v>
      </c>
      <c r="X327" s="364">
        <v>36853</v>
      </c>
      <c r="Y327" s="364">
        <v>69</v>
      </c>
      <c r="Z327" s="364">
        <v>590.74</v>
      </c>
      <c r="AA327" s="364">
        <v>0.17</v>
      </c>
      <c r="AB327" s="364">
        <v>7429.65</v>
      </c>
      <c r="AC327" s="364">
        <v>0</v>
      </c>
      <c r="AD327" s="364">
        <v>54169</v>
      </c>
      <c r="AE327" s="363">
        <v>79</v>
      </c>
      <c r="AF327" s="364">
        <v>161.91</v>
      </c>
      <c r="AG327" s="365">
        <v>0.18</v>
      </c>
      <c r="AH327" s="364">
        <v>81.37</v>
      </c>
      <c r="AI327" s="363">
        <v>0.23</v>
      </c>
      <c r="AJ327" s="397"/>
      <c r="AK327" s="365"/>
      <c r="AL327" s="397"/>
      <c r="AM327" s="365"/>
      <c r="AN327" s="397"/>
      <c r="AO327" s="365"/>
    </row>
    <row r="328" spans="1:41" ht="15" x14ac:dyDescent="0.2">
      <c r="A328" s="383">
        <f t="shared" si="19"/>
        <v>45722</v>
      </c>
      <c r="B328" s="93" t="s">
        <v>2185</v>
      </c>
      <c r="C328" s="101" t="str">
        <f t="shared" si="18"/>
        <v>45722 0000H</v>
      </c>
      <c r="D328" s="261">
        <v>1646.81</v>
      </c>
      <c r="E328" s="262">
        <v>49.69</v>
      </c>
      <c r="F328" s="261">
        <v>1108.67</v>
      </c>
      <c r="G328" s="262">
        <v>6.2</v>
      </c>
      <c r="H328" s="261"/>
      <c r="I328" s="367"/>
      <c r="J328" s="424">
        <v>74885.56</v>
      </c>
      <c r="K328" s="366">
        <v>914.2</v>
      </c>
      <c r="L328" s="366">
        <v>33421.050000000003</v>
      </c>
      <c r="M328" s="262">
        <v>106.91</v>
      </c>
      <c r="N328" s="261">
        <v>6236.13</v>
      </c>
      <c r="O328" s="366">
        <v>19.05</v>
      </c>
      <c r="P328" s="366">
        <v>33810.800000000003</v>
      </c>
      <c r="Q328" s="366">
        <v>29.5</v>
      </c>
      <c r="R328" s="366"/>
      <c r="S328" s="366"/>
      <c r="T328" s="366">
        <v>714.23</v>
      </c>
      <c r="U328" s="366">
        <v>794.71</v>
      </c>
      <c r="V328" s="366">
        <v>10559.1</v>
      </c>
      <c r="W328" s="366">
        <v>9.0399999999999991</v>
      </c>
      <c r="X328" s="366">
        <v>36861</v>
      </c>
      <c r="Y328" s="366">
        <v>69</v>
      </c>
      <c r="Z328" s="366">
        <v>590.74</v>
      </c>
      <c r="AA328" s="366">
        <v>0.17</v>
      </c>
      <c r="AB328" s="366">
        <v>7437.72</v>
      </c>
      <c r="AC328" s="366">
        <v>0</v>
      </c>
      <c r="AD328" s="366">
        <v>54169</v>
      </c>
      <c r="AE328" s="262">
        <v>79</v>
      </c>
      <c r="AF328" s="366">
        <v>161.91</v>
      </c>
      <c r="AG328" s="367">
        <v>0.18</v>
      </c>
      <c r="AH328" s="366">
        <v>81.37</v>
      </c>
      <c r="AI328" s="262">
        <v>0.23</v>
      </c>
      <c r="AJ328" s="396"/>
      <c r="AK328" s="367"/>
      <c r="AL328" s="396"/>
      <c r="AM328" s="367"/>
      <c r="AN328" s="396"/>
      <c r="AO328" s="367"/>
    </row>
    <row r="329" spans="1:41" ht="15" x14ac:dyDescent="0.2">
      <c r="A329" s="383">
        <f t="shared" si="19"/>
        <v>45722</v>
      </c>
      <c r="B329" s="93" t="s">
        <v>285</v>
      </c>
      <c r="C329" s="101" t="str">
        <f t="shared" si="18"/>
        <v>45722 1200H</v>
      </c>
      <c r="D329" s="362">
        <v>1650.82</v>
      </c>
      <c r="E329" s="363">
        <v>49.69</v>
      </c>
      <c r="F329" s="362">
        <v>1108.67</v>
      </c>
      <c r="G329" s="363">
        <v>6.2</v>
      </c>
      <c r="H329" s="362"/>
      <c r="I329" s="365"/>
      <c r="J329" s="423">
        <v>74890.78</v>
      </c>
      <c r="K329" s="364">
        <v>914.54</v>
      </c>
      <c r="L329" s="364">
        <v>33422.160000000003</v>
      </c>
      <c r="M329" s="363">
        <v>106.96</v>
      </c>
      <c r="N329" s="362">
        <v>6241.83</v>
      </c>
      <c r="O329" s="364">
        <v>19.05</v>
      </c>
      <c r="P329" s="364">
        <v>33817.599999999999</v>
      </c>
      <c r="Q329" s="364">
        <v>29.5</v>
      </c>
      <c r="R329" s="364"/>
      <c r="S329" s="364"/>
      <c r="T329" s="364">
        <v>714.28</v>
      </c>
      <c r="U329" s="364">
        <v>795.73</v>
      </c>
      <c r="V329" s="364">
        <v>10563.01</v>
      </c>
      <c r="W329" s="364">
        <v>9.0399999999999991</v>
      </c>
      <c r="X329" s="364">
        <v>36868</v>
      </c>
      <c r="Y329" s="364">
        <v>69</v>
      </c>
      <c r="Z329" s="364">
        <v>590.74</v>
      </c>
      <c r="AA329" s="364">
        <v>0.17</v>
      </c>
      <c r="AB329" s="364">
        <v>7444.6</v>
      </c>
      <c r="AC329" s="364">
        <v>0</v>
      </c>
      <c r="AD329" s="364">
        <v>54169</v>
      </c>
      <c r="AE329" s="363">
        <v>79</v>
      </c>
      <c r="AF329" s="364">
        <v>161.91</v>
      </c>
      <c r="AG329" s="365">
        <v>0.18</v>
      </c>
      <c r="AH329" s="364">
        <v>81.37</v>
      </c>
      <c r="AI329" s="363">
        <v>0.23</v>
      </c>
      <c r="AJ329" s="397"/>
      <c r="AK329" s="365"/>
      <c r="AL329" s="397"/>
      <c r="AM329" s="365"/>
      <c r="AN329" s="397"/>
      <c r="AO329" s="365"/>
    </row>
    <row r="330" spans="1:41" ht="15" x14ac:dyDescent="0.2">
      <c r="A330" s="383">
        <f t="shared" si="19"/>
        <v>45723</v>
      </c>
      <c r="B330" s="93" t="s">
        <v>2185</v>
      </c>
      <c r="C330" s="101" t="str">
        <f t="shared" si="18"/>
        <v>45723 0000H</v>
      </c>
      <c r="D330" s="261">
        <v>1656.3</v>
      </c>
      <c r="E330" s="262">
        <v>49.69</v>
      </c>
      <c r="F330" s="261">
        <v>1108.67</v>
      </c>
      <c r="G330" s="262">
        <v>6.2</v>
      </c>
      <c r="H330" s="261"/>
      <c r="I330" s="367"/>
      <c r="J330" s="424">
        <v>74906.84</v>
      </c>
      <c r="K330" s="366">
        <v>914.54</v>
      </c>
      <c r="L330" s="366">
        <v>33425.910000000003</v>
      </c>
      <c r="M330" s="262">
        <v>106.96</v>
      </c>
      <c r="N330" s="261">
        <v>6247.63</v>
      </c>
      <c r="O330" s="366">
        <v>19.05</v>
      </c>
      <c r="P330" s="366">
        <v>33824.800000000003</v>
      </c>
      <c r="Q330" s="366">
        <v>29.5</v>
      </c>
      <c r="R330" s="366"/>
      <c r="S330" s="366"/>
      <c r="T330" s="366">
        <v>714.28</v>
      </c>
      <c r="U330" s="366">
        <v>796.75</v>
      </c>
      <c r="V330" s="366">
        <v>10567.83</v>
      </c>
      <c r="W330" s="366">
        <v>9.0399999999999991</v>
      </c>
      <c r="X330" s="366">
        <v>36876</v>
      </c>
      <c r="Y330" s="366">
        <v>69</v>
      </c>
      <c r="Z330" s="366">
        <v>590.74</v>
      </c>
      <c r="AA330" s="366">
        <v>0.17</v>
      </c>
      <c r="AB330" s="366">
        <v>7452.5</v>
      </c>
      <c r="AC330" s="366">
        <v>0</v>
      </c>
      <c r="AD330" s="366">
        <v>54169</v>
      </c>
      <c r="AE330" s="262">
        <v>79</v>
      </c>
      <c r="AF330" s="366">
        <v>161.91</v>
      </c>
      <c r="AG330" s="367">
        <v>0.18</v>
      </c>
      <c r="AH330" s="366">
        <v>81.37</v>
      </c>
      <c r="AI330" s="262">
        <v>0.23</v>
      </c>
      <c r="AJ330" s="396"/>
      <c r="AK330" s="367"/>
      <c r="AL330" s="396"/>
      <c r="AM330" s="367"/>
      <c r="AN330" s="396"/>
      <c r="AO330" s="367"/>
    </row>
    <row r="331" spans="1:41" ht="15" x14ac:dyDescent="0.2">
      <c r="A331" s="383">
        <f t="shared" si="19"/>
        <v>45723</v>
      </c>
      <c r="B331" s="93" t="s">
        <v>285</v>
      </c>
      <c r="C331" s="101" t="str">
        <f t="shared" si="18"/>
        <v>45723 1200H</v>
      </c>
      <c r="D331" s="362">
        <v>1660.97</v>
      </c>
      <c r="E331" s="363">
        <v>49.69</v>
      </c>
      <c r="F331" s="362">
        <v>1108.67</v>
      </c>
      <c r="G331" s="363">
        <v>6.2</v>
      </c>
      <c r="H331" s="362"/>
      <c r="I331" s="365"/>
      <c r="J331" s="423">
        <v>74913.679999999993</v>
      </c>
      <c r="K331" s="364">
        <v>914.77</v>
      </c>
      <c r="L331" s="364">
        <v>33427.25</v>
      </c>
      <c r="M331" s="363">
        <v>107</v>
      </c>
      <c r="N331" s="362">
        <v>6253.36</v>
      </c>
      <c r="O331" s="364">
        <v>19.05</v>
      </c>
      <c r="P331" s="364">
        <v>33831.5</v>
      </c>
      <c r="Q331" s="364">
        <v>29.5</v>
      </c>
      <c r="R331" s="364"/>
      <c r="S331" s="364"/>
      <c r="T331" s="364">
        <v>715.02</v>
      </c>
      <c r="U331" s="364">
        <v>797.7</v>
      </c>
      <c r="V331" s="364">
        <v>10571.7</v>
      </c>
      <c r="W331" s="364">
        <v>9.0399999999999991</v>
      </c>
      <c r="X331" s="364">
        <v>36882</v>
      </c>
      <c r="Y331" s="364">
        <v>69</v>
      </c>
      <c r="Z331" s="364">
        <v>590.74</v>
      </c>
      <c r="AA331" s="364">
        <v>0.17</v>
      </c>
      <c r="AB331" s="364">
        <v>7458.46</v>
      </c>
      <c r="AC331" s="364">
        <v>0</v>
      </c>
      <c r="AD331" s="364">
        <v>54169</v>
      </c>
      <c r="AE331" s="363">
        <v>79</v>
      </c>
      <c r="AF331" s="364">
        <v>161.91</v>
      </c>
      <c r="AG331" s="365">
        <v>0.18</v>
      </c>
      <c r="AH331" s="364">
        <v>81.37</v>
      </c>
      <c r="AI331" s="363">
        <v>0.23</v>
      </c>
      <c r="AJ331" s="397"/>
      <c r="AK331" s="365"/>
      <c r="AL331" s="397"/>
      <c r="AM331" s="365"/>
      <c r="AN331" s="397"/>
      <c r="AO331" s="365"/>
    </row>
    <row r="332" spans="1:41" ht="15" x14ac:dyDescent="0.2">
      <c r="A332" s="383">
        <f t="shared" si="19"/>
        <v>45724</v>
      </c>
      <c r="B332" s="93" t="s">
        <v>2185</v>
      </c>
      <c r="C332" s="101" t="str">
        <f t="shared" si="18"/>
        <v>45724 0000H</v>
      </c>
      <c r="D332" s="261">
        <v>1665.89</v>
      </c>
      <c r="E332" s="262">
        <v>49.69</v>
      </c>
      <c r="F332" s="261">
        <v>1108.67</v>
      </c>
      <c r="G332" s="262">
        <v>6.2</v>
      </c>
      <c r="H332" s="261"/>
      <c r="I332" s="367"/>
      <c r="J332" s="424">
        <v>74921.48</v>
      </c>
      <c r="K332" s="366">
        <v>914.86</v>
      </c>
      <c r="L332" s="366">
        <v>33430.61</v>
      </c>
      <c r="M332" s="262">
        <v>107.01</v>
      </c>
      <c r="N332" s="261">
        <v>6258.85</v>
      </c>
      <c r="O332" s="366">
        <v>19.05</v>
      </c>
      <c r="P332" s="366">
        <v>33838.699999999997</v>
      </c>
      <c r="Q332" s="366">
        <v>29.5</v>
      </c>
      <c r="R332" s="366"/>
      <c r="S332" s="366"/>
      <c r="T332" s="366">
        <v>715.02</v>
      </c>
      <c r="U332" s="366">
        <v>799.52</v>
      </c>
      <c r="V332" s="366">
        <v>10576.7</v>
      </c>
      <c r="W332" s="366">
        <v>9.0399999999999991</v>
      </c>
      <c r="X332" s="366">
        <v>36889</v>
      </c>
      <c r="Y332" s="366">
        <v>69</v>
      </c>
      <c r="Z332" s="366">
        <v>590.74</v>
      </c>
      <c r="AA332" s="366">
        <v>0.17</v>
      </c>
      <c r="AB332" s="366">
        <v>7464.8</v>
      </c>
      <c r="AC332" s="366">
        <v>0</v>
      </c>
      <c r="AD332" s="366">
        <v>54169</v>
      </c>
      <c r="AE332" s="262">
        <v>79</v>
      </c>
      <c r="AF332" s="366">
        <v>161.91</v>
      </c>
      <c r="AG332" s="367">
        <v>0.18</v>
      </c>
      <c r="AH332" s="366">
        <v>81.37</v>
      </c>
      <c r="AI332" s="262">
        <v>0.23</v>
      </c>
      <c r="AJ332" s="396"/>
      <c r="AK332" s="367"/>
      <c r="AL332" s="396"/>
      <c r="AM332" s="367"/>
      <c r="AN332" s="396"/>
      <c r="AO332" s="367"/>
    </row>
    <row r="333" spans="1:41" ht="15" x14ac:dyDescent="0.2">
      <c r="A333" s="383">
        <f t="shared" si="19"/>
        <v>45724</v>
      </c>
      <c r="B333" s="93" t="s">
        <v>285</v>
      </c>
      <c r="C333" s="101" t="str">
        <f t="shared" si="18"/>
        <v>45724 1200H</v>
      </c>
      <c r="D333" s="362">
        <v>1669.58</v>
      </c>
      <c r="E333" s="363">
        <v>49.69</v>
      </c>
      <c r="F333" s="362">
        <v>1108.67</v>
      </c>
      <c r="G333" s="363">
        <v>6.2</v>
      </c>
      <c r="H333" s="362"/>
      <c r="I333" s="365"/>
      <c r="J333" s="423">
        <v>74923.009999999995</v>
      </c>
      <c r="K333" s="364">
        <v>915.27</v>
      </c>
      <c r="L333" s="364">
        <v>33431.839999999997</v>
      </c>
      <c r="M333" s="363">
        <v>107.6</v>
      </c>
      <c r="N333" s="362">
        <v>6264.53</v>
      </c>
      <c r="O333" s="364">
        <v>19.05</v>
      </c>
      <c r="P333" s="364">
        <v>33845.800000000003</v>
      </c>
      <c r="Q333" s="364">
        <v>29.5</v>
      </c>
      <c r="R333" s="364"/>
      <c r="S333" s="364"/>
      <c r="T333" s="364">
        <v>715.31</v>
      </c>
      <c r="U333" s="364">
        <v>800.42</v>
      </c>
      <c r="V333" s="364">
        <v>10579.99</v>
      </c>
      <c r="W333" s="364">
        <v>9.0399999999999991</v>
      </c>
      <c r="X333" s="364">
        <v>36895</v>
      </c>
      <c r="Y333" s="364">
        <v>69</v>
      </c>
      <c r="Z333" s="364">
        <v>590.74</v>
      </c>
      <c r="AA333" s="364">
        <v>0.17</v>
      </c>
      <c r="AB333" s="364">
        <v>7490.92</v>
      </c>
      <c r="AC333" s="364">
        <v>0</v>
      </c>
      <c r="AD333" s="364">
        <v>54169</v>
      </c>
      <c r="AE333" s="363">
        <v>79</v>
      </c>
      <c r="AF333" s="364">
        <v>161.91</v>
      </c>
      <c r="AG333" s="365">
        <v>0.18</v>
      </c>
      <c r="AH333" s="364">
        <v>81.37</v>
      </c>
      <c r="AI333" s="363">
        <v>0.23</v>
      </c>
      <c r="AJ333" s="397"/>
      <c r="AK333" s="365"/>
      <c r="AL333" s="397"/>
      <c r="AM333" s="365"/>
      <c r="AN333" s="397"/>
      <c r="AO333" s="365"/>
    </row>
    <row r="334" spans="1:41" ht="15" x14ac:dyDescent="0.2">
      <c r="A334" s="383">
        <f t="shared" si="19"/>
        <v>45725</v>
      </c>
      <c r="B334" s="93" t="s">
        <v>2185</v>
      </c>
      <c r="C334" s="101" t="str">
        <f t="shared" si="18"/>
        <v>45725 0000H</v>
      </c>
      <c r="D334" s="261">
        <v>1674.85</v>
      </c>
      <c r="E334" s="262">
        <v>49.69</v>
      </c>
      <c r="F334" s="261">
        <v>1108.67</v>
      </c>
      <c r="G334" s="262">
        <v>6.2</v>
      </c>
      <c r="H334" s="261"/>
      <c r="I334" s="367"/>
      <c r="J334" s="424">
        <v>74929.820000000007</v>
      </c>
      <c r="K334" s="366">
        <v>915.27</v>
      </c>
      <c r="L334" s="366">
        <v>33435.440000000002</v>
      </c>
      <c r="M334" s="262">
        <v>107.07</v>
      </c>
      <c r="N334" s="261">
        <v>6270.3</v>
      </c>
      <c r="O334" s="366">
        <v>19.05</v>
      </c>
      <c r="P334" s="366">
        <v>33852.699999999997</v>
      </c>
      <c r="Q334" s="366">
        <v>29.5</v>
      </c>
      <c r="R334" s="366"/>
      <c r="S334" s="366"/>
      <c r="T334" s="366">
        <v>715.6</v>
      </c>
      <c r="U334" s="366">
        <v>801.5</v>
      </c>
      <c r="V334" s="366">
        <v>10584.68</v>
      </c>
      <c r="W334" s="366">
        <v>9.0399999999999991</v>
      </c>
      <c r="X334" s="366">
        <v>36902</v>
      </c>
      <c r="Y334" s="366">
        <v>69</v>
      </c>
      <c r="Z334" s="366">
        <v>590.74</v>
      </c>
      <c r="AA334" s="366">
        <v>0.17</v>
      </c>
      <c r="AB334" s="366">
        <v>7478.07</v>
      </c>
      <c r="AC334" s="366">
        <v>0</v>
      </c>
      <c r="AD334" s="366">
        <v>54169</v>
      </c>
      <c r="AE334" s="262">
        <v>79</v>
      </c>
      <c r="AF334" s="366">
        <v>161.91</v>
      </c>
      <c r="AG334" s="367">
        <v>0.18</v>
      </c>
      <c r="AH334" s="366">
        <v>81.37</v>
      </c>
      <c r="AI334" s="262">
        <v>0.23</v>
      </c>
      <c r="AJ334" s="396"/>
      <c r="AK334" s="367"/>
      <c r="AL334" s="396"/>
      <c r="AM334" s="367"/>
      <c r="AN334" s="396"/>
      <c r="AO334" s="367"/>
    </row>
    <row r="335" spans="1:41" ht="15" x14ac:dyDescent="0.2">
      <c r="A335" s="383">
        <f t="shared" si="19"/>
        <v>45725</v>
      </c>
      <c r="B335" s="93" t="s">
        <v>285</v>
      </c>
      <c r="C335" s="101" t="str">
        <f t="shared" si="18"/>
        <v>45725 1200H</v>
      </c>
      <c r="D335" s="362">
        <v>1678.07</v>
      </c>
      <c r="E335" s="363">
        <v>49.69</v>
      </c>
      <c r="F335" s="362">
        <v>1108.67</v>
      </c>
      <c r="G335" s="363">
        <v>6.2</v>
      </c>
      <c r="H335" s="362"/>
      <c r="I335" s="365"/>
      <c r="J335" s="423">
        <v>74931.81</v>
      </c>
      <c r="K335" s="364">
        <v>915.8</v>
      </c>
      <c r="L335" s="364">
        <v>33435.68</v>
      </c>
      <c r="M335" s="363">
        <v>107.12</v>
      </c>
      <c r="N335" s="362">
        <v>6275.93</v>
      </c>
      <c r="O335" s="364">
        <v>19.05</v>
      </c>
      <c r="P335" s="364">
        <v>33859.800000000003</v>
      </c>
      <c r="Q335" s="364">
        <v>29.5</v>
      </c>
      <c r="R335" s="364"/>
      <c r="S335" s="364"/>
      <c r="T335" s="364">
        <v>715.72</v>
      </c>
      <c r="U335" s="364">
        <v>802.59</v>
      </c>
      <c r="V335" s="364">
        <v>10588.53</v>
      </c>
      <c r="W335" s="364">
        <v>9.0399999999999991</v>
      </c>
      <c r="X335" s="364">
        <v>36908</v>
      </c>
      <c r="Y335" s="364">
        <v>69</v>
      </c>
      <c r="Z335" s="364">
        <v>590.74</v>
      </c>
      <c r="AA335" s="364">
        <v>0.17</v>
      </c>
      <c r="AB335" s="364">
        <v>7482.53</v>
      </c>
      <c r="AC335" s="364">
        <v>0</v>
      </c>
      <c r="AD335" s="364">
        <v>54169</v>
      </c>
      <c r="AE335" s="363">
        <v>79</v>
      </c>
      <c r="AF335" s="364">
        <v>161.91</v>
      </c>
      <c r="AG335" s="365">
        <v>0.18</v>
      </c>
      <c r="AH335" s="364">
        <v>81.37</v>
      </c>
      <c r="AI335" s="363">
        <v>0.23</v>
      </c>
      <c r="AJ335" s="397"/>
      <c r="AK335" s="365"/>
      <c r="AL335" s="397"/>
      <c r="AM335" s="365"/>
      <c r="AN335" s="397"/>
      <c r="AO335" s="365"/>
    </row>
    <row r="336" spans="1:41" ht="15" x14ac:dyDescent="0.2">
      <c r="A336" s="383">
        <f t="shared" si="19"/>
        <v>45726</v>
      </c>
      <c r="B336" s="93" t="s">
        <v>2185</v>
      </c>
      <c r="C336" s="101" t="str">
        <f t="shared" si="18"/>
        <v>45726 0000H</v>
      </c>
      <c r="D336" s="261">
        <v>1684.1</v>
      </c>
      <c r="E336" s="262">
        <v>49.69</v>
      </c>
      <c r="F336" s="261">
        <v>1108.67</v>
      </c>
      <c r="G336" s="262">
        <v>6.2</v>
      </c>
      <c r="H336" s="261"/>
      <c r="I336" s="367"/>
      <c r="J336" s="424">
        <v>74934</v>
      </c>
      <c r="K336" s="366">
        <v>915.87</v>
      </c>
      <c r="L336" s="366">
        <v>33436.89</v>
      </c>
      <c r="M336" s="262">
        <v>107.17</v>
      </c>
      <c r="N336" s="261">
        <v>6281.71</v>
      </c>
      <c r="O336" s="366">
        <v>19.05</v>
      </c>
      <c r="P336" s="366">
        <v>33866.800000000003</v>
      </c>
      <c r="Q336" s="366">
        <v>29.5</v>
      </c>
      <c r="R336" s="366"/>
      <c r="S336" s="366"/>
      <c r="T336" s="366">
        <v>715.91</v>
      </c>
      <c r="U336" s="366">
        <v>803.56</v>
      </c>
      <c r="V336" s="366">
        <v>10593.19</v>
      </c>
      <c r="W336" s="366">
        <v>9.0399999999999991</v>
      </c>
      <c r="X336" s="366">
        <v>36915</v>
      </c>
      <c r="Y336" s="366">
        <v>69</v>
      </c>
      <c r="Z336" s="366">
        <v>590.74</v>
      </c>
      <c r="AA336" s="366">
        <v>0.17</v>
      </c>
      <c r="AB336" s="366">
        <v>7489.75</v>
      </c>
      <c r="AC336" s="366">
        <v>0</v>
      </c>
      <c r="AD336" s="366">
        <v>54169</v>
      </c>
      <c r="AE336" s="262">
        <v>79</v>
      </c>
      <c r="AF336" s="366">
        <v>161.91</v>
      </c>
      <c r="AG336" s="367">
        <v>0.18</v>
      </c>
      <c r="AH336" s="366">
        <v>81.37</v>
      </c>
      <c r="AI336" s="262">
        <v>0.23</v>
      </c>
      <c r="AJ336" s="396"/>
      <c r="AK336" s="367"/>
      <c r="AL336" s="396"/>
      <c r="AM336" s="367"/>
      <c r="AN336" s="396"/>
      <c r="AO336" s="367"/>
    </row>
    <row r="337" spans="1:41" ht="15" x14ac:dyDescent="0.2">
      <c r="A337" s="383">
        <f t="shared" si="19"/>
        <v>45726</v>
      </c>
      <c r="B337" s="93" t="s">
        <v>285</v>
      </c>
      <c r="C337" s="101" t="str">
        <f t="shared" si="18"/>
        <v>45726 1200H</v>
      </c>
      <c r="D337" s="362">
        <v>1689.22</v>
      </c>
      <c r="E337" s="363">
        <v>49.69</v>
      </c>
      <c r="F337" s="362">
        <v>1108.67</v>
      </c>
      <c r="G337" s="363">
        <v>6.2</v>
      </c>
      <c r="H337" s="362"/>
      <c r="I337" s="365"/>
      <c r="J337" s="423">
        <v>74937.95</v>
      </c>
      <c r="K337" s="364">
        <v>916.13</v>
      </c>
      <c r="L337" s="364">
        <v>33436.910000000003</v>
      </c>
      <c r="M337" s="363">
        <v>107.23</v>
      </c>
      <c r="N337" s="362">
        <v>6287.32</v>
      </c>
      <c r="O337" s="364">
        <v>19.05</v>
      </c>
      <c r="P337" s="364">
        <v>33871</v>
      </c>
      <c r="Q337" s="364">
        <v>29.5</v>
      </c>
      <c r="R337" s="364"/>
      <c r="S337" s="364"/>
      <c r="T337" s="364">
        <v>716.07</v>
      </c>
      <c r="U337" s="364">
        <v>804.59</v>
      </c>
      <c r="V337" s="364">
        <v>10597</v>
      </c>
      <c r="W337" s="364">
        <v>9.0399999999999991</v>
      </c>
      <c r="X337" s="364">
        <v>36921</v>
      </c>
      <c r="Y337" s="364">
        <v>69</v>
      </c>
      <c r="Z337" s="364">
        <v>590.74</v>
      </c>
      <c r="AA337" s="364">
        <v>0.17</v>
      </c>
      <c r="AB337" s="364">
        <v>7496.02</v>
      </c>
      <c r="AC337" s="364">
        <v>0</v>
      </c>
      <c r="AD337" s="364">
        <v>54169</v>
      </c>
      <c r="AE337" s="363">
        <v>79</v>
      </c>
      <c r="AF337" s="364">
        <v>161.91</v>
      </c>
      <c r="AG337" s="365">
        <v>0.18</v>
      </c>
      <c r="AH337" s="364">
        <v>81.37</v>
      </c>
      <c r="AI337" s="363">
        <v>0.23</v>
      </c>
      <c r="AJ337" s="397"/>
      <c r="AK337" s="365"/>
      <c r="AL337" s="397"/>
      <c r="AM337" s="365"/>
      <c r="AN337" s="397"/>
      <c r="AO337" s="365"/>
    </row>
    <row r="338" spans="1:41" ht="15" x14ac:dyDescent="0.2">
      <c r="A338" s="383">
        <f t="shared" si="19"/>
        <v>45727</v>
      </c>
      <c r="B338" s="93" t="s">
        <v>2185</v>
      </c>
      <c r="C338" s="101" t="str">
        <f t="shared" si="18"/>
        <v>45727 0000H</v>
      </c>
      <c r="D338" s="261">
        <v>1695.31</v>
      </c>
      <c r="E338" s="262">
        <v>49.69</v>
      </c>
      <c r="F338" s="261">
        <v>1108.67</v>
      </c>
      <c r="G338" s="262">
        <v>6.2</v>
      </c>
      <c r="H338" s="261"/>
      <c r="I338" s="367"/>
      <c r="J338" s="424">
        <v>74949.320000000007</v>
      </c>
      <c r="K338" s="366">
        <v>916.16</v>
      </c>
      <c r="L338" s="366">
        <v>33440.730000000003</v>
      </c>
      <c r="M338" s="262">
        <v>107.23</v>
      </c>
      <c r="N338" s="261">
        <v>6293.02</v>
      </c>
      <c r="O338" s="366">
        <v>19.05</v>
      </c>
      <c r="P338" s="366">
        <v>33877.9</v>
      </c>
      <c r="Q338" s="366">
        <v>29.5</v>
      </c>
      <c r="R338" s="366"/>
      <c r="S338" s="366"/>
      <c r="T338" s="366">
        <v>716.07</v>
      </c>
      <c r="U338" s="366">
        <v>805.94</v>
      </c>
      <c r="V338" s="366">
        <v>10601.65</v>
      </c>
      <c r="W338" s="366">
        <v>9.0399999999999991</v>
      </c>
      <c r="X338" s="366">
        <v>36292</v>
      </c>
      <c r="Y338" s="366">
        <v>69</v>
      </c>
      <c r="Z338" s="366">
        <v>590.74</v>
      </c>
      <c r="AA338" s="366">
        <v>0.17</v>
      </c>
      <c r="AB338" s="366">
        <v>7502.41</v>
      </c>
      <c r="AC338" s="366">
        <v>0</v>
      </c>
      <c r="AD338" s="366">
        <v>54169</v>
      </c>
      <c r="AE338" s="262">
        <v>79</v>
      </c>
      <c r="AF338" s="366">
        <v>161.91</v>
      </c>
      <c r="AG338" s="367">
        <v>0.18</v>
      </c>
      <c r="AH338" s="366">
        <v>81.37</v>
      </c>
      <c r="AI338" s="262">
        <v>0.23</v>
      </c>
      <c r="AJ338" s="396"/>
      <c r="AK338" s="367"/>
      <c r="AL338" s="396"/>
      <c r="AM338" s="367"/>
      <c r="AN338" s="396"/>
      <c r="AO338" s="367"/>
    </row>
    <row r="339" spans="1:41" ht="15" x14ac:dyDescent="0.2">
      <c r="A339" s="383">
        <f t="shared" si="19"/>
        <v>45727</v>
      </c>
      <c r="B339" s="93" t="s">
        <v>285</v>
      </c>
      <c r="C339" s="101" t="str">
        <f t="shared" si="18"/>
        <v>45727 1200H</v>
      </c>
      <c r="D339" s="362">
        <v>1699.9</v>
      </c>
      <c r="E339" s="363">
        <v>49.69</v>
      </c>
      <c r="F339" s="362">
        <v>1108.67</v>
      </c>
      <c r="G339" s="363">
        <v>6.2</v>
      </c>
      <c r="H339" s="362"/>
      <c r="I339" s="365"/>
      <c r="J339" s="423">
        <v>74952.97</v>
      </c>
      <c r="K339" s="364">
        <v>916.5</v>
      </c>
      <c r="L339" s="364">
        <v>33441.24</v>
      </c>
      <c r="M339" s="363">
        <v>107.28</v>
      </c>
      <c r="N339" s="362">
        <v>6298.87</v>
      </c>
      <c r="O339" s="364">
        <v>19.05</v>
      </c>
      <c r="P339" s="364">
        <v>33885.300000000003</v>
      </c>
      <c r="Q339" s="364">
        <v>29.5</v>
      </c>
      <c r="R339" s="364"/>
      <c r="S339" s="364"/>
      <c r="T339" s="364">
        <v>716.32</v>
      </c>
      <c r="U339" s="364">
        <v>806.71</v>
      </c>
      <c r="V339" s="364">
        <v>10605.53</v>
      </c>
      <c r="W339" s="364">
        <v>9.0399999999999991</v>
      </c>
      <c r="X339" s="364">
        <v>36935</v>
      </c>
      <c r="Y339" s="364">
        <v>69</v>
      </c>
      <c r="Z339" s="364">
        <v>590.74</v>
      </c>
      <c r="AA339" s="364">
        <v>0.17</v>
      </c>
      <c r="AB339" s="364">
        <v>7508.78</v>
      </c>
      <c r="AC339" s="364">
        <v>0</v>
      </c>
      <c r="AD339" s="364">
        <v>54169</v>
      </c>
      <c r="AE339" s="363">
        <v>79</v>
      </c>
      <c r="AF339" s="364">
        <v>161.91</v>
      </c>
      <c r="AG339" s="365">
        <v>0.18</v>
      </c>
      <c r="AH339" s="364">
        <v>81.37</v>
      </c>
      <c r="AI339" s="363">
        <v>0.23</v>
      </c>
      <c r="AJ339" s="397"/>
      <c r="AK339" s="365"/>
      <c r="AL339" s="397"/>
      <c r="AM339" s="365"/>
      <c r="AN339" s="397"/>
      <c r="AO339" s="365"/>
    </row>
    <row r="340" spans="1:41" ht="15" x14ac:dyDescent="0.2">
      <c r="A340" s="383">
        <f t="shared" si="19"/>
        <v>45728</v>
      </c>
      <c r="B340" s="93" t="s">
        <v>2185</v>
      </c>
      <c r="C340" s="101" t="str">
        <f t="shared" si="18"/>
        <v>45728 0000H</v>
      </c>
      <c r="D340" s="261">
        <v>1706.21</v>
      </c>
      <c r="E340" s="262">
        <v>49.69</v>
      </c>
      <c r="F340" s="261">
        <v>1108.67</v>
      </c>
      <c r="G340" s="262">
        <v>6.2</v>
      </c>
      <c r="H340" s="261"/>
      <c r="I340" s="367"/>
      <c r="J340" s="424">
        <v>74966.649999999994</v>
      </c>
      <c r="K340" s="366">
        <v>916.5</v>
      </c>
      <c r="L340" s="366">
        <v>33444.43</v>
      </c>
      <c r="M340" s="262">
        <v>107.3</v>
      </c>
      <c r="N340" s="261">
        <v>6304.57</v>
      </c>
      <c r="O340" s="366">
        <v>19.05</v>
      </c>
      <c r="P340" s="366">
        <v>33892.5</v>
      </c>
      <c r="Q340" s="366">
        <v>29.5</v>
      </c>
      <c r="R340" s="366"/>
      <c r="S340" s="366"/>
      <c r="T340" s="366">
        <v>716.33</v>
      </c>
      <c r="U340" s="366">
        <v>808.03</v>
      </c>
      <c r="V340" s="366">
        <v>10610.27</v>
      </c>
      <c r="W340" s="366">
        <v>9.0399999999999991</v>
      </c>
      <c r="X340" s="366">
        <v>36943</v>
      </c>
      <c r="Y340" s="366">
        <v>69</v>
      </c>
      <c r="Z340" s="366">
        <v>590.74</v>
      </c>
      <c r="AA340" s="366">
        <v>0.17</v>
      </c>
      <c r="AB340" s="366">
        <v>7516.16</v>
      </c>
      <c r="AC340" s="366">
        <v>0</v>
      </c>
      <c r="AD340" s="366">
        <v>54169</v>
      </c>
      <c r="AE340" s="262">
        <v>79</v>
      </c>
      <c r="AF340" s="366">
        <v>161.91</v>
      </c>
      <c r="AG340" s="367">
        <v>0.18</v>
      </c>
      <c r="AH340" s="366">
        <v>81.37</v>
      </c>
      <c r="AI340" s="262">
        <v>0.23</v>
      </c>
      <c r="AJ340" s="396"/>
      <c r="AK340" s="367"/>
      <c r="AL340" s="396"/>
      <c r="AM340" s="367"/>
      <c r="AN340" s="396"/>
      <c r="AO340" s="367"/>
    </row>
    <row r="341" spans="1:41" ht="15" x14ac:dyDescent="0.2">
      <c r="A341" s="383">
        <f t="shared" si="19"/>
        <v>45728</v>
      </c>
      <c r="B341" s="93" t="s">
        <v>285</v>
      </c>
      <c r="C341" s="101" t="str">
        <f t="shared" si="18"/>
        <v>45728 1200H</v>
      </c>
      <c r="D341" s="362">
        <v>1710.95</v>
      </c>
      <c r="E341" s="363">
        <v>49.69</v>
      </c>
      <c r="F341" s="362">
        <v>1108.67</v>
      </c>
      <c r="G341" s="363">
        <v>6.2</v>
      </c>
      <c r="H341" s="362"/>
      <c r="I341" s="365"/>
      <c r="J341" s="423">
        <v>74975.88</v>
      </c>
      <c r="K341" s="364">
        <v>916.63</v>
      </c>
      <c r="L341" s="364">
        <v>33444.43</v>
      </c>
      <c r="M341" s="363">
        <v>107.33</v>
      </c>
      <c r="N341" s="362">
        <v>6307.24</v>
      </c>
      <c r="O341" s="364">
        <v>19.05</v>
      </c>
      <c r="P341" s="364">
        <v>33896.400000000001</v>
      </c>
      <c r="Q341" s="364">
        <v>29.5</v>
      </c>
      <c r="R341" s="364"/>
      <c r="S341" s="364"/>
      <c r="T341" s="364">
        <v>717.76</v>
      </c>
      <c r="U341" s="364">
        <v>808.62</v>
      </c>
      <c r="V341" s="364">
        <v>10613.32</v>
      </c>
      <c r="W341" s="364">
        <v>9.0399999999999991</v>
      </c>
      <c r="X341" s="364">
        <v>36950</v>
      </c>
      <c r="Y341" s="364">
        <v>69</v>
      </c>
      <c r="Z341" s="364">
        <v>590.74</v>
      </c>
      <c r="AA341" s="364">
        <v>0.17</v>
      </c>
      <c r="AB341" s="364">
        <v>7522.39</v>
      </c>
      <c r="AC341" s="364">
        <v>0</v>
      </c>
      <c r="AD341" s="364">
        <v>54169</v>
      </c>
      <c r="AE341" s="363">
        <v>79</v>
      </c>
      <c r="AF341" s="364">
        <v>166.06</v>
      </c>
      <c r="AG341" s="365">
        <v>0.18</v>
      </c>
      <c r="AH341" s="364">
        <v>81.37</v>
      </c>
      <c r="AI341" s="363">
        <v>0.23</v>
      </c>
      <c r="AJ341" s="397"/>
      <c r="AK341" s="365"/>
      <c r="AL341" s="397"/>
      <c r="AM341" s="365"/>
      <c r="AN341" s="397"/>
      <c r="AO341" s="365"/>
    </row>
    <row r="342" spans="1:41" ht="15" x14ac:dyDescent="0.2">
      <c r="A342" s="383">
        <f t="shared" si="19"/>
        <v>45729</v>
      </c>
      <c r="B342" s="93" t="s">
        <v>2185</v>
      </c>
      <c r="C342" s="101" t="str">
        <f t="shared" si="18"/>
        <v>45729 0000H</v>
      </c>
      <c r="D342" s="261">
        <v>1717.34</v>
      </c>
      <c r="E342" s="262">
        <v>49.69</v>
      </c>
      <c r="F342" s="261">
        <v>1108.67</v>
      </c>
      <c r="G342" s="262">
        <v>6.2</v>
      </c>
      <c r="H342" s="261"/>
      <c r="I342" s="367"/>
      <c r="J342" s="424">
        <v>74992.53</v>
      </c>
      <c r="K342" s="366">
        <v>916.63</v>
      </c>
      <c r="L342" s="366">
        <v>33444.43</v>
      </c>
      <c r="M342" s="262">
        <v>107.4</v>
      </c>
      <c r="N342" s="261">
        <v>6309.47</v>
      </c>
      <c r="O342" s="366">
        <v>19.05</v>
      </c>
      <c r="P342" s="366">
        <v>33901</v>
      </c>
      <c r="Q342" s="366">
        <v>29.5</v>
      </c>
      <c r="R342" s="366"/>
      <c r="S342" s="366"/>
      <c r="T342" s="366">
        <v>721.11</v>
      </c>
      <c r="U342" s="366">
        <v>808.81</v>
      </c>
      <c r="V342" s="366">
        <v>10618.05</v>
      </c>
      <c r="W342" s="366">
        <v>9.0399999999999991</v>
      </c>
      <c r="X342" s="366">
        <v>36958</v>
      </c>
      <c r="Y342" s="366">
        <v>69</v>
      </c>
      <c r="Z342" s="366">
        <v>590.74</v>
      </c>
      <c r="AA342" s="366">
        <v>0.17</v>
      </c>
      <c r="AB342" s="366">
        <v>7527.63</v>
      </c>
      <c r="AC342" s="366">
        <v>0</v>
      </c>
      <c r="AD342" s="366">
        <v>54169</v>
      </c>
      <c r="AE342" s="262">
        <v>79</v>
      </c>
      <c r="AF342" s="366">
        <v>172.97</v>
      </c>
      <c r="AG342" s="367">
        <v>0.19</v>
      </c>
      <c r="AH342" s="366">
        <v>81.37</v>
      </c>
      <c r="AI342" s="262">
        <v>0.23</v>
      </c>
      <c r="AJ342" s="396"/>
      <c r="AK342" s="367"/>
      <c r="AL342" s="396"/>
      <c r="AM342" s="367"/>
      <c r="AN342" s="396"/>
      <c r="AO342" s="367"/>
    </row>
    <row r="343" spans="1:41" ht="15" x14ac:dyDescent="0.2">
      <c r="A343" s="383">
        <f t="shared" si="19"/>
        <v>45729</v>
      </c>
      <c r="B343" s="93" t="s">
        <v>285</v>
      </c>
      <c r="C343" s="101" t="str">
        <f t="shared" si="18"/>
        <v>45729 1200H</v>
      </c>
      <c r="D343" s="362">
        <v>1723.22</v>
      </c>
      <c r="E343" s="363">
        <v>49.69</v>
      </c>
      <c r="F343" s="362">
        <v>1108.67</v>
      </c>
      <c r="G343" s="363">
        <v>6.2</v>
      </c>
      <c r="H343" s="362"/>
      <c r="I343" s="365"/>
      <c r="J343" s="423">
        <v>75001.06</v>
      </c>
      <c r="K343" s="364">
        <v>916.77</v>
      </c>
      <c r="L343" s="364">
        <v>33445.19</v>
      </c>
      <c r="M343" s="363">
        <v>107.46</v>
      </c>
      <c r="N343" s="362">
        <v>6318.83</v>
      </c>
      <c r="O343" s="364">
        <v>19.05</v>
      </c>
      <c r="P343" s="364">
        <v>33905.1</v>
      </c>
      <c r="Q343" s="364">
        <v>29.5</v>
      </c>
      <c r="R343" s="364"/>
      <c r="S343" s="364"/>
      <c r="T343" s="364">
        <v>721.33</v>
      </c>
      <c r="U343" s="364">
        <v>809.9</v>
      </c>
      <c r="V343" s="364">
        <v>10621.97</v>
      </c>
      <c r="W343" s="364">
        <v>9.0399999999999991</v>
      </c>
      <c r="X343" s="364">
        <v>36964</v>
      </c>
      <c r="Y343" s="364">
        <v>69</v>
      </c>
      <c r="Z343" s="364">
        <v>590.74</v>
      </c>
      <c r="AA343" s="364">
        <v>0.17</v>
      </c>
      <c r="AB343" s="364">
        <v>7527.63</v>
      </c>
      <c r="AC343" s="364">
        <v>0</v>
      </c>
      <c r="AD343" s="364">
        <v>54169</v>
      </c>
      <c r="AE343" s="363">
        <v>79</v>
      </c>
      <c r="AF343" s="364">
        <v>172.99</v>
      </c>
      <c r="AG343" s="365">
        <v>0.2</v>
      </c>
      <c r="AH343" s="364">
        <v>81.37</v>
      </c>
      <c r="AI343" s="363">
        <v>0.23</v>
      </c>
      <c r="AJ343" s="397"/>
      <c r="AK343" s="365"/>
      <c r="AL343" s="397"/>
      <c r="AM343" s="365"/>
      <c r="AN343" s="397"/>
      <c r="AO343" s="365"/>
    </row>
    <row r="344" spans="1:41" ht="15" x14ac:dyDescent="0.2">
      <c r="A344" s="383">
        <f t="shared" si="19"/>
        <v>45730</v>
      </c>
      <c r="B344" s="93" t="s">
        <v>2185</v>
      </c>
      <c r="C344" s="101" t="str">
        <f t="shared" ref="C344:C367" si="20">A344 &amp; " " &amp;B344</f>
        <v>45730 0000H</v>
      </c>
      <c r="D344" s="261">
        <v>1729.29</v>
      </c>
      <c r="E344" s="262">
        <v>49.69</v>
      </c>
      <c r="F344" s="261">
        <v>1108.67</v>
      </c>
      <c r="G344" s="262">
        <v>6.2</v>
      </c>
      <c r="H344" s="261"/>
      <c r="I344" s="367"/>
      <c r="J344" s="424">
        <v>75015.850000000006</v>
      </c>
      <c r="K344" s="366">
        <v>916.77</v>
      </c>
      <c r="L344" s="366">
        <v>33449.01</v>
      </c>
      <c r="M344" s="262">
        <v>107.46</v>
      </c>
      <c r="N344" s="261">
        <v>6319.38</v>
      </c>
      <c r="O344" s="366">
        <v>19.05</v>
      </c>
      <c r="P344" s="366">
        <v>33911.599999999999</v>
      </c>
      <c r="Q344" s="366">
        <v>29.5</v>
      </c>
      <c r="R344" s="366"/>
      <c r="S344" s="366"/>
      <c r="T344" s="366">
        <v>721.58</v>
      </c>
      <c r="U344" s="366">
        <v>811.13</v>
      </c>
      <c r="V344" s="366">
        <v>10626.78</v>
      </c>
      <c r="W344" s="366">
        <v>9.0399999999999991</v>
      </c>
      <c r="X344" s="366">
        <v>36972</v>
      </c>
      <c r="Y344" s="366">
        <v>69</v>
      </c>
      <c r="Z344" s="366">
        <v>590.74</v>
      </c>
      <c r="AA344" s="366">
        <v>0.17</v>
      </c>
      <c r="AB344" s="366">
        <v>7541.64</v>
      </c>
      <c r="AC344" s="366">
        <v>0</v>
      </c>
      <c r="AD344" s="366">
        <v>54169</v>
      </c>
      <c r="AE344" s="262">
        <v>79</v>
      </c>
      <c r="AF344" s="366">
        <v>172.99</v>
      </c>
      <c r="AG344" s="367">
        <v>0.2</v>
      </c>
      <c r="AH344" s="366">
        <v>81.37</v>
      </c>
      <c r="AI344" s="262">
        <v>0.23</v>
      </c>
      <c r="AJ344" s="396"/>
      <c r="AK344" s="367"/>
      <c r="AL344" s="396"/>
      <c r="AM344" s="367"/>
      <c r="AN344" s="396"/>
      <c r="AO344" s="367"/>
    </row>
    <row r="345" spans="1:41" ht="15" x14ac:dyDescent="0.2">
      <c r="A345" s="383">
        <f t="shared" si="19"/>
        <v>45730</v>
      </c>
      <c r="B345" s="93" t="s">
        <v>285</v>
      </c>
      <c r="C345" s="101" t="str">
        <f t="shared" si="20"/>
        <v>45730 1200H</v>
      </c>
      <c r="D345" s="362">
        <v>1734.56</v>
      </c>
      <c r="E345" s="363">
        <v>49.69</v>
      </c>
      <c r="F345" s="362">
        <v>1108.67</v>
      </c>
      <c r="G345" s="363">
        <v>6.2</v>
      </c>
      <c r="H345" s="362"/>
      <c r="I345" s="365"/>
      <c r="J345" s="423">
        <v>75020.789999999994</v>
      </c>
      <c r="K345" s="364">
        <v>917.05</v>
      </c>
      <c r="L345" s="364">
        <v>33450.07</v>
      </c>
      <c r="M345" s="363">
        <v>107.51</v>
      </c>
      <c r="N345" s="362">
        <v>6324.73</v>
      </c>
      <c r="O345" s="364">
        <v>19.05</v>
      </c>
      <c r="P345" s="364">
        <v>33918</v>
      </c>
      <c r="Q345" s="364">
        <v>29.5</v>
      </c>
      <c r="R345" s="364"/>
      <c r="S345" s="364"/>
      <c r="T345" s="364">
        <v>721.69</v>
      </c>
      <c r="U345" s="364">
        <v>812.25</v>
      </c>
      <c r="V345" s="364">
        <v>10630.75</v>
      </c>
      <c r="W345" s="364">
        <v>9.0399999999999991</v>
      </c>
      <c r="X345" s="364">
        <v>36978</v>
      </c>
      <c r="Y345" s="364">
        <v>69</v>
      </c>
      <c r="Z345" s="364">
        <v>590.74</v>
      </c>
      <c r="AA345" s="364">
        <v>0.17</v>
      </c>
      <c r="AB345" s="364">
        <v>7548.04</v>
      </c>
      <c r="AC345" s="364">
        <v>0</v>
      </c>
      <c r="AD345" s="364">
        <v>54169</v>
      </c>
      <c r="AE345" s="363">
        <v>79</v>
      </c>
      <c r="AF345" s="364">
        <v>172.99</v>
      </c>
      <c r="AG345" s="365">
        <v>0.2</v>
      </c>
      <c r="AH345" s="364">
        <v>81.37</v>
      </c>
      <c r="AI345" s="363">
        <v>0.23</v>
      </c>
      <c r="AJ345" s="397"/>
      <c r="AK345" s="365"/>
      <c r="AL345" s="397"/>
      <c r="AM345" s="365"/>
      <c r="AN345" s="397"/>
      <c r="AO345" s="365"/>
    </row>
    <row r="346" spans="1:41" ht="15" x14ac:dyDescent="0.2">
      <c r="A346" s="383">
        <f t="shared" ref="A346:A367" si="21">A344+1</f>
        <v>45731</v>
      </c>
      <c r="B346" s="93" t="s">
        <v>2185</v>
      </c>
      <c r="C346" s="101" t="str">
        <f t="shared" si="20"/>
        <v>45731 0000H</v>
      </c>
      <c r="D346" s="261">
        <v>1740.73</v>
      </c>
      <c r="E346" s="262">
        <v>49.69</v>
      </c>
      <c r="F346" s="261">
        <v>1108.67</v>
      </c>
      <c r="G346" s="262">
        <v>6.2</v>
      </c>
      <c r="H346" s="261"/>
      <c r="I346" s="367"/>
      <c r="J346" s="424">
        <v>75035.41</v>
      </c>
      <c r="K346" s="366">
        <v>917.05</v>
      </c>
      <c r="L346" s="366">
        <v>33453.089999999997</v>
      </c>
      <c r="M346" s="262">
        <v>107.54</v>
      </c>
      <c r="N346" s="261">
        <v>6330.43</v>
      </c>
      <c r="O346" s="366">
        <v>19.05</v>
      </c>
      <c r="P346" s="366">
        <v>33924.5</v>
      </c>
      <c r="Q346" s="366">
        <v>29.5</v>
      </c>
      <c r="R346" s="366"/>
      <c r="S346" s="366"/>
      <c r="T346" s="366">
        <v>721.82</v>
      </c>
      <c r="U346" s="366">
        <v>813.38</v>
      </c>
      <c r="V346" s="366">
        <v>10635.55</v>
      </c>
      <c r="W346" s="366">
        <v>9.0399999999999991</v>
      </c>
      <c r="X346" s="366">
        <v>36987</v>
      </c>
      <c r="Y346" s="366">
        <v>69</v>
      </c>
      <c r="Z346" s="366">
        <v>590.74</v>
      </c>
      <c r="AA346" s="366">
        <v>0.17</v>
      </c>
      <c r="AB346" s="366">
        <v>7555.54</v>
      </c>
      <c r="AC346" s="366">
        <v>0</v>
      </c>
      <c r="AD346" s="366">
        <v>54169</v>
      </c>
      <c r="AE346" s="262">
        <v>79</v>
      </c>
      <c r="AF346" s="366">
        <v>172.99</v>
      </c>
      <c r="AG346" s="367">
        <v>0.2</v>
      </c>
      <c r="AH346" s="366">
        <v>81.37</v>
      </c>
      <c r="AI346" s="262">
        <v>0.23</v>
      </c>
      <c r="AJ346" s="396"/>
      <c r="AK346" s="367"/>
      <c r="AL346" s="396"/>
      <c r="AM346" s="367"/>
      <c r="AN346" s="396"/>
      <c r="AO346" s="367"/>
    </row>
    <row r="347" spans="1:41" ht="15" x14ac:dyDescent="0.2">
      <c r="A347" s="383">
        <f t="shared" si="21"/>
        <v>45731</v>
      </c>
      <c r="B347" s="93" t="s">
        <v>285</v>
      </c>
      <c r="C347" s="101" t="str">
        <f t="shared" si="20"/>
        <v>45731 1200H</v>
      </c>
      <c r="D347" s="362">
        <v>1745.07</v>
      </c>
      <c r="E347" s="363">
        <v>49.69</v>
      </c>
      <c r="F347" s="362">
        <v>1108.67</v>
      </c>
      <c r="G347" s="363">
        <v>6.2</v>
      </c>
      <c r="H347" s="362"/>
      <c r="I347" s="365"/>
      <c r="J347" s="423">
        <v>75038.66</v>
      </c>
      <c r="K347" s="364">
        <v>917.43</v>
      </c>
      <c r="L347" s="364">
        <v>33453.089999999997</v>
      </c>
      <c r="M347" s="363">
        <v>107.6</v>
      </c>
      <c r="N347" s="362">
        <v>6336.22</v>
      </c>
      <c r="O347" s="364">
        <v>19.05</v>
      </c>
      <c r="P347" s="364">
        <v>33931.800000000003</v>
      </c>
      <c r="Q347" s="364">
        <v>29.5</v>
      </c>
      <c r="R347" s="364"/>
      <c r="S347" s="364"/>
      <c r="T347" s="364">
        <v>721.99</v>
      </c>
      <c r="U347" s="364">
        <v>814.13</v>
      </c>
      <c r="V347" s="364">
        <v>10639.61</v>
      </c>
      <c r="W347" s="364">
        <v>9.0399999999999991</v>
      </c>
      <c r="X347" s="364">
        <v>36993</v>
      </c>
      <c r="Y347" s="364">
        <v>69</v>
      </c>
      <c r="Z347" s="364">
        <v>590.74</v>
      </c>
      <c r="AA347" s="364">
        <v>0.17</v>
      </c>
      <c r="AB347" s="364">
        <v>7561.95</v>
      </c>
      <c r="AC347" s="364">
        <v>0</v>
      </c>
      <c r="AD347" s="364">
        <v>54169</v>
      </c>
      <c r="AE347" s="363">
        <v>79</v>
      </c>
      <c r="AF347" s="364">
        <v>172.99</v>
      </c>
      <c r="AG347" s="365">
        <v>0.2</v>
      </c>
      <c r="AH347" s="364">
        <v>81.37</v>
      </c>
      <c r="AI347" s="363">
        <v>0.23</v>
      </c>
      <c r="AJ347" s="397"/>
      <c r="AK347" s="365"/>
      <c r="AL347" s="397"/>
      <c r="AM347" s="365"/>
      <c r="AN347" s="397"/>
      <c r="AO347" s="365"/>
    </row>
    <row r="348" spans="1:41" ht="15" x14ac:dyDescent="0.2">
      <c r="A348" s="383">
        <f t="shared" si="21"/>
        <v>45732</v>
      </c>
      <c r="B348" s="93" t="s">
        <v>2185</v>
      </c>
      <c r="C348" s="101" t="str">
        <f t="shared" si="20"/>
        <v>45732 0000H</v>
      </c>
      <c r="D348" s="261">
        <v>1750.73</v>
      </c>
      <c r="E348" s="262">
        <v>49.69</v>
      </c>
      <c r="F348" s="261">
        <v>1108.67</v>
      </c>
      <c r="G348" s="262">
        <v>6.2</v>
      </c>
      <c r="H348" s="261"/>
      <c r="I348" s="367"/>
      <c r="J348" s="424">
        <v>75054.880000000005</v>
      </c>
      <c r="K348" s="366">
        <v>917.43</v>
      </c>
      <c r="L348" s="366">
        <v>33454.22</v>
      </c>
      <c r="M348" s="262">
        <v>107.64</v>
      </c>
      <c r="N348" s="261">
        <v>6341.8</v>
      </c>
      <c r="O348" s="366">
        <v>19.05</v>
      </c>
      <c r="P348" s="366">
        <v>33938.6</v>
      </c>
      <c r="Q348" s="366">
        <v>29.5</v>
      </c>
      <c r="R348" s="366"/>
      <c r="S348" s="366"/>
      <c r="T348" s="366">
        <v>722.27</v>
      </c>
      <c r="U348" s="366">
        <v>815.44</v>
      </c>
      <c r="V348" s="366">
        <v>10644.89</v>
      </c>
      <c r="W348" s="366">
        <v>9.0399999999999991</v>
      </c>
      <c r="X348" s="366">
        <v>37001</v>
      </c>
      <c r="Y348" s="366">
        <v>69</v>
      </c>
      <c r="Z348" s="366">
        <v>590.74</v>
      </c>
      <c r="AA348" s="366">
        <v>0.17</v>
      </c>
      <c r="AB348" s="366">
        <v>7569.63</v>
      </c>
      <c r="AC348" s="366">
        <v>0</v>
      </c>
      <c r="AD348" s="366">
        <v>54169</v>
      </c>
      <c r="AE348" s="262">
        <v>79</v>
      </c>
      <c r="AF348" s="366">
        <v>172.99</v>
      </c>
      <c r="AG348" s="367">
        <v>0.2</v>
      </c>
      <c r="AH348" s="366">
        <v>81.37</v>
      </c>
      <c r="AI348" s="262">
        <v>0.23</v>
      </c>
      <c r="AJ348" s="396"/>
      <c r="AK348" s="367"/>
      <c r="AL348" s="396"/>
      <c r="AM348" s="367"/>
      <c r="AN348" s="396"/>
      <c r="AO348" s="367"/>
    </row>
    <row r="349" spans="1:41" ht="15" x14ac:dyDescent="0.2">
      <c r="A349" s="383">
        <f t="shared" si="21"/>
        <v>45732</v>
      </c>
      <c r="B349" s="93" t="s">
        <v>285</v>
      </c>
      <c r="C349" s="101" t="str">
        <f t="shared" si="20"/>
        <v>45732 1200H</v>
      </c>
      <c r="D349" s="362">
        <v>1754.7</v>
      </c>
      <c r="E349" s="363">
        <v>49.69</v>
      </c>
      <c r="F349" s="362">
        <v>1108.67</v>
      </c>
      <c r="G349" s="363">
        <v>6.2</v>
      </c>
      <c r="H349" s="362"/>
      <c r="I349" s="365"/>
      <c r="J349" s="423">
        <v>75057.37</v>
      </c>
      <c r="K349" s="364">
        <v>917.79</v>
      </c>
      <c r="L349" s="364">
        <v>33454.22</v>
      </c>
      <c r="M349" s="363">
        <v>107.69</v>
      </c>
      <c r="N349" s="362">
        <v>6347.73</v>
      </c>
      <c r="O349" s="364">
        <v>19.05</v>
      </c>
      <c r="P349" s="364">
        <v>33945.9</v>
      </c>
      <c r="Q349" s="364">
        <v>29.5</v>
      </c>
      <c r="R349" s="364"/>
      <c r="S349" s="364"/>
      <c r="T349" s="364">
        <v>722.35</v>
      </c>
      <c r="U349" s="364">
        <v>816.45</v>
      </c>
      <c r="V349" s="364">
        <v>10649.24</v>
      </c>
      <c r="W349" s="364">
        <v>9.0399999999999991</v>
      </c>
      <c r="X349" s="364">
        <v>37007</v>
      </c>
      <c r="Y349" s="364">
        <v>69</v>
      </c>
      <c r="Z349" s="364">
        <v>590.74</v>
      </c>
      <c r="AA349" s="364">
        <v>0.17</v>
      </c>
      <c r="AB349" s="364">
        <v>7576.03</v>
      </c>
      <c r="AC349" s="364">
        <v>0</v>
      </c>
      <c r="AD349" s="364">
        <v>54169</v>
      </c>
      <c r="AE349" s="363">
        <v>79</v>
      </c>
      <c r="AF349" s="364">
        <v>172.99</v>
      </c>
      <c r="AG349" s="365">
        <v>0.2</v>
      </c>
      <c r="AH349" s="364">
        <v>81.37</v>
      </c>
      <c r="AI349" s="363">
        <v>0.23</v>
      </c>
      <c r="AJ349" s="397"/>
      <c r="AK349" s="365"/>
      <c r="AL349" s="397"/>
      <c r="AM349" s="365"/>
      <c r="AN349" s="397"/>
      <c r="AO349" s="365"/>
    </row>
    <row r="350" spans="1:41" ht="15" x14ac:dyDescent="0.2">
      <c r="A350" s="383">
        <f t="shared" si="21"/>
        <v>45733</v>
      </c>
      <c r="B350" s="93" t="s">
        <v>2185</v>
      </c>
      <c r="C350" s="101" t="str">
        <f t="shared" si="20"/>
        <v>45733 0000H</v>
      </c>
      <c r="D350" s="261">
        <v>1760.61</v>
      </c>
      <c r="E350" s="262">
        <v>49.69</v>
      </c>
      <c r="F350" s="261">
        <v>1108.67</v>
      </c>
      <c r="G350" s="262">
        <v>6.2</v>
      </c>
      <c r="H350" s="261"/>
      <c r="I350" s="367"/>
      <c r="J350" s="424">
        <v>75067.38</v>
      </c>
      <c r="K350" s="366">
        <v>917.79</v>
      </c>
      <c r="L350" s="366">
        <v>33454.22</v>
      </c>
      <c r="M350" s="262">
        <v>107.74</v>
      </c>
      <c r="N350" s="261">
        <v>6353.52</v>
      </c>
      <c r="O350" s="366">
        <v>19.05</v>
      </c>
      <c r="P350" s="366">
        <v>33952.199999999997</v>
      </c>
      <c r="Q350" s="366">
        <v>29.5</v>
      </c>
      <c r="R350" s="366"/>
      <c r="S350" s="366"/>
      <c r="T350" s="366">
        <v>722.37</v>
      </c>
      <c r="U350" s="366">
        <v>817.78</v>
      </c>
      <c r="V350" s="366">
        <v>10654.55</v>
      </c>
      <c r="W350" s="366">
        <v>9.0399999999999991</v>
      </c>
      <c r="X350" s="366">
        <v>37014</v>
      </c>
      <c r="Y350" s="366">
        <v>69</v>
      </c>
      <c r="Z350" s="366">
        <v>590.74</v>
      </c>
      <c r="AA350" s="366">
        <v>0.17</v>
      </c>
      <c r="AB350" s="366">
        <v>7583.24</v>
      </c>
      <c r="AC350" s="366">
        <v>0</v>
      </c>
      <c r="AD350" s="366">
        <v>54169</v>
      </c>
      <c r="AE350" s="262">
        <v>79</v>
      </c>
      <c r="AF350" s="366">
        <v>172.99</v>
      </c>
      <c r="AG350" s="367">
        <v>0.2</v>
      </c>
      <c r="AH350" s="366">
        <v>81.37</v>
      </c>
      <c r="AI350" s="262">
        <v>0.23</v>
      </c>
      <c r="AJ350" s="396"/>
      <c r="AK350" s="367"/>
      <c r="AL350" s="396"/>
      <c r="AM350" s="367"/>
      <c r="AN350" s="396"/>
      <c r="AO350" s="367"/>
    </row>
    <row r="351" spans="1:41" ht="15" x14ac:dyDescent="0.2">
      <c r="A351" s="383">
        <f t="shared" si="21"/>
        <v>45733</v>
      </c>
      <c r="B351" s="93" t="s">
        <v>285</v>
      </c>
      <c r="C351" s="101" t="str">
        <f t="shared" si="20"/>
        <v>45733 1200H</v>
      </c>
      <c r="D351" s="362">
        <v>1765.91</v>
      </c>
      <c r="E351" s="363">
        <v>49.69</v>
      </c>
      <c r="F351" s="362">
        <v>1108.67</v>
      </c>
      <c r="G351" s="363">
        <v>6.2</v>
      </c>
      <c r="H351" s="362"/>
      <c r="I351" s="365"/>
      <c r="J351" s="423">
        <v>75073.69</v>
      </c>
      <c r="K351" s="364">
        <v>918</v>
      </c>
      <c r="L351" s="364">
        <v>33454.82</v>
      </c>
      <c r="M351" s="363">
        <v>107.79</v>
      </c>
      <c r="N351" s="362">
        <v>6359.13</v>
      </c>
      <c r="O351" s="364">
        <v>19.05</v>
      </c>
      <c r="P351" s="364">
        <v>33956.400000000001</v>
      </c>
      <c r="Q351" s="364">
        <v>29.5</v>
      </c>
      <c r="R351" s="364"/>
      <c r="S351" s="364"/>
      <c r="T351" s="364">
        <v>722.38</v>
      </c>
      <c r="U351" s="364">
        <v>819.39</v>
      </c>
      <c r="V351" s="364">
        <v>10658.99</v>
      </c>
      <c r="W351" s="364">
        <v>9.0399999999999991</v>
      </c>
      <c r="X351" s="364">
        <v>37022</v>
      </c>
      <c r="Y351" s="364">
        <v>69</v>
      </c>
      <c r="Z351" s="364">
        <v>590.74</v>
      </c>
      <c r="AA351" s="364">
        <v>0.17</v>
      </c>
      <c r="AB351" s="364">
        <v>7589.58</v>
      </c>
      <c r="AC351" s="364">
        <v>0</v>
      </c>
      <c r="AD351" s="364">
        <v>54169</v>
      </c>
      <c r="AE351" s="363">
        <v>79</v>
      </c>
      <c r="AF351" s="364">
        <v>172.99</v>
      </c>
      <c r="AG351" s="365">
        <v>0.2</v>
      </c>
      <c r="AH351" s="364">
        <v>81.37</v>
      </c>
      <c r="AI351" s="363">
        <v>0.23</v>
      </c>
      <c r="AJ351" s="397"/>
      <c r="AK351" s="365"/>
      <c r="AL351" s="397"/>
      <c r="AM351" s="365"/>
      <c r="AN351" s="397"/>
      <c r="AO351" s="365"/>
    </row>
    <row r="352" spans="1:41" ht="15" x14ac:dyDescent="0.2">
      <c r="A352" s="383">
        <f t="shared" si="21"/>
        <v>45734</v>
      </c>
      <c r="B352" s="93" t="s">
        <v>2185</v>
      </c>
      <c r="C352" s="101" t="str">
        <f t="shared" si="20"/>
        <v>45734 0000H</v>
      </c>
      <c r="D352" s="261">
        <v>1771.92</v>
      </c>
      <c r="E352" s="262">
        <v>49.69</v>
      </c>
      <c r="F352" s="261">
        <v>1108.67</v>
      </c>
      <c r="G352" s="262">
        <v>6.2</v>
      </c>
      <c r="H352" s="261"/>
      <c r="I352" s="367"/>
      <c r="J352" s="424">
        <v>75089.759999999995</v>
      </c>
      <c r="K352" s="366">
        <v>918</v>
      </c>
      <c r="L352" s="366">
        <v>33457.629999999997</v>
      </c>
      <c r="M352" s="262">
        <v>107.81</v>
      </c>
      <c r="N352" s="261">
        <v>6364.85</v>
      </c>
      <c r="O352" s="366">
        <v>19.05</v>
      </c>
      <c r="P352" s="366">
        <v>33963.1</v>
      </c>
      <c r="Q352" s="366">
        <v>29.5</v>
      </c>
      <c r="R352" s="366"/>
      <c r="S352" s="366"/>
      <c r="T352" s="366">
        <v>722.38</v>
      </c>
      <c r="U352" s="366">
        <v>821.25</v>
      </c>
      <c r="V352" s="366">
        <v>10664.2</v>
      </c>
      <c r="W352" s="366">
        <v>9.0399999999999991</v>
      </c>
      <c r="X352" s="366">
        <v>37030</v>
      </c>
      <c r="Y352" s="366">
        <v>69</v>
      </c>
      <c r="Z352" s="366">
        <v>590.74</v>
      </c>
      <c r="AA352" s="366">
        <v>0.17</v>
      </c>
      <c r="AB352" s="366">
        <v>7597.11</v>
      </c>
      <c r="AC352" s="366">
        <v>0</v>
      </c>
      <c r="AD352" s="366">
        <v>54169</v>
      </c>
      <c r="AE352" s="262">
        <v>79</v>
      </c>
      <c r="AF352" s="366">
        <v>172.99</v>
      </c>
      <c r="AG352" s="367">
        <v>0.2</v>
      </c>
      <c r="AH352" s="366">
        <v>81.37</v>
      </c>
      <c r="AI352" s="262">
        <v>0.23</v>
      </c>
      <c r="AJ352" s="396"/>
      <c r="AK352" s="367"/>
      <c r="AL352" s="396"/>
      <c r="AM352" s="367"/>
      <c r="AN352" s="396"/>
      <c r="AO352" s="367"/>
    </row>
    <row r="353" spans="1:41" ht="15" x14ac:dyDescent="0.2">
      <c r="A353" s="383">
        <f t="shared" si="21"/>
        <v>45734</v>
      </c>
      <c r="B353" s="93" t="s">
        <v>285</v>
      </c>
      <c r="C353" s="101" t="str">
        <f t="shared" si="20"/>
        <v>45734 1200H</v>
      </c>
      <c r="D353" s="362">
        <v>1776.69</v>
      </c>
      <c r="E353" s="363">
        <v>49.69</v>
      </c>
      <c r="F353" s="362">
        <v>1108.67</v>
      </c>
      <c r="G353" s="363">
        <v>6.2</v>
      </c>
      <c r="H353" s="362"/>
      <c r="I353" s="365"/>
      <c r="J353" s="423">
        <v>75093.460000000006</v>
      </c>
      <c r="K353" s="364">
        <v>918.4</v>
      </c>
      <c r="L353" s="364">
        <v>33458.370000000003</v>
      </c>
      <c r="M353" s="363">
        <v>107.85</v>
      </c>
      <c r="N353" s="362">
        <v>6370.56</v>
      </c>
      <c r="O353" s="364">
        <v>19.05</v>
      </c>
      <c r="P353" s="364">
        <v>33970.199999999997</v>
      </c>
      <c r="Q353" s="364">
        <v>29.5</v>
      </c>
      <c r="R353" s="364"/>
      <c r="S353" s="364"/>
      <c r="T353" s="364">
        <v>722.41</v>
      </c>
      <c r="U353" s="364">
        <v>822.43</v>
      </c>
      <c r="V353" s="364">
        <v>10668.6</v>
      </c>
      <c r="W353" s="364">
        <v>9.0399999999999991</v>
      </c>
      <c r="X353" s="364">
        <v>37037</v>
      </c>
      <c r="Y353" s="364">
        <v>69</v>
      </c>
      <c r="Z353" s="364">
        <v>590.74</v>
      </c>
      <c r="AA353" s="364">
        <v>0.17</v>
      </c>
      <c r="AB353" s="364">
        <v>7603.6</v>
      </c>
      <c r="AC353" s="364">
        <v>0</v>
      </c>
      <c r="AD353" s="364">
        <v>54169</v>
      </c>
      <c r="AE353" s="363">
        <v>79</v>
      </c>
      <c r="AF353" s="364">
        <v>172.99</v>
      </c>
      <c r="AG353" s="365">
        <v>0.2</v>
      </c>
      <c r="AH353" s="364">
        <v>81.37</v>
      </c>
      <c r="AI353" s="363">
        <v>0.23</v>
      </c>
      <c r="AJ353" s="397"/>
      <c r="AK353" s="365"/>
      <c r="AL353" s="397"/>
      <c r="AM353" s="365"/>
      <c r="AN353" s="397"/>
      <c r="AO353" s="365"/>
    </row>
    <row r="354" spans="1:41" ht="15" x14ac:dyDescent="0.2">
      <c r="A354" s="383">
        <f t="shared" si="21"/>
        <v>45735</v>
      </c>
      <c r="B354" s="93" t="s">
        <v>2185</v>
      </c>
      <c r="C354" s="101" t="str">
        <f t="shared" si="20"/>
        <v>45735 0000H</v>
      </c>
      <c r="D354" s="261">
        <v>1782.71</v>
      </c>
      <c r="E354" s="262">
        <v>49.69</v>
      </c>
      <c r="F354" s="261">
        <v>1108.67</v>
      </c>
      <c r="G354" s="262">
        <v>6.2</v>
      </c>
      <c r="H354" s="261"/>
      <c r="I354" s="367"/>
      <c r="J354" s="424">
        <v>75109.460000000006</v>
      </c>
      <c r="K354" s="366">
        <v>918.4</v>
      </c>
      <c r="L354" s="366">
        <v>33462.26</v>
      </c>
      <c r="M354" s="262">
        <v>107.85</v>
      </c>
      <c r="N354" s="261">
        <v>6376.31</v>
      </c>
      <c r="O354" s="366">
        <v>19.05</v>
      </c>
      <c r="P354" s="366">
        <v>33976.300000000003</v>
      </c>
      <c r="Q354" s="366">
        <v>29.5</v>
      </c>
      <c r="R354" s="366"/>
      <c r="S354" s="366"/>
      <c r="T354" s="366">
        <v>722.49</v>
      </c>
      <c r="U354" s="366">
        <v>823.75</v>
      </c>
      <c r="V354" s="366">
        <v>10673.93</v>
      </c>
      <c r="W354" s="366">
        <v>9.0399999999999991</v>
      </c>
      <c r="X354" s="366">
        <v>37045</v>
      </c>
      <c r="Y354" s="366">
        <v>69</v>
      </c>
      <c r="Z354" s="366">
        <v>590.74</v>
      </c>
      <c r="AA354" s="366">
        <v>0.17</v>
      </c>
      <c r="AB354" s="366">
        <v>7611.2</v>
      </c>
      <c r="AC354" s="366">
        <v>0</v>
      </c>
      <c r="AD354" s="366">
        <v>54169</v>
      </c>
      <c r="AE354" s="262">
        <v>79</v>
      </c>
      <c r="AF354" s="366">
        <v>172.99</v>
      </c>
      <c r="AG354" s="367">
        <v>0.2</v>
      </c>
      <c r="AH354" s="366">
        <v>81.37</v>
      </c>
      <c r="AI354" s="262">
        <v>0.23</v>
      </c>
      <c r="AJ354" s="396"/>
      <c r="AK354" s="367"/>
      <c r="AL354" s="396"/>
      <c r="AM354" s="367"/>
      <c r="AN354" s="396"/>
      <c r="AO354" s="367"/>
    </row>
    <row r="355" spans="1:41" ht="15" x14ac:dyDescent="0.2">
      <c r="A355" s="383">
        <f t="shared" si="21"/>
        <v>45735</v>
      </c>
      <c r="B355" s="93" t="s">
        <v>285</v>
      </c>
      <c r="C355" s="101" t="str">
        <f t="shared" si="20"/>
        <v>45735 1200H</v>
      </c>
      <c r="D355" s="362">
        <v>1787.67</v>
      </c>
      <c r="E355" s="363">
        <v>49.69</v>
      </c>
      <c r="F355" s="362">
        <v>1108.67</v>
      </c>
      <c r="G355" s="363">
        <v>6.2</v>
      </c>
      <c r="H355" s="362"/>
      <c r="I355" s="365"/>
      <c r="J355" s="423">
        <v>75113.22</v>
      </c>
      <c r="K355" s="364">
        <v>918.75</v>
      </c>
      <c r="L355" s="364">
        <v>33462.26</v>
      </c>
      <c r="M355" s="363">
        <v>107.91</v>
      </c>
      <c r="N355" s="362">
        <v>6381.9</v>
      </c>
      <c r="O355" s="364">
        <v>19.05</v>
      </c>
      <c r="P355" s="364">
        <v>33981</v>
      </c>
      <c r="Q355" s="364">
        <v>29.5</v>
      </c>
      <c r="R355" s="364"/>
      <c r="S355" s="364"/>
      <c r="T355" s="364">
        <v>722.49</v>
      </c>
      <c r="U355" s="364">
        <v>825.26</v>
      </c>
      <c r="V355" s="364">
        <v>10678.41</v>
      </c>
      <c r="W355" s="364">
        <v>9.0399999999999991</v>
      </c>
      <c r="X355" s="364">
        <v>37052</v>
      </c>
      <c r="Y355" s="364">
        <v>69</v>
      </c>
      <c r="Z355" s="364">
        <v>590.74</v>
      </c>
      <c r="AA355" s="364">
        <v>0.17</v>
      </c>
      <c r="AB355" s="364">
        <v>7617.22</v>
      </c>
      <c r="AC355" s="364">
        <v>0</v>
      </c>
      <c r="AD355" s="364">
        <v>54169</v>
      </c>
      <c r="AE355" s="363">
        <v>79</v>
      </c>
      <c r="AF355" s="364">
        <v>172.99</v>
      </c>
      <c r="AG355" s="365">
        <v>0.2</v>
      </c>
      <c r="AH355" s="364">
        <v>81.37</v>
      </c>
      <c r="AI355" s="363">
        <v>0.23</v>
      </c>
      <c r="AJ355" s="397"/>
      <c r="AK355" s="365"/>
      <c r="AL355" s="397"/>
      <c r="AM355" s="365"/>
      <c r="AN355" s="397"/>
      <c r="AO355" s="365"/>
    </row>
    <row r="356" spans="1:41" ht="15" x14ac:dyDescent="0.2">
      <c r="A356" s="383">
        <f t="shared" si="21"/>
        <v>45736</v>
      </c>
      <c r="B356" s="93" t="s">
        <v>2185</v>
      </c>
      <c r="C356" s="101" t="str">
        <f t="shared" si="20"/>
        <v>45736 0000H</v>
      </c>
      <c r="D356" s="261">
        <v>1793.58</v>
      </c>
      <c r="E356" s="262">
        <v>49.69</v>
      </c>
      <c r="F356" s="261">
        <v>1108.67</v>
      </c>
      <c r="G356" s="262">
        <v>6.2</v>
      </c>
      <c r="H356" s="261"/>
      <c r="I356" s="367"/>
      <c r="J356" s="424">
        <v>75124.03</v>
      </c>
      <c r="K356" s="366">
        <v>918.75</v>
      </c>
      <c r="L356" s="366">
        <v>33465.370000000003</v>
      </c>
      <c r="M356" s="262">
        <v>107.93</v>
      </c>
      <c r="N356" s="261">
        <v>6387.73</v>
      </c>
      <c r="O356" s="366">
        <v>19.05</v>
      </c>
      <c r="P356" s="366">
        <v>33987.1</v>
      </c>
      <c r="Q356" s="366">
        <v>29.5</v>
      </c>
      <c r="R356" s="366"/>
      <c r="S356" s="366"/>
      <c r="T356" s="366">
        <v>722.49</v>
      </c>
      <c r="U356" s="366">
        <v>826.77</v>
      </c>
      <c r="V356" s="366">
        <v>10683.53</v>
      </c>
      <c r="W356" s="366">
        <v>9.0399999999999991</v>
      </c>
      <c r="X356" s="366">
        <v>37060</v>
      </c>
      <c r="Y356" s="366">
        <v>69</v>
      </c>
      <c r="Z356" s="366">
        <v>590.74</v>
      </c>
      <c r="AA356" s="366">
        <v>0.17</v>
      </c>
      <c r="AB356" s="366">
        <v>7622.49</v>
      </c>
      <c r="AC356" s="366">
        <v>0</v>
      </c>
      <c r="AD356" s="366">
        <v>54169</v>
      </c>
      <c r="AE356" s="262">
        <v>79</v>
      </c>
      <c r="AF356" s="366">
        <v>172.99</v>
      </c>
      <c r="AG356" s="367">
        <v>0.2</v>
      </c>
      <c r="AH356" s="366">
        <v>81.37</v>
      </c>
      <c r="AI356" s="262">
        <v>0.23</v>
      </c>
      <c r="AJ356" s="396"/>
      <c r="AK356" s="367"/>
      <c r="AL356" s="396"/>
      <c r="AM356" s="367"/>
      <c r="AN356" s="396"/>
      <c r="AO356" s="367"/>
    </row>
    <row r="357" spans="1:41" ht="15" x14ac:dyDescent="0.2">
      <c r="A357" s="383">
        <f t="shared" si="21"/>
        <v>45736</v>
      </c>
      <c r="B357" s="93" t="s">
        <v>285</v>
      </c>
      <c r="C357" s="101" t="str">
        <f t="shared" si="20"/>
        <v>45736 1200H</v>
      </c>
      <c r="D357" s="362">
        <v>1798.41</v>
      </c>
      <c r="E357" s="363">
        <v>49.69</v>
      </c>
      <c r="F357" s="362">
        <v>1108.67</v>
      </c>
      <c r="G357" s="363">
        <v>6.2</v>
      </c>
      <c r="H357" s="362"/>
      <c r="I357" s="365"/>
      <c r="J357" s="423">
        <v>75127.460000000006</v>
      </c>
      <c r="K357" s="364">
        <v>919.08</v>
      </c>
      <c r="L357" s="364">
        <v>33466.019999999997</v>
      </c>
      <c r="M357" s="363">
        <v>107.98</v>
      </c>
      <c r="N357" s="362">
        <v>6393.37</v>
      </c>
      <c r="O357" s="364">
        <v>19.05</v>
      </c>
      <c r="P357" s="364">
        <v>33994.1</v>
      </c>
      <c r="Q357" s="364">
        <v>29.5</v>
      </c>
      <c r="R357" s="364"/>
      <c r="S357" s="364"/>
      <c r="T357" s="364">
        <v>722.49</v>
      </c>
      <c r="U357" s="364">
        <v>828.08</v>
      </c>
      <c r="V357" s="364">
        <v>10687.84</v>
      </c>
      <c r="W357" s="364">
        <v>9.0399999999999991</v>
      </c>
      <c r="X357" s="364">
        <v>37066</v>
      </c>
      <c r="Y357" s="364">
        <v>69</v>
      </c>
      <c r="Z357" s="364">
        <v>590.74</v>
      </c>
      <c r="AA357" s="364">
        <v>0.17</v>
      </c>
      <c r="AB357" s="364">
        <v>7628.99</v>
      </c>
      <c r="AC357" s="364">
        <v>0</v>
      </c>
      <c r="AD357" s="364">
        <v>54169</v>
      </c>
      <c r="AE357" s="363">
        <v>79</v>
      </c>
      <c r="AF357" s="364">
        <v>172.99</v>
      </c>
      <c r="AG357" s="365">
        <v>0.2</v>
      </c>
      <c r="AH357" s="364">
        <v>81.37</v>
      </c>
      <c r="AI357" s="363">
        <v>0.23</v>
      </c>
      <c r="AJ357" s="397"/>
      <c r="AK357" s="365"/>
      <c r="AL357" s="397"/>
      <c r="AM357" s="365"/>
      <c r="AN357" s="397"/>
      <c r="AO357" s="365"/>
    </row>
    <row r="358" spans="1:41" ht="15" x14ac:dyDescent="0.2">
      <c r="A358" s="383">
        <f t="shared" si="21"/>
        <v>45737</v>
      </c>
      <c r="B358" s="93" t="s">
        <v>2185</v>
      </c>
      <c r="C358" s="101" t="str">
        <f t="shared" si="20"/>
        <v>45737 0000H</v>
      </c>
      <c r="D358" s="261">
        <v>1804.65</v>
      </c>
      <c r="E358" s="262">
        <v>49.69</v>
      </c>
      <c r="F358" s="261">
        <v>1108.67</v>
      </c>
      <c r="G358" s="262">
        <v>6.2</v>
      </c>
      <c r="H358" s="261"/>
      <c r="I358" s="367"/>
      <c r="J358" s="424">
        <v>75137.7</v>
      </c>
      <c r="K358" s="366">
        <v>919.08</v>
      </c>
      <c r="L358" s="366">
        <v>33469.67</v>
      </c>
      <c r="M358" s="262">
        <v>107.99</v>
      </c>
      <c r="N358" s="261">
        <v>6399.04</v>
      </c>
      <c r="O358" s="366">
        <v>19.05</v>
      </c>
      <c r="P358" s="366">
        <v>34001.300000000003</v>
      </c>
      <c r="Q358" s="366">
        <v>29.5</v>
      </c>
      <c r="R358" s="366"/>
      <c r="S358" s="366"/>
      <c r="T358" s="366">
        <v>722.6</v>
      </c>
      <c r="U358" s="366">
        <v>829.22</v>
      </c>
      <c r="V358" s="366">
        <v>10692.73</v>
      </c>
      <c r="W358" s="366">
        <v>9.0399999999999991</v>
      </c>
      <c r="X358" s="366">
        <v>37074</v>
      </c>
      <c r="Y358" s="366">
        <v>69</v>
      </c>
      <c r="Z358" s="366">
        <v>590.74</v>
      </c>
      <c r="AA358" s="366">
        <v>0.17</v>
      </c>
      <c r="AB358" s="366">
        <v>7634.8</v>
      </c>
      <c r="AC358" s="366">
        <v>0</v>
      </c>
      <c r="AD358" s="366">
        <v>54169</v>
      </c>
      <c r="AE358" s="262">
        <v>79</v>
      </c>
      <c r="AF358" s="366">
        <v>172.99</v>
      </c>
      <c r="AG358" s="367">
        <v>0.2</v>
      </c>
      <c r="AH358" s="366">
        <v>81.37</v>
      </c>
      <c r="AI358" s="262">
        <v>0.23</v>
      </c>
      <c r="AJ358" s="396"/>
      <c r="AK358" s="367"/>
      <c r="AL358" s="396"/>
      <c r="AM358" s="367"/>
      <c r="AN358" s="396"/>
      <c r="AO358" s="367"/>
    </row>
    <row r="359" spans="1:41" ht="15" x14ac:dyDescent="0.2">
      <c r="A359" s="383">
        <f t="shared" si="21"/>
        <v>45737</v>
      </c>
      <c r="B359" s="93" t="s">
        <v>285</v>
      </c>
      <c r="C359" s="101" t="str">
        <f t="shared" si="20"/>
        <v>45737 1200H</v>
      </c>
      <c r="D359" s="362">
        <v>1809.47</v>
      </c>
      <c r="E359" s="363">
        <v>49.69</v>
      </c>
      <c r="F359" s="362">
        <v>1108.67</v>
      </c>
      <c r="G359" s="363">
        <v>6.2</v>
      </c>
      <c r="H359" s="362"/>
      <c r="I359" s="365"/>
      <c r="J359" s="423">
        <v>75141.67</v>
      </c>
      <c r="K359" s="364">
        <v>919.36</v>
      </c>
      <c r="L359" s="364">
        <v>33470.61</v>
      </c>
      <c r="M359" s="363">
        <v>108.03</v>
      </c>
      <c r="N359" s="362">
        <v>6404.72</v>
      </c>
      <c r="O359" s="364">
        <v>19.05</v>
      </c>
      <c r="P359" s="364">
        <v>34008</v>
      </c>
      <c r="Q359" s="364">
        <v>29.5</v>
      </c>
      <c r="R359" s="364"/>
      <c r="S359" s="364"/>
      <c r="T359" s="364">
        <v>722.61</v>
      </c>
      <c r="U359" s="364">
        <v>830.37</v>
      </c>
      <c r="V359" s="364">
        <v>10696.95</v>
      </c>
      <c r="W359" s="364">
        <v>9.0399999999999991</v>
      </c>
      <c r="X359" s="364">
        <v>37080</v>
      </c>
      <c r="Y359" s="364">
        <v>69</v>
      </c>
      <c r="Z359" s="364">
        <v>590.74</v>
      </c>
      <c r="AA359" s="364">
        <v>0.17</v>
      </c>
      <c r="AB359" s="364">
        <v>7639.78</v>
      </c>
      <c r="AC359" s="364">
        <v>0</v>
      </c>
      <c r="AD359" s="364">
        <v>54169</v>
      </c>
      <c r="AE359" s="363">
        <v>79</v>
      </c>
      <c r="AF359" s="364">
        <v>172.99</v>
      </c>
      <c r="AG359" s="365">
        <v>0.2</v>
      </c>
      <c r="AH359" s="364">
        <v>81.37</v>
      </c>
      <c r="AI359" s="363">
        <v>0.23</v>
      </c>
      <c r="AJ359" s="397"/>
      <c r="AK359" s="365"/>
      <c r="AL359" s="397"/>
      <c r="AM359" s="365"/>
      <c r="AN359" s="397"/>
      <c r="AO359" s="365"/>
    </row>
    <row r="360" spans="1:41" ht="15" x14ac:dyDescent="0.2">
      <c r="A360" s="383">
        <f t="shared" si="21"/>
        <v>45738</v>
      </c>
      <c r="B360" s="93" t="s">
        <v>2185</v>
      </c>
      <c r="C360" s="101" t="str">
        <f t="shared" si="20"/>
        <v>45738 0000H</v>
      </c>
      <c r="D360" s="261">
        <v>1814.7</v>
      </c>
      <c r="E360" s="262">
        <v>49.69</v>
      </c>
      <c r="F360" s="261">
        <v>1108.67</v>
      </c>
      <c r="G360" s="262">
        <v>6.2</v>
      </c>
      <c r="H360" s="261"/>
      <c r="I360" s="367"/>
      <c r="J360" s="424">
        <v>75151.05</v>
      </c>
      <c r="K360" s="366">
        <v>919.39</v>
      </c>
      <c r="L360" s="366">
        <v>33471.089999999997</v>
      </c>
      <c r="M360" s="262">
        <v>108.09</v>
      </c>
      <c r="N360" s="261">
        <v>6410.29</v>
      </c>
      <c r="O360" s="366">
        <v>19.05</v>
      </c>
      <c r="P360" s="366">
        <v>34013.800000000003</v>
      </c>
      <c r="Q360" s="366">
        <v>29.5</v>
      </c>
      <c r="R360" s="366"/>
      <c r="S360" s="366"/>
      <c r="T360" s="366">
        <v>722.62</v>
      </c>
      <c r="U360" s="366">
        <v>831.81</v>
      </c>
      <c r="V360" s="366">
        <v>10701.77</v>
      </c>
      <c r="W360" s="366">
        <v>9.0399999999999991</v>
      </c>
      <c r="X360" s="366">
        <v>37088</v>
      </c>
      <c r="Y360" s="366">
        <v>69</v>
      </c>
      <c r="Z360" s="366">
        <v>590.74</v>
      </c>
      <c r="AA360" s="366">
        <v>0.17</v>
      </c>
      <c r="AB360" s="366">
        <v>7645.58</v>
      </c>
      <c r="AC360" s="366">
        <v>0</v>
      </c>
      <c r="AD360" s="366">
        <v>54169</v>
      </c>
      <c r="AE360" s="262">
        <v>79</v>
      </c>
      <c r="AF360" s="366">
        <v>172.99</v>
      </c>
      <c r="AG360" s="367">
        <v>0.2</v>
      </c>
      <c r="AH360" s="366">
        <v>81.37</v>
      </c>
      <c r="AI360" s="262">
        <v>0.23</v>
      </c>
      <c r="AJ360" s="396"/>
      <c r="AK360" s="367"/>
      <c r="AL360" s="396"/>
      <c r="AM360" s="367"/>
      <c r="AN360" s="396"/>
      <c r="AO360" s="367"/>
    </row>
    <row r="361" spans="1:41" ht="15" x14ac:dyDescent="0.2">
      <c r="A361" s="383">
        <f t="shared" si="21"/>
        <v>45738</v>
      </c>
      <c r="B361" s="93" t="s">
        <v>285</v>
      </c>
      <c r="C361" s="101" t="str">
        <f t="shared" si="20"/>
        <v>45738 1200H</v>
      </c>
      <c r="D361" s="362">
        <v>1818.23</v>
      </c>
      <c r="E361" s="363">
        <v>49.69</v>
      </c>
      <c r="F361" s="362">
        <v>1108.67</v>
      </c>
      <c r="G361" s="363">
        <v>6.2</v>
      </c>
      <c r="H361" s="362"/>
      <c r="I361" s="365"/>
      <c r="J361" s="423">
        <v>75154.39</v>
      </c>
      <c r="K361" s="364">
        <v>919.7</v>
      </c>
      <c r="L361" s="364">
        <v>33471.089999999997</v>
      </c>
      <c r="M361" s="363">
        <v>108.14</v>
      </c>
      <c r="N361" s="362">
        <v>6415.52</v>
      </c>
      <c r="O361" s="364">
        <v>19.05</v>
      </c>
      <c r="P361" s="364">
        <v>34016.9</v>
      </c>
      <c r="Q361" s="364">
        <v>29.5</v>
      </c>
      <c r="R361" s="364"/>
      <c r="S361" s="364"/>
      <c r="T361" s="364">
        <v>722.72</v>
      </c>
      <c r="U361" s="364">
        <v>833</v>
      </c>
      <c r="V361" s="364">
        <v>10705.75</v>
      </c>
      <c r="W361" s="364">
        <v>9.0399999999999991</v>
      </c>
      <c r="X361" s="364">
        <v>37094</v>
      </c>
      <c r="Y361" s="364">
        <v>69</v>
      </c>
      <c r="Z361" s="364">
        <v>590.74</v>
      </c>
      <c r="AA361" s="364">
        <v>0.17</v>
      </c>
      <c r="AB361" s="364">
        <v>7652.51</v>
      </c>
      <c r="AC361" s="364">
        <v>0</v>
      </c>
      <c r="AD361" s="364">
        <v>54169</v>
      </c>
      <c r="AE361" s="363">
        <v>79</v>
      </c>
      <c r="AF361" s="364">
        <v>172.99</v>
      </c>
      <c r="AG361" s="365">
        <v>0.2</v>
      </c>
      <c r="AH361" s="364">
        <v>81.37</v>
      </c>
      <c r="AI361" s="363">
        <v>0.23</v>
      </c>
      <c r="AJ361" s="397">
        <v>22.25</v>
      </c>
      <c r="AK361" s="365">
        <v>4.62</v>
      </c>
      <c r="AL361" s="397"/>
      <c r="AM361" s="365"/>
      <c r="AN361" s="397"/>
      <c r="AO361" s="365"/>
    </row>
    <row r="362" spans="1:41" ht="15" x14ac:dyDescent="0.2">
      <c r="A362" s="383">
        <f t="shared" si="21"/>
        <v>45739</v>
      </c>
      <c r="B362" s="93" t="s">
        <v>2185</v>
      </c>
      <c r="C362" s="101" t="str">
        <f t="shared" si="20"/>
        <v>45739 0000H</v>
      </c>
      <c r="D362" s="261">
        <v>1823.02</v>
      </c>
      <c r="E362" s="262">
        <v>49.69</v>
      </c>
      <c r="F362" s="261">
        <v>1108.67</v>
      </c>
      <c r="G362" s="262">
        <v>6.2</v>
      </c>
      <c r="H362" s="261"/>
      <c r="I362" s="367"/>
      <c r="J362" s="424">
        <v>75162.710000000006</v>
      </c>
      <c r="K362" s="366">
        <v>919.77</v>
      </c>
      <c r="L362" s="366">
        <v>33471.69</v>
      </c>
      <c r="M362" s="262">
        <v>108.19</v>
      </c>
      <c r="N362" s="261">
        <v>6421.32</v>
      </c>
      <c r="O362" s="366">
        <v>19.05</v>
      </c>
      <c r="P362" s="366">
        <v>34023.5</v>
      </c>
      <c r="Q362" s="366">
        <v>29.6</v>
      </c>
      <c r="R362" s="366"/>
      <c r="S362" s="366"/>
      <c r="T362" s="366">
        <v>722.97</v>
      </c>
      <c r="U362" s="366">
        <v>834.01</v>
      </c>
      <c r="V362" s="366">
        <v>10710.34</v>
      </c>
      <c r="W362" s="366">
        <v>9.0399999999999991</v>
      </c>
      <c r="X362" s="366">
        <v>37101</v>
      </c>
      <c r="Y362" s="366">
        <v>69</v>
      </c>
      <c r="Z362" s="366">
        <v>590.74</v>
      </c>
      <c r="AA362" s="366">
        <v>0.17</v>
      </c>
      <c r="AB362" s="366">
        <v>7658.82</v>
      </c>
      <c r="AC362" s="366">
        <v>0</v>
      </c>
      <c r="AD362" s="366">
        <v>54169</v>
      </c>
      <c r="AE362" s="262">
        <v>79</v>
      </c>
      <c r="AF362" s="366">
        <v>172.99</v>
      </c>
      <c r="AG362" s="367">
        <v>0.2</v>
      </c>
      <c r="AH362" s="366">
        <v>81.37</v>
      </c>
      <c r="AI362" s="262">
        <v>0.23</v>
      </c>
      <c r="AJ362" s="396">
        <v>24.67</v>
      </c>
      <c r="AK362" s="367">
        <v>4.6399999999999997</v>
      </c>
      <c r="AL362" s="396"/>
      <c r="AM362" s="367"/>
      <c r="AN362" s="396"/>
      <c r="AO362" s="367"/>
    </row>
    <row r="363" spans="1:41" ht="15" x14ac:dyDescent="0.2">
      <c r="A363" s="383">
        <f t="shared" si="21"/>
        <v>45739</v>
      </c>
      <c r="B363" s="93" t="s">
        <v>285</v>
      </c>
      <c r="C363" s="101" t="str">
        <f t="shared" si="20"/>
        <v>45739 1200H</v>
      </c>
      <c r="D363" s="362">
        <v>1826.63</v>
      </c>
      <c r="E363" s="363">
        <v>49.69</v>
      </c>
      <c r="F363" s="362">
        <v>1108.67</v>
      </c>
      <c r="G363" s="363">
        <v>6.2</v>
      </c>
      <c r="H363" s="362"/>
      <c r="I363" s="365"/>
      <c r="J363" s="423">
        <v>75163.53</v>
      </c>
      <c r="K363" s="364">
        <v>920.16</v>
      </c>
      <c r="L363" s="364">
        <v>33472</v>
      </c>
      <c r="M363" s="363">
        <v>108.25</v>
      </c>
      <c r="N363" s="362">
        <v>6427.07</v>
      </c>
      <c r="O363" s="364">
        <v>19.05</v>
      </c>
      <c r="P363" s="364">
        <v>34030.1</v>
      </c>
      <c r="Q363" s="364">
        <v>29.6</v>
      </c>
      <c r="R363" s="364"/>
      <c r="S363" s="364"/>
      <c r="T363" s="364">
        <v>723.03</v>
      </c>
      <c r="U363" s="364">
        <v>835.29</v>
      </c>
      <c r="V363" s="364">
        <v>10714.03</v>
      </c>
      <c r="W363" s="364">
        <v>9.0399999999999991</v>
      </c>
      <c r="X363" s="364">
        <v>37106</v>
      </c>
      <c r="Y363" s="364">
        <v>69</v>
      </c>
      <c r="Z363" s="364">
        <v>590.74</v>
      </c>
      <c r="AA363" s="364">
        <v>0.17</v>
      </c>
      <c r="AB363" s="364">
        <v>7664.33</v>
      </c>
      <c r="AC363" s="364">
        <v>0</v>
      </c>
      <c r="AD363" s="364">
        <v>54169</v>
      </c>
      <c r="AE363" s="363">
        <v>79</v>
      </c>
      <c r="AF363" s="364">
        <v>172.99</v>
      </c>
      <c r="AG363" s="365">
        <v>0.2</v>
      </c>
      <c r="AH363" s="364">
        <v>81.37</v>
      </c>
      <c r="AI363" s="363">
        <v>0.23</v>
      </c>
      <c r="AJ363" s="397">
        <v>24.67</v>
      </c>
      <c r="AK363" s="365">
        <v>4.6399999999999997</v>
      </c>
      <c r="AL363" s="397"/>
      <c r="AM363" s="365"/>
      <c r="AN363" s="397"/>
      <c r="AO363" s="365"/>
    </row>
    <row r="364" spans="1:41" ht="15" x14ac:dyDescent="0.2">
      <c r="A364" s="383">
        <f t="shared" si="21"/>
        <v>45740</v>
      </c>
      <c r="B364" s="93" t="s">
        <v>2185</v>
      </c>
      <c r="C364" s="101" t="str">
        <f t="shared" si="20"/>
        <v>45740 0000H</v>
      </c>
      <c r="D364" s="261">
        <v>1831.69</v>
      </c>
      <c r="E364" s="262">
        <v>49.69</v>
      </c>
      <c r="F364" s="261">
        <v>1108.67</v>
      </c>
      <c r="G364" s="262">
        <v>6.2</v>
      </c>
      <c r="H364" s="261"/>
      <c r="I364" s="367"/>
      <c r="J364" s="424">
        <v>75170.789999999994</v>
      </c>
      <c r="K364" s="366">
        <v>920.24</v>
      </c>
      <c r="L364" s="366">
        <v>33472</v>
      </c>
      <c r="M364" s="262">
        <v>108.31</v>
      </c>
      <c r="N364" s="261">
        <v>6432.73</v>
      </c>
      <c r="O364" s="366">
        <v>19.05</v>
      </c>
      <c r="P364" s="366">
        <v>34036.9</v>
      </c>
      <c r="Q364" s="366">
        <v>29.6</v>
      </c>
      <c r="R364" s="366"/>
      <c r="S364" s="366"/>
      <c r="T364" s="366">
        <v>723.08</v>
      </c>
      <c r="U364" s="366">
        <v>836.74</v>
      </c>
      <c r="V364" s="366">
        <v>10718.55</v>
      </c>
      <c r="W364" s="366">
        <v>9.0399999999999991</v>
      </c>
      <c r="X364" s="366">
        <v>37113</v>
      </c>
      <c r="Y364" s="366">
        <v>69</v>
      </c>
      <c r="Z364" s="366">
        <v>590.74</v>
      </c>
      <c r="AA364" s="366">
        <v>0.17</v>
      </c>
      <c r="AB364" s="366">
        <v>7671.16</v>
      </c>
      <c r="AC364" s="366">
        <v>0</v>
      </c>
      <c r="AD364" s="366">
        <v>54169</v>
      </c>
      <c r="AE364" s="262">
        <v>79</v>
      </c>
      <c r="AF364" s="366">
        <v>172.99</v>
      </c>
      <c r="AG364" s="367">
        <v>0.2</v>
      </c>
      <c r="AH364" s="366">
        <v>81.37</v>
      </c>
      <c r="AI364" s="262">
        <v>0.23</v>
      </c>
      <c r="AJ364" s="396">
        <v>81.37</v>
      </c>
      <c r="AK364" s="367">
        <v>4.6399999999999997</v>
      </c>
      <c r="AL364" s="396"/>
      <c r="AM364" s="367"/>
      <c r="AN364" s="396"/>
      <c r="AO364" s="367"/>
    </row>
    <row r="365" spans="1:41" ht="15" x14ac:dyDescent="0.2">
      <c r="A365" s="383">
        <f t="shared" si="21"/>
        <v>45740</v>
      </c>
      <c r="B365" s="93" t="s">
        <v>285</v>
      </c>
      <c r="C365" s="101" t="str">
        <f t="shared" si="20"/>
        <v>45740 1200H</v>
      </c>
      <c r="D365" s="362">
        <v>1835.56</v>
      </c>
      <c r="E365" s="363">
        <v>49.69</v>
      </c>
      <c r="F365" s="362">
        <v>1108.67</v>
      </c>
      <c r="G365" s="363">
        <v>6.2</v>
      </c>
      <c r="H365" s="362"/>
      <c r="I365" s="365"/>
      <c r="J365" s="423">
        <v>75173.64</v>
      </c>
      <c r="K365" s="364">
        <v>920.47</v>
      </c>
      <c r="L365" s="364">
        <v>33472</v>
      </c>
      <c r="M365" s="363">
        <v>108.36</v>
      </c>
      <c r="N365" s="362">
        <v>6438.58</v>
      </c>
      <c r="O365" s="364">
        <v>19.05</v>
      </c>
      <c r="P365" s="364">
        <v>34041.9</v>
      </c>
      <c r="Q365" s="364">
        <v>29.6</v>
      </c>
      <c r="R365" s="364"/>
      <c r="S365" s="364"/>
      <c r="T365" s="364">
        <v>723.38</v>
      </c>
      <c r="U365" s="364">
        <v>837.21</v>
      </c>
      <c r="V365" s="364">
        <v>10722.17</v>
      </c>
      <c r="W365" s="364">
        <v>9.0399999999999991</v>
      </c>
      <c r="X365" s="364">
        <v>37120</v>
      </c>
      <c r="Y365" s="364">
        <v>69</v>
      </c>
      <c r="Z365" s="364">
        <v>590.79</v>
      </c>
      <c r="AA365" s="364">
        <v>0.17</v>
      </c>
      <c r="AB365" s="364">
        <v>7677.19</v>
      </c>
      <c r="AC365" s="364">
        <v>0</v>
      </c>
      <c r="AD365" s="364">
        <v>54169</v>
      </c>
      <c r="AE365" s="363">
        <v>79</v>
      </c>
      <c r="AF365" s="364">
        <v>175.42</v>
      </c>
      <c r="AG365" s="365">
        <v>0.2</v>
      </c>
      <c r="AH365" s="364">
        <v>81.37</v>
      </c>
      <c r="AI365" s="363">
        <v>0.23</v>
      </c>
      <c r="AJ365" s="397">
        <v>81.37</v>
      </c>
      <c r="AK365" s="365">
        <v>4.6399999999999997</v>
      </c>
      <c r="AL365" s="397"/>
      <c r="AM365" s="365"/>
      <c r="AN365" s="397"/>
      <c r="AO365" s="365"/>
    </row>
    <row r="366" spans="1:41" ht="15" x14ac:dyDescent="0.2">
      <c r="A366" s="383">
        <f t="shared" si="21"/>
        <v>45741</v>
      </c>
      <c r="B366" s="93" t="s">
        <v>2185</v>
      </c>
      <c r="C366" s="101" t="str">
        <f t="shared" si="20"/>
        <v>45741 0000H</v>
      </c>
      <c r="D366" s="261">
        <v>1840.47</v>
      </c>
      <c r="E366" s="262">
        <v>49.69</v>
      </c>
      <c r="F366" s="261">
        <v>1108.67</v>
      </c>
      <c r="G366" s="262">
        <v>6.2</v>
      </c>
      <c r="H366" s="261"/>
      <c r="I366" s="367"/>
      <c r="J366" s="424">
        <v>75182.649999999994</v>
      </c>
      <c r="K366" s="366">
        <v>920.49</v>
      </c>
      <c r="L366" s="366">
        <v>33474.85</v>
      </c>
      <c r="M366" s="262">
        <v>108.38</v>
      </c>
      <c r="N366" s="261">
        <v>6444.33</v>
      </c>
      <c r="O366" s="366">
        <v>19.05</v>
      </c>
      <c r="P366" s="366">
        <v>34048.800000000003</v>
      </c>
      <c r="Q366" s="366">
        <v>29.6</v>
      </c>
      <c r="R366" s="366"/>
      <c r="S366" s="366"/>
      <c r="T366" s="366">
        <v>723.38</v>
      </c>
      <c r="U366" s="366">
        <v>838.7</v>
      </c>
      <c r="V366" s="366">
        <v>10726.49</v>
      </c>
      <c r="W366" s="366">
        <v>9.0399999999999991</v>
      </c>
      <c r="X366" s="366">
        <v>37127</v>
      </c>
      <c r="Y366" s="366">
        <v>69</v>
      </c>
      <c r="Z366" s="366">
        <v>590.79</v>
      </c>
      <c r="AA366" s="366">
        <v>0.17</v>
      </c>
      <c r="AB366" s="366">
        <v>7684.05</v>
      </c>
      <c r="AC366" s="366">
        <v>0</v>
      </c>
      <c r="AD366" s="366">
        <v>54169</v>
      </c>
      <c r="AE366" s="262">
        <v>79</v>
      </c>
      <c r="AF366" s="366">
        <v>175.42</v>
      </c>
      <c r="AG366" s="367">
        <v>0.2</v>
      </c>
      <c r="AH366" s="366">
        <v>81.37</v>
      </c>
      <c r="AI366" s="262">
        <v>0.23</v>
      </c>
      <c r="AJ366" s="396">
        <v>29.92</v>
      </c>
      <c r="AK366" s="367">
        <v>4.8099999999999996</v>
      </c>
      <c r="AL366" s="396"/>
      <c r="AM366" s="367"/>
      <c r="AN366" s="396"/>
      <c r="AO366" s="367"/>
    </row>
    <row r="367" spans="1:41" ht="15.75" thickBot="1" x14ac:dyDescent="0.25">
      <c r="A367" s="389">
        <f t="shared" si="21"/>
        <v>45741</v>
      </c>
      <c r="B367" s="390" t="s">
        <v>285</v>
      </c>
      <c r="C367" s="391" t="str">
        <f t="shared" si="20"/>
        <v>45741 1200H</v>
      </c>
      <c r="D367" s="392">
        <v>1844.58</v>
      </c>
      <c r="E367" s="393">
        <v>49.69</v>
      </c>
      <c r="F367" s="392">
        <v>1108.67</v>
      </c>
      <c r="G367" s="393">
        <v>6.2</v>
      </c>
      <c r="H367" s="392"/>
      <c r="I367" s="395"/>
      <c r="J367" s="444">
        <v>75185.66</v>
      </c>
      <c r="K367" s="394">
        <v>920.84</v>
      </c>
      <c r="L367" s="394">
        <v>33475.81</v>
      </c>
      <c r="M367" s="393">
        <v>108.42</v>
      </c>
      <c r="N367" s="392">
        <v>6450.11</v>
      </c>
      <c r="O367" s="394">
        <v>19.05</v>
      </c>
      <c r="P367" s="394">
        <v>34055.5</v>
      </c>
      <c r="Q367" s="394">
        <v>29.6</v>
      </c>
      <c r="R367" s="394"/>
      <c r="S367" s="394"/>
      <c r="T367" s="394">
        <v>723.52</v>
      </c>
      <c r="U367" s="394">
        <v>839.49</v>
      </c>
      <c r="V367" s="394">
        <v>10729.51</v>
      </c>
      <c r="W367" s="394">
        <v>9.0399999999999991</v>
      </c>
      <c r="X367" s="394">
        <v>37134</v>
      </c>
      <c r="Y367" s="394">
        <v>69</v>
      </c>
      <c r="Z367" s="394">
        <v>590.79</v>
      </c>
      <c r="AA367" s="394">
        <v>0.17</v>
      </c>
      <c r="AB367" s="394">
        <v>7690.15</v>
      </c>
      <c r="AC367" s="394">
        <v>0</v>
      </c>
      <c r="AD367" s="394">
        <v>54169</v>
      </c>
      <c r="AE367" s="393">
        <v>79</v>
      </c>
      <c r="AF367" s="394">
        <v>175.77</v>
      </c>
      <c r="AG367" s="395">
        <v>0.21</v>
      </c>
      <c r="AH367" s="394">
        <v>81.37</v>
      </c>
      <c r="AI367" s="393">
        <v>0.23</v>
      </c>
      <c r="AJ367" s="404">
        <v>29.92</v>
      </c>
      <c r="AK367" s="395">
        <v>4.8899999999999997</v>
      </c>
      <c r="AL367" s="404"/>
      <c r="AM367" s="395"/>
      <c r="AN367" s="404"/>
      <c r="AO367" s="395"/>
    </row>
    <row r="368" spans="1:41" s="370" customFormat="1" ht="15.75" thickBot="1" x14ac:dyDescent="0.25">
      <c r="A368" s="368"/>
      <c r="B368" s="368"/>
      <c r="C368" s="368"/>
      <c r="D368" s="369"/>
      <c r="E368" s="369"/>
      <c r="F368" s="369"/>
      <c r="G368" s="369"/>
      <c r="H368" s="369"/>
      <c r="I368" s="369"/>
      <c r="J368" s="369"/>
      <c r="K368" s="369"/>
      <c r="L368" s="369"/>
      <c r="M368" s="369"/>
      <c r="N368" s="369"/>
      <c r="O368" s="369"/>
      <c r="P368" s="369"/>
      <c r="Q368" s="369"/>
      <c r="R368" s="369"/>
      <c r="S368" s="369"/>
      <c r="T368" s="369"/>
      <c r="U368" s="369"/>
      <c r="V368" s="369"/>
      <c r="W368" s="369"/>
      <c r="X368" s="369"/>
      <c r="Y368" s="369"/>
      <c r="Z368" s="369"/>
      <c r="AA368" s="369"/>
      <c r="AB368" s="369"/>
      <c r="AC368" s="369"/>
      <c r="AD368" s="369"/>
      <c r="AE368" s="369"/>
      <c r="AF368" s="369"/>
      <c r="AG368" s="369"/>
      <c r="AH368" s="369"/>
      <c r="AI368" s="369"/>
      <c r="AJ368" s="402"/>
      <c r="AK368" s="403"/>
      <c r="AL368" s="402"/>
      <c r="AM368" s="403"/>
      <c r="AN368" s="402"/>
      <c r="AO368" s="403"/>
    </row>
    <row r="369" spans="1:41" ht="15" x14ac:dyDescent="0.2">
      <c r="A369" s="376">
        <f>A366+1</f>
        <v>45742</v>
      </c>
      <c r="B369" s="377" t="s">
        <v>2185</v>
      </c>
      <c r="C369" s="378" t="str">
        <f t="shared" ref="C369:C400" si="22">A369 &amp; " " &amp;B369</f>
        <v>45742 0000H</v>
      </c>
      <c r="D369" s="379">
        <v>1850.55</v>
      </c>
      <c r="E369" s="380">
        <v>49.69</v>
      </c>
      <c r="F369" s="379">
        <v>1108.67</v>
      </c>
      <c r="G369" s="380">
        <v>6.2</v>
      </c>
      <c r="H369" s="379"/>
      <c r="I369" s="382"/>
      <c r="J369" s="422">
        <v>75195.34</v>
      </c>
      <c r="K369" s="381">
        <v>920.84</v>
      </c>
      <c r="L369" s="381">
        <v>33479.4</v>
      </c>
      <c r="M369" s="380">
        <v>108.44</v>
      </c>
      <c r="N369" s="379">
        <v>6455.77</v>
      </c>
      <c r="O369" s="381">
        <v>19.05</v>
      </c>
      <c r="P369" s="381">
        <v>34062.1</v>
      </c>
      <c r="Q369" s="381">
        <v>29.6</v>
      </c>
      <c r="R369" s="381"/>
      <c r="S369" s="381"/>
      <c r="T369" s="381">
        <v>723.6</v>
      </c>
      <c r="U369" s="381">
        <v>840.77</v>
      </c>
      <c r="V369" s="381">
        <v>10733.04</v>
      </c>
      <c r="W369" s="381">
        <v>9.0399999999999991</v>
      </c>
      <c r="X369" s="381">
        <v>37142</v>
      </c>
      <c r="Y369" s="381">
        <v>69</v>
      </c>
      <c r="Z369" s="381"/>
      <c r="AA369" s="381"/>
      <c r="AB369" s="381">
        <v>7695.68</v>
      </c>
      <c r="AC369" s="381">
        <v>0</v>
      </c>
      <c r="AD369" s="381"/>
      <c r="AE369" s="380"/>
      <c r="AF369" s="381">
        <v>176.53</v>
      </c>
      <c r="AG369" s="382">
        <v>0.23</v>
      </c>
      <c r="AH369" s="381"/>
      <c r="AI369" s="380"/>
      <c r="AJ369" s="400">
        <v>31.19</v>
      </c>
      <c r="AK369" s="382">
        <v>4.95</v>
      </c>
      <c r="AL369" s="400"/>
      <c r="AM369" s="382"/>
      <c r="AN369" s="400"/>
      <c r="AO369" s="382"/>
    </row>
    <row r="370" spans="1:41" ht="15" x14ac:dyDescent="0.2">
      <c r="A370" s="383">
        <f>A367+1</f>
        <v>45742</v>
      </c>
      <c r="B370" s="93" t="s">
        <v>285</v>
      </c>
      <c r="C370" s="101" t="str">
        <f t="shared" si="22"/>
        <v>45742 1200H</v>
      </c>
      <c r="D370" s="362">
        <v>1854.49</v>
      </c>
      <c r="E370" s="363">
        <v>49.69</v>
      </c>
      <c r="F370" s="362">
        <v>1108.67</v>
      </c>
      <c r="G370" s="363">
        <v>6.2</v>
      </c>
      <c r="H370" s="362"/>
      <c r="I370" s="365"/>
      <c r="J370" s="423">
        <v>75200.479999999996</v>
      </c>
      <c r="K370" s="364">
        <v>921.06</v>
      </c>
      <c r="L370" s="364">
        <v>33480.300000000003</v>
      </c>
      <c r="M370" s="363">
        <v>108.47</v>
      </c>
      <c r="N370" s="362">
        <v>6461.56</v>
      </c>
      <c r="O370" s="364">
        <v>19.05</v>
      </c>
      <c r="P370" s="364">
        <v>34069</v>
      </c>
      <c r="Q370" s="364">
        <v>29.6</v>
      </c>
      <c r="R370" s="364"/>
      <c r="S370" s="364"/>
      <c r="T370" s="364">
        <v>723.63</v>
      </c>
      <c r="U370" s="364">
        <v>841.64</v>
      </c>
      <c r="V370" s="364">
        <v>10736.93</v>
      </c>
      <c r="W370" s="364">
        <v>9.0399999999999991</v>
      </c>
      <c r="X370" s="364">
        <v>37149</v>
      </c>
      <c r="Y370" s="364">
        <v>69</v>
      </c>
      <c r="Z370" s="364"/>
      <c r="AA370" s="364"/>
      <c r="AB370" s="364">
        <v>7704</v>
      </c>
      <c r="AC370" s="364">
        <v>0</v>
      </c>
      <c r="AD370" s="364"/>
      <c r="AE370" s="363"/>
      <c r="AF370" s="364">
        <v>177.68</v>
      </c>
      <c r="AG370" s="365">
        <v>0.23</v>
      </c>
      <c r="AH370" s="364"/>
      <c r="AI370" s="363"/>
      <c r="AJ370" s="397">
        <v>31.19</v>
      </c>
      <c r="AK370" s="365">
        <v>4.95</v>
      </c>
      <c r="AL370" s="397"/>
      <c r="AM370" s="365"/>
      <c r="AN370" s="397"/>
      <c r="AO370" s="365"/>
    </row>
    <row r="371" spans="1:41" ht="15" x14ac:dyDescent="0.2">
      <c r="A371" s="383">
        <f t="shared" ref="A371:A402" si="23">A369+1</f>
        <v>45743</v>
      </c>
      <c r="B371" s="93" t="s">
        <v>2185</v>
      </c>
      <c r="C371" s="101" t="str">
        <f t="shared" si="22"/>
        <v>45743 0000H</v>
      </c>
      <c r="D371" s="261">
        <v>1860.32</v>
      </c>
      <c r="E371" s="262">
        <v>49.69</v>
      </c>
      <c r="F371" s="261">
        <v>1108.67</v>
      </c>
      <c r="G371" s="262">
        <v>6.2</v>
      </c>
      <c r="H371" s="261"/>
      <c r="I371" s="367"/>
      <c r="J371" s="424">
        <v>75210.33</v>
      </c>
      <c r="K371" s="366">
        <v>921.07</v>
      </c>
      <c r="L371" s="366">
        <v>33483.94</v>
      </c>
      <c r="M371" s="262">
        <v>108.48</v>
      </c>
      <c r="N371" s="261">
        <v>6467.31</v>
      </c>
      <c r="O371" s="366">
        <v>19.05</v>
      </c>
      <c r="P371" s="366">
        <v>34075.599999999999</v>
      </c>
      <c r="Q371" s="366">
        <v>29.6</v>
      </c>
      <c r="R371" s="366"/>
      <c r="S371" s="366"/>
      <c r="T371" s="366">
        <v>723.75</v>
      </c>
      <c r="U371" s="366">
        <v>842.61</v>
      </c>
      <c r="V371" s="366">
        <v>10741.7</v>
      </c>
      <c r="W371" s="366">
        <v>9.0399999999999991</v>
      </c>
      <c r="X371" s="366">
        <v>37157</v>
      </c>
      <c r="Y371" s="366">
        <v>69</v>
      </c>
      <c r="Z371" s="366"/>
      <c r="AA371" s="366"/>
      <c r="AB371" s="366">
        <v>7711.63</v>
      </c>
      <c r="AC371" s="366">
        <v>0</v>
      </c>
      <c r="AD371" s="366"/>
      <c r="AE371" s="262"/>
      <c r="AF371" s="366">
        <v>181.1</v>
      </c>
      <c r="AG371" s="367">
        <v>0.23</v>
      </c>
      <c r="AH371" s="366"/>
      <c r="AI371" s="262"/>
      <c r="AJ371" s="396">
        <v>32.26</v>
      </c>
      <c r="AK371" s="367">
        <v>5.1100000000000003</v>
      </c>
      <c r="AL371" s="396"/>
      <c r="AM371" s="367"/>
      <c r="AN371" s="396"/>
      <c r="AO371" s="367"/>
    </row>
    <row r="372" spans="1:41" ht="15" x14ac:dyDescent="0.2">
      <c r="A372" s="383">
        <f t="shared" si="23"/>
        <v>45743</v>
      </c>
      <c r="B372" s="93" t="s">
        <v>285</v>
      </c>
      <c r="C372" s="101" t="str">
        <f t="shared" si="22"/>
        <v>45743 1200H</v>
      </c>
      <c r="D372" s="362">
        <v>1864.4</v>
      </c>
      <c r="E372" s="363">
        <v>49.69</v>
      </c>
      <c r="F372" s="362">
        <v>1108.67</v>
      </c>
      <c r="G372" s="363">
        <v>6.2</v>
      </c>
      <c r="H372" s="362"/>
      <c r="I372" s="365"/>
      <c r="J372" s="423">
        <v>75215.8</v>
      </c>
      <c r="K372" s="364">
        <v>921.21</v>
      </c>
      <c r="L372" s="364">
        <v>33484.980000000003</v>
      </c>
      <c r="M372" s="363">
        <v>108.52</v>
      </c>
      <c r="N372" s="362">
        <v>6473.03</v>
      </c>
      <c r="O372" s="364">
        <v>19.05</v>
      </c>
      <c r="P372" s="364">
        <v>34082.300000000003</v>
      </c>
      <c r="Q372" s="364">
        <v>29.6</v>
      </c>
      <c r="R372" s="364"/>
      <c r="S372" s="364"/>
      <c r="T372" s="364">
        <v>723.82</v>
      </c>
      <c r="U372" s="364">
        <v>843.39</v>
      </c>
      <c r="V372" s="364">
        <v>10745.33</v>
      </c>
      <c r="W372" s="364">
        <v>9.0399999999999991</v>
      </c>
      <c r="X372" s="364">
        <v>37164</v>
      </c>
      <c r="Y372" s="364">
        <v>69</v>
      </c>
      <c r="Z372" s="364"/>
      <c r="AA372" s="364"/>
      <c r="AB372" s="364">
        <v>7718.47</v>
      </c>
      <c r="AC372" s="364">
        <v>0</v>
      </c>
      <c r="AD372" s="364"/>
      <c r="AE372" s="363"/>
      <c r="AF372" s="364">
        <v>181.67</v>
      </c>
      <c r="AG372" s="365">
        <v>0.26</v>
      </c>
      <c r="AH372" s="364"/>
      <c r="AI372" s="363"/>
      <c r="AJ372" s="397">
        <v>32.26</v>
      </c>
      <c r="AK372" s="365">
        <v>5.1100000000000003</v>
      </c>
      <c r="AL372" s="397"/>
      <c r="AM372" s="365"/>
      <c r="AN372" s="397"/>
      <c r="AO372" s="365"/>
    </row>
    <row r="373" spans="1:41" ht="15" x14ac:dyDescent="0.2">
      <c r="A373" s="383">
        <f t="shared" si="23"/>
        <v>45744</v>
      </c>
      <c r="B373" s="93" t="s">
        <v>2185</v>
      </c>
      <c r="C373" s="101" t="str">
        <f t="shared" si="22"/>
        <v>45744 0000H</v>
      </c>
      <c r="D373" s="261">
        <v>1870.55</v>
      </c>
      <c r="E373" s="262">
        <v>49.69</v>
      </c>
      <c r="F373" s="261">
        <v>1108.67</v>
      </c>
      <c r="G373" s="262">
        <v>6.2</v>
      </c>
      <c r="H373" s="261"/>
      <c r="I373" s="367"/>
      <c r="J373" s="424">
        <v>75225.789999999994</v>
      </c>
      <c r="K373" s="366">
        <v>921.21</v>
      </c>
      <c r="L373" s="366">
        <v>33488.83</v>
      </c>
      <c r="M373" s="262">
        <v>108.52</v>
      </c>
      <c r="N373" s="261">
        <v>6478.73</v>
      </c>
      <c r="O373" s="366">
        <v>19.05</v>
      </c>
      <c r="P373" s="366">
        <v>34088.9</v>
      </c>
      <c r="Q373" s="366">
        <v>29.6</v>
      </c>
      <c r="R373" s="366"/>
      <c r="S373" s="366"/>
      <c r="T373" s="366">
        <v>723.87</v>
      </c>
      <c r="U373" s="366">
        <v>844.78</v>
      </c>
      <c r="V373" s="366">
        <v>10750.15</v>
      </c>
      <c r="W373" s="366">
        <v>9.0399999999999991</v>
      </c>
      <c r="X373" s="366">
        <v>37173</v>
      </c>
      <c r="Y373" s="366">
        <v>69</v>
      </c>
      <c r="Z373" s="366"/>
      <c r="AA373" s="366"/>
      <c r="AB373" s="366">
        <v>7726.47</v>
      </c>
      <c r="AC373" s="366">
        <v>0</v>
      </c>
      <c r="AD373" s="366"/>
      <c r="AE373" s="262"/>
      <c r="AF373" s="366">
        <v>183.56</v>
      </c>
      <c r="AG373" s="367">
        <v>0.27</v>
      </c>
      <c r="AH373" s="366"/>
      <c r="AI373" s="262"/>
      <c r="AJ373" s="396">
        <v>32.83</v>
      </c>
      <c r="AK373" s="367">
        <v>5.24</v>
      </c>
      <c r="AL373" s="396"/>
      <c r="AM373" s="367"/>
      <c r="AN373" s="396"/>
      <c r="AO373" s="367"/>
    </row>
    <row r="374" spans="1:41" ht="15" x14ac:dyDescent="0.2">
      <c r="A374" s="383">
        <f t="shared" si="23"/>
        <v>45744</v>
      </c>
      <c r="B374" s="93" t="s">
        <v>285</v>
      </c>
      <c r="C374" s="101" t="str">
        <f t="shared" si="22"/>
        <v>45744 1200H</v>
      </c>
      <c r="D374" s="362">
        <v>1875.79</v>
      </c>
      <c r="E374" s="363">
        <v>49.69</v>
      </c>
      <c r="F374" s="362">
        <v>1108.67</v>
      </c>
      <c r="G374" s="363">
        <v>6.2</v>
      </c>
      <c r="H374" s="362"/>
      <c r="I374" s="365"/>
      <c r="J374" s="423">
        <v>75229.22</v>
      </c>
      <c r="K374" s="364">
        <v>921.57</v>
      </c>
      <c r="L374" s="364">
        <v>33489.9</v>
      </c>
      <c r="M374" s="363">
        <v>108.55</v>
      </c>
      <c r="N374" s="362">
        <v>6484.43</v>
      </c>
      <c r="O374" s="364">
        <v>19.05</v>
      </c>
      <c r="P374" s="364">
        <v>34095.4</v>
      </c>
      <c r="Q374" s="364">
        <v>29.6</v>
      </c>
      <c r="R374" s="364"/>
      <c r="S374" s="364"/>
      <c r="T374" s="364">
        <v>724.12</v>
      </c>
      <c r="U374" s="364">
        <v>845.77</v>
      </c>
      <c r="V374" s="364">
        <v>10754.19</v>
      </c>
      <c r="W374" s="364">
        <v>9.0399999999999991</v>
      </c>
      <c r="X374" s="364">
        <v>37180</v>
      </c>
      <c r="Y374" s="364">
        <v>69</v>
      </c>
      <c r="Z374" s="364"/>
      <c r="AA374" s="364"/>
      <c r="AB374" s="364">
        <v>7733.22</v>
      </c>
      <c r="AC374" s="364">
        <v>0</v>
      </c>
      <c r="AD374" s="364"/>
      <c r="AE374" s="363"/>
      <c r="AF374" s="364">
        <v>186.01</v>
      </c>
      <c r="AG374" s="365">
        <v>0.28999999999999998</v>
      </c>
      <c r="AH374" s="364"/>
      <c r="AI374" s="363"/>
      <c r="AJ374" s="397">
        <v>33.15</v>
      </c>
      <c r="AK374" s="365">
        <v>5.31</v>
      </c>
      <c r="AL374" s="397"/>
      <c r="AM374" s="365"/>
      <c r="AN374" s="397"/>
      <c r="AO374" s="365"/>
    </row>
    <row r="375" spans="1:41" ht="15" x14ac:dyDescent="0.2">
      <c r="A375" s="383">
        <f t="shared" si="23"/>
        <v>45745</v>
      </c>
      <c r="B375" s="93" t="s">
        <v>2185</v>
      </c>
      <c r="C375" s="101" t="str">
        <f t="shared" si="22"/>
        <v>45745 0000H</v>
      </c>
      <c r="D375" s="261">
        <v>1881.97</v>
      </c>
      <c r="E375" s="262">
        <v>49.69</v>
      </c>
      <c r="F375" s="261">
        <v>1108.67</v>
      </c>
      <c r="G375" s="262">
        <v>6.2</v>
      </c>
      <c r="H375" s="261"/>
      <c r="I375" s="367"/>
      <c r="J375" s="424">
        <v>75237.72</v>
      </c>
      <c r="K375" s="366">
        <v>921.65</v>
      </c>
      <c r="L375" s="366">
        <v>33493.699999999997</v>
      </c>
      <c r="M375" s="262">
        <v>108.55</v>
      </c>
      <c r="N375" s="261">
        <v>6490.18</v>
      </c>
      <c r="O375" s="366">
        <v>19.05</v>
      </c>
      <c r="P375" s="366">
        <v>34101.699999999997</v>
      </c>
      <c r="Q375" s="366">
        <v>29.6</v>
      </c>
      <c r="R375" s="366"/>
      <c r="S375" s="366"/>
      <c r="T375" s="366">
        <v>724.24</v>
      </c>
      <c r="U375" s="366">
        <v>847</v>
      </c>
      <c r="V375" s="366">
        <v>10759.04</v>
      </c>
      <c r="W375" s="366">
        <v>9.0399999999999991</v>
      </c>
      <c r="X375" s="366">
        <v>37188</v>
      </c>
      <c r="Y375" s="366">
        <v>69</v>
      </c>
      <c r="Z375" s="366"/>
      <c r="AA375" s="366"/>
      <c r="AB375" s="366">
        <v>7741.25</v>
      </c>
      <c r="AC375" s="366">
        <v>0</v>
      </c>
      <c r="AD375" s="366"/>
      <c r="AE375" s="262"/>
      <c r="AF375" s="366">
        <v>189.1</v>
      </c>
      <c r="AG375" s="367">
        <v>0.3</v>
      </c>
      <c r="AH375" s="366"/>
      <c r="AI375" s="262"/>
      <c r="AJ375" s="396">
        <v>36.590000000000003</v>
      </c>
      <c r="AK375" s="367">
        <v>5.32</v>
      </c>
      <c r="AL375" s="396"/>
      <c r="AM375" s="367"/>
      <c r="AN375" s="396"/>
      <c r="AO375" s="367"/>
    </row>
    <row r="376" spans="1:41" ht="15" x14ac:dyDescent="0.2">
      <c r="A376" s="383">
        <f t="shared" si="23"/>
        <v>45745</v>
      </c>
      <c r="B376" s="93" t="s">
        <v>285</v>
      </c>
      <c r="C376" s="101" t="str">
        <f t="shared" si="22"/>
        <v>45745 1200H</v>
      </c>
      <c r="D376" s="362">
        <v>1886.88</v>
      </c>
      <c r="E376" s="363">
        <v>49.69</v>
      </c>
      <c r="F376" s="362">
        <v>1108.67</v>
      </c>
      <c r="G376" s="363">
        <v>6.2</v>
      </c>
      <c r="H376" s="362"/>
      <c r="I376" s="365"/>
      <c r="J376" s="423">
        <v>75240.95</v>
      </c>
      <c r="K376" s="364">
        <v>921.94</v>
      </c>
      <c r="L376" s="364">
        <v>33494.620000000003</v>
      </c>
      <c r="M376" s="363">
        <v>108.59</v>
      </c>
      <c r="N376" s="362">
        <v>6495.88</v>
      </c>
      <c r="O376" s="364">
        <v>19.05</v>
      </c>
      <c r="P376" s="364">
        <v>34105.800000000003</v>
      </c>
      <c r="Q376" s="364">
        <v>29.6</v>
      </c>
      <c r="R376" s="364"/>
      <c r="S376" s="364"/>
      <c r="T376" s="364">
        <v>724.6</v>
      </c>
      <c r="U376" s="364">
        <v>847.88</v>
      </c>
      <c r="V376" s="364">
        <v>10763.07</v>
      </c>
      <c r="W376" s="364">
        <v>9.0399999999999991</v>
      </c>
      <c r="X376" s="364">
        <v>37195</v>
      </c>
      <c r="Y376" s="364">
        <v>69</v>
      </c>
      <c r="Z376" s="364"/>
      <c r="AA376" s="364"/>
      <c r="AB376" s="364">
        <v>7747.18</v>
      </c>
      <c r="AC376" s="364">
        <v>0</v>
      </c>
      <c r="AD376" s="364"/>
      <c r="AE376" s="363"/>
      <c r="AF376" s="364">
        <v>192.88</v>
      </c>
      <c r="AG376" s="365">
        <v>0.31</v>
      </c>
      <c r="AH376" s="364"/>
      <c r="AI376" s="363"/>
      <c r="AJ376" s="397">
        <v>36.979999999999997</v>
      </c>
      <c r="AK376" s="365">
        <v>5.36</v>
      </c>
      <c r="AL376" s="397"/>
      <c r="AM376" s="365"/>
      <c r="AN376" s="397"/>
      <c r="AO376" s="365"/>
    </row>
    <row r="377" spans="1:41" ht="15" x14ac:dyDescent="0.2">
      <c r="A377" s="383">
        <f t="shared" si="23"/>
        <v>45746</v>
      </c>
      <c r="B377" s="93" t="s">
        <v>2185</v>
      </c>
      <c r="C377" s="101" t="str">
        <f t="shared" si="22"/>
        <v>45746 0000H</v>
      </c>
      <c r="D377" s="261">
        <v>1892.72</v>
      </c>
      <c r="E377" s="262">
        <v>49.69</v>
      </c>
      <c r="F377" s="261">
        <v>1108.67</v>
      </c>
      <c r="G377" s="262">
        <v>6.2</v>
      </c>
      <c r="H377" s="261"/>
      <c r="I377" s="367"/>
      <c r="J377" s="424">
        <v>75250.25</v>
      </c>
      <c r="K377" s="366">
        <v>921.96</v>
      </c>
      <c r="L377" s="366">
        <v>33495.51</v>
      </c>
      <c r="M377" s="262">
        <v>109.63</v>
      </c>
      <c r="N377" s="261">
        <v>6501.69</v>
      </c>
      <c r="O377" s="366">
        <v>19.05</v>
      </c>
      <c r="P377" s="366">
        <v>34109.5</v>
      </c>
      <c r="Q377" s="366">
        <v>29.6</v>
      </c>
      <c r="R377" s="366"/>
      <c r="S377" s="366"/>
      <c r="T377" s="366">
        <v>724.2</v>
      </c>
      <c r="U377" s="366">
        <v>848.83</v>
      </c>
      <c r="V377" s="366">
        <v>10767.7</v>
      </c>
      <c r="W377" s="366">
        <v>9.0399999999999991</v>
      </c>
      <c r="X377" s="366">
        <v>37203</v>
      </c>
      <c r="Y377" s="366">
        <v>69</v>
      </c>
      <c r="Z377" s="366"/>
      <c r="AA377" s="366"/>
      <c r="AB377" s="366">
        <v>7754.16</v>
      </c>
      <c r="AC377" s="366">
        <v>0</v>
      </c>
      <c r="AD377" s="366"/>
      <c r="AE377" s="262"/>
      <c r="AF377" s="366">
        <v>197.44</v>
      </c>
      <c r="AG377" s="367">
        <v>0.32</v>
      </c>
      <c r="AH377" s="366"/>
      <c r="AI377" s="262"/>
      <c r="AJ377" s="396">
        <v>37.29</v>
      </c>
      <c r="AK377" s="367">
        <v>5.42</v>
      </c>
      <c r="AL377" s="396"/>
      <c r="AM377" s="367"/>
      <c r="AN377" s="396"/>
      <c r="AO377" s="367"/>
    </row>
    <row r="378" spans="1:41" ht="15" x14ac:dyDescent="0.2">
      <c r="A378" s="383">
        <f t="shared" si="23"/>
        <v>45746</v>
      </c>
      <c r="B378" s="93" t="s">
        <v>285</v>
      </c>
      <c r="C378" s="101" t="str">
        <f t="shared" si="22"/>
        <v>45746 1200H</v>
      </c>
      <c r="D378" s="362">
        <v>1896.63</v>
      </c>
      <c r="E378" s="363">
        <v>49.69</v>
      </c>
      <c r="F378" s="362">
        <v>1108.67</v>
      </c>
      <c r="G378" s="363">
        <v>6.2</v>
      </c>
      <c r="H378" s="362"/>
      <c r="I378" s="365"/>
      <c r="J378" s="423">
        <v>75252.42</v>
      </c>
      <c r="K378" s="364">
        <v>922.3</v>
      </c>
      <c r="L378" s="364">
        <v>33495.64</v>
      </c>
      <c r="M378" s="363">
        <v>108.68</v>
      </c>
      <c r="N378" s="362">
        <v>6507.37</v>
      </c>
      <c r="O378" s="364">
        <v>19.05</v>
      </c>
      <c r="P378" s="364">
        <v>34113.300000000003</v>
      </c>
      <c r="Q378" s="364">
        <v>29.6</v>
      </c>
      <c r="R378" s="364"/>
      <c r="S378" s="364"/>
      <c r="T378" s="364">
        <v>725.02</v>
      </c>
      <c r="U378" s="364">
        <v>849.04</v>
      </c>
      <c r="V378" s="364">
        <v>10771.12</v>
      </c>
      <c r="W378" s="364">
        <v>9.0399999999999991</v>
      </c>
      <c r="X378" s="364">
        <v>37209</v>
      </c>
      <c r="Y378" s="364">
        <v>69</v>
      </c>
      <c r="Z378" s="364"/>
      <c r="AA378" s="364"/>
      <c r="AB378" s="364">
        <v>7760.96</v>
      </c>
      <c r="AC378" s="364">
        <v>0</v>
      </c>
      <c r="AD378" s="364"/>
      <c r="AE378" s="363"/>
      <c r="AF378" s="364">
        <v>205.71</v>
      </c>
      <c r="AG378" s="365">
        <v>0.32</v>
      </c>
      <c r="AH378" s="364"/>
      <c r="AI378" s="363"/>
      <c r="AJ378" s="397">
        <v>37.29</v>
      </c>
      <c r="AK378" s="365">
        <v>5.42</v>
      </c>
      <c r="AL378" s="397"/>
      <c r="AM378" s="365"/>
      <c r="AN378" s="397"/>
      <c r="AO378" s="365"/>
    </row>
    <row r="379" spans="1:41" ht="15" x14ac:dyDescent="0.2">
      <c r="A379" s="383">
        <f t="shared" si="23"/>
        <v>45747</v>
      </c>
      <c r="B379" s="93" t="s">
        <v>2185</v>
      </c>
      <c r="C379" s="101" t="str">
        <f t="shared" si="22"/>
        <v>45747 0000H</v>
      </c>
      <c r="D379" s="261">
        <v>1901.55</v>
      </c>
      <c r="E379" s="262">
        <v>49.69</v>
      </c>
      <c r="F379" s="261">
        <v>1108.67</v>
      </c>
      <c r="G379" s="262">
        <v>6.2</v>
      </c>
      <c r="H379" s="261"/>
      <c r="I379" s="367"/>
      <c r="J379" s="424">
        <v>75262.100000000006</v>
      </c>
      <c r="K379" s="366">
        <v>922.31</v>
      </c>
      <c r="L379" s="366">
        <v>33498.839999999997</v>
      </c>
      <c r="M379" s="262">
        <v>108.69</v>
      </c>
      <c r="N379" s="261">
        <v>6513.14</v>
      </c>
      <c r="O379" s="366">
        <v>19.05</v>
      </c>
      <c r="P379" s="366">
        <v>34116.9</v>
      </c>
      <c r="Q379" s="366">
        <v>29.6</v>
      </c>
      <c r="R379" s="366"/>
      <c r="S379" s="366"/>
      <c r="T379" s="366">
        <v>725.28</v>
      </c>
      <c r="U379" s="366">
        <v>849.94</v>
      </c>
      <c r="V379" s="366">
        <v>10776.1</v>
      </c>
      <c r="W379" s="366">
        <v>9.0399999999999991</v>
      </c>
      <c r="X379" s="366">
        <v>37217</v>
      </c>
      <c r="Y379" s="366">
        <v>69</v>
      </c>
      <c r="Z379" s="366"/>
      <c r="AA379" s="366"/>
      <c r="AB379" s="366">
        <v>7768.22</v>
      </c>
      <c r="AC379" s="366">
        <v>0</v>
      </c>
      <c r="AD379" s="366"/>
      <c r="AE379" s="262"/>
      <c r="AF379" s="366">
        <v>210.45</v>
      </c>
      <c r="AG379" s="367">
        <v>0.33</v>
      </c>
      <c r="AH379" s="366"/>
      <c r="AI379" s="262"/>
      <c r="AJ379" s="396">
        <v>37.29</v>
      </c>
      <c r="AK379" s="367">
        <v>5.54</v>
      </c>
      <c r="AL379" s="396"/>
      <c r="AM379" s="367"/>
      <c r="AN379" s="396"/>
      <c r="AO379" s="367"/>
    </row>
    <row r="380" spans="1:41" ht="15" x14ac:dyDescent="0.2">
      <c r="A380" s="383">
        <f t="shared" si="23"/>
        <v>45747</v>
      </c>
      <c r="B380" s="93" t="s">
        <v>285</v>
      </c>
      <c r="C380" s="101" t="str">
        <f t="shared" si="22"/>
        <v>45747 1200H</v>
      </c>
      <c r="D380" s="362">
        <v>1905.45</v>
      </c>
      <c r="E380" s="363">
        <v>49.69</v>
      </c>
      <c r="F380" s="362">
        <v>1108.67</v>
      </c>
      <c r="G380" s="363">
        <v>6.2</v>
      </c>
      <c r="H380" s="362"/>
      <c r="I380" s="365"/>
      <c r="J380" s="423">
        <v>75265.23</v>
      </c>
      <c r="K380" s="364">
        <v>922.63</v>
      </c>
      <c r="L380" s="364">
        <v>33499.800000000003</v>
      </c>
      <c r="M380" s="363">
        <v>108.73</v>
      </c>
      <c r="N380" s="362">
        <v>6518.8</v>
      </c>
      <c r="O380" s="364">
        <v>19.05</v>
      </c>
      <c r="P380" s="364">
        <v>34120.6</v>
      </c>
      <c r="Q380" s="364">
        <v>29.6</v>
      </c>
      <c r="R380" s="364"/>
      <c r="S380" s="364"/>
      <c r="T380" s="364">
        <v>726.16</v>
      </c>
      <c r="U380" s="364">
        <v>850.14</v>
      </c>
      <c r="V380" s="364">
        <v>10779.93</v>
      </c>
      <c r="W380" s="364">
        <v>9.0399999999999991</v>
      </c>
      <c r="X380" s="364">
        <v>37223</v>
      </c>
      <c r="Y380" s="364">
        <v>69</v>
      </c>
      <c r="Z380" s="364"/>
      <c r="AA380" s="364"/>
      <c r="AB380" s="364">
        <v>7774.94</v>
      </c>
      <c r="AC380" s="364">
        <v>0</v>
      </c>
      <c r="AD380" s="364"/>
      <c r="AE380" s="363"/>
      <c r="AF380" s="364">
        <v>219.04</v>
      </c>
      <c r="AG380" s="365">
        <v>0.33</v>
      </c>
      <c r="AH380" s="364"/>
      <c r="AI380" s="363"/>
      <c r="AJ380" s="397">
        <v>37.29</v>
      </c>
      <c r="AK380" s="365">
        <v>5.63</v>
      </c>
      <c r="AL380" s="397"/>
      <c r="AM380" s="365"/>
      <c r="AN380" s="397"/>
      <c r="AO380" s="365"/>
    </row>
    <row r="381" spans="1:41" ht="15" x14ac:dyDescent="0.2">
      <c r="A381" s="383">
        <f t="shared" si="23"/>
        <v>45748</v>
      </c>
      <c r="B381" s="93" t="s">
        <v>2185</v>
      </c>
      <c r="C381" s="101" t="str">
        <f t="shared" si="22"/>
        <v>45748 0000H</v>
      </c>
      <c r="D381" s="261">
        <v>1911.58</v>
      </c>
      <c r="E381" s="262">
        <v>49.69</v>
      </c>
      <c r="F381" s="261">
        <v>1108.67</v>
      </c>
      <c r="G381" s="262">
        <v>6.2</v>
      </c>
      <c r="H381" s="261"/>
      <c r="I381" s="367"/>
      <c r="J381" s="424">
        <v>75274.13</v>
      </c>
      <c r="K381" s="366">
        <v>922.65</v>
      </c>
      <c r="L381" s="366">
        <v>33503.33</v>
      </c>
      <c r="M381" s="262">
        <v>108.73</v>
      </c>
      <c r="N381" s="261">
        <v>6524.57</v>
      </c>
      <c r="O381" s="366">
        <v>19.05</v>
      </c>
      <c r="P381" s="366">
        <v>34124</v>
      </c>
      <c r="Q381" s="366">
        <v>29.6</v>
      </c>
      <c r="R381" s="366"/>
      <c r="S381" s="366"/>
      <c r="T381" s="366">
        <v>726.32</v>
      </c>
      <c r="U381" s="366">
        <v>850.62</v>
      </c>
      <c r="V381" s="366">
        <v>10784.48</v>
      </c>
      <c r="W381" s="366">
        <v>9.0399999999999991</v>
      </c>
      <c r="X381" s="366">
        <v>37231</v>
      </c>
      <c r="Y381" s="366">
        <v>69</v>
      </c>
      <c r="Z381" s="366"/>
      <c r="AA381" s="366"/>
      <c r="AB381" s="366">
        <v>7782.34</v>
      </c>
      <c r="AC381" s="366">
        <v>0</v>
      </c>
      <c r="AD381" s="366"/>
      <c r="AE381" s="262"/>
      <c r="AF381" s="366">
        <v>225.71</v>
      </c>
      <c r="AG381" s="367">
        <v>0.33</v>
      </c>
      <c r="AH381" s="366"/>
      <c r="AI381" s="262"/>
      <c r="AJ381" s="396">
        <v>37.909999999999997</v>
      </c>
      <c r="AK381" s="367">
        <v>5.68</v>
      </c>
      <c r="AL381" s="396"/>
      <c r="AM381" s="367"/>
      <c r="AN381" s="396"/>
      <c r="AO381" s="367"/>
    </row>
    <row r="382" spans="1:41" ht="15" x14ac:dyDescent="0.2">
      <c r="A382" s="383">
        <f t="shared" si="23"/>
        <v>45748</v>
      </c>
      <c r="B382" s="93" t="s">
        <v>285</v>
      </c>
      <c r="C382" s="101" t="str">
        <f t="shared" si="22"/>
        <v>45748 1200H</v>
      </c>
      <c r="D382" s="362">
        <v>1915.42</v>
      </c>
      <c r="E382" s="363">
        <v>49.69</v>
      </c>
      <c r="F382" s="362">
        <v>1108.67</v>
      </c>
      <c r="G382" s="363">
        <v>6.2</v>
      </c>
      <c r="H382" s="362"/>
      <c r="I382" s="365"/>
      <c r="J382" s="423">
        <v>75278.649999999994</v>
      </c>
      <c r="K382" s="364">
        <v>922.91</v>
      </c>
      <c r="L382" s="364">
        <v>33504.31</v>
      </c>
      <c r="M382" s="363">
        <v>108.77</v>
      </c>
      <c r="N382" s="362">
        <v>6530.31</v>
      </c>
      <c r="O382" s="364">
        <v>19.05</v>
      </c>
      <c r="P382" s="364">
        <v>34127.800000000003</v>
      </c>
      <c r="Q382" s="364">
        <v>29.6</v>
      </c>
      <c r="R382" s="364"/>
      <c r="S382" s="364"/>
      <c r="T382" s="364">
        <v>726.41</v>
      </c>
      <c r="U382" s="364">
        <v>851.27</v>
      </c>
      <c r="V382" s="364">
        <v>10788.21</v>
      </c>
      <c r="W382" s="364">
        <v>9.0399999999999991</v>
      </c>
      <c r="X382" s="364">
        <v>37237</v>
      </c>
      <c r="Y382" s="364">
        <v>69</v>
      </c>
      <c r="Z382" s="364"/>
      <c r="AA382" s="364"/>
      <c r="AB382" s="364">
        <v>7788.58</v>
      </c>
      <c r="AC382" s="364">
        <v>0</v>
      </c>
      <c r="AD382" s="364"/>
      <c r="AE382" s="363"/>
      <c r="AF382" s="364">
        <v>225.71</v>
      </c>
      <c r="AG382" s="365">
        <v>0.33</v>
      </c>
      <c r="AH382" s="364"/>
      <c r="AI382" s="363"/>
      <c r="AJ382" s="397">
        <v>37.909999999999997</v>
      </c>
      <c r="AK382" s="365">
        <v>5.68</v>
      </c>
      <c r="AL382" s="397"/>
      <c r="AM382" s="365"/>
      <c r="AN382" s="397"/>
      <c r="AO382" s="365"/>
    </row>
    <row r="383" spans="1:41" ht="15" x14ac:dyDescent="0.2">
      <c r="A383" s="383">
        <f t="shared" si="23"/>
        <v>45749</v>
      </c>
      <c r="B383" s="93" t="s">
        <v>2185</v>
      </c>
      <c r="C383" s="101" t="str">
        <f t="shared" si="22"/>
        <v>45749 0000H</v>
      </c>
      <c r="D383" s="261">
        <v>1921.4</v>
      </c>
      <c r="E383" s="262">
        <v>49.69</v>
      </c>
      <c r="F383" s="261">
        <v>1108.67</v>
      </c>
      <c r="G383" s="262">
        <v>6.2</v>
      </c>
      <c r="H383" s="261"/>
      <c r="I383" s="367"/>
      <c r="J383" s="424">
        <v>75291.38</v>
      </c>
      <c r="K383" s="366">
        <v>922.91</v>
      </c>
      <c r="L383" s="366">
        <v>33508.18</v>
      </c>
      <c r="M383" s="262">
        <v>108.77</v>
      </c>
      <c r="N383" s="261">
        <v>6535.95</v>
      </c>
      <c r="O383" s="366">
        <v>19.05</v>
      </c>
      <c r="P383" s="366">
        <v>34131.199999999997</v>
      </c>
      <c r="Q383" s="366">
        <v>29.6</v>
      </c>
      <c r="R383" s="366"/>
      <c r="S383" s="366"/>
      <c r="T383" s="366">
        <v>726.41</v>
      </c>
      <c r="U383" s="366">
        <v>853.05</v>
      </c>
      <c r="V383" s="366">
        <v>10793.02</v>
      </c>
      <c r="W383" s="366">
        <v>9.0399999999999991</v>
      </c>
      <c r="X383" s="366">
        <v>37245</v>
      </c>
      <c r="Y383" s="366">
        <v>69</v>
      </c>
      <c r="Z383" s="366"/>
      <c r="AA383" s="366"/>
      <c r="AB383" s="366">
        <v>7796.37</v>
      </c>
      <c r="AC383" s="366">
        <v>0</v>
      </c>
      <c r="AD383" s="366"/>
      <c r="AE383" s="262"/>
      <c r="AF383" s="366">
        <v>225.71</v>
      </c>
      <c r="AG383" s="367">
        <v>0.33</v>
      </c>
      <c r="AH383" s="366"/>
      <c r="AI383" s="262"/>
      <c r="AJ383" s="396">
        <v>37.93</v>
      </c>
      <c r="AK383" s="367">
        <v>5.84</v>
      </c>
      <c r="AL383" s="396"/>
      <c r="AM383" s="367"/>
      <c r="AN383" s="396"/>
      <c r="AO383" s="367"/>
    </row>
    <row r="384" spans="1:41" ht="15" x14ac:dyDescent="0.2">
      <c r="A384" s="383">
        <f t="shared" si="23"/>
        <v>45749</v>
      </c>
      <c r="B384" s="93" t="s">
        <v>285</v>
      </c>
      <c r="C384" s="101" t="str">
        <f t="shared" si="22"/>
        <v>45749 1200H</v>
      </c>
      <c r="D384" s="362">
        <v>1926.06</v>
      </c>
      <c r="E384" s="363">
        <v>49.69</v>
      </c>
      <c r="F384" s="362">
        <v>1108.67</v>
      </c>
      <c r="G384" s="363">
        <v>6.2</v>
      </c>
      <c r="H384" s="362"/>
      <c r="I384" s="365"/>
      <c r="J384" s="423">
        <v>75296.72</v>
      </c>
      <c r="K384" s="364">
        <v>923.19</v>
      </c>
      <c r="L384" s="364">
        <v>33510.85</v>
      </c>
      <c r="M384" s="363">
        <v>108.79</v>
      </c>
      <c r="N384" s="362">
        <v>6541.57</v>
      </c>
      <c r="O384" s="364">
        <v>19.05</v>
      </c>
      <c r="P384" s="364">
        <v>34134.5</v>
      </c>
      <c r="Q384" s="364">
        <v>29.6</v>
      </c>
      <c r="R384" s="364"/>
      <c r="S384" s="364"/>
      <c r="T384" s="364">
        <v>726.42</v>
      </c>
      <c r="U384" s="364">
        <v>854.44</v>
      </c>
      <c r="V384" s="364">
        <v>10796.84</v>
      </c>
      <c r="W384" s="364">
        <v>9.0399999999999991</v>
      </c>
      <c r="X384" s="364">
        <v>37252</v>
      </c>
      <c r="Y384" s="364">
        <v>69</v>
      </c>
      <c r="Z384" s="364"/>
      <c r="AA384" s="364"/>
      <c r="AB384" s="364">
        <v>7802.94</v>
      </c>
      <c r="AC384" s="364">
        <v>0</v>
      </c>
      <c r="AD384" s="364"/>
      <c r="AE384" s="363"/>
      <c r="AF384" s="364">
        <v>225.71</v>
      </c>
      <c r="AG384" s="365">
        <v>0.33</v>
      </c>
      <c r="AH384" s="364"/>
      <c r="AI384" s="363"/>
      <c r="AJ384" s="397">
        <v>37.93</v>
      </c>
      <c r="AK384" s="365">
        <v>5.9</v>
      </c>
      <c r="AL384" s="397"/>
      <c r="AM384" s="365"/>
      <c r="AN384" s="397"/>
      <c r="AO384" s="365"/>
    </row>
    <row r="385" spans="1:41" ht="15" x14ac:dyDescent="0.2">
      <c r="A385" s="383">
        <f t="shared" si="23"/>
        <v>45750</v>
      </c>
      <c r="B385" s="93" t="s">
        <v>2185</v>
      </c>
      <c r="C385" s="101" t="str">
        <f t="shared" si="22"/>
        <v>45750 0000H</v>
      </c>
      <c r="D385" s="261">
        <v>1932.27</v>
      </c>
      <c r="E385" s="262">
        <v>49.69</v>
      </c>
      <c r="F385" s="261">
        <v>1108.67</v>
      </c>
      <c r="G385" s="262">
        <v>6.2</v>
      </c>
      <c r="H385" s="261"/>
      <c r="I385" s="367"/>
      <c r="J385" s="424">
        <v>75312.259999999995</v>
      </c>
      <c r="K385" s="366">
        <v>923.19</v>
      </c>
      <c r="L385" s="366">
        <v>33514.699999999997</v>
      </c>
      <c r="M385" s="262">
        <v>108.79</v>
      </c>
      <c r="N385" s="261">
        <v>6547.29</v>
      </c>
      <c r="O385" s="366">
        <v>19.05</v>
      </c>
      <c r="P385" s="366">
        <v>34138</v>
      </c>
      <c r="Q385" s="366">
        <v>29.6</v>
      </c>
      <c r="R385" s="366"/>
      <c r="S385" s="366"/>
      <c r="T385" s="366">
        <v>726.42</v>
      </c>
      <c r="U385" s="366">
        <v>856.18</v>
      </c>
      <c r="V385" s="366">
        <v>10801.69</v>
      </c>
      <c r="W385" s="366">
        <v>9.0399999999999991</v>
      </c>
      <c r="X385" s="366">
        <v>37260</v>
      </c>
      <c r="Y385" s="366">
        <v>69</v>
      </c>
      <c r="Z385" s="366"/>
      <c r="AA385" s="366"/>
      <c r="AB385" s="366">
        <v>7810.01</v>
      </c>
      <c r="AC385" s="366">
        <v>0</v>
      </c>
      <c r="AD385" s="366"/>
      <c r="AE385" s="262"/>
      <c r="AF385" s="366">
        <v>225.71</v>
      </c>
      <c r="AG385" s="367">
        <v>0.33</v>
      </c>
      <c r="AH385" s="366"/>
      <c r="AI385" s="262"/>
      <c r="AJ385" s="396">
        <v>40.700000000000003</v>
      </c>
      <c r="AK385" s="367">
        <v>5.92</v>
      </c>
      <c r="AL385" s="396"/>
      <c r="AM385" s="367"/>
      <c r="AN385" s="396"/>
      <c r="AO385" s="367"/>
    </row>
    <row r="386" spans="1:41" ht="15" x14ac:dyDescent="0.2">
      <c r="A386" s="383">
        <f t="shared" si="23"/>
        <v>45750</v>
      </c>
      <c r="B386" s="93" t="s">
        <v>285</v>
      </c>
      <c r="C386" s="101" t="str">
        <f t="shared" si="22"/>
        <v>45750 1200H</v>
      </c>
      <c r="D386" s="362">
        <v>1937.48</v>
      </c>
      <c r="E386" s="363">
        <v>49.69</v>
      </c>
      <c r="F386" s="362">
        <v>1108.67</v>
      </c>
      <c r="G386" s="363">
        <v>6.2</v>
      </c>
      <c r="H386" s="362"/>
      <c r="I386" s="365"/>
      <c r="J386" s="423">
        <v>75318.41</v>
      </c>
      <c r="K386" s="364">
        <v>923.44</v>
      </c>
      <c r="L386" s="364">
        <v>33516.65</v>
      </c>
      <c r="M386" s="363">
        <v>108.82</v>
      </c>
      <c r="N386" s="362">
        <v>6552.9</v>
      </c>
      <c r="O386" s="364">
        <v>19.05</v>
      </c>
      <c r="P386" s="364">
        <v>34141.4</v>
      </c>
      <c r="Q386" s="364">
        <v>29.6</v>
      </c>
      <c r="R386" s="364"/>
      <c r="S386" s="364"/>
      <c r="T386" s="364">
        <v>726.48</v>
      </c>
      <c r="U386" s="364">
        <v>857.33</v>
      </c>
      <c r="V386" s="364">
        <v>10805.64</v>
      </c>
      <c r="W386" s="364">
        <v>9.0399999999999991</v>
      </c>
      <c r="X386" s="364">
        <v>37267</v>
      </c>
      <c r="Y386" s="364">
        <v>69</v>
      </c>
      <c r="Z386" s="364"/>
      <c r="AA386" s="364"/>
      <c r="AB386" s="364">
        <v>7816.18</v>
      </c>
      <c r="AC386" s="364">
        <v>0</v>
      </c>
      <c r="AD386" s="364"/>
      <c r="AE386" s="363"/>
      <c r="AF386" s="364">
        <v>225.71</v>
      </c>
      <c r="AG386" s="365">
        <v>0.33</v>
      </c>
      <c r="AH386" s="364"/>
      <c r="AI386" s="363"/>
      <c r="AJ386" s="397">
        <v>40.700000000000003</v>
      </c>
      <c r="AK386" s="365">
        <v>5.92</v>
      </c>
      <c r="AL386" s="397"/>
      <c r="AM386" s="365"/>
      <c r="AN386" s="397"/>
      <c r="AO386" s="365"/>
    </row>
    <row r="387" spans="1:41" ht="15" x14ac:dyDescent="0.2">
      <c r="A387" s="383">
        <f t="shared" si="23"/>
        <v>45751</v>
      </c>
      <c r="B387" s="93" t="s">
        <v>2185</v>
      </c>
      <c r="C387" s="101" t="str">
        <f t="shared" si="22"/>
        <v>45751 0000H</v>
      </c>
      <c r="D387" s="261">
        <v>1943.39</v>
      </c>
      <c r="E387" s="262">
        <v>49.69</v>
      </c>
      <c r="F387" s="261">
        <v>1108.67</v>
      </c>
      <c r="G387" s="262">
        <v>6.2</v>
      </c>
      <c r="H387" s="261"/>
      <c r="I387" s="367"/>
      <c r="J387" s="424">
        <v>75332.62</v>
      </c>
      <c r="K387" s="366">
        <v>923.44</v>
      </c>
      <c r="L387" s="366">
        <v>33520.32</v>
      </c>
      <c r="M387" s="262">
        <v>108.82</v>
      </c>
      <c r="N387" s="261">
        <v>6558.69</v>
      </c>
      <c r="O387" s="366">
        <v>19.05</v>
      </c>
      <c r="P387" s="366">
        <v>34145.4</v>
      </c>
      <c r="Q387" s="366">
        <v>29.6</v>
      </c>
      <c r="R387" s="366"/>
      <c r="S387" s="366"/>
      <c r="T387" s="366">
        <v>728.08</v>
      </c>
      <c r="U387" s="366">
        <v>857.6</v>
      </c>
      <c r="V387" s="366">
        <v>10810.57</v>
      </c>
      <c r="W387" s="366">
        <v>9.0399999999999991</v>
      </c>
      <c r="X387" s="366">
        <v>37276</v>
      </c>
      <c r="Y387" s="366">
        <v>69</v>
      </c>
      <c r="Z387" s="366"/>
      <c r="AA387" s="366"/>
      <c r="AB387" s="366">
        <v>7823.24</v>
      </c>
      <c r="AC387" s="366">
        <v>0</v>
      </c>
      <c r="AD387" s="366"/>
      <c r="AE387" s="262"/>
      <c r="AF387" s="366">
        <v>225.71</v>
      </c>
      <c r="AG387" s="367">
        <v>0.33</v>
      </c>
      <c r="AH387" s="366"/>
      <c r="AI387" s="262"/>
      <c r="AJ387" s="396">
        <v>41.08</v>
      </c>
      <c r="AK387" s="367">
        <v>6.05</v>
      </c>
      <c r="AL387" s="396"/>
      <c r="AM387" s="367"/>
      <c r="AN387" s="396"/>
      <c r="AO387" s="367"/>
    </row>
    <row r="388" spans="1:41" ht="15" x14ac:dyDescent="0.2">
      <c r="A388" s="383">
        <f t="shared" si="23"/>
        <v>45751</v>
      </c>
      <c r="B388" s="93" t="s">
        <v>285</v>
      </c>
      <c r="C388" s="101" t="str">
        <f t="shared" si="22"/>
        <v>45751 1200H</v>
      </c>
      <c r="D388" s="362">
        <v>1948.36</v>
      </c>
      <c r="E388" s="363">
        <v>49.69</v>
      </c>
      <c r="F388" s="362">
        <v>1108.67</v>
      </c>
      <c r="G388" s="363">
        <v>6.2</v>
      </c>
      <c r="H388" s="362"/>
      <c r="I388" s="365"/>
      <c r="J388" s="423">
        <v>75338.509999999995</v>
      </c>
      <c r="K388" s="364">
        <v>923.7</v>
      </c>
      <c r="L388" s="364">
        <v>33522.19</v>
      </c>
      <c r="M388" s="363">
        <v>108.85</v>
      </c>
      <c r="N388" s="362">
        <v>6564.46</v>
      </c>
      <c r="O388" s="364">
        <v>19.05</v>
      </c>
      <c r="P388" s="364">
        <v>34150</v>
      </c>
      <c r="Q388" s="364">
        <v>29.6</v>
      </c>
      <c r="R388" s="364"/>
      <c r="S388" s="364"/>
      <c r="T388" s="364">
        <v>729.06</v>
      </c>
      <c r="U388" s="364">
        <v>858.32</v>
      </c>
      <c r="V388" s="364">
        <v>10814.81</v>
      </c>
      <c r="W388" s="364">
        <v>9.0399999999999991</v>
      </c>
      <c r="X388" s="364">
        <v>37283</v>
      </c>
      <c r="Y388" s="364">
        <v>69</v>
      </c>
      <c r="Z388" s="364"/>
      <c r="AA388" s="364"/>
      <c r="AB388" s="364">
        <v>7829.56</v>
      </c>
      <c r="AC388" s="364">
        <v>0</v>
      </c>
      <c r="AD388" s="364"/>
      <c r="AE388" s="363"/>
      <c r="AF388" s="364">
        <v>226.8</v>
      </c>
      <c r="AG388" s="365">
        <v>0.36</v>
      </c>
      <c r="AH388" s="364"/>
      <c r="AI388" s="363"/>
      <c r="AJ388" s="397">
        <v>41.25</v>
      </c>
      <c r="AK388" s="365">
        <v>6.1</v>
      </c>
      <c r="AL388" s="397"/>
      <c r="AM388" s="365"/>
      <c r="AN388" s="397"/>
      <c r="AO388" s="365"/>
    </row>
    <row r="389" spans="1:41" ht="15" x14ac:dyDescent="0.2">
      <c r="A389" s="383">
        <f t="shared" si="23"/>
        <v>45752</v>
      </c>
      <c r="B389" s="93" t="s">
        <v>2185</v>
      </c>
      <c r="C389" s="101" t="str">
        <f t="shared" si="22"/>
        <v>45752 0000H</v>
      </c>
      <c r="D389" s="261">
        <v>1953.45</v>
      </c>
      <c r="E389" s="262">
        <v>49.69</v>
      </c>
      <c r="F389" s="261">
        <v>1108.67</v>
      </c>
      <c r="G389" s="262">
        <v>6.2</v>
      </c>
      <c r="H389" s="261"/>
      <c r="I389" s="367"/>
      <c r="J389" s="424">
        <v>75354.86</v>
      </c>
      <c r="K389" s="366">
        <v>923.7</v>
      </c>
      <c r="L389" s="366">
        <v>33526.14</v>
      </c>
      <c r="M389" s="262">
        <v>108.85</v>
      </c>
      <c r="N389" s="261">
        <v>6570.19</v>
      </c>
      <c r="O389" s="366">
        <v>19.05</v>
      </c>
      <c r="P389" s="366">
        <v>34154.1</v>
      </c>
      <c r="Q389" s="366">
        <v>29.6</v>
      </c>
      <c r="R389" s="366"/>
      <c r="S389" s="366"/>
      <c r="T389" s="366">
        <v>730.51</v>
      </c>
      <c r="U389" s="366">
        <v>858.99</v>
      </c>
      <c r="V389" s="366">
        <v>10819.61</v>
      </c>
      <c r="W389" s="366">
        <v>9.0399999999999991</v>
      </c>
      <c r="X389" s="366">
        <v>37291</v>
      </c>
      <c r="Y389" s="366">
        <v>69</v>
      </c>
      <c r="Z389" s="366"/>
      <c r="AA389" s="366"/>
      <c r="AB389" s="366">
        <v>7836.93</v>
      </c>
      <c r="AC389" s="366">
        <v>0</v>
      </c>
      <c r="AD389" s="366"/>
      <c r="AE389" s="262"/>
      <c r="AF389" s="366">
        <v>227.63</v>
      </c>
      <c r="AG389" s="367">
        <v>0.36</v>
      </c>
      <c r="AH389" s="366"/>
      <c r="AI389" s="262"/>
      <c r="AJ389" s="396">
        <v>42.52</v>
      </c>
      <c r="AK389" s="367">
        <v>6.18</v>
      </c>
      <c r="AL389" s="396"/>
      <c r="AM389" s="367"/>
      <c r="AN389" s="396"/>
      <c r="AO389" s="367"/>
    </row>
    <row r="390" spans="1:41" ht="15" x14ac:dyDescent="0.2">
      <c r="A390" s="383">
        <f t="shared" si="23"/>
        <v>45752</v>
      </c>
      <c r="B390" s="93" t="s">
        <v>285</v>
      </c>
      <c r="C390" s="101" t="str">
        <f t="shared" si="22"/>
        <v>45752 1200H</v>
      </c>
      <c r="D390" s="362">
        <v>1958.78</v>
      </c>
      <c r="E390" s="363">
        <v>49.69</v>
      </c>
      <c r="F390" s="362">
        <v>1108.67</v>
      </c>
      <c r="G390" s="363">
        <v>6.2</v>
      </c>
      <c r="H390" s="362"/>
      <c r="I390" s="365"/>
      <c r="J390" s="423">
        <v>75361.16</v>
      </c>
      <c r="K390" s="364">
        <v>923.95</v>
      </c>
      <c r="L390" s="364">
        <v>33527.26</v>
      </c>
      <c r="M390" s="363">
        <v>108.89</v>
      </c>
      <c r="N390" s="362">
        <v>6575.82</v>
      </c>
      <c r="O390" s="364">
        <v>19.05</v>
      </c>
      <c r="P390" s="364">
        <v>34157.599999999999</v>
      </c>
      <c r="Q390" s="364">
        <v>29.6</v>
      </c>
      <c r="R390" s="364"/>
      <c r="S390" s="364"/>
      <c r="T390" s="364">
        <v>730.55</v>
      </c>
      <c r="U390" s="364">
        <v>860.37</v>
      </c>
      <c r="V390" s="364">
        <v>10823.74</v>
      </c>
      <c r="W390" s="364">
        <v>9.0399999999999991</v>
      </c>
      <c r="X390" s="364">
        <v>37297</v>
      </c>
      <c r="Y390" s="364">
        <v>69</v>
      </c>
      <c r="Z390" s="364"/>
      <c r="AA390" s="364"/>
      <c r="AB390" s="364">
        <v>7843.04</v>
      </c>
      <c r="AC390" s="364">
        <v>0</v>
      </c>
      <c r="AD390" s="364"/>
      <c r="AE390" s="363"/>
      <c r="AF390" s="364">
        <v>227.63</v>
      </c>
      <c r="AG390" s="365">
        <v>0.36</v>
      </c>
      <c r="AH390" s="364"/>
      <c r="AI390" s="363"/>
      <c r="AJ390" s="397">
        <v>42.52</v>
      </c>
      <c r="AK390" s="365">
        <v>6.18</v>
      </c>
      <c r="AL390" s="397"/>
      <c r="AM390" s="365"/>
      <c r="AN390" s="397"/>
      <c r="AO390" s="365"/>
    </row>
    <row r="391" spans="1:41" ht="15" x14ac:dyDescent="0.2">
      <c r="A391" s="383">
        <f t="shared" si="23"/>
        <v>45753</v>
      </c>
      <c r="B391" s="93" t="s">
        <v>2185</v>
      </c>
      <c r="C391" s="101" t="str">
        <f t="shared" si="22"/>
        <v>45753 0000H</v>
      </c>
      <c r="D391" s="261">
        <v>1964.58</v>
      </c>
      <c r="E391" s="262">
        <v>49.69</v>
      </c>
      <c r="F391" s="261">
        <v>1108.67</v>
      </c>
      <c r="G391" s="262">
        <v>6.2</v>
      </c>
      <c r="H391" s="261"/>
      <c r="I391" s="367"/>
      <c r="J391" s="424">
        <v>75378.320000000007</v>
      </c>
      <c r="K391" s="366">
        <v>923.95</v>
      </c>
      <c r="L391" s="366">
        <v>33531.199999999997</v>
      </c>
      <c r="M391" s="262">
        <v>108.89</v>
      </c>
      <c r="N391" s="261">
        <v>6581.54</v>
      </c>
      <c r="O391" s="366">
        <v>19.05</v>
      </c>
      <c r="P391" s="366">
        <v>34161.300000000003</v>
      </c>
      <c r="Q391" s="366">
        <v>29.6</v>
      </c>
      <c r="R391" s="366"/>
      <c r="S391" s="366"/>
      <c r="T391" s="366">
        <v>730.55</v>
      </c>
      <c r="U391" s="366">
        <v>861.99</v>
      </c>
      <c r="V391" s="366">
        <v>10828.85</v>
      </c>
      <c r="W391" s="366">
        <v>9.0399999999999991</v>
      </c>
      <c r="X391" s="366">
        <v>37305</v>
      </c>
      <c r="Y391" s="366">
        <v>69</v>
      </c>
      <c r="Z391" s="366"/>
      <c r="AA391" s="366"/>
      <c r="AB391" s="366">
        <v>7850.23</v>
      </c>
      <c r="AC391" s="366">
        <v>0</v>
      </c>
      <c r="AD391" s="366"/>
      <c r="AE391" s="262"/>
      <c r="AF391" s="366">
        <v>227.63</v>
      </c>
      <c r="AG391" s="367">
        <v>0.36</v>
      </c>
      <c r="AH391" s="366"/>
      <c r="AI391" s="262"/>
      <c r="AJ391" s="396">
        <v>42.52</v>
      </c>
      <c r="AK391" s="367">
        <v>6.18</v>
      </c>
      <c r="AL391" s="396"/>
      <c r="AM391" s="367"/>
      <c r="AN391" s="396"/>
      <c r="AO391" s="367"/>
    </row>
    <row r="392" spans="1:41" ht="15" x14ac:dyDescent="0.2">
      <c r="A392" s="383">
        <f t="shared" si="23"/>
        <v>45753</v>
      </c>
      <c r="B392" s="93" t="s">
        <v>285</v>
      </c>
      <c r="C392" s="101" t="str">
        <f t="shared" si="22"/>
        <v>45753 1200H</v>
      </c>
      <c r="D392" s="362">
        <v>1968.65</v>
      </c>
      <c r="E392" s="363">
        <v>49.69</v>
      </c>
      <c r="F392" s="362">
        <v>1108.67</v>
      </c>
      <c r="G392" s="363">
        <v>6.2</v>
      </c>
      <c r="H392" s="362"/>
      <c r="I392" s="365"/>
      <c r="J392" s="423">
        <v>75391.03</v>
      </c>
      <c r="K392" s="364">
        <v>924.05</v>
      </c>
      <c r="L392" s="364">
        <v>33532.26</v>
      </c>
      <c r="M392" s="363">
        <v>108.93</v>
      </c>
      <c r="N392" s="362">
        <v>6587.44</v>
      </c>
      <c r="O392" s="364">
        <v>19.05</v>
      </c>
      <c r="P392" s="364">
        <v>34164.9</v>
      </c>
      <c r="Q392" s="364">
        <v>29.6</v>
      </c>
      <c r="R392" s="364"/>
      <c r="S392" s="364"/>
      <c r="T392" s="364">
        <v>730.55</v>
      </c>
      <c r="U392" s="364">
        <v>863.37</v>
      </c>
      <c r="V392" s="364">
        <v>10833.16</v>
      </c>
      <c r="W392" s="364">
        <v>9.0399999999999991</v>
      </c>
      <c r="X392" s="364">
        <v>37312</v>
      </c>
      <c r="Y392" s="364">
        <v>69</v>
      </c>
      <c r="Z392" s="364"/>
      <c r="AA392" s="364"/>
      <c r="AB392" s="364">
        <v>7856.33</v>
      </c>
      <c r="AC392" s="364">
        <v>0</v>
      </c>
      <c r="AD392" s="364"/>
      <c r="AE392" s="363"/>
      <c r="AF392" s="364">
        <v>227.63</v>
      </c>
      <c r="AG392" s="365">
        <v>0.36</v>
      </c>
      <c r="AH392" s="364"/>
      <c r="AI392" s="363"/>
      <c r="AJ392" s="397">
        <v>42.72</v>
      </c>
      <c r="AK392" s="365">
        <v>6.41</v>
      </c>
      <c r="AL392" s="397"/>
      <c r="AM392" s="365"/>
      <c r="AN392" s="397"/>
      <c r="AO392" s="365"/>
    </row>
    <row r="393" spans="1:41" ht="15" x14ac:dyDescent="0.2">
      <c r="A393" s="383">
        <f t="shared" si="23"/>
        <v>45754</v>
      </c>
      <c r="B393" s="93" t="s">
        <v>2185</v>
      </c>
      <c r="C393" s="101" t="str">
        <f t="shared" si="22"/>
        <v>45754 0000H</v>
      </c>
      <c r="D393" s="261">
        <v>1973.57</v>
      </c>
      <c r="E393" s="262">
        <v>49.69</v>
      </c>
      <c r="F393" s="261">
        <v>1108.67</v>
      </c>
      <c r="G393" s="262">
        <v>6.2</v>
      </c>
      <c r="H393" s="261"/>
      <c r="I393" s="367"/>
      <c r="J393" s="424">
        <v>75408.23</v>
      </c>
      <c r="K393" s="366">
        <v>924.05</v>
      </c>
      <c r="L393" s="366">
        <v>33536.22</v>
      </c>
      <c r="M393" s="262">
        <v>108.93</v>
      </c>
      <c r="N393" s="261">
        <v>6593.23</v>
      </c>
      <c r="O393" s="366">
        <v>19.05</v>
      </c>
      <c r="P393" s="366">
        <v>34168.5</v>
      </c>
      <c r="Q393" s="366">
        <v>29.6</v>
      </c>
      <c r="R393" s="366"/>
      <c r="S393" s="366"/>
      <c r="T393" s="366">
        <v>730.55</v>
      </c>
      <c r="U393" s="366">
        <v>865.23</v>
      </c>
      <c r="V393" s="366">
        <v>10838.44</v>
      </c>
      <c r="W393" s="366">
        <v>9.0399999999999991</v>
      </c>
      <c r="X393" s="366">
        <v>37320</v>
      </c>
      <c r="Y393" s="366">
        <v>69</v>
      </c>
      <c r="Z393" s="366"/>
      <c r="AA393" s="366"/>
      <c r="AB393" s="366">
        <v>7863.13</v>
      </c>
      <c r="AC393" s="366">
        <v>0</v>
      </c>
      <c r="AD393" s="366"/>
      <c r="AE393" s="262"/>
      <c r="AF393" s="366">
        <v>227.63</v>
      </c>
      <c r="AG393" s="367">
        <v>0.36</v>
      </c>
      <c r="AH393" s="366"/>
      <c r="AI393" s="262"/>
      <c r="AJ393" s="396">
        <v>46.75</v>
      </c>
      <c r="AK393" s="367">
        <v>6.43</v>
      </c>
      <c r="AL393" s="396"/>
      <c r="AM393" s="367"/>
      <c r="AN393" s="396"/>
      <c r="AO393" s="367"/>
    </row>
    <row r="394" spans="1:41" ht="15" x14ac:dyDescent="0.2">
      <c r="A394" s="383">
        <f t="shared" si="23"/>
        <v>45754</v>
      </c>
      <c r="B394" s="93" t="s">
        <v>285</v>
      </c>
      <c r="C394" s="101" t="str">
        <f t="shared" si="22"/>
        <v>45754 1200H</v>
      </c>
      <c r="D394" s="362">
        <v>1978.6</v>
      </c>
      <c r="E394" s="363">
        <v>49.69</v>
      </c>
      <c r="F394" s="362">
        <v>1108.67</v>
      </c>
      <c r="G394" s="363">
        <v>6.2</v>
      </c>
      <c r="H394" s="362"/>
      <c r="I394" s="365"/>
      <c r="J394" s="423">
        <v>75417.214000000007</v>
      </c>
      <c r="K394" s="364">
        <v>924.16</v>
      </c>
      <c r="L394" s="364">
        <v>33537.550000000003</v>
      </c>
      <c r="M394" s="363">
        <v>108.97</v>
      </c>
      <c r="N394" s="362">
        <v>6598.98</v>
      </c>
      <c r="O394" s="364">
        <v>19.05</v>
      </c>
      <c r="P394" s="364">
        <v>34172.1</v>
      </c>
      <c r="Q394" s="364">
        <v>29.6</v>
      </c>
      <c r="R394" s="364"/>
      <c r="S394" s="364"/>
      <c r="T394" s="364">
        <v>730.55</v>
      </c>
      <c r="U394" s="364">
        <v>866.81</v>
      </c>
      <c r="V394" s="364">
        <v>10842.95</v>
      </c>
      <c r="W394" s="364">
        <v>9.0399999999999991</v>
      </c>
      <c r="X394" s="364">
        <v>37326</v>
      </c>
      <c r="Y394" s="364">
        <v>69</v>
      </c>
      <c r="Z394" s="364"/>
      <c r="AA394" s="364"/>
      <c r="AB394" s="364">
        <v>7866.01</v>
      </c>
      <c r="AC394" s="364">
        <v>0</v>
      </c>
      <c r="AD394" s="364"/>
      <c r="AE394" s="363"/>
      <c r="AF394" s="364">
        <v>227.63</v>
      </c>
      <c r="AG394" s="365">
        <v>0.36</v>
      </c>
      <c r="AH394" s="364"/>
      <c r="AI394" s="363"/>
      <c r="AJ394" s="397">
        <v>48.29</v>
      </c>
      <c r="AK394" s="365">
        <v>6.5</v>
      </c>
      <c r="AL394" s="397"/>
      <c r="AM394" s="365"/>
      <c r="AN394" s="397"/>
      <c r="AO394" s="365"/>
    </row>
    <row r="395" spans="1:41" ht="15" x14ac:dyDescent="0.2">
      <c r="A395" s="383">
        <f t="shared" si="23"/>
        <v>45755</v>
      </c>
      <c r="B395" s="93" t="s">
        <v>2185</v>
      </c>
      <c r="C395" s="101" t="str">
        <f t="shared" si="22"/>
        <v>45755 0000H</v>
      </c>
      <c r="D395" s="261">
        <v>1985.02</v>
      </c>
      <c r="E395" s="262">
        <v>49.69</v>
      </c>
      <c r="F395" s="261">
        <v>1108.67</v>
      </c>
      <c r="G395" s="262">
        <v>6.2</v>
      </c>
      <c r="H395" s="261"/>
      <c r="I395" s="367"/>
      <c r="J395" s="424">
        <v>75431.94</v>
      </c>
      <c r="K395" s="366">
        <v>924.16</v>
      </c>
      <c r="L395" s="366">
        <v>33541.24</v>
      </c>
      <c r="M395" s="262">
        <v>108.97</v>
      </c>
      <c r="N395" s="261">
        <v>6604.72</v>
      </c>
      <c r="O395" s="366">
        <v>19.05</v>
      </c>
      <c r="P395" s="366">
        <v>34175.5</v>
      </c>
      <c r="Q395" s="366">
        <v>29.6</v>
      </c>
      <c r="R395" s="366"/>
      <c r="S395" s="366"/>
      <c r="T395" s="366">
        <v>730.55</v>
      </c>
      <c r="U395" s="366">
        <v>868.7</v>
      </c>
      <c r="V395" s="366">
        <v>10847.95</v>
      </c>
      <c r="W395" s="366">
        <v>9.0399999999999991</v>
      </c>
      <c r="X395" s="366">
        <v>37334</v>
      </c>
      <c r="Y395" s="366">
        <v>69</v>
      </c>
      <c r="Z395" s="366"/>
      <c r="AA395" s="366"/>
      <c r="AB395" s="366">
        <v>7875</v>
      </c>
      <c r="AC395" s="366">
        <v>0</v>
      </c>
      <c r="AD395" s="366"/>
      <c r="AE395" s="262"/>
      <c r="AF395" s="366">
        <v>227.63</v>
      </c>
      <c r="AG395" s="367">
        <v>0.36</v>
      </c>
      <c r="AH395" s="366"/>
      <c r="AI395" s="262"/>
      <c r="AJ395" s="396">
        <v>50.43</v>
      </c>
      <c r="AK395" s="367">
        <v>6.53</v>
      </c>
      <c r="AL395" s="396"/>
      <c r="AM395" s="367"/>
      <c r="AN395" s="396"/>
      <c r="AO395" s="367"/>
    </row>
    <row r="396" spans="1:41" ht="15" x14ac:dyDescent="0.2">
      <c r="A396" s="383">
        <f t="shared" si="23"/>
        <v>45755</v>
      </c>
      <c r="B396" s="93" t="s">
        <v>285</v>
      </c>
      <c r="C396" s="101" t="str">
        <f t="shared" si="22"/>
        <v>45755 1200H</v>
      </c>
      <c r="D396" s="362">
        <v>1989.78</v>
      </c>
      <c r="E396" s="363">
        <v>49.69</v>
      </c>
      <c r="F396" s="362">
        <v>1108.67</v>
      </c>
      <c r="G396" s="363">
        <v>6.2</v>
      </c>
      <c r="H396" s="362"/>
      <c r="I396" s="365"/>
      <c r="J396" s="423">
        <v>75439.23</v>
      </c>
      <c r="K396" s="364">
        <v>924.4</v>
      </c>
      <c r="L396" s="364">
        <v>33542.49</v>
      </c>
      <c r="M396" s="363">
        <v>109.01</v>
      </c>
      <c r="N396" s="362">
        <v>6610.4</v>
      </c>
      <c r="O396" s="364">
        <v>19.05</v>
      </c>
      <c r="P396" s="364">
        <v>34178.9</v>
      </c>
      <c r="Q396" s="364">
        <v>29.6</v>
      </c>
      <c r="R396" s="364"/>
      <c r="S396" s="364"/>
      <c r="T396" s="364">
        <v>730.56</v>
      </c>
      <c r="U396" s="364">
        <v>870.18</v>
      </c>
      <c r="V396" s="364">
        <v>10852.15</v>
      </c>
      <c r="W396" s="364">
        <v>9.0399999999999991</v>
      </c>
      <c r="X396" s="364">
        <v>37341</v>
      </c>
      <c r="Y396" s="364">
        <v>69</v>
      </c>
      <c r="Z396" s="364"/>
      <c r="AA396" s="364"/>
      <c r="AB396" s="364">
        <v>7881.5</v>
      </c>
      <c r="AC396" s="364">
        <v>0</v>
      </c>
      <c r="AD396" s="364"/>
      <c r="AE396" s="363"/>
      <c r="AF396" s="364">
        <v>227.63</v>
      </c>
      <c r="AG396" s="365">
        <v>0.36</v>
      </c>
      <c r="AH396" s="364"/>
      <c r="AI396" s="363"/>
      <c r="AJ396" s="397">
        <v>51.86</v>
      </c>
      <c r="AK396" s="365">
        <v>6.6</v>
      </c>
      <c r="AL396" s="397"/>
      <c r="AM396" s="365"/>
      <c r="AN396" s="397"/>
      <c r="AO396" s="365"/>
    </row>
    <row r="397" spans="1:41" ht="15" x14ac:dyDescent="0.2">
      <c r="A397" s="383">
        <f t="shared" si="23"/>
        <v>45756</v>
      </c>
      <c r="B397" s="93" t="s">
        <v>2185</v>
      </c>
      <c r="C397" s="101" t="str">
        <f t="shared" si="22"/>
        <v>45756 0000H</v>
      </c>
      <c r="D397" s="261">
        <v>1995.74</v>
      </c>
      <c r="E397" s="262">
        <v>49.69</v>
      </c>
      <c r="F397" s="261">
        <v>1108.67</v>
      </c>
      <c r="G397" s="262">
        <v>6.2</v>
      </c>
      <c r="H397" s="261"/>
      <c r="I397" s="367"/>
      <c r="J397" s="424">
        <v>75450.28</v>
      </c>
      <c r="K397" s="366">
        <v>924.4</v>
      </c>
      <c r="L397" s="366">
        <v>33546.370000000003</v>
      </c>
      <c r="M397" s="262">
        <v>109.01</v>
      </c>
      <c r="N397" s="261">
        <v>6616.16</v>
      </c>
      <c r="O397" s="366">
        <v>19.05</v>
      </c>
      <c r="P397" s="366">
        <v>34182.9</v>
      </c>
      <c r="Q397" s="366">
        <v>29.6</v>
      </c>
      <c r="R397" s="366"/>
      <c r="S397" s="366"/>
      <c r="T397" s="366">
        <v>730.66</v>
      </c>
      <c r="U397" s="366">
        <v>871.6</v>
      </c>
      <c r="V397" s="366">
        <v>10857.38</v>
      </c>
      <c r="W397" s="366">
        <v>9.0399999999999991</v>
      </c>
      <c r="X397" s="366">
        <v>37348</v>
      </c>
      <c r="Y397" s="366">
        <v>69</v>
      </c>
      <c r="Z397" s="366"/>
      <c r="AA397" s="366"/>
      <c r="AB397" s="366">
        <v>7888.52</v>
      </c>
      <c r="AC397" s="366">
        <v>0</v>
      </c>
      <c r="AD397" s="366"/>
      <c r="AE397" s="262"/>
      <c r="AF397" s="366">
        <v>227.63</v>
      </c>
      <c r="AG397" s="367">
        <v>0.36</v>
      </c>
      <c r="AH397" s="366"/>
      <c r="AI397" s="262"/>
      <c r="AJ397" s="396">
        <v>58.15</v>
      </c>
      <c r="AK397" s="367">
        <v>6.6</v>
      </c>
      <c r="AL397" s="396"/>
      <c r="AM397" s="367"/>
      <c r="AN397" s="396"/>
      <c r="AO397" s="367"/>
    </row>
    <row r="398" spans="1:41" ht="15" x14ac:dyDescent="0.2">
      <c r="A398" s="383">
        <f t="shared" si="23"/>
        <v>45756</v>
      </c>
      <c r="B398" s="93" t="s">
        <v>285</v>
      </c>
      <c r="C398" s="101" t="str">
        <f t="shared" si="22"/>
        <v>45756 1200H</v>
      </c>
      <c r="D398" s="362">
        <v>1999.8</v>
      </c>
      <c r="E398" s="363">
        <v>49.69</v>
      </c>
      <c r="F398" s="362">
        <v>1108.67</v>
      </c>
      <c r="G398" s="363">
        <v>6.2</v>
      </c>
      <c r="H398" s="362"/>
      <c r="I398" s="365"/>
      <c r="J398" s="423">
        <v>75459.92</v>
      </c>
      <c r="K398" s="364">
        <v>924.4</v>
      </c>
      <c r="L398" s="364">
        <v>33549.040000000001</v>
      </c>
      <c r="M398" s="363">
        <v>109.03</v>
      </c>
      <c r="N398" s="362">
        <v>6621.98</v>
      </c>
      <c r="O398" s="364">
        <v>19.05</v>
      </c>
      <c r="P398" s="364">
        <v>34185</v>
      </c>
      <c r="Q398" s="364">
        <v>29.6</v>
      </c>
      <c r="R398" s="364"/>
      <c r="S398" s="364"/>
      <c r="T398" s="364">
        <v>730.79</v>
      </c>
      <c r="U398" s="364">
        <v>872.71</v>
      </c>
      <c r="V398" s="364">
        <v>10861.74</v>
      </c>
      <c r="W398" s="364">
        <v>9.0399999999999991</v>
      </c>
      <c r="X398" s="364">
        <v>37355</v>
      </c>
      <c r="Y398" s="364">
        <v>69</v>
      </c>
      <c r="Z398" s="364"/>
      <c r="AA398" s="364"/>
      <c r="AB398" s="364">
        <v>7894.46</v>
      </c>
      <c r="AC398" s="364">
        <v>0</v>
      </c>
      <c r="AD398" s="364"/>
      <c r="AE398" s="363"/>
      <c r="AF398" s="364">
        <v>227.63</v>
      </c>
      <c r="AG398" s="365">
        <v>0.36</v>
      </c>
      <c r="AH398" s="364"/>
      <c r="AI398" s="363"/>
      <c r="AJ398" s="397">
        <v>60.54</v>
      </c>
      <c r="AK398" s="365">
        <v>6.66</v>
      </c>
      <c r="AL398" s="397"/>
      <c r="AM398" s="365"/>
      <c r="AN398" s="397"/>
      <c r="AO398" s="365"/>
    </row>
    <row r="399" spans="1:41" ht="15" x14ac:dyDescent="0.2">
      <c r="A399" s="383">
        <f t="shared" si="23"/>
        <v>45757</v>
      </c>
      <c r="B399" s="93" t="s">
        <v>2185</v>
      </c>
      <c r="C399" s="101" t="str">
        <f t="shared" si="22"/>
        <v>45757 0000H</v>
      </c>
      <c r="D399" s="261">
        <v>2004.98</v>
      </c>
      <c r="E399" s="262">
        <v>49.69</v>
      </c>
      <c r="F399" s="261">
        <v>1108.67</v>
      </c>
      <c r="G399" s="262">
        <v>6.2</v>
      </c>
      <c r="H399" s="261"/>
      <c r="I399" s="367"/>
      <c r="J399" s="424">
        <v>75474.09</v>
      </c>
      <c r="K399" s="366">
        <v>924.4</v>
      </c>
      <c r="L399" s="366">
        <v>33553.040000000001</v>
      </c>
      <c r="M399" s="262">
        <v>109.03</v>
      </c>
      <c r="N399" s="261">
        <v>6627.79</v>
      </c>
      <c r="O399" s="366">
        <v>19.05</v>
      </c>
      <c r="P399" s="366">
        <v>34188.699999999997</v>
      </c>
      <c r="Q399" s="366">
        <v>29.6</v>
      </c>
      <c r="R399" s="366"/>
      <c r="S399" s="366"/>
      <c r="T399" s="366">
        <v>730.8</v>
      </c>
      <c r="U399" s="366">
        <v>874.48</v>
      </c>
      <c r="V399" s="366">
        <v>10867.13</v>
      </c>
      <c r="W399" s="366">
        <v>9.0399999999999991</v>
      </c>
      <c r="X399" s="366">
        <v>37363</v>
      </c>
      <c r="Y399" s="366">
        <v>69</v>
      </c>
      <c r="Z399" s="366"/>
      <c r="AA399" s="366"/>
      <c r="AB399" s="366">
        <v>7901.4</v>
      </c>
      <c r="AC399" s="366">
        <v>0</v>
      </c>
      <c r="AD399" s="366"/>
      <c r="AE399" s="262"/>
      <c r="AF399" s="366">
        <v>227.63</v>
      </c>
      <c r="AG399" s="367">
        <v>0.36</v>
      </c>
      <c r="AH399" s="366"/>
      <c r="AI399" s="262"/>
      <c r="AJ399" s="396">
        <v>65.36</v>
      </c>
      <c r="AK399" s="367">
        <v>6.66</v>
      </c>
      <c r="AL399" s="396"/>
      <c r="AM399" s="367"/>
      <c r="AN399" s="396"/>
      <c r="AO399" s="367"/>
    </row>
    <row r="400" spans="1:41" ht="15" x14ac:dyDescent="0.2">
      <c r="A400" s="383">
        <f t="shared" si="23"/>
        <v>45757</v>
      </c>
      <c r="B400" s="93" t="s">
        <v>285</v>
      </c>
      <c r="C400" s="101" t="str">
        <f t="shared" si="22"/>
        <v>45757 1200H</v>
      </c>
      <c r="D400" s="362">
        <v>2010.11</v>
      </c>
      <c r="E400" s="363">
        <v>49.69</v>
      </c>
      <c r="F400" s="362">
        <v>1108.67</v>
      </c>
      <c r="G400" s="363">
        <v>6.2</v>
      </c>
      <c r="H400" s="362"/>
      <c r="I400" s="365"/>
      <c r="J400" s="423">
        <v>75482.070000000007</v>
      </c>
      <c r="K400" s="364">
        <v>924.63</v>
      </c>
      <c r="L400" s="364">
        <v>33554.620000000003</v>
      </c>
      <c r="M400" s="363">
        <v>109.07</v>
      </c>
      <c r="N400" s="362">
        <v>6633.63</v>
      </c>
      <c r="O400" s="364">
        <v>19.05</v>
      </c>
      <c r="P400" s="364">
        <v>34192.699999999997</v>
      </c>
      <c r="Q400" s="364">
        <v>29.6</v>
      </c>
      <c r="R400" s="364"/>
      <c r="S400" s="364"/>
      <c r="T400" s="364">
        <v>730.8</v>
      </c>
      <c r="U400" s="364">
        <v>875.98</v>
      </c>
      <c r="V400" s="364">
        <v>10871.69</v>
      </c>
      <c r="W400" s="364">
        <v>9.0399999999999991</v>
      </c>
      <c r="X400" s="364">
        <v>37370</v>
      </c>
      <c r="Y400" s="364">
        <v>69</v>
      </c>
      <c r="Z400" s="364"/>
      <c r="AA400" s="364"/>
      <c r="AB400" s="364">
        <v>7907.42</v>
      </c>
      <c r="AC400" s="364">
        <v>0</v>
      </c>
      <c r="AD400" s="364"/>
      <c r="AE400" s="363"/>
      <c r="AF400" s="364">
        <v>227.63</v>
      </c>
      <c r="AG400" s="365">
        <v>0.36</v>
      </c>
      <c r="AH400" s="364"/>
      <c r="AI400" s="363"/>
      <c r="AJ400" s="397">
        <v>67.010000000000005</v>
      </c>
      <c r="AK400" s="365">
        <v>6.72</v>
      </c>
      <c r="AL400" s="397"/>
      <c r="AM400" s="365"/>
      <c r="AN400" s="397"/>
      <c r="AO400" s="365"/>
    </row>
    <row r="401" spans="1:41" ht="15" x14ac:dyDescent="0.2">
      <c r="A401" s="383">
        <f t="shared" si="23"/>
        <v>45758</v>
      </c>
      <c r="B401" s="93" t="s">
        <v>2185</v>
      </c>
      <c r="C401" s="101" t="str">
        <f t="shared" ref="C401:C430" si="24">A401 &amp; " " &amp;B401</f>
        <v>45758 0000H</v>
      </c>
      <c r="D401" s="261">
        <v>2016.16</v>
      </c>
      <c r="E401" s="262">
        <v>49.69</v>
      </c>
      <c r="F401" s="261">
        <v>1108.67</v>
      </c>
      <c r="G401" s="262">
        <v>6.2</v>
      </c>
      <c r="H401" s="261"/>
      <c r="I401" s="367"/>
      <c r="J401" s="424">
        <v>75489.7</v>
      </c>
      <c r="K401" s="366">
        <v>924.65</v>
      </c>
      <c r="L401" s="366">
        <v>33558.51</v>
      </c>
      <c r="M401" s="262">
        <v>109.07</v>
      </c>
      <c r="N401" s="261">
        <v>6639.47</v>
      </c>
      <c r="O401" s="366">
        <v>19.05</v>
      </c>
      <c r="P401" s="366">
        <v>34196.6</v>
      </c>
      <c r="Q401" s="366">
        <v>29.6</v>
      </c>
      <c r="R401" s="366"/>
      <c r="S401" s="366"/>
      <c r="T401" s="366">
        <v>731.29</v>
      </c>
      <c r="U401" s="366">
        <v>876.46</v>
      </c>
      <c r="V401" s="366">
        <v>10877.18</v>
      </c>
      <c r="W401" s="366">
        <v>9.0399999999999991</v>
      </c>
      <c r="X401" s="366">
        <v>37377</v>
      </c>
      <c r="Y401" s="366">
        <v>69</v>
      </c>
      <c r="Z401" s="366"/>
      <c r="AA401" s="366"/>
      <c r="AB401" s="366">
        <v>7914.53</v>
      </c>
      <c r="AC401" s="366">
        <v>0</v>
      </c>
      <c r="AD401" s="366"/>
      <c r="AE401" s="262"/>
      <c r="AF401" s="366">
        <v>234.53</v>
      </c>
      <c r="AG401" s="367">
        <v>0.37</v>
      </c>
      <c r="AH401" s="366"/>
      <c r="AI401" s="262"/>
      <c r="AJ401" s="396">
        <v>72.44</v>
      </c>
      <c r="AK401" s="367">
        <v>6.73</v>
      </c>
      <c r="AL401" s="396"/>
      <c r="AM401" s="367"/>
      <c r="AN401" s="396"/>
      <c r="AO401" s="367"/>
    </row>
    <row r="402" spans="1:41" ht="15" x14ac:dyDescent="0.2">
      <c r="A402" s="383">
        <f t="shared" si="23"/>
        <v>45758</v>
      </c>
      <c r="B402" s="93" t="s">
        <v>285</v>
      </c>
      <c r="C402" s="101" t="str">
        <f t="shared" si="24"/>
        <v>45758 1200H</v>
      </c>
      <c r="D402" s="362">
        <v>2021.26</v>
      </c>
      <c r="E402" s="363">
        <v>49.69</v>
      </c>
      <c r="F402" s="362">
        <v>1108.67</v>
      </c>
      <c r="G402" s="363">
        <v>6.2</v>
      </c>
      <c r="H402" s="362"/>
      <c r="I402" s="365"/>
      <c r="J402" s="423">
        <v>75495.710000000006</v>
      </c>
      <c r="K402" s="364">
        <v>924.93</v>
      </c>
      <c r="L402" s="364">
        <v>33560</v>
      </c>
      <c r="M402" s="363">
        <v>109.1</v>
      </c>
      <c r="N402" s="362">
        <v>6645.16</v>
      </c>
      <c r="O402" s="364">
        <v>19.05</v>
      </c>
      <c r="P402" s="364">
        <v>34200.6</v>
      </c>
      <c r="Q402" s="364">
        <v>29.6</v>
      </c>
      <c r="R402" s="364"/>
      <c r="S402" s="364"/>
      <c r="T402" s="364">
        <v>731.35</v>
      </c>
      <c r="U402" s="364">
        <v>877.16</v>
      </c>
      <c r="V402" s="364">
        <v>10881.8</v>
      </c>
      <c r="W402" s="364">
        <v>9.0399999999999991</v>
      </c>
      <c r="X402" s="364">
        <v>37384</v>
      </c>
      <c r="Y402" s="364">
        <v>69</v>
      </c>
      <c r="Z402" s="364"/>
      <c r="AA402" s="364"/>
      <c r="AB402" s="364">
        <v>7920.43</v>
      </c>
      <c r="AC402" s="364">
        <v>0</v>
      </c>
      <c r="AD402" s="364"/>
      <c r="AE402" s="363"/>
      <c r="AF402" s="364">
        <v>239.07</v>
      </c>
      <c r="AG402" s="365">
        <v>0.37</v>
      </c>
      <c r="AH402" s="364"/>
      <c r="AI402" s="363"/>
      <c r="AJ402" s="397">
        <v>73.78</v>
      </c>
      <c r="AK402" s="365">
        <v>6.78</v>
      </c>
      <c r="AL402" s="397"/>
      <c r="AM402" s="365"/>
      <c r="AN402" s="397"/>
      <c r="AO402" s="365"/>
    </row>
    <row r="403" spans="1:41" ht="15" x14ac:dyDescent="0.2">
      <c r="A403" s="383">
        <f t="shared" ref="A403:A430" si="25">A401+1</f>
        <v>45759</v>
      </c>
      <c r="B403" s="93" t="s">
        <v>2185</v>
      </c>
      <c r="C403" s="101" t="str">
        <f t="shared" si="24"/>
        <v>45759 0000H</v>
      </c>
      <c r="D403" s="261">
        <v>2026.84</v>
      </c>
      <c r="E403" s="262">
        <v>49.69</v>
      </c>
      <c r="F403" s="261">
        <v>1108.67</v>
      </c>
      <c r="G403" s="262">
        <v>6.2</v>
      </c>
      <c r="H403" s="261"/>
      <c r="I403" s="367"/>
      <c r="J403" s="424">
        <v>75511.990000000005</v>
      </c>
      <c r="K403" s="366">
        <v>924.93</v>
      </c>
      <c r="L403" s="366">
        <v>33563.870000000003</v>
      </c>
      <c r="M403" s="262">
        <v>109.11</v>
      </c>
      <c r="N403" s="261">
        <v>6650.96</v>
      </c>
      <c r="O403" s="366">
        <v>19.05</v>
      </c>
      <c r="P403" s="366">
        <v>34205.800000000003</v>
      </c>
      <c r="Q403" s="366">
        <v>29.6</v>
      </c>
      <c r="R403" s="366"/>
      <c r="S403" s="366"/>
      <c r="T403" s="366">
        <v>731.49</v>
      </c>
      <c r="U403" s="366">
        <v>878.19</v>
      </c>
      <c r="V403" s="366">
        <v>10887.39</v>
      </c>
      <c r="W403" s="366">
        <v>9.0399999999999991</v>
      </c>
      <c r="X403" s="366">
        <v>37388</v>
      </c>
      <c r="Y403" s="366">
        <v>69</v>
      </c>
      <c r="Z403" s="366"/>
      <c r="AA403" s="366"/>
      <c r="AB403" s="366">
        <v>7928.16</v>
      </c>
      <c r="AC403" s="366">
        <v>0</v>
      </c>
      <c r="AD403" s="366"/>
      <c r="AE403" s="262"/>
      <c r="AF403" s="366">
        <v>242.71</v>
      </c>
      <c r="AG403" s="367">
        <v>0.38</v>
      </c>
      <c r="AH403" s="366"/>
      <c r="AI403" s="262"/>
      <c r="AJ403" s="396">
        <v>77.22</v>
      </c>
      <c r="AK403" s="367">
        <v>6.84</v>
      </c>
      <c r="AL403" s="396"/>
      <c r="AM403" s="367"/>
      <c r="AN403" s="396"/>
      <c r="AO403" s="367"/>
    </row>
    <row r="404" spans="1:41" ht="15" x14ac:dyDescent="0.2">
      <c r="A404" s="383">
        <f t="shared" si="25"/>
        <v>45759</v>
      </c>
      <c r="B404" s="93" t="s">
        <v>285</v>
      </c>
      <c r="C404" s="101" t="str">
        <f t="shared" si="24"/>
        <v>45759 1200H</v>
      </c>
      <c r="D404" s="362">
        <v>2031.33</v>
      </c>
      <c r="E404" s="363">
        <v>49.69</v>
      </c>
      <c r="F404" s="362">
        <v>1108.67</v>
      </c>
      <c r="G404" s="363">
        <v>6.2</v>
      </c>
      <c r="H404" s="362"/>
      <c r="I404" s="365"/>
      <c r="J404" s="423">
        <v>75519.12</v>
      </c>
      <c r="K404" s="364">
        <v>925.15</v>
      </c>
      <c r="L404" s="364">
        <v>33565.269999999997</v>
      </c>
      <c r="M404" s="363">
        <v>109.14</v>
      </c>
      <c r="N404" s="362">
        <v>6656.7</v>
      </c>
      <c r="O404" s="364">
        <v>19.05</v>
      </c>
      <c r="P404" s="364">
        <v>34212.699999999997</v>
      </c>
      <c r="Q404" s="364">
        <v>29.6</v>
      </c>
      <c r="R404" s="364"/>
      <c r="S404" s="364"/>
      <c r="T404" s="364">
        <v>731.49</v>
      </c>
      <c r="U404" s="364">
        <v>879.42</v>
      </c>
      <c r="V404" s="364">
        <v>10892.2</v>
      </c>
      <c r="W404" s="364">
        <v>9.0399999999999991</v>
      </c>
      <c r="X404" s="364">
        <v>37395</v>
      </c>
      <c r="Y404" s="364">
        <v>69</v>
      </c>
      <c r="Z404" s="364"/>
      <c r="AA404" s="364"/>
      <c r="AB404" s="364">
        <v>7934.73</v>
      </c>
      <c r="AC404" s="364">
        <v>0</v>
      </c>
      <c r="AD404" s="364"/>
      <c r="AE404" s="363"/>
      <c r="AF404" s="364">
        <v>243.21</v>
      </c>
      <c r="AG404" s="365">
        <v>0.38</v>
      </c>
      <c r="AH404" s="364"/>
      <c r="AI404" s="363"/>
      <c r="AJ404" s="397">
        <v>78.459999999999994</v>
      </c>
      <c r="AK404" s="365">
        <v>6.86</v>
      </c>
      <c r="AL404" s="397"/>
      <c r="AM404" s="365"/>
      <c r="AN404" s="397"/>
      <c r="AO404" s="365"/>
    </row>
    <row r="405" spans="1:41" ht="15" x14ac:dyDescent="0.2">
      <c r="A405" s="383">
        <f t="shared" si="25"/>
        <v>45760</v>
      </c>
      <c r="B405" s="93" t="s">
        <v>2185</v>
      </c>
      <c r="C405" s="101" t="str">
        <f t="shared" si="24"/>
        <v>45760 0000H</v>
      </c>
      <c r="D405" s="261">
        <v>2035.87</v>
      </c>
      <c r="E405" s="262">
        <v>49.69</v>
      </c>
      <c r="F405" s="261">
        <v>1108.67</v>
      </c>
      <c r="G405" s="262">
        <v>6.2</v>
      </c>
      <c r="H405" s="261"/>
      <c r="I405" s="367"/>
      <c r="J405" s="424">
        <v>75536.11</v>
      </c>
      <c r="K405" s="366">
        <v>925.15</v>
      </c>
      <c r="L405" s="366">
        <v>33569.29</v>
      </c>
      <c r="M405" s="262">
        <v>109.14</v>
      </c>
      <c r="N405" s="261">
        <v>6662.55</v>
      </c>
      <c r="O405" s="366">
        <v>19.05</v>
      </c>
      <c r="P405" s="366">
        <v>34216.6</v>
      </c>
      <c r="Q405" s="366">
        <v>29.6</v>
      </c>
      <c r="R405" s="366"/>
      <c r="S405" s="366"/>
      <c r="T405" s="366">
        <v>731.55</v>
      </c>
      <c r="U405" s="366">
        <v>880.28</v>
      </c>
      <c r="V405" s="366">
        <v>10898.05</v>
      </c>
      <c r="W405" s="366">
        <v>9.0399999999999991</v>
      </c>
      <c r="X405" s="366">
        <v>37402</v>
      </c>
      <c r="Y405" s="366">
        <v>69</v>
      </c>
      <c r="Z405" s="366"/>
      <c r="AA405" s="366"/>
      <c r="AB405" s="366">
        <v>7942.07</v>
      </c>
      <c r="AC405" s="366">
        <v>0</v>
      </c>
      <c r="AD405" s="366"/>
      <c r="AE405" s="262"/>
      <c r="AF405" s="366">
        <v>247.17</v>
      </c>
      <c r="AG405" s="367">
        <v>0.38</v>
      </c>
      <c r="AH405" s="366"/>
      <c r="AI405" s="262"/>
      <c r="AJ405" s="396">
        <v>83.91</v>
      </c>
      <c r="AK405" s="367">
        <v>6.89</v>
      </c>
      <c r="AL405" s="396"/>
      <c r="AM405" s="367"/>
      <c r="AN405" s="396"/>
      <c r="AO405" s="367"/>
    </row>
    <row r="406" spans="1:41" ht="15" x14ac:dyDescent="0.2">
      <c r="A406" s="383">
        <f t="shared" si="25"/>
        <v>45760</v>
      </c>
      <c r="B406" s="93" t="s">
        <v>285</v>
      </c>
      <c r="C406" s="101" t="str">
        <f t="shared" si="24"/>
        <v>45760 1200H</v>
      </c>
      <c r="D406" s="362">
        <v>2040.72</v>
      </c>
      <c r="E406" s="363">
        <v>49.69</v>
      </c>
      <c r="F406" s="362">
        <v>1108.67</v>
      </c>
      <c r="G406" s="363">
        <v>6.2</v>
      </c>
      <c r="H406" s="362"/>
      <c r="I406" s="365"/>
      <c r="J406" s="423">
        <v>75553.58</v>
      </c>
      <c r="K406" s="364">
        <v>925.39</v>
      </c>
      <c r="L406" s="364">
        <v>33571</v>
      </c>
      <c r="M406" s="363">
        <v>109.18</v>
      </c>
      <c r="N406" s="362">
        <v>6668.33</v>
      </c>
      <c r="O406" s="364">
        <v>19.05</v>
      </c>
      <c r="P406" s="364">
        <v>34220.400000000001</v>
      </c>
      <c r="Q406" s="364">
        <v>29.6</v>
      </c>
      <c r="R406" s="364"/>
      <c r="S406" s="364"/>
      <c r="T406" s="364">
        <v>731.59</v>
      </c>
      <c r="U406" s="364">
        <v>881.17</v>
      </c>
      <c r="V406" s="364">
        <v>10902.78</v>
      </c>
      <c r="W406" s="364">
        <v>9.0399999999999991</v>
      </c>
      <c r="X406" s="364">
        <v>37408</v>
      </c>
      <c r="Y406" s="364">
        <v>69</v>
      </c>
      <c r="Z406" s="364"/>
      <c r="AA406" s="364"/>
      <c r="AB406" s="364">
        <v>7948.28</v>
      </c>
      <c r="AC406" s="364">
        <v>0</v>
      </c>
      <c r="AD406" s="364"/>
      <c r="AE406" s="363"/>
      <c r="AF406" s="364">
        <v>251.15</v>
      </c>
      <c r="AG406" s="365">
        <v>0.57999999999999996</v>
      </c>
      <c r="AH406" s="364"/>
      <c r="AI406" s="363"/>
      <c r="AJ406" s="397">
        <v>84.64</v>
      </c>
      <c r="AK406" s="365">
        <v>6.89</v>
      </c>
      <c r="AL406" s="397"/>
      <c r="AM406" s="365"/>
      <c r="AN406" s="397"/>
      <c r="AO406" s="365"/>
    </row>
    <row r="407" spans="1:41" ht="15" x14ac:dyDescent="0.2">
      <c r="A407" s="383">
        <f t="shared" si="25"/>
        <v>45761</v>
      </c>
      <c r="B407" s="93" t="s">
        <v>2185</v>
      </c>
      <c r="C407" s="101" t="str">
        <f t="shared" si="24"/>
        <v>45761 0000H</v>
      </c>
      <c r="D407" s="261">
        <v>2045.72</v>
      </c>
      <c r="E407" s="262">
        <v>49.69</v>
      </c>
      <c r="F407" s="261">
        <v>1108.67</v>
      </c>
      <c r="G407" s="262">
        <v>6.2</v>
      </c>
      <c r="H407" s="261"/>
      <c r="I407" s="367"/>
      <c r="J407" s="424">
        <v>75555.679999999993</v>
      </c>
      <c r="K407" s="366">
        <v>925.39</v>
      </c>
      <c r="L407" s="366">
        <v>33574.81</v>
      </c>
      <c r="M407" s="262">
        <v>109.18</v>
      </c>
      <c r="N407" s="261">
        <v>6674.15</v>
      </c>
      <c r="O407" s="366">
        <v>19.05</v>
      </c>
      <c r="P407" s="366">
        <v>34223.5</v>
      </c>
      <c r="Q407" s="366">
        <v>29.7</v>
      </c>
      <c r="R407" s="366"/>
      <c r="S407" s="366"/>
      <c r="T407" s="366">
        <v>731.6</v>
      </c>
      <c r="U407" s="366">
        <v>882.62</v>
      </c>
      <c r="V407" s="366">
        <v>10908.41</v>
      </c>
      <c r="W407" s="366">
        <v>9.0399999999999991</v>
      </c>
      <c r="X407" s="366">
        <v>37416</v>
      </c>
      <c r="Y407" s="366">
        <v>69</v>
      </c>
      <c r="Z407" s="366"/>
      <c r="AA407" s="366"/>
      <c r="AB407" s="366">
        <v>7955.16</v>
      </c>
      <c r="AC407" s="366">
        <v>0</v>
      </c>
      <c r="AD407" s="366"/>
      <c r="AE407" s="262"/>
      <c r="AF407" s="366">
        <v>253.14</v>
      </c>
      <c r="AG407" s="367">
        <v>0.57999999999999996</v>
      </c>
      <c r="AH407" s="366"/>
      <c r="AI407" s="262"/>
      <c r="AJ407" s="396">
        <v>90.04</v>
      </c>
      <c r="AK407" s="367">
        <v>6.94</v>
      </c>
      <c r="AL407" s="396"/>
      <c r="AM407" s="367"/>
      <c r="AN407" s="396"/>
      <c r="AO407" s="367"/>
    </row>
    <row r="408" spans="1:41" ht="15" x14ac:dyDescent="0.2">
      <c r="A408" s="383">
        <f t="shared" si="25"/>
        <v>45761</v>
      </c>
      <c r="B408" s="93" t="s">
        <v>285</v>
      </c>
      <c r="C408" s="101" t="str">
        <f t="shared" si="24"/>
        <v>45761 1200H</v>
      </c>
      <c r="D408" s="362">
        <v>2049.6</v>
      </c>
      <c r="E408" s="363">
        <v>49.69</v>
      </c>
      <c r="F408" s="362">
        <v>1108.67</v>
      </c>
      <c r="G408" s="363">
        <v>6.2</v>
      </c>
      <c r="H408" s="362"/>
      <c r="I408" s="365"/>
      <c r="J408" s="423">
        <v>75567.97</v>
      </c>
      <c r="K408" s="364">
        <v>925.5</v>
      </c>
      <c r="L408" s="364">
        <v>33578.839999999997</v>
      </c>
      <c r="M408" s="363">
        <v>109.18</v>
      </c>
      <c r="N408" s="362">
        <v>6679.96</v>
      </c>
      <c r="O408" s="364">
        <v>19.05</v>
      </c>
      <c r="P408" s="364">
        <v>34226.400000000001</v>
      </c>
      <c r="Q408" s="364">
        <v>29.7</v>
      </c>
      <c r="R408" s="364"/>
      <c r="S408" s="364"/>
      <c r="T408" s="364">
        <v>731.68</v>
      </c>
      <c r="U408" s="364">
        <v>883.89</v>
      </c>
      <c r="V408" s="364">
        <v>10913.12</v>
      </c>
      <c r="W408" s="364">
        <v>9.0399999999999991</v>
      </c>
      <c r="X408" s="364">
        <v>37423</v>
      </c>
      <c r="Y408" s="364">
        <v>69</v>
      </c>
      <c r="Z408" s="364"/>
      <c r="AA408" s="364"/>
      <c r="AB408" s="364">
        <v>7961.33</v>
      </c>
      <c r="AC408" s="364">
        <v>0</v>
      </c>
      <c r="AD408" s="364"/>
      <c r="AE408" s="363"/>
      <c r="AF408" s="364">
        <v>254.24</v>
      </c>
      <c r="AG408" s="365">
        <v>0.4</v>
      </c>
      <c r="AH408" s="364"/>
      <c r="AI408" s="363"/>
      <c r="AJ408" s="397">
        <v>93.56</v>
      </c>
      <c r="AK408" s="365">
        <v>6.97</v>
      </c>
      <c r="AL408" s="397"/>
      <c r="AM408" s="365"/>
      <c r="AN408" s="397"/>
      <c r="AO408" s="365"/>
    </row>
    <row r="409" spans="1:41" ht="15" x14ac:dyDescent="0.2">
      <c r="A409" s="383">
        <f t="shared" si="25"/>
        <v>45762</v>
      </c>
      <c r="B409" s="93" t="s">
        <v>2185</v>
      </c>
      <c r="C409" s="101" t="str">
        <f t="shared" si="24"/>
        <v>45762 0000H</v>
      </c>
      <c r="D409" s="261">
        <v>2055.64</v>
      </c>
      <c r="E409" s="262">
        <v>49.69</v>
      </c>
      <c r="F409" s="261">
        <v>1108.67</v>
      </c>
      <c r="G409" s="262">
        <v>6.2</v>
      </c>
      <c r="H409" s="261"/>
      <c r="I409" s="367"/>
      <c r="J409" s="424">
        <v>75584.710000000006</v>
      </c>
      <c r="K409" s="366">
        <v>925.5</v>
      </c>
      <c r="L409" s="366">
        <v>33582.370000000003</v>
      </c>
      <c r="M409" s="262">
        <v>109.18</v>
      </c>
      <c r="N409" s="261">
        <v>6685.78</v>
      </c>
      <c r="O409" s="366">
        <v>19.05</v>
      </c>
      <c r="P409" s="366">
        <v>34230.9</v>
      </c>
      <c r="Q409" s="366">
        <v>29.7</v>
      </c>
      <c r="R409" s="366"/>
      <c r="S409" s="366"/>
      <c r="T409" s="366">
        <v>731.69</v>
      </c>
      <c r="U409" s="366">
        <v>885.19</v>
      </c>
      <c r="V409" s="366">
        <v>10918.62</v>
      </c>
      <c r="W409" s="366">
        <v>9.0399999999999991</v>
      </c>
      <c r="X409" s="366">
        <v>37432</v>
      </c>
      <c r="Y409" s="366">
        <v>69</v>
      </c>
      <c r="Z409" s="366"/>
      <c r="AA409" s="366"/>
      <c r="AB409" s="366">
        <v>7968.74</v>
      </c>
      <c r="AC409" s="366">
        <v>0</v>
      </c>
      <c r="AD409" s="366"/>
      <c r="AE409" s="262"/>
      <c r="AF409" s="366">
        <v>255.9</v>
      </c>
      <c r="AG409" s="367">
        <v>0.4</v>
      </c>
      <c r="AH409" s="366"/>
      <c r="AI409" s="262"/>
      <c r="AJ409" s="396">
        <v>98.49</v>
      </c>
      <c r="AK409" s="367">
        <v>6.98</v>
      </c>
      <c r="AL409" s="396"/>
      <c r="AM409" s="367"/>
      <c r="AN409" s="396"/>
      <c r="AO409" s="367"/>
    </row>
    <row r="410" spans="1:41" ht="15" x14ac:dyDescent="0.2">
      <c r="A410" s="383">
        <f t="shared" si="25"/>
        <v>45762</v>
      </c>
      <c r="B410" s="93" t="s">
        <v>285</v>
      </c>
      <c r="C410" s="101" t="str">
        <f t="shared" si="24"/>
        <v>45762 1200H</v>
      </c>
      <c r="D410" s="362">
        <v>2059.9</v>
      </c>
      <c r="E410" s="363">
        <v>49.69</v>
      </c>
      <c r="F410" s="362">
        <v>1108.67</v>
      </c>
      <c r="G410" s="363">
        <v>6.2</v>
      </c>
      <c r="H410" s="362"/>
      <c r="I410" s="365"/>
      <c r="J410" s="423">
        <v>75592.67</v>
      </c>
      <c r="K410" s="364">
        <v>925.6</v>
      </c>
      <c r="L410" s="364">
        <v>33583.449999999997</v>
      </c>
      <c r="M410" s="363">
        <v>109.23</v>
      </c>
      <c r="N410" s="362">
        <v>6691.48</v>
      </c>
      <c r="O410" s="364">
        <v>19.05</v>
      </c>
      <c r="P410" s="364">
        <v>34238.5</v>
      </c>
      <c r="Q410" s="364">
        <v>29.7</v>
      </c>
      <c r="R410" s="364"/>
      <c r="S410" s="364"/>
      <c r="T410" s="364">
        <v>731.7</v>
      </c>
      <c r="U410" s="364">
        <v>886.49</v>
      </c>
      <c r="V410" s="364">
        <v>10923.2</v>
      </c>
      <c r="W410" s="364">
        <v>9.0399999999999991</v>
      </c>
      <c r="X410" s="364">
        <v>37436</v>
      </c>
      <c r="Y410" s="364">
        <v>69</v>
      </c>
      <c r="Z410" s="364"/>
      <c r="AA410" s="364"/>
      <c r="AB410" s="364">
        <v>7975.23</v>
      </c>
      <c r="AC410" s="364">
        <v>0</v>
      </c>
      <c r="AD410" s="364"/>
      <c r="AE410" s="363"/>
      <c r="AF410" s="364">
        <v>255.9</v>
      </c>
      <c r="AG410" s="365">
        <v>0.4</v>
      </c>
      <c r="AH410" s="364"/>
      <c r="AI410" s="363"/>
      <c r="AJ410" s="397">
        <v>99.29</v>
      </c>
      <c r="AK410" s="365">
        <v>7.03</v>
      </c>
      <c r="AL410" s="397"/>
      <c r="AM410" s="365"/>
      <c r="AN410" s="397"/>
      <c r="AO410" s="365"/>
    </row>
    <row r="411" spans="1:41" ht="15" x14ac:dyDescent="0.2">
      <c r="A411" s="383">
        <f t="shared" si="25"/>
        <v>45763</v>
      </c>
      <c r="B411" s="93" t="s">
        <v>2185</v>
      </c>
      <c r="C411" s="101" t="str">
        <f t="shared" si="24"/>
        <v>45763 0000H</v>
      </c>
      <c r="D411" s="261">
        <v>2064.96</v>
      </c>
      <c r="E411" s="262">
        <v>49.69</v>
      </c>
      <c r="F411" s="261">
        <v>1108.67</v>
      </c>
      <c r="G411" s="262">
        <v>6.2</v>
      </c>
      <c r="H411" s="261"/>
      <c r="I411" s="367"/>
      <c r="J411" s="424">
        <v>75610.12</v>
      </c>
      <c r="K411" s="366">
        <v>925.6</v>
      </c>
      <c r="L411" s="366">
        <v>33586.949999999997</v>
      </c>
      <c r="M411" s="262">
        <v>109.24</v>
      </c>
      <c r="N411" s="261">
        <v>6697.3</v>
      </c>
      <c r="O411" s="366">
        <v>19.05</v>
      </c>
      <c r="P411" s="366">
        <v>34246.5</v>
      </c>
      <c r="Q411" s="366">
        <v>29.7</v>
      </c>
      <c r="R411" s="366"/>
      <c r="S411" s="366"/>
      <c r="T411" s="366">
        <v>731.73</v>
      </c>
      <c r="U411" s="366">
        <v>887.89</v>
      </c>
      <c r="V411" s="366">
        <v>10928.68</v>
      </c>
      <c r="W411" s="366">
        <v>9.0399999999999991</v>
      </c>
      <c r="X411" s="366">
        <v>37442</v>
      </c>
      <c r="Y411" s="366">
        <v>69</v>
      </c>
      <c r="Z411" s="366"/>
      <c r="AA411" s="366"/>
      <c r="AB411" s="366">
        <v>7982.54</v>
      </c>
      <c r="AC411" s="366">
        <v>0</v>
      </c>
      <c r="AD411" s="366"/>
      <c r="AE411" s="262"/>
      <c r="AF411" s="366">
        <v>225.9</v>
      </c>
      <c r="AG411" s="367">
        <v>0.4</v>
      </c>
      <c r="AH411" s="366"/>
      <c r="AI411" s="262"/>
      <c r="AJ411" s="396">
        <v>103.95</v>
      </c>
      <c r="AK411" s="367">
        <v>7.04</v>
      </c>
      <c r="AL411" s="396"/>
      <c r="AM411" s="367"/>
      <c r="AN411" s="396"/>
      <c r="AO411" s="367"/>
    </row>
    <row r="412" spans="1:41" ht="15" x14ac:dyDescent="0.2">
      <c r="A412" s="383">
        <f t="shared" si="25"/>
        <v>45763</v>
      </c>
      <c r="B412" s="93" t="s">
        <v>285</v>
      </c>
      <c r="C412" s="101" t="str">
        <f t="shared" si="24"/>
        <v>45763 1200H</v>
      </c>
      <c r="D412" s="362">
        <v>2068.96</v>
      </c>
      <c r="E412" s="363">
        <v>49.69</v>
      </c>
      <c r="F412" s="362">
        <v>1108.67</v>
      </c>
      <c r="G412" s="363">
        <v>6.2</v>
      </c>
      <c r="H412" s="362"/>
      <c r="I412" s="365"/>
      <c r="J412" s="423">
        <v>75616.58</v>
      </c>
      <c r="K412" s="364">
        <v>925.73</v>
      </c>
      <c r="L412" s="364">
        <v>33588.269999999997</v>
      </c>
      <c r="M412" s="363">
        <v>109.28</v>
      </c>
      <c r="N412" s="362">
        <v>6703</v>
      </c>
      <c r="O412" s="364">
        <v>19.05</v>
      </c>
      <c r="P412" s="364">
        <v>34253.9</v>
      </c>
      <c r="Q412" s="364">
        <v>29.7</v>
      </c>
      <c r="R412" s="364"/>
      <c r="S412" s="364"/>
      <c r="T412" s="364">
        <v>731.73</v>
      </c>
      <c r="U412" s="364">
        <v>889.29</v>
      </c>
      <c r="V412" s="364">
        <v>10933.23</v>
      </c>
      <c r="W412" s="364">
        <v>9.0399999999999991</v>
      </c>
      <c r="X412" s="364">
        <v>37450</v>
      </c>
      <c r="Y412" s="364">
        <v>69</v>
      </c>
      <c r="Z412" s="364"/>
      <c r="AA412" s="364"/>
      <c r="AB412" s="364">
        <v>7988.79</v>
      </c>
      <c r="AC412" s="364">
        <v>0</v>
      </c>
      <c r="AD412" s="364"/>
      <c r="AE412" s="363"/>
      <c r="AF412" s="364">
        <v>225.9</v>
      </c>
      <c r="AG412" s="365">
        <v>0.4</v>
      </c>
      <c r="AH412" s="364"/>
      <c r="AI412" s="363"/>
      <c r="AJ412" s="397">
        <v>104.72</v>
      </c>
      <c r="AK412" s="365">
        <v>7.09</v>
      </c>
      <c r="AL412" s="397"/>
      <c r="AM412" s="365"/>
      <c r="AN412" s="397"/>
      <c r="AO412" s="365"/>
    </row>
    <row r="413" spans="1:41" ht="15" x14ac:dyDescent="0.2">
      <c r="A413" s="383">
        <f t="shared" si="25"/>
        <v>45764</v>
      </c>
      <c r="B413" s="93" t="s">
        <v>2185</v>
      </c>
      <c r="C413" s="101" t="str">
        <f t="shared" si="24"/>
        <v>45764 0000H</v>
      </c>
      <c r="D413" s="261">
        <v>2073.85</v>
      </c>
      <c r="E413" s="262">
        <v>49.69</v>
      </c>
      <c r="F413" s="261">
        <v>1108.67</v>
      </c>
      <c r="G413" s="262">
        <v>6.2</v>
      </c>
      <c r="H413" s="261"/>
      <c r="I413" s="367"/>
      <c r="J413" s="424">
        <v>75633.97</v>
      </c>
      <c r="K413" s="366">
        <v>925.73</v>
      </c>
      <c r="L413" s="366">
        <v>33591.65</v>
      </c>
      <c r="M413" s="262">
        <v>109.29</v>
      </c>
      <c r="N413" s="261">
        <v>6708.79</v>
      </c>
      <c r="O413" s="366">
        <v>19.05</v>
      </c>
      <c r="P413" s="366">
        <v>34261.199999999997</v>
      </c>
      <c r="Q413" s="366">
        <v>29.7</v>
      </c>
      <c r="R413" s="366"/>
      <c r="S413" s="366"/>
      <c r="T413" s="366">
        <v>731.73</v>
      </c>
      <c r="U413" s="366">
        <v>891.1</v>
      </c>
      <c r="V413" s="366">
        <v>10938.96</v>
      </c>
      <c r="W413" s="366">
        <v>9.0399999999999991</v>
      </c>
      <c r="X413" s="366">
        <v>37458</v>
      </c>
      <c r="Y413" s="366">
        <v>69</v>
      </c>
      <c r="Z413" s="366"/>
      <c r="AA413" s="366"/>
      <c r="AB413" s="366">
        <v>7995.37</v>
      </c>
      <c r="AC413" s="366">
        <v>0</v>
      </c>
      <c r="AD413" s="366"/>
      <c r="AE413" s="262"/>
      <c r="AF413" s="366">
        <v>225.9</v>
      </c>
      <c r="AG413" s="367">
        <v>0.4</v>
      </c>
      <c r="AH413" s="366"/>
      <c r="AI413" s="262"/>
      <c r="AJ413" s="396">
        <v>108.69</v>
      </c>
      <c r="AK413" s="367">
        <v>7.11</v>
      </c>
      <c r="AL413" s="396"/>
      <c r="AM413" s="367"/>
      <c r="AN413" s="396"/>
      <c r="AO413" s="367"/>
    </row>
    <row r="414" spans="1:41" ht="15" x14ac:dyDescent="0.2">
      <c r="A414" s="383">
        <f t="shared" si="25"/>
        <v>45764</v>
      </c>
      <c r="B414" s="93" t="s">
        <v>285</v>
      </c>
      <c r="C414" s="101" t="str">
        <f t="shared" si="24"/>
        <v>45764 1200H</v>
      </c>
      <c r="D414" s="362">
        <v>2078</v>
      </c>
      <c r="E414" s="363">
        <v>49.69</v>
      </c>
      <c r="F414" s="362">
        <v>1108.67</v>
      </c>
      <c r="G414" s="363">
        <v>6.2</v>
      </c>
      <c r="H414" s="362"/>
      <c r="I414" s="365"/>
      <c r="J414" s="423">
        <v>75640.86</v>
      </c>
      <c r="K414" s="364">
        <v>925.87</v>
      </c>
      <c r="L414" s="364">
        <v>33591.65</v>
      </c>
      <c r="M414" s="363">
        <v>109.32</v>
      </c>
      <c r="N414" s="362">
        <v>6714.42</v>
      </c>
      <c r="O414" s="364">
        <v>19.05</v>
      </c>
      <c r="P414" s="364">
        <v>34268.400000000001</v>
      </c>
      <c r="Q414" s="364">
        <v>29.7</v>
      </c>
      <c r="R414" s="364"/>
      <c r="S414" s="364"/>
      <c r="T414" s="364">
        <v>731.73</v>
      </c>
      <c r="U414" s="364">
        <v>892.6</v>
      </c>
      <c r="V414" s="364">
        <v>10943.52</v>
      </c>
      <c r="W414" s="364">
        <v>9.0399999999999991</v>
      </c>
      <c r="X414" s="364">
        <v>37465</v>
      </c>
      <c r="Y414" s="364">
        <v>69</v>
      </c>
      <c r="Z414" s="364"/>
      <c r="AA414" s="364"/>
      <c r="AB414" s="364">
        <v>8001.57</v>
      </c>
      <c r="AC414" s="364">
        <v>0</v>
      </c>
      <c r="AD414" s="364"/>
      <c r="AE414" s="363"/>
      <c r="AF414" s="364">
        <v>225.9</v>
      </c>
      <c r="AG414" s="365">
        <v>0.4</v>
      </c>
      <c r="AH414" s="364"/>
      <c r="AI414" s="363"/>
      <c r="AJ414" s="397">
        <v>108.69</v>
      </c>
      <c r="AK414" s="365">
        <v>7.18</v>
      </c>
      <c r="AL414" s="397"/>
      <c r="AM414" s="365"/>
      <c r="AN414" s="397"/>
      <c r="AO414" s="365"/>
    </row>
    <row r="415" spans="1:41" ht="15" x14ac:dyDescent="0.2">
      <c r="A415" s="383">
        <f t="shared" si="25"/>
        <v>45765</v>
      </c>
      <c r="B415" s="93" t="s">
        <v>2185</v>
      </c>
      <c r="C415" s="101" t="str">
        <f t="shared" si="24"/>
        <v>45765 0000H</v>
      </c>
      <c r="D415" s="261">
        <v>2082.7600000000002</v>
      </c>
      <c r="E415" s="262">
        <v>49.69</v>
      </c>
      <c r="F415" s="261">
        <v>1108.67</v>
      </c>
      <c r="G415" s="262">
        <v>6.2</v>
      </c>
      <c r="H415" s="261"/>
      <c r="I415" s="367"/>
      <c r="J415" s="424">
        <v>75655.14</v>
      </c>
      <c r="K415" s="366">
        <v>925.87</v>
      </c>
      <c r="L415" s="366">
        <v>33594.980000000003</v>
      </c>
      <c r="M415" s="262">
        <v>109.36</v>
      </c>
      <c r="N415" s="261">
        <v>6720.27</v>
      </c>
      <c r="O415" s="366">
        <v>19.05</v>
      </c>
      <c r="P415" s="366">
        <v>34275.699999999997</v>
      </c>
      <c r="Q415" s="366">
        <v>29.7</v>
      </c>
      <c r="R415" s="366"/>
      <c r="S415" s="366"/>
      <c r="T415" s="366">
        <v>731.73</v>
      </c>
      <c r="U415" s="366">
        <v>894.47</v>
      </c>
      <c r="V415" s="366">
        <v>10949.08</v>
      </c>
      <c r="W415" s="366">
        <v>9.0399999999999991</v>
      </c>
      <c r="X415" s="366">
        <v>37472</v>
      </c>
      <c r="Y415" s="366">
        <v>69</v>
      </c>
      <c r="Z415" s="366"/>
      <c r="AA415" s="366"/>
      <c r="AB415" s="366">
        <v>8008.82</v>
      </c>
      <c r="AC415" s="366">
        <v>0</v>
      </c>
      <c r="AD415" s="366"/>
      <c r="AE415" s="262"/>
      <c r="AF415" s="366">
        <v>225.95</v>
      </c>
      <c r="AG415" s="367">
        <v>0.4</v>
      </c>
      <c r="AH415" s="366"/>
      <c r="AI415" s="262"/>
      <c r="AJ415" s="396">
        <v>108.69</v>
      </c>
      <c r="AK415" s="367">
        <v>7.26</v>
      </c>
      <c r="AL415" s="396"/>
      <c r="AM415" s="367"/>
      <c r="AN415" s="396"/>
      <c r="AO415" s="367"/>
    </row>
    <row r="416" spans="1:41" ht="15" x14ac:dyDescent="0.2">
      <c r="A416" s="383">
        <f t="shared" si="25"/>
        <v>45765</v>
      </c>
      <c r="B416" s="93" t="s">
        <v>285</v>
      </c>
      <c r="C416" s="101" t="str">
        <f t="shared" si="24"/>
        <v>45765 1200H</v>
      </c>
      <c r="D416" s="362">
        <v>2086.3200000000002</v>
      </c>
      <c r="E416" s="363">
        <v>49.69</v>
      </c>
      <c r="F416" s="362">
        <v>1108.67</v>
      </c>
      <c r="G416" s="363">
        <v>6.2</v>
      </c>
      <c r="H416" s="362"/>
      <c r="I416" s="365"/>
      <c r="J416" s="423">
        <v>75658.13</v>
      </c>
      <c r="K416" s="364">
        <v>926.5</v>
      </c>
      <c r="L416" s="364">
        <v>33594.980000000003</v>
      </c>
      <c r="M416" s="363">
        <v>109.41</v>
      </c>
      <c r="N416" s="362">
        <v>6726</v>
      </c>
      <c r="O416" s="364">
        <v>19.05</v>
      </c>
      <c r="P416" s="364">
        <v>34283.300000000003</v>
      </c>
      <c r="Q416" s="364">
        <v>29.7</v>
      </c>
      <c r="R416" s="364"/>
      <c r="S416" s="364"/>
      <c r="T416" s="364">
        <v>731.73</v>
      </c>
      <c r="U416" s="364">
        <v>895.91</v>
      </c>
      <c r="V416" s="364">
        <v>10953.58</v>
      </c>
      <c r="W416" s="364">
        <v>9.0399999999999991</v>
      </c>
      <c r="X416" s="364">
        <v>37478</v>
      </c>
      <c r="Y416" s="364">
        <v>69</v>
      </c>
      <c r="Z416" s="364"/>
      <c r="AA416" s="364"/>
      <c r="AB416" s="364">
        <v>8014.89</v>
      </c>
      <c r="AC416" s="364">
        <v>0</v>
      </c>
      <c r="AD416" s="364"/>
      <c r="AE416" s="363"/>
      <c r="AF416" s="364">
        <v>225.95</v>
      </c>
      <c r="AG416" s="365">
        <v>0.4</v>
      </c>
      <c r="AH416" s="364"/>
      <c r="AI416" s="363"/>
      <c r="AJ416" s="397">
        <v>108.69</v>
      </c>
      <c r="AK416" s="365">
        <v>7.3</v>
      </c>
      <c r="AL416" s="397"/>
      <c r="AM416" s="365"/>
      <c r="AN416" s="397"/>
      <c r="AO416" s="365"/>
    </row>
    <row r="417" spans="1:41" ht="15" x14ac:dyDescent="0.2">
      <c r="A417" s="383">
        <f t="shared" si="25"/>
        <v>45766</v>
      </c>
      <c r="B417" s="93" t="s">
        <v>2185</v>
      </c>
      <c r="C417" s="101" t="str">
        <f t="shared" si="24"/>
        <v>45766 0000H</v>
      </c>
      <c r="D417" s="261">
        <v>2090.27</v>
      </c>
      <c r="E417" s="262">
        <v>49.69</v>
      </c>
      <c r="F417" s="261">
        <v>1108.67</v>
      </c>
      <c r="G417" s="262">
        <v>6.2</v>
      </c>
      <c r="H417" s="261"/>
      <c r="I417" s="367"/>
      <c r="J417" s="424">
        <v>75666.77</v>
      </c>
      <c r="K417" s="366">
        <v>926.2</v>
      </c>
      <c r="L417" s="366">
        <v>33597.96</v>
      </c>
      <c r="M417" s="262">
        <v>109.43</v>
      </c>
      <c r="N417" s="261">
        <v>6731.79</v>
      </c>
      <c r="O417" s="366">
        <v>19.05</v>
      </c>
      <c r="P417" s="366">
        <v>34291.300000000003</v>
      </c>
      <c r="Q417" s="366">
        <v>29.7</v>
      </c>
      <c r="R417" s="366"/>
      <c r="S417" s="366"/>
      <c r="T417" s="366">
        <v>731.73</v>
      </c>
      <c r="U417" s="366">
        <v>897.2</v>
      </c>
      <c r="V417" s="366">
        <v>10958.99</v>
      </c>
      <c r="W417" s="366">
        <v>9.0399999999999991</v>
      </c>
      <c r="X417" s="366">
        <v>37486</v>
      </c>
      <c r="Y417" s="366">
        <v>69</v>
      </c>
      <c r="Z417" s="366"/>
      <c r="AA417" s="366"/>
      <c r="AB417" s="366">
        <v>8021.02</v>
      </c>
      <c r="AC417" s="366">
        <v>0</v>
      </c>
      <c r="AD417" s="366"/>
      <c r="AE417" s="262"/>
      <c r="AF417" s="366">
        <v>225.95</v>
      </c>
      <c r="AG417" s="367">
        <v>0.4</v>
      </c>
      <c r="AH417" s="366"/>
      <c r="AI417" s="262"/>
      <c r="AJ417" s="396">
        <v>108.69</v>
      </c>
      <c r="AK417" s="367">
        <v>7.38</v>
      </c>
      <c r="AL417" s="396"/>
      <c r="AM417" s="367"/>
      <c r="AN417" s="396"/>
      <c r="AO417" s="367"/>
    </row>
    <row r="418" spans="1:41" ht="15" x14ac:dyDescent="0.2">
      <c r="A418" s="383">
        <f t="shared" si="25"/>
        <v>45766</v>
      </c>
      <c r="B418" s="93" t="s">
        <v>285</v>
      </c>
      <c r="C418" s="101" t="str">
        <f t="shared" si="24"/>
        <v>45766 1200H</v>
      </c>
      <c r="D418" s="362">
        <v>2094.16</v>
      </c>
      <c r="E418" s="363">
        <v>49.69</v>
      </c>
      <c r="F418" s="362">
        <v>1108.67</v>
      </c>
      <c r="G418" s="363">
        <v>6.2</v>
      </c>
      <c r="H418" s="362"/>
      <c r="I418" s="365"/>
      <c r="J418" s="423">
        <v>75671.820000000007</v>
      </c>
      <c r="K418" s="364">
        <v>926.33</v>
      </c>
      <c r="L418" s="364">
        <v>33598.65</v>
      </c>
      <c r="M418" s="363">
        <v>109.47</v>
      </c>
      <c r="N418" s="362">
        <v>6737.55</v>
      </c>
      <c r="O418" s="364">
        <v>19.05</v>
      </c>
      <c r="P418" s="364">
        <v>34298.5</v>
      </c>
      <c r="Q418" s="364">
        <v>29.7</v>
      </c>
      <c r="R418" s="364"/>
      <c r="S418" s="364"/>
      <c r="T418" s="364">
        <v>731.73</v>
      </c>
      <c r="U418" s="364">
        <v>898.58</v>
      </c>
      <c r="V418" s="364">
        <v>10963.89</v>
      </c>
      <c r="W418" s="364">
        <v>9.0399999999999991</v>
      </c>
      <c r="X418" s="364">
        <v>37492</v>
      </c>
      <c r="Y418" s="364">
        <v>69</v>
      </c>
      <c r="Z418" s="364"/>
      <c r="AA418" s="364"/>
      <c r="AB418" s="364">
        <v>8027.86</v>
      </c>
      <c r="AC418" s="364">
        <v>0</v>
      </c>
      <c r="AD418" s="364"/>
      <c r="AE418" s="363"/>
      <c r="AF418" s="364">
        <v>225.95</v>
      </c>
      <c r="AG418" s="365">
        <v>0.4</v>
      </c>
      <c r="AH418" s="364"/>
      <c r="AI418" s="363"/>
      <c r="AJ418" s="397">
        <v>108.69</v>
      </c>
      <c r="AK418" s="365">
        <v>7.43</v>
      </c>
      <c r="AL418" s="397"/>
      <c r="AM418" s="365"/>
      <c r="AN418" s="397"/>
      <c r="AO418" s="365"/>
    </row>
    <row r="419" spans="1:41" ht="15" x14ac:dyDescent="0.2">
      <c r="A419" s="383">
        <f t="shared" si="25"/>
        <v>45767</v>
      </c>
      <c r="B419" s="93" t="s">
        <v>2185</v>
      </c>
      <c r="C419" s="101" t="str">
        <f t="shared" si="24"/>
        <v>45767 0000H</v>
      </c>
      <c r="D419" s="261">
        <v>2099.08</v>
      </c>
      <c r="E419" s="262">
        <v>49.69</v>
      </c>
      <c r="F419" s="261">
        <v>1108.67</v>
      </c>
      <c r="G419" s="262">
        <v>6.2</v>
      </c>
      <c r="H419" s="261"/>
      <c r="I419" s="367"/>
      <c r="J419" s="424">
        <v>75687.960000000006</v>
      </c>
      <c r="K419" s="366">
        <v>926.33</v>
      </c>
      <c r="L419" s="366">
        <v>33602.15</v>
      </c>
      <c r="M419" s="262">
        <v>109.48</v>
      </c>
      <c r="N419" s="261">
        <v>6743.34</v>
      </c>
      <c r="O419" s="366">
        <v>19.05</v>
      </c>
      <c r="P419" s="366">
        <v>34306.5</v>
      </c>
      <c r="Q419" s="366">
        <v>29.7</v>
      </c>
      <c r="R419" s="366"/>
      <c r="S419" s="366"/>
      <c r="T419" s="366">
        <v>731.73</v>
      </c>
      <c r="U419" s="366">
        <v>900.18</v>
      </c>
      <c r="V419" s="366">
        <v>10969.6</v>
      </c>
      <c r="W419" s="366">
        <v>9.0399999999999991</v>
      </c>
      <c r="X419" s="366">
        <v>37500</v>
      </c>
      <c r="Y419" s="366">
        <v>69</v>
      </c>
      <c r="Z419" s="366"/>
      <c r="AA419" s="366"/>
      <c r="AB419" s="366">
        <v>8035</v>
      </c>
      <c r="AC419" s="366">
        <v>0</v>
      </c>
      <c r="AD419" s="366"/>
      <c r="AE419" s="262"/>
      <c r="AF419" s="366">
        <v>225.95</v>
      </c>
      <c r="AG419" s="367">
        <v>0.4</v>
      </c>
      <c r="AH419" s="366"/>
      <c r="AI419" s="262"/>
      <c r="AJ419" s="396">
        <v>109.35</v>
      </c>
      <c r="AK419" s="367">
        <v>7.46</v>
      </c>
      <c r="AL419" s="396"/>
      <c r="AM419" s="367"/>
      <c r="AN419" s="396"/>
      <c r="AO419" s="367"/>
    </row>
    <row r="420" spans="1:41" ht="15" x14ac:dyDescent="0.2">
      <c r="A420" s="383">
        <f t="shared" si="25"/>
        <v>45767</v>
      </c>
      <c r="B420" s="93" t="s">
        <v>285</v>
      </c>
      <c r="C420" s="101" t="str">
        <f t="shared" si="24"/>
        <v>45767 1200H</v>
      </c>
      <c r="D420" s="362">
        <v>2104.13</v>
      </c>
      <c r="E420" s="363">
        <v>49.69</v>
      </c>
      <c r="F420" s="362">
        <v>1108.67</v>
      </c>
      <c r="G420" s="363">
        <v>6.2</v>
      </c>
      <c r="H420" s="362"/>
      <c r="I420" s="365"/>
      <c r="J420" s="423">
        <v>75690.899999999994</v>
      </c>
      <c r="K420" s="364">
        <v>926.62</v>
      </c>
      <c r="L420" s="364">
        <v>33602.92</v>
      </c>
      <c r="M420" s="363">
        <v>109.53</v>
      </c>
      <c r="N420" s="362">
        <v>6748.96</v>
      </c>
      <c r="O420" s="364">
        <v>19.05</v>
      </c>
      <c r="P420" s="364">
        <v>34313.599999999999</v>
      </c>
      <c r="Q420" s="364">
        <v>29.7</v>
      </c>
      <c r="R420" s="364"/>
      <c r="S420" s="364"/>
      <c r="T420" s="364">
        <v>731.73</v>
      </c>
      <c r="U420" s="364">
        <v>902.01</v>
      </c>
      <c r="V420" s="364">
        <v>10974.47</v>
      </c>
      <c r="W420" s="364">
        <v>9.0399999999999991</v>
      </c>
      <c r="X420" s="364">
        <v>37507</v>
      </c>
      <c r="Y420" s="364">
        <v>69</v>
      </c>
      <c r="Z420" s="364"/>
      <c r="AA420" s="364"/>
      <c r="AB420" s="364">
        <v>8039.58</v>
      </c>
      <c r="AC420" s="364">
        <v>0</v>
      </c>
      <c r="AD420" s="364"/>
      <c r="AE420" s="363"/>
      <c r="AF420" s="364">
        <v>225.95</v>
      </c>
      <c r="AG420" s="365">
        <v>0.4</v>
      </c>
      <c r="AH420" s="364"/>
      <c r="AI420" s="363"/>
      <c r="AJ420" s="397">
        <v>109.35</v>
      </c>
      <c r="AK420" s="365">
        <v>7.53</v>
      </c>
      <c r="AL420" s="397"/>
      <c r="AM420" s="365"/>
      <c r="AN420" s="397"/>
      <c r="AO420" s="365"/>
    </row>
    <row r="421" spans="1:41" ht="15" x14ac:dyDescent="0.2">
      <c r="A421" s="383">
        <f t="shared" si="25"/>
        <v>45768</v>
      </c>
      <c r="B421" s="93" t="s">
        <v>2185</v>
      </c>
      <c r="C421" s="101" t="str">
        <f t="shared" si="24"/>
        <v>45768 0000H</v>
      </c>
      <c r="D421" s="261">
        <v>2108.56</v>
      </c>
      <c r="E421" s="262">
        <v>49.69</v>
      </c>
      <c r="F421" s="261">
        <v>1108.67</v>
      </c>
      <c r="G421" s="262">
        <v>6.2</v>
      </c>
      <c r="H421" s="261"/>
      <c r="I421" s="367"/>
      <c r="J421" s="424">
        <v>75708.600000000006</v>
      </c>
      <c r="K421" s="366">
        <v>926.62</v>
      </c>
      <c r="L421" s="366">
        <v>33606.629999999997</v>
      </c>
      <c r="M421" s="262">
        <v>109.53</v>
      </c>
      <c r="N421" s="261">
        <v>6754.77</v>
      </c>
      <c r="O421" s="366">
        <v>19.05</v>
      </c>
      <c r="P421" s="366">
        <v>34321.599999999999</v>
      </c>
      <c r="Q421" s="366">
        <v>29.7</v>
      </c>
      <c r="R421" s="366"/>
      <c r="S421" s="366"/>
      <c r="T421" s="366">
        <v>731.73</v>
      </c>
      <c r="U421" s="366">
        <v>903.9</v>
      </c>
      <c r="V421" s="366">
        <v>10980.16</v>
      </c>
      <c r="W421" s="366">
        <v>9.0399999999999991</v>
      </c>
      <c r="X421" s="366">
        <v>37514</v>
      </c>
      <c r="Y421" s="366">
        <v>69</v>
      </c>
      <c r="Z421" s="366"/>
      <c r="AA421" s="366"/>
      <c r="AB421" s="366">
        <v>8047.12</v>
      </c>
      <c r="AC421" s="366">
        <v>0</v>
      </c>
      <c r="AD421" s="366"/>
      <c r="AE421" s="262"/>
      <c r="AF421" s="366">
        <v>225.95</v>
      </c>
      <c r="AG421" s="367">
        <v>0.4</v>
      </c>
      <c r="AH421" s="366"/>
      <c r="AI421" s="262"/>
      <c r="AJ421" s="396">
        <v>111.37</v>
      </c>
      <c r="AK421" s="367">
        <v>7.56</v>
      </c>
      <c r="AL421" s="396"/>
      <c r="AM421" s="367"/>
      <c r="AN421" s="396"/>
      <c r="AO421" s="367"/>
    </row>
    <row r="422" spans="1:41" ht="15" x14ac:dyDescent="0.2">
      <c r="A422" s="383">
        <f t="shared" si="25"/>
        <v>45768</v>
      </c>
      <c r="B422" s="93" t="s">
        <v>285</v>
      </c>
      <c r="C422" s="101" t="str">
        <f t="shared" si="24"/>
        <v>45768 1200H</v>
      </c>
      <c r="D422" s="362">
        <v>2112.09</v>
      </c>
      <c r="E422" s="363">
        <v>49.7</v>
      </c>
      <c r="F422" s="362">
        <v>1108.67</v>
      </c>
      <c r="G422" s="363">
        <v>6.2</v>
      </c>
      <c r="H422" s="362"/>
      <c r="I422" s="365"/>
      <c r="J422" s="423">
        <v>75721.31</v>
      </c>
      <c r="K422" s="364">
        <v>926.62</v>
      </c>
      <c r="L422" s="364">
        <v>33609.19</v>
      </c>
      <c r="M422" s="363">
        <v>109.56</v>
      </c>
      <c r="N422" s="362">
        <v>6760.5</v>
      </c>
      <c r="O422" s="364">
        <v>19.05</v>
      </c>
      <c r="P422" s="364">
        <v>34329.5</v>
      </c>
      <c r="Q422" s="364">
        <v>29.7</v>
      </c>
      <c r="R422" s="364"/>
      <c r="S422" s="364"/>
      <c r="T422" s="364">
        <v>731.74</v>
      </c>
      <c r="U422" s="364">
        <v>905.4</v>
      </c>
      <c r="V422" s="364">
        <v>10989.9</v>
      </c>
      <c r="W422" s="364">
        <v>9.0399999999999991</v>
      </c>
      <c r="X422" s="364">
        <v>37521</v>
      </c>
      <c r="Y422" s="364">
        <v>69</v>
      </c>
      <c r="Z422" s="364"/>
      <c r="AA422" s="364"/>
      <c r="AB422" s="364">
        <v>8053.19</v>
      </c>
      <c r="AC422" s="364">
        <v>0</v>
      </c>
      <c r="AD422" s="364"/>
      <c r="AE422" s="363"/>
      <c r="AF422" s="364">
        <v>225.95</v>
      </c>
      <c r="AG422" s="365">
        <v>0.4</v>
      </c>
      <c r="AH422" s="364"/>
      <c r="AI422" s="363"/>
      <c r="AJ422" s="397">
        <v>113.33</v>
      </c>
      <c r="AK422" s="365">
        <v>7.61</v>
      </c>
      <c r="AL422" s="397"/>
      <c r="AM422" s="365"/>
      <c r="AN422" s="397"/>
      <c r="AO422" s="365"/>
    </row>
    <row r="423" spans="1:41" ht="15" x14ac:dyDescent="0.2">
      <c r="A423" s="383">
        <f t="shared" si="25"/>
        <v>45769</v>
      </c>
      <c r="B423" s="93" t="s">
        <v>2185</v>
      </c>
      <c r="C423" s="101" t="str">
        <f t="shared" si="24"/>
        <v>45769 0000H</v>
      </c>
      <c r="D423" s="261">
        <v>2118.4299999999998</v>
      </c>
      <c r="E423" s="262">
        <v>49.7</v>
      </c>
      <c r="F423" s="261">
        <v>1108.67</v>
      </c>
      <c r="G423" s="262">
        <v>6.2</v>
      </c>
      <c r="H423" s="261"/>
      <c r="I423" s="367"/>
      <c r="J423" s="424">
        <v>75738.37</v>
      </c>
      <c r="K423" s="366">
        <v>926.62</v>
      </c>
      <c r="L423" s="366">
        <v>33612.800000000003</v>
      </c>
      <c r="M423" s="262">
        <v>109.56</v>
      </c>
      <c r="N423" s="261">
        <v>6766.26</v>
      </c>
      <c r="O423" s="366">
        <v>19.05</v>
      </c>
      <c r="P423" s="366">
        <v>34337.1</v>
      </c>
      <c r="Q423" s="366">
        <v>29.7</v>
      </c>
      <c r="R423" s="366"/>
      <c r="S423" s="366"/>
      <c r="T423" s="366">
        <v>732</v>
      </c>
      <c r="U423" s="366">
        <v>906.32</v>
      </c>
      <c r="V423" s="366">
        <v>10991.03</v>
      </c>
      <c r="W423" s="366">
        <v>9.0399999999999991</v>
      </c>
      <c r="X423" s="366">
        <v>37529</v>
      </c>
      <c r="Y423" s="366">
        <v>69</v>
      </c>
      <c r="Z423" s="366"/>
      <c r="AA423" s="366"/>
      <c r="AB423" s="366">
        <v>8061.82</v>
      </c>
      <c r="AC423" s="366">
        <v>0</v>
      </c>
      <c r="AD423" s="366"/>
      <c r="AE423" s="262"/>
      <c r="AF423" s="366">
        <v>258.67</v>
      </c>
      <c r="AG423" s="367">
        <v>0.4</v>
      </c>
      <c r="AH423" s="366"/>
      <c r="AI423" s="262"/>
      <c r="AJ423" s="396">
        <v>114.69</v>
      </c>
      <c r="AK423" s="367">
        <v>7.69</v>
      </c>
      <c r="AL423" s="396"/>
      <c r="AM423" s="367"/>
      <c r="AN423" s="396"/>
      <c r="AO423" s="367"/>
    </row>
    <row r="424" spans="1:41" ht="15" x14ac:dyDescent="0.2">
      <c r="A424" s="383">
        <f t="shared" si="25"/>
        <v>45769</v>
      </c>
      <c r="B424" s="93" t="s">
        <v>285</v>
      </c>
      <c r="C424" s="101" t="str">
        <f t="shared" si="24"/>
        <v>45769 1200H</v>
      </c>
      <c r="D424" s="362">
        <v>2123.5</v>
      </c>
      <c r="E424" s="363">
        <v>49.7</v>
      </c>
      <c r="F424" s="362">
        <v>1108.67</v>
      </c>
      <c r="G424" s="363">
        <v>6.2</v>
      </c>
      <c r="H424" s="362"/>
      <c r="I424" s="365"/>
      <c r="J424" s="423">
        <v>75743.81</v>
      </c>
      <c r="K424" s="364">
        <v>926.98</v>
      </c>
      <c r="L424" s="364">
        <v>33614.269999999997</v>
      </c>
      <c r="M424" s="363">
        <v>109.6</v>
      </c>
      <c r="N424" s="362">
        <v>6772.07</v>
      </c>
      <c r="O424" s="364">
        <v>19.05</v>
      </c>
      <c r="P424" s="364">
        <v>34344.800000000003</v>
      </c>
      <c r="Q424" s="364">
        <v>29.7</v>
      </c>
      <c r="R424" s="364"/>
      <c r="S424" s="364"/>
      <c r="T424" s="364">
        <v>732</v>
      </c>
      <c r="U424" s="364">
        <v>907.85</v>
      </c>
      <c r="V424" s="364">
        <v>10996.05</v>
      </c>
      <c r="W424" s="364">
        <v>9.0399999999999991</v>
      </c>
      <c r="X424" s="364">
        <v>37537</v>
      </c>
      <c r="Y424" s="364">
        <v>69</v>
      </c>
      <c r="Z424" s="364"/>
      <c r="AA424" s="364"/>
      <c r="AB424" s="364">
        <v>8068.55</v>
      </c>
      <c r="AC424" s="364">
        <v>0</v>
      </c>
      <c r="AD424" s="364"/>
      <c r="AE424" s="363"/>
      <c r="AF424" s="364">
        <v>258.67</v>
      </c>
      <c r="AG424" s="365">
        <v>0.4</v>
      </c>
      <c r="AH424" s="364"/>
      <c r="AI424" s="363"/>
      <c r="AJ424" s="397">
        <v>115.92</v>
      </c>
      <c r="AK424" s="365">
        <v>7.76</v>
      </c>
      <c r="AL424" s="397"/>
      <c r="AM424" s="365"/>
      <c r="AN424" s="397"/>
      <c r="AO424" s="365"/>
    </row>
    <row r="425" spans="1:41" ht="15" x14ac:dyDescent="0.2">
      <c r="A425" s="383">
        <f t="shared" si="25"/>
        <v>45770</v>
      </c>
      <c r="B425" s="93" t="s">
        <v>2185</v>
      </c>
      <c r="C425" s="101" t="str">
        <f t="shared" si="24"/>
        <v>45770 0000H</v>
      </c>
      <c r="D425" s="261">
        <v>2129.87</v>
      </c>
      <c r="E425" s="262">
        <v>49.7</v>
      </c>
      <c r="F425" s="261">
        <v>1108.67</v>
      </c>
      <c r="G425" s="262">
        <v>6.2</v>
      </c>
      <c r="H425" s="261"/>
      <c r="I425" s="367"/>
      <c r="J425" s="424">
        <v>75759.98</v>
      </c>
      <c r="K425" s="366">
        <v>926.98</v>
      </c>
      <c r="L425" s="366">
        <v>33617.93</v>
      </c>
      <c r="M425" s="262">
        <v>109.6</v>
      </c>
      <c r="N425" s="261">
        <v>6777.82</v>
      </c>
      <c r="O425" s="366">
        <v>19.05</v>
      </c>
      <c r="P425" s="366">
        <v>34352.1</v>
      </c>
      <c r="Q425" s="366">
        <v>29.7</v>
      </c>
      <c r="R425" s="366"/>
      <c r="S425" s="366"/>
      <c r="T425" s="366">
        <v>732.01</v>
      </c>
      <c r="U425" s="366">
        <v>909.26</v>
      </c>
      <c r="V425" s="366">
        <v>11002.9</v>
      </c>
      <c r="W425" s="366">
        <v>9.0399999999999991</v>
      </c>
      <c r="X425" s="366">
        <v>37545</v>
      </c>
      <c r="Y425" s="366">
        <v>69</v>
      </c>
      <c r="Z425" s="366"/>
      <c r="AA425" s="366"/>
      <c r="AB425" s="366">
        <v>8076.09</v>
      </c>
      <c r="AC425" s="366">
        <v>0</v>
      </c>
      <c r="AD425" s="366"/>
      <c r="AE425" s="262"/>
      <c r="AF425" s="366">
        <v>259.82</v>
      </c>
      <c r="AG425" s="367">
        <v>0.41</v>
      </c>
      <c r="AH425" s="366"/>
      <c r="AI425" s="262"/>
      <c r="AJ425" s="396">
        <v>119.22</v>
      </c>
      <c r="AK425" s="367">
        <v>7.78</v>
      </c>
      <c r="AL425" s="396"/>
      <c r="AM425" s="367"/>
      <c r="AN425" s="396"/>
      <c r="AO425" s="367"/>
    </row>
    <row r="426" spans="1:41" ht="15" x14ac:dyDescent="0.2">
      <c r="A426" s="383">
        <f t="shared" si="25"/>
        <v>45770</v>
      </c>
      <c r="B426" s="93" t="s">
        <v>285</v>
      </c>
      <c r="C426" s="101" t="str">
        <f t="shared" si="24"/>
        <v>45770 1200H</v>
      </c>
      <c r="D426" s="362">
        <v>2134.81</v>
      </c>
      <c r="E426" s="363">
        <v>49.7</v>
      </c>
      <c r="F426" s="362">
        <v>1108.67</v>
      </c>
      <c r="G426" s="363">
        <v>6.2</v>
      </c>
      <c r="H426" s="362"/>
      <c r="I426" s="365"/>
      <c r="J426" s="423">
        <v>75768.23</v>
      </c>
      <c r="K426" s="364">
        <v>927.18</v>
      </c>
      <c r="L426" s="364">
        <v>33619.269999999997</v>
      </c>
      <c r="M426" s="363">
        <v>109.64</v>
      </c>
      <c r="N426" s="362">
        <v>6783.59</v>
      </c>
      <c r="O426" s="364">
        <v>19.05</v>
      </c>
      <c r="P426" s="364">
        <v>34359.199999999997</v>
      </c>
      <c r="Q426" s="364">
        <v>29.7</v>
      </c>
      <c r="R426" s="364"/>
      <c r="S426" s="364"/>
      <c r="T426" s="364">
        <v>732.02</v>
      </c>
      <c r="U426" s="364">
        <v>910.69</v>
      </c>
      <c r="V426" s="364">
        <v>11006.84</v>
      </c>
      <c r="W426" s="364">
        <v>9.0399999999999991</v>
      </c>
      <c r="X426" s="364">
        <v>37552</v>
      </c>
      <c r="Y426" s="364">
        <v>69</v>
      </c>
      <c r="Z426" s="364"/>
      <c r="AA426" s="364"/>
      <c r="AB426" s="364">
        <v>8082.54</v>
      </c>
      <c r="AC426" s="364">
        <v>0</v>
      </c>
      <c r="AD426" s="364"/>
      <c r="AE426" s="363"/>
      <c r="AF426" s="364">
        <v>259.82</v>
      </c>
      <c r="AG426" s="365">
        <v>0.41</v>
      </c>
      <c r="AH426" s="364"/>
      <c r="AI426" s="363"/>
      <c r="AJ426" s="397">
        <v>120.28</v>
      </c>
      <c r="AK426" s="365">
        <v>7.86</v>
      </c>
      <c r="AL426" s="397"/>
      <c r="AM426" s="365"/>
      <c r="AN426" s="397"/>
      <c r="AO426" s="365"/>
    </row>
    <row r="427" spans="1:41" ht="15" x14ac:dyDescent="0.2">
      <c r="A427" s="383">
        <f t="shared" si="25"/>
        <v>45771</v>
      </c>
      <c r="B427" s="93" t="s">
        <v>2185</v>
      </c>
      <c r="C427" s="101" t="str">
        <f t="shared" si="24"/>
        <v>45771 0000H</v>
      </c>
      <c r="D427" s="261">
        <v>2141.13</v>
      </c>
      <c r="E427" s="262">
        <v>49.7</v>
      </c>
      <c r="F427" s="261">
        <v>1108.67</v>
      </c>
      <c r="G427" s="262">
        <v>6.2</v>
      </c>
      <c r="H427" s="261"/>
      <c r="I427" s="367"/>
      <c r="J427" s="424">
        <v>75785.39</v>
      </c>
      <c r="K427" s="366">
        <v>927.18</v>
      </c>
      <c r="L427" s="366">
        <v>33622.980000000003</v>
      </c>
      <c r="M427" s="262">
        <v>109.64</v>
      </c>
      <c r="N427" s="261">
        <v>6789.33</v>
      </c>
      <c r="O427" s="366">
        <v>19.05</v>
      </c>
      <c r="P427" s="366">
        <v>34366.199999999997</v>
      </c>
      <c r="Q427" s="366">
        <v>29.7</v>
      </c>
      <c r="R427" s="366"/>
      <c r="S427" s="366"/>
      <c r="T427" s="366">
        <v>732.04</v>
      </c>
      <c r="U427" s="366">
        <v>911.83</v>
      </c>
      <c r="V427" s="366">
        <v>11012.41</v>
      </c>
      <c r="W427" s="366">
        <v>9.0399999999999991</v>
      </c>
      <c r="X427" s="366">
        <v>37557</v>
      </c>
      <c r="Y427" s="366">
        <v>69</v>
      </c>
      <c r="Z427" s="366"/>
      <c r="AA427" s="366"/>
      <c r="AB427" s="366">
        <v>8089.8</v>
      </c>
      <c r="AC427" s="366">
        <v>0</v>
      </c>
      <c r="AD427" s="366"/>
      <c r="AE427" s="262"/>
      <c r="AF427" s="366">
        <v>261.27</v>
      </c>
      <c r="AG427" s="367">
        <v>0.41</v>
      </c>
      <c r="AH427" s="366"/>
      <c r="AI427" s="262"/>
      <c r="AJ427" s="396">
        <v>122.41</v>
      </c>
      <c r="AK427" s="367">
        <v>7.88</v>
      </c>
      <c r="AL427" s="396"/>
      <c r="AM427" s="367"/>
      <c r="AN427" s="396"/>
      <c r="AO427" s="367"/>
    </row>
    <row r="428" spans="1:41" ht="15" x14ac:dyDescent="0.2">
      <c r="A428" s="383">
        <f t="shared" si="25"/>
        <v>45771</v>
      </c>
      <c r="B428" s="93" t="s">
        <v>285</v>
      </c>
      <c r="C428" s="101" t="str">
        <f t="shared" si="24"/>
        <v>45771 1200H</v>
      </c>
      <c r="D428" s="362">
        <v>2146.4299999999998</v>
      </c>
      <c r="E428" s="363">
        <v>49.7</v>
      </c>
      <c r="F428" s="362">
        <v>1108.67</v>
      </c>
      <c r="G428" s="363">
        <v>6.2</v>
      </c>
      <c r="H428" s="362"/>
      <c r="I428" s="365"/>
      <c r="J428" s="423">
        <v>75788.27</v>
      </c>
      <c r="K428" s="364">
        <v>927.5</v>
      </c>
      <c r="L428" s="364">
        <v>33626.65</v>
      </c>
      <c r="M428" s="363">
        <v>109.64</v>
      </c>
      <c r="N428" s="362">
        <v>6794.88</v>
      </c>
      <c r="O428" s="364">
        <v>19.05</v>
      </c>
      <c r="P428" s="364">
        <v>34371</v>
      </c>
      <c r="Q428" s="364">
        <v>29.7</v>
      </c>
      <c r="R428" s="364"/>
      <c r="S428" s="364"/>
      <c r="T428" s="364">
        <v>732.17</v>
      </c>
      <c r="U428" s="364">
        <v>912.97</v>
      </c>
      <c r="V428" s="364">
        <v>11017.27</v>
      </c>
      <c r="W428" s="364">
        <v>9.0399999999999991</v>
      </c>
      <c r="X428" s="364">
        <v>37565</v>
      </c>
      <c r="Y428" s="364">
        <v>69</v>
      </c>
      <c r="Z428" s="364"/>
      <c r="AA428" s="364"/>
      <c r="AB428" s="364">
        <v>8096.03</v>
      </c>
      <c r="AC428" s="364">
        <v>0</v>
      </c>
      <c r="AD428" s="364"/>
      <c r="AE428" s="363"/>
      <c r="AF428" s="364">
        <v>263</v>
      </c>
      <c r="AG428" s="365">
        <v>0.42</v>
      </c>
      <c r="AH428" s="364"/>
      <c r="AI428" s="363"/>
      <c r="AJ428" s="397">
        <v>124</v>
      </c>
      <c r="AK428" s="365">
        <v>7.94</v>
      </c>
      <c r="AL428" s="397"/>
      <c r="AM428" s="365"/>
      <c r="AN428" s="397"/>
      <c r="AO428" s="365"/>
    </row>
    <row r="429" spans="1:41" ht="15" x14ac:dyDescent="0.2">
      <c r="A429" s="383">
        <f t="shared" si="25"/>
        <v>45772</v>
      </c>
      <c r="B429" s="93" t="s">
        <v>2185</v>
      </c>
      <c r="C429" s="101" t="str">
        <f t="shared" si="24"/>
        <v>45772 0000H</v>
      </c>
      <c r="D429" s="261">
        <v>2152.7399999999998</v>
      </c>
      <c r="E429" s="262">
        <v>49.7</v>
      </c>
      <c r="F429" s="261">
        <v>1108.67</v>
      </c>
      <c r="G429" s="262">
        <v>6.2</v>
      </c>
      <c r="H429" s="261"/>
      <c r="I429" s="367"/>
      <c r="J429" s="424">
        <v>75805.289999999994</v>
      </c>
      <c r="K429" s="366">
        <v>927.5</v>
      </c>
      <c r="L429" s="366">
        <v>33629.29</v>
      </c>
      <c r="M429" s="262">
        <v>109.66</v>
      </c>
      <c r="N429" s="261">
        <v>6800.62</v>
      </c>
      <c r="O429" s="366">
        <v>19.05</v>
      </c>
      <c r="P429" s="366">
        <v>34377.699999999997</v>
      </c>
      <c r="Q429" s="366">
        <v>29.7</v>
      </c>
      <c r="R429" s="366"/>
      <c r="S429" s="366"/>
      <c r="T429" s="366">
        <v>732.42</v>
      </c>
      <c r="U429" s="366">
        <v>914.16</v>
      </c>
      <c r="V429" s="366">
        <v>11023.35</v>
      </c>
      <c r="W429" s="366">
        <v>9.0399999999999991</v>
      </c>
      <c r="X429" s="366">
        <v>37570</v>
      </c>
      <c r="Y429" s="366">
        <v>69</v>
      </c>
      <c r="Z429" s="366"/>
      <c r="AA429" s="366"/>
      <c r="AB429" s="366">
        <v>8103.58</v>
      </c>
      <c r="AC429" s="366">
        <v>0</v>
      </c>
      <c r="AD429" s="366"/>
      <c r="AE429" s="262"/>
      <c r="AF429" s="366">
        <v>266.64999999999998</v>
      </c>
      <c r="AG429" s="367">
        <v>0.42</v>
      </c>
      <c r="AH429" s="366"/>
      <c r="AI429" s="262"/>
      <c r="AJ429" s="396">
        <v>127.27</v>
      </c>
      <c r="AK429" s="367">
        <v>7.96</v>
      </c>
      <c r="AL429" s="396"/>
      <c r="AM429" s="367"/>
      <c r="AN429" s="396"/>
      <c r="AO429" s="367"/>
    </row>
    <row r="430" spans="1:41" ht="15.75" thickBot="1" x14ac:dyDescent="0.25">
      <c r="A430" s="389">
        <f t="shared" si="25"/>
        <v>45772</v>
      </c>
      <c r="B430" s="390" t="s">
        <v>285</v>
      </c>
      <c r="C430" s="391" t="str">
        <f t="shared" si="24"/>
        <v>45772 1200H</v>
      </c>
      <c r="D430" s="392">
        <v>2157.6799999999998</v>
      </c>
      <c r="E430" s="393">
        <v>49.7</v>
      </c>
      <c r="F430" s="392">
        <v>1108.67</v>
      </c>
      <c r="G430" s="393">
        <v>6.2</v>
      </c>
      <c r="H430" s="392"/>
      <c r="I430" s="395"/>
      <c r="J430" s="444">
        <v>75812.899999999994</v>
      </c>
      <c r="K430" s="394">
        <v>927.27</v>
      </c>
      <c r="L430" s="394">
        <v>33630.57</v>
      </c>
      <c r="M430" s="393">
        <v>109.7</v>
      </c>
      <c r="N430" s="392">
        <v>6806.46</v>
      </c>
      <c r="O430" s="394">
        <v>19.05</v>
      </c>
      <c r="P430" s="394">
        <v>34385.1</v>
      </c>
      <c r="Q430" s="394">
        <v>29.7</v>
      </c>
      <c r="R430" s="394"/>
      <c r="S430" s="394"/>
      <c r="T430" s="394">
        <v>732.43</v>
      </c>
      <c r="U430" s="394">
        <v>915.77</v>
      </c>
      <c r="V430" s="394">
        <v>11028.63</v>
      </c>
      <c r="W430" s="394">
        <v>9.0399999999999991</v>
      </c>
      <c r="X430" s="394">
        <v>37580</v>
      </c>
      <c r="Y430" s="394">
        <v>69</v>
      </c>
      <c r="Z430" s="394"/>
      <c r="AA430" s="394"/>
      <c r="AB430" s="394">
        <v>8109.98</v>
      </c>
      <c r="AC430" s="394">
        <v>0</v>
      </c>
      <c r="AD430" s="394"/>
      <c r="AE430" s="393"/>
      <c r="AF430" s="394">
        <v>266.77999999999997</v>
      </c>
      <c r="AG430" s="395">
        <v>0.42</v>
      </c>
      <c r="AH430" s="394"/>
      <c r="AI430" s="393"/>
      <c r="AJ430" s="404">
        <v>129.21</v>
      </c>
      <c r="AK430" s="395">
        <v>8</v>
      </c>
      <c r="AL430" s="404"/>
      <c r="AM430" s="395"/>
      <c r="AN430" s="404"/>
      <c r="AO430" s="395"/>
    </row>
    <row r="431" spans="1:41" s="370" customFormat="1" ht="15.75" thickBot="1" x14ac:dyDescent="0.25">
      <c r="A431" s="368"/>
      <c r="B431" s="368"/>
      <c r="C431" s="368"/>
      <c r="D431" s="369"/>
      <c r="E431" s="369"/>
      <c r="F431" s="369"/>
      <c r="G431" s="369"/>
      <c r="H431" s="369"/>
      <c r="I431" s="369"/>
      <c r="J431" s="369"/>
      <c r="K431" s="369"/>
      <c r="L431" s="369"/>
      <c r="M431" s="369"/>
      <c r="N431" s="369"/>
      <c r="O431" s="369"/>
      <c r="P431" s="369"/>
      <c r="Q431" s="369"/>
      <c r="R431" s="369"/>
      <c r="S431" s="369"/>
      <c r="T431" s="369"/>
      <c r="U431" s="369"/>
      <c r="V431" s="369"/>
      <c r="W431" s="369"/>
      <c r="X431" s="369"/>
      <c r="Y431" s="369"/>
      <c r="Z431" s="369"/>
      <c r="AA431" s="369"/>
      <c r="AB431" s="369"/>
      <c r="AC431" s="369"/>
      <c r="AD431" s="369"/>
      <c r="AE431" s="369"/>
      <c r="AF431" s="369"/>
      <c r="AG431" s="369"/>
      <c r="AH431" s="369"/>
      <c r="AI431" s="369"/>
      <c r="AJ431" s="402"/>
      <c r="AK431" s="403"/>
      <c r="AL431" s="402"/>
      <c r="AM431" s="403"/>
      <c r="AN431" s="402"/>
      <c r="AO431" s="403"/>
    </row>
    <row r="432" spans="1:41" ht="15" x14ac:dyDescent="0.2">
      <c r="A432" s="376">
        <f>A429+1</f>
        <v>45773</v>
      </c>
      <c r="B432" s="377" t="s">
        <v>2185</v>
      </c>
      <c r="C432" s="378" t="str">
        <f t="shared" ref="C432:C463" si="26">A432 &amp; " " &amp;B432</f>
        <v>45773 0000H</v>
      </c>
      <c r="D432" s="379">
        <v>2163.6999999999998</v>
      </c>
      <c r="E432" s="380">
        <v>49.7</v>
      </c>
      <c r="F432" s="379">
        <v>1108.67</v>
      </c>
      <c r="G432" s="380">
        <v>6.2</v>
      </c>
      <c r="H432" s="379"/>
      <c r="I432" s="382"/>
      <c r="J432" s="422">
        <v>75829.33</v>
      </c>
      <c r="K432" s="381">
        <v>927.72</v>
      </c>
      <c r="L432" s="381">
        <v>33634.080000000002</v>
      </c>
      <c r="M432" s="380">
        <v>109.7</v>
      </c>
      <c r="N432" s="379">
        <v>6812.2</v>
      </c>
      <c r="O432" s="381">
        <v>19.05</v>
      </c>
      <c r="P432" s="381">
        <v>34392.6</v>
      </c>
      <c r="Q432" s="381">
        <v>29.7</v>
      </c>
      <c r="R432" s="381"/>
      <c r="S432" s="381"/>
      <c r="T432" s="381">
        <v>732.43</v>
      </c>
      <c r="U432" s="381">
        <v>917.75</v>
      </c>
      <c r="V432" s="381">
        <v>11034.41</v>
      </c>
      <c r="W432" s="381">
        <v>9.0399999999999991</v>
      </c>
      <c r="X432" s="381">
        <v>37589</v>
      </c>
      <c r="Y432" s="381">
        <v>69</v>
      </c>
      <c r="Z432" s="381"/>
      <c r="AA432" s="381"/>
      <c r="AB432" s="381">
        <v>8117.67</v>
      </c>
      <c r="AC432" s="381">
        <v>0</v>
      </c>
      <c r="AD432" s="381"/>
      <c r="AE432" s="380"/>
      <c r="AF432" s="381">
        <v>266.77999999999997</v>
      </c>
      <c r="AG432" s="382">
        <v>0.42</v>
      </c>
      <c r="AH432" s="381"/>
      <c r="AI432" s="380"/>
      <c r="AJ432" s="400">
        <v>131.49</v>
      </c>
      <c r="AK432" s="382">
        <v>8.0299999999999994</v>
      </c>
      <c r="AL432" s="400"/>
      <c r="AM432" s="382"/>
      <c r="AN432" s="400"/>
      <c r="AO432" s="382"/>
    </row>
    <row r="433" spans="1:41" ht="15" x14ac:dyDescent="0.2">
      <c r="A433" s="383">
        <f>A430+1</f>
        <v>45773</v>
      </c>
      <c r="B433" s="93" t="s">
        <v>285</v>
      </c>
      <c r="C433" s="101" t="str">
        <f t="shared" si="26"/>
        <v>45773 1200H</v>
      </c>
      <c r="D433" s="362">
        <v>2169</v>
      </c>
      <c r="E433" s="363">
        <v>49.7</v>
      </c>
      <c r="F433" s="362">
        <v>1108.67</v>
      </c>
      <c r="G433" s="363">
        <v>6.2</v>
      </c>
      <c r="H433" s="362"/>
      <c r="I433" s="365"/>
      <c r="J433" s="423">
        <v>75834.259999999995</v>
      </c>
      <c r="K433" s="364">
        <v>927.89</v>
      </c>
      <c r="L433" s="364">
        <v>33635.1</v>
      </c>
      <c r="M433" s="363">
        <v>109.75</v>
      </c>
      <c r="N433" s="362">
        <v>6817.82</v>
      </c>
      <c r="O433" s="364">
        <v>19.05</v>
      </c>
      <c r="P433" s="364">
        <v>34399.5</v>
      </c>
      <c r="Q433" s="364">
        <v>29.7</v>
      </c>
      <c r="R433" s="364"/>
      <c r="S433" s="364"/>
      <c r="T433" s="364">
        <v>732.43</v>
      </c>
      <c r="U433" s="364">
        <v>919.67</v>
      </c>
      <c r="V433" s="364">
        <v>11039.38</v>
      </c>
      <c r="W433" s="364">
        <v>9.0399999999999991</v>
      </c>
      <c r="X433" s="364">
        <v>37596</v>
      </c>
      <c r="Y433" s="364">
        <v>69</v>
      </c>
      <c r="Z433" s="364"/>
      <c r="AA433" s="364"/>
      <c r="AB433" s="364">
        <v>8124.22</v>
      </c>
      <c r="AC433" s="364">
        <v>0</v>
      </c>
      <c r="AD433" s="364"/>
      <c r="AE433" s="363"/>
      <c r="AF433" s="364">
        <v>266.77999999999997</v>
      </c>
      <c r="AG433" s="365">
        <v>0.42</v>
      </c>
      <c r="AH433" s="364"/>
      <c r="AI433" s="363"/>
      <c r="AJ433" s="397">
        <v>131.49</v>
      </c>
      <c r="AK433" s="365">
        <v>8.08</v>
      </c>
      <c r="AL433" s="397"/>
      <c r="AM433" s="365"/>
      <c r="AN433" s="397"/>
      <c r="AO433" s="365"/>
    </row>
    <row r="434" spans="1:41" ht="15" x14ac:dyDescent="0.2">
      <c r="A434" s="383">
        <f t="shared" ref="A434:A465" si="27">A432+1</f>
        <v>45774</v>
      </c>
      <c r="B434" s="93" t="s">
        <v>2185</v>
      </c>
      <c r="C434" s="101" t="str">
        <f t="shared" si="26"/>
        <v>45774 0000H</v>
      </c>
      <c r="D434" s="261">
        <v>2174.79</v>
      </c>
      <c r="E434" s="262">
        <v>49.7</v>
      </c>
      <c r="F434" s="261">
        <v>1108.67</v>
      </c>
      <c r="G434" s="262">
        <v>6.2</v>
      </c>
      <c r="H434" s="261"/>
      <c r="I434" s="367"/>
      <c r="J434" s="424">
        <v>75844.31</v>
      </c>
      <c r="K434" s="366">
        <v>927.89</v>
      </c>
      <c r="L434" s="366">
        <v>33638.519999999997</v>
      </c>
      <c r="M434" s="262">
        <v>109.7</v>
      </c>
      <c r="N434" s="261">
        <v>6823.61</v>
      </c>
      <c r="O434" s="366">
        <v>19.05</v>
      </c>
      <c r="P434" s="366">
        <v>34406.9</v>
      </c>
      <c r="Q434" s="366">
        <v>29.7</v>
      </c>
      <c r="R434" s="366"/>
      <c r="S434" s="366"/>
      <c r="T434" s="366">
        <v>732.43</v>
      </c>
      <c r="U434" s="366">
        <v>921.47</v>
      </c>
      <c r="V434" s="366">
        <v>11044.98</v>
      </c>
      <c r="W434" s="366">
        <v>9.0399999999999991</v>
      </c>
      <c r="X434" s="366">
        <v>37604</v>
      </c>
      <c r="Y434" s="366">
        <v>69</v>
      </c>
      <c r="Z434" s="366"/>
      <c r="AA434" s="366"/>
      <c r="AB434" s="366">
        <v>8131.66</v>
      </c>
      <c r="AC434" s="366">
        <v>0</v>
      </c>
      <c r="AD434" s="366"/>
      <c r="AE434" s="262"/>
      <c r="AF434" s="366">
        <v>266.77999999999997</v>
      </c>
      <c r="AG434" s="367">
        <v>0.42</v>
      </c>
      <c r="AH434" s="366"/>
      <c r="AI434" s="262"/>
      <c r="AJ434" s="396">
        <v>131.49</v>
      </c>
      <c r="AK434" s="367">
        <v>8.19</v>
      </c>
      <c r="AL434" s="396"/>
      <c r="AM434" s="367"/>
      <c r="AN434" s="396"/>
      <c r="AO434" s="367"/>
    </row>
    <row r="435" spans="1:41" ht="15" x14ac:dyDescent="0.2">
      <c r="A435" s="383">
        <f t="shared" si="27"/>
        <v>45774</v>
      </c>
      <c r="B435" s="93" t="s">
        <v>285</v>
      </c>
      <c r="C435" s="101" t="str">
        <f t="shared" si="26"/>
        <v>45774 1200H</v>
      </c>
      <c r="D435" s="362">
        <v>2177.6799999999998</v>
      </c>
      <c r="E435" s="363">
        <v>49.7</v>
      </c>
      <c r="F435" s="362">
        <v>1108.67</v>
      </c>
      <c r="G435" s="363">
        <v>6.2</v>
      </c>
      <c r="H435" s="362"/>
      <c r="I435" s="365"/>
      <c r="J435" s="423">
        <v>75854.62</v>
      </c>
      <c r="K435" s="364">
        <v>927.9</v>
      </c>
      <c r="L435" s="364">
        <v>33638.720000000001</v>
      </c>
      <c r="M435" s="363">
        <v>109.8</v>
      </c>
      <c r="N435" s="362">
        <v>6829.09</v>
      </c>
      <c r="O435" s="364">
        <v>19.05</v>
      </c>
      <c r="P435" s="364">
        <v>34414</v>
      </c>
      <c r="Q435" s="364">
        <v>29.7</v>
      </c>
      <c r="R435" s="364"/>
      <c r="S435" s="364"/>
      <c r="T435" s="364">
        <v>732.45</v>
      </c>
      <c r="U435" s="364">
        <v>923.04</v>
      </c>
      <c r="V435" s="364">
        <v>11049.49</v>
      </c>
      <c r="W435" s="364">
        <v>9.0399999999999991</v>
      </c>
      <c r="X435" s="364">
        <v>37610</v>
      </c>
      <c r="Y435" s="364">
        <v>69</v>
      </c>
      <c r="Z435" s="364"/>
      <c r="AA435" s="364"/>
      <c r="AB435" s="364">
        <v>8138.1</v>
      </c>
      <c r="AC435" s="364">
        <v>0</v>
      </c>
      <c r="AD435" s="364"/>
      <c r="AE435" s="363"/>
      <c r="AF435" s="364">
        <v>266.77999999999997</v>
      </c>
      <c r="AG435" s="365">
        <v>0.42</v>
      </c>
      <c r="AH435" s="364"/>
      <c r="AI435" s="363"/>
      <c r="AJ435" s="397">
        <v>131.49</v>
      </c>
      <c r="AK435" s="365">
        <v>8.3000000000000007</v>
      </c>
      <c r="AL435" s="397"/>
      <c r="AM435" s="365"/>
      <c r="AN435" s="397"/>
      <c r="AO435" s="365"/>
    </row>
    <row r="436" spans="1:41" ht="15" x14ac:dyDescent="0.2">
      <c r="A436" s="383">
        <f t="shared" si="27"/>
        <v>45775</v>
      </c>
      <c r="B436" s="93" t="s">
        <v>2185</v>
      </c>
      <c r="C436" s="101" t="str">
        <f t="shared" si="26"/>
        <v>45775 0000H</v>
      </c>
      <c r="D436" s="261">
        <v>2182.52</v>
      </c>
      <c r="E436" s="262">
        <v>49.71</v>
      </c>
      <c r="F436" s="261">
        <v>1108.67</v>
      </c>
      <c r="G436" s="262">
        <v>6.2</v>
      </c>
      <c r="H436" s="261"/>
      <c r="I436" s="367"/>
      <c r="J436" s="424">
        <v>75867.31</v>
      </c>
      <c r="K436" s="366">
        <v>927.91</v>
      </c>
      <c r="L436" s="366">
        <v>33638.720000000001</v>
      </c>
      <c r="M436" s="262">
        <v>109.84</v>
      </c>
      <c r="N436" s="261">
        <v>6834.89</v>
      </c>
      <c r="O436" s="366">
        <v>19.05</v>
      </c>
      <c r="P436" s="366">
        <v>34421.5</v>
      </c>
      <c r="Q436" s="366">
        <v>29.7</v>
      </c>
      <c r="R436" s="366"/>
      <c r="S436" s="366"/>
      <c r="T436" s="366">
        <v>732.45</v>
      </c>
      <c r="U436" s="366">
        <v>924.59</v>
      </c>
      <c r="V436" s="366">
        <v>11054.47</v>
      </c>
      <c r="W436" s="366">
        <v>9.0399999999999991</v>
      </c>
      <c r="X436" s="366">
        <v>37617</v>
      </c>
      <c r="Y436" s="366">
        <v>69</v>
      </c>
      <c r="Z436" s="366"/>
      <c r="AA436" s="366"/>
      <c r="AB436" s="366">
        <v>8145.24</v>
      </c>
      <c r="AC436" s="366">
        <v>0</v>
      </c>
      <c r="AD436" s="366"/>
      <c r="AE436" s="262"/>
      <c r="AF436" s="366">
        <v>266.77999999999997</v>
      </c>
      <c r="AG436" s="367">
        <v>0.42</v>
      </c>
      <c r="AH436" s="366"/>
      <c r="AI436" s="262"/>
      <c r="AJ436" s="396">
        <v>132.99</v>
      </c>
      <c r="AK436" s="367">
        <v>8.33</v>
      </c>
      <c r="AL436" s="396"/>
      <c r="AM436" s="367"/>
      <c r="AN436" s="396"/>
      <c r="AO436" s="367"/>
    </row>
    <row r="437" spans="1:41" ht="15" x14ac:dyDescent="0.2">
      <c r="A437" s="383">
        <f t="shared" si="27"/>
        <v>45775</v>
      </c>
      <c r="B437" s="93" t="s">
        <v>285</v>
      </c>
      <c r="C437" s="101" t="str">
        <f t="shared" si="26"/>
        <v>45775 1200H</v>
      </c>
      <c r="D437" s="362">
        <v>2186.38</v>
      </c>
      <c r="E437" s="363">
        <v>49.71</v>
      </c>
      <c r="F437" s="362">
        <v>1108.67</v>
      </c>
      <c r="G437" s="363">
        <v>6.2</v>
      </c>
      <c r="H437" s="362"/>
      <c r="I437" s="365"/>
      <c r="J437" s="423">
        <v>75872.72</v>
      </c>
      <c r="K437" s="364">
        <v>928.16</v>
      </c>
      <c r="L437" s="364">
        <v>33638.720000000001</v>
      </c>
      <c r="M437" s="363">
        <v>109.94</v>
      </c>
      <c r="N437" s="362">
        <v>6840.55</v>
      </c>
      <c r="O437" s="364">
        <v>19.05</v>
      </c>
      <c r="P437" s="364">
        <v>34428.6</v>
      </c>
      <c r="Q437" s="364">
        <v>29.7</v>
      </c>
      <c r="R437" s="364"/>
      <c r="S437" s="364"/>
      <c r="T437" s="364">
        <v>732.45</v>
      </c>
      <c r="U437" s="364">
        <v>926.09</v>
      </c>
      <c r="V437" s="364">
        <v>11058.81</v>
      </c>
      <c r="W437" s="364">
        <v>9.0399999999999991</v>
      </c>
      <c r="X437" s="364">
        <v>37624</v>
      </c>
      <c r="Y437" s="364">
        <v>69</v>
      </c>
      <c r="Z437" s="364"/>
      <c r="AA437" s="364"/>
      <c r="AB437" s="364">
        <v>8151.5</v>
      </c>
      <c r="AC437" s="364">
        <v>0</v>
      </c>
      <c r="AD437" s="364"/>
      <c r="AE437" s="363"/>
      <c r="AF437" s="364">
        <v>266.77999999999997</v>
      </c>
      <c r="AG437" s="365">
        <v>0.42</v>
      </c>
      <c r="AH437" s="364"/>
      <c r="AI437" s="363"/>
      <c r="AJ437" s="397">
        <v>134.4</v>
      </c>
      <c r="AK437" s="365">
        <v>8.39</v>
      </c>
      <c r="AL437" s="397"/>
      <c r="AM437" s="365"/>
      <c r="AN437" s="397"/>
      <c r="AO437" s="365"/>
    </row>
    <row r="438" spans="1:41" ht="15" x14ac:dyDescent="0.2">
      <c r="A438" s="383">
        <f t="shared" si="27"/>
        <v>45776</v>
      </c>
      <c r="B438" s="93" t="s">
        <v>2185</v>
      </c>
      <c r="C438" s="101" t="str">
        <f t="shared" si="26"/>
        <v>45776 0000H</v>
      </c>
      <c r="D438" s="261">
        <v>2191.98</v>
      </c>
      <c r="E438" s="262">
        <v>49.71</v>
      </c>
      <c r="F438" s="261">
        <v>1108.67</v>
      </c>
      <c r="G438" s="262">
        <v>6.2</v>
      </c>
      <c r="H438" s="261"/>
      <c r="I438" s="367"/>
      <c r="J438" s="424">
        <v>75887.28</v>
      </c>
      <c r="K438" s="366">
        <v>928.16</v>
      </c>
      <c r="L438" s="366">
        <v>33641.61</v>
      </c>
      <c r="M438" s="262">
        <v>109.96</v>
      </c>
      <c r="N438" s="261">
        <v>6846.28</v>
      </c>
      <c r="O438" s="366">
        <v>19.05</v>
      </c>
      <c r="P438" s="366">
        <v>34435.9</v>
      </c>
      <c r="Q438" s="366">
        <v>29.7</v>
      </c>
      <c r="R438" s="366"/>
      <c r="S438" s="366"/>
      <c r="T438" s="366">
        <v>732.45</v>
      </c>
      <c r="U438" s="366">
        <v>928.19</v>
      </c>
      <c r="V438" s="366">
        <v>11064.14</v>
      </c>
      <c r="W438" s="366">
        <v>9.0399999999999991</v>
      </c>
      <c r="X438" s="366">
        <v>37632</v>
      </c>
      <c r="Y438" s="366">
        <v>69</v>
      </c>
      <c r="Z438" s="366"/>
      <c r="AA438" s="366"/>
      <c r="AB438" s="366">
        <v>8158.95</v>
      </c>
      <c r="AC438" s="366">
        <v>0</v>
      </c>
      <c r="AD438" s="366"/>
      <c r="AE438" s="262"/>
      <c r="AF438" s="366">
        <v>266.77999999999997</v>
      </c>
      <c r="AG438" s="367">
        <v>0.42</v>
      </c>
      <c r="AH438" s="366"/>
      <c r="AI438" s="262"/>
      <c r="AJ438" s="396">
        <v>135.33000000000001</v>
      </c>
      <c r="AK438" s="367">
        <v>8.43</v>
      </c>
      <c r="AL438" s="396"/>
      <c r="AM438" s="367"/>
      <c r="AN438" s="396"/>
      <c r="AO438" s="367"/>
    </row>
    <row r="439" spans="1:41" ht="15" x14ac:dyDescent="0.2">
      <c r="A439" s="383">
        <f t="shared" si="27"/>
        <v>45776</v>
      </c>
      <c r="B439" s="93" t="s">
        <v>285</v>
      </c>
      <c r="C439" s="101" t="str">
        <f t="shared" si="26"/>
        <v>45776 1200H</v>
      </c>
      <c r="D439" s="362">
        <v>2196.15</v>
      </c>
      <c r="E439" s="363">
        <v>49.71</v>
      </c>
      <c r="F439" s="362">
        <v>1108.67</v>
      </c>
      <c r="G439" s="363">
        <v>6.2</v>
      </c>
      <c r="H439" s="362"/>
      <c r="I439" s="365"/>
      <c r="J439" s="423">
        <v>75893.62</v>
      </c>
      <c r="K439" s="364">
        <v>928.38</v>
      </c>
      <c r="L439" s="364">
        <v>33642.47</v>
      </c>
      <c r="M439" s="363">
        <v>110</v>
      </c>
      <c r="N439" s="362">
        <v>6851.88</v>
      </c>
      <c r="O439" s="364">
        <v>19.05</v>
      </c>
      <c r="P439" s="364">
        <v>34443.300000000003</v>
      </c>
      <c r="Q439" s="364">
        <v>29.7</v>
      </c>
      <c r="R439" s="364"/>
      <c r="S439" s="364"/>
      <c r="T439" s="364">
        <v>732.45</v>
      </c>
      <c r="U439" s="364">
        <v>929.7</v>
      </c>
      <c r="V439" s="364">
        <v>11068.7</v>
      </c>
      <c r="W439" s="364">
        <v>9.0399999999999991</v>
      </c>
      <c r="X439" s="364">
        <v>37639</v>
      </c>
      <c r="Y439" s="364">
        <v>69</v>
      </c>
      <c r="Z439" s="364"/>
      <c r="AA439" s="364"/>
      <c r="AB439" s="364">
        <v>8165.41</v>
      </c>
      <c r="AC439" s="364">
        <v>0</v>
      </c>
      <c r="AD439" s="364"/>
      <c r="AE439" s="363"/>
      <c r="AF439" s="364">
        <v>266.77999999999997</v>
      </c>
      <c r="AG439" s="365">
        <v>0.42</v>
      </c>
      <c r="AH439" s="364"/>
      <c r="AI439" s="363"/>
      <c r="AJ439" s="397">
        <v>135.66999999999999</v>
      </c>
      <c r="AK439" s="365">
        <v>8.51</v>
      </c>
      <c r="AL439" s="397"/>
      <c r="AM439" s="365"/>
      <c r="AN439" s="397"/>
      <c r="AO439" s="365"/>
    </row>
    <row r="440" spans="1:41" ht="15" x14ac:dyDescent="0.2">
      <c r="A440" s="383">
        <f t="shared" si="27"/>
        <v>45777</v>
      </c>
      <c r="B440" s="93" t="s">
        <v>2185</v>
      </c>
      <c r="C440" s="101" t="str">
        <f t="shared" si="26"/>
        <v>45777 0000H</v>
      </c>
      <c r="D440" s="261">
        <v>2202.36</v>
      </c>
      <c r="E440" s="262">
        <v>49.71</v>
      </c>
      <c r="F440" s="261">
        <v>1108.67</v>
      </c>
      <c r="G440" s="262">
        <v>6.2</v>
      </c>
      <c r="H440" s="261"/>
      <c r="I440" s="367"/>
      <c r="J440" s="424">
        <v>75906.539999999994</v>
      </c>
      <c r="K440" s="366">
        <v>928.38</v>
      </c>
      <c r="L440" s="366">
        <v>33645.75</v>
      </c>
      <c r="M440" s="262">
        <v>110.02</v>
      </c>
      <c r="N440" s="261">
        <v>6857.43</v>
      </c>
      <c r="O440" s="366">
        <v>19.05</v>
      </c>
      <c r="P440" s="366">
        <v>34450</v>
      </c>
      <c r="Q440" s="366">
        <v>29.7</v>
      </c>
      <c r="R440" s="366"/>
      <c r="S440" s="366"/>
      <c r="T440" s="366">
        <v>732.45</v>
      </c>
      <c r="U440" s="366">
        <v>931.64</v>
      </c>
      <c r="V440" s="366">
        <v>11073.82</v>
      </c>
      <c r="W440" s="366">
        <v>9.0399999999999991</v>
      </c>
      <c r="X440" s="366">
        <v>37647</v>
      </c>
      <c r="Y440" s="366">
        <v>69</v>
      </c>
      <c r="Z440" s="366"/>
      <c r="AA440" s="366"/>
      <c r="AB440" s="366">
        <v>8173.14</v>
      </c>
      <c r="AC440" s="366">
        <v>0</v>
      </c>
      <c r="AD440" s="366"/>
      <c r="AE440" s="262"/>
      <c r="AF440" s="366">
        <v>266.77999999999997</v>
      </c>
      <c r="AG440" s="367">
        <v>0.42</v>
      </c>
      <c r="AH440" s="366"/>
      <c r="AI440" s="262"/>
      <c r="AJ440" s="396">
        <v>135.66999999999999</v>
      </c>
      <c r="AK440" s="367">
        <v>8.58</v>
      </c>
      <c r="AL440" s="396"/>
      <c r="AM440" s="367"/>
      <c r="AN440" s="396"/>
      <c r="AO440" s="367"/>
    </row>
    <row r="441" spans="1:41" ht="15" x14ac:dyDescent="0.2">
      <c r="A441" s="383">
        <f t="shared" si="27"/>
        <v>45777</v>
      </c>
      <c r="B441" s="93" t="s">
        <v>285</v>
      </c>
      <c r="C441" s="101" t="str">
        <f t="shared" si="26"/>
        <v>45777 1200H</v>
      </c>
      <c r="D441" s="362">
        <v>2206.4899999999998</v>
      </c>
      <c r="E441" s="363">
        <v>49.71</v>
      </c>
      <c r="F441" s="362">
        <v>1108.67</v>
      </c>
      <c r="G441" s="363">
        <v>6.2</v>
      </c>
      <c r="H441" s="362"/>
      <c r="I441" s="365"/>
      <c r="J441" s="423">
        <v>75913.06</v>
      </c>
      <c r="K441" s="364">
        <v>928.54</v>
      </c>
      <c r="L441" s="364">
        <v>33646.58</v>
      </c>
      <c r="M441" s="363">
        <v>110.06</v>
      </c>
      <c r="N441" s="362">
        <v>6863.11</v>
      </c>
      <c r="O441" s="364">
        <v>19.05</v>
      </c>
      <c r="P441" s="364">
        <v>34458.1</v>
      </c>
      <c r="Q441" s="364">
        <v>29.7</v>
      </c>
      <c r="R441" s="364"/>
      <c r="S441" s="364"/>
      <c r="T441" s="364">
        <v>732.45</v>
      </c>
      <c r="U441" s="364">
        <v>933.06</v>
      </c>
      <c r="V441" s="364">
        <v>11078.29</v>
      </c>
      <c r="W441" s="364">
        <v>9.0399999999999991</v>
      </c>
      <c r="X441" s="364">
        <v>37653</v>
      </c>
      <c r="Y441" s="364">
        <v>69</v>
      </c>
      <c r="Z441" s="364"/>
      <c r="AA441" s="364"/>
      <c r="AB441" s="364">
        <v>8179.66</v>
      </c>
      <c r="AC441" s="364">
        <v>0</v>
      </c>
      <c r="AD441" s="364"/>
      <c r="AE441" s="363"/>
      <c r="AF441" s="364">
        <v>266.77999999999997</v>
      </c>
      <c r="AG441" s="365">
        <v>0.42</v>
      </c>
      <c r="AH441" s="364"/>
      <c r="AI441" s="363"/>
      <c r="AJ441" s="397">
        <v>135.72999999999999</v>
      </c>
      <c r="AK441" s="365">
        <v>8.64</v>
      </c>
      <c r="AL441" s="397"/>
      <c r="AM441" s="365"/>
      <c r="AN441" s="397"/>
      <c r="AO441" s="365"/>
    </row>
    <row r="442" spans="1:41" ht="15" x14ac:dyDescent="0.2">
      <c r="A442" s="383">
        <f t="shared" si="27"/>
        <v>45778</v>
      </c>
      <c r="B442" s="93" t="s">
        <v>2185</v>
      </c>
      <c r="C442" s="101" t="str">
        <f t="shared" si="26"/>
        <v>45778 0000H</v>
      </c>
      <c r="D442" s="261">
        <v>2212.4699999999998</v>
      </c>
      <c r="E442" s="262">
        <v>49.71</v>
      </c>
      <c r="F442" s="261">
        <v>1108.67</v>
      </c>
      <c r="G442" s="262">
        <v>6.2</v>
      </c>
      <c r="H442" s="261"/>
      <c r="I442" s="367"/>
      <c r="J442" s="424">
        <v>75925.86</v>
      </c>
      <c r="K442" s="366">
        <v>928.56</v>
      </c>
      <c r="L442" s="366">
        <v>33649.839999999997</v>
      </c>
      <c r="M442" s="262">
        <v>110.07</v>
      </c>
      <c r="N442" s="261">
        <v>6868.69</v>
      </c>
      <c r="O442" s="366">
        <v>19.05</v>
      </c>
      <c r="P442" s="366">
        <v>34464.199999999997</v>
      </c>
      <c r="Q442" s="366">
        <v>29.7</v>
      </c>
      <c r="R442" s="366"/>
      <c r="S442" s="366"/>
      <c r="T442" s="366">
        <v>732.45</v>
      </c>
      <c r="U442" s="366">
        <v>935.08</v>
      </c>
      <c r="V442" s="366">
        <v>11083.54</v>
      </c>
      <c r="W442" s="366">
        <v>9.0399999999999991</v>
      </c>
      <c r="X442" s="366">
        <v>37661</v>
      </c>
      <c r="Y442" s="366">
        <v>69</v>
      </c>
      <c r="Z442" s="366"/>
      <c r="AA442" s="366"/>
      <c r="AB442" s="366">
        <v>8186.64</v>
      </c>
      <c r="AC442" s="366">
        <v>0</v>
      </c>
      <c r="AD442" s="366"/>
      <c r="AE442" s="262"/>
      <c r="AF442" s="366">
        <v>266.77999999999997</v>
      </c>
      <c r="AG442" s="367">
        <v>0.42</v>
      </c>
      <c r="AH442" s="366"/>
      <c r="AI442" s="262"/>
      <c r="AJ442" s="396">
        <v>137.16</v>
      </c>
      <c r="AK442" s="367">
        <v>8.68</v>
      </c>
      <c r="AL442" s="396"/>
      <c r="AM442" s="367"/>
      <c r="AN442" s="396"/>
      <c r="AO442" s="367"/>
    </row>
    <row r="443" spans="1:41" ht="15" x14ac:dyDescent="0.2">
      <c r="A443" s="383">
        <f t="shared" si="27"/>
        <v>45778</v>
      </c>
      <c r="B443" s="93" t="s">
        <v>285</v>
      </c>
      <c r="C443" s="101" t="str">
        <f t="shared" si="26"/>
        <v>45778 1200H</v>
      </c>
      <c r="D443" s="362">
        <v>2216.69</v>
      </c>
      <c r="E443" s="363">
        <v>49.71</v>
      </c>
      <c r="F443" s="362">
        <v>1108.67</v>
      </c>
      <c r="G443" s="363">
        <v>6.2</v>
      </c>
      <c r="H443" s="362"/>
      <c r="I443" s="365"/>
      <c r="J443" s="423">
        <v>75928.3</v>
      </c>
      <c r="K443" s="364">
        <v>928.82</v>
      </c>
      <c r="L443" s="364">
        <v>33649.839999999997</v>
      </c>
      <c r="M443" s="363">
        <v>110.12</v>
      </c>
      <c r="N443" s="362">
        <v>6874.38</v>
      </c>
      <c r="O443" s="364">
        <v>19.05</v>
      </c>
      <c r="P443" s="364">
        <v>34471.5</v>
      </c>
      <c r="Q443" s="364">
        <v>29.7</v>
      </c>
      <c r="R443" s="364"/>
      <c r="S443" s="364"/>
      <c r="T443" s="364">
        <v>732.45</v>
      </c>
      <c r="U443" s="364">
        <v>936.49</v>
      </c>
      <c r="V443" s="364">
        <v>11087.88</v>
      </c>
      <c r="W443" s="364">
        <v>9.0399999999999991</v>
      </c>
      <c r="X443" s="364">
        <v>37668</v>
      </c>
      <c r="Y443" s="364">
        <v>69</v>
      </c>
      <c r="Z443" s="364"/>
      <c r="AA443" s="364"/>
      <c r="AB443" s="364">
        <v>8192.7999999999993</v>
      </c>
      <c r="AC443" s="364">
        <v>0</v>
      </c>
      <c r="AD443" s="364"/>
      <c r="AE443" s="363"/>
      <c r="AF443" s="364">
        <v>266.77999999999997</v>
      </c>
      <c r="AG443" s="365">
        <v>0.42</v>
      </c>
      <c r="AH443" s="364"/>
      <c r="AI443" s="363"/>
      <c r="AJ443" s="397">
        <v>137.16</v>
      </c>
      <c r="AK443" s="365">
        <v>8.73</v>
      </c>
      <c r="AL443" s="397"/>
      <c r="AM443" s="365"/>
      <c r="AN443" s="397"/>
      <c r="AO443" s="365"/>
    </row>
    <row r="444" spans="1:41" ht="15" x14ac:dyDescent="0.2">
      <c r="A444" s="383">
        <f t="shared" si="27"/>
        <v>45779</v>
      </c>
      <c r="B444" s="93" t="s">
        <v>2185</v>
      </c>
      <c r="C444" s="101" t="str">
        <f t="shared" si="26"/>
        <v>45779 0000H</v>
      </c>
      <c r="D444" s="261">
        <v>2222.54</v>
      </c>
      <c r="E444" s="262">
        <v>49.71</v>
      </c>
      <c r="F444" s="261">
        <v>1108.67</v>
      </c>
      <c r="G444" s="262">
        <v>6.2</v>
      </c>
      <c r="H444" s="261"/>
      <c r="I444" s="367"/>
      <c r="J444" s="424">
        <v>75939.64</v>
      </c>
      <c r="K444" s="366">
        <v>928.85</v>
      </c>
      <c r="L444" s="366">
        <v>33649.839999999997</v>
      </c>
      <c r="M444" s="262">
        <v>110.15</v>
      </c>
      <c r="N444" s="261">
        <v>6880.18</v>
      </c>
      <c r="O444" s="366">
        <v>19.05</v>
      </c>
      <c r="P444" s="366">
        <v>34477.699999999997</v>
      </c>
      <c r="Q444" s="366">
        <v>29.7</v>
      </c>
      <c r="R444" s="366"/>
      <c r="S444" s="366"/>
      <c r="T444" s="366">
        <v>732.45</v>
      </c>
      <c r="U444" s="366">
        <v>938.28</v>
      </c>
      <c r="V444" s="366">
        <v>11093.13</v>
      </c>
      <c r="W444" s="366">
        <v>9.0399999999999991</v>
      </c>
      <c r="X444" s="366">
        <v>37675</v>
      </c>
      <c r="Y444" s="366">
        <v>69</v>
      </c>
      <c r="Z444" s="366"/>
      <c r="AA444" s="366"/>
      <c r="AB444" s="366">
        <v>8199.68</v>
      </c>
      <c r="AC444" s="366">
        <v>0</v>
      </c>
      <c r="AD444" s="366"/>
      <c r="AE444" s="262"/>
      <c r="AF444" s="366">
        <v>266.77999999999997</v>
      </c>
      <c r="AG444" s="367">
        <v>0.42</v>
      </c>
      <c r="AH444" s="366"/>
      <c r="AI444" s="262"/>
      <c r="AJ444" s="396">
        <v>138.72</v>
      </c>
      <c r="AK444" s="367">
        <v>8.7799999999999994</v>
      </c>
      <c r="AL444" s="396"/>
      <c r="AM444" s="367"/>
      <c r="AN444" s="396"/>
      <c r="AO444" s="367"/>
    </row>
    <row r="445" spans="1:41" ht="15" x14ac:dyDescent="0.2">
      <c r="A445" s="383">
        <f t="shared" si="27"/>
        <v>45779</v>
      </c>
      <c r="B445" s="93" t="s">
        <v>285</v>
      </c>
      <c r="C445" s="101" t="str">
        <f t="shared" si="26"/>
        <v>45779 1200H</v>
      </c>
      <c r="D445" s="362">
        <v>2227.0700000000002</v>
      </c>
      <c r="E445" s="363">
        <v>49.71</v>
      </c>
      <c r="F445" s="362">
        <v>1108.67</v>
      </c>
      <c r="G445" s="363">
        <v>6.2</v>
      </c>
      <c r="H445" s="362"/>
      <c r="I445" s="365"/>
      <c r="J445" s="423">
        <v>75941.740000000005</v>
      </c>
      <c r="K445" s="364">
        <v>929.2</v>
      </c>
      <c r="L445" s="364">
        <v>33650.65</v>
      </c>
      <c r="M445" s="363">
        <v>110.18</v>
      </c>
      <c r="N445" s="362">
        <v>6885.93</v>
      </c>
      <c r="O445" s="364">
        <v>19.05</v>
      </c>
      <c r="P445" s="364">
        <v>34485.1</v>
      </c>
      <c r="Q445" s="364">
        <v>29.7</v>
      </c>
      <c r="R445" s="364"/>
      <c r="S445" s="364"/>
      <c r="T445" s="364">
        <v>732.46</v>
      </c>
      <c r="U445" s="364">
        <v>939.67</v>
      </c>
      <c r="V445" s="364">
        <v>11097.48</v>
      </c>
      <c r="W445" s="364">
        <v>9.0399999999999991</v>
      </c>
      <c r="X445" s="364">
        <v>37682</v>
      </c>
      <c r="Y445" s="364">
        <v>69</v>
      </c>
      <c r="Z445" s="364"/>
      <c r="AA445" s="364"/>
      <c r="AB445" s="364">
        <v>8205.7000000000007</v>
      </c>
      <c r="AC445" s="364">
        <v>0</v>
      </c>
      <c r="AD445" s="364"/>
      <c r="AE445" s="363"/>
      <c r="AF445" s="364">
        <v>266.77999999999997</v>
      </c>
      <c r="AG445" s="365">
        <v>0.42</v>
      </c>
      <c r="AH445" s="364"/>
      <c r="AI445" s="363"/>
      <c r="AJ445" s="397">
        <v>139.69999999999999</v>
      </c>
      <c r="AK445" s="365">
        <v>8.82</v>
      </c>
      <c r="AL445" s="397"/>
      <c r="AM445" s="365"/>
      <c r="AN445" s="397"/>
      <c r="AO445" s="365"/>
    </row>
    <row r="446" spans="1:41" ht="15" x14ac:dyDescent="0.2">
      <c r="A446" s="383">
        <f t="shared" si="27"/>
        <v>45780</v>
      </c>
      <c r="B446" s="93" t="s">
        <v>2185</v>
      </c>
      <c r="C446" s="101" t="str">
        <f t="shared" si="26"/>
        <v>45780 0000H</v>
      </c>
      <c r="D446" s="261">
        <v>2233.0300000000002</v>
      </c>
      <c r="E446" s="262">
        <v>49.71</v>
      </c>
      <c r="F446" s="261">
        <v>1108.67</v>
      </c>
      <c r="G446" s="262">
        <v>6.2</v>
      </c>
      <c r="H446" s="261"/>
      <c r="I446" s="367"/>
      <c r="J446" s="424">
        <v>75956.039999999994</v>
      </c>
      <c r="K446" s="366">
        <v>929.21</v>
      </c>
      <c r="L446" s="366">
        <v>33654.089999999997</v>
      </c>
      <c r="M446" s="262">
        <v>110.19</v>
      </c>
      <c r="N446" s="261">
        <v>6891.65</v>
      </c>
      <c r="O446" s="366">
        <v>19.05</v>
      </c>
      <c r="P446" s="366">
        <v>34492</v>
      </c>
      <c r="Q446" s="366">
        <v>29.7</v>
      </c>
      <c r="R446" s="366"/>
      <c r="S446" s="366"/>
      <c r="T446" s="366">
        <v>732.46</v>
      </c>
      <c r="U446" s="366">
        <v>941.72</v>
      </c>
      <c r="V446" s="366">
        <v>11102.91</v>
      </c>
      <c r="W446" s="366">
        <v>9.0399999999999991</v>
      </c>
      <c r="X446" s="366">
        <v>37689</v>
      </c>
      <c r="Y446" s="366">
        <v>69</v>
      </c>
      <c r="Z446" s="366"/>
      <c r="AA446" s="366"/>
      <c r="AB446" s="366">
        <v>8213</v>
      </c>
      <c r="AC446" s="366">
        <v>0</v>
      </c>
      <c r="AD446" s="366"/>
      <c r="AE446" s="262"/>
      <c r="AF446" s="366">
        <v>266.77999999999997</v>
      </c>
      <c r="AG446" s="367">
        <v>0.42</v>
      </c>
      <c r="AH446" s="366"/>
      <c r="AI446" s="262"/>
      <c r="AJ446" s="396">
        <v>141.05000000000001</v>
      </c>
      <c r="AK446" s="367">
        <v>8.86</v>
      </c>
      <c r="AL446" s="396"/>
      <c r="AM446" s="367"/>
      <c r="AN446" s="396"/>
      <c r="AO446" s="367"/>
    </row>
    <row r="447" spans="1:41" ht="15" x14ac:dyDescent="0.2">
      <c r="A447" s="383">
        <f t="shared" si="27"/>
        <v>45780</v>
      </c>
      <c r="B447" s="93" t="s">
        <v>285</v>
      </c>
      <c r="C447" s="101" t="str">
        <f t="shared" si="26"/>
        <v>45780 1200H</v>
      </c>
      <c r="D447" s="362">
        <v>2236.9699999999998</v>
      </c>
      <c r="E447" s="363">
        <v>49.71</v>
      </c>
      <c r="F447" s="362">
        <v>1108.67</v>
      </c>
      <c r="G447" s="363">
        <v>6.2</v>
      </c>
      <c r="H447" s="362"/>
      <c r="I447" s="365"/>
      <c r="J447" s="423">
        <v>75961.600000000006</v>
      </c>
      <c r="K447" s="364">
        <v>929.38</v>
      </c>
      <c r="L447" s="364">
        <v>33654.67</v>
      </c>
      <c r="M447" s="363">
        <v>110.21</v>
      </c>
      <c r="N447" s="362">
        <v>6897.44</v>
      </c>
      <c r="O447" s="364">
        <v>19.05</v>
      </c>
      <c r="P447" s="364">
        <v>34500.300000000003</v>
      </c>
      <c r="Q447" s="364">
        <v>29.7</v>
      </c>
      <c r="R447" s="364"/>
      <c r="S447" s="364"/>
      <c r="T447" s="364">
        <v>732.46</v>
      </c>
      <c r="U447" s="364">
        <v>943.06</v>
      </c>
      <c r="V447" s="364">
        <v>11107.6</v>
      </c>
      <c r="W447" s="364">
        <v>9.0399999999999991</v>
      </c>
      <c r="X447" s="364">
        <v>37695</v>
      </c>
      <c r="Y447" s="364">
        <v>69</v>
      </c>
      <c r="Z447" s="364"/>
      <c r="AA447" s="364"/>
      <c r="AB447" s="364">
        <v>8219.2900000000009</v>
      </c>
      <c r="AC447" s="364">
        <v>0</v>
      </c>
      <c r="AD447" s="364"/>
      <c r="AE447" s="363"/>
      <c r="AF447" s="364">
        <v>266.77999999999997</v>
      </c>
      <c r="AG447" s="365">
        <v>0.42</v>
      </c>
      <c r="AH447" s="364"/>
      <c r="AI447" s="363"/>
      <c r="AJ447" s="397">
        <v>141.05000000000001</v>
      </c>
      <c r="AK447" s="365">
        <v>8.92</v>
      </c>
      <c r="AL447" s="397"/>
      <c r="AM447" s="365"/>
      <c r="AN447" s="397"/>
      <c r="AO447" s="365"/>
    </row>
    <row r="448" spans="1:41" ht="15" x14ac:dyDescent="0.2">
      <c r="A448" s="383">
        <f t="shared" si="27"/>
        <v>45781</v>
      </c>
      <c r="B448" s="93" t="s">
        <v>2185</v>
      </c>
      <c r="C448" s="101" t="str">
        <f t="shared" si="26"/>
        <v>45781 0000H</v>
      </c>
      <c r="D448" s="261">
        <v>2241.81</v>
      </c>
      <c r="E448" s="262">
        <v>49.71</v>
      </c>
      <c r="F448" s="261">
        <v>1108.67</v>
      </c>
      <c r="G448" s="262">
        <v>6.2</v>
      </c>
      <c r="H448" s="261"/>
      <c r="I448" s="367"/>
      <c r="J448" s="424">
        <v>75971.63</v>
      </c>
      <c r="K448" s="366">
        <v>929.42</v>
      </c>
      <c r="L448" s="366">
        <v>33657.51</v>
      </c>
      <c r="M448" s="262">
        <v>110.22</v>
      </c>
      <c r="N448" s="261">
        <v>6903.24</v>
      </c>
      <c r="O448" s="366">
        <v>19.05</v>
      </c>
      <c r="P448" s="366">
        <v>34507.9</v>
      </c>
      <c r="Q448" s="366">
        <v>29.7</v>
      </c>
      <c r="R448" s="366"/>
      <c r="S448" s="366"/>
      <c r="T448" s="366">
        <v>732.46</v>
      </c>
      <c r="U448" s="366">
        <v>944.79</v>
      </c>
      <c r="V448" s="366">
        <v>11112.71</v>
      </c>
      <c r="W448" s="366">
        <v>9.0399999999999991</v>
      </c>
      <c r="X448" s="366">
        <v>37703</v>
      </c>
      <c r="Y448" s="366">
        <v>69</v>
      </c>
      <c r="Z448" s="366"/>
      <c r="AA448" s="366"/>
      <c r="AB448" s="366">
        <v>8226.57</v>
      </c>
      <c r="AC448" s="366">
        <v>0</v>
      </c>
      <c r="AD448" s="366"/>
      <c r="AE448" s="262"/>
      <c r="AF448" s="366">
        <v>266.77999999999997</v>
      </c>
      <c r="AG448" s="367">
        <v>0.42</v>
      </c>
      <c r="AH448" s="366"/>
      <c r="AI448" s="262"/>
      <c r="AJ448" s="396">
        <v>141.05000000000001</v>
      </c>
      <c r="AK448" s="367">
        <v>8.98</v>
      </c>
      <c r="AL448" s="396"/>
      <c r="AM448" s="367"/>
      <c r="AN448" s="396"/>
      <c r="AO448" s="367"/>
    </row>
    <row r="449" spans="1:41" ht="15" x14ac:dyDescent="0.2">
      <c r="A449" s="383">
        <f t="shared" si="27"/>
        <v>45781</v>
      </c>
      <c r="B449" s="93" t="s">
        <v>285</v>
      </c>
      <c r="C449" s="101" t="str">
        <f t="shared" si="26"/>
        <v>45781 1200H</v>
      </c>
      <c r="D449" s="362">
        <v>2245.6999999999998</v>
      </c>
      <c r="E449" s="363">
        <v>49.71</v>
      </c>
      <c r="F449" s="362">
        <v>1108.67</v>
      </c>
      <c r="G449" s="363">
        <v>6.2</v>
      </c>
      <c r="H449" s="362"/>
      <c r="I449" s="365"/>
      <c r="J449" s="423">
        <v>75974.789999999994</v>
      </c>
      <c r="K449" s="364">
        <v>929.65</v>
      </c>
      <c r="L449" s="364">
        <v>33657.51</v>
      </c>
      <c r="M449" s="363">
        <v>110.26</v>
      </c>
      <c r="N449" s="362">
        <v>6908.99</v>
      </c>
      <c r="O449" s="364">
        <v>19.05</v>
      </c>
      <c r="P449" s="364">
        <v>34515.699999999997</v>
      </c>
      <c r="Q449" s="364">
        <v>29.7</v>
      </c>
      <c r="R449" s="364"/>
      <c r="S449" s="364"/>
      <c r="T449" s="364">
        <v>732.42</v>
      </c>
      <c r="U449" s="364">
        <v>946.19</v>
      </c>
      <c r="V449" s="364">
        <v>11117.1</v>
      </c>
      <c r="W449" s="364">
        <v>9.0399999999999991</v>
      </c>
      <c r="X449" s="364">
        <v>37709</v>
      </c>
      <c r="Y449" s="364">
        <v>69</v>
      </c>
      <c r="Z449" s="364"/>
      <c r="AA449" s="364"/>
      <c r="AB449" s="364">
        <v>8232.69</v>
      </c>
      <c r="AC449" s="364">
        <v>0</v>
      </c>
      <c r="AD449" s="364"/>
      <c r="AE449" s="363"/>
      <c r="AF449" s="364">
        <v>266.77999999999997</v>
      </c>
      <c r="AG449" s="365">
        <v>0.42</v>
      </c>
      <c r="AH449" s="364"/>
      <c r="AI449" s="363"/>
      <c r="AJ449" s="397">
        <v>141.05000000000001</v>
      </c>
      <c r="AK449" s="365">
        <v>9.0299999999999994</v>
      </c>
      <c r="AL449" s="397"/>
      <c r="AM449" s="365"/>
      <c r="AN449" s="397"/>
      <c r="AO449" s="365"/>
    </row>
    <row r="450" spans="1:41" ht="15" x14ac:dyDescent="0.2">
      <c r="A450" s="383">
        <f t="shared" si="27"/>
        <v>45782</v>
      </c>
      <c r="B450" s="93" t="s">
        <v>2185</v>
      </c>
      <c r="C450" s="101" t="str">
        <f t="shared" si="26"/>
        <v>45782 0000H</v>
      </c>
      <c r="D450" s="261">
        <v>2250.3000000000002</v>
      </c>
      <c r="E450" s="262">
        <v>49.71</v>
      </c>
      <c r="F450" s="261">
        <v>1108.67</v>
      </c>
      <c r="G450" s="262">
        <v>6.2</v>
      </c>
      <c r="H450" s="261"/>
      <c r="I450" s="367"/>
      <c r="J450" s="424">
        <v>75983.97</v>
      </c>
      <c r="K450" s="366">
        <v>929.77</v>
      </c>
      <c r="L450" s="366">
        <v>33658.58</v>
      </c>
      <c r="M450" s="262">
        <v>110.31</v>
      </c>
      <c r="N450" s="261">
        <v>6914.72</v>
      </c>
      <c r="O450" s="366">
        <v>19.05</v>
      </c>
      <c r="P450" s="366">
        <v>34523.4</v>
      </c>
      <c r="Q450" s="366">
        <v>29.7</v>
      </c>
      <c r="R450" s="366"/>
      <c r="S450" s="366"/>
      <c r="T450" s="366">
        <v>732.46</v>
      </c>
      <c r="U450" s="366">
        <v>947.81</v>
      </c>
      <c r="V450" s="366">
        <v>11121.8</v>
      </c>
      <c r="W450" s="366">
        <v>9.0399999999999991</v>
      </c>
      <c r="X450" s="366">
        <v>37716</v>
      </c>
      <c r="Y450" s="366">
        <v>69</v>
      </c>
      <c r="Z450" s="366"/>
      <c r="AA450" s="366"/>
      <c r="AB450" s="366">
        <v>8238.73</v>
      </c>
      <c r="AC450" s="366">
        <v>0</v>
      </c>
      <c r="AD450" s="366"/>
      <c r="AE450" s="262"/>
      <c r="AF450" s="366">
        <v>266.77999999999997</v>
      </c>
      <c r="AG450" s="367">
        <v>0.42</v>
      </c>
      <c r="AH450" s="366"/>
      <c r="AI450" s="262"/>
      <c r="AJ450" s="396">
        <v>141.05000000000001</v>
      </c>
      <c r="AK450" s="367">
        <v>9.0299999999999994</v>
      </c>
      <c r="AL450" s="396"/>
      <c r="AM450" s="367"/>
      <c r="AN450" s="396"/>
      <c r="AO450" s="367"/>
    </row>
    <row r="451" spans="1:41" ht="15" x14ac:dyDescent="0.2">
      <c r="A451" s="383">
        <f t="shared" si="27"/>
        <v>45782</v>
      </c>
      <c r="B451" s="93" t="s">
        <v>285</v>
      </c>
      <c r="C451" s="101" t="str">
        <f t="shared" si="26"/>
        <v>45782 1200H</v>
      </c>
      <c r="D451" s="362">
        <v>2254.4499999999998</v>
      </c>
      <c r="E451" s="363">
        <v>49.71</v>
      </c>
      <c r="F451" s="362">
        <v>1108.67</v>
      </c>
      <c r="G451" s="363">
        <v>6.2</v>
      </c>
      <c r="H451" s="362"/>
      <c r="I451" s="365"/>
      <c r="J451" s="423">
        <v>75985.52</v>
      </c>
      <c r="K451" s="364">
        <v>930.1</v>
      </c>
      <c r="L451" s="364">
        <v>33659.26</v>
      </c>
      <c r="M451" s="363">
        <v>110.36</v>
      </c>
      <c r="N451" s="362">
        <v>6920.39</v>
      </c>
      <c r="O451" s="364">
        <v>19.05</v>
      </c>
      <c r="P451" s="364">
        <v>34530.800000000003</v>
      </c>
      <c r="Q451" s="364">
        <v>29.7</v>
      </c>
      <c r="R451" s="364"/>
      <c r="S451" s="364"/>
      <c r="T451" s="364">
        <v>732.53</v>
      </c>
      <c r="U451" s="364">
        <v>948.99</v>
      </c>
      <c r="V451" s="364">
        <v>11125.65</v>
      </c>
      <c r="W451" s="364">
        <v>9.0399999999999991</v>
      </c>
      <c r="X451" s="364">
        <v>37722</v>
      </c>
      <c r="Y451" s="364">
        <v>69</v>
      </c>
      <c r="Z451" s="364"/>
      <c r="AA451" s="364"/>
      <c r="AB451" s="364">
        <v>8244.67</v>
      </c>
      <c r="AC451" s="364">
        <v>0</v>
      </c>
      <c r="AD451" s="364"/>
      <c r="AE451" s="363"/>
      <c r="AF451" s="364">
        <v>266.95</v>
      </c>
      <c r="AG451" s="365">
        <v>0.42</v>
      </c>
      <c r="AH451" s="364"/>
      <c r="AI451" s="363"/>
      <c r="AJ451" s="397">
        <v>141.31</v>
      </c>
      <c r="AK451" s="365">
        <v>9.1999999999999993</v>
      </c>
      <c r="AL451" s="397"/>
      <c r="AM451" s="365"/>
      <c r="AN451" s="397"/>
      <c r="AO451" s="365"/>
    </row>
    <row r="452" spans="1:41" ht="15" x14ac:dyDescent="0.2">
      <c r="A452" s="383">
        <f t="shared" si="27"/>
        <v>45783</v>
      </c>
      <c r="B452" s="93" t="s">
        <v>2185</v>
      </c>
      <c r="C452" s="101" t="str">
        <f t="shared" si="26"/>
        <v>45783 0000H</v>
      </c>
      <c r="D452" s="261">
        <v>2260.66</v>
      </c>
      <c r="E452" s="262">
        <v>49.71</v>
      </c>
      <c r="F452" s="261">
        <v>1108.67</v>
      </c>
      <c r="G452" s="262">
        <v>6.2</v>
      </c>
      <c r="H452" s="261"/>
      <c r="I452" s="367"/>
      <c r="J452" s="424">
        <v>75990.16</v>
      </c>
      <c r="K452" s="366">
        <v>930.18</v>
      </c>
      <c r="L452" s="366">
        <v>33662.870000000003</v>
      </c>
      <c r="M452" s="262">
        <v>110.36</v>
      </c>
      <c r="N452" s="261">
        <v>6926.19</v>
      </c>
      <c r="O452" s="366">
        <v>19.05</v>
      </c>
      <c r="P452" s="366">
        <v>34538.400000000001</v>
      </c>
      <c r="Q452" s="366">
        <v>29.7</v>
      </c>
      <c r="R452" s="366"/>
      <c r="S452" s="366"/>
      <c r="T452" s="366">
        <v>732.53</v>
      </c>
      <c r="U452" s="366">
        <v>950.69</v>
      </c>
      <c r="V452" s="366">
        <v>11130.55</v>
      </c>
      <c r="W452" s="366">
        <v>9.0399999999999991</v>
      </c>
      <c r="X452" s="366">
        <v>37730</v>
      </c>
      <c r="Y452" s="366">
        <v>69</v>
      </c>
      <c r="Z452" s="366"/>
      <c r="AA452" s="366"/>
      <c r="AB452" s="366">
        <v>8251.84</v>
      </c>
      <c r="AC452" s="366">
        <v>0</v>
      </c>
      <c r="AD452" s="366"/>
      <c r="AE452" s="262"/>
      <c r="AF452" s="366">
        <v>267.07</v>
      </c>
      <c r="AG452" s="367">
        <v>0.43</v>
      </c>
      <c r="AH452" s="366"/>
      <c r="AI452" s="262"/>
      <c r="AJ452" s="396">
        <v>143.13999999999999</v>
      </c>
      <c r="AK452" s="367">
        <v>9.23</v>
      </c>
      <c r="AL452" s="396"/>
      <c r="AM452" s="367"/>
      <c r="AN452" s="396"/>
      <c r="AO452" s="367"/>
    </row>
    <row r="453" spans="1:41" ht="15" x14ac:dyDescent="0.2">
      <c r="A453" s="383">
        <f t="shared" si="27"/>
        <v>45783</v>
      </c>
      <c r="B453" s="93" t="s">
        <v>285</v>
      </c>
      <c r="C453" s="101" t="str">
        <f t="shared" si="26"/>
        <v>45783 1200H</v>
      </c>
      <c r="D453" s="362">
        <v>2265.0100000000002</v>
      </c>
      <c r="E453" s="363">
        <v>49.71</v>
      </c>
      <c r="F453" s="362">
        <v>1108.67</v>
      </c>
      <c r="G453" s="363">
        <v>6.2</v>
      </c>
      <c r="H453" s="362"/>
      <c r="I453" s="365"/>
      <c r="J453" s="423">
        <v>75991.850000000006</v>
      </c>
      <c r="K453" s="364">
        <v>930.45</v>
      </c>
      <c r="L453" s="364">
        <v>33663.21</v>
      </c>
      <c r="M453" s="363">
        <v>110.4</v>
      </c>
      <c r="N453" s="362">
        <v>6931.94</v>
      </c>
      <c r="O453" s="364">
        <v>19.05</v>
      </c>
      <c r="P453" s="364">
        <v>34546.400000000001</v>
      </c>
      <c r="Q453" s="364">
        <v>29.7</v>
      </c>
      <c r="R453" s="364"/>
      <c r="S453" s="364"/>
      <c r="T453" s="364">
        <v>732.53</v>
      </c>
      <c r="U453" s="364">
        <v>951.78</v>
      </c>
      <c r="V453" s="364">
        <v>11134.95</v>
      </c>
      <c r="W453" s="364">
        <v>9.0399999999999991</v>
      </c>
      <c r="X453" s="364">
        <v>37737</v>
      </c>
      <c r="Y453" s="364">
        <v>69</v>
      </c>
      <c r="Z453" s="364"/>
      <c r="AA453" s="364"/>
      <c r="AB453" s="364">
        <v>8257.99</v>
      </c>
      <c r="AC453" s="364">
        <v>0</v>
      </c>
      <c r="AD453" s="364"/>
      <c r="AE453" s="363"/>
      <c r="AF453" s="364">
        <v>267.25</v>
      </c>
      <c r="AG453" s="365">
        <v>0.43</v>
      </c>
      <c r="AH453" s="364"/>
      <c r="AI453" s="363"/>
      <c r="AJ453" s="397">
        <v>143.88</v>
      </c>
      <c r="AK453" s="365">
        <v>9.31</v>
      </c>
      <c r="AL453" s="397"/>
      <c r="AM453" s="365"/>
      <c r="AN453" s="397"/>
      <c r="AO453" s="365"/>
    </row>
    <row r="454" spans="1:41" ht="15" x14ac:dyDescent="0.2">
      <c r="A454" s="383">
        <f t="shared" si="27"/>
        <v>45784</v>
      </c>
      <c r="B454" s="93" t="s">
        <v>2185</v>
      </c>
      <c r="C454" s="101" t="str">
        <f t="shared" si="26"/>
        <v>45784 0000H</v>
      </c>
      <c r="D454" s="261">
        <v>2271.2399999999998</v>
      </c>
      <c r="E454" s="262">
        <v>49.71</v>
      </c>
      <c r="F454" s="261">
        <v>1108.67</v>
      </c>
      <c r="G454" s="262">
        <v>6.2</v>
      </c>
      <c r="H454" s="261"/>
      <c r="I454" s="367"/>
      <c r="J454" s="424">
        <v>75998.36</v>
      </c>
      <c r="K454" s="366">
        <v>930.45</v>
      </c>
      <c r="L454" s="366">
        <v>33665.699999999997</v>
      </c>
      <c r="M454" s="262">
        <v>110.44</v>
      </c>
      <c r="N454" s="261">
        <v>6937.71</v>
      </c>
      <c r="O454" s="366">
        <v>19.05</v>
      </c>
      <c r="P454" s="366">
        <v>34553.9</v>
      </c>
      <c r="Q454" s="366">
        <v>29.7</v>
      </c>
      <c r="R454" s="366"/>
      <c r="S454" s="366"/>
      <c r="T454" s="366">
        <v>732.53</v>
      </c>
      <c r="U454" s="366">
        <v>953.56</v>
      </c>
      <c r="V454" s="366">
        <v>11140.25</v>
      </c>
      <c r="W454" s="366">
        <v>9.0399999999999991</v>
      </c>
      <c r="X454" s="366">
        <v>37745</v>
      </c>
      <c r="Y454" s="366">
        <v>69</v>
      </c>
      <c r="Z454" s="366"/>
      <c r="AA454" s="366"/>
      <c r="AB454" s="366">
        <v>8265.4599999999991</v>
      </c>
      <c r="AC454" s="366">
        <v>0</v>
      </c>
      <c r="AD454" s="366"/>
      <c r="AE454" s="262"/>
      <c r="AF454" s="366">
        <v>267.41000000000003</v>
      </c>
      <c r="AG454" s="367">
        <v>0.43</v>
      </c>
      <c r="AH454" s="366"/>
      <c r="AI454" s="262"/>
      <c r="AJ454" s="396">
        <v>146.15</v>
      </c>
      <c r="AK454" s="367">
        <v>9.33</v>
      </c>
      <c r="AL454" s="396"/>
      <c r="AM454" s="367"/>
      <c r="AN454" s="396"/>
      <c r="AO454" s="367"/>
    </row>
    <row r="455" spans="1:41" ht="15" x14ac:dyDescent="0.2">
      <c r="A455" s="383">
        <f t="shared" si="27"/>
        <v>45784</v>
      </c>
      <c r="B455" s="93" t="s">
        <v>285</v>
      </c>
      <c r="C455" s="101" t="str">
        <f t="shared" si="26"/>
        <v>45784 1200H</v>
      </c>
      <c r="D455" s="362">
        <v>2275.4499999999998</v>
      </c>
      <c r="E455" s="363">
        <v>49.71</v>
      </c>
      <c r="F455" s="362">
        <v>1108.67</v>
      </c>
      <c r="G455" s="363">
        <v>6.2</v>
      </c>
      <c r="H455" s="362"/>
      <c r="I455" s="365"/>
      <c r="J455" s="423">
        <v>75999.81</v>
      </c>
      <c r="K455" s="364">
        <v>930.78</v>
      </c>
      <c r="L455" s="364">
        <v>33667.589999999997</v>
      </c>
      <c r="M455" s="363">
        <v>110.46</v>
      </c>
      <c r="N455" s="362">
        <v>6943.49</v>
      </c>
      <c r="O455" s="364">
        <v>19.05</v>
      </c>
      <c r="P455" s="364">
        <v>34561.5</v>
      </c>
      <c r="Q455" s="364">
        <v>29.7</v>
      </c>
      <c r="R455" s="364"/>
      <c r="S455" s="364"/>
      <c r="T455" s="364">
        <v>732.53</v>
      </c>
      <c r="U455" s="364">
        <v>955.02</v>
      </c>
      <c r="V455" s="364">
        <v>11144.66</v>
      </c>
      <c r="W455" s="364">
        <v>9.0399999999999991</v>
      </c>
      <c r="X455" s="364">
        <v>37752</v>
      </c>
      <c r="Y455" s="364">
        <v>69</v>
      </c>
      <c r="Z455" s="364"/>
      <c r="AA455" s="364"/>
      <c r="AB455" s="364">
        <v>8271.9</v>
      </c>
      <c r="AC455" s="364">
        <v>0</v>
      </c>
      <c r="AD455" s="364"/>
      <c r="AE455" s="363"/>
      <c r="AF455" s="364">
        <v>267.41000000000003</v>
      </c>
      <c r="AG455" s="365">
        <v>0.43</v>
      </c>
      <c r="AH455" s="364"/>
      <c r="AI455" s="363"/>
      <c r="AJ455" s="397">
        <v>146.62</v>
      </c>
      <c r="AK455" s="365">
        <v>9.4</v>
      </c>
      <c r="AL455" s="397"/>
      <c r="AM455" s="365"/>
      <c r="AN455" s="397"/>
      <c r="AO455" s="365"/>
    </row>
    <row r="456" spans="1:41" ht="15" x14ac:dyDescent="0.2">
      <c r="A456" s="383">
        <f t="shared" si="27"/>
        <v>45785</v>
      </c>
      <c r="B456" s="93" t="s">
        <v>2185</v>
      </c>
      <c r="C456" s="101" t="str">
        <f t="shared" si="26"/>
        <v>45785 0000H</v>
      </c>
      <c r="D456" s="261">
        <v>2280.66</v>
      </c>
      <c r="E456" s="262">
        <v>49.71</v>
      </c>
      <c r="F456" s="261">
        <v>1108.67</v>
      </c>
      <c r="G456" s="262">
        <v>6.2</v>
      </c>
      <c r="H456" s="261"/>
      <c r="I456" s="367"/>
      <c r="J456" s="424">
        <v>76003.87</v>
      </c>
      <c r="K456" s="366">
        <v>930.93</v>
      </c>
      <c r="L456" s="366">
        <v>33668.17</v>
      </c>
      <c r="M456" s="262">
        <v>110.47</v>
      </c>
      <c r="N456" s="261">
        <v>6946.99</v>
      </c>
      <c r="O456" s="366">
        <v>19.05</v>
      </c>
      <c r="P456" s="366">
        <v>34566.300000000003</v>
      </c>
      <c r="Q456" s="366">
        <v>29.7</v>
      </c>
      <c r="R456" s="366"/>
      <c r="S456" s="366"/>
      <c r="T456" s="366">
        <v>732.53</v>
      </c>
      <c r="U456" s="366">
        <v>955.99</v>
      </c>
      <c r="V456" s="366">
        <v>11148.82</v>
      </c>
      <c r="W456" s="366">
        <v>9.0399999999999991</v>
      </c>
      <c r="X456" s="366">
        <v>37760</v>
      </c>
      <c r="Y456" s="366">
        <v>69</v>
      </c>
      <c r="Z456" s="366"/>
      <c r="AA456" s="366"/>
      <c r="AB456" s="366">
        <v>8279.33</v>
      </c>
      <c r="AC456" s="366">
        <v>0</v>
      </c>
      <c r="AD456" s="366"/>
      <c r="AE456" s="262"/>
      <c r="AF456" s="366">
        <v>267.41000000000003</v>
      </c>
      <c r="AG456" s="367">
        <v>0.43</v>
      </c>
      <c r="AH456" s="366"/>
      <c r="AI456" s="262"/>
      <c r="AJ456" s="396">
        <v>147.52000000000001</v>
      </c>
      <c r="AK456" s="367">
        <v>9.42</v>
      </c>
      <c r="AL456" s="396"/>
      <c r="AM456" s="367"/>
      <c r="AN456" s="396"/>
      <c r="AO456" s="367"/>
    </row>
    <row r="457" spans="1:41" ht="15" x14ac:dyDescent="0.2">
      <c r="A457" s="383">
        <f t="shared" si="27"/>
        <v>45785</v>
      </c>
      <c r="B457" s="93" t="s">
        <v>285</v>
      </c>
      <c r="C457" s="101" t="str">
        <f t="shared" si="26"/>
        <v>45785 1200H</v>
      </c>
      <c r="D457" s="362">
        <v>2284.8000000000002</v>
      </c>
      <c r="E457" s="363">
        <v>49.71</v>
      </c>
      <c r="F457" s="362">
        <v>1108.67</v>
      </c>
      <c r="G457" s="363">
        <v>6.2</v>
      </c>
      <c r="H457" s="362"/>
      <c r="I457" s="365"/>
      <c r="J457" s="423">
        <v>76005.33</v>
      </c>
      <c r="K457" s="364">
        <v>931.36</v>
      </c>
      <c r="L457" s="364">
        <v>33669.19</v>
      </c>
      <c r="M457" s="363">
        <v>110.51</v>
      </c>
      <c r="N457" s="362">
        <v>6952.63</v>
      </c>
      <c r="O457" s="364">
        <v>19.05</v>
      </c>
      <c r="P457" s="364">
        <v>34573.9</v>
      </c>
      <c r="Q457" s="364">
        <v>29.7</v>
      </c>
      <c r="R457" s="364"/>
      <c r="S457" s="364"/>
      <c r="T457" s="364">
        <v>732.54</v>
      </c>
      <c r="U457" s="364">
        <v>957.05</v>
      </c>
      <c r="V457" s="364">
        <v>11153.09</v>
      </c>
      <c r="W457" s="364">
        <v>9.0399999999999991</v>
      </c>
      <c r="X457" s="364">
        <v>37766</v>
      </c>
      <c r="Y457" s="364">
        <v>69</v>
      </c>
      <c r="Z457" s="364"/>
      <c r="AA457" s="364"/>
      <c r="AB457" s="364">
        <v>8285.75</v>
      </c>
      <c r="AC457" s="364">
        <v>0</v>
      </c>
      <c r="AD457" s="364"/>
      <c r="AE457" s="363"/>
      <c r="AF457" s="364">
        <v>267.41000000000003</v>
      </c>
      <c r="AG457" s="365">
        <v>0.43</v>
      </c>
      <c r="AH457" s="364"/>
      <c r="AI457" s="363"/>
      <c r="AJ457" s="397">
        <v>148.44</v>
      </c>
      <c r="AK457" s="365">
        <v>9.4600000000000009</v>
      </c>
      <c r="AL457" s="397"/>
      <c r="AM457" s="365"/>
      <c r="AN457" s="397"/>
      <c r="AO457" s="365"/>
    </row>
    <row r="458" spans="1:41" ht="15" x14ac:dyDescent="0.2">
      <c r="A458" s="383">
        <f t="shared" si="27"/>
        <v>45786</v>
      </c>
      <c r="B458" s="93" t="s">
        <v>2185</v>
      </c>
      <c r="C458" s="101" t="str">
        <f t="shared" si="26"/>
        <v>45786 0000H</v>
      </c>
      <c r="D458" s="261">
        <v>2291.06</v>
      </c>
      <c r="E458" s="262">
        <v>49.71</v>
      </c>
      <c r="F458" s="261">
        <v>1108.67</v>
      </c>
      <c r="G458" s="262">
        <v>6.2</v>
      </c>
      <c r="H458" s="261"/>
      <c r="I458" s="367"/>
      <c r="J458" s="424">
        <v>76012.27</v>
      </c>
      <c r="K458" s="366">
        <v>931.45</v>
      </c>
      <c r="L458" s="366">
        <v>33671.83</v>
      </c>
      <c r="M458" s="262">
        <v>110.53</v>
      </c>
      <c r="N458" s="261">
        <v>6958.42</v>
      </c>
      <c r="O458" s="366">
        <v>19.05</v>
      </c>
      <c r="P458" s="366">
        <v>34581.699999999997</v>
      </c>
      <c r="Q458" s="366">
        <v>29.7</v>
      </c>
      <c r="R458" s="366"/>
      <c r="S458" s="366"/>
      <c r="T458" s="366">
        <v>732.54</v>
      </c>
      <c r="U458" s="366">
        <v>958.73</v>
      </c>
      <c r="V458" s="366">
        <v>11158.38</v>
      </c>
      <c r="W458" s="366">
        <v>9.0399999999999991</v>
      </c>
      <c r="X458" s="366">
        <v>37774</v>
      </c>
      <c r="Y458" s="366">
        <v>69</v>
      </c>
      <c r="Z458" s="366"/>
      <c r="AA458" s="366"/>
      <c r="AB458" s="366">
        <v>8292.73</v>
      </c>
      <c r="AC458" s="366">
        <v>0</v>
      </c>
      <c r="AD458" s="366"/>
      <c r="AE458" s="262"/>
      <c r="AF458" s="366">
        <v>267.41000000000003</v>
      </c>
      <c r="AG458" s="367">
        <v>0.43</v>
      </c>
      <c r="AH458" s="366"/>
      <c r="AI458" s="262"/>
      <c r="AJ458" s="396">
        <v>149.91999999999999</v>
      </c>
      <c r="AK458" s="367">
        <v>9.48</v>
      </c>
      <c r="AL458" s="396"/>
      <c r="AM458" s="367"/>
      <c r="AN458" s="396"/>
      <c r="AO458" s="367"/>
    </row>
    <row r="459" spans="1:41" ht="15" x14ac:dyDescent="0.2">
      <c r="A459" s="383">
        <f t="shared" si="27"/>
        <v>45786</v>
      </c>
      <c r="B459" s="93" t="s">
        <v>285</v>
      </c>
      <c r="C459" s="101" t="str">
        <f t="shared" si="26"/>
        <v>45786 1200H</v>
      </c>
      <c r="D459" s="362">
        <v>2295.5700000000002</v>
      </c>
      <c r="E459" s="363">
        <v>49.71</v>
      </c>
      <c r="F459" s="362">
        <v>1108.67</v>
      </c>
      <c r="G459" s="363">
        <v>6.2</v>
      </c>
      <c r="H459" s="362"/>
      <c r="I459" s="365"/>
      <c r="J459" s="423">
        <v>76015.259999999995</v>
      </c>
      <c r="K459" s="364">
        <v>931.75</v>
      </c>
      <c r="L459" s="364">
        <v>33671.980000000003</v>
      </c>
      <c r="M459" s="363">
        <v>110.6</v>
      </c>
      <c r="N459" s="362">
        <v>6964.17</v>
      </c>
      <c r="O459" s="364">
        <v>19.05</v>
      </c>
      <c r="P459" s="364">
        <v>34589.599999999999</v>
      </c>
      <c r="Q459" s="364">
        <v>29.7</v>
      </c>
      <c r="R459" s="364"/>
      <c r="S459" s="364"/>
      <c r="T459" s="364">
        <v>732.54</v>
      </c>
      <c r="U459" s="364">
        <v>960.34</v>
      </c>
      <c r="V459" s="364">
        <v>11162.84</v>
      </c>
      <c r="W459" s="364">
        <v>9.0399999999999991</v>
      </c>
      <c r="X459" s="364">
        <v>37781</v>
      </c>
      <c r="Y459" s="364">
        <v>69</v>
      </c>
      <c r="Z459" s="364"/>
      <c r="AA459" s="364"/>
      <c r="AB459" s="364">
        <v>8299.0400000000009</v>
      </c>
      <c r="AC459" s="364">
        <v>0</v>
      </c>
      <c r="AD459" s="364"/>
      <c r="AE459" s="363"/>
      <c r="AF459" s="364">
        <v>267.41000000000003</v>
      </c>
      <c r="AG459" s="365">
        <v>0.43</v>
      </c>
      <c r="AH459" s="364"/>
      <c r="AI459" s="363"/>
      <c r="AJ459" s="397">
        <v>150.16999999999999</v>
      </c>
      <c r="AK459" s="365">
        <v>9.5399999999999991</v>
      </c>
      <c r="AL459" s="397"/>
      <c r="AM459" s="365"/>
      <c r="AN459" s="397"/>
      <c r="AO459" s="365"/>
    </row>
    <row r="460" spans="1:41" ht="15" x14ac:dyDescent="0.2">
      <c r="A460" s="383">
        <f t="shared" si="27"/>
        <v>45787</v>
      </c>
      <c r="B460" s="93" t="s">
        <v>2185</v>
      </c>
      <c r="C460" s="101" t="str">
        <f t="shared" si="26"/>
        <v>45787 0000H</v>
      </c>
      <c r="D460" s="261">
        <v>2301.7199999999998</v>
      </c>
      <c r="E460" s="262">
        <v>49.71</v>
      </c>
      <c r="F460" s="261">
        <v>1108.67</v>
      </c>
      <c r="G460" s="262">
        <v>6.2</v>
      </c>
      <c r="H460" s="261"/>
      <c r="I460" s="367"/>
      <c r="J460" s="424">
        <v>76024.38</v>
      </c>
      <c r="K460" s="366">
        <v>931.91</v>
      </c>
      <c r="L460" s="366">
        <v>33674.44</v>
      </c>
      <c r="M460" s="262">
        <v>110.64</v>
      </c>
      <c r="N460" s="261">
        <v>6969.91</v>
      </c>
      <c r="O460" s="366">
        <v>19.05</v>
      </c>
      <c r="P460" s="366">
        <v>34596.9</v>
      </c>
      <c r="Q460" s="366">
        <v>29.7</v>
      </c>
      <c r="R460" s="366"/>
      <c r="S460" s="366"/>
      <c r="T460" s="366">
        <v>732.54</v>
      </c>
      <c r="U460" s="366">
        <v>962.34</v>
      </c>
      <c r="V460" s="366">
        <v>11168.07</v>
      </c>
      <c r="W460" s="366">
        <v>9.0399999999999991</v>
      </c>
      <c r="X460" s="366">
        <v>37789</v>
      </c>
      <c r="Y460" s="366">
        <v>69</v>
      </c>
      <c r="Z460" s="366"/>
      <c r="AA460" s="366"/>
      <c r="AB460" s="366">
        <v>8306.11</v>
      </c>
      <c r="AC460" s="366">
        <v>0</v>
      </c>
      <c r="AD460" s="366"/>
      <c r="AE460" s="262"/>
      <c r="AF460" s="366">
        <v>267.41000000000003</v>
      </c>
      <c r="AG460" s="367">
        <v>0.43</v>
      </c>
      <c r="AH460" s="366"/>
      <c r="AI460" s="262"/>
      <c r="AJ460" s="396">
        <v>150.16999999999999</v>
      </c>
      <c r="AK460" s="367">
        <v>9.58</v>
      </c>
      <c r="AL460" s="396"/>
      <c r="AM460" s="367"/>
      <c r="AN460" s="396"/>
      <c r="AO460" s="367"/>
    </row>
    <row r="461" spans="1:41" ht="15" x14ac:dyDescent="0.2">
      <c r="A461" s="383">
        <f t="shared" si="27"/>
        <v>45787</v>
      </c>
      <c r="B461" s="93" t="s">
        <v>285</v>
      </c>
      <c r="C461" s="101" t="str">
        <f t="shared" si="26"/>
        <v>45787 1200H</v>
      </c>
      <c r="D461" s="362">
        <v>2305.65</v>
      </c>
      <c r="E461" s="363">
        <v>49.71</v>
      </c>
      <c r="F461" s="362">
        <v>1108.67</v>
      </c>
      <c r="G461" s="363">
        <v>6.2</v>
      </c>
      <c r="H461" s="362"/>
      <c r="I461" s="365"/>
      <c r="J461" s="423">
        <v>76026.899999999994</v>
      </c>
      <c r="K461" s="364">
        <v>932.13</v>
      </c>
      <c r="L461" s="364">
        <v>33674.57</v>
      </c>
      <c r="M461" s="363">
        <v>110.69</v>
      </c>
      <c r="N461" s="362">
        <v>6975.61</v>
      </c>
      <c r="O461" s="364">
        <v>19.05</v>
      </c>
      <c r="P461" s="364">
        <v>34604.5</v>
      </c>
      <c r="Q461" s="364">
        <v>29.7</v>
      </c>
      <c r="R461" s="364"/>
      <c r="S461" s="364"/>
      <c r="T461" s="364">
        <v>732.54</v>
      </c>
      <c r="U461" s="364">
        <v>963.72</v>
      </c>
      <c r="V461" s="364">
        <v>11172.23</v>
      </c>
      <c r="W461" s="364">
        <v>9.0399999999999991</v>
      </c>
      <c r="X461" s="364">
        <v>37795</v>
      </c>
      <c r="Y461" s="364">
        <v>69</v>
      </c>
      <c r="Z461" s="364"/>
      <c r="AA461" s="364"/>
      <c r="AB461" s="364">
        <v>8312.34</v>
      </c>
      <c r="AC461" s="364">
        <v>0</v>
      </c>
      <c r="AD461" s="364"/>
      <c r="AE461" s="363"/>
      <c r="AF461" s="364">
        <v>267.41000000000003</v>
      </c>
      <c r="AG461" s="365">
        <v>0.43</v>
      </c>
      <c r="AH461" s="364"/>
      <c r="AI461" s="363"/>
      <c r="AJ461" s="397">
        <v>150.16999999999999</v>
      </c>
      <c r="AK461" s="365">
        <v>9.58</v>
      </c>
      <c r="AL461" s="397"/>
      <c r="AM461" s="365"/>
      <c r="AN461" s="397"/>
      <c r="AO461" s="365"/>
    </row>
    <row r="462" spans="1:41" ht="15" x14ac:dyDescent="0.2">
      <c r="A462" s="383">
        <f t="shared" si="27"/>
        <v>45788</v>
      </c>
      <c r="B462" s="93" t="s">
        <v>2185</v>
      </c>
      <c r="C462" s="101" t="str">
        <f t="shared" si="26"/>
        <v>45788 0000H</v>
      </c>
      <c r="D462" s="261">
        <v>2311.7800000000002</v>
      </c>
      <c r="E462" s="262">
        <v>49.71</v>
      </c>
      <c r="F462" s="261">
        <v>1108.67</v>
      </c>
      <c r="G462" s="262">
        <v>6.2</v>
      </c>
      <c r="H462" s="261"/>
      <c r="I462" s="367"/>
      <c r="J462" s="424">
        <v>76030.720000000001</v>
      </c>
      <c r="K462" s="366">
        <v>932.29</v>
      </c>
      <c r="L462" s="366">
        <v>33676.15</v>
      </c>
      <c r="M462" s="262">
        <v>110.72</v>
      </c>
      <c r="N462" s="261">
        <v>6981.29</v>
      </c>
      <c r="O462" s="366">
        <v>19.05</v>
      </c>
      <c r="P462" s="366">
        <v>34611.800000000003</v>
      </c>
      <c r="Q462" s="366">
        <v>29.7</v>
      </c>
      <c r="R462" s="366"/>
      <c r="S462" s="366"/>
      <c r="T462" s="366">
        <v>732.54</v>
      </c>
      <c r="U462" s="366">
        <v>965.61</v>
      </c>
      <c r="V462" s="366">
        <v>11177.37</v>
      </c>
      <c r="W462" s="366">
        <v>9.0399999999999991</v>
      </c>
      <c r="X462" s="366">
        <v>37803</v>
      </c>
      <c r="Y462" s="366">
        <v>69</v>
      </c>
      <c r="Z462" s="366"/>
      <c r="AA462" s="366"/>
      <c r="AB462" s="366">
        <v>8319.23</v>
      </c>
      <c r="AC462" s="366">
        <v>0</v>
      </c>
      <c r="AD462" s="366"/>
      <c r="AE462" s="262"/>
      <c r="AF462" s="366">
        <v>267.41000000000003</v>
      </c>
      <c r="AG462" s="367">
        <v>0.43</v>
      </c>
      <c r="AH462" s="366"/>
      <c r="AI462" s="262"/>
      <c r="AJ462" s="396">
        <v>150.16999999999999</v>
      </c>
      <c r="AK462" s="367">
        <v>9.68</v>
      </c>
      <c r="AL462" s="396"/>
      <c r="AM462" s="367"/>
      <c r="AN462" s="396"/>
      <c r="AO462" s="367"/>
    </row>
    <row r="463" spans="1:41" ht="15" x14ac:dyDescent="0.2">
      <c r="A463" s="383">
        <f t="shared" si="27"/>
        <v>45788</v>
      </c>
      <c r="B463" s="93" t="s">
        <v>285</v>
      </c>
      <c r="C463" s="101" t="str">
        <f t="shared" si="26"/>
        <v>45788 1200H</v>
      </c>
      <c r="D463" s="362">
        <v>2315.56</v>
      </c>
      <c r="E463" s="363">
        <v>49.71</v>
      </c>
      <c r="F463" s="362">
        <v>1108.67</v>
      </c>
      <c r="G463" s="363">
        <v>6.2</v>
      </c>
      <c r="H463" s="362"/>
      <c r="I463" s="365"/>
      <c r="J463" s="423">
        <v>76034.899999999994</v>
      </c>
      <c r="K463" s="364">
        <v>932.51</v>
      </c>
      <c r="L463" s="364">
        <v>33676.15</v>
      </c>
      <c r="M463" s="363">
        <v>110.77</v>
      </c>
      <c r="N463" s="362">
        <v>6987.04</v>
      </c>
      <c r="O463" s="364">
        <v>19.05</v>
      </c>
      <c r="P463" s="364">
        <v>34619</v>
      </c>
      <c r="Q463" s="364">
        <v>29.7</v>
      </c>
      <c r="R463" s="364"/>
      <c r="S463" s="364"/>
      <c r="T463" s="364">
        <v>732.54</v>
      </c>
      <c r="U463" s="364">
        <v>937.18</v>
      </c>
      <c r="V463" s="364">
        <v>11181.45</v>
      </c>
      <c r="W463" s="364">
        <v>9.0399999999999991</v>
      </c>
      <c r="X463" s="364">
        <v>37809</v>
      </c>
      <c r="Y463" s="364">
        <v>69</v>
      </c>
      <c r="Z463" s="364"/>
      <c r="AA463" s="364"/>
      <c r="AB463" s="364">
        <v>8325.4</v>
      </c>
      <c r="AC463" s="364">
        <v>0</v>
      </c>
      <c r="AD463" s="364"/>
      <c r="AE463" s="363"/>
      <c r="AF463" s="364">
        <v>267.41000000000003</v>
      </c>
      <c r="AG463" s="365">
        <v>0.43</v>
      </c>
      <c r="AH463" s="364"/>
      <c r="AI463" s="363"/>
      <c r="AJ463" s="397">
        <v>150.16999999999999</v>
      </c>
      <c r="AK463" s="365">
        <v>9.68</v>
      </c>
      <c r="AL463" s="397"/>
      <c r="AM463" s="365"/>
      <c r="AN463" s="397"/>
      <c r="AO463" s="365"/>
    </row>
    <row r="464" spans="1:41" ht="15" x14ac:dyDescent="0.2">
      <c r="A464" s="383">
        <f t="shared" si="27"/>
        <v>45789</v>
      </c>
      <c r="B464" s="93" t="s">
        <v>2185</v>
      </c>
      <c r="C464" s="101" t="str">
        <f t="shared" ref="C464:C491" si="28">A464 &amp; " " &amp;B464</f>
        <v>45789 0000H</v>
      </c>
      <c r="D464" s="261">
        <v>2321.08</v>
      </c>
      <c r="E464" s="262">
        <v>49.71</v>
      </c>
      <c r="F464" s="261">
        <v>1108.67</v>
      </c>
      <c r="G464" s="262">
        <v>6.2</v>
      </c>
      <c r="H464" s="261"/>
      <c r="I464" s="367"/>
      <c r="J464" s="424">
        <v>76043.05</v>
      </c>
      <c r="K464" s="366">
        <v>932.63</v>
      </c>
      <c r="L464" s="366">
        <v>33677.919999999998</v>
      </c>
      <c r="M464" s="262">
        <v>110.81</v>
      </c>
      <c r="N464" s="261">
        <v>6992.79</v>
      </c>
      <c r="O464" s="366">
        <v>19.05</v>
      </c>
      <c r="P464" s="366">
        <v>34626.6</v>
      </c>
      <c r="Q464" s="366">
        <v>29.7</v>
      </c>
      <c r="R464" s="366"/>
      <c r="S464" s="366"/>
      <c r="T464" s="366">
        <v>732.55</v>
      </c>
      <c r="U464" s="366">
        <v>968.55</v>
      </c>
      <c r="V464" s="366">
        <v>11186.65</v>
      </c>
      <c r="W464" s="366">
        <v>9.0399999999999991</v>
      </c>
      <c r="X464" s="366">
        <v>37816</v>
      </c>
      <c r="Y464" s="366">
        <v>69</v>
      </c>
      <c r="Z464" s="366"/>
      <c r="AA464" s="366"/>
      <c r="AB464" s="366">
        <v>8332.66</v>
      </c>
      <c r="AC464" s="366">
        <v>0</v>
      </c>
      <c r="AD464" s="366"/>
      <c r="AE464" s="262"/>
      <c r="AF464" s="366">
        <v>267.41000000000003</v>
      </c>
      <c r="AG464" s="367">
        <v>0.43</v>
      </c>
      <c r="AH464" s="366"/>
      <c r="AI464" s="262"/>
      <c r="AJ464" s="396">
        <v>150.16999999999999</v>
      </c>
      <c r="AK464" s="367">
        <v>9.81</v>
      </c>
      <c r="AL464" s="396"/>
      <c r="AM464" s="367"/>
      <c r="AN464" s="396"/>
      <c r="AO464" s="367"/>
    </row>
    <row r="465" spans="1:41" ht="15" x14ac:dyDescent="0.2">
      <c r="A465" s="383">
        <f t="shared" si="27"/>
        <v>45789</v>
      </c>
      <c r="B465" s="93" t="s">
        <v>285</v>
      </c>
      <c r="C465" s="101" t="str">
        <f t="shared" si="28"/>
        <v>45789 1200H</v>
      </c>
      <c r="D465" s="362">
        <v>2324.34</v>
      </c>
      <c r="E465" s="363">
        <v>49.71</v>
      </c>
      <c r="F465" s="362">
        <v>1108.67</v>
      </c>
      <c r="G465" s="363">
        <v>6.2</v>
      </c>
      <c r="H465" s="362"/>
      <c r="I465" s="365"/>
      <c r="J465" s="423">
        <v>76047.06</v>
      </c>
      <c r="K465" s="364">
        <v>932.18</v>
      </c>
      <c r="L465" s="364">
        <v>33677.919999999998</v>
      </c>
      <c r="M465" s="363">
        <v>110.81</v>
      </c>
      <c r="N465" s="362">
        <v>6998.62</v>
      </c>
      <c r="O465" s="364">
        <v>19.05</v>
      </c>
      <c r="P465" s="364">
        <v>34634.300000000003</v>
      </c>
      <c r="Q465" s="364">
        <v>29.7</v>
      </c>
      <c r="R465" s="364"/>
      <c r="S465" s="364"/>
      <c r="T465" s="364">
        <v>732.55</v>
      </c>
      <c r="U465" s="364">
        <v>969.74</v>
      </c>
      <c r="V465" s="364">
        <v>11190.34</v>
      </c>
      <c r="W465" s="364">
        <v>9.0399999999999991</v>
      </c>
      <c r="X465" s="364">
        <v>37822</v>
      </c>
      <c r="Y465" s="364">
        <v>69</v>
      </c>
      <c r="Z465" s="364"/>
      <c r="AA465" s="364"/>
      <c r="AB465" s="364">
        <v>8338.84</v>
      </c>
      <c r="AC465" s="364">
        <v>0</v>
      </c>
      <c r="AD465" s="364"/>
      <c r="AE465" s="363"/>
      <c r="AF465" s="364">
        <v>267.41000000000003</v>
      </c>
      <c r="AG465" s="365">
        <v>0.43</v>
      </c>
      <c r="AH465" s="364"/>
      <c r="AI465" s="363"/>
      <c r="AJ465" s="397">
        <v>150.16999999999999</v>
      </c>
      <c r="AK465" s="365">
        <v>9.81</v>
      </c>
      <c r="AL465" s="397"/>
      <c r="AM465" s="365"/>
      <c r="AN465" s="397"/>
      <c r="AO465" s="365"/>
    </row>
    <row r="466" spans="1:41" ht="15" x14ac:dyDescent="0.2">
      <c r="A466" s="383">
        <f t="shared" ref="A466:A491" si="29">A464+1</f>
        <v>45790</v>
      </c>
      <c r="B466" s="93" t="s">
        <v>2185</v>
      </c>
      <c r="C466" s="101" t="str">
        <f t="shared" si="28"/>
        <v>45790 0000H</v>
      </c>
      <c r="D466" s="261">
        <v>2329.36</v>
      </c>
      <c r="E466" s="262">
        <v>49.71</v>
      </c>
      <c r="F466" s="261">
        <v>1108.67</v>
      </c>
      <c r="G466" s="262">
        <v>6.2</v>
      </c>
      <c r="H466" s="261"/>
      <c r="I466" s="367"/>
      <c r="J466" s="424">
        <v>76056.55</v>
      </c>
      <c r="K466" s="366">
        <v>932.94</v>
      </c>
      <c r="L466" s="366">
        <v>33680.959999999999</v>
      </c>
      <c r="M466" s="262">
        <v>110.86</v>
      </c>
      <c r="N466" s="261">
        <v>7004.36</v>
      </c>
      <c r="O466" s="366">
        <v>19.05</v>
      </c>
      <c r="P466" s="366">
        <v>34641.699999999997</v>
      </c>
      <c r="Q466" s="366">
        <v>29.7</v>
      </c>
      <c r="R466" s="366"/>
      <c r="S466" s="366"/>
      <c r="T466" s="366">
        <v>732.55</v>
      </c>
      <c r="U466" s="366">
        <v>971.22</v>
      </c>
      <c r="V466" s="366">
        <v>11195.29</v>
      </c>
      <c r="W466" s="366">
        <v>9.0399999999999991</v>
      </c>
      <c r="X466" s="366">
        <v>37829</v>
      </c>
      <c r="Y466" s="366">
        <v>69</v>
      </c>
      <c r="Z466" s="366"/>
      <c r="AA466" s="366"/>
      <c r="AB466" s="366">
        <v>8346.09</v>
      </c>
      <c r="AC466" s="366">
        <v>0</v>
      </c>
      <c r="AD466" s="366"/>
      <c r="AE466" s="262"/>
      <c r="AF466" s="366">
        <v>267.41000000000003</v>
      </c>
      <c r="AG466" s="367">
        <v>0.43</v>
      </c>
      <c r="AH466" s="366"/>
      <c r="AI466" s="262"/>
      <c r="AJ466" s="396">
        <v>150.1</v>
      </c>
      <c r="AK466" s="367">
        <v>9.91</v>
      </c>
      <c r="AL466" s="396"/>
      <c r="AM466" s="367"/>
      <c r="AN466" s="396"/>
      <c r="AO466" s="367"/>
    </row>
    <row r="467" spans="1:41" ht="15" x14ac:dyDescent="0.2">
      <c r="A467" s="383">
        <f t="shared" si="29"/>
        <v>45790</v>
      </c>
      <c r="B467" s="93" t="s">
        <v>285</v>
      </c>
      <c r="C467" s="101" t="str">
        <f t="shared" si="28"/>
        <v>45790 1200H</v>
      </c>
      <c r="D467" s="362">
        <v>2333.7800000000002</v>
      </c>
      <c r="E467" s="363">
        <v>49.71</v>
      </c>
      <c r="F467" s="362">
        <v>1108.67</v>
      </c>
      <c r="G467" s="363">
        <v>6.2</v>
      </c>
      <c r="H467" s="362"/>
      <c r="I467" s="365"/>
      <c r="J467" s="423">
        <v>76058.75</v>
      </c>
      <c r="K467" s="364">
        <v>933.22</v>
      </c>
      <c r="L467" s="364">
        <v>33681.980000000003</v>
      </c>
      <c r="M467" s="363">
        <v>110.9</v>
      </c>
      <c r="N467" s="362">
        <v>7010.18</v>
      </c>
      <c r="O467" s="364">
        <v>19.05</v>
      </c>
      <c r="P467" s="364">
        <v>34649.4</v>
      </c>
      <c r="Q467" s="364">
        <v>29.7</v>
      </c>
      <c r="R467" s="364"/>
      <c r="S467" s="364"/>
      <c r="T467" s="364">
        <v>732.55</v>
      </c>
      <c r="U467" s="364">
        <v>972.54</v>
      </c>
      <c r="V467" s="364">
        <v>11199.26</v>
      </c>
      <c r="W467" s="364">
        <v>9.0399999999999991</v>
      </c>
      <c r="X467" s="364">
        <v>37837</v>
      </c>
      <c r="Y467" s="364">
        <v>69</v>
      </c>
      <c r="Z467" s="364"/>
      <c r="AA467" s="364"/>
      <c r="AB467" s="364">
        <v>8352.5300000000007</v>
      </c>
      <c r="AC467" s="364">
        <v>0</v>
      </c>
      <c r="AD467" s="364"/>
      <c r="AE467" s="363"/>
      <c r="AF467" s="364">
        <v>267.41000000000003</v>
      </c>
      <c r="AG467" s="365">
        <v>0.43</v>
      </c>
      <c r="AH467" s="364"/>
      <c r="AI467" s="363"/>
      <c r="AJ467" s="397">
        <v>150.1</v>
      </c>
      <c r="AK467" s="365">
        <v>9.91</v>
      </c>
      <c r="AL467" s="397"/>
      <c r="AM467" s="365"/>
      <c r="AN467" s="397"/>
      <c r="AO467" s="365"/>
    </row>
    <row r="468" spans="1:41" ht="15" x14ac:dyDescent="0.2">
      <c r="A468" s="383">
        <f t="shared" si="29"/>
        <v>45791</v>
      </c>
      <c r="B468" s="93" t="s">
        <v>2185</v>
      </c>
      <c r="C468" s="101" t="str">
        <f t="shared" si="28"/>
        <v>45791 0000H</v>
      </c>
      <c r="D468" s="261">
        <v>2340.1</v>
      </c>
      <c r="E468" s="262">
        <v>49.71</v>
      </c>
      <c r="F468" s="261">
        <v>1108.67</v>
      </c>
      <c r="G468" s="262">
        <v>6.2</v>
      </c>
      <c r="H468" s="261"/>
      <c r="I468" s="367"/>
      <c r="J468" s="424">
        <v>76067.66</v>
      </c>
      <c r="K468" s="366">
        <v>933.3</v>
      </c>
      <c r="L468" s="366">
        <v>33685.64</v>
      </c>
      <c r="M468" s="262">
        <v>110.9</v>
      </c>
      <c r="N468" s="261">
        <v>7015.94</v>
      </c>
      <c r="O468" s="366">
        <v>19.05</v>
      </c>
      <c r="P468" s="366">
        <v>34656.800000000003</v>
      </c>
      <c r="Q468" s="366">
        <v>29.7</v>
      </c>
      <c r="R468" s="366"/>
      <c r="S468" s="366"/>
      <c r="T468" s="366">
        <v>732.55</v>
      </c>
      <c r="U468" s="366">
        <v>974.44</v>
      </c>
      <c r="V468" s="366">
        <v>11205.03</v>
      </c>
      <c r="W468" s="366">
        <v>9.0399999999999991</v>
      </c>
      <c r="X468" s="366">
        <v>37845</v>
      </c>
      <c r="Y468" s="366">
        <v>69</v>
      </c>
      <c r="Z468" s="366"/>
      <c r="AA468" s="366"/>
      <c r="AB468" s="366">
        <v>8359.92</v>
      </c>
      <c r="AC468" s="366">
        <v>0</v>
      </c>
      <c r="AD468" s="366"/>
      <c r="AE468" s="262"/>
      <c r="AF468" s="366">
        <v>267.41000000000003</v>
      </c>
      <c r="AG468" s="367">
        <v>0.43</v>
      </c>
      <c r="AH468" s="366"/>
      <c r="AI468" s="262"/>
      <c r="AJ468" s="396">
        <v>154.04</v>
      </c>
      <c r="AK468" s="367">
        <v>9.9600000000000009</v>
      </c>
      <c r="AL468" s="396"/>
      <c r="AM468" s="367"/>
      <c r="AN468" s="396"/>
      <c r="AO468" s="367"/>
    </row>
    <row r="469" spans="1:41" ht="15" x14ac:dyDescent="0.2">
      <c r="A469" s="383">
        <f t="shared" si="29"/>
        <v>45791</v>
      </c>
      <c r="B469" s="93" t="s">
        <v>285</v>
      </c>
      <c r="C469" s="101" t="str">
        <f t="shared" si="28"/>
        <v>45791 1200H</v>
      </c>
      <c r="D469" s="362">
        <v>2344.84</v>
      </c>
      <c r="E469" s="363">
        <v>49.71</v>
      </c>
      <c r="F469" s="362">
        <v>1108.67</v>
      </c>
      <c r="G469" s="363">
        <v>6.2</v>
      </c>
      <c r="H469" s="362"/>
      <c r="I469" s="365"/>
      <c r="J469" s="423">
        <v>76071.05</v>
      </c>
      <c r="K469" s="364">
        <v>933.57</v>
      </c>
      <c r="L469" s="364">
        <v>33686.51</v>
      </c>
      <c r="M469" s="363">
        <v>110.95</v>
      </c>
      <c r="N469" s="362">
        <v>7021.74</v>
      </c>
      <c r="O469" s="364">
        <v>19.05</v>
      </c>
      <c r="P469" s="364">
        <v>34664.5</v>
      </c>
      <c r="Q469" s="364">
        <v>29.7</v>
      </c>
      <c r="R469" s="364"/>
      <c r="S469" s="364"/>
      <c r="T469" s="364">
        <v>732.6</v>
      </c>
      <c r="U469" s="364">
        <v>975.41</v>
      </c>
      <c r="V469" s="364">
        <v>11209.65</v>
      </c>
      <c r="W469" s="364">
        <v>9.0399999999999991</v>
      </c>
      <c r="X469" s="364">
        <v>37852</v>
      </c>
      <c r="Y469" s="364">
        <v>69</v>
      </c>
      <c r="Z469" s="364"/>
      <c r="AA469" s="364"/>
      <c r="AB469" s="364">
        <v>8366.2900000000009</v>
      </c>
      <c r="AC469" s="364">
        <v>0</v>
      </c>
      <c r="AD469" s="364"/>
      <c r="AE469" s="363"/>
      <c r="AF469" s="364">
        <v>267.41000000000003</v>
      </c>
      <c r="AG469" s="365">
        <v>0.43</v>
      </c>
      <c r="AH469" s="364"/>
      <c r="AI469" s="363"/>
      <c r="AJ469" s="397">
        <v>154.04</v>
      </c>
      <c r="AK469" s="365">
        <v>9.9600000000000009</v>
      </c>
      <c r="AL469" s="397"/>
      <c r="AM469" s="365"/>
      <c r="AN469" s="397"/>
      <c r="AO469" s="365"/>
    </row>
    <row r="470" spans="1:41" ht="15" x14ac:dyDescent="0.2">
      <c r="A470" s="383">
        <f t="shared" si="29"/>
        <v>45792</v>
      </c>
      <c r="B470" s="93" t="s">
        <v>2185</v>
      </c>
      <c r="C470" s="101" t="str">
        <f t="shared" si="28"/>
        <v>45792 0000H</v>
      </c>
      <c r="D470" s="261">
        <v>2351.1</v>
      </c>
      <c r="E470" s="262">
        <v>49.71</v>
      </c>
      <c r="F470" s="261">
        <v>1108.67</v>
      </c>
      <c r="G470" s="262">
        <v>6.2</v>
      </c>
      <c r="H470" s="261"/>
      <c r="I470" s="367"/>
      <c r="J470" s="424">
        <v>76077.289999999994</v>
      </c>
      <c r="K470" s="366">
        <v>933.59</v>
      </c>
      <c r="L470" s="366">
        <v>33690.36</v>
      </c>
      <c r="M470" s="262">
        <v>110.95</v>
      </c>
      <c r="N470" s="261">
        <v>7027.53</v>
      </c>
      <c r="O470" s="366">
        <v>19.05</v>
      </c>
      <c r="P470" s="366">
        <v>34672.300000000003</v>
      </c>
      <c r="Q470" s="366">
        <v>29.7</v>
      </c>
      <c r="R470" s="366"/>
      <c r="S470" s="366"/>
      <c r="T470" s="366">
        <v>732.86</v>
      </c>
      <c r="U470" s="366">
        <v>976.6</v>
      </c>
      <c r="V470" s="366">
        <v>11215.6</v>
      </c>
      <c r="W470" s="366">
        <v>9.0399999999999991</v>
      </c>
      <c r="X470" s="366">
        <v>37860</v>
      </c>
      <c r="Y470" s="366">
        <v>69</v>
      </c>
      <c r="Z470" s="366"/>
      <c r="AA470" s="366"/>
      <c r="AB470" s="366">
        <v>8373.73</v>
      </c>
      <c r="AC470" s="366">
        <v>0</v>
      </c>
      <c r="AD470" s="366"/>
      <c r="AE470" s="262"/>
      <c r="AF470" s="366">
        <v>268.42</v>
      </c>
      <c r="AG470" s="367">
        <v>0.44</v>
      </c>
      <c r="AH470" s="366"/>
      <c r="AI470" s="262"/>
      <c r="AJ470" s="396">
        <v>158.30000000000001</v>
      </c>
      <c r="AK470" s="367">
        <v>10.02</v>
      </c>
      <c r="AL470" s="396"/>
      <c r="AM470" s="367"/>
      <c r="AN470" s="396"/>
      <c r="AO470" s="367"/>
    </row>
    <row r="471" spans="1:41" ht="15" x14ac:dyDescent="0.2">
      <c r="A471" s="383">
        <f t="shared" si="29"/>
        <v>45792</v>
      </c>
      <c r="B471" s="93" t="s">
        <v>285</v>
      </c>
      <c r="C471" s="101" t="str">
        <f t="shared" si="28"/>
        <v>45792 1200H</v>
      </c>
      <c r="D471" s="362">
        <v>2355.23</v>
      </c>
      <c r="E471" s="363">
        <v>49.71</v>
      </c>
      <c r="F471" s="362">
        <v>1108.67</v>
      </c>
      <c r="G471" s="363">
        <v>6.2</v>
      </c>
      <c r="H471" s="362"/>
      <c r="I471" s="365"/>
      <c r="J471" s="423">
        <v>76081.33</v>
      </c>
      <c r="K471" s="364">
        <v>933.71</v>
      </c>
      <c r="L471" s="364">
        <v>33691.64</v>
      </c>
      <c r="M471" s="363">
        <v>110.98</v>
      </c>
      <c r="N471" s="362">
        <v>7033.35</v>
      </c>
      <c r="O471" s="364">
        <v>19.05</v>
      </c>
      <c r="P471" s="364">
        <v>34680</v>
      </c>
      <c r="Q471" s="364">
        <v>29.7</v>
      </c>
      <c r="R471" s="364"/>
      <c r="S471" s="364"/>
      <c r="T471" s="364">
        <v>732.98</v>
      </c>
      <c r="U471" s="364">
        <v>977.56</v>
      </c>
      <c r="V471" s="364">
        <v>11220.33</v>
      </c>
      <c r="W471" s="364">
        <v>9.0399999999999991</v>
      </c>
      <c r="X471" s="364">
        <v>37867</v>
      </c>
      <c r="Y471" s="364">
        <v>69</v>
      </c>
      <c r="Z471" s="364"/>
      <c r="AA471" s="364"/>
      <c r="AB471" s="364">
        <v>8380.01</v>
      </c>
      <c r="AC471" s="364">
        <v>0</v>
      </c>
      <c r="AD471" s="364"/>
      <c r="AE471" s="363"/>
      <c r="AF471" s="364">
        <v>268.79000000000002</v>
      </c>
      <c r="AG471" s="365">
        <v>0.44</v>
      </c>
      <c r="AH471" s="364"/>
      <c r="AI471" s="363"/>
      <c r="AJ471" s="397">
        <v>159.55000000000001</v>
      </c>
      <c r="AK471" s="365">
        <v>10.06</v>
      </c>
      <c r="AL471" s="397"/>
      <c r="AM471" s="365"/>
      <c r="AN471" s="397"/>
      <c r="AO471" s="365"/>
    </row>
    <row r="472" spans="1:41" ht="15" x14ac:dyDescent="0.2">
      <c r="A472" s="383">
        <f t="shared" si="29"/>
        <v>45793</v>
      </c>
      <c r="B472" s="93" t="s">
        <v>2185</v>
      </c>
      <c r="C472" s="101" t="str">
        <f t="shared" si="28"/>
        <v>45793 0000H</v>
      </c>
      <c r="D472" s="261">
        <v>2361.7800000000002</v>
      </c>
      <c r="E472" s="262">
        <v>49.71</v>
      </c>
      <c r="F472" s="261">
        <v>1108.67</v>
      </c>
      <c r="G472" s="262">
        <v>6.2</v>
      </c>
      <c r="H472" s="261"/>
      <c r="I472" s="367"/>
      <c r="J472" s="424">
        <v>76088.740000000005</v>
      </c>
      <c r="K472" s="366">
        <v>933.74</v>
      </c>
      <c r="L472" s="366">
        <v>33694.5</v>
      </c>
      <c r="M472" s="262">
        <v>111.01</v>
      </c>
      <c r="N472" s="261">
        <v>7038.98</v>
      </c>
      <c r="O472" s="366">
        <v>19.05</v>
      </c>
      <c r="P472" s="366">
        <v>34687.800000000003</v>
      </c>
      <c r="Q472" s="366">
        <v>29.7</v>
      </c>
      <c r="R472" s="366"/>
      <c r="S472" s="366"/>
      <c r="T472" s="366">
        <v>733.01</v>
      </c>
      <c r="U472" s="366">
        <v>979.01</v>
      </c>
      <c r="V472" s="366">
        <v>11225.52</v>
      </c>
      <c r="W472" s="366">
        <v>9.0399999999999991</v>
      </c>
      <c r="X472" s="366">
        <v>37875</v>
      </c>
      <c r="Y472" s="366">
        <v>69</v>
      </c>
      <c r="Z472" s="366"/>
      <c r="AA472" s="366"/>
      <c r="AB472" s="366">
        <v>8387.4599999999991</v>
      </c>
      <c r="AC472" s="366">
        <v>0</v>
      </c>
      <c r="AD472" s="366"/>
      <c r="AE472" s="262"/>
      <c r="AF472" s="366">
        <v>268.89999999999998</v>
      </c>
      <c r="AG472" s="367">
        <v>0.44</v>
      </c>
      <c r="AH472" s="366"/>
      <c r="AI472" s="262"/>
      <c r="AJ472" s="396">
        <v>161.31</v>
      </c>
      <c r="AK472" s="367">
        <v>10.08</v>
      </c>
      <c r="AL472" s="396"/>
      <c r="AM472" s="367"/>
      <c r="AN472" s="396"/>
      <c r="AO472" s="367"/>
    </row>
    <row r="473" spans="1:41" ht="15" x14ac:dyDescent="0.2">
      <c r="A473" s="383">
        <f t="shared" si="29"/>
        <v>45793</v>
      </c>
      <c r="B473" s="93" t="s">
        <v>285</v>
      </c>
      <c r="C473" s="101" t="str">
        <f t="shared" si="28"/>
        <v>45793 1200H</v>
      </c>
      <c r="D473" s="362">
        <v>2366.4899999999998</v>
      </c>
      <c r="E473" s="363">
        <v>49.71</v>
      </c>
      <c r="F473" s="362">
        <v>1108.67</v>
      </c>
      <c r="G473" s="363">
        <v>6.2</v>
      </c>
      <c r="H473" s="362"/>
      <c r="I473" s="365"/>
      <c r="J473" s="423">
        <v>76095.960000000006</v>
      </c>
      <c r="K473" s="364">
        <v>933.89</v>
      </c>
      <c r="L473" s="364">
        <v>33695.199999999997</v>
      </c>
      <c r="M473" s="363">
        <v>111.06</v>
      </c>
      <c r="N473" s="362">
        <v>7044.78</v>
      </c>
      <c r="O473" s="364">
        <v>19.05</v>
      </c>
      <c r="P473" s="364">
        <v>34698.300000000003</v>
      </c>
      <c r="Q473" s="364">
        <v>29.7</v>
      </c>
      <c r="R473" s="364"/>
      <c r="S473" s="364"/>
      <c r="T473" s="364">
        <v>733.02</v>
      </c>
      <c r="U473" s="364">
        <v>980.28</v>
      </c>
      <c r="V473" s="364">
        <v>11230.3</v>
      </c>
      <c r="W473" s="364">
        <v>9.0399999999999991</v>
      </c>
      <c r="X473" s="364">
        <v>37882</v>
      </c>
      <c r="Y473" s="364">
        <v>69</v>
      </c>
      <c r="Z473" s="364"/>
      <c r="AA473" s="364"/>
      <c r="AB473" s="364">
        <v>8393.9</v>
      </c>
      <c r="AC473" s="364">
        <v>0</v>
      </c>
      <c r="AD473" s="364"/>
      <c r="AE473" s="363"/>
      <c r="AF473" s="364">
        <v>268.89999999999998</v>
      </c>
      <c r="AG473" s="365">
        <v>0.44</v>
      </c>
      <c r="AH473" s="364"/>
      <c r="AI473" s="363"/>
      <c r="AJ473" s="397">
        <v>161.31</v>
      </c>
      <c r="AK473" s="365">
        <v>10.08</v>
      </c>
      <c r="AL473" s="397"/>
      <c r="AM473" s="365"/>
      <c r="AN473" s="397"/>
      <c r="AO473" s="365"/>
    </row>
    <row r="474" spans="1:41" ht="15" x14ac:dyDescent="0.2">
      <c r="A474" s="383">
        <f t="shared" si="29"/>
        <v>45794</v>
      </c>
      <c r="B474" s="93" t="s">
        <v>2185</v>
      </c>
      <c r="C474" s="101" t="str">
        <f t="shared" si="28"/>
        <v>45794 0000H</v>
      </c>
      <c r="D474" s="261">
        <v>2372.8000000000002</v>
      </c>
      <c r="E474" s="262">
        <v>49.71</v>
      </c>
      <c r="F474" s="261">
        <v>1108.67</v>
      </c>
      <c r="G474" s="262">
        <v>6.2</v>
      </c>
      <c r="H474" s="261"/>
      <c r="I474" s="367"/>
      <c r="J474" s="424">
        <v>76109.039999999994</v>
      </c>
      <c r="K474" s="366">
        <v>933.94</v>
      </c>
      <c r="L474" s="366">
        <v>33698.269999999997</v>
      </c>
      <c r="M474" s="262">
        <v>111.09</v>
      </c>
      <c r="N474" s="261">
        <v>7050.4</v>
      </c>
      <c r="O474" s="366">
        <v>19.05</v>
      </c>
      <c r="P474" s="366">
        <v>34702.699999999997</v>
      </c>
      <c r="Q474" s="366">
        <v>29.7</v>
      </c>
      <c r="R474" s="366"/>
      <c r="S474" s="366"/>
      <c r="T474" s="366">
        <v>733.02</v>
      </c>
      <c r="U474" s="366">
        <v>928.31</v>
      </c>
      <c r="V474" s="366">
        <v>11235.8</v>
      </c>
      <c r="W474" s="366">
        <v>9.0399999999999991</v>
      </c>
      <c r="X474" s="366">
        <v>37891</v>
      </c>
      <c r="Y474" s="366">
        <v>69</v>
      </c>
      <c r="Z474" s="366"/>
      <c r="AA474" s="366"/>
      <c r="AB474" s="366">
        <v>8401.2999999999993</v>
      </c>
      <c r="AC474" s="366">
        <v>0</v>
      </c>
      <c r="AD474" s="366"/>
      <c r="AE474" s="262"/>
      <c r="AF474" s="366">
        <v>268.89999999999998</v>
      </c>
      <c r="AG474" s="367">
        <v>0.44</v>
      </c>
      <c r="AH474" s="366"/>
      <c r="AI474" s="262"/>
      <c r="AJ474" s="396">
        <v>162.58000000000001</v>
      </c>
      <c r="AK474" s="367">
        <v>10.16</v>
      </c>
      <c r="AL474" s="396"/>
      <c r="AM474" s="367"/>
      <c r="AN474" s="396"/>
      <c r="AO474" s="367"/>
    </row>
    <row r="475" spans="1:41" ht="15" x14ac:dyDescent="0.2">
      <c r="A475" s="383">
        <f t="shared" si="29"/>
        <v>45794</v>
      </c>
      <c r="B475" s="93" t="s">
        <v>285</v>
      </c>
      <c r="C475" s="101" t="str">
        <f t="shared" si="28"/>
        <v>45794 1200H</v>
      </c>
      <c r="D475" s="362">
        <v>2376.92</v>
      </c>
      <c r="E475" s="363">
        <v>49.71</v>
      </c>
      <c r="F475" s="362">
        <v>1108.67</v>
      </c>
      <c r="G475" s="363">
        <v>6.2</v>
      </c>
      <c r="H475" s="362"/>
      <c r="I475" s="365"/>
      <c r="J475" s="423">
        <v>76114</v>
      </c>
      <c r="K475" s="364">
        <v>934.09</v>
      </c>
      <c r="L475" s="364">
        <v>33699.53</v>
      </c>
      <c r="M475" s="363">
        <v>111.11</v>
      </c>
      <c r="N475" s="362">
        <v>7056.2</v>
      </c>
      <c r="O475" s="364">
        <v>19.05</v>
      </c>
      <c r="P475" s="364">
        <v>34710.400000000001</v>
      </c>
      <c r="Q475" s="364">
        <v>29.7</v>
      </c>
      <c r="R475" s="364"/>
      <c r="S475" s="364"/>
      <c r="T475" s="364">
        <v>733.02</v>
      </c>
      <c r="U475" s="364">
        <v>983.75</v>
      </c>
      <c r="V475" s="364">
        <v>11240.53</v>
      </c>
      <c r="W475" s="364">
        <v>9.0399999999999991</v>
      </c>
      <c r="X475" s="364">
        <v>37898</v>
      </c>
      <c r="Y475" s="364">
        <v>69</v>
      </c>
      <c r="Z475" s="364"/>
      <c r="AA475" s="364"/>
      <c r="AB475" s="364">
        <v>8407.7999999999993</v>
      </c>
      <c r="AC475" s="364">
        <v>0</v>
      </c>
      <c r="AD475" s="364"/>
      <c r="AE475" s="363"/>
      <c r="AF475" s="364">
        <v>268.89999999999998</v>
      </c>
      <c r="AG475" s="365">
        <v>0.44</v>
      </c>
      <c r="AH475" s="364"/>
      <c r="AI475" s="363"/>
      <c r="AJ475" s="397">
        <v>162.58000000000001</v>
      </c>
      <c r="AK475" s="365">
        <v>10.16</v>
      </c>
      <c r="AL475" s="397"/>
      <c r="AM475" s="365"/>
      <c r="AN475" s="397"/>
      <c r="AO475" s="365"/>
    </row>
    <row r="476" spans="1:41" ht="15" x14ac:dyDescent="0.2">
      <c r="A476" s="383">
        <f t="shared" si="29"/>
        <v>45795</v>
      </c>
      <c r="B476" s="93" t="s">
        <v>2185</v>
      </c>
      <c r="C476" s="101" t="str">
        <f t="shared" si="28"/>
        <v>45795 0000H</v>
      </c>
      <c r="D476" s="261">
        <v>2383.15</v>
      </c>
      <c r="E476" s="262">
        <v>49.71</v>
      </c>
      <c r="F476" s="261">
        <v>1108.67</v>
      </c>
      <c r="G476" s="262">
        <v>6.2</v>
      </c>
      <c r="H476" s="261"/>
      <c r="I476" s="367"/>
      <c r="J476" s="424">
        <v>76124.17</v>
      </c>
      <c r="K476" s="366">
        <v>934.12</v>
      </c>
      <c r="L476" s="366">
        <v>33701.31</v>
      </c>
      <c r="M476" s="262">
        <v>111.14</v>
      </c>
      <c r="N476" s="261">
        <v>7061.67</v>
      </c>
      <c r="O476" s="366">
        <v>19.05</v>
      </c>
      <c r="P476" s="366">
        <v>34717.5</v>
      </c>
      <c r="Q476" s="366">
        <v>29.7</v>
      </c>
      <c r="R476" s="366"/>
      <c r="S476" s="366"/>
      <c r="T476" s="366">
        <v>733.02</v>
      </c>
      <c r="U476" s="366">
        <v>985.71</v>
      </c>
      <c r="V476" s="366">
        <v>11245.79</v>
      </c>
      <c r="W476" s="366">
        <v>9.0399999999999991</v>
      </c>
      <c r="X476" s="366">
        <v>37906</v>
      </c>
      <c r="Y476" s="366">
        <v>69</v>
      </c>
      <c r="Z476" s="366"/>
      <c r="AA476" s="366"/>
      <c r="AB476" s="366">
        <v>8415.2999999999993</v>
      </c>
      <c r="AC476" s="366">
        <v>0</v>
      </c>
      <c r="AD476" s="366"/>
      <c r="AE476" s="262"/>
      <c r="AF476" s="366">
        <v>268.89999999999998</v>
      </c>
      <c r="AG476" s="367">
        <v>0.44</v>
      </c>
      <c r="AH476" s="366"/>
      <c r="AI476" s="262"/>
      <c r="AJ476" s="396">
        <v>162.58000000000001</v>
      </c>
      <c r="AK476" s="367">
        <v>10.28</v>
      </c>
      <c r="AL476" s="396"/>
      <c r="AM476" s="367"/>
      <c r="AN476" s="396"/>
      <c r="AO476" s="367"/>
    </row>
    <row r="477" spans="1:41" ht="15" x14ac:dyDescent="0.2">
      <c r="A477" s="383">
        <f t="shared" si="29"/>
        <v>45795</v>
      </c>
      <c r="B477" s="93" t="s">
        <v>285</v>
      </c>
      <c r="C477" s="101" t="str">
        <f t="shared" si="28"/>
        <v>45795 1200H</v>
      </c>
      <c r="D477" s="362">
        <v>2386.67</v>
      </c>
      <c r="E477" s="363">
        <v>49.71</v>
      </c>
      <c r="F477" s="362">
        <v>1108.67</v>
      </c>
      <c r="G477" s="363">
        <v>6.2</v>
      </c>
      <c r="H477" s="362"/>
      <c r="I477" s="365"/>
      <c r="J477" s="423">
        <v>79127.48</v>
      </c>
      <c r="K477" s="364">
        <v>934.46</v>
      </c>
      <c r="L477" s="364">
        <v>33701.67</v>
      </c>
      <c r="M477" s="363">
        <v>111.19</v>
      </c>
      <c r="N477" s="362">
        <v>7067.46</v>
      </c>
      <c r="O477" s="364">
        <v>19.05</v>
      </c>
      <c r="P477" s="364">
        <v>34724.400000000001</v>
      </c>
      <c r="Q477" s="364">
        <v>29.7</v>
      </c>
      <c r="R477" s="364"/>
      <c r="S477" s="364"/>
      <c r="T477" s="364">
        <v>733.02</v>
      </c>
      <c r="U477" s="364">
        <v>987.03</v>
      </c>
      <c r="V477" s="364">
        <v>11249.98</v>
      </c>
      <c r="W477" s="364">
        <v>9.0399999999999991</v>
      </c>
      <c r="X477" s="364">
        <v>37913</v>
      </c>
      <c r="Y477" s="364">
        <v>69</v>
      </c>
      <c r="Z477" s="364"/>
      <c r="AA477" s="364"/>
      <c r="AB477" s="364">
        <v>8421.73</v>
      </c>
      <c r="AC477" s="364">
        <v>0</v>
      </c>
      <c r="AD477" s="364"/>
      <c r="AE477" s="363"/>
      <c r="AF477" s="364">
        <v>268.89999999999998</v>
      </c>
      <c r="AG477" s="365">
        <v>0.44</v>
      </c>
      <c r="AH477" s="364"/>
      <c r="AI477" s="363"/>
      <c r="AJ477" s="397">
        <v>162.58000000000001</v>
      </c>
      <c r="AK477" s="365">
        <v>10.32</v>
      </c>
      <c r="AL477" s="397"/>
      <c r="AM477" s="365"/>
      <c r="AN477" s="397"/>
      <c r="AO477" s="365"/>
    </row>
    <row r="478" spans="1:41" ht="15" x14ac:dyDescent="0.2">
      <c r="A478" s="383">
        <f t="shared" si="29"/>
        <v>45796</v>
      </c>
      <c r="B478" s="93" t="s">
        <v>2185</v>
      </c>
      <c r="C478" s="101" t="str">
        <f t="shared" si="28"/>
        <v>45796 0000H</v>
      </c>
      <c r="D478" s="261">
        <v>2390.2600000000002</v>
      </c>
      <c r="E478" s="262">
        <v>49.71</v>
      </c>
      <c r="F478" s="261">
        <v>1108.67</v>
      </c>
      <c r="G478" s="262">
        <v>6.2</v>
      </c>
      <c r="H478" s="261"/>
      <c r="I478" s="367"/>
      <c r="J478" s="424">
        <v>76142.86</v>
      </c>
      <c r="K478" s="366">
        <v>934.47</v>
      </c>
      <c r="L478" s="366">
        <v>33705.440000000002</v>
      </c>
      <c r="M478" s="262">
        <v>111.19</v>
      </c>
      <c r="N478" s="261">
        <v>7073.83</v>
      </c>
      <c r="O478" s="366">
        <v>19.05</v>
      </c>
      <c r="P478" s="366">
        <v>34732.1</v>
      </c>
      <c r="Q478" s="366">
        <v>29.7</v>
      </c>
      <c r="R478" s="366"/>
      <c r="S478" s="366"/>
      <c r="T478" s="366">
        <v>733.04</v>
      </c>
      <c r="U478" s="366">
        <v>988.75</v>
      </c>
      <c r="V478" s="366">
        <v>11255.33</v>
      </c>
      <c r="W478" s="366">
        <v>9.0399999999999991</v>
      </c>
      <c r="X478" s="366">
        <v>37920</v>
      </c>
      <c r="Y478" s="366">
        <v>69</v>
      </c>
      <c r="Z478" s="366"/>
      <c r="AA478" s="366"/>
      <c r="AB478" s="366">
        <v>8428.92</v>
      </c>
      <c r="AC478" s="366">
        <v>0</v>
      </c>
      <c r="AD478" s="366"/>
      <c r="AE478" s="262"/>
      <c r="AF478" s="366">
        <v>268.89999999999998</v>
      </c>
      <c r="AG478" s="367">
        <v>0.44</v>
      </c>
      <c r="AH478" s="366"/>
      <c r="AI478" s="262"/>
      <c r="AJ478" s="396">
        <v>165.41</v>
      </c>
      <c r="AK478" s="367">
        <v>10.35</v>
      </c>
      <c r="AL478" s="396"/>
      <c r="AM478" s="367"/>
      <c r="AN478" s="396"/>
      <c r="AO478" s="367"/>
    </row>
    <row r="479" spans="1:41" ht="15" x14ac:dyDescent="0.2">
      <c r="A479" s="383">
        <f t="shared" si="29"/>
        <v>45796</v>
      </c>
      <c r="B479" s="93" t="s">
        <v>285</v>
      </c>
      <c r="C479" s="101" t="str">
        <f t="shared" si="28"/>
        <v>45796 1200H</v>
      </c>
      <c r="D479" s="362">
        <v>2394.1999999999998</v>
      </c>
      <c r="E479" s="363">
        <v>49.71</v>
      </c>
      <c r="F479" s="362">
        <v>1108.67</v>
      </c>
      <c r="G479" s="363">
        <v>6.2</v>
      </c>
      <c r="H479" s="362"/>
      <c r="I479" s="365"/>
      <c r="J479" s="423">
        <v>76146.37</v>
      </c>
      <c r="K479" s="364">
        <v>934.83</v>
      </c>
      <c r="L479" s="364">
        <v>33706.26</v>
      </c>
      <c r="M479" s="363">
        <v>111.24</v>
      </c>
      <c r="N479" s="362">
        <v>7078.26</v>
      </c>
      <c r="O479" s="364">
        <v>19.05</v>
      </c>
      <c r="P479" s="364">
        <v>34738.6</v>
      </c>
      <c r="Q479" s="364">
        <v>29.7</v>
      </c>
      <c r="R479" s="364"/>
      <c r="S479" s="364"/>
      <c r="T479" s="364">
        <v>733.04</v>
      </c>
      <c r="U479" s="364">
        <v>919.4</v>
      </c>
      <c r="V479" s="364">
        <v>11259.43</v>
      </c>
      <c r="W479" s="364">
        <v>9.0399999999999991</v>
      </c>
      <c r="X479" s="364">
        <v>37927</v>
      </c>
      <c r="Y479" s="364">
        <v>69</v>
      </c>
      <c r="Z479" s="364"/>
      <c r="AA479" s="364"/>
      <c r="AB479" s="364">
        <v>8435.1</v>
      </c>
      <c r="AC479" s="364">
        <v>0</v>
      </c>
      <c r="AD479" s="364"/>
      <c r="AE479" s="363"/>
      <c r="AF479" s="364">
        <v>268.89999999999998</v>
      </c>
      <c r="AG479" s="365">
        <v>0.44</v>
      </c>
      <c r="AH479" s="364"/>
      <c r="AI479" s="363"/>
      <c r="AJ479" s="397">
        <v>165.41</v>
      </c>
      <c r="AK479" s="365">
        <v>10.41</v>
      </c>
      <c r="AL479" s="397"/>
      <c r="AM479" s="365"/>
      <c r="AN479" s="397"/>
      <c r="AO479" s="365"/>
    </row>
    <row r="480" spans="1:41" ht="15" x14ac:dyDescent="0.2">
      <c r="A480" s="383">
        <f t="shared" si="29"/>
        <v>45797</v>
      </c>
      <c r="B480" s="93" t="s">
        <v>2185</v>
      </c>
      <c r="C480" s="101" t="str">
        <f t="shared" si="28"/>
        <v>45797 0000H</v>
      </c>
      <c r="D480" s="261">
        <v>2399.06</v>
      </c>
      <c r="E480" s="262">
        <v>49.71</v>
      </c>
      <c r="F480" s="261">
        <v>1108.67</v>
      </c>
      <c r="G480" s="262">
        <v>6.2</v>
      </c>
      <c r="H480" s="261"/>
      <c r="I480" s="367"/>
      <c r="J480" s="424">
        <v>76159.100000000006</v>
      </c>
      <c r="K480" s="366">
        <v>934.85</v>
      </c>
      <c r="L480" s="366">
        <v>33709.39</v>
      </c>
      <c r="M480" s="262">
        <v>111.26</v>
      </c>
      <c r="N480" s="261">
        <v>7084.03</v>
      </c>
      <c r="O480" s="366">
        <v>19.05</v>
      </c>
      <c r="P480" s="366">
        <v>34746.199999999997</v>
      </c>
      <c r="Q480" s="366">
        <v>29.7</v>
      </c>
      <c r="R480" s="366"/>
      <c r="S480" s="366"/>
      <c r="T480" s="366">
        <v>733.04</v>
      </c>
      <c r="U480" s="366">
        <v>992.05</v>
      </c>
      <c r="V480" s="366">
        <v>11264.59</v>
      </c>
      <c r="W480" s="366">
        <v>9.0399999999999991</v>
      </c>
      <c r="X480" s="366">
        <v>37935</v>
      </c>
      <c r="Y480" s="366">
        <v>69</v>
      </c>
      <c r="Z480" s="366"/>
      <c r="AA480" s="366"/>
      <c r="AB480" s="366">
        <v>8441.77</v>
      </c>
      <c r="AC480" s="366">
        <v>0</v>
      </c>
      <c r="AD480" s="366"/>
      <c r="AE480" s="262"/>
      <c r="AF480" s="366">
        <v>268.89999999999998</v>
      </c>
      <c r="AG480" s="367">
        <v>0.44</v>
      </c>
      <c r="AH480" s="366"/>
      <c r="AI480" s="262"/>
      <c r="AJ480" s="396">
        <v>166.62</v>
      </c>
      <c r="AK480" s="367">
        <v>10.44</v>
      </c>
      <c r="AL480" s="396"/>
      <c r="AM480" s="367"/>
      <c r="AN480" s="396"/>
      <c r="AO480" s="367"/>
    </row>
    <row r="481" spans="1:41" ht="15" x14ac:dyDescent="0.2">
      <c r="A481" s="383">
        <f t="shared" si="29"/>
        <v>45797</v>
      </c>
      <c r="B481" s="93" t="s">
        <v>285</v>
      </c>
      <c r="C481" s="101" t="str">
        <f t="shared" si="28"/>
        <v>45797 1200H</v>
      </c>
      <c r="D481" s="362">
        <v>2403.0700000000002</v>
      </c>
      <c r="E481" s="363">
        <v>49.71</v>
      </c>
      <c r="F481" s="362">
        <v>1108.67</v>
      </c>
      <c r="G481" s="363">
        <v>6.2</v>
      </c>
      <c r="H481" s="362"/>
      <c r="I481" s="365"/>
      <c r="J481" s="423">
        <v>76161.94</v>
      </c>
      <c r="K481" s="364">
        <v>935.17</v>
      </c>
      <c r="L481" s="364">
        <v>33710.400000000001</v>
      </c>
      <c r="M481" s="363">
        <v>111.29</v>
      </c>
      <c r="N481" s="362">
        <v>7089.6</v>
      </c>
      <c r="O481" s="364">
        <v>19.05</v>
      </c>
      <c r="P481" s="364">
        <v>34753.800000000003</v>
      </c>
      <c r="Q481" s="364">
        <v>29.7</v>
      </c>
      <c r="R481" s="364"/>
      <c r="S481" s="364"/>
      <c r="T481" s="364">
        <v>733.04</v>
      </c>
      <c r="U481" s="364">
        <v>993.45</v>
      </c>
      <c r="V481" s="364">
        <v>11268.9</v>
      </c>
      <c r="W481" s="364">
        <v>9.0399999999999991</v>
      </c>
      <c r="X481" s="364">
        <v>37941</v>
      </c>
      <c r="Y481" s="364">
        <v>69</v>
      </c>
      <c r="Z481" s="364"/>
      <c r="AA481" s="364"/>
      <c r="AB481" s="364">
        <v>8447.64</v>
      </c>
      <c r="AC481" s="364">
        <v>0</v>
      </c>
      <c r="AD481" s="364"/>
      <c r="AE481" s="363"/>
      <c r="AF481" s="364">
        <v>268.89999999999998</v>
      </c>
      <c r="AG481" s="365">
        <v>0.44</v>
      </c>
      <c r="AH481" s="364"/>
      <c r="AI481" s="363"/>
      <c r="AJ481" s="397">
        <v>167.61</v>
      </c>
      <c r="AK481" s="365">
        <v>10.48</v>
      </c>
      <c r="AL481" s="397"/>
      <c r="AM481" s="365"/>
      <c r="AN481" s="397"/>
      <c r="AO481" s="365"/>
    </row>
    <row r="482" spans="1:41" ht="15" x14ac:dyDescent="0.2">
      <c r="A482" s="383">
        <f t="shared" si="29"/>
        <v>45798</v>
      </c>
      <c r="B482" s="93" t="s">
        <v>2185</v>
      </c>
      <c r="C482" s="101" t="str">
        <f t="shared" si="28"/>
        <v>45798 0000H</v>
      </c>
      <c r="D482" s="261">
        <v>2407.75</v>
      </c>
      <c r="E482" s="262">
        <v>49.71</v>
      </c>
      <c r="F482" s="261">
        <v>1108.67</v>
      </c>
      <c r="G482" s="262">
        <v>6.2</v>
      </c>
      <c r="H482" s="261"/>
      <c r="I482" s="367"/>
      <c r="J482" s="424">
        <v>76171.759999999995</v>
      </c>
      <c r="K482" s="366">
        <v>935.17</v>
      </c>
      <c r="L482" s="366">
        <v>33714.160000000003</v>
      </c>
      <c r="M482" s="262">
        <v>111.29</v>
      </c>
      <c r="N482" s="261">
        <v>7095.6</v>
      </c>
      <c r="O482" s="366">
        <v>19.05</v>
      </c>
      <c r="P482" s="366">
        <v>34761.599999999999</v>
      </c>
      <c r="Q482" s="366">
        <v>29.7</v>
      </c>
      <c r="R482" s="366"/>
      <c r="S482" s="366"/>
      <c r="T482" s="366">
        <v>733.04</v>
      </c>
      <c r="U482" s="366">
        <v>994.96</v>
      </c>
      <c r="V482" s="366">
        <v>11273.71</v>
      </c>
      <c r="W482" s="366">
        <v>9.0399999999999991</v>
      </c>
      <c r="X482" s="366">
        <v>37950</v>
      </c>
      <c r="Y482" s="366">
        <v>69</v>
      </c>
      <c r="Z482" s="366"/>
      <c r="AA482" s="366"/>
      <c r="AB482" s="366">
        <v>8454.61</v>
      </c>
      <c r="AC482" s="366">
        <v>0</v>
      </c>
      <c r="AD482" s="366"/>
      <c r="AE482" s="262"/>
      <c r="AF482" s="366">
        <v>268.89999999999998</v>
      </c>
      <c r="AG482" s="367">
        <v>0.44</v>
      </c>
      <c r="AH482" s="366"/>
      <c r="AI482" s="262"/>
      <c r="AJ482" s="396">
        <v>173.27</v>
      </c>
      <c r="AK482" s="367">
        <v>10.49</v>
      </c>
      <c r="AL482" s="396"/>
      <c r="AM482" s="367"/>
      <c r="AN482" s="396"/>
      <c r="AO482" s="367"/>
    </row>
    <row r="483" spans="1:41" ht="15" x14ac:dyDescent="0.2">
      <c r="A483" s="383">
        <f t="shared" si="29"/>
        <v>45798</v>
      </c>
      <c r="B483" s="93" t="s">
        <v>285</v>
      </c>
      <c r="C483" s="101" t="str">
        <f t="shared" si="28"/>
        <v>45798 1200H</v>
      </c>
      <c r="D483" s="362">
        <v>2410.73</v>
      </c>
      <c r="E483" s="363">
        <v>49.73</v>
      </c>
      <c r="F483" s="362">
        <v>1108.67</v>
      </c>
      <c r="G483" s="363">
        <v>6.2</v>
      </c>
      <c r="H483" s="362"/>
      <c r="I483" s="365"/>
      <c r="J483" s="423">
        <v>76178.539999999994</v>
      </c>
      <c r="K483" s="364">
        <v>935.21</v>
      </c>
      <c r="L483" s="364">
        <v>33715.78</v>
      </c>
      <c r="M483" s="363">
        <v>111.33</v>
      </c>
      <c r="N483" s="362">
        <v>7101.21</v>
      </c>
      <c r="O483" s="364">
        <v>19.05</v>
      </c>
      <c r="P483" s="364">
        <v>34766.9</v>
      </c>
      <c r="Q483" s="364">
        <v>29.7</v>
      </c>
      <c r="R483" s="364"/>
      <c r="S483" s="364"/>
      <c r="T483" s="364">
        <v>733.09</v>
      </c>
      <c r="U483" s="364">
        <v>995.99</v>
      </c>
      <c r="V483" s="364">
        <v>11278.11</v>
      </c>
      <c r="W483" s="364">
        <v>9.0399999999999991</v>
      </c>
      <c r="X483" s="364">
        <v>37956</v>
      </c>
      <c r="Y483" s="364">
        <v>69</v>
      </c>
      <c r="Z483" s="364"/>
      <c r="AA483" s="364"/>
      <c r="AB483" s="364">
        <v>8460.16</v>
      </c>
      <c r="AC483" s="364">
        <v>0</v>
      </c>
      <c r="AD483" s="364"/>
      <c r="AE483" s="363"/>
      <c r="AF483" s="364">
        <v>268.89999999999998</v>
      </c>
      <c r="AG483" s="365">
        <v>0.44</v>
      </c>
      <c r="AH483" s="364"/>
      <c r="AI483" s="363"/>
      <c r="AJ483" s="397">
        <v>174.86</v>
      </c>
      <c r="AK483" s="365">
        <v>10.53</v>
      </c>
      <c r="AL483" s="397"/>
      <c r="AM483" s="365"/>
      <c r="AN483" s="397"/>
      <c r="AO483" s="365"/>
    </row>
    <row r="484" spans="1:41" ht="15" x14ac:dyDescent="0.2">
      <c r="A484" s="383">
        <f t="shared" si="29"/>
        <v>45799</v>
      </c>
      <c r="B484" s="93" t="s">
        <v>2185</v>
      </c>
      <c r="C484" s="101" t="str">
        <f t="shared" si="28"/>
        <v>45799 0000H</v>
      </c>
      <c r="D484" s="261">
        <v>2415.5300000000002</v>
      </c>
      <c r="E484" s="262">
        <v>49.73</v>
      </c>
      <c r="F484" s="261">
        <v>1108.67</v>
      </c>
      <c r="G484" s="262">
        <v>6.2</v>
      </c>
      <c r="H484" s="261"/>
      <c r="I484" s="367"/>
      <c r="J484" s="424">
        <v>76188.479999999996</v>
      </c>
      <c r="K484" s="366">
        <v>935.21</v>
      </c>
      <c r="L484" s="366">
        <v>33719.019999999997</v>
      </c>
      <c r="M484" s="262">
        <v>111.34</v>
      </c>
      <c r="N484" s="261">
        <v>7107.05</v>
      </c>
      <c r="O484" s="366">
        <v>19.05</v>
      </c>
      <c r="P484" s="366">
        <v>34774.6</v>
      </c>
      <c r="Q484" s="366">
        <v>29.7</v>
      </c>
      <c r="R484" s="366"/>
      <c r="S484" s="366"/>
      <c r="T484" s="366">
        <v>733.13</v>
      </c>
      <c r="U484" s="366">
        <v>996.87</v>
      </c>
      <c r="V484" s="366">
        <v>11283.67</v>
      </c>
      <c r="W484" s="366">
        <v>9.0399999999999991</v>
      </c>
      <c r="X484" s="366">
        <v>37965</v>
      </c>
      <c r="Y484" s="366">
        <v>69</v>
      </c>
      <c r="Z484" s="366"/>
      <c r="AA484" s="366"/>
      <c r="AB484" s="366">
        <v>8467.73</v>
      </c>
      <c r="AC484" s="366">
        <v>0</v>
      </c>
      <c r="AD484" s="366"/>
      <c r="AE484" s="262"/>
      <c r="AF484" s="366">
        <v>268.89999999999998</v>
      </c>
      <c r="AG484" s="367">
        <v>0.44</v>
      </c>
      <c r="AH484" s="366"/>
      <c r="AI484" s="262"/>
      <c r="AJ484" s="396">
        <v>179.23</v>
      </c>
      <c r="AK484" s="367">
        <v>10.54</v>
      </c>
      <c r="AL484" s="396"/>
      <c r="AM484" s="367"/>
      <c r="AN484" s="396"/>
      <c r="AO484" s="367"/>
    </row>
    <row r="485" spans="1:41" ht="15" x14ac:dyDescent="0.2">
      <c r="A485" s="383">
        <f t="shared" si="29"/>
        <v>45799</v>
      </c>
      <c r="B485" s="93" t="s">
        <v>285</v>
      </c>
      <c r="C485" s="101" t="str">
        <f t="shared" si="28"/>
        <v>45799 1200H</v>
      </c>
      <c r="D485" s="362">
        <v>2419.41</v>
      </c>
      <c r="E485" s="363">
        <v>49.73</v>
      </c>
      <c r="F485" s="362">
        <v>1108.67</v>
      </c>
      <c r="G485" s="363">
        <v>6.2</v>
      </c>
      <c r="H485" s="362"/>
      <c r="I485" s="365"/>
      <c r="J485" s="423">
        <v>76193.81</v>
      </c>
      <c r="K485" s="364">
        <v>935.36</v>
      </c>
      <c r="L485" s="364">
        <v>33720.03</v>
      </c>
      <c r="M485" s="363">
        <v>111.37</v>
      </c>
      <c r="N485" s="362">
        <v>7112.88</v>
      </c>
      <c r="O485" s="364">
        <v>19.05</v>
      </c>
      <c r="P485" s="364">
        <v>34782.5</v>
      </c>
      <c r="Q485" s="364">
        <v>29.7</v>
      </c>
      <c r="R485" s="364"/>
      <c r="S485" s="364"/>
      <c r="T485" s="364">
        <v>733.21</v>
      </c>
      <c r="U485" s="364">
        <v>997.91</v>
      </c>
      <c r="V485" s="364">
        <v>11288.13</v>
      </c>
      <c r="W485" s="364">
        <v>9.0399999999999991</v>
      </c>
      <c r="X485" s="364">
        <v>37972</v>
      </c>
      <c r="Y485" s="364">
        <v>69</v>
      </c>
      <c r="Z485" s="364"/>
      <c r="AA485" s="364"/>
      <c r="AB485" s="364">
        <v>8474.3700000000008</v>
      </c>
      <c r="AC485" s="364">
        <v>0</v>
      </c>
      <c r="AD485" s="364"/>
      <c r="AE485" s="363"/>
      <c r="AF485" s="364">
        <v>268.89999999999998</v>
      </c>
      <c r="AG485" s="365">
        <v>0.44</v>
      </c>
      <c r="AH485" s="364"/>
      <c r="AI485" s="363"/>
      <c r="AJ485" s="397">
        <v>180.82</v>
      </c>
      <c r="AK485" s="365">
        <v>10.59</v>
      </c>
      <c r="AL485" s="397"/>
      <c r="AM485" s="365"/>
      <c r="AN485" s="397"/>
      <c r="AO485" s="365"/>
    </row>
    <row r="486" spans="1:41" ht="15" x14ac:dyDescent="0.2">
      <c r="A486" s="383">
        <f t="shared" si="29"/>
        <v>45800</v>
      </c>
      <c r="B486" s="93" t="s">
        <v>2185</v>
      </c>
      <c r="C486" s="101" t="str">
        <f t="shared" si="28"/>
        <v>45800 0000H</v>
      </c>
      <c r="D486" s="261">
        <v>2424.33</v>
      </c>
      <c r="E486" s="262">
        <v>49.73</v>
      </c>
      <c r="F486" s="261">
        <v>1108.67</v>
      </c>
      <c r="G486" s="262">
        <v>6.2</v>
      </c>
      <c r="H486" s="261"/>
      <c r="I486" s="367"/>
      <c r="J486" s="424">
        <v>76201.919999999998</v>
      </c>
      <c r="K486" s="366">
        <v>935.43</v>
      </c>
      <c r="L486" s="366">
        <v>33723.54</v>
      </c>
      <c r="M486" s="262">
        <v>111.37</v>
      </c>
      <c r="N486" s="261">
        <v>7118.7</v>
      </c>
      <c r="O486" s="366">
        <v>19.05</v>
      </c>
      <c r="P486" s="366">
        <v>34790.199999999997</v>
      </c>
      <c r="Q486" s="366">
        <v>29.7</v>
      </c>
      <c r="R486" s="366"/>
      <c r="S486" s="366"/>
      <c r="T486" s="366">
        <v>733.6</v>
      </c>
      <c r="U486" s="366">
        <v>998.48</v>
      </c>
      <c r="V486" s="366">
        <v>11293.88</v>
      </c>
      <c r="W486" s="366">
        <v>9.0399999999999991</v>
      </c>
      <c r="X486" s="366">
        <v>37980</v>
      </c>
      <c r="Y486" s="366">
        <v>69</v>
      </c>
      <c r="Z486" s="366"/>
      <c r="AA486" s="366"/>
      <c r="AB486" s="366">
        <v>8481.93</v>
      </c>
      <c r="AC486" s="366">
        <v>0</v>
      </c>
      <c r="AD486" s="366"/>
      <c r="AE486" s="262"/>
      <c r="AF486" s="366">
        <v>270.38</v>
      </c>
      <c r="AG486" s="367">
        <v>0.45</v>
      </c>
      <c r="AH486" s="366"/>
      <c r="AI486" s="262"/>
      <c r="AJ486" s="396">
        <v>185.72</v>
      </c>
      <c r="AK486" s="367">
        <v>10.6</v>
      </c>
      <c r="AL486" s="396"/>
      <c r="AM486" s="367"/>
      <c r="AN486" s="396"/>
      <c r="AO486" s="367"/>
    </row>
    <row r="487" spans="1:41" ht="15" x14ac:dyDescent="0.2">
      <c r="A487" s="383">
        <f t="shared" si="29"/>
        <v>45800</v>
      </c>
      <c r="B487" s="93" t="s">
        <v>285</v>
      </c>
      <c r="C487" s="101" t="str">
        <f t="shared" si="28"/>
        <v>45800 1200H</v>
      </c>
      <c r="D487" s="362">
        <v>2428.54</v>
      </c>
      <c r="E487" s="363">
        <v>49.73</v>
      </c>
      <c r="F487" s="362">
        <v>1108.67</v>
      </c>
      <c r="G487" s="363">
        <v>6.2</v>
      </c>
      <c r="H487" s="362"/>
      <c r="I487" s="365"/>
      <c r="J487" s="423">
        <v>76204.77</v>
      </c>
      <c r="K487" s="364">
        <v>935.73</v>
      </c>
      <c r="L487" s="364">
        <v>33725.47</v>
      </c>
      <c r="M487" s="363">
        <v>111.39</v>
      </c>
      <c r="N487" s="362">
        <v>7124.5</v>
      </c>
      <c r="O487" s="364">
        <v>19.05</v>
      </c>
      <c r="P487" s="364">
        <v>34797.800000000003</v>
      </c>
      <c r="Q487" s="364">
        <v>29.7</v>
      </c>
      <c r="R487" s="364"/>
      <c r="S487" s="364"/>
      <c r="T487" s="364">
        <v>733.6</v>
      </c>
      <c r="U487" s="364">
        <v>999.6</v>
      </c>
      <c r="V487" s="364">
        <v>11298.37</v>
      </c>
      <c r="W487" s="364">
        <v>9.0399999999999991</v>
      </c>
      <c r="X487" s="364">
        <v>37987</v>
      </c>
      <c r="Y487" s="364">
        <v>69</v>
      </c>
      <c r="Z487" s="364"/>
      <c r="AA487" s="364"/>
      <c r="AB487" s="364">
        <v>8486.9599999999991</v>
      </c>
      <c r="AC487" s="364">
        <v>0</v>
      </c>
      <c r="AD487" s="364"/>
      <c r="AE487" s="363"/>
      <c r="AF487" s="364">
        <v>270.38</v>
      </c>
      <c r="AG487" s="365">
        <v>0.45</v>
      </c>
      <c r="AH487" s="364"/>
      <c r="AI487" s="363"/>
      <c r="AJ487" s="397">
        <v>186.56</v>
      </c>
      <c r="AK487" s="365">
        <v>10.68</v>
      </c>
      <c r="AL487" s="397"/>
      <c r="AM487" s="365"/>
      <c r="AN487" s="397"/>
      <c r="AO487" s="365"/>
    </row>
    <row r="488" spans="1:41" ht="15" x14ac:dyDescent="0.2">
      <c r="A488" s="383">
        <f t="shared" si="29"/>
        <v>45801</v>
      </c>
      <c r="B488" s="93" t="s">
        <v>2185</v>
      </c>
      <c r="C488" s="101" t="str">
        <f t="shared" si="28"/>
        <v>45801 0000H</v>
      </c>
      <c r="D488" s="261">
        <v>2433.35</v>
      </c>
      <c r="E488" s="262">
        <v>49.73</v>
      </c>
      <c r="F488" s="261">
        <v>1108.67</v>
      </c>
      <c r="G488" s="262">
        <v>6.2</v>
      </c>
      <c r="H488" s="261"/>
      <c r="I488" s="367"/>
      <c r="J488" s="424">
        <v>76214.350000000006</v>
      </c>
      <c r="K488" s="366">
        <v>935.74</v>
      </c>
      <c r="L488" s="366">
        <v>33729</v>
      </c>
      <c r="M488" s="262">
        <v>111.39</v>
      </c>
      <c r="N488" s="261">
        <v>7130.37</v>
      </c>
      <c r="O488" s="366">
        <v>19.05</v>
      </c>
      <c r="P488" s="366">
        <v>34805.4</v>
      </c>
      <c r="Q488" s="366">
        <v>29.7</v>
      </c>
      <c r="R488" s="366"/>
      <c r="S488" s="366"/>
      <c r="T488" s="366">
        <v>733.99</v>
      </c>
      <c r="U488" s="366">
        <v>1000.55</v>
      </c>
      <c r="V488" s="366">
        <v>11303.94</v>
      </c>
      <c r="W488" s="366">
        <v>9.0399999999999991</v>
      </c>
      <c r="X488" s="366">
        <v>37995</v>
      </c>
      <c r="Y488" s="366">
        <v>69</v>
      </c>
      <c r="Z488" s="366"/>
      <c r="AA488" s="366"/>
      <c r="AB488" s="366">
        <v>8491.6299999999992</v>
      </c>
      <c r="AC488" s="366">
        <v>0</v>
      </c>
      <c r="AD488" s="366"/>
      <c r="AE488" s="262"/>
      <c r="AF488" s="366">
        <v>271.7</v>
      </c>
      <c r="AG488" s="367">
        <v>0.47</v>
      </c>
      <c r="AH488" s="366"/>
      <c r="AI488" s="262"/>
      <c r="AJ488" s="396">
        <v>191.65</v>
      </c>
      <c r="AK488" s="367">
        <v>10.68</v>
      </c>
      <c r="AL488" s="396"/>
      <c r="AM488" s="367"/>
      <c r="AN488" s="396"/>
      <c r="AO488" s="367"/>
    </row>
    <row r="489" spans="1:41" ht="15" x14ac:dyDescent="0.2">
      <c r="A489" s="383">
        <f t="shared" si="29"/>
        <v>45801</v>
      </c>
      <c r="B489" s="93" t="s">
        <v>285</v>
      </c>
      <c r="C489" s="101" t="str">
        <f t="shared" si="28"/>
        <v>45801 1200H</v>
      </c>
      <c r="D489" s="362">
        <v>2437.44</v>
      </c>
      <c r="E489" s="363">
        <v>49.73</v>
      </c>
      <c r="F489" s="362">
        <v>1108.67</v>
      </c>
      <c r="G489" s="363">
        <v>6.2</v>
      </c>
      <c r="H489" s="362"/>
      <c r="I489" s="365"/>
      <c r="J489" s="423">
        <v>76219.22</v>
      </c>
      <c r="K489" s="364">
        <v>935.9</v>
      </c>
      <c r="L489" s="364">
        <v>33729.39</v>
      </c>
      <c r="M489" s="363">
        <v>111.44</v>
      </c>
      <c r="N489" s="362">
        <v>7136.06</v>
      </c>
      <c r="O489" s="364">
        <v>19.05</v>
      </c>
      <c r="P489" s="364">
        <v>34812.9</v>
      </c>
      <c r="Q489" s="364">
        <v>29.7</v>
      </c>
      <c r="R489" s="364"/>
      <c r="S489" s="364"/>
      <c r="T489" s="364">
        <v>733.99</v>
      </c>
      <c r="U489" s="364">
        <v>1001.93</v>
      </c>
      <c r="V489" s="364">
        <v>11308.24</v>
      </c>
      <c r="W489" s="364">
        <v>9.0399999999999991</v>
      </c>
      <c r="X489" s="364">
        <v>38002</v>
      </c>
      <c r="Y489" s="364">
        <v>69</v>
      </c>
      <c r="Z489" s="364"/>
      <c r="AA489" s="364"/>
      <c r="AB489" s="364">
        <v>8498.35</v>
      </c>
      <c r="AC489" s="364">
        <v>0</v>
      </c>
      <c r="AD489" s="364"/>
      <c r="AE489" s="363"/>
      <c r="AF489" s="364">
        <v>271.7</v>
      </c>
      <c r="AG489" s="365">
        <v>0.47</v>
      </c>
      <c r="AH489" s="364"/>
      <c r="AI489" s="363"/>
      <c r="AJ489" s="397">
        <v>191.65</v>
      </c>
      <c r="AK489" s="365">
        <v>10.75</v>
      </c>
      <c r="AL489" s="397"/>
      <c r="AM489" s="365"/>
      <c r="AN489" s="397"/>
      <c r="AO489" s="365"/>
    </row>
    <row r="490" spans="1:41" ht="15" x14ac:dyDescent="0.2">
      <c r="A490" s="383">
        <f t="shared" si="29"/>
        <v>45802</v>
      </c>
      <c r="B490" s="93" t="s">
        <v>2185</v>
      </c>
      <c r="C490" s="101" t="str">
        <f t="shared" si="28"/>
        <v>45802 0000H</v>
      </c>
      <c r="D490" s="261">
        <v>2442.1999999999998</v>
      </c>
      <c r="E490" s="262">
        <v>49.73</v>
      </c>
      <c r="F490" s="261">
        <v>1108.67</v>
      </c>
      <c r="G490" s="262">
        <v>6.2</v>
      </c>
      <c r="H490" s="261"/>
      <c r="I490" s="367"/>
      <c r="J490" s="424">
        <v>76229.119999999995</v>
      </c>
      <c r="K490" s="366">
        <v>935.91</v>
      </c>
      <c r="L490" s="366">
        <v>33732.5</v>
      </c>
      <c r="M490" s="262">
        <v>111.45</v>
      </c>
      <c r="N490" s="261">
        <v>7141.89</v>
      </c>
      <c r="O490" s="366">
        <v>19.05</v>
      </c>
      <c r="P490" s="366">
        <v>34820.699999999997</v>
      </c>
      <c r="Q490" s="366">
        <v>29.7</v>
      </c>
      <c r="R490" s="366"/>
      <c r="S490" s="366"/>
      <c r="T490" s="366">
        <v>734.01</v>
      </c>
      <c r="U490" s="366">
        <v>1003.08</v>
      </c>
      <c r="V490" s="366">
        <v>11313.59</v>
      </c>
      <c r="W490" s="366">
        <v>9.0399999999999991</v>
      </c>
      <c r="X490" s="366">
        <v>38009</v>
      </c>
      <c r="Y490" s="366">
        <v>69</v>
      </c>
      <c r="Z490" s="366"/>
      <c r="AA490" s="366"/>
      <c r="AB490" s="366">
        <v>8505.74</v>
      </c>
      <c r="AC490" s="366">
        <v>0</v>
      </c>
      <c r="AD490" s="366"/>
      <c r="AE490" s="262"/>
      <c r="AF490" s="366">
        <v>271.7</v>
      </c>
      <c r="AG490" s="367">
        <v>0.47</v>
      </c>
      <c r="AH490" s="366"/>
      <c r="AI490" s="262"/>
      <c r="AJ490" s="396">
        <v>193.07</v>
      </c>
      <c r="AK490" s="367">
        <v>10.79</v>
      </c>
      <c r="AL490" s="396"/>
      <c r="AM490" s="367"/>
      <c r="AN490" s="396"/>
      <c r="AO490" s="367"/>
    </row>
    <row r="491" spans="1:41" ht="15.75" thickBot="1" x14ac:dyDescent="0.25">
      <c r="A491" s="389">
        <f t="shared" si="29"/>
        <v>45802</v>
      </c>
      <c r="B491" s="390" t="s">
        <v>285</v>
      </c>
      <c r="C491" s="391" t="str">
        <f t="shared" si="28"/>
        <v>45802 1200H</v>
      </c>
      <c r="D491" s="392">
        <v>2446.08</v>
      </c>
      <c r="E491" s="393">
        <v>49.73</v>
      </c>
      <c r="F491" s="392">
        <v>1108.67</v>
      </c>
      <c r="G491" s="393">
        <v>6.2</v>
      </c>
      <c r="H491" s="392"/>
      <c r="I491" s="395"/>
      <c r="J491" s="444">
        <v>76230.11</v>
      </c>
      <c r="K491" s="394">
        <v>936.32</v>
      </c>
      <c r="L491" s="394">
        <v>33732.93</v>
      </c>
      <c r="M491" s="393">
        <v>111.49</v>
      </c>
      <c r="N491" s="392">
        <v>7147.75</v>
      </c>
      <c r="O491" s="394">
        <v>19.05</v>
      </c>
      <c r="P491" s="394">
        <v>34828.199999999997</v>
      </c>
      <c r="Q491" s="394">
        <v>29.7</v>
      </c>
      <c r="R491" s="394"/>
      <c r="S491" s="394"/>
      <c r="T491" s="394">
        <v>734.01</v>
      </c>
      <c r="U491" s="394">
        <v>1004.5</v>
      </c>
      <c r="V491" s="394">
        <v>11317.61</v>
      </c>
      <c r="W491" s="394">
        <v>9.0399999999999991</v>
      </c>
      <c r="X491" s="394">
        <v>38015</v>
      </c>
      <c r="Y491" s="394">
        <v>69</v>
      </c>
      <c r="Z491" s="394"/>
      <c r="AA491" s="394"/>
      <c r="AB491" s="394">
        <v>8511.9599999999991</v>
      </c>
      <c r="AC491" s="394">
        <v>0</v>
      </c>
      <c r="AD491" s="394"/>
      <c r="AE491" s="393"/>
      <c r="AF491" s="394">
        <v>271.7</v>
      </c>
      <c r="AG491" s="395">
        <v>0.47</v>
      </c>
      <c r="AH491" s="394"/>
      <c r="AI491" s="393"/>
      <c r="AJ491" s="404">
        <v>193.07</v>
      </c>
      <c r="AK491" s="395">
        <v>10.84</v>
      </c>
      <c r="AL491" s="404"/>
      <c r="AM491" s="395"/>
      <c r="AN491" s="404"/>
      <c r="AO491" s="395"/>
    </row>
    <row r="492" spans="1:41" s="370" customFormat="1" ht="15.75" thickBot="1" x14ac:dyDescent="0.25">
      <c r="A492" s="368"/>
      <c r="B492" s="368"/>
      <c r="C492" s="368"/>
      <c r="D492" s="369"/>
      <c r="E492" s="369"/>
      <c r="F492" s="369"/>
      <c r="G492" s="369"/>
      <c r="H492" s="369"/>
      <c r="I492" s="369"/>
      <c r="J492" s="369"/>
      <c r="K492" s="369"/>
      <c r="L492" s="369"/>
      <c r="M492" s="369"/>
      <c r="N492" s="369"/>
      <c r="O492" s="369"/>
      <c r="P492" s="369"/>
      <c r="Q492" s="369"/>
      <c r="R492" s="369"/>
      <c r="S492" s="369"/>
      <c r="T492" s="369"/>
      <c r="U492" s="369"/>
      <c r="V492" s="369"/>
      <c r="W492" s="369"/>
      <c r="X492" s="369"/>
      <c r="Y492" s="369"/>
      <c r="Z492" s="369"/>
      <c r="AA492" s="369"/>
      <c r="AB492" s="369"/>
      <c r="AC492" s="369"/>
      <c r="AD492" s="369"/>
      <c r="AE492" s="369"/>
      <c r="AF492" s="369"/>
      <c r="AG492" s="369"/>
      <c r="AH492" s="369"/>
      <c r="AI492" s="369"/>
      <c r="AJ492" s="402"/>
      <c r="AK492" s="403"/>
      <c r="AL492" s="402"/>
      <c r="AM492" s="403"/>
      <c r="AN492" s="402"/>
      <c r="AO492" s="403"/>
    </row>
    <row r="493" spans="1:41" ht="15" x14ac:dyDescent="0.2">
      <c r="A493" s="376">
        <f>A490+1</f>
        <v>45803</v>
      </c>
      <c r="B493" s="377" t="s">
        <v>2185</v>
      </c>
      <c r="C493" s="378" t="str">
        <f t="shared" ref="C493:C524" si="30">A493 &amp; " " &amp;B493</f>
        <v>45803 0000H</v>
      </c>
      <c r="D493" s="379">
        <v>2449.4899999999998</v>
      </c>
      <c r="E493" s="380">
        <v>49.73</v>
      </c>
      <c r="F493" s="379">
        <v>1108.67</v>
      </c>
      <c r="G493" s="380">
        <v>6.2</v>
      </c>
      <c r="H493" s="379"/>
      <c r="I493" s="382"/>
      <c r="J493" s="422">
        <v>76232.17</v>
      </c>
      <c r="K493" s="381">
        <v>936.55</v>
      </c>
      <c r="L493" s="381">
        <v>33734.370000000003</v>
      </c>
      <c r="M493" s="380">
        <v>111.51</v>
      </c>
      <c r="N493" s="379">
        <v>7150.95</v>
      </c>
      <c r="O493" s="381">
        <v>19.05</v>
      </c>
      <c r="P493" s="381">
        <v>34833.300000000003</v>
      </c>
      <c r="Q493" s="381">
        <v>29.7</v>
      </c>
      <c r="R493" s="381"/>
      <c r="S493" s="381"/>
      <c r="T493" s="381">
        <v>734.03</v>
      </c>
      <c r="U493" s="381">
        <v>1005.44</v>
      </c>
      <c r="V493" s="381">
        <v>11320.43</v>
      </c>
      <c r="W493" s="381">
        <v>9.0399999999999991</v>
      </c>
      <c r="X493" s="381">
        <v>38023</v>
      </c>
      <c r="Y493" s="381">
        <v>69</v>
      </c>
      <c r="Z493" s="381"/>
      <c r="AA493" s="381"/>
      <c r="AB493" s="381">
        <v>8519.15</v>
      </c>
      <c r="AC493" s="381">
        <v>0</v>
      </c>
      <c r="AD493" s="381"/>
      <c r="AE493" s="380"/>
      <c r="AF493" s="381">
        <v>271.7</v>
      </c>
      <c r="AG493" s="382">
        <v>0.47</v>
      </c>
      <c r="AH493" s="381"/>
      <c r="AI493" s="380"/>
      <c r="AJ493" s="400">
        <v>193.07</v>
      </c>
      <c r="AK493" s="382">
        <v>10.84</v>
      </c>
      <c r="AL493" s="400"/>
      <c r="AM493" s="382"/>
      <c r="AN493" s="400"/>
      <c r="AO493" s="382"/>
    </row>
    <row r="494" spans="1:41" ht="15" x14ac:dyDescent="0.2">
      <c r="A494" s="383">
        <f>A491+1</f>
        <v>45803</v>
      </c>
      <c r="B494" s="93" t="s">
        <v>285</v>
      </c>
      <c r="C494" s="101" t="str">
        <f t="shared" si="30"/>
        <v>45803 1200H</v>
      </c>
      <c r="D494" s="362">
        <v>2453.5300000000002</v>
      </c>
      <c r="E494" s="363">
        <v>49.73</v>
      </c>
      <c r="F494" s="362">
        <v>1108.67</v>
      </c>
      <c r="G494" s="363">
        <v>6.2</v>
      </c>
      <c r="H494" s="362"/>
      <c r="I494" s="365"/>
      <c r="J494" s="423">
        <v>76235.3</v>
      </c>
      <c r="K494" s="364">
        <v>936.76</v>
      </c>
      <c r="L494" s="364">
        <v>33735.26</v>
      </c>
      <c r="M494" s="363">
        <v>111.54</v>
      </c>
      <c r="N494" s="362">
        <v>7156.68</v>
      </c>
      <c r="O494" s="364">
        <v>19.05</v>
      </c>
      <c r="P494" s="364">
        <v>34840.6</v>
      </c>
      <c r="Q494" s="364">
        <v>29.7</v>
      </c>
      <c r="R494" s="364"/>
      <c r="S494" s="364"/>
      <c r="T494" s="364">
        <v>734.15</v>
      </c>
      <c r="U494" s="364">
        <v>1006.42</v>
      </c>
      <c r="V494" s="364">
        <v>11324.53</v>
      </c>
      <c r="W494" s="364">
        <v>9.0399999999999991</v>
      </c>
      <c r="X494" s="364">
        <v>38029</v>
      </c>
      <c r="Y494" s="364">
        <v>69</v>
      </c>
      <c r="Z494" s="364"/>
      <c r="AA494" s="364"/>
      <c r="AB494" s="364">
        <v>8525.6299999999992</v>
      </c>
      <c r="AC494" s="364">
        <v>0</v>
      </c>
      <c r="AD494" s="364"/>
      <c r="AE494" s="363"/>
      <c r="AF494" s="364">
        <v>271.7</v>
      </c>
      <c r="AG494" s="365">
        <v>0.47</v>
      </c>
      <c r="AH494" s="364"/>
      <c r="AI494" s="363"/>
      <c r="AJ494" s="397">
        <v>193.94</v>
      </c>
      <c r="AK494" s="365">
        <v>10.93</v>
      </c>
      <c r="AL494" s="397"/>
      <c r="AM494" s="365"/>
      <c r="AN494" s="397"/>
      <c r="AO494" s="365"/>
    </row>
    <row r="495" spans="1:41" ht="15" x14ac:dyDescent="0.2">
      <c r="A495" s="383">
        <f t="shared" ref="A495:A526" si="31">A493+1</f>
        <v>45804</v>
      </c>
      <c r="B495" s="93" t="s">
        <v>2185</v>
      </c>
      <c r="C495" s="101" t="str">
        <f t="shared" si="30"/>
        <v>45804 0000H</v>
      </c>
      <c r="D495" s="261">
        <v>2458.38</v>
      </c>
      <c r="E495" s="262">
        <v>49.73</v>
      </c>
      <c r="F495" s="261">
        <v>1108.67</v>
      </c>
      <c r="G495" s="262">
        <v>6.2</v>
      </c>
      <c r="H495" s="261"/>
      <c r="I495" s="367"/>
      <c r="J495" s="424">
        <v>76245.350000000006</v>
      </c>
      <c r="K495" s="366">
        <v>936.76</v>
      </c>
      <c r="L495" s="366">
        <v>33737.910000000003</v>
      </c>
      <c r="M495" s="262">
        <v>111.55</v>
      </c>
      <c r="N495" s="261">
        <v>7162.52</v>
      </c>
      <c r="O495" s="366">
        <v>19.05</v>
      </c>
      <c r="P495" s="366">
        <v>34847.800000000003</v>
      </c>
      <c r="Q495" s="366">
        <v>29.7</v>
      </c>
      <c r="R495" s="366"/>
      <c r="S495" s="366"/>
      <c r="T495" s="366">
        <v>734.4</v>
      </c>
      <c r="U495" s="366">
        <v>1007.73</v>
      </c>
      <c r="V495" s="366">
        <v>11329.83</v>
      </c>
      <c r="W495" s="366">
        <v>9.0399999999999991</v>
      </c>
      <c r="X495" s="366">
        <v>38037</v>
      </c>
      <c r="Y495" s="366">
        <v>69</v>
      </c>
      <c r="Z495" s="366"/>
      <c r="AA495" s="366"/>
      <c r="AB495" s="366">
        <v>8533.0400000000009</v>
      </c>
      <c r="AC495" s="366">
        <v>0</v>
      </c>
      <c r="AD495" s="366"/>
      <c r="AE495" s="262"/>
      <c r="AF495" s="366">
        <v>272.3</v>
      </c>
      <c r="AG495" s="367">
        <v>0.47</v>
      </c>
      <c r="AH495" s="366"/>
      <c r="AI495" s="262"/>
      <c r="AJ495" s="396">
        <v>197.68</v>
      </c>
      <c r="AK495" s="367">
        <v>10.68</v>
      </c>
      <c r="AL495" s="396"/>
      <c r="AM495" s="367"/>
      <c r="AN495" s="396"/>
      <c r="AO495" s="367"/>
    </row>
    <row r="496" spans="1:41" ht="15" x14ac:dyDescent="0.2">
      <c r="A496" s="383">
        <f t="shared" si="31"/>
        <v>45804</v>
      </c>
      <c r="B496" s="93" t="s">
        <v>285</v>
      </c>
      <c r="C496" s="101" t="str">
        <f t="shared" si="30"/>
        <v>45804 1200H</v>
      </c>
      <c r="D496" s="362">
        <v>2462.3000000000002</v>
      </c>
      <c r="E496" s="363">
        <v>49.73</v>
      </c>
      <c r="F496" s="362">
        <v>1108.67</v>
      </c>
      <c r="G496" s="363">
        <v>6.2</v>
      </c>
      <c r="H496" s="362"/>
      <c r="I496" s="365"/>
      <c r="J496" s="423">
        <v>76255.11</v>
      </c>
      <c r="K496" s="364">
        <v>936.76</v>
      </c>
      <c r="L496" s="364">
        <v>33739.480000000003</v>
      </c>
      <c r="M496" s="363">
        <v>111.57</v>
      </c>
      <c r="N496" s="362">
        <v>7168.25</v>
      </c>
      <c r="O496" s="364">
        <v>19.05</v>
      </c>
      <c r="P496" s="364">
        <v>34851.199999999997</v>
      </c>
      <c r="Q496" s="364">
        <v>29.7</v>
      </c>
      <c r="R496" s="364"/>
      <c r="S496" s="364"/>
      <c r="T496" s="364">
        <v>734.69</v>
      </c>
      <c r="U496" s="364">
        <v>1008.72</v>
      </c>
      <c r="V496" s="364">
        <v>11333.84</v>
      </c>
      <c r="W496" s="364">
        <v>9.0399999999999991</v>
      </c>
      <c r="X496" s="364">
        <v>38044</v>
      </c>
      <c r="Y496" s="364">
        <v>69</v>
      </c>
      <c r="Z496" s="364"/>
      <c r="AA496" s="364"/>
      <c r="AB496" s="364">
        <v>8539.33</v>
      </c>
      <c r="AC496" s="364">
        <v>0</v>
      </c>
      <c r="AD496" s="364"/>
      <c r="AE496" s="363"/>
      <c r="AF496" s="364">
        <v>273.14999999999998</v>
      </c>
      <c r="AG496" s="365">
        <v>0.47</v>
      </c>
      <c r="AH496" s="364"/>
      <c r="AI496" s="363"/>
      <c r="AJ496" s="397">
        <v>199.76</v>
      </c>
      <c r="AK496" s="365">
        <v>10.99</v>
      </c>
      <c r="AL496" s="397"/>
      <c r="AM496" s="365"/>
      <c r="AN496" s="397"/>
      <c r="AO496" s="365"/>
    </row>
    <row r="497" spans="1:41" ht="15" x14ac:dyDescent="0.2">
      <c r="A497" s="383">
        <f t="shared" si="31"/>
        <v>45805</v>
      </c>
      <c r="B497" s="93" t="s">
        <v>2185</v>
      </c>
      <c r="C497" s="101" t="str">
        <f t="shared" si="30"/>
        <v>45805 0000H</v>
      </c>
      <c r="D497" s="261">
        <v>2467.06</v>
      </c>
      <c r="E497" s="262">
        <v>49.73</v>
      </c>
      <c r="F497" s="261">
        <v>1108.67</v>
      </c>
      <c r="G497" s="262">
        <v>6.2</v>
      </c>
      <c r="H497" s="261"/>
      <c r="I497" s="367"/>
      <c r="J497" s="424">
        <v>76264.98</v>
      </c>
      <c r="K497" s="366">
        <v>936.76</v>
      </c>
      <c r="L497" s="366">
        <v>33742.76</v>
      </c>
      <c r="M497" s="262">
        <v>111.57</v>
      </c>
      <c r="N497" s="261">
        <v>7174.07</v>
      </c>
      <c r="O497" s="366">
        <v>19.05</v>
      </c>
      <c r="P497" s="366">
        <v>34855.1</v>
      </c>
      <c r="Q497" s="366">
        <v>29.7</v>
      </c>
      <c r="R497" s="366"/>
      <c r="S497" s="366"/>
      <c r="T497" s="366">
        <v>735.7</v>
      </c>
      <c r="U497" s="366">
        <v>1009.18</v>
      </c>
      <c r="V497" s="366">
        <v>11338.81</v>
      </c>
      <c r="W497" s="366">
        <v>9.0399999999999991</v>
      </c>
      <c r="X497" s="366">
        <v>38052</v>
      </c>
      <c r="Y497" s="366">
        <v>69</v>
      </c>
      <c r="Z497" s="366"/>
      <c r="AA497" s="366"/>
      <c r="AB497" s="366">
        <v>8546.7900000000009</v>
      </c>
      <c r="AC497" s="366">
        <v>0</v>
      </c>
      <c r="AD497" s="366"/>
      <c r="AE497" s="262"/>
      <c r="AF497" s="366">
        <v>276.35000000000002</v>
      </c>
      <c r="AG497" s="367">
        <v>0.48</v>
      </c>
      <c r="AH497" s="366"/>
      <c r="AI497" s="262"/>
      <c r="AJ497" s="396">
        <v>207.12</v>
      </c>
      <c r="AK497" s="367">
        <v>10.99</v>
      </c>
      <c r="AL497" s="396">
        <v>50.12</v>
      </c>
      <c r="AM497" s="367">
        <v>0</v>
      </c>
      <c r="AN497" s="396">
        <v>5.33</v>
      </c>
      <c r="AO497" s="367">
        <v>0</v>
      </c>
    </row>
    <row r="498" spans="1:41" ht="15" x14ac:dyDescent="0.2">
      <c r="A498" s="383">
        <f t="shared" si="31"/>
        <v>45805</v>
      </c>
      <c r="B498" s="93" t="s">
        <v>285</v>
      </c>
      <c r="C498" s="101" t="str">
        <f t="shared" si="30"/>
        <v>45805 1200H</v>
      </c>
      <c r="D498" s="362">
        <v>2470.67</v>
      </c>
      <c r="E498" s="363">
        <v>49.73</v>
      </c>
      <c r="F498" s="362">
        <v>1108.67</v>
      </c>
      <c r="G498" s="363">
        <v>6.2</v>
      </c>
      <c r="H498" s="362"/>
      <c r="I498" s="365"/>
      <c r="J498" s="423">
        <v>76274.78</v>
      </c>
      <c r="K498" s="364">
        <v>936.7</v>
      </c>
      <c r="L498" s="364">
        <v>33743.93</v>
      </c>
      <c r="M498" s="363">
        <v>111.62</v>
      </c>
      <c r="N498" s="362">
        <v>7179.72</v>
      </c>
      <c r="O498" s="364">
        <v>19.05</v>
      </c>
      <c r="P498" s="364">
        <v>34858.800000000003</v>
      </c>
      <c r="Q498" s="364">
        <v>29.7</v>
      </c>
      <c r="R498" s="364"/>
      <c r="S498" s="364"/>
      <c r="T498" s="364">
        <v>735.93</v>
      </c>
      <c r="U498" s="364">
        <v>1009.74</v>
      </c>
      <c r="V498" s="364">
        <v>11342.88</v>
      </c>
      <c r="W498" s="364">
        <v>9.0399999999999991</v>
      </c>
      <c r="X498" s="364">
        <v>38059</v>
      </c>
      <c r="Y498" s="364">
        <v>69</v>
      </c>
      <c r="Z498" s="364"/>
      <c r="AA498" s="364"/>
      <c r="AB498" s="364">
        <v>8553.57</v>
      </c>
      <c r="AC498" s="364">
        <v>0</v>
      </c>
      <c r="AD498" s="364"/>
      <c r="AE498" s="363"/>
      <c r="AF498" s="364">
        <v>276.35000000000002</v>
      </c>
      <c r="AG498" s="365">
        <v>0.48</v>
      </c>
      <c r="AH498" s="364"/>
      <c r="AI498" s="363"/>
      <c r="AJ498" s="397">
        <v>210.98</v>
      </c>
      <c r="AK498" s="365">
        <v>11.03</v>
      </c>
      <c r="AL498" s="397">
        <v>50.37</v>
      </c>
      <c r="AM498" s="365">
        <v>0</v>
      </c>
      <c r="AN498" s="397">
        <v>6.21</v>
      </c>
      <c r="AO498" s="365">
        <v>0</v>
      </c>
    </row>
    <row r="499" spans="1:41" ht="15" x14ac:dyDescent="0.2">
      <c r="A499" s="383">
        <f t="shared" si="31"/>
        <v>45806</v>
      </c>
      <c r="B499" s="93" t="s">
        <v>2185</v>
      </c>
      <c r="C499" s="101" t="str">
        <f t="shared" si="30"/>
        <v>45806 0000H</v>
      </c>
      <c r="D499" s="261">
        <v>2475.11</v>
      </c>
      <c r="E499" s="262">
        <v>49.73</v>
      </c>
      <c r="F499" s="261">
        <v>1108.67</v>
      </c>
      <c r="G499" s="262">
        <v>6.2</v>
      </c>
      <c r="H499" s="261"/>
      <c r="I499" s="367"/>
      <c r="J499" s="424">
        <v>76284.14</v>
      </c>
      <c r="K499" s="366">
        <v>936.79</v>
      </c>
      <c r="L499" s="366">
        <v>33746.910000000003</v>
      </c>
      <c r="M499" s="262">
        <v>111.63</v>
      </c>
      <c r="N499" s="261">
        <v>7183.81</v>
      </c>
      <c r="O499" s="366">
        <v>19.05</v>
      </c>
      <c r="P499" s="366">
        <v>34862.400000000001</v>
      </c>
      <c r="Q499" s="366">
        <v>29.7</v>
      </c>
      <c r="R499" s="366"/>
      <c r="S499" s="366"/>
      <c r="T499" s="366">
        <v>736.14</v>
      </c>
      <c r="U499" s="366">
        <v>1010.54</v>
      </c>
      <c r="V499" s="366">
        <v>11347.7</v>
      </c>
      <c r="W499" s="366">
        <v>9.0399999999999991</v>
      </c>
      <c r="X499" s="366">
        <v>38067</v>
      </c>
      <c r="Y499" s="366">
        <v>69</v>
      </c>
      <c r="Z499" s="366"/>
      <c r="AA499" s="366"/>
      <c r="AB499" s="366">
        <v>8560.32</v>
      </c>
      <c r="AC499" s="366">
        <v>0</v>
      </c>
      <c r="AD499" s="366"/>
      <c r="AE499" s="262"/>
      <c r="AF499" s="366">
        <v>276.75</v>
      </c>
      <c r="AG499" s="367">
        <v>0.48</v>
      </c>
      <c r="AH499" s="366"/>
      <c r="AI499" s="262"/>
      <c r="AJ499" s="396">
        <v>220.88</v>
      </c>
      <c r="AK499" s="367">
        <v>11.03</v>
      </c>
      <c r="AL499" s="396">
        <v>51.37</v>
      </c>
      <c r="AM499" s="367">
        <v>0</v>
      </c>
      <c r="AN499" s="396">
        <v>8.0399999999999991</v>
      </c>
      <c r="AO499" s="367">
        <v>0</v>
      </c>
    </row>
    <row r="500" spans="1:41" ht="15" x14ac:dyDescent="0.2">
      <c r="A500" s="383">
        <f t="shared" si="31"/>
        <v>45806</v>
      </c>
      <c r="B500" s="93" t="s">
        <v>285</v>
      </c>
      <c r="C500" s="101" t="str">
        <f t="shared" si="30"/>
        <v>45806 1200H</v>
      </c>
      <c r="D500" s="362">
        <v>2478.31</v>
      </c>
      <c r="E500" s="363">
        <v>49.73</v>
      </c>
      <c r="F500" s="362">
        <v>1108.67</v>
      </c>
      <c r="G500" s="363">
        <v>6.2</v>
      </c>
      <c r="H500" s="362"/>
      <c r="I500" s="365"/>
      <c r="J500" s="423">
        <v>76293.73</v>
      </c>
      <c r="K500" s="364">
        <v>936.79</v>
      </c>
      <c r="L500" s="364">
        <v>33748.050000000003</v>
      </c>
      <c r="M500" s="363">
        <v>111.66</v>
      </c>
      <c r="N500" s="362">
        <v>7189.55</v>
      </c>
      <c r="O500" s="364">
        <v>19.05</v>
      </c>
      <c r="P500" s="364">
        <v>34865.199999999997</v>
      </c>
      <c r="Q500" s="364">
        <v>29.7</v>
      </c>
      <c r="R500" s="364"/>
      <c r="S500" s="364"/>
      <c r="T500" s="364">
        <v>736.14</v>
      </c>
      <c r="U500" s="364">
        <v>1011.81</v>
      </c>
      <c r="V500" s="364">
        <v>11351.76</v>
      </c>
      <c r="W500" s="364">
        <v>9.0399999999999991</v>
      </c>
      <c r="X500" s="364">
        <v>38074</v>
      </c>
      <c r="Y500" s="364">
        <v>69</v>
      </c>
      <c r="Z500" s="364"/>
      <c r="AA500" s="364"/>
      <c r="AB500" s="364">
        <v>8566.2000000000007</v>
      </c>
      <c r="AC500" s="364">
        <v>0</v>
      </c>
      <c r="AD500" s="364"/>
      <c r="AE500" s="363"/>
      <c r="AF500" s="364"/>
      <c r="AG500" s="365"/>
      <c r="AH500" s="364"/>
      <c r="AI500" s="363"/>
      <c r="AJ500" s="397">
        <v>226.26</v>
      </c>
      <c r="AK500" s="365">
        <v>11.03</v>
      </c>
      <c r="AL500" s="397">
        <v>51.4</v>
      </c>
      <c r="AM500" s="365">
        <v>0</v>
      </c>
      <c r="AN500" s="397">
        <v>9.59</v>
      </c>
      <c r="AO500" s="365">
        <v>0</v>
      </c>
    </row>
    <row r="501" spans="1:41" ht="15" x14ac:dyDescent="0.2">
      <c r="A501" s="383">
        <f t="shared" si="31"/>
        <v>45807</v>
      </c>
      <c r="B501" s="93" t="s">
        <v>2185</v>
      </c>
      <c r="C501" s="101" t="str">
        <f t="shared" si="30"/>
        <v>45807 0000H</v>
      </c>
      <c r="D501" s="261">
        <v>2481.52</v>
      </c>
      <c r="E501" s="262">
        <v>49.73</v>
      </c>
      <c r="F501" s="261">
        <v>1108.67</v>
      </c>
      <c r="G501" s="262">
        <v>6.2</v>
      </c>
      <c r="H501" s="261"/>
      <c r="I501" s="367"/>
      <c r="J501" s="424">
        <v>76303.47</v>
      </c>
      <c r="K501" s="366">
        <v>936.79</v>
      </c>
      <c r="L501" s="366">
        <v>33751.019999999997</v>
      </c>
      <c r="M501" s="262">
        <v>111.67</v>
      </c>
      <c r="N501" s="261">
        <v>7195.3</v>
      </c>
      <c r="O501" s="366">
        <v>19.05</v>
      </c>
      <c r="P501" s="366">
        <v>34869.199999999997</v>
      </c>
      <c r="Q501" s="366">
        <v>29.7</v>
      </c>
      <c r="R501" s="366"/>
      <c r="S501" s="366"/>
      <c r="T501" s="366">
        <v>736.34</v>
      </c>
      <c r="U501" s="366">
        <v>1012.68</v>
      </c>
      <c r="V501" s="366">
        <v>11356.39</v>
      </c>
      <c r="W501" s="366">
        <v>9.0399999999999991</v>
      </c>
      <c r="X501" s="366">
        <v>38082</v>
      </c>
      <c r="Y501" s="366">
        <v>69</v>
      </c>
      <c r="Z501" s="366"/>
      <c r="AA501" s="366"/>
      <c r="AB501" s="366">
        <v>8572.98</v>
      </c>
      <c r="AC501" s="366">
        <v>0</v>
      </c>
      <c r="AD501" s="366"/>
      <c r="AE501" s="262"/>
      <c r="AF501" s="366">
        <f>AF500</f>
        <v>0</v>
      </c>
      <c r="AG501" s="367">
        <f>AG500</f>
        <v>0</v>
      </c>
      <c r="AH501" s="366"/>
      <c r="AI501" s="262"/>
      <c r="AJ501" s="396">
        <v>235.6</v>
      </c>
      <c r="AK501" s="367">
        <v>11.03</v>
      </c>
      <c r="AL501" s="396">
        <v>52.56</v>
      </c>
      <c r="AM501" s="367">
        <v>0</v>
      </c>
      <c r="AN501" s="396">
        <v>13.1</v>
      </c>
      <c r="AO501" s="367">
        <v>0</v>
      </c>
    </row>
    <row r="502" spans="1:41" ht="15" x14ac:dyDescent="0.2">
      <c r="A502" s="383">
        <f t="shared" si="31"/>
        <v>45807</v>
      </c>
      <c r="B502" s="93" t="s">
        <v>285</v>
      </c>
      <c r="C502" s="101" t="str">
        <f t="shared" si="30"/>
        <v>45807 1200H</v>
      </c>
      <c r="D502" s="362">
        <v>2484.87</v>
      </c>
      <c r="E502" s="363">
        <v>49.73</v>
      </c>
      <c r="F502" s="362">
        <v>1108.67</v>
      </c>
      <c r="G502" s="363">
        <v>6.2</v>
      </c>
      <c r="H502" s="362"/>
      <c r="I502" s="365"/>
      <c r="J502" s="423">
        <v>76307.94</v>
      </c>
      <c r="K502" s="364">
        <v>937</v>
      </c>
      <c r="L502" s="364">
        <v>33751.99</v>
      </c>
      <c r="M502" s="363">
        <v>111.72</v>
      </c>
      <c r="N502" s="362">
        <v>7201.04</v>
      </c>
      <c r="O502" s="364">
        <v>19.05</v>
      </c>
      <c r="P502" s="364">
        <v>34872.699999999997</v>
      </c>
      <c r="Q502" s="364">
        <v>29.7</v>
      </c>
      <c r="R502" s="364"/>
      <c r="S502" s="364"/>
      <c r="T502" s="364">
        <v>736.69</v>
      </c>
      <c r="U502" s="364">
        <v>1013.69</v>
      </c>
      <c r="V502" s="364">
        <v>11360.41</v>
      </c>
      <c r="W502" s="364">
        <v>9.0399999999999991</v>
      </c>
      <c r="X502" s="364">
        <v>38089</v>
      </c>
      <c r="Y502" s="364">
        <v>69</v>
      </c>
      <c r="Z502" s="364"/>
      <c r="AA502" s="364"/>
      <c r="AB502" s="364">
        <v>8579.0499999999993</v>
      </c>
      <c r="AC502" s="364">
        <v>0</v>
      </c>
      <c r="AD502" s="364"/>
      <c r="AE502" s="363"/>
      <c r="AF502" s="364">
        <v>277.17</v>
      </c>
      <c r="AG502" s="365">
        <v>0.48</v>
      </c>
      <c r="AH502" s="364"/>
      <c r="AI502" s="363"/>
      <c r="AJ502" s="397"/>
      <c r="AK502" s="365"/>
      <c r="AL502" s="397">
        <v>52.5</v>
      </c>
      <c r="AM502" s="365">
        <v>0</v>
      </c>
      <c r="AN502" s="397">
        <v>13.1</v>
      </c>
      <c r="AO502" s="365">
        <v>0</v>
      </c>
    </row>
    <row r="503" spans="1:41" ht="15" x14ac:dyDescent="0.2">
      <c r="A503" s="383">
        <f t="shared" si="31"/>
        <v>45808</v>
      </c>
      <c r="B503" s="93" t="s">
        <v>2185</v>
      </c>
      <c r="C503" s="101" t="str">
        <f t="shared" si="30"/>
        <v>45808 0000H</v>
      </c>
      <c r="D503" s="261">
        <v>2488.9699999999998</v>
      </c>
      <c r="E503" s="262">
        <v>49.73</v>
      </c>
      <c r="F503" s="261">
        <v>1108.67</v>
      </c>
      <c r="G503" s="262">
        <v>6.2</v>
      </c>
      <c r="H503" s="261"/>
      <c r="I503" s="367"/>
      <c r="J503" s="424">
        <v>76317.37</v>
      </c>
      <c r="K503" s="366">
        <v>937</v>
      </c>
      <c r="L503" s="366">
        <v>33755.11</v>
      </c>
      <c r="M503" s="262">
        <v>111.72</v>
      </c>
      <c r="N503" s="261">
        <v>7206.69</v>
      </c>
      <c r="O503" s="366">
        <v>19.05</v>
      </c>
      <c r="P503" s="366">
        <v>34876.6</v>
      </c>
      <c r="Q503" s="366">
        <v>29.7</v>
      </c>
      <c r="R503" s="366"/>
      <c r="S503" s="366"/>
      <c r="T503" s="366">
        <v>736.9</v>
      </c>
      <c r="U503" s="366">
        <v>1014.93</v>
      </c>
      <c r="V503" s="366">
        <v>11365.15</v>
      </c>
      <c r="W503" s="366">
        <v>9.0399999999999991</v>
      </c>
      <c r="X503" s="366">
        <v>38096</v>
      </c>
      <c r="Y503" s="366">
        <v>69</v>
      </c>
      <c r="Z503" s="366"/>
      <c r="AA503" s="366"/>
      <c r="AB503" s="366">
        <v>8586.15</v>
      </c>
      <c r="AC503" s="366">
        <v>0</v>
      </c>
      <c r="AD503" s="366"/>
      <c r="AE503" s="262"/>
      <c r="AF503" s="366">
        <v>278.27</v>
      </c>
      <c r="AG503" s="367">
        <v>0.49</v>
      </c>
      <c r="AH503" s="366"/>
      <c r="AI503" s="262"/>
      <c r="AJ503" s="396"/>
      <c r="AK503" s="367"/>
      <c r="AL503" s="396">
        <v>53.1</v>
      </c>
      <c r="AM503" s="367">
        <v>0</v>
      </c>
      <c r="AN503" s="396">
        <v>14.89</v>
      </c>
      <c r="AO503" s="367">
        <v>0</v>
      </c>
    </row>
    <row r="504" spans="1:41" ht="15" x14ac:dyDescent="0.2">
      <c r="A504" s="383">
        <f t="shared" si="31"/>
        <v>45808</v>
      </c>
      <c r="B504" s="93" t="s">
        <v>285</v>
      </c>
      <c r="C504" s="101" t="str">
        <f t="shared" si="30"/>
        <v>45808 1200H</v>
      </c>
      <c r="D504" s="362">
        <v>2492.6999999999998</v>
      </c>
      <c r="E504" s="363">
        <v>49.73</v>
      </c>
      <c r="F504" s="362">
        <v>1108.67</v>
      </c>
      <c r="G504" s="363">
        <v>6.2</v>
      </c>
      <c r="H504" s="362"/>
      <c r="I504" s="365"/>
      <c r="J504" s="423">
        <v>76319.710000000006</v>
      </c>
      <c r="K504" s="364">
        <v>937.37</v>
      </c>
      <c r="L504" s="364">
        <v>33722.339999999997</v>
      </c>
      <c r="M504" s="363">
        <v>111.75</v>
      </c>
      <c r="N504" s="362">
        <v>7212.52</v>
      </c>
      <c r="O504" s="364">
        <v>19.05</v>
      </c>
      <c r="P504" s="364">
        <v>34879.1</v>
      </c>
      <c r="Q504" s="364">
        <v>29.7</v>
      </c>
      <c r="R504" s="364"/>
      <c r="S504" s="364"/>
      <c r="T504" s="364">
        <v>736.91</v>
      </c>
      <c r="U504" s="364">
        <v>1016.22</v>
      </c>
      <c r="V504" s="364">
        <v>11369.04</v>
      </c>
      <c r="W504" s="364">
        <v>9.0399999999999991</v>
      </c>
      <c r="X504" s="364">
        <v>38102</v>
      </c>
      <c r="Y504" s="364">
        <v>69</v>
      </c>
      <c r="Z504" s="364"/>
      <c r="AA504" s="364"/>
      <c r="AB504" s="364">
        <v>8591.2900000000009</v>
      </c>
      <c r="AC504" s="364">
        <v>0</v>
      </c>
      <c r="AD504" s="364"/>
      <c r="AE504" s="363"/>
      <c r="AF504" s="364">
        <v>278.27</v>
      </c>
      <c r="AG504" s="365">
        <v>0.49</v>
      </c>
      <c r="AH504" s="364"/>
      <c r="AI504" s="363"/>
      <c r="AJ504" s="397"/>
      <c r="AK504" s="365"/>
      <c r="AL504" s="397">
        <v>53.1</v>
      </c>
      <c r="AM504" s="365">
        <v>0</v>
      </c>
      <c r="AN504" s="397">
        <v>16.47</v>
      </c>
      <c r="AO504" s="365">
        <v>0</v>
      </c>
    </row>
    <row r="505" spans="1:41" ht="15" x14ac:dyDescent="0.2">
      <c r="A505" s="383">
        <f t="shared" si="31"/>
        <v>45809</v>
      </c>
      <c r="B505" s="93" t="s">
        <v>2185</v>
      </c>
      <c r="C505" s="101" t="str">
        <f t="shared" si="30"/>
        <v>45809 0000H</v>
      </c>
      <c r="D505" s="261">
        <v>2497.1799999999998</v>
      </c>
      <c r="E505" s="262">
        <v>49.73</v>
      </c>
      <c r="F505" s="261">
        <v>1108.67</v>
      </c>
      <c r="G505" s="262">
        <v>6.2</v>
      </c>
      <c r="H505" s="261"/>
      <c r="I505" s="367"/>
      <c r="J505" s="424">
        <v>76329.56</v>
      </c>
      <c r="K505" s="366">
        <v>937.37</v>
      </c>
      <c r="L505" s="366">
        <v>33758.67</v>
      </c>
      <c r="M505" s="262">
        <v>111.75</v>
      </c>
      <c r="N505" s="261">
        <v>7218.29</v>
      </c>
      <c r="O505" s="366">
        <v>19.05</v>
      </c>
      <c r="P505" s="366">
        <v>34882.800000000003</v>
      </c>
      <c r="Q505" s="366">
        <v>29.8</v>
      </c>
      <c r="R505" s="366"/>
      <c r="S505" s="366"/>
      <c r="T505" s="366">
        <v>736.94</v>
      </c>
      <c r="U505" s="366">
        <v>1017.48</v>
      </c>
      <c r="V505" s="366">
        <v>11373.91</v>
      </c>
      <c r="W505" s="366">
        <v>9.0399999999999991</v>
      </c>
      <c r="X505" s="366">
        <v>38110</v>
      </c>
      <c r="Y505" s="366">
        <v>69</v>
      </c>
      <c r="Z505" s="366"/>
      <c r="AA505" s="366"/>
      <c r="AB505" s="366">
        <v>8596.61</v>
      </c>
      <c r="AC505" s="366">
        <v>0</v>
      </c>
      <c r="AD505" s="366"/>
      <c r="AE505" s="262"/>
      <c r="AF505" s="366">
        <v>278.27</v>
      </c>
      <c r="AG505" s="367">
        <v>0.49</v>
      </c>
      <c r="AH505" s="366"/>
      <c r="AI505" s="262"/>
      <c r="AJ505" s="396">
        <v>262.63</v>
      </c>
      <c r="AK505" s="367">
        <v>11.03</v>
      </c>
      <c r="AL505" s="396">
        <v>53.1</v>
      </c>
      <c r="AM505" s="367">
        <v>0</v>
      </c>
      <c r="AN505" s="396">
        <v>18.329999999999998</v>
      </c>
      <c r="AO505" s="367">
        <v>0</v>
      </c>
    </row>
    <row r="506" spans="1:41" ht="15" x14ac:dyDescent="0.2">
      <c r="A506" s="383">
        <f t="shared" si="31"/>
        <v>45809</v>
      </c>
      <c r="B506" s="93" t="s">
        <v>285</v>
      </c>
      <c r="C506" s="101" t="str">
        <f t="shared" si="30"/>
        <v>45809 1200H</v>
      </c>
      <c r="D506" s="362"/>
      <c r="E506" s="363"/>
      <c r="F506" s="362">
        <v>1111.57</v>
      </c>
      <c r="G506" s="363">
        <v>6.2</v>
      </c>
      <c r="H506" s="362"/>
      <c r="I506" s="365"/>
      <c r="J506" s="423">
        <v>76336.009999999995</v>
      </c>
      <c r="K506" s="364">
        <v>937.48</v>
      </c>
      <c r="L506" s="364">
        <v>33760.449999999997</v>
      </c>
      <c r="M506" s="363">
        <v>111.78</v>
      </c>
      <c r="N506" s="362">
        <v>7223.75</v>
      </c>
      <c r="O506" s="364">
        <v>19.05</v>
      </c>
      <c r="P506" s="364">
        <v>34885.699999999997</v>
      </c>
      <c r="Q506" s="364">
        <v>29.8</v>
      </c>
      <c r="R506" s="364"/>
      <c r="S506" s="364"/>
      <c r="T506" s="364">
        <v>737.02</v>
      </c>
      <c r="U506" s="364">
        <v>1018.87</v>
      </c>
      <c r="V506" s="364">
        <v>11377.91</v>
      </c>
      <c r="W506" s="364">
        <v>9.0399999999999991</v>
      </c>
      <c r="X506" s="364">
        <v>38115</v>
      </c>
      <c r="Y506" s="364">
        <v>69</v>
      </c>
      <c r="Z506" s="364"/>
      <c r="AA506" s="364"/>
      <c r="AB506" s="364">
        <v>8604.82</v>
      </c>
      <c r="AC506" s="364">
        <v>0</v>
      </c>
      <c r="AD506" s="364"/>
      <c r="AE506" s="363"/>
      <c r="AF506" s="364">
        <v>278.27</v>
      </c>
      <c r="AG506" s="365">
        <v>0.49</v>
      </c>
      <c r="AH506" s="364"/>
      <c r="AI506" s="363"/>
      <c r="AJ506" s="397">
        <v>265.83</v>
      </c>
      <c r="AK506" s="365">
        <v>11.03</v>
      </c>
      <c r="AL506" s="397">
        <v>53.1</v>
      </c>
      <c r="AM506" s="365">
        <v>0</v>
      </c>
      <c r="AN506" s="397">
        <v>19.559999999999999</v>
      </c>
      <c r="AO506" s="365">
        <v>0</v>
      </c>
    </row>
    <row r="507" spans="1:41" ht="15" x14ac:dyDescent="0.2">
      <c r="A507" s="383">
        <f t="shared" si="31"/>
        <v>45810</v>
      </c>
      <c r="B507" s="93" t="s">
        <v>2185</v>
      </c>
      <c r="C507" s="101" t="str">
        <f t="shared" si="30"/>
        <v>45810 0000H</v>
      </c>
      <c r="D507" s="261">
        <v>2500.6999999999998</v>
      </c>
      <c r="E507" s="262">
        <v>49.74</v>
      </c>
      <c r="F507" s="261">
        <v>1113.8699999999999</v>
      </c>
      <c r="G507" s="262">
        <v>6.2</v>
      </c>
      <c r="H507" s="261"/>
      <c r="I507" s="367"/>
      <c r="J507" s="424">
        <v>76344.12</v>
      </c>
      <c r="K507" s="366">
        <v>937.52</v>
      </c>
      <c r="L507" s="366">
        <v>33761.64</v>
      </c>
      <c r="M507" s="262">
        <v>111.83</v>
      </c>
      <c r="N507" s="261">
        <v>7229.5</v>
      </c>
      <c r="O507" s="366">
        <v>19.05</v>
      </c>
      <c r="P507" s="366">
        <v>34889.300000000003</v>
      </c>
      <c r="Q507" s="366">
        <v>29.8</v>
      </c>
      <c r="R507" s="366"/>
      <c r="S507" s="366"/>
      <c r="T507" s="366">
        <v>737.02</v>
      </c>
      <c r="U507" s="366">
        <v>1020.74</v>
      </c>
      <c r="V507" s="366">
        <v>11382.95</v>
      </c>
      <c r="W507" s="366">
        <v>9.0399999999999991</v>
      </c>
      <c r="X507" s="366">
        <v>38123</v>
      </c>
      <c r="Y507" s="366">
        <v>69</v>
      </c>
      <c r="Z507" s="366"/>
      <c r="AA507" s="366"/>
      <c r="AB507" s="366">
        <v>8612.19</v>
      </c>
      <c r="AC507" s="366">
        <v>0</v>
      </c>
      <c r="AD507" s="366"/>
      <c r="AE507" s="262"/>
      <c r="AF507" s="366">
        <v>278.27</v>
      </c>
      <c r="AG507" s="367">
        <v>0.49</v>
      </c>
      <c r="AH507" s="366"/>
      <c r="AI507" s="262"/>
      <c r="AJ507" s="396">
        <v>269.76</v>
      </c>
      <c r="AK507" s="367">
        <v>11.08</v>
      </c>
      <c r="AL507" s="396">
        <v>53.31</v>
      </c>
      <c r="AM507" s="367">
        <v>0</v>
      </c>
      <c r="AN507" s="396">
        <v>20.190000000000001</v>
      </c>
      <c r="AO507" s="367">
        <v>0</v>
      </c>
    </row>
    <row r="508" spans="1:41" ht="15" x14ac:dyDescent="0.2">
      <c r="A508" s="383">
        <f t="shared" si="31"/>
        <v>45810</v>
      </c>
      <c r="B508" s="93" t="s">
        <v>285</v>
      </c>
      <c r="C508" s="101" t="str">
        <f t="shared" si="30"/>
        <v>45810 1200H</v>
      </c>
      <c r="D508" s="362">
        <v>2504.66</v>
      </c>
      <c r="E508" s="363">
        <v>49.74</v>
      </c>
      <c r="F508" s="362">
        <v>1113.8699999999999</v>
      </c>
      <c r="G508" s="363">
        <v>6.2</v>
      </c>
      <c r="H508" s="362"/>
      <c r="I508" s="365"/>
      <c r="J508" s="423">
        <v>76346.929999999993</v>
      </c>
      <c r="K508" s="364">
        <v>937.82</v>
      </c>
      <c r="L508" s="364">
        <v>33762.449999999997</v>
      </c>
      <c r="M508" s="363">
        <v>111.86</v>
      </c>
      <c r="N508" s="362">
        <v>7235.36</v>
      </c>
      <c r="O508" s="364">
        <v>19.05</v>
      </c>
      <c r="P508" s="364">
        <v>34892.9</v>
      </c>
      <c r="Q508" s="364">
        <v>29.8</v>
      </c>
      <c r="R508" s="364"/>
      <c r="S508" s="364"/>
      <c r="T508" s="364">
        <v>737.22</v>
      </c>
      <c r="U508" s="364">
        <v>1021.82</v>
      </c>
      <c r="V508" s="364">
        <v>11386.93</v>
      </c>
      <c r="W508" s="364">
        <v>9.0399999999999991</v>
      </c>
      <c r="X508" s="364">
        <v>38129</v>
      </c>
      <c r="Y508" s="364">
        <v>69</v>
      </c>
      <c r="Z508" s="364"/>
      <c r="AA508" s="364"/>
      <c r="AB508" s="364">
        <v>8618.56</v>
      </c>
      <c r="AC508" s="364">
        <v>0</v>
      </c>
      <c r="AD508" s="364"/>
      <c r="AE508" s="363"/>
      <c r="AF508" s="364">
        <v>278.27</v>
      </c>
      <c r="AG508" s="365">
        <v>0.49</v>
      </c>
      <c r="AH508" s="364"/>
      <c r="AI508" s="363"/>
      <c r="AJ508" s="397">
        <v>276.27999999999997</v>
      </c>
      <c r="AK508" s="365">
        <v>11.08</v>
      </c>
      <c r="AL508" s="397">
        <v>53.56</v>
      </c>
      <c r="AM508" s="365">
        <v>0</v>
      </c>
      <c r="AN508" s="397">
        <v>21.83</v>
      </c>
      <c r="AO508" s="365">
        <v>0</v>
      </c>
    </row>
    <row r="509" spans="1:41" ht="15" x14ac:dyDescent="0.2">
      <c r="A509" s="383">
        <f t="shared" si="31"/>
        <v>45811</v>
      </c>
      <c r="B509" s="93" t="s">
        <v>2185</v>
      </c>
      <c r="C509" s="101" t="str">
        <f t="shared" si="30"/>
        <v>45811 0000H</v>
      </c>
      <c r="D509" s="261">
        <v>2509.5300000000002</v>
      </c>
      <c r="E509" s="262">
        <v>49.74</v>
      </c>
      <c r="F509" s="261">
        <v>1113.8699999999999</v>
      </c>
      <c r="G509" s="262">
        <v>6.2</v>
      </c>
      <c r="H509" s="261"/>
      <c r="I509" s="367"/>
      <c r="J509" s="424">
        <v>76356.72</v>
      </c>
      <c r="K509" s="366">
        <v>937.82</v>
      </c>
      <c r="L509" s="366">
        <v>33765.46</v>
      </c>
      <c r="M509" s="262">
        <v>111.87</v>
      </c>
      <c r="N509" s="261">
        <v>7241.14</v>
      </c>
      <c r="O509" s="366">
        <v>19.05</v>
      </c>
      <c r="P509" s="366">
        <v>34896.300000000003</v>
      </c>
      <c r="Q509" s="366">
        <v>29.8</v>
      </c>
      <c r="R509" s="366"/>
      <c r="S509" s="366"/>
      <c r="T509" s="366">
        <v>737.81</v>
      </c>
      <c r="U509" s="366">
        <v>1022.43</v>
      </c>
      <c r="V509" s="366">
        <v>11391.94</v>
      </c>
      <c r="W509" s="366">
        <v>9.0399999999999991</v>
      </c>
      <c r="X509" s="366">
        <v>38137</v>
      </c>
      <c r="Y509" s="366">
        <v>69</v>
      </c>
      <c r="Z509" s="366"/>
      <c r="AA509" s="366"/>
      <c r="AB509" s="366">
        <v>8626.0400000000009</v>
      </c>
      <c r="AC509" s="366">
        <v>0</v>
      </c>
      <c r="AD509" s="366"/>
      <c r="AE509" s="262"/>
      <c r="AF509" s="366">
        <v>278.27</v>
      </c>
      <c r="AG509" s="367">
        <v>0.49</v>
      </c>
      <c r="AH509" s="366"/>
      <c r="AI509" s="262"/>
      <c r="AJ509" s="396">
        <v>285.51</v>
      </c>
      <c r="AK509" s="367">
        <v>11.08</v>
      </c>
      <c r="AL509" s="396">
        <v>54.37</v>
      </c>
      <c r="AM509" s="367">
        <v>0</v>
      </c>
      <c r="AN509" s="396">
        <v>23.69</v>
      </c>
      <c r="AO509" s="367">
        <v>0</v>
      </c>
    </row>
    <row r="510" spans="1:41" ht="15" x14ac:dyDescent="0.2">
      <c r="A510" s="383">
        <f t="shared" si="31"/>
        <v>45811</v>
      </c>
      <c r="B510" s="93" t="s">
        <v>285</v>
      </c>
      <c r="C510" s="101" t="str">
        <f t="shared" si="30"/>
        <v>45811 1200H</v>
      </c>
      <c r="D510" s="362">
        <v>2513.48</v>
      </c>
      <c r="E510" s="363">
        <v>49.74</v>
      </c>
      <c r="F510" s="362">
        <v>1113.8699999999999</v>
      </c>
      <c r="G510" s="363">
        <v>6.2</v>
      </c>
      <c r="H510" s="362"/>
      <c r="I510" s="365"/>
      <c r="J510" s="423">
        <v>76362.73</v>
      </c>
      <c r="K510" s="364">
        <v>938.03</v>
      </c>
      <c r="L510" s="364">
        <v>33766.379999999997</v>
      </c>
      <c r="M510" s="363">
        <v>111.9</v>
      </c>
      <c r="N510" s="362">
        <v>7247</v>
      </c>
      <c r="O510" s="364">
        <v>19.05</v>
      </c>
      <c r="P510" s="364">
        <v>34900</v>
      </c>
      <c r="Q510" s="364">
        <v>29.8</v>
      </c>
      <c r="R510" s="364"/>
      <c r="S510" s="364"/>
      <c r="T510" s="364">
        <v>737.83</v>
      </c>
      <c r="U510" s="364">
        <v>1023.38</v>
      </c>
      <c r="V510" s="364">
        <v>11396.04</v>
      </c>
      <c r="W510" s="364">
        <v>9.0399999999999991</v>
      </c>
      <c r="X510" s="364">
        <v>38144</v>
      </c>
      <c r="Y510" s="364">
        <v>69</v>
      </c>
      <c r="Z510" s="364"/>
      <c r="AA510" s="364"/>
      <c r="AB510" s="364">
        <v>8632.75</v>
      </c>
      <c r="AC510" s="364">
        <v>0</v>
      </c>
      <c r="AD510" s="364"/>
      <c r="AE510" s="363"/>
      <c r="AF510" s="364">
        <v>278.27</v>
      </c>
      <c r="AG510" s="365">
        <v>0.49</v>
      </c>
      <c r="AH510" s="364"/>
      <c r="AI510" s="363"/>
      <c r="AJ510" s="397">
        <v>293.08999999999997</v>
      </c>
      <c r="AK510" s="365">
        <v>11.08</v>
      </c>
      <c r="AL510" s="397">
        <v>54.74</v>
      </c>
      <c r="AM510" s="365">
        <v>0</v>
      </c>
      <c r="AN510" s="397">
        <v>25.48</v>
      </c>
      <c r="AO510" s="365">
        <v>0</v>
      </c>
    </row>
    <row r="511" spans="1:41" ht="15" x14ac:dyDescent="0.2">
      <c r="A511" s="383">
        <f t="shared" si="31"/>
        <v>45812</v>
      </c>
      <c r="B511" s="93" t="s">
        <v>2185</v>
      </c>
      <c r="C511" s="101" t="str">
        <f t="shared" si="30"/>
        <v>45812 0000H</v>
      </c>
      <c r="D511" s="261">
        <v>2518.39</v>
      </c>
      <c r="E511" s="262">
        <v>49.74</v>
      </c>
      <c r="F511" s="261">
        <v>1113.8699999999999</v>
      </c>
      <c r="G511" s="262">
        <v>6.2</v>
      </c>
      <c r="H511" s="261"/>
      <c r="I511" s="367"/>
      <c r="J511" s="424">
        <v>76379.28</v>
      </c>
      <c r="K511" s="366">
        <v>938.03</v>
      </c>
      <c r="L511" s="366">
        <v>33769.07</v>
      </c>
      <c r="M511" s="262">
        <v>111.92</v>
      </c>
      <c r="N511" s="261">
        <v>7252.7</v>
      </c>
      <c r="O511" s="366">
        <v>19.05</v>
      </c>
      <c r="P511" s="366">
        <v>34903.800000000003</v>
      </c>
      <c r="Q511" s="366">
        <v>29.8</v>
      </c>
      <c r="R511" s="366"/>
      <c r="S511" s="366"/>
      <c r="T511" s="366">
        <v>737.88</v>
      </c>
      <c r="U511" s="366">
        <v>1024.83</v>
      </c>
      <c r="V511" s="366">
        <v>11401.65</v>
      </c>
      <c r="W511" s="366">
        <v>9.0399999999999991</v>
      </c>
      <c r="X511" s="366">
        <v>38153</v>
      </c>
      <c r="Y511" s="366">
        <v>69</v>
      </c>
      <c r="Z511" s="366"/>
      <c r="AA511" s="366"/>
      <c r="AB511" s="366">
        <v>8640.44</v>
      </c>
      <c r="AC511" s="366">
        <v>0</v>
      </c>
      <c r="AD511" s="366"/>
      <c r="AE511" s="262"/>
      <c r="AF511" s="366">
        <v>278.27</v>
      </c>
      <c r="AG511" s="367">
        <v>0.49</v>
      </c>
      <c r="AH511" s="366"/>
      <c r="AI511" s="262"/>
      <c r="AJ511" s="396">
        <v>303.25</v>
      </c>
      <c r="AK511" s="367">
        <v>11.09</v>
      </c>
      <c r="AL511" s="396">
        <v>55.95</v>
      </c>
      <c r="AM511" s="367">
        <v>0</v>
      </c>
      <c r="AN511" s="396">
        <v>27.17</v>
      </c>
      <c r="AO511" s="367">
        <v>0</v>
      </c>
    </row>
    <row r="512" spans="1:41" ht="15" x14ac:dyDescent="0.2">
      <c r="A512" s="383">
        <f t="shared" si="31"/>
        <v>45812</v>
      </c>
      <c r="B512" s="93" t="s">
        <v>285</v>
      </c>
      <c r="C512" s="101" t="str">
        <f t="shared" si="30"/>
        <v>45812 1200H</v>
      </c>
      <c r="D512" s="362">
        <v>2523.12</v>
      </c>
      <c r="E512" s="363">
        <v>49.74</v>
      </c>
      <c r="F512" s="362">
        <v>1113.8699999999999</v>
      </c>
      <c r="G512" s="363">
        <v>6.2</v>
      </c>
      <c r="H512" s="362"/>
      <c r="I512" s="365"/>
      <c r="J512" s="423">
        <v>76385.56</v>
      </c>
      <c r="K512" s="364">
        <v>938.29</v>
      </c>
      <c r="L512" s="364">
        <v>33769.949999999997</v>
      </c>
      <c r="M512" s="363">
        <v>111.95</v>
      </c>
      <c r="N512" s="362">
        <v>7258.35</v>
      </c>
      <c r="O512" s="364">
        <v>19.05</v>
      </c>
      <c r="P512" s="364">
        <v>34908.5</v>
      </c>
      <c r="Q512" s="364">
        <v>29.8</v>
      </c>
      <c r="R512" s="364"/>
      <c r="S512" s="364"/>
      <c r="T512" s="364">
        <v>737.88</v>
      </c>
      <c r="U512" s="364">
        <v>1026.45</v>
      </c>
      <c r="V512" s="364">
        <v>11406.16</v>
      </c>
      <c r="W512" s="364">
        <v>9.0399999999999991</v>
      </c>
      <c r="X512" s="364">
        <v>38159</v>
      </c>
      <c r="Y512" s="364">
        <v>69</v>
      </c>
      <c r="Z512" s="364"/>
      <c r="AA512" s="364"/>
      <c r="AB512" s="364">
        <v>8646.99</v>
      </c>
      <c r="AC512" s="364">
        <v>0</v>
      </c>
      <c r="AD512" s="364"/>
      <c r="AE512" s="363"/>
      <c r="AF512" s="364">
        <v>278.27</v>
      </c>
      <c r="AG512" s="365">
        <v>0.49</v>
      </c>
      <c r="AH512" s="364"/>
      <c r="AI512" s="363"/>
      <c r="AJ512" s="397">
        <v>307.76</v>
      </c>
      <c r="AK512" s="365">
        <v>11.11</v>
      </c>
      <c r="AL512" s="397">
        <v>56.29</v>
      </c>
      <c r="AM512" s="365">
        <v>0</v>
      </c>
      <c r="AN512" s="397">
        <v>28.1</v>
      </c>
      <c r="AO512" s="365">
        <v>0</v>
      </c>
    </row>
    <row r="513" spans="1:41" ht="15" x14ac:dyDescent="0.2">
      <c r="A513" s="383">
        <f t="shared" si="31"/>
        <v>45813</v>
      </c>
      <c r="B513" s="93" t="s">
        <v>2185</v>
      </c>
      <c r="C513" s="101" t="str">
        <f t="shared" si="30"/>
        <v>45813 0000H</v>
      </c>
      <c r="D513" s="261">
        <v>2528.15</v>
      </c>
      <c r="E513" s="262">
        <v>49.74</v>
      </c>
      <c r="F513" s="261">
        <v>1113.8699999999999</v>
      </c>
      <c r="G513" s="262">
        <v>6.2</v>
      </c>
      <c r="H513" s="261"/>
      <c r="I513" s="367"/>
      <c r="J513" s="424">
        <v>76398.81</v>
      </c>
      <c r="K513" s="366">
        <v>938.35</v>
      </c>
      <c r="L513" s="366">
        <v>33771.97</v>
      </c>
      <c r="M513" s="262">
        <v>111.98</v>
      </c>
      <c r="N513" s="261">
        <v>7264.21</v>
      </c>
      <c r="O513" s="366">
        <v>19.05</v>
      </c>
      <c r="P513" s="366">
        <v>34912.1</v>
      </c>
      <c r="Q513" s="366">
        <v>29.8</v>
      </c>
      <c r="R513" s="366"/>
      <c r="S513" s="366"/>
      <c r="T513" s="366">
        <v>737.97</v>
      </c>
      <c r="U513" s="366">
        <v>1027.8</v>
      </c>
      <c r="V513" s="366">
        <v>11411.6</v>
      </c>
      <c r="W513" s="366">
        <v>9.0399999999999991</v>
      </c>
      <c r="X513" s="366">
        <v>38167</v>
      </c>
      <c r="Y513" s="366">
        <v>69</v>
      </c>
      <c r="Z513" s="366"/>
      <c r="AA513" s="366"/>
      <c r="AB513" s="366">
        <v>8654</v>
      </c>
      <c r="AC513" s="366">
        <v>0</v>
      </c>
      <c r="AD513" s="366"/>
      <c r="AE513" s="262"/>
      <c r="AF513" s="366">
        <v>278.27</v>
      </c>
      <c r="AG513" s="367">
        <v>0.49</v>
      </c>
      <c r="AH513" s="366"/>
      <c r="AI513" s="262"/>
      <c r="AJ513" s="396">
        <v>319.82</v>
      </c>
      <c r="AK513" s="367">
        <v>11.11</v>
      </c>
      <c r="AL513" s="396">
        <v>57.84</v>
      </c>
      <c r="AM513" s="367">
        <v>0</v>
      </c>
      <c r="AN513" s="396">
        <v>30.04</v>
      </c>
      <c r="AO513" s="367">
        <v>0</v>
      </c>
    </row>
    <row r="514" spans="1:41" ht="15" x14ac:dyDescent="0.2">
      <c r="A514" s="383">
        <f t="shared" si="31"/>
        <v>45813</v>
      </c>
      <c r="B514" s="93" t="s">
        <v>285</v>
      </c>
      <c r="C514" s="101" t="str">
        <f t="shared" si="30"/>
        <v>45813 1200H</v>
      </c>
      <c r="D514" s="362">
        <v>2531.2600000000002</v>
      </c>
      <c r="E514" s="363">
        <v>49.74</v>
      </c>
      <c r="F514" s="362">
        <v>1113.8699999999999</v>
      </c>
      <c r="G514" s="363">
        <v>6.2</v>
      </c>
      <c r="H514" s="362"/>
      <c r="I514" s="365"/>
      <c r="J514" s="423">
        <v>76404.2</v>
      </c>
      <c r="K514" s="364">
        <v>938.47</v>
      </c>
      <c r="L514" s="364">
        <v>33772.300000000003</v>
      </c>
      <c r="M514" s="363">
        <v>112.02</v>
      </c>
      <c r="N514" s="362">
        <v>7270.01</v>
      </c>
      <c r="O514" s="364">
        <v>19.05</v>
      </c>
      <c r="P514" s="364">
        <v>34916.5</v>
      </c>
      <c r="Q514" s="364">
        <v>29.8</v>
      </c>
      <c r="R514" s="364"/>
      <c r="S514" s="364"/>
      <c r="T514" s="364">
        <v>738.13</v>
      </c>
      <c r="U514" s="364">
        <v>1028.75</v>
      </c>
      <c r="V514" s="364">
        <v>11415.94</v>
      </c>
      <c r="W514" s="364">
        <v>9.0399999999999991</v>
      </c>
      <c r="X514" s="364">
        <v>38173</v>
      </c>
      <c r="Y514" s="364">
        <v>69</v>
      </c>
      <c r="Z514" s="364"/>
      <c r="AA514" s="364"/>
      <c r="AB514" s="364">
        <v>8660.2000000000007</v>
      </c>
      <c r="AC514" s="364">
        <v>0</v>
      </c>
      <c r="AD514" s="364"/>
      <c r="AE514" s="363"/>
      <c r="AF514" s="364">
        <v>278.27</v>
      </c>
      <c r="AG514" s="365">
        <v>0.49</v>
      </c>
      <c r="AH514" s="364"/>
      <c r="AI514" s="363"/>
      <c r="AJ514" s="397">
        <v>328.93</v>
      </c>
      <c r="AK514" s="365">
        <v>11.11</v>
      </c>
      <c r="AL514" s="397">
        <v>58.52</v>
      </c>
      <c r="AM514" s="365">
        <v>0</v>
      </c>
      <c r="AN514" s="397">
        <v>31.96</v>
      </c>
      <c r="AO514" s="365">
        <v>0</v>
      </c>
    </row>
    <row r="515" spans="1:41" ht="15" x14ac:dyDescent="0.2">
      <c r="A515" s="383">
        <f t="shared" si="31"/>
        <v>45814</v>
      </c>
      <c r="B515" s="93" t="s">
        <v>2185</v>
      </c>
      <c r="C515" s="101" t="str">
        <f t="shared" si="30"/>
        <v>45814 0000H</v>
      </c>
      <c r="D515" s="261">
        <v>2535.65</v>
      </c>
      <c r="E515" s="262">
        <v>49.74</v>
      </c>
      <c r="F515" s="261">
        <v>1113.8699999999999</v>
      </c>
      <c r="G515" s="262">
        <v>6.2</v>
      </c>
      <c r="H515" s="261"/>
      <c r="I515" s="367"/>
      <c r="J515" s="424">
        <v>76416.42</v>
      </c>
      <c r="K515" s="366">
        <v>938.59</v>
      </c>
      <c r="L515" s="366">
        <v>33775.480000000003</v>
      </c>
      <c r="M515" s="262">
        <v>112.03</v>
      </c>
      <c r="N515" s="261">
        <v>7275.68</v>
      </c>
      <c r="O515" s="366">
        <v>19.05</v>
      </c>
      <c r="P515" s="366">
        <v>34920</v>
      </c>
      <c r="Q515" s="366">
        <v>29.8</v>
      </c>
      <c r="R515" s="366"/>
      <c r="S515" s="366"/>
      <c r="T515" s="366">
        <v>738.4</v>
      </c>
      <c r="U515" s="366">
        <v>1029.52</v>
      </c>
      <c r="V515" s="200">
        <v>11419.9</v>
      </c>
      <c r="W515" s="200">
        <v>9.0399999999999991</v>
      </c>
      <c r="X515" s="366">
        <v>38181</v>
      </c>
      <c r="Y515" s="366">
        <v>69</v>
      </c>
      <c r="Z515" s="366"/>
      <c r="AA515" s="366"/>
      <c r="AB515" s="366">
        <v>8666.5400000000009</v>
      </c>
      <c r="AC515" s="366">
        <v>0</v>
      </c>
      <c r="AD515" s="366"/>
      <c r="AE515" s="262"/>
      <c r="AF515" s="366">
        <v>278.27</v>
      </c>
      <c r="AG515" s="367">
        <v>0.49</v>
      </c>
      <c r="AH515" s="366"/>
      <c r="AI515" s="262"/>
      <c r="AJ515" s="396">
        <v>338.41</v>
      </c>
      <c r="AK515" s="367">
        <v>11.11</v>
      </c>
      <c r="AL515" s="396">
        <v>59.47</v>
      </c>
      <c r="AM515" s="367">
        <v>0</v>
      </c>
      <c r="AN515" s="396">
        <v>33.729999999999997</v>
      </c>
      <c r="AO515" s="367">
        <v>0</v>
      </c>
    </row>
    <row r="516" spans="1:41" ht="15" x14ac:dyDescent="0.2">
      <c r="A516" s="383">
        <f t="shared" si="31"/>
        <v>45814</v>
      </c>
      <c r="B516" s="93" t="s">
        <v>285</v>
      </c>
      <c r="C516" s="101" t="str">
        <f t="shared" si="30"/>
        <v>45814 1200H</v>
      </c>
      <c r="D516" s="362">
        <v>2539.3200000000002</v>
      </c>
      <c r="E516" s="363">
        <v>49.74</v>
      </c>
      <c r="F516" s="362">
        <v>1113.8699999999999</v>
      </c>
      <c r="G516" s="363">
        <v>6.2</v>
      </c>
      <c r="H516" s="362"/>
      <c r="I516" s="365"/>
      <c r="J516" s="423">
        <v>76420.28</v>
      </c>
      <c r="K516" s="364">
        <v>938.99</v>
      </c>
      <c r="L516" s="364">
        <v>33775.480000000003</v>
      </c>
      <c r="M516" s="363">
        <v>112.03</v>
      </c>
      <c r="N516" s="362">
        <v>7281.46</v>
      </c>
      <c r="O516" s="364">
        <v>19.05</v>
      </c>
      <c r="P516" s="364">
        <v>34923.699999999997</v>
      </c>
      <c r="Q516" s="364">
        <v>29.8</v>
      </c>
      <c r="R516" s="364"/>
      <c r="S516" s="364"/>
      <c r="T516" s="364">
        <v>738.4</v>
      </c>
      <c r="U516" s="364">
        <v>1030.07</v>
      </c>
      <c r="V516" s="364">
        <v>11421.69</v>
      </c>
      <c r="W516" s="364">
        <v>9.0399999999999991</v>
      </c>
      <c r="X516" s="364">
        <v>38186</v>
      </c>
      <c r="Y516" s="364">
        <v>69</v>
      </c>
      <c r="Z516" s="364"/>
      <c r="AA516" s="364"/>
      <c r="AB516" s="364">
        <v>8671.98</v>
      </c>
      <c r="AC516" s="364">
        <v>0</v>
      </c>
      <c r="AD516" s="364"/>
      <c r="AE516" s="363"/>
      <c r="AF516" s="364">
        <v>278.27</v>
      </c>
      <c r="AG516" s="365">
        <v>0.49</v>
      </c>
      <c r="AH516" s="364"/>
      <c r="AI516" s="363"/>
      <c r="AJ516" s="397">
        <v>344.09</v>
      </c>
      <c r="AK516" s="365">
        <v>11.11</v>
      </c>
      <c r="AL516" s="397">
        <v>59.47</v>
      </c>
      <c r="AM516" s="365">
        <v>0</v>
      </c>
      <c r="AN516" s="397">
        <v>35.369999999999997</v>
      </c>
      <c r="AO516" s="365">
        <v>0</v>
      </c>
    </row>
    <row r="517" spans="1:41" ht="15" x14ac:dyDescent="0.2">
      <c r="A517" s="383">
        <f t="shared" si="31"/>
        <v>45815</v>
      </c>
      <c r="B517" s="93" t="s">
        <v>2185</v>
      </c>
      <c r="C517" s="101" t="str">
        <f t="shared" si="30"/>
        <v>45815 0000H</v>
      </c>
      <c r="D517" s="261">
        <v>2544.17</v>
      </c>
      <c r="E517" s="262">
        <v>49.74</v>
      </c>
      <c r="F517" s="261">
        <v>1113.8699999999999</v>
      </c>
      <c r="G517" s="262">
        <v>6.2</v>
      </c>
      <c r="H517" s="261"/>
      <c r="I517" s="367"/>
      <c r="J517" s="424">
        <v>76432.59</v>
      </c>
      <c r="K517" s="366">
        <v>939.08</v>
      </c>
      <c r="L517" s="366">
        <v>33775.480000000003</v>
      </c>
      <c r="M517" s="262">
        <v>112.11</v>
      </c>
      <c r="N517" s="405">
        <v>7287.26</v>
      </c>
      <c r="O517" s="200">
        <v>19.05</v>
      </c>
      <c r="P517" s="366">
        <v>34927.300000000003</v>
      </c>
      <c r="Q517" s="366">
        <v>29.8</v>
      </c>
      <c r="R517" s="366"/>
      <c r="S517" s="366"/>
      <c r="T517" s="366">
        <v>738.4</v>
      </c>
      <c r="U517" s="366">
        <v>1031.82</v>
      </c>
      <c r="V517" s="366">
        <v>11426.37</v>
      </c>
      <c r="W517" s="366">
        <v>9.0399999999999991</v>
      </c>
      <c r="X517" s="366">
        <v>38192</v>
      </c>
      <c r="Y517" s="366">
        <v>69</v>
      </c>
      <c r="Z517" s="366"/>
      <c r="AA517" s="366"/>
      <c r="AB517" s="366">
        <v>8677.14</v>
      </c>
      <c r="AC517" s="366">
        <v>0</v>
      </c>
      <c r="AD517" s="366"/>
      <c r="AE517" s="262"/>
      <c r="AF517" s="366">
        <v>278.27</v>
      </c>
      <c r="AG517" s="367">
        <v>0.49</v>
      </c>
      <c r="AH517" s="366"/>
      <c r="AI517" s="262"/>
      <c r="AJ517" s="396">
        <v>350.65</v>
      </c>
      <c r="AK517" s="367">
        <v>11.11</v>
      </c>
      <c r="AL517" s="396">
        <v>59.47</v>
      </c>
      <c r="AM517" s="367">
        <v>0</v>
      </c>
      <c r="AN517" s="396">
        <v>37.24</v>
      </c>
      <c r="AO517" s="367">
        <v>0</v>
      </c>
    </row>
    <row r="518" spans="1:41" ht="15" x14ac:dyDescent="0.2">
      <c r="A518" s="383">
        <f t="shared" si="31"/>
        <v>45815</v>
      </c>
      <c r="B518" s="93" t="s">
        <v>285</v>
      </c>
      <c r="C518" s="101" t="str">
        <f t="shared" si="30"/>
        <v>45815 1200H</v>
      </c>
      <c r="D518" s="362">
        <v>2547.8000000000002</v>
      </c>
      <c r="E518" s="363">
        <v>49.74</v>
      </c>
      <c r="F518" s="362">
        <v>1113.8699999999999</v>
      </c>
      <c r="G518" s="363">
        <v>6.2</v>
      </c>
      <c r="H518" s="362"/>
      <c r="I518" s="365"/>
      <c r="J518" s="423">
        <v>76435.31</v>
      </c>
      <c r="K518" s="364">
        <v>939.5</v>
      </c>
      <c r="L518" s="364">
        <v>33775.480000000003</v>
      </c>
      <c r="M518" s="363">
        <v>112.16</v>
      </c>
      <c r="N518" s="362">
        <v>7292.9</v>
      </c>
      <c r="O518" s="364">
        <v>19.05</v>
      </c>
      <c r="P518" s="364">
        <v>34930.800000000003</v>
      </c>
      <c r="Q518" s="364">
        <v>29.8</v>
      </c>
      <c r="R518" s="364"/>
      <c r="S518" s="364"/>
      <c r="T518" s="364">
        <v>738.4</v>
      </c>
      <c r="U518" s="364">
        <v>1032.8499999999999</v>
      </c>
      <c r="V518" s="364">
        <v>11429.5</v>
      </c>
      <c r="W518" s="364">
        <v>9.0399999999999991</v>
      </c>
      <c r="X518" s="364">
        <v>38198</v>
      </c>
      <c r="Y518" s="364">
        <v>69</v>
      </c>
      <c r="Z518" s="364"/>
      <c r="AA518" s="364"/>
      <c r="AB518" s="364">
        <v>8682.6</v>
      </c>
      <c r="AC518" s="364">
        <v>0</v>
      </c>
      <c r="AD518" s="364"/>
      <c r="AE518" s="363"/>
      <c r="AF518" s="364">
        <v>278.27</v>
      </c>
      <c r="AG518" s="365">
        <v>0.49</v>
      </c>
      <c r="AH518" s="364"/>
      <c r="AI518" s="363"/>
      <c r="AJ518" s="397">
        <v>355.56</v>
      </c>
      <c r="AK518" s="365">
        <v>11.11</v>
      </c>
      <c r="AL518" s="397">
        <v>59.47</v>
      </c>
      <c r="AM518" s="365">
        <v>0</v>
      </c>
      <c r="AN518" s="397">
        <v>38.65</v>
      </c>
      <c r="AO518" s="365">
        <v>0</v>
      </c>
    </row>
    <row r="519" spans="1:41" ht="15" x14ac:dyDescent="0.2">
      <c r="A519" s="383">
        <f t="shared" si="31"/>
        <v>45816</v>
      </c>
      <c r="B519" s="93" t="s">
        <v>2185</v>
      </c>
      <c r="C519" s="101" t="str">
        <f t="shared" si="30"/>
        <v>45816 0000H</v>
      </c>
      <c r="D519" s="261">
        <v>2552.5</v>
      </c>
      <c r="E519" s="262">
        <v>49.74</v>
      </c>
      <c r="F519" s="261">
        <v>1113.8699999999999</v>
      </c>
      <c r="G519" s="262">
        <v>6.2</v>
      </c>
      <c r="H519" s="261"/>
      <c r="I519" s="367"/>
      <c r="J519" s="424">
        <v>76443.679999999993</v>
      </c>
      <c r="K519" s="366">
        <v>939.63</v>
      </c>
      <c r="L519" s="366">
        <v>33775.480000000003</v>
      </c>
      <c r="M519" s="262">
        <v>112.22</v>
      </c>
      <c r="N519" s="261">
        <v>7298.78</v>
      </c>
      <c r="O519" s="366">
        <v>19.05</v>
      </c>
      <c r="P519" s="366">
        <v>34934.300000000003</v>
      </c>
      <c r="Q519" s="366">
        <v>29.8</v>
      </c>
      <c r="R519" s="366"/>
      <c r="S519" s="366"/>
      <c r="T519" s="366">
        <v>738.4</v>
      </c>
      <c r="U519" s="366">
        <v>1034.68</v>
      </c>
      <c r="V519" s="366">
        <v>11434.01</v>
      </c>
      <c r="W519" s="366">
        <v>9.0399999999999991</v>
      </c>
      <c r="X519" s="366">
        <v>38204</v>
      </c>
      <c r="Y519" s="366">
        <v>69</v>
      </c>
      <c r="Z519" s="366"/>
      <c r="AA519" s="366"/>
      <c r="AB519" s="366">
        <v>8688.5</v>
      </c>
      <c r="AC519" s="366">
        <v>0</v>
      </c>
      <c r="AD519" s="366"/>
      <c r="AE519" s="262"/>
      <c r="AF519" s="366">
        <v>278.27</v>
      </c>
      <c r="AG519" s="367">
        <v>0.49</v>
      </c>
      <c r="AH519" s="366"/>
      <c r="AI519" s="262"/>
      <c r="AJ519" s="396">
        <v>361.15</v>
      </c>
      <c r="AK519" s="367">
        <v>11.11</v>
      </c>
      <c r="AL519" s="396">
        <v>59.47</v>
      </c>
      <c r="AM519" s="367">
        <v>0</v>
      </c>
      <c r="AN519" s="396">
        <v>40.28</v>
      </c>
      <c r="AO519" s="367">
        <v>0</v>
      </c>
    </row>
    <row r="520" spans="1:41" ht="15" x14ac:dyDescent="0.2">
      <c r="A520" s="383">
        <f t="shared" si="31"/>
        <v>45816</v>
      </c>
      <c r="B520" s="93" t="s">
        <v>285</v>
      </c>
      <c r="C520" s="101" t="str">
        <f t="shared" si="30"/>
        <v>45816 1200H</v>
      </c>
      <c r="D520" s="362">
        <v>2555.92</v>
      </c>
      <c r="E520" s="363">
        <v>49.74</v>
      </c>
      <c r="F520" s="362">
        <v>1113.8699999999999</v>
      </c>
      <c r="G520" s="363">
        <v>6.2</v>
      </c>
      <c r="H520" s="362"/>
      <c r="I520" s="365"/>
      <c r="J520" s="423">
        <v>76443.679999999993</v>
      </c>
      <c r="K520" s="364">
        <v>940.01</v>
      </c>
      <c r="L520" s="364">
        <v>33775.480000000003</v>
      </c>
      <c r="M520" s="363">
        <v>112.25</v>
      </c>
      <c r="N520" s="362">
        <v>7304.27</v>
      </c>
      <c r="O520" s="364">
        <v>19.05</v>
      </c>
      <c r="P520" s="364">
        <v>34936.199999999997</v>
      </c>
      <c r="Q520" s="364">
        <v>29.9</v>
      </c>
      <c r="R520" s="364"/>
      <c r="S520" s="364"/>
      <c r="T520" s="364">
        <v>738.4</v>
      </c>
      <c r="U520" s="364">
        <v>1036.08</v>
      </c>
      <c r="V520" s="364">
        <v>11437.81</v>
      </c>
      <c r="W520" s="364">
        <v>9.0399999999999991</v>
      </c>
      <c r="X520" s="364">
        <v>38209</v>
      </c>
      <c r="Y520" s="364">
        <v>69</v>
      </c>
      <c r="Z520" s="364"/>
      <c r="AA520" s="364"/>
      <c r="AB520" s="364">
        <v>8692.6299999999992</v>
      </c>
      <c r="AC520" s="364">
        <v>0</v>
      </c>
      <c r="AD520" s="364"/>
      <c r="AE520" s="363"/>
      <c r="AF520" s="364">
        <v>278.27</v>
      </c>
      <c r="AG520" s="365">
        <v>0.49</v>
      </c>
      <c r="AH520" s="364"/>
      <c r="AI520" s="363"/>
      <c r="AJ520" s="397">
        <v>366.13</v>
      </c>
      <c r="AK520" s="365">
        <v>11.11</v>
      </c>
      <c r="AL520" s="397">
        <v>59.47</v>
      </c>
      <c r="AM520" s="365">
        <v>0</v>
      </c>
      <c r="AN520" s="397">
        <v>41.72</v>
      </c>
      <c r="AO520" s="365">
        <v>0</v>
      </c>
    </row>
    <row r="521" spans="1:41" ht="15" x14ac:dyDescent="0.2">
      <c r="A521" s="383">
        <f t="shared" si="31"/>
        <v>45817</v>
      </c>
      <c r="B521" s="93" t="s">
        <v>2185</v>
      </c>
      <c r="C521" s="101" t="str">
        <f t="shared" si="30"/>
        <v>45817 0000H</v>
      </c>
      <c r="D521" s="261">
        <v>2560.7199999999998</v>
      </c>
      <c r="E521" s="262">
        <v>49.74</v>
      </c>
      <c r="F521" s="261">
        <v>1113.8699999999999</v>
      </c>
      <c r="G521" s="262">
        <v>6.2</v>
      </c>
      <c r="H521" s="261"/>
      <c r="I521" s="367"/>
      <c r="J521" s="424">
        <v>76445.789999999994</v>
      </c>
      <c r="K521" s="366">
        <v>940.43</v>
      </c>
      <c r="L521" s="366">
        <v>33775.480000000003</v>
      </c>
      <c r="M521" s="262">
        <v>112.29</v>
      </c>
      <c r="N521" s="261">
        <v>7309.84</v>
      </c>
      <c r="O521" s="366">
        <v>19.05</v>
      </c>
      <c r="P521" s="366">
        <v>34938.199999999997</v>
      </c>
      <c r="Q521" s="366">
        <v>29.9</v>
      </c>
      <c r="R521" s="366"/>
      <c r="S521" s="366"/>
      <c r="T521" s="366">
        <v>738.54</v>
      </c>
      <c r="U521" s="366">
        <v>1037.23</v>
      </c>
      <c r="V521" s="366">
        <v>11441.96</v>
      </c>
      <c r="W521" s="366">
        <v>9.0399999999999991</v>
      </c>
      <c r="X521" s="366">
        <v>38215</v>
      </c>
      <c r="Y521" s="366">
        <v>69</v>
      </c>
      <c r="Z521" s="366"/>
      <c r="AA521" s="366"/>
      <c r="AB521" s="366">
        <v>8698.61</v>
      </c>
      <c r="AC521" s="366">
        <v>0</v>
      </c>
      <c r="AD521" s="366"/>
      <c r="AE521" s="262"/>
      <c r="AF521" s="366">
        <v>278.27</v>
      </c>
      <c r="AG521" s="367">
        <v>0.49</v>
      </c>
      <c r="AH521" s="366"/>
      <c r="AI521" s="262"/>
      <c r="AJ521" s="396">
        <v>371.01</v>
      </c>
      <c r="AK521" s="367">
        <v>11.2</v>
      </c>
      <c r="AL521" s="396">
        <v>59.47</v>
      </c>
      <c r="AM521" s="367">
        <v>0</v>
      </c>
      <c r="AN521" s="396">
        <v>43.13</v>
      </c>
      <c r="AO521" s="367">
        <v>0</v>
      </c>
    </row>
    <row r="522" spans="1:41" ht="15" x14ac:dyDescent="0.2">
      <c r="A522" s="383">
        <f t="shared" si="31"/>
        <v>45817</v>
      </c>
      <c r="B522" s="93" t="s">
        <v>285</v>
      </c>
      <c r="C522" s="101" t="str">
        <f t="shared" si="30"/>
        <v>45817 1200H</v>
      </c>
      <c r="D522" s="362">
        <v>2565.44</v>
      </c>
      <c r="E522" s="363">
        <v>49.74</v>
      </c>
      <c r="F522" s="362">
        <v>1113.8699999999999</v>
      </c>
      <c r="G522" s="363">
        <v>6.2</v>
      </c>
      <c r="H522" s="362"/>
      <c r="I522" s="365"/>
      <c r="J522" s="423">
        <v>76455.31</v>
      </c>
      <c r="K522" s="364">
        <v>940.43</v>
      </c>
      <c r="L522" s="364">
        <v>33776.519999999997</v>
      </c>
      <c r="M522" s="363">
        <v>112.32</v>
      </c>
      <c r="N522" s="362">
        <v>7313.12</v>
      </c>
      <c r="O522" s="364">
        <v>19.05</v>
      </c>
      <c r="P522" s="364">
        <v>34938.6</v>
      </c>
      <c r="Q522" s="364">
        <v>29.9</v>
      </c>
      <c r="R522" s="364"/>
      <c r="S522" s="364"/>
      <c r="T522" s="364">
        <v>738.61</v>
      </c>
      <c r="U522" s="364">
        <v>1038.1199999999999</v>
      </c>
      <c r="V522" s="364">
        <v>11445.64</v>
      </c>
      <c r="W522" s="364">
        <v>9.0399999999999991</v>
      </c>
      <c r="X522" s="364">
        <v>38220</v>
      </c>
      <c r="Y522" s="364">
        <v>69</v>
      </c>
      <c r="Z522" s="364"/>
      <c r="AA522" s="364"/>
      <c r="AB522" s="364">
        <v>8704.11</v>
      </c>
      <c r="AC522" s="364">
        <v>0</v>
      </c>
      <c r="AD522" s="364"/>
      <c r="AE522" s="363"/>
      <c r="AF522" s="364">
        <v>278.27</v>
      </c>
      <c r="AG522" s="365">
        <v>0.49</v>
      </c>
      <c r="AH522" s="364"/>
      <c r="AI522" s="363"/>
      <c r="AJ522" s="397">
        <v>373.46</v>
      </c>
      <c r="AK522" s="365">
        <v>11.13</v>
      </c>
      <c r="AL522" s="397">
        <v>59.47</v>
      </c>
      <c r="AM522" s="365">
        <v>0</v>
      </c>
      <c r="AN522" s="397">
        <v>43.85</v>
      </c>
      <c r="AO522" s="365">
        <v>0</v>
      </c>
    </row>
    <row r="523" spans="1:41" ht="15" x14ac:dyDescent="0.2">
      <c r="A523" s="383">
        <f t="shared" si="31"/>
        <v>45818</v>
      </c>
      <c r="B523" s="93" t="s">
        <v>2185</v>
      </c>
      <c r="C523" s="101" t="str">
        <f t="shared" si="30"/>
        <v>45818 0000H</v>
      </c>
      <c r="D523" s="261">
        <v>2570.11</v>
      </c>
      <c r="E523" s="262">
        <v>49.74</v>
      </c>
      <c r="F523" s="261">
        <v>1113.8699999999999</v>
      </c>
      <c r="G523" s="262">
        <v>6.2</v>
      </c>
      <c r="H523" s="261"/>
      <c r="I523" s="367"/>
      <c r="J523" s="424">
        <v>76462.759999999995</v>
      </c>
      <c r="K523" s="366">
        <v>940.52</v>
      </c>
      <c r="L523" s="366">
        <v>33779.040000000001</v>
      </c>
      <c r="M523" s="262">
        <v>112.34</v>
      </c>
      <c r="N523" s="261">
        <v>7318.92</v>
      </c>
      <c r="O523" s="366">
        <v>19.05</v>
      </c>
      <c r="P523" s="366">
        <v>34942.300000000003</v>
      </c>
      <c r="Q523" s="366">
        <v>29.9</v>
      </c>
      <c r="R523" s="366"/>
      <c r="S523" s="366"/>
      <c r="T523" s="366">
        <v>738.61</v>
      </c>
      <c r="U523" s="366">
        <v>1039.45</v>
      </c>
      <c r="V523" s="366">
        <v>11450.03</v>
      </c>
      <c r="W523" s="366">
        <v>9.0399999999999991</v>
      </c>
      <c r="X523" s="366">
        <v>38227</v>
      </c>
      <c r="Y523" s="366">
        <v>69</v>
      </c>
      <c r="Z523" s="366"/>
      <c r="AA523" s="366"/>
      <c r="AB523" s="366">
        <v>8709.19</v>
      </c>
      <c r="AC523" s="366">
        <v>0</v>
      </c>
      <c r="AD523" s="366"/>
      <c r="AE523" s="262"/>
      <c r="AF523" s="366">
        <v>278.27</v>
      </c>
      <c r="AG523" s="367">
        <v>0.49</v>
      </c>
      <c r="AH523" s="366"/>
      <c r="AI523" s="262"/>
      <c r="AJ523" s="396">
        <v>379.63</v>
      </c>
      <c r="AK523" s="367">
        <v>11.3</v>
      </c>
      <c r="AL523" s="396"/>
      <c r="AM523" s="367"/>
      <c r="AN523" s="396"/>
      <c r="AO523" s="367"/>
    </row>
    <row r="524" spans="1:41" ht="15" x14ac:dyDescent="0.2">
      <c r="A524" s="383">
        <f t="shared" si="31"/>
        <v>45818</v>
      </c>
      <c r="B524" s="93" t="s">
        <v>285</v>
      </c>
      <c r="C524" s="101" t="str">
        <f t="shared" si="30"/>
        <v>45818 1200H</v>
      </c>
      <c r="D524" s="362">
        <v>2573.79</v>
      </c>
      <c r="E524" s="363">
        <v>49.74</v>
      </c>
      <c r="F524" s="362">
        <v>1113.8699999999999</v>
      </c>
      <c r="G524" s="363">
        <v>6.2</v>
      </c>
      <c r="H524" s="362"/>
      <c r="I524" s="365"/>
      <c r="J524" s="423">
        <v>76467.86</v>
      </c>
      <c r="K524" s="364">
        <v>940.76</v>
      </c>
      <c r="L524" s="364">
        <v>33779.040000000001</v>
      </c>
      <c r="M524" s="363">
        <v>112.38</v>
      </c>
      <c r="N524" s="362">
        <v>7324.7</v>
      </c>
      <c r="O524" s="364">
        <v>19.05</v>
      </c>
      <c r="P524" s="364">
        <v>34944.300000000003</v>
      </c>
      <c r="Q524" s="364">
        <v>29.9</v>
      </c>
      <c r="R524" s="364"/>
      <c r="S524" s="364"/>
      <c r="T524" s="364">
        <v>738.61</v>
      </c>
      <c r="U524" s="364">
        <v>1040.71</v>
      </c>
      <c r="V524" s="364">
        <v>11453.57</v>
      </c>
      <c r="W524" s="364">
        <v>9.0399999999999991</v>
      </c>
      <c r="X524" s="364">
        <v>38233</v>
      </c>
      <c r="Y524" s="364">
        <v>69</v>
      </c>
      <c r="Z524" s="364"/>
      <c r="AA524" s="364"/>
      <c r="AB524" s="364">
        <v>8714.3700000000008</v>
      </c>
      <c r="AC524" s="364">
        <v>0</v>
      </c>
      <c r="AD524" s="364"/>
      <c r="AE524" s="363"/>
      <c r="AF524" s="364">
        <v>278.27</v>
      </c>
      <c r="AG524" s="365">
        <v>0.49</v>
      </c>
      <c r="AH524" s="364"/>
      <c r="AI524" s="363"/>
      <c r="AJ524" s="397">
        <v>385.51</v>
      </c>
      <c r="AK524" s="365">
        <v>11.13</v>
      </c>
      <c r="AL524" s="397">
        <v>59.61</v>
      </c>
      <c r="AM524" s="365">
        <v>0</v>
      </c>
      <c r="AN524" s="397">
        <v>47.18</v>
      </c>
      <c r="AO524" s="365">
        <v>0</v>
      </c>
    </row>
    <row r="525" spans="1:41" ht="15" x14ac:dyDescent="0.2">
      <c r="A525" s="383">
        <f t="shared" si="31"/>
        <v>45819</v>
      </c>
      <c r="B525" s="93" t="s">
        <v>2185</v>
      </c>
      <c r="C525" s="101" t="str">
        <f t="shared" ref="C525:C554" si="32">A525 &amp; " " &amp;B525</f>
        <v>45819 0000H</v>
      </c>
      <c r="D525" s="261">
        <v>2578.33</v>
      </c>
      <c r="E525" s="262">
        <v>49.74</v>
      </c>
      <c r="F525" s="261">
        <v>1113.8699999999999</v>
      </c>
      <c r="G525" s="262">
        <v>6.2</v>
      </c>
      <c r="H525" s="261"/>
      <c r="I525" s="367"/>
      <c r="J525" s="424">
        <v>76482.73</v>
      </c>
      <c r="K525" s="366">
        <v>940.75</v>
      </c>
      <c r="L525" s="366">
        <v>33779.040000000001</v>
      </c>
      <c r="M525" s="262">
        <v>112.41</v>
      </c>
      <c r="N525" s="261">
        <v>7330.52</v>
      </c>
      <c r="O525" s="366">
        <v>19.05</v>
      </c>
      <c r="P525" s="366">
        <v>34947.800000000003</v>
      </c>
      <c r="Q525" s="366">
        <v>29.9</v>
      </c>
      <c r="R525" s="366"/>
      <c r="S525" s="366"/>
      <c r="T525" s="366">
        <v>738.61</v>
      </c>
      <c r="U525" s="366">
        <v>1042.4000000000001</v>
      </c>
      <c r="V525" s="366">
        <v>11458.19</v>
      </c>
      <c r="W525" s="366">
        <v>9.0399999999999991</v>
      </c>
      <c r="X525" s="366">
        <v>38239</v>
      </c>
      <c r="Y525" s="366">
        <v>69</v>
      </c>
      <c r="Z525" s="366"/>
      <c r="AA525" s="366"/>
      <c r="AB525" s="366">
        <v>8720.14</v>
      </c>
      <c r="AC525" s="366">
        <v>0</v>
      </c>
      <c r="AD525" s="366"/>
      <c r="AE525" s="262"/>
      <c r="AF525" s="366">
        <v>278.27</v>
      </c>
      <c r="AG525" s="367">
        <v>0.49</v>
      </c>
      <c r="AH525" s="366"/>
      <c r="AI525" s="262"/>
      <c r="AJ525" s="396">
        <v>396.14</v>
      </c>
      <c r="AK525" s="367">
        <v>11.13</v>
      </c>
      <c r="AL525" s="396">
        <v>60.57</v>
      </c>
      <c r="AM525" s="367">
        <v>0</v>
      </c>
      <c r="AN525" s="396">
        <v>49.26</v>
      </c>
      <c r="AO525" s="367">
        <v>0</v>
      </c>
    </row>
    <row r="526" spans="1:41" ht="15" x14ac:dyDescent="0.2">
      <c r="A526" s="383">
        <f t="shared" si="31"/>
        <v>45819</v>
      </c>
      <c r="B526" s="93" t="s">
        <v>285</v>
      </c>
      <c r="C526" s="101" t="str">
        <f t="shared" si="32"/>
        <v>45819 1200H</v>
      </c>
      <c r="D526" s="362">
        <v>2582.04</v>
      </c>
      <c r="E526" s="363">
        <v>49.74</v>
      </c>
      <c r="F526" s="362">
        <v>1113.8699999999999</v>
      </c>
      <c r="G526" s="363">
        <v>6.2</v>
      </c>
      <c r="H526" s="362"/>
      <c r="I526" s="365"/>
      <c r="J526" s="423">
        <v>76489.789999999994</v>
      </c>
      <c r="K526" s="364">
        <v>940.9</v>
      </c>
      <c r="L526" s="364">
        <v>33779.040000000001</v>
      </c>
      <c r="M526" s="363">
        <v>112.51</v>
      </c>
      <c r="N526" s="362">
        <v>7336.3</v>
      </c>
      <c r="O526" s="364">
        <v>19.05</v>
      </c>
      <c r="P526" s="364">
        <v>34952.300000000003</v>
      </c>
      <c r="Q526" s="364">
        <v>30</v>
      </c>
      <c r="R526" s="364"/>
      <c r="S526" s="364"/>
      <c r="T526" s="364">
        <v>738.62</v>
      </c>
      <c r="U526" s="364">
        <v>1043.67</v>
      </c>
      <c r="V526" s="364">
        <v>11461.59</v>
      </c>
      <c r="W526" s="364">
        <v>9.0399999999999991</v>
      </c>
      <c r="X526" s="364">
        <v>38246</v>
      </c>
      <c r="Y526" s="364">
        <v>69</v>
      </c>
      <c r="Z526" s="364"/>
      <c r="AA526" s="364"/>
      <c r="AB526" s="364">
        <v>8724.66</v>
      </c>
      <c r="AC526" s="364">
        <v>0</v>
      </c>
      <c r="AD526" s="364"/>
      <c r="AE526" s="363"/>
      <c r="AF526" s="364">
        <v>278.27</v>
      </c>
      <c r="AG526" s="365">
        <v>0.49</v>
      </c>
      <c r="AH526" s="364"/>
      <c r="AI526" s="363"/>
      <c r="AJ526" s="397">
        <v>399.9</v>
      </c>
      <c r="AK526" s="365">
        <v>11.16</v>
      </c>
      <c r="AL526" s="397">
        <v>60.96</v>
      </c>
      <c r="AM526" s="365">
        <v>0</v>
      </c>
      <c r="AN526" s="397">
        <v>49.98</v>
      </c>
      <c r="AO526" s="365">
        <v>0</v>
      </c>
    </row>
    <row r="527" spans="1:41" ht="15" x14ac:dyDescent="0.2">
      <c r="A527" s="383">
        <f t="shared" ref="A527:A554" si="33">A525+1</f>
        <v>45820</v>
      </c>
      <c r="B527" s="93" t="s">
        <v>2185</v>
      </c>
      <c r="C527" s="101" t="str">
        <f t="shared" si="32"/>
        <v>45820 0000H</v>
      </c>
      <c r="D527" s="261">
        <v>2586.83</v>
      </c>
      <c r="E527" s="262">
        <v>49.74</v>
      </c>
      <c r="F527" s="261">
        <v>1113.8699999999999</v>
      </c>
      <c r="G527" s="262">
        <v>6.2</v>
      </c>
      <c r="H527" s="261"/>
      <c r="I527" s="367"/>
      <c r="J527" s="424">
        <v>76502.14</v>
      </c>
      <c r="K527" s="366">
        <v>941.03</v>
      </c>
      <c r="L527" s="366">
        <v>33779.040000000001</v>
      </c>
      <c r="M527" s="262">
        <v>112.58</v>
      </c>
      <c r="N527" s="261">
        <v>7342.1</v>
      </c>
      <c r="O527" s="366">
        <v>19.05</v>
      </c>
      <c r="P527" s="366">
        <v>34957.800000000003</v>
      </c>
      <c r="Q527" s="366">
        <v>30</v>
      </c>
      <c r="R527" s="366"/>
      <c r="S527" s="366"/>
      <c r="T527" s="366">
        <v>738.62</v>
      </c>
      <c r="U527" s="366">
        <v>1045.3399999999999</v>
      </c>
      <c r="V527" s="366">
        <v>11465.82</v>
      </c>
      <c r="W527" s="366">
        <v>9.0399999999999991</v>
      </c>
      <c r="X527" s="366">
        <v>38252</v>
      </c>
      <c r="Y527" s="366">
        <v>69</v>
      </c>
      <c r="Z527" s="366"/>
      <c r="AA527" s="366"/>
      <c r="AB527" s="366">
        <v>8730.1200000000008</v>
      </c>
      <c r="AC527" s="366">
        <v>0</v>
      </c>
      <c r="AD527" s="366"/>
      <c r="AE527" s="262"/>
      <c r="AF527" s="366">
        <v>278.27</v>
      </c>
      <c r="AG527" s="367">
        <v>0.49</v>
      </c>
      <c r="AH527" s="366"/>
      <c r="AI527" s="262"/>
      <c r="AJ527" s="396">
        <v>404.82</v>
      </c>
      <c r="AK527" s="367">
        <v>11.16</v>
      </c>
      <c r="AL527" s="396">
        <v>61.44</v>
      </c>
      <c r="AM527" s="367">
        <v>0</v>
      </c>
      <c r="AN527" s="396">
        <v>50.91</v>
      </c>
      <c r="AO527" s="367">
        <v>0</v>
      </c>
    </row>
    <row r="528" spans="1:41" ht="15" x14ac:dyDescent="0.2">
      <c r="A528" s="383">
        <f t="shared" si="33"/>
        <v>45820</v>
      </c>
      <c r="B528" s="93" t="s">
        <v>285</v>
      </c>
      <c r="C528" s="101" t="str">
        <f t="shared" si="32"/>
        <v>45820 1200H</v>
      </c>
      <c r="D528" s="362">
        <v>2590.09</v>
      </c>
      <c r="E528" s="363">
        <v>49.74</v>
      </c>
      <c r="F528" s="362">
        <v>1113.8699999999999</v>
      </c>
      <c r="G528" s="363">
        <v>6.2</v>
      </c>
      <c r="H528" s="362"/>
      <c r="I528" s="365"/>
      <c r="J528" s="423">
        <v>76505.179999999993</v>
      </c>
      <c r="K528" s="364">
        <v>941.45</v>
      </c>
      <c r="L528" s="364">
        <v>33779.040000000001</v>
      </c>
      <c r="M528" s="363">
        <v>112.68</v>
      </c>
      <c r="N528" s="362">
        <v>7347.93</v>
      </c>
      <c r="O528" s="364">
        <v>19.05</v>
      </c>
      <c r="P528" s="364">
        <v>34960</v>
      </c>
      <c r="Q528" s="364">
        <v>30</v>
      </c>
      <c r="R528" s="364"/>
      <c r="S528" s="364"/>
      <c r="T528" s="364">
        <v>738.63</v>
      </c>
      <c r="U528" s="364">
        <v>1046.7</v>
      </c>
      <c r="V528" s="364">
        <v>11469.65</v>
      </c>
      <c r="W528" s="364">
        <v>9.0399999999999991</v>
      </c>
      <c r="X528" s="364">
        <v>38257</v>
      </c>
      <c r="Y528" s="364">
        <v>69</v>
      </c>
      <c r="Z528" s="364"/>
      <c r="AA528" s="364"/>
      <c r="AB528" s="364">
        <v>8735.6</v>
      </c>
      <c r="AC528" s="364">
        <v>0</v>
      </c>
      <c r="AD528" s="364"/>
      <c r="AE528" s="363"/>
      <c r="AF528" s="364">
        <v>278.27</v>
      </c>
      <c r="AG528" s="365">
        <v>0.49</v>
      </c>
      <c r="AH528" s="364"/>
      <c r="AI528" s="363"/>
      <c r="AJ528" s="397">
        <v>409.75</v>
      </c>
      <c r="AK528" s="365">
        <v>11.16</v>
      </c>
      <c r="AL528" s="397">
        <v>61.44</v>
      </c>
      <c r="AM528" s="365">
        <v>0</v>
      </c>
      <c r="AN528" s="397">
        <v>52.43</v>
      </c>
      <c r="AO528" s="365">
        <v>0</v>
      </c>
    </row>
    <row r="529" spans="1:41" ht="15" x14ac:dyDescent="0.2">
      <c r="A529" s="383">
        <f t="shared" si="33"/>
        <v>45821</v>
      </c>
      <c r="B529" s="93" t="s">
        <v>2185</v>
      </c>
      <c r="C529" s="101" t="str">
        <f t="shared" si="32"/>
        <v>45821 0000H</v>
      </c>
      <c r="D529" s="261">
        <v>2594.7800000000002</v>
      </c>
      <c r="E529" s="262">
        <v>49.74</v>
      </c>
      <c r="F529" s="261">
        <v>1113.8699999999999</v>
      </c>
      <c r="G529" s="262">
        <v>6.2</v>
      </c>
      <c r="H529" s="261"/>
      <c r="I529" s="367"/>
      <c r="J529" s="424">
        <v>76507.78</v>
      </c>
      <c r="K529" s="366">
        <v>941.62</v>
      </c>
      <c r="L529" s="366">
        <v>33779.040000000001</v>
      </c>
      <c r="M529" s="262">
        <v>112.78</v>
      </c>
      <c r="N529" s="261">
        <v>7353.7</v>
      </c>
      <c r="O529" s="366">
        <v>19.05</v>
      </c>
      <c r="P529" s="366">
        <v>34963.599999999999</v>
      </c>
      <c r="Q529" s="366">
        <v>30</v>
      </c>
      <c r="R529" s="366"/>
      <c r="S529" s="366"/>
      <c r="T529" s="366">
        <v>738.63</v>
      </c>
      <c r="U529" s="366">
        <v>1048.23</v>
      </c>
      <c r="V529" s="366">
        <v>11473.93</v>
      </c>
      <c r="W529" s="366">
        <v>9.0399999999999991</v>
      </c>
      <c r="X529" s="366">
        <v>38264</v>
      </c>
      <c r="Y529" s="366">
        <v>69</v>
      </c>
      <c r="Z529" s="366"/>
      <c r="AA529" s="366"/>
      <c r="AB529" s="366">
        <v>8741.92</v>
      </c>
      <c r="AC529" s="366">
        <v>0</v>
      </c>
      <c r="AD529" s="366"/>
      <c r="AE529" s="262"/>
      <c r="AF529" s="366">
        <v>278.27</v>
      </c>
      <c r="AG529" s="367">
        <v>0.49</v>
      </c>
      <c r="AH529" s="366"/>
      <c r="AI529" s="262"/>
      <c r="AJ529" s="396">
        <v>416.2</v>
      </c>
      <c r="AK529" s="367">
        <v>11.16</v>
      </c>
      <c r="AL529" s="396">
        <v>61.44</v>
      </c>
      <c r="AM529" s="367">
        <v>0</v>
      </c>
      <c r="AN529" s="396">
        <v>54.2</v>
      </c>
      <c r="AO529" s="367">
        <v>0</v>
      </c>
    </row>
    <row r="530" spans="1:41" ht="15" x14ac:dyDescent="0.2">
      <c r="A530" s="383">
        <f t="shared" si="33"/>
        <v>45821</v>
      </c>
      <c r="B530" s="93" t="s">
        <v>285</v>
      </c>
      <c r="C530" s="101" t="str">
        <f t="shared" si="32"/>
        <v>45821 1200H</v>
      </c>
      <c r="D530" s="362">
        <v>2598.5700000000002</v>
      </c>
      <c r="E530" s="363">
        <v>49.74</v>
      </c>
      <c r="F530" s="362">
        <v>1113.8699999999999</v>
      </c>
      <c r="G530" s="363">
        <v>6.2</v>
      </c>
      <c r="H530" s="362"/>
      <c r="I530" s="365"/>
      <c r="J530" s="423">
        <v>76510.59</v>
      </c>
      <c r="K530" s="364">
        <v>941.95</v>
      </c>
      <c r="L530" s="364">
        <v>33779.519999999997</v>
      </c>
      <c r="M530" s="363">
        <v>112.87</v>
      </c>
      <c r="N530" s="362">
        <v>7359.51</v>
      </c>
      <c r="O530" s="364">
        <v>19.05</v>
      </c>
      <c r="P530" s="364">
        <v>34965.4</v>
      </c>
      <c r="Q530" s="364">
        <v>30.1</v>
      </c>
      <c r="R530" s="364"/>
      <c r="S530" s="364"/>
      <c r="T530" s="364">
        <v>738.64</v>
      </c>
      <c r="U530" s="364">
        <v>1049.6500000000001</v>
      </c>
      <c r="V530" s="364">
        <v>11477.69</v>
      </c>
      <c r="W530" s="364">
        <v>9.0399999999999991</v>
      </c>
      <c r="X530" s="364">
        <v>38269</v>
      </c>
      <c r="Y530" s="364">
        <v>69</v>
      </c>
      <c r="Z530" s="364"/>
      <c r="AA530" s="364"/>
      <c r="AB530" s="364">
        <v>8747.58</v>
      </c>
      <c r="AC530" s="364">
        <v>0</v>
      </c>
      <c r="AD530" s="364"/>
      <c r="AE530" s="363"/>
      <c r="AF530" s="364">
        <v>278.27</v>
      </c>
      <c r="AG530" s="365">
        <v>0.49</v>
      </c>
      <c r="AH530" s="364"/>
      <c r="AI530" s="363"/>
      <c r="AJ530" s="397">
        <v>421.88</v>
      </c>
      <c r="AK530" s="365">
        <v>11.16</v>
      </c>
      <c r="AL530" s="397">
        <v>61.44</v>
      </c>
      <c r="AM530" s="365">
        <v>0</v>
      </c>
      <c r="AN530" s="397">
        <v>55.8</v>
      </c>
      <c r="AO530" s="365">
        <v>0</v>
      </c>
    </row>
    <row r="531" spans="1:41" ht="15" x14ac:dyDescent="0.2">
      <c r="A531" s="383">
        <f t="shared" si="33"/>
        <v>45822</v>
      </c>
      <c r="B531" s="93" t="s">
        <v>2185</v>
      </c>
      <c r="C531" s="101" t="str">
        <f t="shared" si="32"/>
        <v>45822 0000H</v>
      </c>
      <c r="D531" s="261">
        <v>2603.23</v>
      </c>
      <c r="E531" s="262">
        <v>49.74</v>
      </c>
      <c r="F531" s="261">
        <v>1113.8699999999999</v>
      </c>
      <c r="G531" s="262">
        <v>6.2</v>
      </c>
      <c r="H531" s="261"/>
      <c r="I531" s="367"/>
      <c r="J531" s="424">
        <v>76521.34</v>
      </c>
      <c r="K531" s="366">
        <v>942</v>
      </c>
      <c r="L531" s="366">
        <v>33780.379999999997</v>
      </c>
      <c r="M531" s="262">
        <v>112.95</v>
      </c>
      <c r="N531" s="261">
        <v>7363.98</v>
      </c>
      <c r="O531" s="366">
        <v>19.05</v>
      </c>
      <c r="P531" s="366">
        <v>34968.800000000003</v>
      </c>
      <c r="Q531" s="366">
        <v>30.1</v>
      </c>
      <c r="R531" s="366"/>
      <c r="S531" s="366"/>
      <c r="T531" s="366">
        <v>739.12</v>
      </c>
      <c r="U531" s="366">
        <v>1050.5899999999999</v>
      </c>
      <c r="V531" s="366">
        <v>11482.48</v>
      </c>
      <c r="W531" s="366">
        <v>9.0399999999999991</v>
      </c>
      <c r="X531" s="366">
        <v>38277</v>
      </c>
      <c r="Y531" s="366">
        <v>69</v>
      </c>
      <c r="Z531" s="366"/>
      <c r="AA531" s="366"/>
      <c r="AB531" s="366">
        <v>8754.2800000000007</v>
      </c>
      <c r="AC531" s="366">
        <v>0</v>
      </c>
      <c r="AD531" s="366"/>
      <c r="AE531" s="262"/>
      <c r="AF531" s="366">
        <v>278.27</v>
      </c>
      <c r="AG531" s="367">
        <v>0.49</v>
      </c>
      <c r="AH531" s="366"/>
      <c r="AI531" s="262"/>
      <c r="AJ531" s="396">
        <v>426.4</v>
      </c>
      <c r="AK531" s="367">
        <v>11.19</v>
      </c>
      <c r="AL531" s="396">
        <v>61.44</v>
      </c>
      <c r="AM531" s="367">
        <v>0</v>
      </c>
      <c r="AN531" s="396">
        <v>57.14</v>
      </c>
      <c r="AO531" s="367">
        <v>0</v>
      </c>
    </row>
    <row r="532" spans="1:41" ht="15" x14ac:dyDescent="0.2">
      <c r="A532" s="383">
        <f t="shared" si="33"/>
        <v>45822</v>
      </c>
      <c r="B532" s="93" t="s">
        <v>285</v>
      </c>
      <c r="C532" s="101" t="str">
        <f t="shared" si="32"/>
        <v>45822 1200H</v>
      </c>
      <c r="D532" s="362">
        <v>2607.0100000000002</v>
      </c>
      <c r="E532" s="363">
        <v>49.74</v>
      </c>
      <c r="F532" s="362">
        <v>1113.8699999999999</v>
      </c>
      <c r="G532" s="363">
        <v>6.2</v>
      </c>
      <c r="H532" s="362"/>
      <c r="I532" s="365"/>
      <c r="J532" s="423">
        <v>76525.45</v>
      </c>
      <c r="K532" s="364">
        <v>942.28</v>
      </c>
      <c r="L532" s="364">
        <v>33780.379999999997</v>
      </c>
      <c r="M532" s="363">
        <v>113</v>
      </c>
      <c r="N532" s="362">
        <v>7369.78</v>
      </c>
      <c r="O532" s="364">
        <v>19.05</v>
      </c>
      <c r="P532" s="364">
        <v>34972.400000000001</v>
      </c>
      <c r="Q532" s="364">
        <v>30.1</v>
      </c>
      <c r="R532" s="364"/>
      <c r="S532" s="364"/>
      <c r="T532" s="364">
        <v>739.12</v>
      </c>
      <c r="U532" s="364">
        <v>1051.97</v>
      </c>
      <c r="V532" s="364">
        <v>11486.4</v>
      </c>
      <c r="W532" s="364">
        <v>9.0399999999999991</v>
      </c>
      <c r="X532" s="364">
        <v>38283</v>
      </c>
      <c r="Y532" s="364">
        <v>69</v>
      </c>
      <c r="Z532" s="364"/>
      <c r="AA532" s="364"/>
      <c r="AB532" s="364">
        <v>8758.93</v>
      </c>
      <c r="AC532" s="364">
        <v>0</v>
      </c>
      <c r="AD532" s="364"/>
      <c r="AE532" s="363"/>
      <c r="AF532" s="364">
        <v>278.27</v>
      </c>
      <c r="AG532" s="365">
        <v>0.49</v>
      </c>
      <c r="AH532" s="364"/>
      <c r="AI532" s="363"/>
      <c r="AJ532" s="397">
        <v>431.95</v>
      </c>
      <c r="AK532" s="365">
        <v>11.19</v>
      </c>
      <c r="AL532" s="397">
        <v>61.44</v>
      </c>
      <c r="AM532" s="365">
        <v>0</v>
      </c>
      <c r="AN532" s="397">
        <v>58.74</v>
      </c>
      <c r="AO532" s="365">
        <v>0</v>
      </c>
    </row>
    <row r="533" spans="1:41" ht="15" x14ac:dyDescent="0.2">
      <c r="A533" s="383">
        <f t="shared" si="33"/>
        <v>45823</v>
      </c>
      <c r="B533" s="93" t="s">
        <v>2185</v>
      </c>
      <c r="C533" s="101" t="str">
        <f t="shared" si="32"/>
        <v>45823 0000H</v>
      </c>
      <c r="D533" s="261">
        <v>2611.75</v>
      </c>
      <c r="E533" s="262">
        <v>49.74</v>
      </c>
      <c r="F533" s="261">
        <v>1113.8699999999999</v>
      </c>
      <c r="G533" s="262">
        <v>6.2</v>
      </c>
      <c r="H533" s="261"/>
      <c r="I533" s="367"/>
      <c r="J533" s="424">
        <v>76539.320000000007</v>
      </c>
      <c r="K533" s="366">
        <v>942.31</v>
      </c>
      <c r="L533" s="366">
        <v>33782.230000000003</v>
      </c>
      <c r="M533" s="262">
        <v>113.03</v>
      </c>
      <c r="N533" s="261">
        <v>7375.59</v>
      </c>
      <c r="O533" s="366">
        <v>19.05</v>
      </c>
      <c r="P533" s="366">
        <v>34976</v>
      </c>
      <c r="Q533" s="366">
        <v>30.1</v>
      </c>
      <c r="R533" s="366"/>
      <c r="S533" s="366"/>
      <c r="T533" s="366">
        <v>739.12</v>
      </c>
      <c r="U533" s="366">
        <v>1053.68</v>
      </c>
      <c r="V533" s="366">
        <v>11491.35</v>
      </c>
      <c r="W533" s="366">
        <v>9.0399999999999991</v>
      </c>
      <c r="X533" s="366">
        <v>38291</v>
      </c>
      <c r="Y533" s="366">
        <v>69</v>
      </c>
      <c r="Z533" s="366"/>
      <c r="AA533" s="366"/>
      <c r="AB533" s="366">
        <v>8766.5300000000007</v>
      </c>
      <c r="AC533" s="366">
        <v>0</v>
      </c>
      <c r="AD533" s="366"/>
      <c r="AE533" s="262"/>
      <c r="AF533" s="366">
        <v>278.27</v>
      </c>
      <c r="AG533" s="367">
        <v>0.49</v>
      </c>
      <c r="AH533" s="366"/>
      <c r="AI533" s="262"/>
      <c r="AJ533" s="396">
        <v>438.06</v>
      </c>
      <c r="AK533" s="367">
        <v>11.19</v>
      </c>
      <c r="AL533" s="396">
        <v>61.44</v>
      </c>
      <c r="AM533" s="367">
        <v>0</v>
      </c>
      <c r="AN533" s="396">
        <v>60.49</v>
      </c>
      <c r="AO533" s="367">
        <v>0</v>
      </c>
    </row>
    <row r="534" spans="1:41" ht="15" x14ac:dyDescent="0.2">
      <c r="A534" s="383">
        <f t="shared" si="33"/>
        <v>45823</v>
      </c>
      <c r="B534" s="93" t="s">
        <v>285</v>
      </c>
      <c r="C534" s="101" t="str">
        <f t="shared" si="32"/>
        <v>45823 1200H</v>
      </c>
      <c r="D534" s="362">
        <v>2615.38</v>
      </c>
      <c r="E534" s="363">
        <v>49.74</v>
      </c>
      <c r="F534" s="362">
        <v>1113.8699999999999</v>
      </c>
      <c r="G534" s="363">
        <v>6.2</v>
      </c>
      <c r="H534" s="362"/>
      <c r="I534" s="365"/>
      <c r="J534" s="423">
        <v>76542.039999999994</v>
      </c>
      <c r="K534" s="364">
        <v>647.66</v>
      </c>
      <c r="L534" s="364">
        <v>33782.230000000003</v>
      </c>
      <c r="M534" s="363">
        <v>113.06</v>
      </c>
      <c r="N534" s="362">
        <v>7381.45</v>
      </c>
      <c r="O534" s="364">
        <v>19.05</v>
      </c>
      <c r="P534" s="364">
        <v>34979.5</v>
      </c>
      <c r="Q534" s="364">
        <v>30.1</v>
      </c>
      <c r="R534" s="364"/>
      <c r="S534" s="364"/>
      <c r="T534" s="364">
        <v>739.13</v>
      </c>
      <c r="U534" s="364">
        <v>1055.1400000000001</v>
      </c>
      <c r="V534" s="364">
        <v>11495.45</v>
      </c>
      <c r="W534" s="364">
        <v>9.0399999999999991</v>
      </c>
      <c r="X534" s="364">
        <v>38298</v>
      </c>
      <c r="Y534" s="364">
        <v>69</v>
      </c>
      <c r="Z534" s="364"/>
      <c r="AA534" s="364"/>
      <c r="AB534" s="364">
        <v>8772.93</v>
      </c>
      <c r="AC534" s="364">
        <v>0</v>
      </c>
      <c r="AD534" s="364"/>
      <c r="AE534" s="363"/>
      <c r="AF534" s="364">
        <v>278.27</v>
      </c>
      <c r="AG534" s="365">
        <v>0.49</v>
      </c>
      <c r="AH534" s="364"/>
      <c r="AI534" s="363"/>
      <c r="AJ534" s="397">
        <v>443.99</v>
      </c>
      <c r="AK534" s="409">
        <v>11.29</v>
      </c>
      <c r="AL534" s="397">
        <v>61.44</v>
      </c>
      <c r="AM534" s="365">
        <v>0</v>
      </c>
      <c r="AN534" s="397">
        <v>62.4</v>
      </c>
      <c r="AO534" s="365">
        <v>0</v>
      </c>
    </row>
    <row r="535" spans="1:41" ht="15" x14ac:dyDescent="0.2">
      <c r="A535" s="383">
        <f t="shared" si="33"/>
        <v>45824</v>
      </c>
      <c r="B535" s="93" t="s">
        <v>2185</v>
      </c>
      <c r="C535" s="101" t="str">
        <f t="shared" si="32"/>
        <v>45824 0000H</v>
      </c>
      <c r="D535" s="261">
        <v>2620.44</v>
      </c>
      <c r="E535" s="262">
        <v>49.74</v>
      </c>
      <c r="F535" s="261">
        <v>1113.8699999999999</v>
      </c>
      <c r="G535" s="262">
        <v>6.2</v>
      </c>
      <c r="H535" s="261"/>
      <c r="I535" s="367"/>
      <c r="J535" s="424">
        <v>76554.27</v>
      </c>
      <c r="K535" s="366">
        <v>942.69</v>
      </c>
      <c r="L535" s="366">
        <v>33783.46</v>
      </c>
      <c r="M535" s="262">
        <v>113.08</v>
      </c>
      <c r="N535" s="261">
        <v>7387.29</v>
      </c>
      <c r="O535" s="366">
        <v>19.05</v>
      </c>
      <c r="P535" s="366">
        <v>34983</v>
      </c>
      <c r="Q535" s="366">
        <v>30.1</v>
      </c>
      <c r="R535" s="366"/>
      <c r="S535" s="366"/>
      <c r="T535" s="366">
        <v>739.15</v>
      </c>
      <c r="U535" s="366">
        <v>1056.74</v>
      </c>
      <c r="V535" s="366">
        <v>11500.35</v>
      </c>
      <c r="W535" s="366">
        <v>9.0399999999999991</v>
      </c>
      <c r="X535" s="366">
        <v>38306</v>
      </c>
      <c r="Y535" s="366">
        <v>69</v>
      </c>
      <c r="Z535" s="366"/>
      <c r="AA535" s="366"/>
      <c r="AB535" s="366">
        <v>8780.33</v>
      </c>
      <c r="AC535" s="366">
        <v>0</v>
      </c>
      <c r="AD535" s="366"/>
      <c r="AE535" s="262"/>
      <c r="AF535" s="366">
        <v>278.27</v>
      </c>
      <c r="AG535" s="367">
        <v>0.49</v>
      </c>
      <c r="AH535" s="366"/>
      <c r="AI535" s="262"/>
      <c r="AJ535" s="396">
        <v>447.39</v>
      </c>
      <c r="AK535" s="367">
        <v>11.19</v>
      </c>
      <c r="AL535" s="396">
        <v>61.44</v>
      </c>
      <c r="AM535" s="367">
        <v>0</v>
      </c>
      <c r="AN535" s="396">
        <v>64.11</v>
      </c>
      <c r="AO535" s="367">
        <v>0</v>
      </c>
    </row>
    <row r="536" spans="1:41" ht="15" x14ac:dyDescent="0.2">
      <c r="A536" s="383">
        <f t="shared" si="33"/>
        <v>45824</v>
      </c>
      <c r="B536" s="93" t="s">
        <v>285</v>
      </c>
      <c r="C536" s="101" t="str">
        <f t="shared" si="32"/>
        <v>45824 1200H</v>
      </c>
      <c r="D536" s="362">
        <v>2624.28</v>
      </c>
      <c r="E536" s="363">
        <v>49.74</v>
      </c>
      <c r="F536" s="362">
        <v>1113.8699999999999</v>
      </c>
      <c r="G536" s="363">
        <v>6.2</v>
      </c>
      <c r="H536" s="362"/>
      <c r="I536" s="365"/>
      <c r="J536" s="423">
        <v>76558.95</v>
      </c>
      <c r="K536" s="364">
        <v>943.08</v>
      </c>
      <c r="L536" s="364">
        <v>33783.46</v>
      </c>
      <c r="M536" s="363">
        <v>113.11</v>
      </c>
      <c r="N536" s="362">
        <v>7393.06</v>
      </c>
      <c r="O536" s="364">
        <v>19.05</v>
      </c>
      <c r="P536" s="364">
        <v>34986.5</v>
      </c>
      <c r="Q536" s="364">
        <v>30.1</v>
      </c>
      <c r="R536" s="364"/>
      <c r="S536" s="364"/>
      <c r="T536" s="364">
        <v>739.17</v>
      </c>
      <c r="U536" s="364">
        <v>1058.08</v>
      </c>
      <c r="V536" s="364">
        <v>11504.51</v>
      </c>
      <c r="W536" s="364">
        <v>9.0399999999999991</v>
      </c>
      <c r="X536" s="364">
        <v>38313</v>
      </c>
      <c r="Y536" s="364">
        <v>69</v>
      </c>
      <c r="Z536" s="364"/>
      <c r="AA536" s="364"/>
      <c r="AB536" s="364">
        <v>8783.57</v>
      </c>
      <c r="AC536" s="364">
        <v>0</v>
      </c>
      <c r="AD536" s="364"/>
      <c r="AE536" s="363"/>
      <c r="AF536" s="364">
        <v>278.27</v>
      </c>
      <c r="AG536" s="365">
        <v>0.49</v>
      </c>
      <c r="AH536" s="364"/>
      <c r="AI536" s="363"/>
      <c r="AJ536" s="397">
        <v>458.04</v>
      </c>
      <c r="AK536" s="365">
        <v>11.19</v>
      </c>
      <c r="AL536" s="397">
        <v>61.78</v>
      </c>
      <c r="AM536" s="365">
        <v>0</v>
      </c>
      <c r="AN536" s="397">
        <v>65.92</v>
      </c>
      <c r="AO536" s="365">
        <v>0</v>
      </c>
    </row>
    <row r="537" spans="1:41" ht="15" x14ac:dyDescent="0.2">
      <c r="A537" s="383">
        <f t="shared" si="33"/>
        <v>45825</v>
      </c>
      <c r="B537" s="93" t="s">
        <v>2185</v>
      </c>
      <c r="C537" s="101" t="str">
        <f t="shared" si="32"/>
        <v>45825 0000H</v>
      </c>
      <c r="D537" s="261">
        <v>2629.14</v>
      </c>
      <c r="E537" s="262">
        <v>49.74</v>
      </c>
      <c r="F537" s="261">
        <v>1113.8699999999999</v>
      </c>
      <c r="G537" s="262">
        <v>6.2</v>
      </c>
      <c r="H537" s="261"/>
      <c r="I537" s="367"/>
      <c r="J537" s="424">
        <v>76573.67</v>
      </c>
      <c r="K537" s="366">
        <v>943.1</v>
      </c>
      <c r="L537" s="366">
        <v>33785.620000000003</v>
      </c>
      <c r="M537" s="262">
        <v>113.15</v>
      </c>
      <c r="N537" s="261">
        <v>7398.88</v>
      </c>
      <c r="O537" s="366">
        <v>19.05</v>
      </c>
      <c r="P537" s="366">
        <v>34989.9</v>
      </c>
      <c r="Q537" s="366">
        <v>30.1</v>
      </c>
      <c r="R537" s="366"/>
      <c r="S537" s="366"/>
      <c r="T537" s="366">
        <v>739.17</v>
      </c>
      <c r="U537" s="366">
        <v>1059.81</v>
      </c>
      <c r="V537" s="366">
        <v>11509.22</v>
      </c>
      <c r="W537" s="366">
        <v>9.0399999999999991</v>
      </c>
      <c r="X537" s="366">
        <v>38322</v>
      </c>
      <c r="Y537" s="366">
        <v>69</v>
      </c>
      <c r="Z537" s="366"/>
      <c r="AA537" s="366"/>
      <c r="AB537" s="366">
        <v>8794</v>
      </c>
      <c r="AC537" s="366">
        <v>0</v>
      </c>
      <c r="AD537" s="366"/>
      <c r="AE537" s="262"/>
      <c r="AF537" s="366">
        <v>278.27</v>
      </c>
      <c r="AG537" s="367">
        <v>0.49</v>
      </c>
      <c r="AH537" s="366"/>
      <c r="AI537" s="262"/>
      <c r="AJ537" s="396">
        <v>464.98</v>
      </c>
      <c r="AK537" s="367">
        <v>11.19</v>
      </c>
      <c r="AL537" s="396">
        <v>62.09</v>
      </c>
      <c r="AM537" s="367">
        <v>0</v>
      </c>
      <c r="AN537" s="396">
        <v>67.599999999999994</v>
      </c>
      <c r="AO537" s="367">
        <v>0</v>
      </c>
    </row>
    <row r="538" spans="1:41" ht="15" x14ac:dyDescent="0.2">
      <c r="A538" s="383">
        <f t="shared" si="33"/>
        <v>45825</v>
      </c>
      <c r="B538" s="93" t="s">
        <v>285</v>
      </c>
      <c r="C538" s="101" t="str">
        <f t="shared" si="32"/>
        <v>45825 1200H</v>
      </c>
      <c r="D538" s="362">
        <v>2632.89</v>
      </c>
      <c r="E538" s="363">
        <v>49.74</v>
      </c>
      <c r="F538" s="362">
        <v>1113.8699999999999</v>
      </c>
      <c r="G538" s="363">
        <v>6.2</v>
      </c>
      <c r="H538" s="362"/>
      <c r="I538" s="365"/>
      <c r="J538" s="423">
        <v>76579.649999999994</v>
      </c>
      <c r="K538" s="364">
        <v>943.35</v>
      </c>
      <c r="L538" s="364">
        <v>33786.400000000001</v>
      </c>
      <c r="M538" s="363">
        <v>113.18</v>
      </c>
      <c r="N538" s="362">
        <v>7404.66</v>
      </c>
      <c r="O538" s="364">
        <v>19.05</v>
      </c>
      <c r="P538" s="364">
        <v>34993.300000000003</v>
      </c>
      <c r="Q538" s="364">
        <v>30.1</v>
      </c>
      <c r="R538" s="364"/>
      <c r="S538" s="364"/>
      <c r="T538" s="364">
        <v>739.19</v>
      </c>
      <c r="U538" s="364">
        <v>1061.1199999999999</v>
      </c>
      <c r="V538" s="364">
        <v>11513.3</v>
      </c>
      <c r="W538" s="364">
        <v>9.0399999999999991</v>
      </c>
      <c r="X538" s="364">
        <v>38329</v>
      </c>
      <c r="Y538" s="364">
        <v>69</v>
      </c>
      <c r="Z538" s="364"/>
      <c r="AA538" s="364"/>
      <c r="AB538" s="364">
        <v>8800.0400000000009</v>
      </c>
      <c r="AC538" s="364">
        <v>0</v>
      </c>
      <c r="AD538" s="364"/>
      <c r="AE538" s="363"/>
      <c r="AF538" s="364">
        <v>278.27</v>
      </c>
      <c r="AG538" s="365">
        <v>0.49</v>
      </c>
      <c r="AH538" s="364"/>
      <c r="AI538" s="363"/>
      <c r="AJ538" s="397">
        <v>471.25</v>
      </c>
      <c r="AK538" s="365">
        <v>11.19</v>
      </c>
      <c r="AL538" s="397">
        <v>62.2</v>
      </c>
      <c r="AM538" s="365">
        <v>0</v>
      </c>
      <c r="AN538" s="397">
        <v>69.3</v>
      </c>
      <c r="AO538" s="365">
        <v>0</v>
      </c>
    </row>
    <row r="539" spans="1:41" ht="15" x14ac:dyDescent="0.2">
      <c r="A539" s="383">
        <f t="shared" si="33"/>
        <v>45826</v>
      </c>
      <c r="B539" s="93" t="s">
        <v>2185</v>
      </c>
      <c r="C539" s="101" t="str">
        <f t="shared" si="32"/>
        <v>45826 0000H</v>
      </c>
      <c r="D539" s="261">
        <v>2637.75</v>
      </c>
      <c r="E539" s="262">
        <v>49.74</v>
      </c>
      <c r="F539" s="261">
        <v>1113.8699999999999</v>
      </c>
      <c r="G539" s="262">
        <v>6.2</v>
      </c>
      <c r="H539" s="261"/>
      <c r="I539" s="367"/>
      <c r="J539" s="424">
        <v>76594.679999999993</v>
      </c>
      <c r="K539" s="366">
        <v>943.36</v>
      </c>
      <c r="L539" s="366">
        <v>33789.33</v>
      </c>
      <c r="M539" s="262">
        <v>113.2</v>
      </c>
      <c r="N539" s="261">
        <v>7410.42</v>
      </c>
      <c r="O539" s="366">
        <v>19.05</v>
      </c>
      <c r="P539" s="366">
        <v>34996.9</v>
      </c>
      <c r="Q539" s="366">
        <v>30.1</v>
      </c>
      <c r="R539" s="366"/>
      <c r="S539" s="366"/>
      <c r="T539" s="366">
        <v>739.19</v>
      </c>
      <c r="U539" s="366">
        <v>1062.56</v>
      </c>
      <c r="V539" s="366">
        <v>11518.24</v>
      </c>
      <c r="W539" s="366">
        <v>9.0399999999999991</v>
      </c>
      <c r="X539" s="366">
        <v>38338</v>
      </c>
      <c r="Y539" s="366">
        <v>69</v>
      </c>
      <c r="Z539" s="366"/>
      <c r="AA539" s="366"/>
      <c r="AB539" s="366">
        <v>8807.61</v>
      </c>
      <c r="AC539" s="366">
        <v>0</v>
      </c>
      <c r="AD539" s="366"/>
      <c r="AE539" s="262"/>
      <c r="AF539" s="366">
        <v>278.27</v>
      </c>
      <c r="AG539" s="367">
        <v>0.49</v>
      </c>
      <c r="AH539" s="366"/>
      <c r="AI539" s="262"/>
      <c r="AJ539" s="396">
        <v>481.52</v>
      </c>
      <c r="AK539" s="367">
        <v>11.19</v>
      </c>
      <c r="AL539" s="396">
        <v>63.28</v>
      </c>
      <c r="AM539" s="367">
        <v>0</v>
      </c>
      <c r="AN539" s="396">
        <v>71.180000000000007</v>
      </c>
      <c r="AO539" s="367">
        <v>0</v>
      </c>
    </row>
    <row r="540" spans="1:41" ht="15" x14ac:dyDescent="0.2">
      <c r="A540" s="383">
        <f t="shared" si="33"/>
        <v>45826</v>
      </c>
      <c r="B540" s="93" t="s">
        <v>285</v>
      </c>
      <c r="C540" s="101" t="str">
        <f t="shared" si="32"/>
        <v>45826 1200H</v>
      </c>
      <c r="D540" s="362">
        <v>2641.5</v>
      </c>
      <c r="E540" s="363">
        <v>49.74</v>
      </c>
      <c r="F540" s="362">
        <v>1113.8699999999999</v>
      </c>
      <c r="G540" s="363">
        <v>6.2</v>
      </c>
      <c r="H540" s="362"/>
      <c r="I540" s="365"/>
      <c r="J540" s="423">
        <v>76599.55</v>
      </c>
      <c r="K540" s="364">
        <v>943.74</v>
      </c>
      <c r="L540" s="364">
        <v>33790.14</v>
      </c>
      <c r="M540" s="363">
        <v>113.25</v>
      </c>
      <c r="N540" s="362">
        <v>7416.25</v>
      </c>
      <c r="O540" s="364">
        <v>19.05</v>
      </c>
      <c r="P540" s="364">
        <v>35000.400000000001</v>
      </c>
      <c r="Q540" s="364">
        <v>30.1</v>
      </c>
      <c r="R540" s="364"/>
      <c r="S540" s="364"/>
      <c r="T540" s="364">
        <v>739.23</v>
      </c>
      <c r="U540" s="364">
        <v>1063.5999999999999</v>
      </c>
      <c r="V540" s="364">
        <v>11522.36</v>
      </c>
      <c r="W540" s="364">
        <v>9.0399999999999991</v>
      </c>
      <c r="X540" s="364">
        <v>38345</v>
      </c>
      <c r="Y540" s="364">
        <v>69</v>
      </c>
      <c r="Z540" s="364"/>
      <c r="AA540" s="364"/>
      <c r="AB540" s="364">
        <v>8814.18</v>
      </c>
      <c r="AC540" s="364">
        <v>0</v>
      </c>
      <c r="AD540" s="364"/>
      <c r="AE540" s="363"/>
      <c r="AF540" s="364">
        <v>278.27</v>
      </c>
      <c r="AG540" s="365">
        <v>0.49</v>
      </c>
      <c r="AH540" s="364"/>
      <c r="AI540" s="363"/>
      <c r="AJ540" s="397">
        <v>488.82</v>
      </c>
      <c r="AK540" s="365">
        <v>11.19</v>
      </c>
      <c r="AL540" s="397">
        <v>63.5</v>
      </c>
      <c r="AM540" s="365">
        <v>0</v>
      </c>
      <c r="AN540" s="397">
        <v>73.05</v>
      </c>
      <c r="AO540" s="365">
        <v>0</v>
      </c>
    </row>
    <row r="541" spans="1:41" ht="15" x14ac:dyDescent="0.2">
      <c r="A541" s="383">
        <f t="shared" si="33"/>
        <v>45827</v>
      </c>
      <c r="B541" s="93" t="s">
        <v>2185</v>
      </c>
      <c r="C541" s="101" t="str">
        <f t="shared" si="32"/>
        <v>45827 0000H</v>
      </c>
      <c r="D541" s="261">
        <v>2646.36</v>
      </c>
      <c r="E541" s="262">
        <v>49.74</v>
      </c>
      <c r="F541" s="261">
        <v>1113.8699999999999</v>
      </c>
      <c r="G541" s="262">
        <v>6.2</v>
      </c>
      <c r="H541" s="261"/>
      <c r="I541" s="367"/>
      <c r="J541" s="424">
        <v>76614.09</v>
      </c>
      <c r="K541" s="366">
        <v>943.75</v>
      </c>
      <c r="L541" s="366">
        <v>33793.160000000003</v>
      </c>
      <c r="M541" s="262">
        <v>113.27</v>
      </c>
      <c r="N541" s="261">
        <v>7422</v>
      </c>
      <c r="O541" s="366">
        <v>19.05</v>
      </c>
      <c r="P541" s="366">
        <v>35004.400000000001</v>
      </c>
      <c r="Q541" s="366">
        <v>30.1</v>
      </c>
      <c r="R541" s="366"/>
      <c r="S541" s="366"/>
      <c r="T541" s="366">
        <v>739.25</v>
      </c>
      <c r="U541" s="366">
        <v>1064.96</v>
      </c>
      <c r="V541" s="366">
        <v>11527.22</v>
      </c>
      <c r="W541" s="366">
        <v>9.0399999999999991</v>
      </c>
      <c r="X541" s="366">
        <v>38353</v>
      </c>
      <c r="Y541" s="366">
        <v>69</v>
      </c>
      <c r="Z541" s="366"/>
      <c r="AA541" s="366"/>
      <c r="AB541" s="366">
        <v>8821.7099999999991</v>
      </c>
      <c r="AC541" s="366">
        <v>0</v>
      </c>
      <c r="AD541" s="366"/>
      <c r="AE541" s="262"/>
      <c r="AF541" s="366">
        <v>278.27</v>
      </c>
      <c r="AG541" s="367">
        <v>0.49</v>
      </c>
      <c r="AH541" s="366"/>
      <c r="AI541" s="262"/>
      <c r="AJ541" s="396">
        <v>497.66</v>
      </c>
      <c r="AK541" s="367">
        <v>11.19</v>
      </c>
      <c r="AL541" s="396">
        <v>64.489999999999995</v>
      </c>
      <c r="AM541" s="367">
        <v>0</v>
      </c>
      <c r="AN541" s="396">
        <v>74.61</v>
      </c>
      <c r="AO541" s="367">
        <v>0</v>
      </c>
    </row>
    <row r="542" spans="1:41" ht="15" x14ac:dyDescent="0.2">
      <c r="A542" s="383">
        <f t="shared" si="33"/>
        <v>45827</v>
      </c>
      <c r="B542" s="93" t="s">
        <v>285</v>
      </c>
      <c r="C542" s="101" t="str">
        <f t="shared" si="32"/>
        <v>45827 1200H</v>
      </c>
      <c r="D542" s="362">
        <v>2650.3</v>
      </c>
      <c r="E542" s="363">
        <v>49.74</v>
      </c>
      <c r="F542" s="362">
        <v>1113.8699999999999</v>
      </c>
      <c r="G542" s="363">
        <v>6.2</v>
      </c>
      <c r="H542" s="362"/>
      <c r="I542" s="365"/>
      <c r="J542" s="423">
        <v>76620.5</v>
      </c>
      <c r="K542" s="364">
        <v>943.98</v>
      </c>
      <c r="L542" s="364">
        <v>33794.050000000003</v>
      </c>
      <c r="M542" s="363">
        <v>113.32</v>
      </c>
      <c r="N542" s="362">
        <v>7427.76</v>
      </c>
      <c r="O542" s="364">
        <v>19.05</v>
      </c>
      <c r="P542" s="364">
        <v>35007.699999999997</v>
      </c>
      <c r="Q542" s="364">
        <v>30.1</v>
      </c>
      <c r="R542" s="364"/>
      <c r="S542" s="364"/>
      <c r="T542" s="364">
        <v>739.25</v>
      </c>
      <c r="U542" s="364">
        <v>1066.2</v>
      </c>
      <c r="V542" s="364">
        <v>11531.26</v>
      </c>
      <c r="W542" s="364">
        <v>9.0399999999999991</v>
      </c>
      <c r="X542" s="364">
        <v>38360</v>
      </c>
      <c r="Y542" s="364">
        <v>69</v>
      </c>
      <c r="Z542" s="364"/>
      <c r="AA542" s="364"/>
      <c r="AB542" s="364">
        <v>8827.44</v>
      </c>
      <c r="AC542" s="364">
        <v>0</v>
      </c>
      <c r="AD542" s="364"/>
      <c r="AE542" s="363"/>
      <c r="AF542" s="364">
        <v>278.27</v>
      </c>
      <c r="AG542" s="365">
        <v>0.49</v>
      </c>
      <c r="AH542" s="364"/>
      <c r="AI542" s="363"/>
      <c r="AJ542" s="397">
        <v>504.96</v>
      </c>
      <c r="AK542" s="365">
        <v>11.19</v>
      </c>
      <c r="AL542" s="397">
        <v>64.69</v>
      </c>
      <c r="AM542" s="365">
        <v>0</v>
      </c>
      <c r="AN542" s="397">
        <v>76.5</v>
      </c>
      <c r="AO542" s="365">
        <v>0</v>
      </c>
    </row>
    <row r="543" spans="1:41" ht="15" x14ac:dyDescent="0.2">
      <c r="A543" s="383">
        <f t="shared" si="33"/>
        <v>45828</v>
      </c>
      <c r="B543" s="93" t="s">
        <v>2185</v>
      </c>
      <c r="C543" s="101" t="str">
        <f t="shared" si="32"/>
        <v>45828 0000H</v>
      </c>
      <c r="D543" s="261">
        <v>2655.08</v>
      </c>
      <c r="E543" s="262">
        <v>49.74</v>
      </c>
      <c r="F543" s="261">
        <v>1113.8699999999999</v>
      </c>
      <c r="G543" s="262">
        <v>6.2</v>
      </c>
      <c r="H543" s="261"/>
      <c r="I543" s="367"/>
      <c r="J543" s="424">
        <v>76634.710000000006</v>
      </c>
      <c r="K543" s="366">
        <v>944.03</v>
      </c>
      <c r="L543" s="366">
        <v>33796.639999999999</v>
      </c>
      <c r="M543" s="262">
        <v>113.35</v>
      </c>
      <c r="N543" s="261">
        <v>7433.5</v>
      </c>
      <c r="O543" s="366">
        <v>19.05</v>
      </c>
      <c r="P543" s="366">
        <v>35011.199999999997</v>
      </c>
      <c r="Q543" s="366">
        <v>30.1</v>
      </c>
      <c r="R543" s="366"/>
      <c r="S543" s="366"/>
      <c r="T543" s="366">
        <v>739.26</v>
      </c>
      <c r="U543" s="366">
        <v>1067.5</v>
      </c>
      <c r="V543" s="366">
        <v>11535.95</v>
      </c>
      <c r="W543" s="366">
        <v>9.0399999999999991</v>
      </c>
      <c r="X543" s="366">
        <v>38368</v>
      </c>
      <c r="Y543" s="366">
        <v>69</v>
      </c>
      <c r="Z543" s="366"/>
      <c r="AA543" s="366"/>
      <c r="AB543" s="366">
        <v>8834.25</v>
      </c>
      <c r="AC543" s="366">
        <v>0</v>
      </c>
      <c r="AD543" s="366"/>
      <c r="AE543" s="262"/>
      <c r="AF543" s="366">
        <v>278.27</v>
      </c>
      <c r="AG543" s="367">
        <v>0.49</v>
      </c>
      <c r="AH543" s="366"/>
      <c r="AI543" s="262"/>
      <c r="AJ543" s="396">
        <v>514.38</v>
      </c>
      <c r="AK543" s="367">
        <v>11.19</v>
      </c>
      <c r="AL543" s="396">
        <v>65.38</v>
      </c>
      <c r="AM543" s="367">
        <v>0</v>
      </c>
      <c r="AN543" s="396">
        <v>78.48</v>
      </c>
      <c r="AO543" s="367">
        <v>0</v>
      </c>
    </row>
    <row r="544" spans="1:41" ht="15" x14ac:dyDescent="0.2">
      <c r="A544" s="383">
        <f t="shared" si="33"/>
        <v>45828</v>
      </c>
      <c r="B544" s="93" t="s">
        <v>285</v>
      </c>
      <c r="C544" s="101" t="str">
        <f t="shared" si="32"/>
        <v>45828 1200H</v>
      </c>
      <c r="D544" s="362">
        <v>2658.74</v>
      </c>
      <c r="E544" s="363">
        <v>49.74</v>
      </c>
      <c r="F544" s="362">
        <v>1113.8699999999999</v>
      </c>
      <c r="G544" s="363">
        <v>6.2</v>
      </c>
      <c r="H544" s="362"/>
      <c r="I544" s="365"/>
      <c r="J544" s="423">
        <v>76639.850000000006</v>
      </c>
      <c r="K544" s="364">
        <v>944.41</v>
      </c>
      <c r="L544" s="364">
        <v>33797.56</v>
      </c>
      <c r="M544" s="363">
        <v>113.38</v>
      </c>
      <c r="N544" s="362">
        <v>7439.3</v>
      </c>
      <c r="O544" s="364">
        <v>19.05</v>
      </c>
      <c r="P544" s="364">
        <v>35014.5</v>
      </c>
      <c r="Q544" s="364">
        <v>30.1</v>
      </c>
      <c r="R544" s="364"/>
      <c r="S544" s="364"/>
      <c r="T544" s="364">
        <v>739.29</v>
      </c>
      <c r="U544" s="364">
        <v>1068.55</v>
      </c>
      <c r="V544" s="364">
        <v>11539.98</v>
      </c>
      <c r="W544" s="364">
        <v>9.0399999999999991</v>
      </c>
      <c r="X544" s="364">
        <v>38375</v>
      </c>
      <c r="Y544" s="364">
        <v>69</v>
      </c>
      <c r="Z544" s="364"/>
      <c r="AA544" s="364"/>
      <c r="AB544" s="364">
        <v>8840.23</v>
      </c>
      <c r="AC544" s="364">
        <v>0</v>
      </c>
      <c r="AD544" s="364"/>
      <c r="AE544" s="363"/>
      <c r="AF544" s="364">
        <v>278.27</v>
      </c>
      <c r="AG544" s="365">
        <v>0.49</v>
      </c>
      <c r="AH544" s="364"/>
      <c r="AI544" s="363"/>
      <c r="AJ544" s="397">
        <v>520.85</v>
      </c>
      <c r="AK544" s="365">
        <v>11.19</v>
      </c>
      <c r="AL544" s="397">
        <v>65.89</v>
      </c>
      <c r="AM544" s="365">
        <v>0</v>
      </c>
      <c r="AN544" s="397">
        <v>79.87</v>
      </c>
      <c r="AO544" s="365">
        <v>0</v>
      </c>
    </row>
    <row r="545" spans="1:41" ht="15" x14ac:dyDescent="0.2">
      <c r="A545" s="383">
        <f t="shared" si="33"/>
        <v>45829</v>
      </c>
      <c r="B545" s="93" t="s">
        <v>2185</v>
      </c>
      <c r="C545" s="101" t="str">
        <f t="shared" si="32"/>
        <v>45829 0000H</v>
      </c>
      <c r="D545" s="261">
        <v>2663.28</v>
      </c>
      <c r="E545" s="262">
        <v>49.74</v>
      </c>
      <c r="F545" s="261">
        <v>1113.8699999999999</v>
      </c>
      <c r="G545" s="262">
        <v>6.2</v>
      </c>
      <c r="H545" s="261"/>
      <c r="I545" s="367"/>
      <c r="J545" s="424">
        <v>76655.199999999997</v>
      </c>
      <c r="K545" s="366">
        <v>944.43</v>
      </c>
      <c r="L545" s="366">
        <v>33800.21</v>
      </c>
      <c r="M545" s="262">
        <v>113.4</v>
      </c>
      <c r="N545" s="261">
        <v>7445.15</v>
      </c>
      <c r="O545" s="366">
        <v>19.05</v>
      </c>
      <c r="P545" s="366">
        <v>35018.199999999997</v>
      </c>
      <c r="Q545" s="366">
        <v>30.1</v>
      </c>
      <c r="R545" s="366"/>
      <c r="S545" s="366"/>
      <c r="T545" s="366">
        <v>739.67</v>
      </c>
      <c r="U545" s="366">
        <v>1069.8599999999999</v>
      </c>
      <c r="V545" s="366">
        <v>11544.78</v>
      </c>
      <c r="W545" s="366">
        <v>9.0399999999999991</v>
      </c>
      <c r="X545" s="366">
        <v>38383</v>
      </c>
      <c r="Y545" s="366">
        <v>69</v>
      </c>
      <c r="Z545" s="366"/>
      <c r="AA545" s="366"/>
      <c r="AB545" s="366">
        <v>8847.27</v>
      </c>
      <c r="AC545" s="366">
        <v>0</v>
      </c>
      <c r="AD545" s="366"/>
      <c r="AE545" s="262"/>
      <c r="AF545" s="366">
        <v>278.27</v>
      </c>
      <c r="AG545" s="367">
        <v>0.49</v>
      </c>
      <c r="AH545" s="366"/>
      <c r="AI545" s="262"/>
      <c r="AJ545" s="396">
        <v>530.1</v>
      </c>
      <c r="AK545" s="367">
        <v>11.19</v>
      </c>
      <c r="AL545" s="396">
        <v>67.09</v>
      </c>
      <c r="AM545" s="367">
        <v>0</v>
      </c>
      <c r="AN545" s="396">
        <v>81.31</v>
      </c>
      <c r="AO545" s="367">
        <v>0</v>
      </c>
    </row>
    <row r="546" spans="1:41" ht="15" x14ac:dyDescent="0.2">
      <c r="A546" s="383">
        <f t="shared" si="33"/>
        <v>45829</v>
      </c>
      <c r="B546" s="93" t="s">
        <v>285</v>
      </c>
      <c r="C546" s="101" t="str">
        <f t="shared" si="32"/>
        <v>45829 1200H</v>
      </c>
      <c r="D546" s="362">
        <v>2666.47</v>
      </c>
      <c r="E546" s="363">
        <v>49.74</v>
      </c>
      <c r="F546" s="362">
        <v>1113.8699999999999</v>
      </c>
      <c r="G546" s="363">
        <v>6.2</v>
      </c>
      <c r="H546" s="362"/>
      <c r="I546" s="365"/>
      <c r="J546" s="423">
        <v>76658.98</v>
      </c>
      <c r="K546" s="364">
        <v>944.86</v>
      </c>
      <c r="L546" s="364">
        <v>33800.21</v>
      </c>
      <c r="M546" s="363">
        <v>113.45</v>
      </c>
      <c r="N546" s="362">
        <v>7450.85</v>
      </c>
      <c r="O546" s="364">
        <v>19.05</v>
      </c>
      <c r="P546" s="364">
        <v>35020.6</v>
      </c>
      <c r="Q546" s="364">
        <v>30.1</v>
      </c>
      <c r="R546" s="364"/>
      <c r="S546" s="364"/>
      <c r="T546" s="364">
        <v>739.67</v>
      </c>
      <c r="U546" s="364">
        <v>1071.23</v>
      </c>
      <c r="V546" s="364">
        <v>11548.66</v>
      </c>
      <c r="W546" s="364">
        <v>9.0399999999999991</v>
      </c>
      <c r="X546" s="364">
        <v>38388</v>
      </c>
      <c r="Y546" s="364">
        <v>69</v>
      </c>
      <c r="Z546" s="364"/>
      <c r="AA546" s="364"/>
      <c r="AB546" s="364">
        <v>8853.15</v>
      </c>
      <c r="AC546" s="364">
        <v>0</v>
      </c>
      <c r="AD546" s="364"/>
      <c r="AE546" s="363"/>
      <c r="AF546" s="364">
        <v>278.27</v>
      </c>
      <c r="AG546" s="365">
        <v>0.49</v>
      </c>
      <c r="AH546" s="364"/>
      <c r="AI546" s="363"/>
      <c r="AJ546" s="397">
        <v>536.79999999999995</v>
      </c>
      <c r="AK546" s="365">
        <v>11.19</v>
      </c>
      <c r="AL546" s="397">
        <v>67.16</v>
      </c>
      <c r="AM546" s="365">
        <v>0</v>
      </c>
      <c r="AN546" s="397">
        <v>83.16</v>
      </c>
      <c r="AO546" s="365">
        <v>0</v>
      </c>
    </row>
    <row r="547" spans="1:41" ht="15" x14ac:dyDescent="0.2">
      <c r="A547" s="383">
        <f t="shared" si="33"/>
        <v>45830</v>
      </c>
      <c r="B547" s="93" t="s">
        <v>2185</v>
      </c>
      <c r="C547" s="101" t="str">
        <f t="shared" si="32"/>
        <v>45830 0000H</v>
      </c>
      <c r="D547" s="261">
        <v>2670.32</v>
      </c>
      <c r="E547" s="262">
        <v>49.74</v>
      </c>
      <c r="F547" s="261">
        <v>1113.8699999999999</v>
      </c>
      <c r="G547" s="262">
        <v>6.2</v>
      </c>
      <c r="H547" s="261"/>
      <c r="I547" s="367"/>
      <c r="J547" s="424">
        <v>76669.37</v>
      </c>
      <c r="K547" s="366">
        <v>944.89</v>
      </c>
      <c r="L547" s="366">
        <v>33800.21</v>
      </c>
      <c r="M547" s="262">
        <v>113.49</v>
      </c>
      <c r="N547" s="261">
        <v>7456.7</v>
      </c>
      <c r="O547" s="366">
        <v>19.05</v>
      </c>
      <c r="P547" s="366">
        <v>35024.1</v>
      </c>
      <c r="Q547" s="366">
        <v>30.1</v>
      </c>
      <c r="R547" s="366"/>
      <c r="S547" s="366"/>
      <c r="T547" s="366">
        <v>739.67</v>
      </c>
      <c r="U547" s="366">
        <v>1072.6300000000001</v>
      </c>
      <c r="V547" s="366">
        <v>11553.04</v>
      </c>
      <c r="W547" s="366">
        <v>9.0399999999999991</v>
      </c>
      <c r="X547" s="366">
        <v>38394</v>
      </c>
      <c r="Y547" s="366">
        <v>69</v>
      </c>
      <c r="Z547" s="366"/>
      <c r="AA547" s="366"/>
      <c r="AB547" s="366">
        <v>8859.7999999999993</v>
      </c>
      <c r="AC547" s="366">
        <v>0</v>
      </c>
      <c r="AD547" s="366"/>
      <c r="AE547" s="262"/>
      <c r="AF547" s="366">
        <v>278.27</v>
      </c>
      <c r="AG547" s="367">
        <v>0.49</v>
      </c>
      <c r="AH547" s="366"/>
      <c r="AI547" s="262"/>
      <c r="AJ547" s="396">
        <v>544.03</v>
      </c>
      <c r="AK547" s="367">
        <v>11.19</v>
      </c>
      <c r="AL547" s="396">
        <v>67.16</v>
      </c>
      <c r="AM547" s="367">
        <v>0</v>
      </c>
      <c r="AN547" s="396">
        <v>85.23</v>
      </c>
      <c r="AO547" s="367">
        <v>0</v>
      </c>
    </row>
    <row r="548" spans="1:41" ht="15" x14ac:dyDescent="0.2">
      <c r="A548" s="383">
        <f t="shared" si="33"/>
        <v>45830</v>
      </c>
      <c r="B548" s="93" t="s">
        <v>285</v>
      </c>
      <c r="C548" s="101" t="str">
        <f t="shared" si="32"/>
        <v>45830 1200H</v>
      </c>
      <c r="D548" s="362">
        <v>2673.82</v>
      </c>
      <c r="E548" s="363">
        <v>49.74</v>
      </c>
      <c r="F548" s="362">
        <v>1113.8699999999999</v>
      </c>
      <c r="G548" s="363">
        <v>6.2</v>
      </c>
      <c r="H548" s="362"/>
      <c r="I548" s="365"/>
      <c r="J548" s="423">
        <v>76670.600000000006</v>
      </c>
      <c r="K548" s="364">
        <v>945.31</v>
      </c>
      <c r="L548" s="364">
        <v>33800.21</v>
      </c>
      <c r="M548" s="363">
        <v>113.53</v>
      </c>
      <c r="N548" s="362">
        <v>7462.37</v>
      </c>
      <c r="O548" s="364">
        <v>19.05</v>
      </c>
      <c r="P548" s="364">
        <v>35025.199999999997</v>
      </c>
      <c r="Q548" s="364">
        <v>30.2</v>
      </c>
      <c r="R548" s="364"/>
      <c r="S548" s="364"/>
      <c r="T548" s="364">
        <v>739.68</v>
      </c>
      <c r="U548" s="364">
        <v>1073.99</v>
      </c>
      <c r="V548" s="364">
        <v>11556.73</v>
      </c>
      <c r="W548" s="364">
        <v>9.0399999999999991</v>
      </c>
      <c r="X548" s="364">
        <v>38400</v>
      </c>
      <c r="Y548" s="364">
        <v>69</v>
      </c>
      <c r="Z548" s="364"/>
      <c r="AA548" s="364"/>
      <c r="AB548" s="364">
        <v>8865.2099999999991</v>
      </c>
      <c r="AC548" s="364">
        <v>0</v>
      </c>
      <c r="AD548" s="364"/>
      <c r="AE548" s="363"/>
      <c r="AF548" s="364">
        <v>278.27</v>
      </c>
      <c r="AG548" s="365">
        <v>0.49</v>
      </c>
      <c r="AH548" s="364"/>
      <c r="AI548" s="363"/>
      <c r="AJ548" s="397">
        <v>549.51</v>
      </c>
      <c r="AK548" s="365">
        <v>11.19</v>
      </c>
      <c r="AL548" s="397">
        <v>67.16</v>
      </c>
      <c r="AM548" s="365">
        <v>0</v>
      </c>
      <c r="AN548" s="397">
        <v>86.82</v>
      </c>
      <c r="AO548" s="365">
        <v>0</v>
      </c>
    </row>
    <row r="549" spans="1:41" ht="15" x14ac:dyDescent="0.2">
      <c r="A549" s="383">
        <f t="shared" si="33"/>
        <v>45831</v>
      </c>
      <c r="B549" s="93" t="s">
        <v>2185</v>
      </c>
      <c r="C549" s="101" t="str">
        <f t="shared" si="32"/>
        <v>45831 0000H</v>
      </c>
      <c r="D549" s="261">
        <v>2678.48</v>
      </c>
      <c r="E549" s="262">
        <v>49.74</v>
      </c>
      <c r="F549" s="261">
        <v>1113.8699999999999</v>
      </c>
      <c r="G549" s="262">
        <v>6.2</v>
      </c>
      <c r="H549" s="261"/>
      <c r="I549" s="367"/>
      <c r="J549" s="424">
        <v>76672</v>
      </c>
      <c r="K549" s="366">
        <v>945.55</v>
      </c>
      <c r="L549" s="366">
        <v>33800.21</v>
      </c>
      <c r="M549" s="262">
        <v>113.57</v>
      </c>
      <c r="N549" s="261">
        <v>7468.24</v>
      </c>
      <c r="O549" s="366">
        <v>19.05</v>
      </c>
      <c r="P549" s="366">
        <v>35027</v>
      </c>
      <c r="Q549" s="366">
        <v>30.2</v>
      </c>
      <c r="R549" s="366"/>
      <c r="S549" s="366"/>
      <c r="T549" s="366">
        <v>739.68</v>
      </c>
      <c r="U549" s="366">
        <v>1075.6099999999999</v>
      </c>
      <c r="V549" s="366">
        <v>11561.18</v>
      </c>
      <c r="W549" s="366">
        <v>9.0399999999999991</v>
      </c>
      <c r="X549" s="366">
        <v>38407</v>
      </c>
      <c r="Y549" s="366">
        <v>69</v>
      </c>
      <c r="Z549" s="366"/>
      <c r="AA549" s="366"/>
      <c r="AB549" s="366">
        <v>8871.69</v>
      </c>
      <c r="AC549" s="366">
        <v>0</v>
      </c>
      <c r="AD549" s="366"/>
      <c r="AE549" s="262"/>
      <c r="AF549" s="366">
        <v>278.27</v>
      </c>
      <c r="AG549" s="367">
        <v>0.49</v>
      </c>
      <c r="AH549" s="366"/>
      <c r="AI549" s="262"/>
      <c r="AJ549" s="396">
        <v>556.32000000000005</v>
      </c>
      <c r="AK549" s="367">
        <v>11.19</v>
      </c>
      <c r="AL549" s="396">
        <v>67.16</v>
      </c>
      <c r="AM549" s="367">
        <v>0</v>
      </c>
      <c r="AN549" s="396">
        <v>88.77</v>
      </c>
      <c r="AO549" s="367">
        <v>0</v>
      </c>
    </row>
    <row r="550" spans="1:41" ht="15" x14ac:dyDescent="0.2">
      <c r="A550" s="383">
        <f t="shared" si="33"/>
        <v>45831</v>
      </c>
      <c r="B550" s="93" t="s">
        <v>285</v>
      </c>
      <c r="C550" s="101" t="str">
        <f t="shared" si="32"/>
        <v>45831 1200H</v>
      </c>
      <c r="D550" s="362">
        <v>2682.08</v>
      </c>
      <c r="E550" s="363">
        <v>49.74</v>
      </c>
      <c r="F550" s="362">
        <v>1113.8699999999999</v>
      </c>
      <c r="G550" s="363">
        <v>6.2</v>
      </c>
      <c r="H550" s="362"/>
      <c r="I550" s="365"/>
      <c r="J550" s="423">
        <v>76672.66</v>
      </c>
      <c r="K550" s="364">
        <v>946.12</v>
      </c>
      <c r="L550" s="364">
        <v>33800.21</v>
      </c>
      <c r="M550" s="363">
        <v>113.6</v>
      </c>
      <c r="N550" s="362">
        <v>7473.93</v>
      </c>
      <c r="O550" s="364">
        <v>19.05</v>
      </c>
      <c r="P550" s="364">
        <v>35029.300000000003</v>
      </c>
      <c r="Q550" s="364">
        <v>30.2</v>
      </c>
      <c r="R550" s="364"/>
      <c r="S550" s="364"/>
      <c r="T550" s="364">
        <v>739.69</v>
      </c>
      <c r="U550" s="364">
        <v>1076.9100000000001</v>
      </c>
      <c r="V550" s="364">
        <v>11564.85</v>
      </c>
      <c r="W550" s="364">
        <v>9.0399999999999991</v>
      </c>
      <c r="X550" s="364">
        <v>38412</v>
      </c>
      <c r="Y550" s="364">
        <v>69</v>
      </c>
      <c r="Z550" s="364"/>
      <c r="AA550" s="364"/>
      <c r="AB550" s="364">
        <v>8877.32</v>
      </c>
      <c r="AC550" s="364">
        <v>0</v>
      </c>
      <c r="AD550" s="364"/>
      <c r="AE550" s="363"/>
      <c r="AF550" s="364">
        <v>278.27</v>
      </c>
      <c r="AG550" s="365">
        <v>0.49</v>
      </c>
      <c r="AH550" s="364"/>
      <c r="AI550" s="363"/>
      <c r="AJ550" s="397">
        <v>562.07000000000005</v>
      </c>
      <c r="AK550" s="365">
        <v>11.19</v>
      </c>
      <c r="AL550" s="397">
        <v>67.16</v>
      </c>
      <c r="AM550" s="365">
        <v>0</v>
      </c>
      <c r="AN550" s="397">
        <v>90.43</v>
      </c>
      <c r="AO550" s="365">
        <v>0</v>
      </c>
    </row>
    <row r="551" spans="1:41" ht="15" x14ac:dyDescent="0.2">
      <c r="A551" s="383">
        <f t="shared" si="33"/>
        <v>45832</v>
      </c>
      <c r="B551" s="93" t="s">
        <v>2185</v>
      </c>
      <c r="C551" s="101" t="str">
        <f t="shared" si="32"/>
        <v>45832 0000H</v>
      </c>
      <c r="D551" s="261">
        <v>2686.78</v>
      </c>
      <c r="E551" s="262">
        <v>49.74</v>
      </c>
      <c r="F551" s="261">
        <v>1113.8699999999999</v>
      </c>
      <c r="G551" s="262">
        <v>6.2</v>
      </c>
      <c r="H551" s="261"/>
      <c r="I551" s="367"/>
      <c r="J551" s="424">
        <v>76677.64</v>
      </c>
      <c r="K551" s="366">
        <v>946.16</v>
      </c>
      <c r="L551" s="366">
        <v>33800.21</v>
      </c>
      <c r="M551" s="262">
        <v>113.64</v>
      </c>
      <c r="N551" s="261">
        <v>7479.75</v>
      </c>
      <c r="O551" s="366">
        <v>19.05</v>
      </c>
      <c r="P551" s="366">
        <v>35032.199999999997</v>
      </c>
      <c r="Q551" s="366">
        <v>30.2</v>
      </c>
      <c r="R551" s="366"/>
      <c r="S551" s="366"/>
      <c r="T551" s="366">
        <v>739.69</v>
      </c>
      <c r="U551" s="366">
        <v>1078.4100000000001</v>
      </c>
      <c r="V551" s="366">
        <v>11569.3</v>
      </c>
      <c r="W551" s="366">
        <v>9.0399999999999991</v>
      </c>
      <c r="X551" s="366">
        <v>38420</v>
      </c>
      <c r="Y551" s="366">
        <v>69</v>
      </c>
      <c r="Z551" s="366"/>
      <c r="AA551" s="366"/>
      <c r="AB551" s="366">
        <v>8884.6299999999992</v>
      </c>
      <c r="AC551" s="366">
        <v>0</v>
      </c>
      <c r="AD551" s="366"/>
      <c r="AE551" s="262"/>
      <c r="AF551" s="366">
        <v>278.27</v>
      </c>
      <c r="AG551" s="367">
        <v>0.49</v>
      </c>
      <c r="AH551" s="366"/>
      <c r="AI551" s="262"/>
      <c r="AJ551" s="396">
        <v>568.57000000000005</v>
      </c>
      <c r="AK551" s="367">
        <v>11.19</v>
      </c>
      <c r="AL551" s="396">
        <v>67.16</v>
      </c>
      <c r="AM551" s="367">
        <v>0</v>
      </c>
      <c r="AN551" s="396">
        <v>92.31</v>
      </c>
      <c r="AO551" s="367">
        <v>0</v>
      </c>
    </row>
    <row r="552" spans="1:41" ht="15" x14ac:dyDescent="0.2">
      <c r="A552" s="383">
        <f t="shared" si="33"/>
        <v>45832</v>
      </c>
      <c r="B552" s="93" t="s">
        <v>285</v>
      </c>
      <c r="C552" s="101" t="str">
        <f t="shared" si="32"/>
        <v>45832 1200H</v>
      </c>
      <c r="D552" s="362">
        <v>2690.5</v>
      </c>
      <c r="E552" s="363">
        <v>49.74</v>
      </c>
      <c r="F552" s="362">
        <v>1113.8699999999999</v>
      </c>
      <c r="G552" s="363">
        <v>6.2</v>
      </c>
      <c r="H552" s="362"/>
      <c r="I552" s="365"/>
      <c r="J552" s="423">
        <v>76679.62</v>
      </c>
      <c r="K552" s="364">
        <v>946.61</v>
      </c>
      <c r="L552" s="364">
        <v>33800.870000000003</v>
      </c>
      <c r="M552" s="363">
        <v>113.68</v>
      </c>
      <c r="N552" s="362">
        <v>7485.51</v>
      </c>
      <c r="O552" s="364">
        <v>19.05</v>
      </c>
      <c r="P552" s="364">
        <v>35034</v>
      </c>
      <c r="Q552" s="364">
        <v>30.3</v>
      </c>
      <c r="R552" s="364"/>
      <c r="S552" s="364"/>
      <c r="T552" s="364">
        <v>739.72</v>
      </c>
      <c r="U552" s="364">
        <v>1079.6199999999999</v>
      </c>
      <c r="V552" s="364">
        <v>11573.02</v>
      </c>
      <c r="W552" s="364">
        <v>9.0399999999999991</v>
      </c>
      <c r="X552" s="364">
        <v>38426</v>
      </c>
      <c r="Y552" s="364">
        <v>69</v>
      </c>
      <c r="Z552" s="364"/>
      <c r="AA552" s="364"/>
      <c r="AB552" s="364">
        <v>8890.91</v>
      </c>
      <c r="AC552" s="364">
        <v>0</v>
      </c>
      <c r="AD552" s="364"/>
      <c r="AE552" s="363"/>
      <c r="AF552" s="364">
        <v>278.27</v>
      </c>
      <c r="AG552" s="365">
        <v>0.49</v>
      </c>
      <c r="AH552" s="364"/>
      <c r="AI552" s="363"/>
      <c r="AJ552" s="397">
        <v>574.41999999999996</v>
      </c>
      <c r="AK552" s="365">
        <v>11.9</v>
      </c>
      <c r="AL552" s="397">
        <v>67.44</v>
      </c>
      <c r="AM552" s="365">
        <v>0</v>
      </c>
      <c r="AN552" s="397">
        <v>93.71</v>
      </c>
      <c r="AO552" s="365">
        <v>0</v>
      </c>
    </row>
    <row r="553" spans="1:41" ht="15" x14ac:dyDescent="0.2">
      <c r="A553" s="383">
        <f t="shared" si="33"/>
        <v>45833</v>
      </c>
      <c r="B553" s="93" t="s">
        <v>2185</v>
      </c>
      <c r="C553" s="101" t="str">
        <f t="shared" si="32"/>
        <v>45833 0000H</v>
      </c>
      <c r="D553" s="261">
        <v>2695.37</v>
      </c>
      <c r="E553" s="262">
        <v>49.74</v>
      </c>
      <c r="F553" s="261">
        <v>1113.8699999999999</v>
      </c>
      <c r="G553" s="262">
        <v>6.2</v>
      </c>
      <c r="H553" s="261"/>
      <c r="I553" s="367"/>
      <c r="J553" s="424">
        <v>76685.13</v>
      </c>
      <c r="K553" s="366">
        <v>946.67</v>
      </c>
      <c r="L553" s="366">
        <v>33803.65</v>
      </c>
      <c r="M553" s="262">
        <v>113.7</v>
      </c>
      <c r="N553" s="261">
        <v>7491.18</v>
      </c>
      <c r="O553" s="366">
        <v>19.05</v>
      </c>
      <c r="P553" s="366">
        <v>35037.4</v>
      </c>
      <c r="Q553" s="366">
        <v>30.3</v>
      </c>
      <c r="R553" s="366"/>
      <c r="S553" s="366"/>
      <c r="T553" s="366">
        <v>739.72</v>
      </c>
      <c r="U553" s="366">
        <v>1081.03</v>
      </c>
      <c r="V553" s="366">
        <v>11577.59</v>
      </c>
      <c r="W553" s="366">
        <v>9.0399999999999991</v>
      </c>
      <c r="X553" s="366">
        <v>38434</v>
      </c>
      <c r="Y553" s="366">
        <v>69</v>
      </c>
      <c r="Z553" s="366"/>
      <c r="AA553" s="366"/>
      <c r="AB553" s="366">
        <v>8898.35</v>
      </c>
      <c r="AC553" s="366">
        <v>0</v>
      </c>
      <c r="AD553" s="366"/>
      <c r="AE553" s="262"/>
      <c r="AF553" s="366">
        <v>278.27</v>
      </c>
      <c r="AG553" s="367">
        <v>0.49</v>
      </c>
      <c r="AH553" s="366"/>
      <c r="AI553" s="262"/>
      <c r="AJ553" s="396">
        <v>583.28</v>
      </c>
      <c r="AK553" s="367">
        <v>11.19</v>
      </c>
      <c r="AL553" s="396">
        <v>68.05</v>
      </c>
      <c r="AM553" s="367">
        <v>0</v>
      </c>
      <c r="AN553" s="396">
        <v>95.67</v>
      </c>
      <c r="AO553" s="367">
        <v>0</v>
      </c>
    </row>
    <row r="554" spans="1:41" ht="15.75" thickBot="1" x14ac:dyDescent="0.25">
      <c r="A554" s="389">
        <f t="shared" si="33"/>
        <v>45833</v>
      </c>
      <c r="B554" s="390" t="s">
        <v>285</v>
      </c>
      <c r="C554" s="391" t="str">
        <f t="shared" si="32"/>
        <v>45833 1200H</v>
      </c>
      <c r="D554" s="392">
        <v>2699.39</v>
      </c>
      <c r="E554" s="393">
        <v>49.74</v>
      </c>
      <c r="F554" s="392">
        <v>1113.8699999999999</v>
      </c>
      <c r="G554" s="393">
        <v>6.2</v>
      </c>
      <c r="H554" s="392"/>
      <c r="I554" s="395"/>
      <c r="J554" s="444">
        <v>76689.55</v>
      </c>
      <c r="K554" s="394">
        <v>947.06</v>
      </c>
      <c r="L554" s="394">
        <v>33804.5</v>
      </c>
      <c r="M554" s="393">
        <v>113.74</v>
      </c>
      <c r="N554" s="392">
        <v>7496.59</v>
      </c>
      <c r="O554" s="394">
        <v>19.05</v>
      </c>
      <c r="P554" s="394">
        <v>35039.5</v>
      </c>
      <c r="Q554" s="394">
        <v>30.3</v>
      </c>
      <c r="R554" s="394"/>
      <c r="S554" s="394"/>
      <c r="T554" s="394">
        <v>739.72</v>
      </c>
      <c r="U554" s="394">
        <v>1082.33</v>
      </c>
      <c r="V554" s="394">
        <v>11581.21</v>
      </c>
      <c r="W554" s="394">
        <v>9.0399999999999991</v>
      </c>
      <c r="X554" s="394">
        <v>38441</v>
      </c>
      <c r="Y554" s="394">
        <v>69</v>
      </c>
      <c r="Z554" s="394"/>
      <c r="AA554" s="394"/>
      <c r="AB554" s="394">
        <v>8904.59</v>
      </c>
      <c r="AC554" s="394">
        <v>0</v>
      </c>
      <c r="AD554" s="394"/>
      <c r="AE554" s="393"/>
      <c r="AF554" s="394">
        <v>278.27</v>
      </c>
      <c r="AG554" s="395">
        <v>0.49</v>
      </c>
      <c r="AH554" s="394"/>
      <c r="AI554" s="393"/>
      <c r="AJ554" s="404">
        <v>589.58000000000004</v>
      </c>
      <c r="AK554" s="395">
        <v>11.19</v>
      </c>
      <c r="AL554" s="404">
        <v>68.05</v>
      </c>
      <c r="AM554" s="395">
        <v>0</v>
      </c>
      <c r="AN554" s="404">
        <v>97.46</v>
      </c>
      <c r="AO554" s="395">
        <v>0</v>
      </c>
    </row>
    <row r="555" spans="1:41" ht="15" thickBot="1" x14ac:dyDescent="0.25"/>
    <row r="556" spans="1:41" ht="15" x14ac:dyDescent="0.2">
      <c r="A556" s="376">
        <f>A554+1</f>
        <v>45834</v>
      </c>
      <c r="B556" s="377" t="s">
        <v>2185</v>
      </c>
      <c r="C556" s="378" t="str">
        <f t="shared" ref="C556:C615" si="34">A556 &amp; " " &amp;B556</f>
        <v>45834 0000H</v>
      </c>
      <c r="D556" s="379">
        <v>2704.18</v>
      </c>
      <c r="E556" s="380">
        <v>49.74</v>
      </c>
      <c r="F556" s="379">
        <v>1113.8699999999999</v>
      </c>
      <c r="G556" s="380">
        <v>6.2</v>
      </c>
      <c r="H556" s="379"/>
      <c r="I556" s="382"/>
      <c r="J556" s="422">
        <v>76700.69</v>
      </c>
      <c r="K556" s="381">
        <v>947.21</v>
      </c>
      <c r="L556" s="381">
        <v>33807.07</v>
      </c>
      <c r="M556" s="380">
        <v>113.76</v>
      </c>
      <c r="N556" s="379">
        <v>7502.05</v>
      </c>
      <c r="O556" s="381">
        <v>19.05</v>
      </c>
      <c r="P556" s="381">
        <v>35042.300000000003</v>
      </c>
      <c r="Q556" s="381">
        <v>30.3</v>
      </c>
      <c r="R556" s="381"/>
      <c r="S556" s="381"/>
      <c r="T556" s="381">
        <v>739.74</v>
      </c>
      <c r="U556" s="381">
        <v>1083.82</v>
      </c>
      <c r="V556" s="381">
        <v>11585.32</v>
      </c>
      <c r="W556" s="381">
        <v>9.0399999999999991</v>
      </c>
      <c r="X556" s="381">
        <v>38448</v>
      </c>
      <c r="Y556" s="381">
        <v>69</v>
      </c>
      <c r="Z556" s="381"/>
      <c r="AA556" s="381"/>
      <c r="AB556" s="381">
        <v>8911.49</v>
      </c>
      <c r="AC556" s="381">
        <v>0</v>
      </c>
      <c r="AD556" s="381"/>
      <c r="AE556" s="380"/>
      <c r="AF556" s="381"/>
      <c r="AG556" s="382"/>
      <c r="AH556" s="381"/>
      <c r="AI556" s="380"/>
      <c r="AJ556" s="400">
        <v>595.62</v>
      </c>
      <c r="AK556" s="382">
        <v>11.19</v>
      </c>
      <c r="AL556" s="400">
        <v>68.05</v>
      </c>
      <c r="AM556" s="382">
        <v>0</v>
      </c>
      <c r="AN556" s="400">
        <v>99.19</v>
      </c>
      <c r="AO556" s="382">
        <v>0</v>
      </c>
    </row>
    <row r="557" spans="1:41" ht="15" x14ac:dyDescent="0.2">
      <c r="A557" s="383">
        <f>A556</f>
        <v>45834</v>
      </c>
      <c r="B557" s="93" t="s">
        <v>285</v>
      </c>
      <c r="C557" s="101" t="str">
        <f t="shared" si="34"/>
        <v>45834 1200H</v>
      </c>
      <c r="D557" s="362">
        <v>2707.95</v>
      </c>
      <c r="E557" s="363">
        <v>49.74</v>
      </c>
      <c r="F557" s="362">
        <v>1113.8699999999999</v>
      </c>
      <c r="G557" s="363">
        <v>6.2</v>
      </c>
      <c r="H557" s="362"/>
      <c r="I557" s="365"/>
      <c r="J557" s="423">
        <v>76705.279999999999</v>
      </c>
      <c r="K557" s="364">
        <v>947.61</v>
      </c>
      <c r="L557" s="364">
        <v>33807.629999999997</v>
      </c>
      <c r="M557" s="363">
        <v>113.8</v>
      </c>
      <c r="N557" s="362">
        <v>7507.83</v>
      </c>
      <c r="O557" s="364">
        <v>19.05</v>
      </c>
      <c r="P557" s="364">
        <v>35044.1</v>
      </c>
      <c r="Q557" s="364">
        <v>30.4</v>
      </c>
      <c r="R557" s="364"/>
      <c r="S557" s="364"/>
      <c r="T557" s="364">
        <v>739.74</v>
      </c>
      <c r="U557" s="364">
        <v>1085.25</v>
      </c>
      <c r="V557" s="364">
        <v>11588.84</v>
      </c>
      <c r="W557" s="364">
        <v>9.0399999999999991</v>
      </c>
      <c r="X557" s="364">
        <v>38454</v>
      </c>
      <c r="Y557" s="364">
        <v>69</v>
      </c>
      <c r="Z557" s="364"/>
      <c r="AA557" s="364"/>
      <c r="AB557" s="364">
        <v>8917.5</v>
      </c>
      <c r="AC557" s="364">
        <v>0</v>
      </c>
      <c r="AD557" s="364"/>
      <c r="AE557" s="363"/>
      <c r="AF557" s="364"/>
      <c r="AG557" s="365"/>
      <c r="AH557" s="364"/>
      <c r="AI557" s="363"/>
      <c r="AJ557" s="397">
        <v>601.54999999999995</v>
      </c>
      <c r="AK557" s="365">
        <v>11.19</v>
      </c>
      <c r="AL557" s="397">
        <v>68.05</v>
      </c>
      <c r="AM557" s="365">
        <v>0</v>
      </c>
      <c r="AN557" s="397">
        <v>100.88</v>
      </c>
      <c r="AO557" s="365">
        <v>0</v>
      </c>
    </row>
    <row r="558" spans="1:41" ht="15" x14ac:dyDescent="0.2">
      <c r="A558" s="383">
        <f t="shared" ref="A558:A613" si="35">A556+1</f>
        <v>45835</v>
      </c>
      <c r="B558" s="93" t="s">
        <v>2185</v>
      </c>
      <c r="C558" s="101" t="str">
        <f t="shared" si="34"/>
        <v>45835 0000H</v>
      </c>
      <c r="D558" s="261">
        <v>2712.66</v>
      </c>
      <c r="E558" s="262">
        <v>49.74</v>
      </c>
      <c r="F558" s="261">
        <v>1113.8699999999999</v>
      </c>
      <c r="G558" s="262">
        <v>6.2</v>
      </c>
      <c r="H558" s="261"/>
      <c r="I558" s="367"/>
      <c r="J558" s="424">
        <v>76716.97</v>
      </c>
      <c r="K558" s="366">
        <v>947.71</v>
      </c>
      <c r="L558" s="366">
        <v>33810.129999999997</v>
      </c>
      <c r="M558" s="262">
        <v>113.83</v>
      </c>
      <c r="N558" s="261">
        <v>7513.36</v>
      </c>
      <c r="O558" s="366">
        <v>19.05</v>
      </c>
      <c r="P558" s="366">
        <v>35047.199999999997</v>
      </c>
      <c r="Q558" s="366">
        <v>30.4</v>
      </c>
      <c r="R558" s="366"/>
      <c r="S558" s="366"/>
      <c r="T558" s="366">
        <v>739.74</v>
      </c>
      <c r="U558" s="366">
        <v>1086.78</v>
      </c>
      <c r="V558" s="366">
        <v>11593.21</v>
      </c>
      <c r="W558" s="366">
        <v>9.0399999999999991</v>
      </c>
      <c r="X558" s="366">
        <v>38461</v>
      </c>
      <c r="Y558" s="366">
        <v>69</v>
      </c>
      <c r="Z558" s="366"/>
      <c r="AA558" s="366"/>
      <c r="AB558" s="366">
        <v>8923.17</v>
      </c>
      <c r="AC558" s="366">
        <v>0</v>
      </c>
      <c r="AD558" s="366"/>
      <c r="AE558" s="262"/>
      <c r="AF558" s="366"/>
      <c r="AG558" s="367"/>
      <c r="AH558" s="366"/>
      <c r="AI558" s="262"/>
      <c r="AJ558" s="396">
        <v>608.39</v>
      </c>
      <c r="AK558" s="367">
        <v>11.19</v>
      </c>
      <c r="AL558" s="396">
        <v>68.05</v>
      </c>
      <c r="AM558" s="367">
        <v>0</v>
      </c>
      <c r="AN558" s="396">
        <v>102.86</v>
      </c>
      <c r="AO558" s="367">
        <v>0</v>
      </c>
    </row>
    <row r="559" spans="1:41" ht="15" x14ac:dyDescent="0.2">
      <c r="A559" s="383">
        <f t="shared" si="35"/>
        <v>45835</v>
      </c>
      <c r="B559" s="93" t="s">
        <v>285</v>
      </c>
      <c r="C559" s="101" t="str">
        <f t="shared" si="34"/>
        <v>45835 1200H</v>
      </c>
      <c r="D559" s="362">
        <v>2716.37</v>
      </c>
      <c r="E559" s="363">
        <v>49.74</v>
      </c>
      <c r="F559" s="362">
        <v>1113.8699999999999</v>
      </c>
      <c r="G559" s="363">
        <v>6.2</v>
      </c>
      <c r="H559" s="362"/>
      <c r="I559" s="365"/>
      <c r="J559" s="423">
        <v>76720.69</v>
      </c>
      <c r="K559" s="364">
        <v>948.12</v>
      </c>
      <c r="L559" s="364">
        <v>33810.660000000003</v>
      </c>
      <c r="M559" s="363">
        <v>113.88</v>
      </c>
      <c r="N559" s="362">
        <v>7519.19</v>
      </c>
      <c r="O559" s="364">
        <v>19.05</v>
      </c>
      <c r="P559" s="364">
        <v>35048.9</v>
      </c>
      <c r="Q559" s="364">
        <v>30.4</v>
      </c>
      <c r="R559" s="364"/>
      <c r="S559" s="364"/>
      <c r="T559" s="364">
        <v>739.74</v>
      </c>
      <c r="U559" s="364">
        <v>1088.25</v>
      </c>
      <c r="V559" s="364">
        <v>11596.87</v>
      </c>
      <c r="W559" s="364">
        <v>9.0399999999999991</v>
      </c>
      <c r="X559" s="364">
        <v>38467</v>
      </c>
      <c r="Y559" s="364">
        <v>69</v>
      </c>
      <c r="Z559" s="364"/>
      <c r="AA559" s="364"/>
      <c r="AB559" s="364">
        <v>8929.0300000000007</v>
      </c>
      <c r="AC559" s="364">
        <v>0</v>
      </c>
      <c r="AD559" s="364"/>
      <c r="AE559" s="363"/>
      <c r="AF559" s="364"/>
      <c r="AG559" s="365"/>
      <c r="AH559" s="364"/>
      <c r="AI559" s="363"/>
      <c r="AJ559" s="397">
        <v>614.51</v>
      </c>
      <c r="AK559" s="365">
        <v>11.19</v>
      </c>
      <c r="AL559" s="397">
        <v>68.05</v>
      </c>
      <c r="AM559" s="365">
        <v>0</v>
      </c>
      <c r="AN559" s="397">
        <v>104.61</v>
      </c>
      <c r="AO559" s="365">
        <v>0</v>
      </c>
    </row>
    <row r="560" spans="1:41" ht="15" x14ac:dyDescent="0.2">
      <c r="A560" s="383">
        <f t="shared" si="35"/>
        <v>45836</v>
      </c>
      <c r="B560" s="93" t="s">
        <v>2185</v>
      </c>
      <c r="C560" s="101" t="str">
        <f t="shared" si="34"/>
        <v>45836 0000H</v>
      </c>
      <c r="D560" s="261">
        <v>2720.19</v>
      </c>
      <c r="E560" s="262">
        <v>49.74</v>
      </c>
      <c r="F560" s="261">
        <v>1113.8699999999999</v>
      </c>
      <c r="G560" s="262">
        <v>6.2</v>
      </c>
      <c r="H560" s="261"/>
      <c r="I560" s="367"/>
      <c r="J560" s="424">
        <v>76737</v>
      </c>
      <c r="K560" s="366">
        <v>948.12</v>
      </c>
      <c r="L560" s="366">
        <v>33814.22</v>
      </c>
      <c r="M560" s="262">
        <v>113.88</v>
      </c>
      <c r="N560" s="261">
        <v>7524.96</v>
      </c>
      <c r="O560" s="366">
        <v>19.05</v>
      </c>
      <c r="P560" s="366">
        <v>35052.400000000001</v>
      </c>
      <c r="Q560" s="366">
        <v>30.4</v>
      </c>
      <c r="R560" s="366"/>
      <c r="S560" s="366"/>
      <c r="T560" s="366">
        <v>739.75</v>
      </c>
      <c r="U560" s="366">
        <v>1089.8900000000001</v>
      </c>
      <c r="V560" s="366">
        <v>11601.43</v>
      </c>
      <c r="W560" s="366">
        <v>9.0399999999999991</v>
      </c>
      <c r="X560" s="366">
        <v>38475</v>
      </c>
      <c r="Y560" s="366">
        <v>69</v>
      </c>
      <c r="Z560" s="366"/>
      <c r="AA560" s="366"/>
      <c r="AB560" s="366">
        <v>8936.2099999999991</v>
      </c>
      <c r="AC560" s="366">
        <v>0</v>
      </c>
      <c r="AD560" s="366"/>
      <c r="AE560" s="262"/>
      <c r="AF560" s="366"/>
      <c r="AG560" s="367"/>
      <c r="AH560" s="366"/>
      <c r="AI560" s="262"/>
      <c r="AJ560" s="396">
        <v>622.48</v>
      </c>
      <c r="AK560" s="367">
        <v>11.19</v>
      </c>
      <c r="AL560" s="396">
        <v>68.34</v>
      </c>
      <c r="AM560" s="367">
        <v>0</v>
      </c>
      <c r="AN560" s="396">
        <v>106.6</v>
      </c>
      <c r="AO560" s="367">
        <v>0</v>
      </c>
    </row>
    <row r="561" spans="1:41" ht="15" x14ac:dyDescent="0.2">
      <c r="A561" s="383">
        <f t="shared" si="35"/>
        <v>45836</v>
      </c>
      <c r="B561" s="93" t="s">
        <v>285</v>
      </c>
      <c r="C561" s="101" t="str">
        <f t="shared" si="34"/>
        <v>45836 1200H</v>
      </c>
      <c r="D561" s="411">
        <v>2720.19</v>
      </c>
      <c r="E561" s="412">
        <v>49.74</v>
      </c>
      <c r="F561" s="362">
        <v>1114.55</v>
      </c>
      <c r="G561" s="363">
        <v>6.2</v>
      </c>
      <c r="H561" s="362"/>
      <c r="I561" s="365"/>
      <c r="J561" s="423">
        <v>76754.240000000005</v>
      </c>
      <c r="K561" s="364">
        <v>948.12</v>
      </c>
      <c r="L561" s="364">
        <v>33816.81</v>
      </c>
      <c r="M561" s="363">
        <v>113.9</v>
      </c>
      <c r="N561" s="362">
        <v>7530.79</v>
      </c>
      <c r="O561" s="364">
        <v>19.05</v>
      </c>
      <c r="P561" s="364">
        <v>35055.9</v>
      </c>
      <c r="Q561" s="364">
        <v>30.4</v>
      </c>
      <c r="R561" s="364"/>
      <c r="S561" s="364"/>
      <c r="T561" s="364">
        <v>739.87</v>
      </c>
      <c r="U561" s="364">
        <v>1090.8599999999999</v>
      </c>
      <c r="V561" s="364">
        <v>11605.09</v>
      </c>
      <c r="W561" s="364">
        <v>9.0399999999999991</v>
      </c>
      <c r="X561" s="364">
        <v>38482</v>
      </c>
      <c r="Y561" s="364">
        <v>69</v>
      </c>
      <c r="Z561" s="364"/>
      <c r="AA561" s="364"/>
      <c r="AB561" s="364">
        <v>8942.16</v>
      </c>
      <c r="AC561" s="364">
        <v>0</v>
      </c>
      <c r="AD561" s="364"/>
      <c r="AE561" s="363"/>
      <c r="AF561" s="364"/>
      <c r="AG561" s="365"/>
      <c r="AH561" s="364"/>
      <c r="AI561" s="363"/>
      <c r="AJ561" s="397">
        <v>631.11</v>
      </c>
      <c r="AK561" s="365">
        <v>11.19</v>
      </c>
      <c r="AL561" s="397">
        <v>68.75</v>
      </c>
      <c r="AM561" s="365">
        <v>0</v>
      </c>
      <c r="AN561" s="397">
        <v>108.67</v>
      </c>
      <c r="AO561" s="365">
        <v>0</v>
      </c>
    </row>
    <row r="562" spans="1:41" ht="15" x14ac:dyDescent="0.2">
      <c r="A562" s="383">
        <f t="shared" si="35"/>
        <v>45837</v>
      </c>
      <c r="B562" s="93" t="s">
        <v>2185</v>
      </c>
      <c r="C562" s="101" t="str">
        <f t="shared" si="34"/>
        <v>45837 0000H</v>
      </c>
      <c r="D562" s="261">
        <v>2720.19</v>
      </c>
      <c r="E562" s="262">
        <v>49.74</v>
      </c>
      <c r="F562" s="261">
        <v>1120.9000000000001</v>
      </c>
      <c r="G562" s="262">
        <v>6.2</v>
      </c>
      <c r="H562" s="261"/>
      <c r="I562" s="367"/>
      <c r="J562" s="424">
        <v>76770.759999999995</v>
      </c>
      <c r="K562" s="366">
        <v>948.12</v>
      </c>
      <c r="L562" s="366">
        <v>33818.6</v>
      </c>
      <c r="M562" s="262">
        <v>113.95</v>
      </c>
      <c r="N562" s="261">
        <v>7536.52</v>
      </c>
      <c r="O562" s="366">
        <v>19.05</v>
      </c>
      <c r="P562" s="366">
        <v>35058.800000000003</v>
      </c>
      <c r="Q562" s="366">
        <v>30.4</v>
      </c>
      <c r="R562" s="366"/>
      <c r="S562" s="366"/>
      <c r="T562" s="366">
        <v>739.87</v>
      </c>
      <c r="U562" s="366">
        <v>1092.57</v>
      </c>
      <c r="V562" s="366">
        <v>11609.76</v>
      </c>
      <c r="W562" s="366">
        <v>9.0399999999999991</v>
      </c>
      <c r="X562" s="366">
        <v>38490</v>
      </c>
      <c r="Y562" s="366">
        <v>69</v>
      </c>
      <c r="Z562" s="366"/>
      <c r="AA562" s="366"/>
      <c r="AB562" s="366">
        <v>8949.3700000000008</v>
      </c>
      <c r="AC562" s="366">
        <v>0</v>
      </c>
      <c r="AD562" s="366"/>
      <c r="AE562" s="262"/>
      <c r="AF562" s="366"/>
      <c r="AG562" s="367"/>
      <c r="AH562" s="366"/>
      <c r="AI562" s="262"/>
      <c r="AJ562" s="396">
        <v>637.05999999999995</v>
      </c>
      <c r="AK562" s="367">
        <v>11.2</v>
      </c>
      <c r="AL562" s="396">
        <v>68.75</v>
      </c>
      <c r="AM562" s="367">
        <v>0</v>
      </c>
      <c r="AN562" s="396">
        <v>110.38</v>
      </c>
      <c r="AO562" s="367">
        <v>0</v>
      </c>
    </row>
    <row r="563" spans="1:41" ht="15" x14ac:dyDescent="0.2">
      <c r="A563" s="383">
        <f t="shared" si="35"/>
        <v>45837</v>
      </c>
      <c r="B563" s="93" t="s">
        <v>285</v>
      </c>
      <c r="C563" s="101" t="str">
        <f t="shared" si="34"/>
        <v>45837 1200H</v>
      </c>
      <c r="D563" s="362">
        <v>2720.19</v>
      </c>
      <c r="E563" s="363">
        <v>49.74</v>
      </c>
      <c r="F563" s="362">
        <v>1125.76</v>
      </c>
      <c r="G563" s="363">
        <v>6.2</v>
      </c>
      <c r="H563" s="362"/>
      <c r="I563" s="365"/>
      <c r="J563" s="423">
        <v>76778.89</v>
      </c>
      <c r="K563" s="364">
        <v>948.2</v>
      </c>
      <c r="L563" s="364">
        <v>33818.6</v>
      </c>
      <c r="M563" s="363">
        <v>113.95</v>
      </c>
      <c r="N563" s="362">
        <v>7541.63</v>
      </c>
      <c r="O563" s="364">
        <v>19.05</v>
      </c>
      <c r="P563" s="364">
        <v>35059.9</v>
      </c>
      <c r="Q563" s="364">
        <v>30.5</v>
      </c>
      <c r="R563" s="364"/>
      <c r="S563" s="364"/>
      <c r="T563" s="364">
        <v>739.87</v>
      </c>
      <c r="U563" s="364">
        <v>1093.92</v>
      </c>
      <c r="V563" s="364">
        <v>11613.08</v>
      </c>
      <c r="W563" s="364">
        <v>9.0399999999999991</v>
      </c>
      <c r="X563" s="364">
        <v>38496</v>
      </c>
      <c r="Y563" s="364">
        <v>69</v>
      </c>
      <c r="Z563" s="364"/>
      <c r="AA563" s="364"/>
      <c r="AB563" s="364">
        <v>8955.36</v>
      </c>
      <c r="AC563" s="364">
        <v>0</v>
      </c>
      <c r="AD563" s="364"/>
      <c r="AE563" s="363"/>
      <c r="AF563" s="364"/>
      <c r="AG563" s="365"/>
      <c r="AH563" s="364"/>
      <c r="AI563" s="363"/>
      <c r="AJ563" s="397">
        <v>637.71</v>
      </c>
      <c r="AK563" s="365">
        <v>11.26</v>
      </c>
      <c r="AL563" s="397">
        <v>68.75</v>
      </c>
      <c r="AM563" s="365">
        <v>0</v>
      </c>
      <c r="AN563" s="397">
        <v>110.38</v>
      </c>
      <c r="AO563" s="365">
        <v>0</v>
      </c>
    </row>
    <row r="564" spans="1:41" ht="15" x14ac:dyDescent="0.2">
      <c r="A564" s="383">
        <f t="shared" si="35"/>
        <v>45838</v>
      </c>
      <c r="B564" s="93" t="s">
        <v>2185</v>
      </c>
      <c r="C564" s="101" t="str">
        <f t="shared" si="34"/>
        <v>45838 0000H</v>
      </c>
      <c r="D564" s="261">
        <v>2723.47</v>
      </c>
      <c r="E564" s="262">
        <v>49.74</v>
      </c>
      <c r="F564" s="261">
        <v>1126.79</v>
      </c>
      <c r="G564" s="262">
        <v>6.21</v>
      </c>
      <c r="H564" s="261"/>
      <c r="I564" s="367"/>
      <c r="J564" s="424">
        <v>76788.08</v>
      </c>
      <c r="K564" s="366">
        <v>948.28</v>
      </c>
      <c r="L564" s="366">
        <v>33819.730000000003</v>
      </c>
      <c r="M564" s="262">
        <v>114.02</v>
      </c>
      <c r="N564" s="261">
        <v>7546.53</v>
      </c>
      <c r="O564" s="366">
        <v>19.05</v>
      </c>
      <c r="P564" s="366">
        <v>35063</v>
      </c>
      <c r="Q564" s="366">
        <v>30.5</v>
      </c>
      <c r="R564" s="366"/>
      <c r="S564" s="366"/>
      <c r="T564" s="366">
        <v>739.9</v>
      </c>
      <c r="U564" s="366">
        <v>1095.42</v>
      </c>
      <c r="V564" s="366">
        <v>11617.76</v>
      </c>
      <c r="W564" s="366">
        <v>9.0399999999999991</v>
      </c>
      <c r="X564" s="366">
        <v>38503</v>
      </c>
      <c r="Y564" s="366">
        <v>69</v>
      </c>
      <c r="Z564" s="366"/>
      <c r="AA564" s="366"/>
      <c r="AB564" s="366">
        <v>8961.2199999999993</v>
      </c>
      <c r="AC564" s="366">
        <v>0</v>
      </c>
      <c r="AD564" s="366"/>
      <c r="AE564" s="262"/>
      <c r="AF564" s="366"/>
      <c r="AG564" s="367"/>
      <c r="AH564" s="366"/>
      <c r="AI564" s="262"/>
      <c r="AJ564" s="396">
        <v>643.74</v>
      </c>
      <c r="AK564" s="367">
        <v>11.27</v>
      </c>
      <c r="AL564" s="396">
        <v>68.8</v>
      </c>
      <c r="AM564" s="367">
        <v>0</v>
      </c>
      <c r="AN564" s="396">
        <v>112.27</v>
      </c>
      <c r="AO564" s="367">
        <v>0</v>
      </c>
    </row>
    <row r="565" spans="1:41" ht="15" x14ac:dyDescent="0.2">
      <c r="A565" s="383">
        <f t="shared" si="35"/>
        <v>45838</v>
      </c>
      <c r="B565" s="93" t="s">
        <v>285</v>
      </c>
      <c r="C565" s="101" t="str">
        <f t="shared" si="34"/>
        <v>45838 1200H</v>
      </c>
      <c r="D565" s="362">
        <v>2727.5</v>
      </c>
      <c r="E565" s="363">
        <v>49.74</v>
      </c>
      <c r="F565" s="362">
        <v>1126.79</v>
      </c>
      <c r="G565" s="363">
        <v>6.21</v>
      </c>
      <c r="H565" s="362"/>
      <c r="I565" s="365"/>
      <c r="J565" s="423">
        <v>76793.649999999994</v>
      </c>
      <c r="K565" s="364">
        <v>948.5</v>
      </c>
      <c r="L565" s="364">
        <v>33820.44</v>
      </c>
      <c r="M565" s="363">
        <v>114.09</v>
      </c>
      <c r="N565" s="362">
        <v>7551.01</v>
      </c>
      <c r="O565" s="364">
        <v>19.05</v>
      </c>
      <c r="P565" s="364">
        <v>35066.199999999997</v>
      </c>
      <c r="Q565" s="364">
        <v>30.5</v>
      </c>
      <c r="R565" s="364"/>
      <c r="S565" s="364"/>
      <c r="T565" s="364">
        <v>739.9</v>
      </c>
      <c r="U565" s="364">
        <v>1096.72</v>
      </c>
      <c r="V565" s="364">
        <v>11621.6</v>
      </c>
      <c r="W565" s="364">
        <v>9.0399999999999991</v>
      </c>
      <c r="X565" s="364">
        <v>38508</v>
      </c>
      <c r="Y565" s="364">
        <v>69</v>
      </c>
      <c r="Z565" s="364"/>
      <c r="AA565" s="364"/>
      <c r="AB565" s="364">
        <v>8967.39</v>
      </c>
      <c r="AC565" s="364">
        <v>0</v>
      </c>
      <c r="AD565" s="364"/>
      <c r="AE565" s="363"/>
      <c r="AF565" s="364"/>
      <c r="AG565" s="365"/>
      <c r="AH565" s="364"/>
      <c r="AI565" s="363"/>
      <c r="AJ565" s="397">
        <v>650.63</v>
      </c>
      <c r="AK565" s="365">
        <v>11.27</v>
      </c>
      <c r="AL565" s="397">
        <v>68.8</v>
      </c>
      <c r="AM565" s="365">
        <v>0</v>
      </c>
      <c r="AN565" s="397">
        <v>114.23</v>
      </c>
      <c r="AO565" s="365">
        <v>0</v>
      </c>
    </row>
    <row r="566" spans="1:41" ht="15" x14ac:dyDescent="0.2">
      <c r="A566" s="383">
        <f t="shared" si="35"/>
        <v>45839</v>
      </c>
      <c r="B566" s="93" t="s">
        <v>2185</v>
      </c>
      <c r="C566" s="101" t="str">
        <f t="shared" si="34"/>
        <v>45839 0000H</v>
      </c>
      <c r="D566" s="261">
        <v>2732.27</v>
      </c>
      <c r="E566" s="262">
        <v>49.74</v>
      </c>
      <c r="F566" s="261">
        <v>1126.79</v>
      </c>
      <c r="G566" s="262">
        <v>6.21</v>
      </c>
      <c r="H566" s="261"/>
      <c r="I566" s="367"/>
      <c r="J566" s="424">
        <v>76802.45</v>
      </c>
      <c r="K566" s="366">
        <v>948.61</v>
      </c>
      <c r="L566" s="366">
        <v>33822.58</v>
      </c>
      <c r="M566" s="262">
        <v>114.12</v>
      </c>
      <c r="N566" s="261">
        <v>7556.25</v>
      </c>
      <c r="O566" s="366">
        <v>19.05</v>
      </c>
      <c r="P566" s="366">
        <v>35070.199999999997</v>
      </c>
      <c r="Q566" s="366">
        <v>30.5</v>
      </c>
      <c r="R566" s="366"/>
      <c r="S566" s="366"/>
      <c r="T566" s="366">
        <v>739.95</v>
      </c>
      <c r="U566" s="366">
        <v>1098.1400000000001</v>
      </c>
      <c r="V566" s="366">
        <v>11626.12</v>
      </c>
      <c r="W566" s="366">
        <v>9.0399999999999991</v>
      </c>
      <c r="X566" s="366">
        <v>38516</v>
      </c>
      <c r="Y566" s="366">
        <v>69</v>
      </c>
      <c r="Z566" s="366"/>
      <c r="AA566" s="366"/>
      <c r="AB566" s="366">
        <v>8973.4699999999993</v>
      </c>
      <c r="AC566" s="366">
        <v>0</v>
      </c>
      <c r="AD566" s="366"/>
      <c r="AE566" s="262"/>
      <c r="AF566" s="366"/>
      <c r="AG566" s="367"/>
      <c r="AH566" s="366"/>
      <c r="AI566" s="262"/>
      <c r="AJ566" s="396">
        <v>658.96</v>
      </c>
      <c r="AK566" s="367">
        <v>11.27</v>
      </c>
      <c r="AL566" s="396">
        <v>69.34</v>
      </c>
      <c r="AM566" s="367">
        <v>0</v>
      </c>
      <c r="AN566" s="396">
        <v>116.1</v>
      </c>
      <c r="AO566" s="367">
        <v>0</v>
      </c>
    </row>
    <row r="567" spans="1:41" ht="15" x14ac:dyDescent="0.2">
      <c r="A567" s="383">
        <f t="shared" si="35"/>
        <v>45839</v>
      </c>
      <c r="B567" s="93" t="s">
        <v>285</v>
      </c>
      <c r="C567" s="101" t="str">
        <f t="shared" si="34"/>
        <v>45839 1200H</v>
      </c>
      <c r="D567" s="362">
        <v>2736.04</v>
      </c>
      <c r="E567" s="363">
        <v>49.74</v>
      </c>
      <c r="F567" s="362">
        <v>1126.79</v>
      </c>
      <c r="G567" s="363">
        <v>6.21</v>
      </c>
      <c r="H567" s="362"/>
      <c r="I567" s="365"/>
      <c r="J567" s="484" t="s">
        <v>2188</v>
      </c>
      <c r="K567" s="364">
        <v>948.96</v>
      </c>
      <c r="L567" s="364">
        <v>33823.050000000003</v>
      </c>
      <c r="M567" s="363">
        <v>114.16</v>
      </c>
      <c r="N567" s="362">
        <v>7562.05</v>
      </c>
      <c r="O567" s="364">
        <v>19.004999999999999</v>
      </c>
      <c r="P567" s="364">
        <v>35071.800000000003</v>
      </c>
      <c r="Q567" s="364">
        <v>30.5</v>
      </c>
      <c r="R567" s="364"/>
      <c r="S567" s="364"/>
      <c r="T567" s="364">
        <v>739.95</v>
      </c>
      <c r="U567" s="364">
        <v>1099.6500000000001</v>
      </c>
      <c r="V567" s="364">
        <v>11629.93</v>
      </c>
      <c r="W567" s="364">
        <v>9.0399999999999991</v>
      </c>
      <c r="X567" s="364">
        <v>38522</v>
      </c>
      <c r="Y567" s="364">
        <v>69</v>
      </c>
      <c r="Z567" s="364"/>
      <c r="AA567" s="364"/>
      <c r="AB567" s="364">
        <v>8979.26</v>
      </c>
      <c r="AC567" s="364">
        <v>0</v>
      </c>
      <c r="AD567" s="364"/>
      <c r="AE567" s="363"/>
      <c r="AF567" s="364"/>
      <c r="AG567" s="365"/>
      <c r="AH567" s="364"/>
      <c r="AI567" s="363"/>
      <c r="AJ567" s="397">
        <v>665.49</v>
      </c>
      <c r="AK567" s="365">
        <v>11.27</v>
      </c>
      <c r="AL567" s="397">
        <v>69.34</v>
      </c>
      <c r="AM567" s="365">
        <v>0</v>
      </c>
      <c r="AN567" s="397">
        <v>117.2</v>
      </c>
      <c r="AO567" s="365">
        <v>0</v>
      </c>
    </row>
    <row r="568" spans="1:41" ht="15" x14ac:dyDescent="0.2">
      <c r="A568" s="383">
        <f t="shared" si="35"/>
        <v>45840</v>
      </c>
      <c r="B568" s="93" t="s">
        <v>2185</v>
      </c>
      <c r="C568" s="101" t="str">
        <f t="shared" si="34"/>
        <v>45840 0000H</v>
      </c>
      <c r="D568" s="261">
        <v>2740.44</v>
      </c>
      <c r="E568" s="262">
        <v>49.74</v>
      </c>
      <c r="F568" s="261">
        <v>1126.79</v>
      </c>
      <c r="G568" s="262">
        <v>6.21</v>
      </c>
      <c r="H568" s="261"/>
      <c r="I568" s="367"/>
      <c r="J568" s="424">
        <v>76821.63</v>
      </c>
      <c r="K568" s="366">
        <v>948.96</v>
      </c>
      <c r="L568" s="366">
        <v>33825.96</v>
      </c>
      <c r="M568" s="262">
        <v>114.18</v>
      </c>
      <c r="N568" s="261">
        <v>7567.83</v>
      </c>
      <c r="O568" s="366">
        <v>19.05</v>
      </c>
      <c r="P568" s="366">
        <v>35074.9</v>
      </c>
      <c r="Q568" s="366">
        <v>30.5</v>
      </c>
      <c r="R568" s="366"/>
      <c r="S568" s="366"/>
      <c r="T568" s="366">
        <v>739.95</v>
      </c>
      <c r="U568" s="366">
        <v>1101.32</v>
      </c>
      <c r="V568" s="366">
        <v>11634.48</v>
      </c>
      <c r="W568" s="366">
        <v>9.0399999999999991</v>
      </c>
      <c r="X568" s="366">
        <v>38530</v>
      </c>
      <c r="Y568" s="366">
        <v>69</v>
      </c>
      <c r="Z568" s="366"/>
      <c r="AA568" s="366"/>
      <c r="AB568" s="366">
        <v>8986.27</v>
      </c>
      <c r="AC568" s="366">
        <v>0</v>
      </c>
      <c r="AD568" s="366"/>
      <c r="AE568" s="262"/>
      <c r="AF568" s="366"/>
      <c r="AG568" s="367"/>
      <c r="AH568" s="366"/>
      <c r="AI568" s="262"/>
      <c r="AJ568" s="396">
        <v>672.53</v>
      </c>
      <c r="AK568" s="367">
        <v>11.27</v>
      </c>
      <c r="AL568" s="396">
        <v>69.34</v>
      </c>
      <c r="AM568" s="367">
        <v>0</v>
      </c>
      <c r="AN568" s="396">
        <v>119.98</v>
      </c>
      <c r="AO568" s="367">
        <v>0</v>
      </c>
    </row>
    <row r="569" spans="1:41" ht="15" x14ac:dyDescent="0.2">
      <c r="A569" s="383">
        <f t="shared" si="35"/>
        <v>45840</v>
      </c>
      <c r="B569" s="93" t="s">
        <v>285</v>
      </c>
      <c r="C569" s="101" t="str">
        <f t="shared" si="34"/>
        <v>45840 1200H</v>
      </c>
      <c r="D569" s="362">
        <v>2744.18</v>
      </c>
      <c r="E569" s="363">
        <v>49.74</v>
      </c>
      <c r="F569" s="362">
        <v>1126.79</v>
      </c>
      <c r="G569" s="363">
        <v>6.21</v>
      </c>
      <c r="H569" s="362"/>
      <c r="I569" s="365"/>
      <c r="J569" s="423">
        <v>76824.591</v>
      </c>
      <c r="K569" s="364">
        <v>949.53</v>
      </c>
      <c r="L569" s="364">
        <v>33826.69</v>
      </c>
      <c r="M569" s="363">
        <v>114.22</v>
      </c>
      <c r="N569" s="362">
        <v>7573.6</v>
      </c>
      <c r="O569" s="364">
        <v>19.05</v>
      </c>
      <c r="P569" s="364">
        <v>35076.800000000003</v>
      </c>
      <c r="Q569" s="364">
        <v>30.6</v>
      </c>
      <c r="R569" s="364"/>
      <c r="S569" s="364"/>
      <c r="T569" s="364">
        <v>739.99</v>
      </c>
      <c r="U569" s="364">
        <v>1102.4000000000001</v>
      </c>
      <c r="V569" s="364">
        <v>11638.25</v>
      </c>
      <c r="W569" s="364">
        <v>9.0399999999999991</v>
      </c>
      <c r="X569" s="364">
        <v>38536</v>
      </c>
      <c r="Y569" s="364">
        <v>69</v>
      </c>
      <c r="Z569" s="364"/>
      <c r="AA569" s="364"/>
      <c r="AB569" s="364">
        <v>8992.35</v>
      </c>
      <c r="AC569" s="364">
        <v>0</v>
      </c>
      <c r="AD569" s="364"/>
      <c r="AE569" s="363"/>
      <c r="AF569" s="364"/>
      <c r="AG569" s="365"/>
      <c r="AH569" s="364"/>
      <c r="AI569" s="363"/>
      <c r="AJ569" s="397">
        <v>679.92</v>
      </c>
      <c r="AK569" s="365">
        <v>11.27</v>
      </c>
      <c r="AL569" s="397">
        <v>69.510000000000005</v>
      </c>
      <c r="AM569" s="365">
        <v>0</v>
      </c>
      <c r="AN569" s="397">
        <v>121.93</v>
      </c>
      <c r="AO569" s="365">
        <v>0</v>
      </c>
    </row>
    <row r="570" spans="1:41" ht="15" x14ac:dyDescent="0.2">
      <c r="A570" s="383">
        <f t="shared" si="35"/>
        <v>45841</v>
      </c>
      <c r="B570" s="93" t="s">
        <v>2185</v>
      </c>
      <c r="C570" s="101" t="str">
        <f t="shared" si="34"/>
        <v>45841 0000H</v>
      </c>
      <c r="D570" s="261">
        <v>2748.88</v>
      </c>
      <c r="E570" s="262">
        <v>49.74</v>
      </c>
      <c r="F570" s="261">
        <v>1126.79</v>
      </c>
      <c r="G570" s="262">
        <v>6.21</v>
      </c>
      <c r="H570" s="261"/>
      <c r="I570" s="367"/>
      <c r="J570" s="424">
        <v>76834.44</v>
      </c>
      <c r="K570" s="366">
        <v>949.33</v>
      </c>
      <c r="L570" s="366">
        <v>33829.370000000003</v>
      </c>
      <c r="M570" s="262">
        <v>114.25</v>
      </c>
      <c r="N570" s="261">
        <v>7579.42</v>
      </c>
      <c r="O570" s="366">
        <v>19.05</v>
      </c>
      <c r="P570" s="366">
        <v>35080</v>
      </c>
      <c r="Q570" s="366">
        <v>30.6</v>
      </c>
      <c r="R570" s="366"/>
      <c r="S570" s="366"/>
      <c r="T570" s="366">
        <v>740.01</v>
      </c>
      <c r="U570" s="366">
        <v>1104.01</v>
      </c>
      <c r="V570" s="366">
        <v>11642.58</v>
      </c>
      <c r="W570" s="366">
        <v>9.0399999999999991</v>
      </c>
      <c r="X570" s="366">
        <v>38544</v>
      </c>
      <c r="Y570" s="366">
        <v>69</v>
      </c>
      <c r="Z570" s="366"/>
      <c r="AA570" s="366"/>
      <c r="AB570" s="366">
        <v>8999.7000000000007</v>
      </c>
      <c r="AC570" s="366">
        <v>0</v>
      </c>
      <c r="AD570" s="366"/>
      <c r="AE570" s="262"/>
      <c r="AF570" s="366"/>
      <c r="AG570" s="367"/>
      <c r="AH570" s="366"/>
      <c r="AI570" s="262"/>
      <c r="AJ570" s="396">
        <v>686.96</v>
      </c>
      <c r="AK570" s="367">
        <v>11.28</v>
      </c>
      <c r="AL570" s="396">
        <v>69.75</v>
      </c>
      <c r="AM570" s="367">
        <v>0</v>
      </c>
      <c r="AN570" s="396">
        <v>123.72</v>
      </c>
      <c r="AO570" s="367">
        <v>0</v>
      </c>
    </row>
    <row r="571" spans="1:41" ht="15" x14ac:dyDescent="0.2">
      <c r="A571" s="383">
        <f t="shared" si="35"/>
        <v>45841</v>
      </c>
      <c r="B571" s="93" t="s">
        <v>285</v>
      </c>
      <c r="C571" s="101" t="str">
        <f t="shared" si="34"/>
        <v>45841 1200H</v>
      </c>
      <c r="D571" s="362">
        <v>2752.57</v>
      </c>
      <c r="E571" s="363">
        <v>49.74</v>
      </c>
      <c r="F571" s="362">
        <v>1126.79</v>
      </c>
      <c r="G571" s="363">
        <v>6.21</v>
      </c>
      <c r="H571" s="362"/>
      <c r="I571" s="365"/>
      <c r="J571" s="423">
        <v>76839.63</v>
      </c>
      <c r="K571" s="364">
        <v>949.55</v>
      </c>
      <c r="L571" s="364">
        <v>33830.47</v>
      </c>
      <c r="M571" s="363">
        <v>114.28</v>
      </c>
      <c r="N571" s="362">
        <v>7585.17</v>
      </c>
      <c r="O571" s="364">
        <v>19.05</v>
      </c>
      <c r="P571" s="364">
        <v>35085.300000000003</v>
      </c>
      <c r="Q571" s="364">
        <v>30.6</v>
      </c>
      <c r="R571" s="364"/>
      <c r="S571" s="364"/>
      <c r="T571" s="364">
        <v>740.03</v>
      </c>
      <c r="U571" s="364">
        <v>1105.05</v>
      </c>
      <c r="V571" s="364">
        <v>11646.27</v>
      </c>
      <c r="W571" s="364">
        <v>9.0399999999999991</v>
      </c>
      <c r="X571" s="364">
        <v>38549</v>
      </c>
      <c r="Y571" s="364">
        <v>69</v>
      </c>
      <c r="Z571" s="364"/>
      <c r="AA571" s="364"/>
      <c r="AB571" s="364">
        <v>9005.24</v>
      </c>
      <c r="AC571" s="364">
        <v>0</v>
      </c>
      <c r="AD571" s="364"/>
      <c r="AE571" s="363"/>
      <c r="AF571" s="364"/>
      <c r="AG571" s="365"/>
      <c r="AH571" s="364"/>
      <c r="AI571" s="363"/>
      <c r="AJ571" s="397">
        <v>689.03</v>
      </c>
      <c r="AK571" s="365">
        <v>11.33</v>
      </c>
      <c r="AL571" s="397">
        <v>69.84</v>
      </c>
      <c r="AM571" s="365">
        <v>0</v>
      </c>
      <c r="AN571" s="397">
        <v>124.28</v>
      </c>
      <c r="AO571" s="365">
        <v>0</v>
      </c>
    </row>
    <row r="572" spans="1:41" ht="15" x14ac:dyDescent="0.2">
      <c r="A572" s="383">
        <f t="shared" si="35"/>
        <v>45842</v>
      </c>
      <c r="B572" s="93" t="s">
        <v>2185</v>
      </c>
      <c r="C572" s="101" t="str">
        <f t="shared" si="34"/>
        <v>45842 0000H</v>
      </c>
      <c r="D572" s="261">
        <v>2757.32</v>
      </c>
      <c r="E572" s="262">
        <v>49.74</v>
      </c>
      <c r="F572" s="261">
        <v>1126.79</v>
      </c>
      <c r="G572" s="262">
        <v>6.21</v>
      </c>
      <c r="H572" s="261"/>
      <c r="I572" s="367"/>
      <c r="J572" s="424">
        <v>76846.92</v>
      </c>
      <c r="K572" s="366">
        <v>949.67</v>
      </c>
      <c r="L572" s="366">
        <v>33833.07</v>
      </c>
      <c r="M572" s="262">
        <v>114.3</v>
      </c>
      <c r="N572" s="261">
        <v>7590.95</v>
      </c>
      <c r="O572" s="366">
        <v>19.05</v>
      </c>
      <c r="P572" s="366">
        <v>35088.1</v>
      </c>
      <c r="Q572" s="366">
        <v>30.6</v>
      </c>
      <c r="R572" s="366"/>
      <c r="S572" s="366"/>
      <c r="T572" s="366">
        <v>740.03</v>
      </c>
      <c r="U572" s="366">
        <v>1106.6600000000001</v>
      </c>
      <c r="V572" s="366">
        <v>11650.8</v>
      </c>
      <c r="W572" s="366">
        <v>9.0399999999999991</v>
      </c>
      <c r="X572" s="366">
        <v>38559</v>
      </c>
      <c r="Y572" s="366">
        <v>69</v>
      </c>
      <c r="Z572" s="366"/>
      <c r="AA572" s="366"/>
      <c r="AB572" s="366">
        <v>9010.35</v>
      </c>
      <c r="AC572" s="366">
        <v>0</v>
      </c>
      <c r="AD572" s="366"/>
      <c r="AE572" s="262"/>
      <c r="AF572" s="366"/>
      <c r="AG572" s="367"/>
      <c r="AH572" s="366"/>
      <c r="AI572" s="262"/>
      <c r="AJ572" s="396">
        <v>696.64</v>
      </c>
      <c r="AK572" s="367">
        <v>11.33</v>
      </c>
      <c r="AL572" s="396">
        <v>70.099999999999994</v>
      </c>
      <c r="AM572" s="367">
        <v>0</v>
      </c>
      <c r="AN572" s="396">
        <v>126.18</v>
      </c>
      <c r="AO572" s="367">
        <v>0</v>
      </c>
    </row>
    <row r="573" spans="1:41" ht="15" x14ac:dyDescent="0.2">
      <c r="A573" s="383">
        <f t="shared" si="35"/>
        <v>45842</v>
      </c>
      <c r="B573" s="93" t="s">
        <v>285</v>
      </c>
      <c r="C573" s="101" t="str">
        <f t="shared" si="34"/>
        <v>45842 1200H</v>
      </c>
      <c r="D573" s="362">
        <v>2760.75</v>
      </c>
      <c r="E573" s="363">
        <v>49.74</v>
      </c>
      <c r="F573" s="362">
        <v>1126.79</v>
      </c>
      <c r="G573" s="363">
        <v>6.21</v>
      </c>
      <c r="H573" s="362"/>
      <c r="I573" s="365"/>
      <c r="J573" s="423">
        <v>76849.5</v>
      </c>
      <c r="K573" s="364">
        <v>950.02</v>
      </c>
      <c r="L573" s="364">
        <v>33833.85</v>
      </c>
      <c r="M573" s="363">
        <v>114.33</v>
      </c>
      <c r="N573" s="362">
        <v>7596.7</v>
      </c>
      <c r="O573" s="364">
        <v>19.05</v>
      </c>
      <c r="P573" s="364">
        <v>35090.300000000003</v>
      </c>
      <c r="Q573" s="364">
        <v>30.6</v>
      </c>
      <c r="R573" s="364"/>
      <c r="S573" s="364"/>
      <c r="T573" s="364">
        <v>740.11</v>
      </c>
      <c r="U573" s="364">
        <v>1107.8</v>
      </c>
      <c r="V573" s="364">
        <v>11654.51</v>
      </c>
      <c r="W573" s="364">
        <v>9.0399999999999991</v>
      </c>
      <c r="X573" s="364">
        <v>38562</v>
      </c>
      <c r="Y573" s="364">
        <v>69</v>
      </c>
      <c r="Z573" s="364"/>
      <c r="AA573" s="364"/>
      <c r="AB573" s="364">
        <v>9016.3799999999992</v>
      </c>
      <c r="AC573" s="364">
        <v>0</v>
      </c>
      <c r="AD573" s="364"/>
      <c r="AE573" s="363"/>
      <c r="AF573" s="364"/>
      <c r="AG573" s="365"/>
      <c r="AH573" s="364"/>
      <c r="AI573" s="363"/>
      <c r="AJ573" s="397">
        <v>703.34</v>
      </c>
      <c r="AK573" s="365">
        <v>11.34</v>
      </c>
      <c r="AL573" s="397">
        <v>70.34</v>
      </c>
      <c r="AM573" s="365">
        <v>0</v>
      </c>
      <c r="AN573" s="397">
        <v>127.84</v>
      </c>
      <c r="AO573" s="365">
        <v>0</v>
      </c>
    </row>
    <row r="574" spans="1:41" ht="15" x14ac:dyDescent="0.2">
      <c r="A574" s="383">
        <f t="shared" si="35"/>
        <v>45843</v>
      </c>
      <c r="B574" s="93" t="s">
        <v>2185</v>
      </c>
      <c r="C574" s="101" t="str">
        <f t="shared" si="34"/>
        <v>45843 0000H</v>
      </c>
      <c r="D574" s="261">
        <v>2765.27</v>
      </c>
      <c r="E574" s="262">
        <v>49.74</v>
      </c>
      <c r="F574" s="261">
        <v>1126.79</v>
      </c>
      <c r="G574" s="262">
        <v>6.21</v>
      </c>
      <c r="H574" s="261"/>
      <c r="I574" s="367"/>
      <c r="J574" s="424">
        <v>76859.12</v>
      </c>
      <c r="K574" s="366">
        <v>950.02</v>
      </c>
      <c r="L574" s="366">
        <v>33837.360000000001</v>
      </c>
      <c r="M574" s="262">
        <v>114.34</v>
      </c>
      <c r="N574" s="261">
        <v>7602.51</v>
      </c>
      <c r="O574" s="366">
        <v>19.05</v>
      </c>
      <c r="P574" s="366">
        <v>35093.599999999999</v>
      </c>
      <c r="Q574" s="366">
        <v>30.6</v>
      </c>
      <c r="R574" s="366"/>
      <c r="S574" s="366"/>
      <c r="T574" s="366">
        <v>740.12</v>
      </c>
      <c r="U574" s="366">
        <v>1109.06</v>
      </c>
      <c r="V574" s="366">
        <v>11659.19</v>
      </c>
      <c r="W574" s="366">
        <v>9.0399999999999991</v>
      </c>
      <c r="X574" s="366">
        <v>38570</v>
      </c>
      <c r="Y574" s="366">
        <v>69</v>
      </c>
      <c r="Z574" s="366"/>
      <c r="AA574" s="366"/>
      <c r="AB574" s="366">
        <v>9023.51</v>
      </c>
      <c r="AC574" s="366">
        <v>0</v>
      </c>
      <c r="AD574" s="366"/>
      <c r="AE574" s="262"/>
      <c r="AF574" s="366"/>
      <c r="AG574" s="367"/>
      <c r="AH574" s="366"/>
      <c r="AI574" s="262"/>
      <c r="AJ574" s="396">
        <v>712.5</v>
      </c>
      <c r="AK574" s="367">
        <v>11.34</v>
      </c>
      <c r="AL574" s="396">
        <v>70.849999999999994</v>
      </c>
      <c r="AM574" s="367">
        <v>0</v>
      </c>
      <c r="AN574" s="396">
        <v>129.97</v>
      </c>
      <c r="AO574" s="367">
        <v>0</v>
      </c>
    </row>
    <row r="575" spans="1:41" ht="15" x14ac:dyDescent="0.2">
      <c r="A575" s="383">
        <f t="shared" si="35"/>
        <v>45843</v>
      </c>
      <c r="B575" s="93" t="s">
        <v>285</v>
      </c>
      <c r="C575" s="101" t="str">
        <f t="shared" si="34"/>
        <v>45843 1200H</v>
      </c>
      <c r="D575" s="362">
        <v>2767.98</v>
      </c>
      <c r="E575" s="363">
        <v>49.74</v>
      </c>
      <c r="F575" s="362">
        <v>1126.79</v>
      </c>
      <c r="G575" s="363">
        <v>6.21</v>
      </c>
      <c r="H575" s="362"/>
      <c r="I575" s="365"/>
      <c r="J575" s="423">
        <v>76863.73</v>
      </c>
      <c r="K575" s="364">
        <v>950.3</v>
      </c>
      <c r="L575" s="364">
        <v>33838.19</v>
      </c>
      <c r="M575" s="363">
        <v>114.38</v>
      </c>
      <c r="N575" s="362">
        <v>7608.3</v>
      </c>
      <c r="O575" s="364">
        <v>19.05</v>
      </c>
      <c r="P575" s="364">
        <v>35096.400000000001</v>
      </c>
      <c r="Q575" s="364">
        <v>30.7</v>
      </c>
      <c r="R575" s="364"/>
      <c r="S575" s="364"/>
      <c r="T575" s="364">
        <v>740.19</v>
      </c>
      <c r="U575" s="364">
        <v>1110</v>
      </c>
      <c r="V575" s="364">
        <v>11663.02</v>
      </c>
      <c r="W575" s="364">
        <v>9.0399999999999991</v>
      </c>
      <c r="X575" s="364">
        <v>38576</v>
      </c>
      <c r="Y575" s="364">
        <v>69</v>
      </c>
      <c r="Z575" s="364"/>
      <c r="AA575" s="364"/>
      <c r="AB575" s="364">
        <v>9029.6</v>
      </c>
      <c r="AC575" s="364">
        <v>0</v>
      </c>
      <c r="AD575" s="364"/>
      <c r="AE575" s="363"/>
      <c r="AF575" s="364"/>
      <c r="AG575" s="365"/>
      <c r="AH575" s="364"/>
      <c r="AI575" s="363"/>
      <c r="AJ575" s="397">
        <v>720.2</v>
      </c>
      <c r="AK575" s="365">
        <v>11.34</v>
      </c>
      <c r="AL575" s="397">
        <v>71.02</v>
      </c>
      <c r="AM575" s="365">
        <v>0</v>
      </c>
      <c r="AN575" s="397">
        <v>132.02000000000001</v>
      </c>
      <c r="AO575" s="365">
        <v>0</v>
      </c>
    </row>
    <row r="576" spans="1:41" ht="15" x14ac:dyDescent="0.2">
      <c r="A576" s="383">
        <f t="shared" si="35"/>
        <v>45844</v>
      </c>
      <c r="B576" s="93" t="s">
        <v>2185</v>
      </c>
      <c r="C576" s="101" t="str">
        <f t="shared" si="34"/>
        <v>45844 0000H</v>
      </c>
      <c r="D576" s="261">
        <v>2772.84</v>
      </c>
      <c r="E576" s="262">
        <v>49.74</v>
      </c>
      <c r="F576" s="261">
        <v>1126.79</v>
      </c>
      <c r="G576" s="262">
        <v>6.21</v>
      </c>
      <c r="H576" s="261"/>
      <c r="I576" s="367"/>
      <c r="J576" s="424">
        <v>76872.73</v>
      </c>
      <c r="K576" s="366">
        <v>950.34</v>
      </c>
      <c r="L576" s="366">
        <v>33840.949999999997</v>
      </c>
      <c r="M576" s="262">
        <v>114.39</v>
      </c>
      <c r="N576" s="261">
        <v>7614.14</v>
      </c>
      <c r="O576" s="366">
        <v>19.05</v>
      </c>
      <c r="P576" s="366">
        <v>35099.199999999997</v>
      </c>
      <c r="Q576" s="366">
        <v>30.7</v>
      </c>
      <c r="R576" s="366"/>
      <c r="S576" s="366"/>
      <c r="T576" s="366">
        <v>740.21</v>
      </c>
      <c r="U576" s="366">
        <v>1111.67</v>
      </c>
      <c r="V576" s="366">
        <v>11667.74</v>
      </c>
      <c r="W576" s="366">
        <v>9.0399999999999991</v>
      </c>
      <c r="X576" s="366">
        <v>38583</v>
      </c>
      <c r="Y576" s="366">
        <v>69</v>
      </c>
      <c r="Z576" s="366"/>
      <c r="AA576" s="366"/>
      <c r="AB576" s="366">
        <v>9036.7999999999993</v>
      </c>
      <c r="AC576" s="366">
        <v>0</v>
      </c>
      <c r="AD576" s="366"/>
      <c r="AE576" s="262"/>
      <c r="AF576" s="366"/>
      <c r="AG576" s="367"/>
      <c r="AH576" s="366"/>
      <c r="AI576" s="262"/>
      <c r="AJ576" s="396">
        <v>726.48</v>
      </c>
      <c r="AK576" s="367">
        <v>11.34</v>
      </c>
      <c r="AL576" s="396">
        <v>71.069999999999993</v>
      </c>
      <c r="AM576" s="367">
        <v>0</v>
      </c>
      <c r="AN576" s="396">
        <v>133.77000000000001</v>
      </c>
      <c r="AO576" s="367">
        <v>0</v>
      </c>
    </row>
    <row r="577" spans="1:46" ht="15" x14ac:dyDescent="0.2">
      <c r="A577" s="383">
        <f t="shared" si="35"/>
        <v>45844</v>
      </c>
      <c r="B577" s="93" t="s">
        <v>285</v>
      </c>
      <c r="C577" s="101" t="str">
        <f t="shared" si="34"/>
        <v>45844 1200H</v>
      </c>
      <c r="D577" s="362">
        <v>2776.54</v>
      </c>
      <c r="E577" s="363">
        <v>49.74</v>
      </c>
      <c r="F577" s="362">
        <v>1126.79</v>
      </c>
      <c r="G577" s="363">
        <v>6.21</v>
      </c>
      <c r="H577" s="362"/>
      <c r="I577" s="365"/>
      <c r="J577" s="423">
        <v>76873.23</v>
      </c>
      <c r="K577" s="364">
        <v>950.88</v>
      </c>
      <c r="L577" s="364">
        <v>33840.949999999997</v>
      </c>
      <c r="M577" s="363">
        <v>114.43</v>
      </c>
      <c r="N577" s="362">
        <v>7619.93</v>
      </c>
      <c r="O577" s="364">
        <v>19.05</v>
      </c>
      <c r="P577" s="364">
        <v>35100.6</v>
      </c>
      <c r="Q577" s="364">
        <v>30.7</v>
      </c>
      <c r="R577" s="364"/>
      <c r="S577" s="364"/>
      <c r="T577" s="364">
        <v>740.22</v>
      </c>
      <c r="U577" s="364">
        <v>1112.8900000000001</v>
      </c>
      <c r="V577" s="364">
        <v>11671.45</v>
      </c>
      <c r="W577" s="364">
        <v>9.0399999999999991</v>
      </c>
      <c r="X577" s="364">
        <v>38589</v>
      </c>
      <c r="Y577" s="364">
        <v>69</v>
      </c>
      <c r="Z577" s="364"/>
      <c r="AA577" s="364"/>
      <c r="AB577" s="364">
        <v>9402.91</v>
      </c>
      <c r="AC577" s="364">
        <v>0</v>
      </c>
      <c r="AD577" s="364"/>
      <c r="AE577" s="363"/>
      <c r="AF577" s="364"/>
      <c r="AG577" s="365"/>
      <c r="AH577" s="364"/>
      <c r="AI577" s="363"/>
      <c r="AJ577" s="397">
        <v>732.83</v>
      </c>
      <c r="AK577" s="365">
        <v>11.34</v>
      </c>
      <c r="AL577" s="397">
        <v>71.069999999999993</v>
      </c>
      <c r="AM577" s="365">
        <v>0</v>
      </c>
      <c r="AN577" s="397">
        <v>135.5</v>
      </c>
      <c r="AO577" s="365">
        <v>0</v>
      </c>
    </row>
    <row r="578" spans="1:46" ht="15" x14ac:dyDescent="0.2">
      <c r="A578" s="383">
        <f t="shared" si="35"/>
        <v>45845</v>
      </c>
      <c r="B578" s="93" t="s">
        <v>2185</v>
      </c>
      <c r="C578" s="101" t="str">
        <f t="shared" si="34"/>
        <v>45845 0000H</v>
      </c>
      <c r="D578" s="261">
        <v>2781.36</v>
      </c>
      <c r="E578" s="262">
        <v>49.74</v>
      </c>
      <c r="F578" s="261">
        <v>1126.79</v>
      </c>
      <c r="G578" s="262">
        <v>6.21</v>
      </c>
      <c r="H578" s="261"/>
      <c r="I578" s="367"/>
      <c r="J578" s="424">
        <v>76883.73</v>
      </c>
      <c r="K578" s="366">
        <v>950.9</v>
      </c>
      <c r="L578" s="366">
        <v>33840.949999999997</v>
      </c>
      <c r="M578" s="262">
        <v>114.47</v>
      </c>
      <c r="N578" s="261">
        <v>7625.78</v>
      </c>
      <c r="O578" s="366">
        <v>19.05</v>
      </c>
      <c r="P578" s="366">
        <v>35103.699999999997</v>
      </c>
      <c r="Q578" s="366">
        <v>30.7</v>
      </c>
      <c r="R578" s="366"/>
      <c r="S578" s="366"/>
      <c r="T578" s="366">
        <v>740.24</v>
      </c>
      <c r="U578" s="366">
        <v>1114.27</v>
      </c>
      <c r="V578" s="200">
        <v>11676.34</v>
      </c>
      <c r="W578" s="200">
        <v>9.0399999999999991</v>
      </c>
      <c r="X578" s="366">
        <v>38597</v>
      </c>
      <c r="Y578" s="366">
        <v>69</v>
      </c>
      <c r="Z578" s="366"/>
      <c r="AA578" s="366"/>
      <c r="AB578" s="366">
        <v>9048.84</v>
      </c>
      <c r="AC578" s="366">
        <v>0</v>
      </c>
      <c r="AD578" s="366"/>
      <c r="AE578" s="262"/>
      <c r="AF578" s="366"/>
      <c r="AG578" s="367"/>
      <c r="AH578" s="366"/>
      <c r="AI578" s="262"/>
      <c r="AJ578" s="396">
        <v>739.7</v>
      </c>
      <c r="AK578" s="367">
        <v>11.34</v>
      </c>
      <c r="AL578" s="396">
        <v>71.069999999999993</v>
      </c>
      <c r="AM578" s="367">
        <v>0</v>
      </c>
      <c r="AN578" s="396">
        <v>137.56</v>
      </c>
      <c r="AO578" s="367">
        <v>0</v>
      </c>
    </row>
    <row r="579" spans="1:46" ht="15" x14ac:dyDescent="0.2">
      <c r="A579" s="383">
        <f t="shared" si="35"/>
        <v>45845</v>
      </c>
      <c r="B579" s="93" t="s">
        <v>285</v>
      </c>
      <c r="C579" s="101" t="str">
        <f t="shared" si="34"/>
        <v>45845 1200H</v>
      </c>
      <c r="D579" s="362">
        <v>2785.27</v>
      </c>
      <c r="E579" s="363">
        <v>49.74</v>
      </c>
      <c r="F579" s="362">
        <v>1126.79</v>
      </c>
      <c r="G579" s="363">
        <v>6.21</v>
      </c>
      <c r="H579" s="362"/>
      <c r="I579" s="365"/>
      <c r="J579" s="423">
        <v>76889.13</v>
      </c>
      <c r="K579" s="364">
        <v>951.28</v>
      </c>
      <c r="L579" s="364">
        <v>33841.49</v>
      </c>
      <c r="M579" s="363">
        <v>114.51</v>
      </c>
      <c r="N579" s="362">
        <v>7631.61</v>
      </c>
      <c r="O579" s="364">
        <v>19.05</v>
      </c>
      <c r="P579" s="364">
        <v>35105.9</v>
      </c>
      <c r="Q579" s="364">
        <v>30.8</v>
      </c>
      <c r="R579" s="364"/>
      <c r="S579" s="364"/>
      <c r="T579" s="364">
        <v>740.25</v>
      </c>
      <c r="U579" s="364">
        <v>1115.42</v>
      </c>
      <c r="V579" s="364">
        <v>11680.29</v>
      </c>
      <c r="W579" s="364">
        <v>9.0399999999999991</v>
      </c>
      <c r="X579" s="364">
        <v>38604</v>
      </c>
      <c r="Y579" s="364">
        <v>69</v>
      </c>
      <c r="Z579" s="364"/>
      <c r="AA579" s="364"/>
      <c r="AB579" s="364">
        <v>9054.84</v>
      </c>
      <c r="AC579" s="364">
        <v>0</v>
      </c>
      <c r="AD579" s="364"/>
      <c r="AE579" s="363"/>
      <c r="AF579" s="364"/>
      <c r="AG579" s="365"/>
      <c r="AH579" s="364"/>
      <c r="AI579" s="363"/>
      <c r="AJ579" s="397">
        <v>746.3</v>
      </c>
      <c r="AK579" s="365">
        <v>11.34</v>
      </c>
      <c r="AL579" s="397">
        <v>71.069999999999993</v>
      </c>
      <c r="AM579" s="365">
        <v>0</v>
      </c>
      <c r="AN579" s="397">
        <v>139.44</v>
      </c>
      <c r="AO579" s="365">
        <v>0</v>
      </c>
    </row>
    <row r="580" spans="1:46" ht="15" x14ac:dyDescent="0.2">
      <c r="A580" s="383">
        <f t="shared" si="35"/>
        <v>45846</v>
      </c>
      <c r="B580" s="93" t="s">
        <v>2185</v>
      </c>
      <c r="C580" s="101" t="str">
        <f t="shared" si="34"/>
        <v>45846 0000H</v>
      </c>
      <c r="D580" s="261">
        <v>2789.94</v>
      </c>
      <c r="E580" s="262">
        <v>49.74</v>
      </c>
      <c r="F580" s="261">
        <v>1126.79</v>
      </c>
      <c r="G580" s="262">
        <v>6.21</v>
      </c>
      <c r="H580" s="261"/>
      <c r="I580" s="367"/>
      <c r="J580" s="424">
        <v>76902.02</v>
      </c>
      <c r="K580" s="366">
        <v>951.35</v>
      </c>
      <c r="L580" s="366">
        <v>33844.39</v>
      </c>
      <c r="M580" s="262">
        <v>114.52</v>
      </c>
      <c r="N580" s="405">
        <v>7637.23</v>
      </c>
      <c r="O580" s="200">
        <v>19.05</v>
      </c>
      <c r="P580" s="366">
        <v>35109.1</v>
      </c>
      <c r="Q580" s="366">
        <v>30.8</v>
      </c>
      <c r="R580" s="366"/>
      <c r="S580" s="366"/>
      <c r="T580" s="366">
        <v>740.25</v>
      </c>
      <c r="U580" s="366">
        <v>1117.06</v>
      </c>
      <c r="V580" s="366">
        <v>11684.85</v>
      </c>
      <c r="W580" s="366">
        <v>9.0399999999999991</v>
      </c>
      <c r="X580" s="366">
        <v>38611</v>
      </c>
      <c r="Y580" s="366">
        <v>69</v>
      </c>
      <c r="Z580" s="366"/>
      <c r="AA580" s="366"/>
      <c r="AB580" s="366">
        <v>9062.01</v>
      </c>
      <c r="AC580" s="366">
        <v>0</v>
      </c>
      <c r="AD580" s="366"/>
      <c r="AE580" s="262"/>
      <c r="AF580" s="366"/>
      <c r="AG580" s="367"/>
      <c r="AH580" s="366"/>
      <c r="AI580" s="262"/>
      <c r="AJ580" s="396">
        <v>754.22</v>
      </c>
      <c r="AK580" s="367">
        <v>11.34</v>
      </c>
      <c r="AL580" s="396">
        <v>71.319999999999993</v>
      </c>
      <c r="AM580" s="367">
        <v>0</v>
      </c>
      <c r="AN580" s="396">
        <v>141.47</v>
      </c>
      <c r="AO580" s="367">
        <v>0</v>
      </c>
      <c r="AQ580" s="418">
        <f>((AJ580-AJ579)-(AK580-AK579))*'EOD REPORT'!D66</f>
        <v>95040.000000000873</v>
      </c>
      <c r="AR580" s="418">
        <f>(AL580-AL579)*'EOD REPORT'!D67</f>
        <v>10936.06</v>
      </c>
      <c r="AS580" s="418">
        <f>(AN580-AN579)*'EOD REPORT'!D67</f>
        <v>88800.807200000039</v>
      </c>
      <c r="AT580" s="20">
        <f>AS580/(AR580+AS580)</f>
        <v>0.89035087719298256</v>
      </c>
    </row>
    <row r="581" spans="1:46" ht="15" x14ac:dyDescent="0.2">
      <c r="A581" s="383">
        <f t="shared" si="35"/>
        <v>45846</v>
      </c>
      <c r="B581" s="93" t="s">
        <v>285</v>
      </c>
      <c r="C581" s="101" t="str">
        <f t="shared" si="34"/>
        <v>45846 1200H</v>
      </c>
      <c r="D581" s="362">
        <v>2793.72</v>
      </c>
      <c r="E581" s="363">
        <v>49.74</v>
      </c>
      <c r="F581" s="362">
        <v>1126.79</v>
      </c>
      <c r="G581" s="363">
        <v>6.21</v>
      </c>
      <c r="H581" s="362"/>
      <c r="I581" s="365"/>
      <c r="J581" s="423">
        <v>76906.28</v>
      </c>
      <c r="K581" s="364">
        <v>951.16</v>
      </c>
      <c r="L581" s="364">
        <v>33845.24</v>
      </c>
      <c r="M581" s="363">
        <v>114.55</v>
      </c>
      <c r="N581" s="362">
        <v>7643.04</v>
      </c>
      <c r="O581" s="364">
        <v>19.05</v>
      </c>
      <c r="P581" s="364">
        <v>35111.699999999997</v>
      </c>
      <c r="Q581" s="364">
        <v>30.8</v>
      </c>
      <c r="R581" s="364"/>
      <c r="S581" s="364"/>
      <c r="T581" s="364">
        <v>740.28</v>
      </c>
      <c r="U581" s="364">
        <v>1118.23</v>
      </c>
      <c r="V581" s="364">
        <v>11688.7</v>
      </c>
      <c r="W581" s="364">
        <v>9.0399999999999991</v>
      </c>
      <c r="X581" s="364">
        <v>38618</v>
      </c>
      <c r="Y581" s="364">
        <v>69</v>
      </c>
      <c r="Z581" s="364"/>
      <c r="AA581" s="364"/>
      <c r="AB581" s="364">
        <v>9068.4</v>
      </c>
      <c r="AC581" s="364">
        <v>0</v>
      </c>
      <c r="AD581" s="364"/>
      <c r="AE581" s="363"/>
      <c r="AF581" s="364"/>
      <c r="AG581" s="365"/>
      <c r="AH581" s="364"/>
      <c r="AI581" s="363"/>
      <c r="AJ581" s="397">
        <v>761.27</v>
      </c>
      <c r="AK581" s="365">
        <v>11.34</v>
      </c>
      <c r="AL581" s="397">
        <v>71.459999999999994</v>
      </c>
      <c r="AM581" s="365">
        <v>0</v>
      </c>
      <c r="AN581" s="397">
        <v>143.38</v>
      </c>
      <c r="AO581" s="365">
        <v>0</v>
      </c>
    </row>
    <row r="582" spans="1:46" ht="15" x14ac:dyDescent="0.2">
      <c r="A582" s="383">
        <f t="shared" si="35"/>
        <v>45847</v>
      </c>
      <c r="B582" s="93" t="s">
        <v>2185</v>
      </c>
      <c r="C582" s="101" t="str">
        <f t="shared" si="34"/>
        <v>45847 0000H</v>
      </c>
      <c r="D582" s="261">
        <v>2798.29</v>
      </c>
      <c r="E582" s="262">
        <v>49.74</v>
      </c>
      <c r="F582" s="261">
        <v>1126.79</v>
      </c>
      <c r="G582" s="262">
        <v>6.21</v>
      </c>
      <c r="H582" s="261"/>
      <c r="I582" s="367"/>
      <c r="J582" s="424">
        <v>76922.14</v>
      </c>
      <c r="K582" s="366">
        <v>951.6</v>
      </c>
      <c r="L582" s="366">
        <v>33848.879999999997</v>
      </c>
      <c r="M582" s="262">
        <v>114.55</v>
      </c>
      <c r="N582" s="261">
        <v>7648.87</v>
      </c>
      <c r="O582" s="366">
        <v>19.05</v>
      </c>
      <c r="P582" s="366">
        <v>35115.1</v>
      </c>
      <c r="Q582" s="366">
        <v>30.8</v>
      </c>
      <c r="R582" s="366"/>
      <c r="S582" s="366"/>
      <c r="T582" s="366">
        <v>740.28</v>
      </c>
      <c r="U582" s="366">
        <v>1119.6400000000001</v>
      </c>
      <c r="V582" s="366">
        <v>11693.37</v>
      </c>
      <c r="W582" s="366">
        <v>9.0399999999999991</v>
      </c>
      <c r="X582" s="366">
        <v>38626</v>
      </c>
      <c r="Y582" s="366">
        <v>69</v>
      </c>
      <c r="Z582" s="366"/>
      <c r="AA582" s="366"/>
      <c r="AB582" s="366">
        <v>9075.73</v>
      </c>
      <c r="AC582" s="366">
        <v>0</v>
      </c>
      <c r="AD582" s="366"/>
      <c r="AE582" s="262"/>
      <c r="AF582" s="366"/>
      <c r="AG582" s="367"/>
      <c r="AH582" s="366"/>
      <c r="AI582" s="262"/>
      <c r="AJ582" s="396">
        <v>769.82</v>
      </c>
      <c r="AK582" s="367">
        <v>11.35</v>
      </c>
      <c r="AL582" s="396">
        <v>72.11</v>
      </c>
      <c r="AM582" s="367">
        <v>0</v>
      </c>
      <c r="AN582" s="396">
        <v>145.16</v>
      </c>
      <c r="AO582" s="367">
        <v>0</v>
      </c>
    </row>
    <row r="583" spans="1:46" ht="15" x14ac:dyDescent="0.2">
      <c r="A583" s="383">
        <f t="shared" si="35"/>
        <v>45847</v>
      </c>
      <c r="B583" s="93" t="s">
        <v>285</v>
      </c>
      <c r="C583" s="101" t="str">
        <f t="shared" si="34"/>
        <v>45847 1200H</v>
      </c>
      <c r="D583" s="362">
        <v>2802.09</v>
      </c>
      <c r="E583" s="363">
        <v>49.74</v>
      </c>
      <c r="F583" s="362">
        <v>1126.79</v>
      </c>
      <c r="G583" s="363">
        <v>6.21</v>
      </c>
      <c r="H583" s="362"/>
      <c r="I583" s="365"/>
      <c r="J583" s="423">
        <v>76929.5</v>
      </c>
      <c r="K583" s="364">
        <v>951.77</v>
      </c>
      <c r="L583" s="364">
        <v>33848.94</v>
      </c>
      <c r="M583" s="363">
        <v>114.6</v>
      </c>
      <c r="N583" s="362">
        <v>7654.7</v>
      </c>
      <c r="O583" s="364">
        <v>19.05</v>
      </c>
      <c r="P583" s="364">
        <v>35118.400000000001</v>
      </c>
      <c r="Q583" s="364">
        <v>30.8</v>
      </c>
      <c r="R583" s="364"/>
      <c r="S583" s="364"/>
      <c r="T583" s="364">
        <v>740.28</v>
      </c>
      <c r="U583" s="364">
        <v>1120.98</v>
      </c>
      <c r="V583" s="364">
        <v>11697.25</v>
      </c>
      <c r="W583" s="364">
        <v>9.0399999999999991</v>
      </c>
      <c r="X583" s="364">
        <v>38632</v>
      </c>
      <c r="Y583" s="364">
        <v>69</v>
      </c>
      <c r="Z583" s="364"/>
      <c r="AA583" s="364"/>
      <c r="AB583" s="364">
        <v>9082.14</v>
      </c>
      <c r="AC583" s="364">
        <v>0</v>
      </c>
      <c r="AD583" s="364"/>
      <c r="AE583" s="363"/>
      <c r="AF583" s="364"/>
      <c r="AG583" s="365"/>
      <c r="AH583" s="364"/>
      <c r="AI583" s="363"/>
      <c r="AJ583" s="397">
        <v>776.08</v>
      </c>
      <c r="AK583" s="365">
        <v>11.36</v>
      </c>
      <c r="AL583" s="397">
        <v>72.11</v>
      </c>
      <c r="AM583" s="365">
        <v>0</v>
      </c>
      <c r="AN583" s="397">
        <v>146.94</v>
      </c>
      <c r="AO583" s="365">
        <v>0</v>
      </c>
    </row>
    <row r="584" spans="1:46" ht="15" x14ac:dyDescent="0.2">
      <c r="A584" s="383">
        <f t="shared" si="35"/>
        <v>45848</v>
      </c>
      <c r="B584" s="93" t="s">
        <v>2185</v>
      </c>
      <c r="C584" s="101" t="str">
        <f t="shared" si="34"/>
        <v>45848 0000H</v>
      </c>
      <c r="D584" s="261">
        <v>2807</v>
      </c>
      <c r="E584" s="262">
        <v>49.74</v>
      </c>
      <c r="F584" s="261">
        <v>1126.79</v>
      </c>
      <c r="G584" s="262">
        <v>6.21</v>
      </c>
      <c r="H584" s="261"/>
      <c r="I584" s="367"/>
      <c r="J584" s="424">
        <v>76945.95</v>
      </c>
      <c r="K584" s="366">
        <v>951.79</v>
      </c>
      <c r="L584" s="366">
        <v>33851.660000000003</v>
      </c>
      <c r="M584" s="262">
        <v>114.62</v>
      </c>
      <c r="N584" s="261">
        <v>7660.47</v>
      </c>
      <c r="O584" s="366">
        <v>19.05</v>
      </c>
      <c r="P584" s="366">
        <v>35121.300000000003</v>
      </c>
      <c r="Q584" s="366">
        <v>30.8</v>
      </c>
      <c r="R584" s="366"/>
      <c r="S584" s="366"/>
      <c r="T584" s="366">
        <v>740.28</v>
      </c>
      <c r="U584" s="366">
        <v>1122.57</v>
      </c>
      <c r="V584" s="366">
        <v>11701.81</v>
      </c>
      <c r="W584" s="366">
        <v>9.0399999999999991</v>
      </c>
      <c r="X584" s="366">
        <v>38640</v>
      </c>
      <c r="Y584" s="366">
        <v>69</v>
      </c>
      <c r="Z584" s="366"/>
      <c r="AA584" s="366"/>
      <c r="AB584" s="366">
        <v>9089.33</v>
      </c>
      <c r="AC584" s="366">
        <v>0</v>
      </c>
      <c r="AD584" s="366"/>
      <c r="AE584" s="262"/>
      <c r="AF584" s="366"/>
      <c r="AG584" s="367"/>
      <c r="AH584" s="366"/>
      <c r="AI584" s="262"/>
      <c r="AJ584" s="396">
        <v>783.22400000000005</v>
      </c>
      <c r="AK584" s="367">
        <v>11.36</v>
      </c>
      <c r="AL584" s="396">
        <v>72.11</v>
      </c>
      <c r="AM584" s="367">
        <v>0</v>
      </c>
      <c r="AN584" s="396">
        <v>149.01</v>
      </c>
      <c r="AO584" s="367">
        <v>0</v>
      </c>
    </row>
    <row r="585" spans="1:46" ht="15" x14ac:dyDescent="0.2">
      <c r="A585" s="383">
        <f t="shared" si="35"/>
        <v>45848</v>
      </c>
      <c r="B585" s="93" t="s">
        <v>285</v>
      </c>
      <c r="C585" s="101" t="str">
        <f t="shared" si="34"/>
        <v>45848 1200H</v>
      </c>
      <c r="D585" s="362">
        <v>2810.88</v>
      </c>
      <c r="E585" s="363">
        <v>49.74</v>
      </c>
      <c r="F585" s="362">
        <v>1126.79</v>
      </c>
      <c r="G585" s="363">
        <v>6.21</v>
      </c>
      <c r="H585" s="362"/>
      <c r="I585" s="365"/>
      <c r="J585" s="423">
        <v>76952.05</v>
      </c>
      <c r="K585" s="364">
        <v>952.05</v>
      </c>
      <c r="L585" s="364">
        <v>33852.339999999997</v>
      </c>
      <c r="M585" s="363">
        <v>114.65</v>
      </c>
      <c r="N585" s="362">
        <v>7666.3</v>
      </c>
      <c r="O585" s="364">
        <v>19.05</v>
      </c>
      <c r="P585" s="364">
        <v>35124</v>
      </c>
      <c r="Q585" s="364">
        <v>30.8</v>
      </c>
      <c r="R585" s="364"/>
      <c r="S585" s="364"/>
      <c r="T585" s="364">
        <v>740.28</v>
      </c>
      <c r="U585" s="364">
        <v>1123.83</v>
      </c>
      <c r="V585" s="364">
        <v>11705.55</v>
      </c>
      <c r="W585" s="364">
        <v>9.0399999999999991</v>
      </c>
      <c r="X585" s="364">
        <v>38647</v>
      </c>
      <c r="Y585" s="364">
        <v>69</v>
      </c>
      <c r="Z585" s="364"/>
      <c r="AA585" s="364"/>
      <c r="AB585" s="364">
        <v>9095.2900000000009</v>
      </c>
      <c r="AC585" s="364">
        <v>0</v>
      </c>
      <c r="AD585" s="364"/>
      <c r="AE585" s="363"/>
      <c r="AF585" s="364"/>
      <c r="AG585" s="365"/>
      <c r="AH585" s="364"/>
      <c r="AI585" s="363"/>
      <c r="AJ585" s="397">
        <v>790.09</v>
      </c>
      <c r="AK585" s="365">
        <v>11.36</v>
      </c>
      <c r="AL585" s="397">
        <v>72.11</v>
      </c>
      <c r="AM585" s="365">
        <v>0.01</v>
      </c>
      <c r="AN585" s="397">
        <v>150.97</v>
      </c>
      <c r="AO585" s="365">
        <v>0</v>
      </c>
    </row>
    <row r="586" spans="1:46" ht="15" x14ac:dyDescent="0.2">
      <c r="A586" s="383">
        <f t="shared" si="35"/>
        <v>45849</v>
      </c>
      <c r="B586" s="93" t="s">
        <v>2185</v>
      </c>
      <c r="C586" s="101" t="str">
        <f t="shared" si="34"/>
        <v>45849 0000H</v>
      </c>
      <c r="D586" s="261">
        <v>2815.61</v>
      </c>
      <c r="E586" s="262">
        <v>49.74</v>
      </c>
      <c r="F586" s="261">
        <v>1126.79</v>
      </c>
      <c r="G586" s="262">
        <v>6.21</v>
      </c>
      <c r="H586" s="261"/>
      <c r="I586" s="367"/>
      <c r="J586" s="424">
        <v>76968.62</v>
      </c>
      <c r="K586" s="366">
        <v>952.05</v>
      </c>
      <c r="L586" s="366">
        <v>33855.379999999997</v>
      </c>
      <c r="M586" s="262">
        <v>114.66</v>
      </c>
      <c r="N586" s="261">
        <v>7672.09</v>
      </c>
      <c r="O586" s="366">
        <v>19.05</v>
      </c>
      <c r="P586" s="366">
        <v>35127.800000000003</v>
      </c>
      <c r="Q586" s="366">
        <v>30.8</v>
      </c>
      <c r="R586" s="366"/>
      <c r="S586" s="366"/>
      <c r="T586" s="366">
        <v>740.31</v>
      </c>
      <c r="U586" s="366">
        <v>1125.27</v>
      </c>
      <c r="V586" s="366">
        <v>11710.08</v>
      </c>
      <c r="W586" s="366">
        <v>9.0399999999999991</v>
      </c>
      <c r="X586" s="366">
        <v>38655</v>
      </c>
      <c r="Y586" s="366">
        <v>69</v>
      </c>
      <c r="Z586" s="366"/>
      <c r="AA586" s="366"/>
      <c r="AB586" s="366">
        <v>9099.9599999999991</v>
      </c>
      <c r="AC586" s="366">
        <v>0</v>
      </c>
      <c r="AD586" s="366"/>
      <c r="AE586" s="262"/>
      <c r="AF586" s="366"/>
      <c r="AG586" s="367"/>
      <c r="AH586" s="366"/>
      <c r="AI586" s="262"/>
      <c r="AJ586" s="396">
        <v>798.25</v>
      </c>
      <c r="AK586" s="367">
        <v>11.36</v>
      </c>
      <c r="AL586" s="396">
        <v>72.349999999999994</v>
      </c>
      <c r="AM586" s="367">
        <v>0.01</v>
      </c>
      <c r="AN586" s="396">
        <v>153.08000000000001</v>
      </c>
      <c r="AO586" s="367">
        <v>0</v>
      </c>
    </row>
    <row r="587" spans="1:46" ht="15" x14ac:dyDescent="0.2">
      <c r="A587" s="383">
        <f t="shared" si="35"/>
        <v>45849</v>
      </c>
      <c r="B587" s="93" t="s">
        <v>285</v>
      </c>
      <c r="C587" s="101" t="str">
        <f t="shared" si="34"/>
        <v>45849 1200H</v>
      </c>
      <c r="D587" s="362">
        <v>2819.31</v>
      </c>
      <c r="E587" s="363">
        <v>49.74</v>
      </c>
      <c r="F587" s="362">
        <v>1126.79</v>
      </c>
      <c r="G587" s="363">
        <v>6.21</v>
      </c>
      <c r="H587" s="362"/>
      <c r="I587" s="365"/>
      <c r="J587" s="423">
        <v>76975.429999999993</v>
      </c>
      <c r="K587" s="364">
        <v>952.29</v>
      </c>
      <c r="L587" s="364">
        <v>33855.69</v>
      </c>
      <c r="M587" s="363">
        <v>114.7</v>
      </c>
      <c r="N587" s="362">
        <v>7677.93</v>
      </c>
      <c r="O587" s="364">
        <v>19.05</v>
      </c>
      <c r="P587" s="364">
        <v>35130.199999999997</v>
      </c>
      <c r="Q587" s="364">
        <v>30.8</v>
      </c>
      <c r="R587" s="364"/>
      <c r="S587" s="364"/>
      <c r="T587" s="364">
        <v>740.32</v>
      </c>
      <c r="U587" s="364">
        <v>1126.5999999999999</v>
      </c>
      <c r="V587" s="364">
        <v>11714.03</v>
      </c>
      <c r="W587" s="364">
        <v>9.0399999999999991</v>
      </c>
      <c r="X587" s="364">
        <v>38662</v>
      </c>
      <c r="Y587" s="364">
        <v>69</v>
      </c>
      <c r="Z587" s="364"/>
      <c r="AA587" s="364"/>
      <c r="AB587" s="364">
        <v>9105.06</v>
      </c>
      <c r="AC587" s="364">
        <v>0</v>
      </c>
      <c r="AD587" s="364"/>
      <c r="AE587" s="363"/>
      <c r="AF587" s="364"/>
      <c r="AG587" s="365"/>
      <c r="AH587" s="364"/>
      <c r="AI587" s="363"/>
      <c r="AJ587" s="397">
        <v>805.53</v>
      </c>
      <c r="AK587" s="365">
        <v>11.36</v>
      </c>
      <c r="AL587" s="397">
        <v>72.349999999999994</v>
      </c>
      <c r="AM587" s="365">
        <v>0.01</v>
      </c>
      <c r="AN587" s="397">
        <v>155.15</v>
      </c>
      <c r="AO587" s="365">
        <v>0</v>
      </c>
    </row>
    <row r="588" spans="1:46" ht="15" x14ac:dyDescent="0.2">
      <c r="A588" s="383">
        <f t="shared" si="35"/>
        <v>45850</v>
      </c>
      <c r="B588" s="93" t="s">
        <v>2185</v>
      </c>
      <c r="C588" s="101" t="str">
        <f t="shared" si="34"/>
        <v>45850 0000H</v>
      </c>
      <c r="D588" s="261">
        <v>2824.08</v>
      </c>
      <c r="E588" s="262">
        <v>49.74</v>
      </c>
      <c r="F588" s="261">
        <v>1126.79</v>
      </c>
      <c r="G588" s="262">
        <v>6.21</v>
      </c>
      <c r="H588" s="261"/>
      <c r="I588" s="367"/>
      <c r="J588" s="424">
        <v>76987.45</v>
      </c>
      <c r="K588" s="366">
        <v>952.37</v>
      </c>
      <c r="L588" s="366">
        <v>33858.36</v>
      </c>
      <c r="M588" s="262">
        <v>114.72</v>
      </c>
      <c r="N588" s="261">
        <v>7683.72</v>
      </c>
      <c r="O588" s="366">
        <v>19.05</v>
      </c>
      <c r="P588" s="366">
        <v>35113.300000000003</v>
      </c>
      <c r="Q588" s="366">
        <v>30.8</v>
      </c>
      <c r="R588" s="366"/>
      <c r="S588" s="366"/>
      <c r="T588" s="366">
        <v>740.32</v>
      </c>
      <c r="U588" s="366">
        <v>1127.98</v>
      </c>
      <c r="V588" s="366">
        <v>11718.62</v>
      </c>
      <c r="W588" s="366">
        <v>9.4</v>
      </c>
      <c r="X588" s="366">
        <v>38669</v>
      </c>
      <c r="Y588" s="366">
        <v>69</v>
      </c>
      <c r="Z588" s="366"/>
      <c r="AA588" s="366"/>
      <c r="AB588" s="366">
        <v>9111.17</v>
      </c>
      <c r="AC588" s="366">
        <v>0</v>
      </c>
      <c r="AD588" s="366"/>
      <c r="AE588" s="262"/>
      <c r="AF588" s="366"/>
      <c r="AG588" s="367"/>
      <c r="AH588" s="366"/>
      <c r="AI588" s="262"/>
      <c r="AJ588" s="396">
        <v>812.73</v>
      </c>
      <c r="AK588" s="367">
        <v>11.36</v>
      </c>
      <c r="AL588" s="396">
        <v>72.349999999999994</v>
      </c>
      <c r="AM588" s="367">
        <v>0.01</v>
      </c>
      <c r="AN588" s="396">
        <v>157.19999999999999</v>
      </c>
      <c r="AO588" s="367">
        <v>0</v>
      </c>
    </row>
    <row r="589" spans="1:46" ht="15" x14ac:dyDescent="0.2">
      <c r="A589" s="383">
        <f t="shared" si="35"/>
        <v>45850</v>
      </c>
      <c r="B589" s="93" t="s">
        <v>285</v>
      </c>
      <c r="C589" s="101" t="str">
        <f t="shared" si="34"/>
        <v>45850 1200H</v>
      </c>
      <c r="D589" s="362">
        <v>2827.29</v>
      </c>
      <c r="E589" s="363">
        <v>49.74</v>
      </c>
      <c r="F589" s="362">
        <v>1126.79</v>
      </c>
      <c r="G589" s="363">
        <v>6.21</v>
      </c>
      <c r="H589" s="362"/>
      <c r="I589" s="365"/>
      <c r="J589" s="423">
        <v>76990.87</v>
      </c>
      <c r="K589" s="364">
        <v>952.76</v>
      </c>
      <c r="L589" s="364">
        <v>33859.11</v>
      </c>
      <c r="M589" s="363">
        <v>114.75</v>
      </c>
      <c r="N589" s="362">
        <v>7689.64</v>
      </c>
      <c r="O589" s="364">
        <v>19.05</v>
      </c>
      <c r="P589" s="364">
        <v>35135.1</v>
      </c>
      <c r="Q589" s="364">
        <v>30.8</v>
      </c>
      <c r="R589" s="364"/>
      <c r="S589" s="364"/>
      <c r="T589" s="364">
        <v>740.34</v>
      </c>
      <c r="U589" s="364">
        <v>1129.21</v>
      </c>
      <c r="V589" s="364">
        <v>11722.49</v>
      </c>
      <c r="W589" s="364">
        <v>9.4</v>
      </c>
      <c r="X589" s="364">
        <v>38675</v>
      </c>
      <c r="Y589" s="364">
        <v>69</v>
      </c>
      <c r="Z589" s="364"/>
      <c r="AA589" s="364"/>
      <c r="AB589" s="364">
        <v>9117.43</v>
      </c>
      <c r="AC589" s="364">
        <v>0</v>
      </c>
      <c r="AD589" s="364"/>
      <c r="AE589" s="363"/>
      <c r="AF589" s="364"/>
      <c r="AG589" s="365"/>
      <c r="AH589" s="364"/>
      <c r="AI589" s="363"/>
      <c r="AJ589" s="397">
        <v>819.43</v>
      </c>
      <c r="AK589" s="365">
        <v>11.36</v>
      </c>
      <c r="AL589" s="397">
        <v>72.349999999999994</v>
      </c>
      <c r="AM589" s="365">
        <v>0.01</v>
      </c>
      <c r="AN589" s="397">
        <v>159.12</v>
      </c>
      <c r="AO589" s="365">
        <v>0</v>
      </c>
    </row>
    <row r="590" spans="1:46" ht="15" x14ac:dyDescent="0.2">
      <c r="A590" s="383">
        <f t="shared" si="35"/>
        <v>45851</v>
      </c>
      <c r="B590" s="93" t="s">
        <v>2185</v>
      </c>
      <c r="C590" s="101" t="str">
        <f t="shared" si="34"/>
        <v>45851 0000H</v>
      </c>
      <c r="D590" s="261">
        <v>2831.72</v>
      </c>
      <c r="E590" s="262">
        <v>49.74</v>
      </c>
      <c r="F590" s="261">
        <v>1126.79</v>
      </c>
      <c r="G590" s="262">
        <v>6.21</v>
      </c>
      <c r="H590" s="261"/>
      <c r="I590" s="367"/>
      <c r="J590" s="424">
        <v>77000.509999999995</v>
      </c>
      <c r="K590" s="366">
        <v>952.76</v>
      </c>
      <c r="L590" s="366">
        <v>33862.44</v>
      </c>
      <c r="M590" s="262">
        <v>114.76</v>
      </c>
      <c r="N590" s="261">
        <v>7695.31</v>
      </c>
      <c r="O590" s="366">
        <v>19.05</v>
      </c>
      <c r="P590" s="366">
        <v>35138.300000000003</v>
      </c>
      <c r="Q590" s="366">
        <v>30.8</v>
      </c>
      <c r="R590" s="366"/>
      <c r="S590" s="366"/>
      <c r="T590" s="366">
        <v>740.34</v>
      </c>
      <c r="U590" s="366">
        <v>1131</v>
      </c>
      <c r="V590" s="366">
        <v>11727.24</v>
      </c>
      <c r="W590" s="366">
        <v>9.0399999999999991</v>
      </c>
      <c r="X590" s="366">
        <v>38682</v>
      </c>
      <c r="Y590" s="366">
        <v>69</v>
      </c>
      <c r="Z590" s="366"/>
      <c r="AA590" s="366"/>
      <c r="AB590" s="366">
        <v>9124.08</v>
      </c>
      <c r="AC590" s="366">
        <v>0</v>
      </c>
      <c r="AD590" s="366"/>
      <c r="AE590" s="262"/>
      <c r="AF590" s="366"/>
      <c r="AG590" s="367"/>
      <c r="AH590" s="366"/>
      <c r="AI590" s="262"/>
      <c r="AJ590" s="396">
        <v>826.88</v>
      </c>
      <c r="AK590" s="367">
        <v>11.36</v>
      </c>
      <c r="AL590" s="396">
        <v>72.349999999999994</v>
      </c>
      <c r="AM590" s="367">
        <v>0.01</v>
      </c>
      <c r="AN590" s="396">
        <v>161.26</v>
      </c>
      <c r="AO590" s="367">
        <v>0</v>
      </c>
    </row>
    <row r="591" spans="1:46" ht="15" x14ac:dyDescent="0.2">
      <c r="A591" s="383">
        <f t="shared" si="35"/>
        <v>45851</v>
      </c>
      <c r="B591" s="93" t="s">
        <v>285</v>
      </c>
      <c r="C591" s="101" t="str">
        <f t="shared" si="34"/>
        <v>45851 1200H</v>
      </c>
      <c r="D591" s="362">
        <v>2834.92</v>
      </c>
      <c r="E591" s="363">
        <v>49.74</v>
      </c>
      <c r="F591" s="362">
        <v>1126.79</v>
      </c>
      <c r="G591" s="363">
        <v>6.21</v>
      </c>
      <c r="H591" s="362"/>
      <c r="I591" s="365"/>
      <c r="J591" s="423">
        <v>77003.600000000006</v>
      </c>
      <c r="K591" s="364">
        <v>953.23</v>
      </c>
      <c r="L591" s="364">
        <v>33862.44</v>
      </c>
      <c r="M591" s="363">
        <v>114.8</v>
      </c>
      <c r="N591" s="362">
        <v>7701.1</v>
      </c>
      <c r="O591" s="364">
        <v>19.05</v>
      </c>
      <c r="P591" s="364">
        <v>35140.1</v>
      </c>
      <c r="Q591" s="364">
        <v>30.9</v>
      </c>
      <c r="R591" s="364"/>
      <c r="S591" s="364"/>
      <c r="T591" s="364">
        <v>740.34</v>
      </c>
      <c r="U591" s="364">
        <v>1132.3599999999999</v>
      </c>
      <c r="V591" s="364">
        <v>11731.09</v>
      </c>
      <c r="W591" s="364">
        <v>9.0399999999999991</v>
      </c>
      <c r="X591" s="364">
        <v>38689</v>
      </c>
      <c r="Y591" s="364">
        <v>69</v>
      </c>
      <c r="Z591" s="364"/>
      <c r="AA591" s="364"/>
      <c r="AB591" s="364">
        <v>9129.8700000000008</v>
      </c>
      <c r="AC591" s="364">
        <v>0</v>
      </c>
      <c r="AD591" s="364"/>
      <c r="AE591" s="363"/>
      <c r="AF591" s="364"/>
      <c r="AG591" s="365"/>
      <c r="AH591" s="364"/>
      <c r="AI591" s="363"/>
      <c r="AJ591" s="397">
        <v>833.93</v>
      </c>
      <c r="AK591" s="365">
        <v>11.36</v>
      </c>
      <c r="AL591" s="397">
        <v>72.349999999999994</v>
      </c>
      <c r="AM591" s="365">
        <v>0.01</v>
      </c>
      <c r="AN591" s="397">
        <v>163.28</v>
      </c>
      <c r="AO591" s="365">
        <v>0</v>
      </c>
    </row>
    <row r="592" spans="1:46" ht="15" x14ac:dyDescent="0.2">
      <c r="A592" s="383">
        <f t="shared" si="35"/>
        <v>45852</v>
      </c>
      <c r="B592" s="93" t="s">
        <v>2185</v>
      </c>
      <c r="C592" s="101" t="str">
        <f t="shared" si="34"/>
        <v>45852 0000H</v>
      </c>
      <c r="D592" s="261">
        <v>2839.29</v>
      </c>
      <c r="E592" s="262">
        <v>49.74</v>
      </c>
      <c r="F592" s="261">
        <v>1126.79</v>
      </c>
      <c r="G592" s="262">
        <v>6.21</v>
      </c>
      <c r="H592" s="261"/>
      <c r="I592" s="367"/>
      <c r="J592" s="424">
        <v>77013.460000000006</v>
      </c>
      <c r="K592" s="366">
        <v>953.3</v>
      </c>
      <c r="L592" s="366">
        <v>33863.599999999999</v>
      </c>
      <c r="M592" s="262">
        <v>114.83</v>
      </c>
      <c r="N592" s="261">
        <v>7706.91</v>
      </c>
      <c r="O592" s="366">
        <v>19.05</v>
      </c>
      <c r="P592" s="366">
        <v>35143.300000000003</v>
      </c>
      <c r="Q592" s="366">
        <v>30.9</v>
      </c>
      <c r="R592" s="366"/>
      <c r="S592" s="366"/>
      <c r="T592" s="366">
        <v>740.35</v>
      </c>
      <c r="U592" s="366">
        <v>1133.81</v>
      </c>
      <c r="V592" s="366">
        <v>11735.78</v>
      </c>
      <c r="W592" s="366">
        <v>9.0399999999999991</v>
      </c>
      <c r="X592" s="366">
        <v>38696</v>
      </c>
      <c r="Y592" s="366">
        <v>69</v>
      </c>
      <c r="Z592" s="366"/>
      <c r="AA592" s="366"/>
      <c r="AB592" s="366">
        <v>9136.9500000000007</v>
      </c>
      <c r="AC592" s="366">
        <v>0</v>
      </c>
      <c r="AD592" s="366"/>
      <c r="AE592" s="262"/>
      <c r="AF592" s="366"/>
      <c r="AG592" s="367"/>
      <c r="AH592" s="366"/>
      <c r="AI592" s="262"/>
      <c r="AJ592" s="396">
        <v>841.3</v>
      </c>
      <c r="AK592" s="367">
        <v>11.36</v>
      </c>
      <c r="AL592" s="396">
        <v>72.349999999999994</v>
      </c>
      <c r="AM592" s="367">
        <v>0.01</v>
      </c>
      <c r="AN592" s="396">
        <v>165.38</v>
      </c>
      <c r="AO592" s="367">
        <v>0</v>
      </c>
    </row>
    <row r="593" spans="1:41" ht="15" x14ac:dyDescent="0.2">
      <c r="A593" s="383">
        <f t="shared" si="35"/>
        <v>45852</v>
      </c>
      <c r="B593" s="93" t="s">
        <v>285</v>
      </c>
      <c r="C593" s="101" t="str">
        <f t="shared" si="34"/>
        <v>45852 1200H</v>
      </c>
      <c r="D593" s="362">
        <v>2842.55</v>
      </c>
      <c r="E593" s="363">
        <v>49.74</v>
      </c>
      <c r="F593" s="362">
        <v>1126.79</v>
      </c>
      <c r="G593" s="363">
        <v>6.21</v>
      </c>
      <c r="H593" s="362"/>
      <c r="I593" s="365"/>
      <c r="J593" s="423">
        <v>77015.990000000005</v>
      </c>
      <c r="K593" s="364">
        <v>953.64</v>
      </c>
      <c r="L593" s="364">
        <v>33864.629999999997</v>
      </c>
      <c r="M593" s="363">
        <v>114.86</v>
      </c>
      <c r="N593" s="362">
        <v>7712.73</v>
      </c>
      <c r="O593" s="364">
        <v>19.05</v>
      </c>
      <c r="P593" s="364">
        <v>35145.699999999997</v>
      </c>
      <c r="Q593" s="364">
        <v>30.9</v>
      </c>
      <c r="R593" s="364"/>
      <c r="S593" s="364"/>
      <c r="T593" s="364">
        <v>740.57</v>
      </c>
      <c r="U593" s="364">
        <v>1134.8</v>
      </c>
      <c r="V593" s="364">
        <v>11739.75</v>
      </c>
      <c r="W593" s="364">
        <v>9.0399999999999991</v>
      </c>
      <c r="X593" s="364">
        <v>38703</v>
      </c>
      <c r="Y593" s="364">
        <v>69</v>
      </c>
      <c r="Z593" s="364"/>
      <c r="AA593" s="364"/>
      <c r="AB593" s="364">
        <v>9133.1200000000008</v>
      </c>
      <c r="AC593" s="364">
        <v>0</v>
      </c>
      <c r="AD593" s="364"/>
      <c r="AE593" s="363"/>
      <c r="AF593" s="364"/>
      <c r="AG593" s="365"/>
      <c r="AH593" s="364"/>
      <c r="AI593" s="363"/>
      <c r="AJ593" s="397">
        <v>849.95</v>
      </c>
      <c r="AK593" s="365">
        <v>11.36</v>
      </c>
      <c r="AL593" s="397">
        <v>72.8</v>
      </c>
      <c r="AM593" s="365">
        <v>0.01</v>
      </c>
      <c r="AN593" s="397">
        <v>167.4</v>
      </c>
      <c r="AO593" s="365">
        <v>0</v>
      </c>
    </row>
    <row r="594" spans="1:41" ht="15" x14ac:dyDescent="0.2">
      <c r="A594" s="383">
        <f t="shared" si="35"/>
        <v>45853</v>
      </c>
      <c r="B594" s="93" t="s">
        <v>2185</v>
      </c>
      <c r="C594" s="101" t="str">
        <f t="shared" si="34"/>
        <v>45853 0000H</v>
      </c>
      <c r="D594" s="261">
        <v>2845.66</v>
      </c>
      <c r="E594" s="262">
        <v>49.74</v>
      </c>
      <c r="F594" s="261">
        <v>1126.79</v>
      </c>
      <c r="G594" s="262">
        <v>6.21</v>
      </c>
      <c r="H594" s="261"/>
      <c r="I594" s="367"/>
      <c r="J594" s="424">
        <v>77022.277000000002</v>
      </c>
      <c r="K594" s="366">
        <v>953.65</v>
      </c>
      <c r="L594" s="366">
        <v>33868.42</v>
      </c>
      <c r="M594" s="262">
        <v>114.86</v>
      </c>
      <c r="N594" s="261">
        <v>7718.49</v>
      </c>
      <c r="O594" s="366">
        <v>19.05</v>
      </c>
      <c r="P594" s="366">
        <v>35150.300000000003</v>
      </c>
      <c r="Q594" s="366">
        <v>30.9</v>
      </c>
      <c r="R594" s="366"/>
      <c r="S594" s="366"/>
      <c r="T594" s="366">
        <v>741.29</v>
      </c>
      <c r="U594" s="366">
        <v>1134.98</v>
      </c>
      <c r="V594" s="366">
        <v>11744.4</v>
      </c>
      <c r="W594" s="366">
        <v>9.0399999999999991</v>
      </c>
      <c r="X594" s="366">
        <v>38711</v>
      </c>
      <c r="Y594" s="366">
        <v>69</v>
      </c>
      <c r="Z594" s="366"/>
      <c r="AA594" s="366"/>
      <c r="AB594" s="366">
        <v>9150.16</v>
      </c>
      <c r="AC594" s="366">
        <v>0</v>
      </c>
      <c r="AD594" s="366"/>
      <c r="AE594" s="262"/>
      <c r="AF594" s="366"/>
      <c r="AG594" s="367"/>
      <c r="AH594" s="366"/>
      <c r="AI594" s="262"/>
      <c r="AJ594" s="396">
        <v>862.02</v>
      </c>
      <c r="AK594" s="367">
        <v>11.36</v>
      </c>
      <c r="AL594" s="396">
        <v>74.19</v>
      </c>
      <c r="AM594" s="367">
        <v>0.01</v>
      </c>
      <c r="AN594" s="396">
        <v>169</v>
      </c>
      <c r="AO594" s="367">
        <v>0</v>
      </c>
    </row>
    <row r="595" spans="1:41" ht="15" x14ac:dyDescent="0.2">
      <c r="A595" s="383">
        <f t="shared" si="35"/>
        <v>45853</v>
      </c>
      <c r="B595" s="93" t="s">
        <v>285</v>
      </c>
      <c r="C595" s="101" t="str">
        <f t="shared" si="34"/>
        <v>45853 1200H</v>
      </c>
      <c r="D595" s="362">
        <v>2849.05</v>
      </c>
      <c r="E595" s="363">
        <v>49.74</v>
      </c>
      <c r="F595" s="362">
        <v>1126.79</v>
      </c>
      <c r="G595" s="363">
        <v>6.21</v>
      </c>
      <c r="H595" s="362"/>
      <c r="I595" s="365"/>
      <c r="J595" s="423">
        <v>77025.95</v>
      </c>
      <c r="K595" s="364">
        <v>953.92</v>
      </c>
      <c r="L595" s="364">
        <v>33896.75</v>
      </c>
      <c r="M595" s="363">
        <v>114.9</v>
      </c>
      <c r="N595" s="362">
        <v>7724.3</v>
      </c>
      <c r="O595" s="364">
        <v>19.05</v>
      </c>
      <c r="P595" s="364">
        <v>35153.1</v>
      </c>
      <c r="Q595" s="364">
        <v>30.9</v>
      </c>
      <c r="R595" s="364"/>
      <c r="S595" s="364"/>
      <c r="T595" s="364">
        <v>741.51</v>
      </c>
      <c r="U595" s="364">
        <v>1135.97</v>
      </c>
      <c r="V595" s="364">
        <v>11748.2</v>
      </c>
      <c r="W595" s="364">
        <v>9.0399999999999991</v>
      </c>
      <c r="X595" s="364">
        <v>38718</v>
      </c>
      <c r="Y595" s="364">
        <v>69</v>
      </c>
      <c r="Z595" s="364"/>
      <c r="AA595" s="364"/>
      <c r="AB595" s="364">
        <v>9155.84</v>
      </c>
      <c r="AC595" s="364">
        <v>0</v>
      </c>
      <c r="AD595" s="364"/>
      <c r="AE595" s="363"/>
      <c r="AF595" s="364"/>
      <c r="AG595" s="365"/>
      <c r="AH595" s="364"/>
      <c r="AI595" s="363"/>
      <c r="AJ595" s="397">
        <v>869.66</v>
      </c>
      <c r="AK595" s="365">
        <v>11.36</v>
      </c>
      <c r="AL595" s="397">
        <v>74.34</v>
      </c>
      <c r="AM595" s="365">
        <v>0.01</v>
      </c>
      <c r="AN595" s="397">
        <v>171.49</v>
      </c>
      <c r="AO595" s="365">
        <v>0</v>
      </c>
    </row>
    <row r="596" spans="1:41" ht="15" x14ac:dyDescent="0.2">
      <c r="A596" s="383">
        <f t="shared" si="35"/>
        <v>45854</v>
      </c>
      <c r="B596" s="93" t="s">
        <v>2185</v>
      </c>
      <c r="C596" s="101" t="str">
        <f t="shared" si="34"/>
        <v>45854 0000H</v>
      </c>
      <c r="D596" s="261">
        <v>2852.66</v>
      </c>
      <c r="E596" s="262">
        <v>49.74</v>
      </c>
      <c r="F596" s="261">
        <v>1126.79</v>
      </c>
      <c r="G596" s="262">
        <v>6.21</v>
      </c>
      <c r="H596" s="261"/>
      <c r="I596" s="367"/>
      <c r="J596" s="424">
        <v>77037.23</v>
      </c>
      <c r="K596" s="366">
        <v>953.92</v>
      </c>
      <c r="L596" s="366">
        <v>33873.29</v>
      </c>
      <c r="M596" s="262">
        <v>114.91</v>
      </c>
      <c r="N596" s="261">
        <v>7730.08</v>
      </c>
      <c r="O596" s="366">
        <v>19.05</v>
      </c>
      <c r="P596" s="366">
        <v>35156.9</v>
      </c>
      <c r="Q596" s="366">
        <v>30.9</v>
      </c>
      <c r="R596" s="366"/>
      <c r="S596" s="366"/>
      <c r="T596" s="366">
        <v>741.58</v>
      </c>
      <c r="U596" s="366">
        <v>1136.96</v>
      </c>
      <c r="V596" s="366">
        <v>11753.04</v>
      </c>
      <c r="W596" s="366">
        <v>9.0399999999999991</v>
      </c>
      <c r="X596" s="366">
        <v>38726</v>
      </c>
      <c r="Y596" s="366">
        <v>69</v>
      </c>
      <c r="Z596" s="366"/>
      <c r="AA596" s="366"/>
      <c r="AB596" s="366">
        <v>9162.5499999999993</v>
      </c>
      <c r="AC596" s="366">
        <v>0</v>
      </c>
      <c r="AD596" s="366"/>
      <c r="AE596" s="262"/>
      <c r="AF596" s="366"/>
      <c r="AG596" s="367"/>
      <c r="AH596" s="366"/>
      <c r="AI596" s="262"/>
      <c r="AJ596" s="396">
        <v>881.01</v>
      </c>
      <c r="AK596" s="367">
        <v>11.36</v>
      </c>
      <c r="AL596" s="396">
        <v>75.52</v>
      </c>
      <c r="AM596" s="367">
        <v>0.01</v>
      </c>
      <c r="AN596" s="396">
        <v>173.54</v>
      </c>
      <c r="AO596" s="367">
        <v>0</v>
      </c>
    </row>
    <row r="597" spans="1:41" ht="15" x14ac:dyDescent="0.2">
      <c r="A597" s="383">
        <f t="shared" si="35"/>
        <v>45854</v>
      </c>
      <c r="B597" s="93" t="s">
        <v>285</v>
      </c>
      <c r="C597" s="101" t="str">
        <f t="shared" si="34"/>
        <v>45854 1200H</v>
      </c>
      <c r="D597" s="362">
        <v>2855.89</v>
      </c>
      <c r="E597" s="363">
        <v>49.74</v>
      </c>
      <c r="F597" s="362">
        <v>1126.79</v>
      </c>
      <c r="G597" s="363">
        <v>6.21</v>
      </c>
      <c r="H597" s="362"/>
      <c r="I597" s="365"/>
      <c r="J597" s="423">
        <v>77042.399999999994</v>
      </c>
      <c r="K597" s="364">
        <v>954.2</v>
      </c>
      <c r="L597" s="364">
        <v>33874.32</v>
      </c>
      <c r="M597" s="363">
        <v>114.94</v>
      </c>
      <c r="N597" s="362">
        <v>7735.89</v>
      </c>
      <c r="O597" s="364">
        <v>19.05</v>
      </c>
      <c r="P597" s="364">
        <v>35159.4</v>
      </c>
      <c r="Q597" s="364">
        <v>30.9</v>
      </c>
      <c r="R597" s="364"/>
      <c r="S597" s="364"/>
      <c r="T597" s="364">
        <v>741.58</v>
      </c>
      <c r="U597" s="364">
        <v>1138.06</v>
      </c>
      <c r="V597" s="364">
        <v>11756.86</v>
      </c>
      <c r="W597" s="364">
        <v>9.0399999999999991</v>
      </c>
      <c r="X597" s="364">
        <v>38732</v>
      </c>
      <c r="Y597" s="364">
        <v>69</v>
      </c>
      <c r="Z597" s="364"/>
      <c r="AA597" s="364"/>
      <c r="AB597" s="364">
        <v>9167.9500000000007</v>
      </c>
      <c r="AC597" s="364">
        <v>0</v>
      </c>
      <c r="AD597" s="364"/>
      <c r="AE597" s="363"/>
      <c r="AF597" s="364"/>
      <c r="AG597" s="365"/>
      <c r="AH597" s="364"/>
      <c r="AI597" s="363"/>
      <c r="AJ597" s="397">
        <v>889.07</v>
      </c>
      <c r="AK597" s="365">
        <v>11.36</v>
      </c>
      <c r="AL597" s="397">
        <v>75.77</v>
      </c>
      <c r="AM597" s="365">
        <v>0.01</v>
      </c>
      <c r="AN597" s="397">
        <v>175.64</v>
      </c>
      <c r="AO597" s="365">
        <v>0</v>
      </c>
    </row>
    <row r="598" spans="1:41" ht="15" x14ac:dyDescent="0.2">
      <c r="A598" s="383">
        <f t="shared" si="35"/>
        <v>45855</v>
      </c>
      <c r="B598" s="93" t="s">
        <v>2185</v>
      </c>
      <c r="C598" s="101" t="str">
        <f t="shared" si="34"/>
        <v>45855 0000H</v>
      </c>
      <c r="D598" s="261">
        <v>2859.49</v>
      </c>
      <c r="E598" s="262">
        <v>49.74</v>
      </c>
      <c r="F598" s="261">
        <v>1126.79</v>
      </c>
      <c r="G598" s="262">
        <v>6.21</v>
      </c>
      <c r="H598" s="261"/>
      <c r="I598" s="367"/>
      <c r="J598" s="424">
        <v>77053.64</v>
      </c>
      <c r="K598" s="366">
        <v>954.34</v>
      </c>
      <c r="L598" s="366">
        <v>33876.85</v>
      </c>
      <c r="M598" s="262">
        <v>114.96</v>
      </c>
      <c r="N598" s="261">
        <v>7741.72</v>
      </c>
      <c r="O598" s="366">
        <v>19.05</v>
      </c>
      <c r="P598" s="366">
        <v>35162.400000000001</v>
      </c>
      <c r="Q598" s="366">
        <v>30.9</v>
      </c>
      <c r="R598" s="366"/>
      <c r="S598" s="366"/>
      <c r="T598" s="366">
        <v>741.58</v>
      </c>
      <c r="U598" s="366">
        <v>1139.55</v>
      </c>
      <c r="V598" s="366">
        <v>11761.25</v>
      </c>
      <c r="W598" s="366">
        <v>9.0399999999999991</v>
      </c>
      <c r="X598" s="366">
        <v>38737</v>
      </c>
      <c r="Y598" s="366">
        <v>69</v>
      </c>
      <c r="Z598" s="366"/>
      <c r="AA598" s="366"/>
      <c r="AB598" s="366">
        <v>9173.2800000000007</v>
      </c>
      <c r="AC598" s="366">
        <v>0</v>
      </c>
      <c r="AD598" s="366"/>
      <c r="AE598" s="262"/>
      <c r="AF598" s="366"/>
      <c r="AG598" s="367"/>
      <c r="AH598" s="366"/>
      <c r="AI598" s="262"/>
      <c r="AJ598" s="396">
        <v>896.5</v>
      </c>
      <c r="AK598" s="367">
        <v>11.36</v>
      </c>
      <c r="AL598" s="396">
        <v>75.87</v>
      </c>
      <c r="AM598" s="367">
        <v>0.01</v>
      </c>
      <c r="AN598" s="396">
        <v>177.63</v>
      </c>
      <c r="AO598" s="367">
        <v>0</v>
      </c>
    </row>
    <row r="599" spans="1:41" ht="15" x14ac:dyDescent="0.2">
      <c r="A599" s="383">
        <f t="shared" si="35"/>
        <v>45855</v>
      </c>
      <c r="B599" s="93" t="s">
        <v>285</v>
      </c>
      <c r="C599" s="101" t="str">
        <f t="shared" si="34"/>
        <v>45855 1200H</v>
      </c>
      <c r="D599" s="362">
        <v>2863.96</v>
      </c>
      <c r="E599" s="363">
        <v>49.74</v>
      </c>
      <c r="F599" s="362">
        <v>1126.79</v>
      </c>
      <c r="G599" s="363">
        <v>6.21</v>
      </c>
      <c r="H599" s="362"/>
      <c r="I599" s="365"/>
      <c r="J599" s="423">
        <v>77054.899999999994</v>
      </c>
      <c r="K599" s="364">
        <v>954.83</v>
      </c>
      <c r="L599" s="364">
        <v>33876.85</v>
      </c>
      <c r="M599" s="363">
        <v>115</v>
      </c>
      <c r="N599" s="362">
        <v>7747.48</v>
      </c>
      <c r="O599" s="364">
        <v>19.05</v>
      </c>
      <c r="P599" s="364">
        <v>35163.5</v>
      </c>
      <c r="Q599" s="364">
        <v>31</v>
      </c>
      <c r="R599" s="364"/>
      <c r="S599" s="364"/>
      <c r="T599" s="364">
        <v>741.58</v>
      </c>
      <c r="U599" s="364">
        <v>1140.81</v>
      </c>
      <c r="V599" s="364">
        <v>11764.32</v>
      </c>
      <c r="W599" s="364">
        <v>9.0399999999999991</v>
      </c>
      <c r="X599" s="364">
        <v>38741</v>
      </c>
      <c r="Y599" s="364">
        <v>69</v>
      </c>
      <c r="Z599" s="364"/>
      <c r="AA599" s="364"/>
      <c r="AB599" s="420">
        <v>9176.58</v>
      </c>
      <c r="AC599" s="364">
        <v>0</v>
      </c>
      <c r="AD599" s="364"/>
      <c r="AE599" s="363"/>
      <c r="AF599" s="364"/>
      <c r="AG599" s="365"/>
      <c r="AH599" s="364"/>
      <c r="AI599" s="363"/>
      <c r="AJ599" s="397">
        <v>902.26</v>
      </c>
      <c r="AK599" s="365">
        <v>11.36</v>
      </c>
      <c r="AL599" s="397">
        <v>75.87</v>
      </c>
      <c r="AM599" s="365">
        <v>0.01</v>
      </c>
      <c r="AN599" s="397">
        <v>179.29</v>
      </c>
      <c r="AO599" s="365">
        <v>0</v>
      </c>
    </row>
    <row r="600" spans="1:41" ht="15" x14ac:dyDescent="0.2">
      <c r="A600" s="383">
        <f t="shared" si="35"/>
        <v>45856</v>
      </c>
      <c r="B600" s="93" t="s">
        <v>2185</v>
      </c>
      <c r="C600" s="101" t="str">
        <f t="shared" si="34"/>
        <v>45856 0000H</v>
      </c>
      <c r="D600" s="261">
        <v>2867.63</v>
      </c>
      <c r="E600" s="262">
        <v>49.74</v>
      </c>
      <c r="F600" s="261">
        <v>1126.79</v>
      </c>
      <c r="G600" s="262">
        <v>6.21</v>
      </c>
      <c r="H600" s="261"/>
      <c r="I600" s="367"/>
      <c r="J600" s="424">
        <v>77054.899999999994</v>
      </c>
      <c r="K600" s="366">
        <v>955.27</v>
      </c>
      <c r="L600" s="366">
        <v>33876.85</v>
      </c>
      <c r="M600" s="262">
        <v>115.03</v>
      </c>
      <c r="N600" s="261">
        <v>7753.3</v>
      </c>
      <c r="O600" s="366">
        <v>19.05</v>
      </c>
      <c r="P600" s="366">
        <v>35166.9</v>
      </c>
      <c r="Q600" s="366">
        <v>31</v>
      </c>
      <c r="R600" s="366"/>
      <c r="S600" s="366"/>
      <c r="T600" s="366">
        <v>741.58</v>
      </c>
      <c r="U600" s="366">
        <v>1142.0999999999999</v>
      </c>
      <c r="V600" s="366">
        <v>11768.65</v>
      </c>
      <c r="W600" s="366">
        <v>9.0399999999999991</v>
      </c>
      <c r="X600" s="366">
        <v>38747</v>
      </c>
      <c r="Y600" s="366">
        <v>69</v>
      </c>
      <c r="Z600" s="366"/>
      <c r="AA600" s="366"/>
      <c r="AB600" s="366">
        <v>9181.0300000000007</v>
      </c>
      <c r="AC600" s="366">
        <v>0</v>
      </c>
      <c r="AD600" s="366"/>
      <c r="AE600" s="262"/>
      <c r="AF600" s="366"/>
      <c r="AG600" s="367"/>
      <c r="AH600" s="366"/>
      <c r="AI600" s="262"/>
      <c r="AJ600" s="396">
        <v>908.74</v>
      </c>
      <c r="AK600" s="367">
        <v>11.36</v>
      </c>
      <c r="AL600" s="396">
        <v>75.87</v>
      </c>
      <c r="AM600" s="367">
        <v>0.01</v>
      </c>
      <c r="AN600" s="396">
        <v>181.16</v>
      </c>
      <c r="AO600" s="367">
        <v>0</v>
      </c>
    </row>
    <row r="601" spans="1:41" ht="15" x14ac:dyDescent="0.2">
      <c r="A601" s="383">
        <f t="shared" si="35"/>
        <v>45856</v>
      </c>
      <c r="B601" s="93" t="s">
        <v>285</v>
      </c>
      <c r="C601" s="101" t="str">
        <f t="shared" si="34"/>
        <v>45856 1200H</v>
      </c>
      <c r="D601" s="362">
        <v>2871.32</v>
      </c>
      <c r="E601" s="363">
        <v>49.74</v>
      </c>
      <c r="F601" s="362">
        <v>1126.79</v>
      </c>
      <c r="G601" s="363">
        <v>6.21</v>
      </c>
      <c r="H601" s="362"/>
      <c r="I601" s="365"/>
      <c r="J601" s="423">
        <v>77055.19</v>
      </c>
      <c r="K601" s="364">
        <v>955.75</v>
      </c>
      <c r="L601" s="364">
        <v>33876.85</v>
      </c>
      <c r="M601" s="363">
        <v>115.07</v>
      </c>
      <c r="N601" s="362">
        <v>7758.92</v>
      </c>
      <c r="O601" s="364">
        <v>19.05</v>
      </c>
      <c r="P601" s="364">
        <v>35169.5</v>
      </c>
      <c r="Q601" s="364">
        <v>31</v>
      </c>
      <c r="R601" s="364"/>
      <c r="S601" s="364"/>
      <c r="T601" s="364">
        <v>741.58</v>
      </c>
      <c r="U601" s="364">
        <v>1143.23</v>
      </c>
      <c r="V601" s="364">
        <v>11772.02</v>
      </c>
      <c r="W601" s="364">
        <v>9.0399999999999991</v>
      </c>
      <c r="X601" s="364">
        <v>38752</v>
      </c>
      <c r="Y601" s="364">
        <v>69</v>
      </c>
      <c r="Z601" s="364"/>
      <c r="AA601" s="364"/>
      <c r="AB601" s="364">
        <v>9184.2900000000009</v>
      </c>
      <c r="AC601" s="364">
        <v>0</v>
      </c>
      <c r="AD601" s="364"/>
      <c r="AE601" s="363"/>
      <c r="AF601" s="364"/>
      <c r="AG601" s="365"/>
      <c r="AH601" s="364"/>
      <c r="AI601" s="363"/>
      <c r="AJ601" s="397">
        <v>911.43</v>
      </c>
      <c r="AK601" s="365">
        <v>11.4</v>
      </c>
      <c r="AL601" s="397">
        <v>75.87</v>
      </c>
      <c r="AM601" s="365">
        <v>0.01</v>
      </c>
      <c r="AN601" s="397">
        <v>181.9</v>
      </c>
      <c r="AO601" s="365">
        <v>0</v>
      </c>
    </row>
    <row r="602" spans="1:41" ht="15" x14ac:dyDescent="0.2">
      <c r="A602" s="383">
        <f t="shared" si="35"/>
        <v>45857</v>
      </c>
      <c r="B602" s="93" t="s">
        <v>2185</v>
      </c>
      <c r="C602" s="101" t="str">
        <f t="shared" si="34"/>
        <v>45857 0000H</v>
      </c>
      <c r="D602" s="261">
        <v>2874.22</v>
      </c>
      <c r="E602" s="262">
        <v>49.74</v>
      </c>
      <c r="F602" s="261">
        <v>1126.79</v>
      </c>
      <c r="G602" s="262">
        <v>6.21</v>
      </c>
      <c r="H602" s="261"/>
      <c r="I602" s="367"/>
      <c r="J602" s="424">
        <v>77058.22</v>
      </c>
      <c r="K602" s="366">
        <v>965.96</v>
      </c>
      <c r="L602" s="366" t="s">
        <v>2189</v>
      </c>
      <c r="M602" s="262">
        <v>115.09</v>
      </c>
      <c r="N602" s="261">
        <v>7761.41</v>
      </c>
      <c r="O602" s="366">
        <v>19.05</v>
      </c>
      <c r="P602" s="366">
        <v>35171.300000000003</v>
      </c>
      <c r="Q602" s="366">
        <v>31</v>
      </c>
      <c r="R602" s="366"/>
      <c r="S602" s="366"/>
      <c r="T602" s="366">
        <v>741.64</v>
      </c>
      <c r="U602" s="366">
        <v>1144.22</v>
      </c>
      <c r="V602" s="366">
        <v>11774.89</v>
      </c>
      <c r="W602" s="366">
        <v>9.0399999999999991</v>
      </c>
      <c r="X602" s="366">
        <v>38754</v>
      </c>
      <c r="Y602" s="366">
        <v>69</v>
      </c>
      <c r="Z602" s="366"/>
      <c r="AA602" s="366"/>
      <c r="AB602" s="366">
        <v>9188.74</v>
      </c>
      <c r="AC602" s="366">
        <v>0</v>
      </c>
      <c r="AD602" s="366"/>
      <c r="AE602" s="262"/>
      <c r="AF602" s="366"/>
      <c r="AG602" s="367"/>
      <c r="AH602" s="366"/>
      <c r="AI602" s="262"/>
      <c r="AJ602" s="396">
        <v>916.16</v>
      </c>
      <c r="AK602" s="367">
        <v>11.4</v>
      </c>
      <c r="AL602" s="396">
        <v>75.87</v>
      </c>
      <c r="AM602" s="367">
        <v>0.01</v>
      </c>
      <c r="AN602" s="396">
        <v>183.29</v>
      </c>
      <c r="AO602" s="367">
        <v>0</v>
      </c>
    </row>
    <row r="603" spans="1:41" ht="15" x14ac:dyDescent="0.2">
      <c r="A603" s="383">
        <f t="shared" si="35"/>
        <v>45857</v>
      </c>
      <c r="B603" s="93" t="s">
        <v>285</v>
      </c>
      <c r="C603" s="101" t="str">
        <f t="shared" si="34"/>
        <v>45857 1200H</v>
      </c>
      <c r="D603" s="362">
        <v>2877.49</v>
      </c>
      <c r="E603" s="363">
        <v>49.74</v>
      </c>
      <c r="F603" s="362">
        <v>1126.79</v>
      </c>
      <c r="G603" s="363">
        <v>6.21</v>
      </c>
      <c r="H603" s="362"/>
      <c r="I603" s="365"/>
      <c r="J603" s="423">
        <v>77058.22</v>
      </c>
      <c r="K603" s="364">
        <v>956.47</v>
      </c>
      <c r="L603" s="364">
        <v>33876.85</v>
      </c>
      <c r="M603" s="363">
        <v>115.13</v>
      </c>
      <c r="N603" s="362">
        <v>7766.68</v>
      </c>
      <c r="O603" s="364">
        <v>19.05</v>
      </c>
      <c r="P603" s="364">
        <v>35172.300000000003</v>
      </c>
      <c r="Q603" s="364">
        <v>31.1</v>
      </c>
      <c r="R603" s="364"/>
      <c r="S603" s="364"/>
      <c r="T603" s="364">
        <v>741.65</v>
      </c>
      <c r="U603" s="364">
        <v>1145.3800000000001</v>
      </c>
      <c r="V603" s="364">
        <v>11778.23</v>
      </c>
      <c r="W603" s="364">
        <v>9.0399999999999991</v>
      </c>
      <c r="X603" s="364">
        <v>38758</v>
      </c>
      <c r="Y603" s="364">
        <v>69</v>
      </c>
      <c r="Z603" s="364"/>
      <c r="AA603" s="364"/>
      <c r="AB603" s="364">
        <v>9193</v>
      </c>
      <c r="AC603" s="364">
        <v>0</v>
      </c>
      <c r="AD603" s="364"/>
      <c r="AE603" s="363"/>
      <c r="AF603" s="364"/>
      <c r="AG603" s="365"/>
      <c r="AH603" s="364"/>
      <c r="AI603" s="363"/>
      <c r="AJ603" s="397">
        <v>918.81</v>
      </c>
      <c r="AK603" s="365">
        <v>11.43</v>
      </c>
      <c r="AL603" s="397">
        <v>75.87</v>
      </c>
      <c r="AM603" s="365">
        <v>0.01</v>
      </c>
      <c r="AN603" s="397">
        <v>184.07</v>
      </c>
      <c r="AO603" s="365">
        <v>0</v>
      </c>
    </row>
    <row r="604" spans="1:41" ht="15" x14ac:dyDescent="0.2">
      <c r="A604" s="383">
        <f t="shared" si="35"/>
        <v>45858</v>
      </c>
      <c r="B604" s="93" t="s">
        <v>2185</v>
      </c>
      <c r="C604" s="101" t="str">
        <f t="shared" si="34"/>
        <v>45858 0000H</v>
      </c>
      <c r="D604" s="261">
        <v>2881.85</v>
      </c>
      <c r="E604" s="262">
        <v>49.74</v>
      </c>
      <c r="F604" s="261">
        <v>1126.79</v>
      </c>
      <c r="G604" s="262">
        <v>6.21</v>
      </c>
      <c r="H604" s="261"/>
      <c r="I604" s="367"/>
      <c r="J604" s="424">
        <v>77060.11</v>
      </c>
      <c r="K604" s="421">
        <v>946.82</v>
      </c>
      <c r="L604" s="366">
        <v>33876.85</v>
      </c>
      <c r="M604" s="262">
        <v>115.16</v>
      </c>
      <c r="N604" s="261">
        <v>7772.41</v>
      </c>
      <c r="O604" s="366">
        <v>19.05</v>
      </c>
      <c r="P604" s="366">
        <v>35174.199999999997</v>
      </c>
      <c r="Q604" s="366">
        <v>31.1</v>
      </c>
      <c r="R604" s="366"/>
      <c r="S604" s="366"/>
      <c r="T604" s="366">
        <v>741.74</v>
      </c>
      <c r="U604" s="366">
        <v>1146.1099999999999</v>
      </c>
      <c r="V604" s="366">
        <v>11781.97</v>
      </c>
      <c r="W604" s="366">
        <v>9.0399999999999991</v>
      </c>
      <c r="X604" s="366">
        <v>38764</v>
      </c>
      <c r="Y604" s="366">
        <v>69</v>
      </c>
      <c r="Z604" s="366"/>
      <c r="AA604" s="366"/>
      <c r="AB604" s="366">
        <v>9199.6299999999992</v>
      </c>
      <c r="AC604" s="366">
        <v>0</v>
      </c>
      <c r="AD604" s="366"/>
      <c r="AE604" s="262"/>
      <c r="AF604" s="366"/>
      <c r="AG604" s="367"/>
      <c r="AH604" s="366"/>
      <c r="AI604" s="262"/>
      <c r="AJ604" s="396">
        <v>926.44</v>
      </c>
      <c r="AK604" s="367">
        <v>11.43</v>
      </c>
      <c r="AL604" s="396">
        <v>76</v>
      </c>
      <c r="AM604" s="367">
        <v>0.01</v>
      </c>
      <c r="AN604" s="396">
        <v>186.1</v>
      </c>
      <c r="AO604" s="367">
        <v>0</v>
      </c>
    </row>
    <row r="605" spans="1:41" ht="15" x14ac:dyDescent="0.2">
      <c r="A605" s="383">
        <f t="shared" si="35"/>
        <v>45858</v>
      </c>
      <c r="B605" s="93" t="s">
        <v>285</v>
      </c>
      <c r="C605" s="101" t="str">
        <f t="shared" si="34"/>
        <v>45858 1200H</v>
      </c>
      <c r="D605" s="362">
        <v>2885.41</v>
      </c>
      <c r="E605" s="363">
        <v>49.74</v>
      </c>
      <c r="F605" s="362">
        <v>1126.79</v>
      </c>
      <c r="G605" s="363">
        <v>6.21</v>
      </c>
      <c r="H605" s="362"/>
      <c r="I605" s="365"/>
      <c r="J605" s="423">
        <v>77060.63</v>
      </c>
      <c r="K605" s="364">
        <v>957.14</v>
      </c>
      <c r="L605" s="364">
        <v>33876.85</v>
      </c>
      <c r="M605" s="363">
        <v>115.2</v>
      </c>
      <c r="N605" s="364">
        <v>7778.17</v>
      </c>
      <c r="O605" s="364">
        <v>19.05</v>
      </c>
      <c r="P605" s="364">
        <v>35175.4</v>
      </c>
      <c r="Q605" s="364">
        <v>31.2</v>
      </c>
      <c r="R605" s="364"/>
      <c r="S605" s="364"/>
      <c r="T605" s="364">
        <v>741.76</v>
      </c>
      <c r="U605" s="364">
        <v>1147.3499999999999</v>
      </c>
      <c r="V605" s="364">
        <v>11785.47</v>
      </c>
      <c r="W605" s="364">
        <v>9.0399999999999991</v>
      </c>
      <c r="X605" s="364">
        <v>38717</v>
      </c>
      <c r="Y605" s="364">
        <v>69</v>
      </c>
      <c r="Z605" s="364"/>
      <c r="AA605" s="364"/>
      <c r="AB605" s="364">
        <v>9205.16</v>
      </c>
      <c r="AC605" s="364">
        <v>0</v>
      </c>
      <c r="AD605" s="364"/>
      <c r="AE605" s="363"/>
      <c r="AF605" s="364"/>
      <c r="AG605" s="365"/>
      <c r="AH605" s="364"/>
      <c r="AI605" s="363"/>
      <c r="AJ605" s="397">
        <v>932.03</v>
      </c>
      <c r="AK605" s="365">
        <v>11.43</v>
      </c>
      <c r="AL605" s="397">
        <v>76</v>
      </c>
      <c r="AM605" s="365">
        <v>0.01</v>
      </c>
      <c r="AN605" s="397">
        <v>187.72</v>
      </c>
      <c r="AO605" s="365">
        <v>0</v>
      </c>
    </row>
    <row r="606" spans="1:41" ht="15" x14ac:dyDescent="0.2">
      <c r="A606" s="383">
        <f t="shared" si="35"/>
        <v>45859</v>
      </c>
      <c r="B606" s="93" t="s">
        <v>2185</v>
      </c>
      <c r="C606" s="101" t="str">
        <f t="shared" si="34"/>
        <v>45859 0000H</v>
      </c>
      <c r="D606" s="261">
        <v>2890.2</v>
      </c>
      <c r="E606" s="262">
        <v>49.74</v>
      </c>
      <c r="F606" s="261">
        <v>1126.79</v>
      </c>
      <c r="G606" s="262">
        <v>6.21</v>
      </c>
      <c r="H606" s="261"/>
      <c r="I606" s="367"/>
      <c r="J606" s="424">
        <v>77066.02</v>
      </c>
      <c r="K606" s="366">
        <v>957.23</v>
      </c>
      <c r="L606" s="366">
        <v>33877.86</v>
      </c>
      <c r="M606" s="262">
        <v>115.24</v>
      </c>
      <c r="N606" s="261">
        <v>7784</v>
      </c>
      <c r="O606" s="366">
        <v>19.05</v>
      </c>
      <c r="P606" s="366">
        <v>35178.800000000003</v>
      </c>
      <c r="Q606" s="366">
        <v>31.2</v>
      </c>
      <c r="R606" s="366"/>
      <c r="S606" s="366"/>
      <c r="T606" s="366">
        <v>741.76</v>
      </c>
      <c r="U606" s="366">
        <v>1149.0899999999999</v>
      </c>
      <c r="V606" s="366">
        <v>11790.15</v>
      </c>
      <c r="W606" s="366">
        <v>9.0399999999999991</v>
      </c>
      <c r="X606" s="366">
        <v>38777</v>
      </c>
      <c r="Y606" s="366">
        <v>69</v>
      </c>
      <c r="Z606" s="366"/>
      <c r="AA606" s="366"/>
      <c r="AB606" s="366">
        <v>9210.75</v>
      </c>
      <c r="AC606" s="366">
        <v>0</v>
      </c>
      <c r="AD606" s="366"/>
      <c r="AE606" s="262"/>
      <c r="AF606" s="366"/>
      <c r="AG606" s="367"/>
      <c r="AH606" s="366"/>
      <c r="AI606" s="262"/>
      <c r="AJ606" s="396">
        <v>939.18</v>
      </c>
      <c r="AK606" s="367">
        <v>11.43</v>
      </c>
      <c r="AL606" s="396">
        <v>76</v>
      </c>
      <c r="AM606" s="367">
        <v>0.01</v>
      </c>
      <c r="AN606" s="396">
        <v>189.77</v>
      </c>
      <c r="AO606" s="367">
        <v>0</v>
      </c>
    </row>
    <row r="607" spans="1:41" ht="15" x14ac:dyDescent="0.2">
      <c r="A607" s="383">
        <f t="shared" si="35"/>
        <v>45859</v>
      </c>
      <c r="B607" s="93" t="s">
        <v>285</v>
      </c>
      <c r="C607" s="101" t="str">
        <f t="shared" si="34"/>
        <v>45859 1200H</v>
      </c>
      <c r="D607" s="362">
        <v>2893.93</v>
      </c>
      <c r="E607" s="363">
        <v>49.74</v>
      </c>
      <c r="F607" s="362">
        <v>1126.79</v>
      </c>
      <c r="G607" s="363">
        <v>6.21</v>
      </c>
      <c r="H607" s="362"/>
      <c r="I607" s="365"/>
      <c r="J607" s="456">
        <v>77067.539999999994</v>
      </c>
      <c r="K607" s="364">
        <v>957.58</v>
      </c>
      <c r="L607" s="364">
        <v>33878.559999999998</v>
      </c>
      <c r="M607" s="363">
        <v>115.27</v>
      </c>
      <c r="N607" s="362">
        <v>7789.69</v>
      </c>
      <c r="O607" s="364">
        <v>19.05</v>
      </c>
      <c r="P607" s="364">
        <v>35180.6</v>
      </c>
      <c r="Q607" s="364">
        <v>31.3</v>
      </c>
      <c r="R607" s="364"/>
      <c r="S607" s="364"/>
      <c r="T607" s="364">
        <v>741.76</v>
      </c>
      <c r="U607" s="364">
        <v>1150.3499999999999</v>
      </c>
      <c r="V607" s="364">
        <v>11794</v>
      </c>
      <c r="W607" s="364">
        <v>9.0399999999999991</v>
      </c>
      <c r="X607" s="364">
        <v>38784</v>
      </c>
      <c r="Y607" s="364">
        <v>69</v>
      </c>
      <c r="Z607" s="364"/>
      <c r="AA607" s="364"/>
      <c r="AB607" s="364">
        <v>9217.14</v>
      </c>
      <c r="AC607" s="364">
        <v>0</v>
      </c>
      <c r="AD607" s="364"/>
      <c r="AE607" s="363"/>
      <c r="AF607" s="364"/>
      <c r="AG607" s="365"/>
      <c r="AH607" s="364"/>
      <c r="AI607" s="363"/>
      <c r="AJ607" s="397">
        <v>945.75</v>
      </c>
      <c r="AK607" s="365">
        <v>11.43</v>
      </c>
      <c r="AL607" s="397">
        <v>76</v>
      </c>
      <c r="AM607" s="365">
        <v>0.01</v>
      </c>
      <c r="AN607" s="397">
        <v>191.53</v>
      </c>
      <c r="AO607" s="365">
        <v>0</v>
      </c>
    </row>
    <row r="608" spans="1:41" ht="15" x14ac:dyDescent="0.2">
      <c r="A608" s="383">
        <f t="shared" si="35"/>
        <v>45860</v>
      </c>
      <c r="B608" s="93" t="s">
        <v>2185</v>
      </c>
      <c r="C608" s="101" t="str">
        <f t="shared" si="34"/>
        <v>45860 0000H</v>
      </c>
      <c r="D608" s="261">
        <v>2898.43</v>
      </c>
      <c r="E608" s="262">
        <v>49.74</v>
      </c>
      <c r="F608" s="261">
        <v>1126.79</v>
      </c>
      <c r="G608" s="262">
        <v>6.21</v>
      </c>
      <c r="H608" s="261"/>
      <c r="I608" s="367"/>
      <c r="J608" s="424">
        <v>77071.86</v>
      </c>
      <c r="K608" s="366">
        <v>957.7</v>
      </c>
      <c r="L608" s="366">
        <v>33881.35</v>
      </c>
      <c r="M608" s="262">
        <v>115.28</v>
      </c>
      <c r="N608" s="261">
        <v>7795.5</v>
      </c>
      <c r="O608" s="366">
        <v>19.05</v>
      </c>
      <c r="P608" s="366">
        <v>35183.699999999997</v>
      </c>
      <c r="Q608" s="366">
        <v>31.3</v>
      </c>
      <c r="R608" s="366"/>
      <c r="S608" s="366"/>
      <c r="T608" s="366">
        <v>741.81</v>
      </c>
      <c r="U608" s="366">
        <v>1151.68</v>
      </c>
      <c r="V608" s="366">
        <v>11798.45</v>
      </c>
      <c r="W608" s="366">
        <v>9.0399999999999991</v>
      </c>
      <c r="X608" s="366">
        <v>38792</v>
      </c>
      <c r="Y608" s="366">
        <v>69</v>
      </c>
      <c r="Z608" s="366"/>
      <c r="AA608" s="366"/>
      <c r="AB608" s="366">
        <v>9224.16</v>
      </c>
      <c r="AC608" s="366">
        <v>0</v>
      </c>
      <c r="AD608" s="366"/>
      <c r="AE608" s="262"/>
      <c r="AF608" s="366"/>
      <c r="AG608" s="367"/>
      <c r="AH608" s="366"/>
      <c r="AI608" s="262"/>
      <c r="AJ608" s="396">
        <v>953.78</v>
      </c>
      <c r="AK608" s="367">
        <v>11.43</v>
      </c>
      <c r="AL608" s="396">
        <v>76.36</v>
      </c>
      <c r="AM608" s="367">
        <v>0.01</v>
      </c>
      <c r="AN608" s="396">
        <v>193.59</v>
      </c>
      <c r="AO608" s="367">
        <v>0</v>
      </c>
    </row>
    <row r="609" spans="1:41" ht="15" x14ac:dyDescent="0.2">
      <c r="A609" s="383">
        <f t="shared" si="35"/>
        <v>45860</v>
      </c>
      <c r="B609" s="93" t="s">
        <v>285</v>
      </c>
      <c r="C609" s="101" t="str">
        <f t="shared" si="34"/>
        <v>45860 1200H</v>
      </c>
      <c r="D609" s="362">
        <v>2902.16</v>
      </c>
      <c r="E609" s="363">
        <v>49.74</v>
      </c>
      <c r="F609" s="362">
        <v>1126.79</v>
      </c>
      <c r="G609" s="363">
        <v>6.21</v>
      </c>
      <c r="H609" s="362"/>
      <c r="I609" s="365"/>
      <c r="J609" s="423">
        <v>77073.81</v>
      </c>
      <c r="K609" s="364">
        <v>958.09</v>
      </c>
      <c r="L609" s="364">
        <v>33882.25</v>
      </c>
      <c r="M609" s="363">
        <v>115.32</v>
      </c>
      <c r="N609" s="362">
        <v>7801.26</v>
      </c>
      <c r="O609" s="364">
        <v>19.05</v>
      </c>
      <c r="P609" s="364">
        <v>35185.599999999999</v>
      </c>
      <c r="Q609" s="364">
        <v>31.3</v>
      </c>
      <c r="R609" s="364"/>
      <c r="S609" s="364"/>
      <c r="T609" s="364">
        <v>741.85</v>
      </c>
      <c r="U609" s="364">
        <v>1152.75</v>
      </c>
      <c r="V609" s="364">
        <v>11802.21</v>
      </c>
      <c r="W609" s="364">
        <v>9.0399999999999991</v>
      </c>
      <c r="X609" s="364">
        <v>38798</v>
      </c>
      <c r="Y609" s="364">
        <v>69</v>
      </c>
      <c r="Z609" s="364"/>
      <c r="AA609" s="364"/>
      <c r="AB609" s="364">
        <v>9230.2199999999993</v>
      </c>
      <c r="AC609" s="364">
        <v>0</v>
      </c>
      <c r="AD609" s="364"/>
      <c r="AE609" s="363"/>
      <c r="AF609" s="364"/>
      <c r="AG609" s="365"/>
      <c r="AH609" s="364"/>
      <c r="AI609" s="363"/>
      <c r="AJ609" s="397">
        <v>960.63</v>
      </c>
      <c r="AK609" s="365">
        <v>11.43</v>
      </c>
      <c r="AL609" s="397">
        <v>76.430000000000007</v>
      </c>
      <c r="AM609" s="365">
        <v>0.01</v>
      </c>
      <c r="AN609" s="397">
        <v>195.43</v>
      </c>
      <c r="AO609" s="365">
        <v>0</v>
      </c>
    </row>
    <row r="610" spans="1:41" ht="15" x14ac:dyDescent="0.2">
      <c r="A610" s="383">
        <f t="shared" si="35"/>
        <v>45861</v>
      </c>
      <c r="B610" s="93" t="s">
        <v>2185</v>
      </c>
      <c r="C610" s="101" t="str">
        <f t="shared" si="34"/>
        <v>45861 0000H</v>
      </c>
      <c r="D610" s="261">
        <v>2907.03</v>
      </c>
      <c r="E610" s="262">
        <v>49.74</v>
      </c>
      <c r="F610" s="261">
        <v>1126.79</v>
      </c>
      <c r="G610" s="262">
        <v>6.21</v>
      </c>
      <c r="H610" s="261"/>
      <c r="I610" s="367"/>
      <c r="J610" s="424">
        <v>77079.66</v>
      </c>
      <c r="K610" s="366">
        <v>958.11</v>
      </c>
      <c r="L610" s="366">
        <v>33885.300000000003</v>
      </c>
      <c r="M610" s="262">
        <v>115.34</v>
      </c>
      <c r="N610" s="261">
        <v>7807.1</v>
      </c>
      <c r="O610" s="366">
        <v>19.05</v>
      </c>
      <c r="P610" s="366">
        <v>35188.5</v>
      </c>
      <c r="Q610" s="366">
        <v>31.3</v>
      </c>
      <c r="R610" s="366"/>
      <c r="S610" s="366"/>
      <c r="T610" s="366">
        <v>742.03</v>
      </c>
      <c r="U610" s="366">
        <v>1153.55</v>
      </c>
      <c r="V610" s="366">
        <v>11806.87</v>
      </c>
      <c r="W610" s="366">
        <v>9.0399999999999991</v>
      </c>
      <c r="X610" s="366">
        <v>38805</v>
      </c>
      <c r="Y610" s="366">
        <v>69</v>
      </c>
      <c r="Z610" s="366"/>
      <c r="AA610" s="366"/>
      <c r="AB610" s="366">
        <v>9237.5499999999993</v>
      </c>
      <c r="AC610" s="366">
        <v>0</v>
      </c>
      <c r="AD610" s="366"/>
      <c r="AE610" s="262"/>
      <c r="AF610" s="366"/>
      <c r="AG610" s="367"/>
      <c r="AH610" s="366"/>
      <c r="AI610" s="262"/>
      <c r="AJ610" s="396">
        <v>969.71</v>
      </c>
      <c r="AK610" s="367">
        <v>11.43</v>
      </c>
      <c r="AL610" s="396">
        <v>77.03</v>
      </c>
      <c r="AM610" s="367">
        <v>0.01</v>
      </c>
      <c r="AN610" s="396">
        <v>197.5</v>
      </c>
      <c r="AO610" s="367">
        <v>0</v>
      </c>
    </row>
    <row r="611" spans="1:41" ht="15" x14ac:dyDescent="0.2">
      <c r="A611" s="383">
        <f t="shared" si="35"/>
        <v>45861</v>
      </c>
      <c r="B611" s="93" t="s">
        <v>285</v>
      </c>
      <c r="C611" s="101" t="str">
        <f t="shared" si="34"/>
        <v>45861 1200H</v>
      </c>
      <c r="D611" s="362">
        <v>2910.81</v>
      </c>
      <c r="E611" s="363">
        <v>49.74</v>
      </c>
      <c r="F611" s="362">
        <v>1126.79</v>
      </c>
      <c r="G611" s="363">
        <v>6.21</v>
      </c>
      <c r="H611" s="362"/>
      <c r="I611" s="365"/>
      <c r="J611" s="423">
        <v>77081.490000000005</v>
      </c>
      <c r="K611" s="364">
        <v>958.41</v>
      </c>
      <c r="L611" s="364">
        <v>33886.129999999997</v>
      </c>
      <c r="M611" s="363">
        <v>115.37</v>
      </c>
      <c r="N611" s="362">
        <v>7812.87</v>
      </c>
      <c r="O611" s="364">
        <v>19.05</v>
      </c>
      <c r="P611" s="364">
        <v>35191.5</v>
      </c>
      <c r="Q611" s="364">
        <v>31.3</v>
      </c>
      <c r="R611" s="364"/>
      <c r="S611" s="364"/>
      <c r="T611" s="364">
        <v>742.04</v>
      </c>
      <c r="U611" s="364">
        <v>1154.78</v>
      </c>
      <c r="V611" s="364">
        <v>11810.79</v>
      </c>
      <c r="W611" s="364">
        <v>9.0399999999999991</v>
      </c>
      <c r="X611" s="364">
        <v>38811</v>
      </c>
      <c r="Y611" s="364">
        <v>69</v>
      </c>
      <c r="Z611" s="364"/>
      <c r="AA611" s="364"/>
      <c r="AB611" s="364">
        <v>9243.8799999999992</v>
      </c>
      <c r="AC611" s="364">
        <v>0</v>
      </c>
      <c r="AD611" s="364"/>
      <c r="AE611" s="363"/>
      <c r="AF611" s="364"/>
      <c r="AG611" s="365"/>
      <c r="AH611" s="364"/>
      <c r="AI611" s="363"/>
      <c r="AJ611" s="397">
        <v>976.51</v>
      </c>
      <c r="AK611" s="365">
        <v>11.43</v>
      </c>
      <c r="AL611" s="397">
        <v>77.03</v>
      </c>
      <c r="AM611" s="365">
        <v>0.01</v>
      </c>
      <c r="AN611" s="397">
        <v>199.44</v>
      </c>
      <c r="AO611" s="365">
        <v>0</v>
      </c>
    </row>
    <row r="612" spans="1:41" ht="15" x14ac:dyDescent="0.2">
      <c r="A612" s="383">
        <f t="shared" si="35"/>
        <v>45862</v>
      </c>
      <c r="B612" s="93" t="s">
        <v>2185</v>
      </c>
      <c r="C612" s="101" t="str">
        <f t="shared" si="34"/>
        <v>45862 0000H</v>
      </c>
      <c r="D612" s="261">
        <v>2915.63</v>
      </c>
      <c r="E612" s="262">
        <v>49.74</v>
      </c>
      <c r="F612" s="261">
        <v>1126.79</v>
      </c>
      <c r="G612" s="262">
        <v>6.21</v>
      </c>
      <c r="H612" s="261"/>
      <c r="I612" s="367"/>
      <c r="J612" s="424">
        <v>77086.95</v>
      </c>
      <c r="K612" s="366">
        <v>958.5</v>
      </c>
      <c r="L612" s="366">
        <v>33889.120000000003</v>
      </c>
      <c r="M612" s="262">
        <v>115.39</v>
      </c>
      <c r="N612" s="261">
        <v>7818.67</v>
      </c>
      <c r="O612" s="366">
        <v>19.05</v>
      </c>
      <c r="P612" s="366">
        <v>35195</v>
      </c>
      <c r="Q612" s="366">
        <v>31.3</v>
      </c>
      <c r="R612" s="366"/>
      <c r="S612" s="366"/>
      <c r="T612" s="366">
        <v>742.04</v>
      </c>
      <c r="U612" s="366">
        <v>1156.07</v>
      </c>
      <c r="V612" s="366">
        <v>11815.26</v>
      </c>
      <c r="W612" s="366">
        <v>9.0399999999999991</v>
      </c>
      <c r="X612" s="366">
        <v>38818</v>
      </c>
      <c r="Y612" s="366">
        <v>69</v>
      </c>
      <c r="Z612" s="366"/>
      <c r="AA612" s="366"/>
      <c r="AB612" s="366">
        <v>9251.35</v>
      </c>
      <c r="AC612" s="366">
        <v>0</v>
      </c>
      <c r="AD612" s="366"/>
      <c r="AE612" s="262"/>
      <c r="AF612" s="366"/>
      <c r="AG612" s="367"/>
      <c r="AH612" s="366"/>
      <c r="AI612" s="262"/>
      <c r="AJ612" s="396">
        <v>983.74</v>
      </c>
      <c r="AK612" s="367">
        <v>11.43</v>
      </c>
      <c r="AL612" s="396">
        <v>77.03</v>
      </c>
      <c r="AM612" s="367">
        <v>0.01</v>
      </c>
      <c r="AN612" s="396">
        <v>201.5</v>
      </c>
      <c r="AO612" s="367">
        <v>0</v>
      </c>
    </row>
    <row r="613" spans="1:41" ht="15" x14ac:dyDescent="0.2">
      <c r="A613" s="383">
        <f t="shared" si="35"/>
        <v>45862</v>
      </c>
      <c r="B613" s="93" t="s">
        <v>285</v>
      </c>
      <c r="C613" s="101" t="str">
        <f t="shared" si="34"/>
        <v>45862 1200H</v>
      </c>
      <c r="D613" s="362">
        <v>2919.57</v>
      </c>
      <c r="E613" s="363">
        <v>49.74</v>
      </c>
      <c r="F613" s="362">
        <v>1126.79</v>
      </c>
      <c r="G613" s="363">
        <v>6.21</v>
      </c>
      <c r="H613" s="362"/>
      <c r="I613" s="365"/>
      <c r="J613" s="423">
        <v>77088.53</v>
      </c>
      <c r="K613" s="364">
        <v>958.81</v>
      </c>
      <c r="L613" s="364">
        <v>33889.730000000003</v>
      </c>
      <c r="M613" s="428">
        <v>115.42</v>
      </c>
      <c r="N613" s="362">
        <v>7824.51</v>
      </c>
      <c r="O613" s="364">
        <v>19.05</v>
      </c>
      <c r="P613" s="364">
        <v>35197.699999999997</v>
      </c>
      <c r="Q613" s="364">
        <v>31.3</v>
      </c>
      <c r="R613" s="364"/>
      <c r="S613" s="364"/>
      <c r="T613" s="364">
        <v>742.04</v>
      </c>
      <c r="U613" s="364">
        <v>1157.4100000000001</v>
      </c>
      <c r="V613" s="364">
        <v>11819.53</v>
      </c>
      <c r="W613" s="364">
        <v>9.0399999999999991</v>
      </c>
      <c r="X613" s="364">
        <v>38824</v>
      </c>
      <c r="Y613" s="364">
        <v>69</v>
      </c>
      <c r="Z613" s="364"/>
      <c r="AA613" s="364"/>
      <c r="AB613" s="364">
        <v>9257.92</v>
      </c>
      <c r="AC613" s="364">
        <v>0</v>
      </c>
      <c r="AD613" s="364"/>
      <c r="AE613" s="363"/>
      <c r="AF613" s="364"/>
      <c r="AG613" s="365"/>
      <c r="AH613" s="364"/>
      <c r="AI613" s="363"/>
      <c r="AJ613" s="397">
        <v>989.96</v>
      </c>
      <c r="AK613" s="365">
        <v>11.43</v>
      </c>
      <c r="AL613" s="397">
        <v>77.03</v>
      </c>
      <c r="AM613" s="365">
        <v>0.01</v>
      </c>
      <c r="AN613" s="397">
        <v>203.28</v>
      </c>
      <c r="AO613" s="365">
        <v>0</v>
      </c>
    </row>
    <row r="614" spans="1:41" ht="15" x14ac:dyDescent="0.2">
      <c r="A614" s="383">
        <f>A612+1</f>
        <v>45863</v>
      </c>
      <c r="B614" s="93" t="s">
        <v>2185</v>
      </c>
      <c r="C614" s="101" t="str">
        <f t="shared" si="34"/>
        <v>45863 0000H</v>
      </c>
      <c r="D614" s="261">
        <v>2924.13</v>
      </c>
      <c r="E614" s="262">
        <v>49.74</v>
      </c>
      <c r="F614" s="261">
        <v>1126.79</v>
      </c>
      <c r="G614" s="262">
        <v>6.21</v>
      </c>
      <c r="H614" s="261"/>
      <c r="I614" s="367"/>
      <c r="J614" s="424">
        <v>77094.62</v>
      </c>
      <c r="K614" s="366">
        <v>958.84</v>
      </c>
      <c r="L614" s="366">
        <v>33893.39</v>
      </c>
      <c r="M614" s="262">
        <v>115.43</v>
      </c>
      <c r="N614" s="261">
        <v>7830.28</v>
      </c>
      <c r="O614" s="366">
        <v>19.05</v>
      </c>
      <c r="P614" s="366">
        <v>35201.5</v>
      </c>
      <c r="Q614" s="366">
        <v>31.3</v>
      </c>
      <c r="R614" s="366"/>
      <c r="S614" s="366"/>
      <c r="T614" s="366">
        <v>742.05</v>
      </c>
      <c r="U614" s="366">
        <v>1158.46</v>
      </c>
      <c r="V614" s="366">
        <v>11824.15</v>
      </c>
      <c r="W614" s="366">
        <v>9.0399999999999991</v>
      </c>
      <c r="X614" s="366">
        <v>38831</v>
      </c>
      <c r="Y614" s="366">
        <v>69</v>
      </c>
      <c r="Z614" s="366"/>
      <c r="AA614" s="366"/>
      <c r="AB614" s="366">
        <v>9265.0499999999993</v>
      </c>
      <c r="AC614" s="366">
        <v>0</v>
      </c>
      <c r="AD614" s="366"/>
      <c r="AE614" s="262"/>
      <c r="AF614" s="366"/>
      <c r="AG614" s="367"/>
      <c r="AH614" s="366"/>
      <c r="AI614" s="262"/>
      <c r="AJ614" s="396">
        <v>997.58</v>
      </c>
      <c r="AK614" s="367">
        <v>11.43</v>
      </c>
      <c r="AL614" s="396">
        <v>77.03</v>
      </c>
      <c r="AM614" s="367">
        <v>0.01</v>
      </c>
      <c r="AN614" s="396">
        <v>205.44</v>
      </c>
      <c r="AO614" s="367">
        <v>0</v>
      </c>
    </row>
    <row r="615" spans="1:41" ht="15.75" thickBot="1" x14ac:dyDescent="0.25">
      <c r="A615" s="389">
        <f>A613+1</f>
        <v>45863</v>
      </c>
      <c r="B615" s="390" t="s">
        <v>285</v>
      </c>
      <c r="C615" s="391" t="str">
        <f t="shared" si="34"/>
        <v>45863 1200H</v>
      </c>
      <c r="D615" s="392">
        <v>2927.74</v>
      </c>
      <c r="E615" s="393">
        <v>49.74</v>
      </c>
      <c r="F615" s="392">
        <v>1126.79</v>
      </c>
      <c r="G615" s="393">
        <v>6.21</v>
      </c>
      <c r="H615" s="392"/>
      <c r="I615" s="395"/>
      <c r="J615" s="444">
        <v>77094.62</v>
      </c>
      <c r="K615" s="394">
        <v>959.2</v>
      </c>
      <c r="L615" s="394">
        <v>33894.379999999997</v>
      </c>
      <c r="M615" s="393">
        <v>115.46</v>
      </c>
      <c r="N615" s="392">
        <v>7836.12</v>
      </c>
      <c r="O615" s="394">
        <v>19.05</v>
      </c>
      <c r="P615" s="394">
        <v>35203.4</v>
      </c>
      <c r="Q615" s="394">
        <v>31.3</v>
      </c>
      <c r="R615" s="394"/>
      <c r="S615" s="394"/>
      <c r="T615" s="394">
        <v>742.06</v>
      </c>
      <c r="U615" s="394">
        <v>1159.8599999999999</v>
      </c>
      <c r="V615" s="394">
        <v>11827.99</v>
      </c>
      <c r="W615" s="394">
        <v>9.0399999999999991</v>
      </c>
      <c r="X615" s="394">
        <v>38837</v>
      </c>
      <c r="Y615" s="394">
        <v>69</v>
      </c>
      <c r="Z615" s="394"/>
      <c r="AA615" s="394"/>
      <c r="AB615" s="394">
        <v>9271.32</v>
      </c>
      <c r="AC615" s="394">
        <v>0</v>
      </c>
      <c r="AD615" s="394"/>
      <c r="AE615" s="393"/>
      <c r="AF615" s="394"/>
      <c r="AG615" s="395"/>
      <c r="AH615" s="394"/>
      <c r="AI615" s="393"/>
      <c r="AJ615" s="404">
        <v>1005.43</v>
      </c>
      <c r="AK615" s="395">
        <v>11.43</v>
      </c>
      <c r="AL615" s="404">
        <v>77.209999999999994</v>
      </c>
      <c r="AM615" s="395">
        <v>0.01</v>
      </c>
      <c r="AN615" s="404">
        <v>207.53</v>
      </c>
      <c r="AO615" s="395">
        <v>0</v>
      </c>
    </row>
    <row r="616" spans="1:41" ht="15" thickBot="1" x14ac:dyDescent="0.25"/>
    <row r="617" spans="1:41" ht="15" x14ac:dyDescent="0.2">
      <c r="A617" s="376">
        <f>A615+1</f>
        <v>45864</v>
      </c>
      <c r="B617" s="377" t="s">
        <v>2185</v>
      </c>
      <c r="C617" s="378" t="str">
        <f t="shared" ref="C617:C676" si="36">A617 &amp; " " &amp;B617</f>
        <v>45864 0000H</v>
      </c>
      <c r="D617" s="379">
        <v>2932.48</v>
      </c>
      <c r="E617" s="380">
        <v>49.74</v>
      </c>
      <c r="F617" s="379">
        <v>1126.79</v>
      </c>
      <c r="G617" s="380">
        <v>6.21</v>
      </c>
      <c r="H617" s="379"/>
      <c r="I617" s="382"/>
      <c r="J617" s="422">
        <v>77095.929999999993</v>
      </c>
      <c r="K617" s="381">
        <v>959.48</v>
      </c>
      <c r="L617" s="381">
        <v>33896.800000000003</v>
      </c>
      <c r="M617" s="382">
        <v>115.47</v>
      </c>
      <c r="N617" s="422">
        <v>7841.83</v>
      </c>
      <c r="O617" s="381">
        <v>19.05</v>
      </c>
      <c r="P617" s="381">
        <v>35205.9</v>
      </c>
      <c r="Q617" s="381">
        <v>31.3</v>
      </c>
      <c r="R617" s="381"/>
      <c r="S617" s="381"/>
      <c r="T617" s="381">
        <v>742.06</v>
      </c>
      <c r="U617" s="381">
        <v>1161.4100000000001</v>
      </c>
      <c r="V617" s="381">
        <v>11832.32</v>
      </c>
      <c r="W617" s="381">
        <v>9.0399999999999991</v>
      </c>
      <c r="X617" s="381">
        <v>38844</v>
      </c>
      <c r="Y617" s="381">
        <v>69</v>
      </c>
      <c r="Z617" s="381"/>
      <c r="AA617" s="381"/>
      <c r="AB617" s="381">
        <v>9278.1299999999992</v>
      </c>
      <c r="AC617" s="381">
        <v>0</v>
      </c>
      <c r="AD617" s="381"/>
      <c r="AE617" s="380"/>
      <c r="AF617" s="381"/>
      <c r="AG617" s="382"/>
      <c r="AH617" s="381"/>
      <c r="AI617" s="380"/>
      <c r="AJ617" s="400">
        <v>1012.71</v>
      </c>
      <c r="AK617" s="382">
        <v>11.43</v>
      </c>
      <c r="AL617" s="400">
        <v>77.27</v>
      </c>
      <c r="AM617" s="382">
        <v>0.01</v>
      </c>
      <c r="AN617" s="400">
        <v>209.54</v>
      </c>
      <c r="AO617" s="382">
        <v>0</v>
      </c>
    </row>
    <row r="618" spans="1:41" ht="15" x14ac:dyDescent="0.2">
      <c r="A618" s="383">
        <f>A617</f>
        <v>45864</v>
      </c>
      <c r="B618" s="93" t="s">
        <v>285</v>
      </c>
      <c r="C618" s="101" t="str">
        <f t="shared" si="36"/>
        <v>45864 1200H</v>
      </c>
      <c r="D618" s="362">
        <v>2936.03</v>
      </c>
      <c r="E618" s="363">
        <v>49.74</v>
      </c>
      <c r="F618" s="362">
        <v>1126.79</v>
      </c>
      <c r="G618" s="363">
        <v>6.21</v>
      </c>
      <c r="H618" s="362"/>
      <c r="I618" s="365"/>
      <c r="J618" s="423">
        <v>77096.509999999995</v>
      </c>
      <c r="K618" s="364">
        <v>959.81</v>
      </c>
      <c r="L618" s="364">
        <v>33896.800000000003</v>
      </c>
      <c r="M618" s="365">
        <v>115.51</v>
      </c>
      <c r="N618" s="423">
        <v>7847.63</v>
      </c>
      <c r="O618" s="364">
        <v>19.05</v>
      </c>
      <c r="P618" s="364">
        <v>35207</v>
      </c>
      <c r="Q618" s="364">
        <v>31.4</v>
      </c>
      <c r="R618" s="364"/>
      <c r="S618" s="364"/>
      <c r="T618" s="364">
        <v>742.06</v>
      </c>
      <c r="U618" s="364">
        <v>1162.82</v>
      </c>
      <c r="V618" s="364">
        <v>11835.9</v>
      </c>
      <c r="W618" s="364">
        <v>9.0399999999999991</v>
      </c>
      <c r="X618" s="364">
        <v>38850</v>
      </c>
      <c r="Y618" s="364">
        <v>69</v>
      </c>
      <c r="Z618" s="364"/>
      <c r="AA618" s="364"/>
      <c r="AB618" s="364">
        <v>9283.5499999999993</v>
      </c>
      <c r="AC618" s="364">
        <v>0</v>
      </c>
      <c r="AD618" s="364"/>
      <c r="AE618" s="363"/>
      <c r="AF618" s="364"/>
      <c r="AG618" s="365"/>
      <c r="AH618" s="364"/>
      <c r="AI618" s="363"/>
      <c r="AJ618" s="397">
        <v>1016.3</v>
      </c>
      <c r="AK618" s="365">
        <v>11.43</v>
      </c>
      <c r="AL618" s="397">
        <v>77.27</v>
      </c>
      <c r="AM618" s="365">
        <v>0.01</v>
      </c>
      <c r="AN618" s="397">
        <v>211.15</v>
      </c>
      <c r="AO618" s="365">
        <v>0</v>
      </c>
    </row>
    <row r="619" spans="1:41" ht="15" x14ac:dyDescent="0.2">
      <c r="A619" s="383">
        <f t="shared" ref="A619:A674" si="37">A617+1</f>
        <v>45865</v>
      </c>
      <c r="B619" s="93" t="s">
        <v>2185</v>
      </c>
      <c r="C619" s="101" t="str">
        <f t="shared" si="36"/>
        <v>45865 0000H</v>
      </c>
      <c r="D619" s="261">
        <v>2940.6</v>
      </c>
      <c r="E619" s="262">
        <v>49.74</v>
      </c>
      <c r="F619" s="261">
        <v>1126.79</v>
      </c>
      <c r="G619" s="262">
        <v>6.21</v>
      </c>
      <c r="H619" s="261"/>
      <c r="I619" s="367"/>
      <c r="J619" s="424">
        <v>77100.039999999994</v>
      </c>
      <c r="K619" s="366">
        <v>960</v>
      </c>
      <c r="L619" s="366">
        <v>33898.050000000003</v>
      </c>
      <c r="M619" s="367">
        <v>115.55</v>
      </c>
      <c r="N619" s="424">
        <v>7853.38</v>
      </c>
      <c r="O619" s="366">
        <v>19.05</v>
      </c>
      <c r="P619" s="366">
        <v>35210.1</v>
      </c>
      <c r="Q619" s="366">
        <v>31.4</v>
      </c>
      <c r="R619" s="366"/>
      <c r="S619" s="366"/>
      <c r="T619" s="366">
        <v>742.12</v>
      </c>
      <c r="U619" s="366">
        <v>1164.0999999999999</v>
      </c>
      <c r="V619" s="366">
        <v>11840.55</v>
      </c>
      <c r="W619" s="366">
        <v>9.0399999999999991</v>
      </c>
      <c r="X619" s="366">
        <v>38857</v>
      </c>
      <c r="Y619" s="366">
        <v>69</v>
      </c>
      <c r="Z619" s="366"/>
      <c r="AA619" s="366"/>
      <c r="AB619" s="366">
        <v>9290.7099999999991</v>
      </c>
      <c r="AC619" s="366">
        <v>0</v>
      </c>
      <c r="AD619" s="366"/>
      <c r="AE619" s="262"/>
      <c r="AF619" s="366"/>
      <c r="AG619" s="367"/>
      <c r="AH619" s="366"/>
      <c r="AI619" s="262"/>
      <c r="AJ619" s="396">
        <v>1026.45</v>
      </c>
      <c r="AK619" s="367">
        <v>11.43</v>
      </c>
      <c r="AL619" s="396">
        <v>77.459999999999994</v>
      </c>
      <c r="AM619" s="367">
        <v>0.01</v>
      </c>
      <c r="AN619" s="396">
        <v>213.28</v>
      </c>
      <c r="AO619" s="367">
        <v>0</v>
      </c>
    </row>
    <row r="620" spans="1:41" ht="15" x14ac:dyDescent="0.2">
      <c r="A620" s="383">
        <f t="shared" si="37"/>
        <v>45865</v>
      </c>
      <c r="B620" s="93" t="s">
        <v>285</v>
      </c>
      <c r="C620" s="101" t="str">
        <f t="shared" si="36"/>
        <v>45865 1200H</v>
      </c>
      <c r="D620" s="362">
        <v>2943.9</v>
      </c>
      <c r="E620" s="363">
        <v>49.74</v>
      </c>
      <c r="F620" s="362">
        <v>1126.79</v>
      </c>
      <c r="G620" s="363">
        <v>6.21</v>
      </c>
      <c r="H620" s="362"/>
      <c r="I620" s="365"/>
      <c r="J620" s="423">
        <v>77101.05</v>
      </c>
      <c r="K620" s="364">
        <v>960.26</v>
      </c>
      <c r="L620" s="364">
        <v>33898.839999999997</v>
      </c>
      <c r="M620" s="365">
        <v>115.58</v>
      </c>
      <c r="N620" s="423">
        <v>7859.23</v>
      </c>
      <c r="O620" s="364">
        <v>19.05</v>
      </c>
      <c r="P620" s="364">
        <v>35211.300000000003</v>
      </c>
      <c r="Q620" s="364">
        <v>31.5</v>
      </c>
      <c r="R620" s="364"/>
      <c r="S620" s="364"/>
      <c r="T620" s="364">
        <v>742.12</v>
      </c>
      <c r="U620" s="364">
        <v>1165.45</v>
      </c>
      <c r="V620" s="364">
        <v>11844.3</v>
      </c>
      <c r="W620" s="364">
        <v>9.0399999999999991</v>
      </c>
      <c r="X620" s="364">
        <v>38863</v>
      </c>
      <c r="Y620" s="364">
        <v>69</v>
      </c>
      <c r="Z620" s="364"/>
      <c r="AA620" s="364"/>
      <c r="AB620" s="364">
        <v>9296.89</v>
      </c>
      <c r="AC620" s="364">
        <v>0</v>
      </c>
      <c r="AD620" s="364"/>
      <c r="AE620" s="363"/>
      <c r="AF620" s="364"/>
      <c r="AG620" s="365"/>
      <c r="AH620" s="364"/>
      <c r="AI620" s="363"/>
      <c r="AJ620" s="397">
        <v>1032.42</v>
      </c>
      <c r="AK620" s="365">
        <v>11.43</v>
      </c>
      <c r="AL620" s="397">
        <v>77.459999999999994</v>
      </c>
      <c r="AM620" s="365">
        <v>0.01</v>
      </c>
      <c r="AN620" s="397">
        <v>215</v>
      </c>
      <c r="AO620" s="365">
        <v>0</v>
      </c>
    </row>
    <row r="621" spans="1:41" ht="15" x14ac:dyDescent="0.2">
      <c r="A621" s="383">
        <f t="shared" si="37"/>
        <v>45866</v>
      </c>
      <c r="B621" s="93" t="s">
        <v>2185</v>
      </c>
      <c r="C621" s="101" t="str">
        <f t="shared" si="36"/>
        <v>45866 0000H</v>
      </c>
      <c r="D621" s="261">
        <v>2948.76</v>
      </c>
      <c r="E621" s="262">
        <v>49.74</v>
      </c>
      <c r="F621" s="261">
        <v>1126.79</v>
      </c>
      <c r="G621" s="262">
        <v>6.21</v>
      </c>
      <c r="H621" s="261"/>
      <c r="I621" s="367"/>
      <c r="J621" s="424">
        <v>77103.53</v>
      </c>
      <c r="K621" s="366">
        <v>960.44</v>
      </c>
      <c r="L621" s="366">
        <v>33901.71</v>
      </c>
      <c r="M621" s="367">
        <v>115.59</v>
      </c>
      <c r="N621" s="424">
        <v>7864.99</v>
      </c>
      <c r="O621" s="366">
        <v>19.05</v>
      </c>
      <c r="P621" s="366">
        <v>35213.9</v>
      </c>
      <c r="Q621" s="366">
        <v>31.5</v>
      </c>
      <c r="R621" s="366"/>
      <c r="S621" s="366"/>
      <c r="T621" s="366">
        <v>742.12</v>
      </c>
      <c r="U621" s="366">
        <v>1167.25</v>
      </c>
      <c r="V621" s="366">
        <v>11848.93</v>
      </c>
      <c r="W621" s="366">
        <v>9.0399999999999991</v>
      </c>
      <c r="X621" s="366">
        <v>38871</v>
      </c>
      <c r="Y621" s="366">
        <v>69</v>
      </c>
      <c r="Z621" s="366"/>
      <c r="AA621" s="366"/>
      <c r="AB621" s="366">
        <v>9304.42</v>
      </c>
      <c r="AC621" s="366">
        <v>0</v>
      </c>
      <c r="AD621" s="366"/>
      <c r="AE621" s="262"/>
      <c r="AF621" s="366"/>
      <c r="AG621" s="367"/>
      <c r="AH621" s="366"/>
      <c r="AI621" s="262"/>
      <c r="AJ621" s="396">
        <v>1039.08</v>
      </c>
      <c r="AK621" s="367">
        <v>11.43</v>
      </c>
      <c r="AL621" s="396">
        <v>77.459999999999994</v>
      </c>
      <c r="AM621" s="367">
        <v>0.01</v>
      </c>
      <c r="AN621" s="396">
        <v>216.9</v>
      </c>
      <c r="AO621" s="367">
        <v>0</v>
      </c>
    </row>
    <row r="622" spans="1:41" ht="15" x14ac:dyDescent="0.2">
      <c r="A622" s="383">
        <f t="shared" si="37"/>
        <v>45866</v>
      </c>
      <c r="B622" s="93" t="s">
        <v>285</v>
      </c>
      <c r="C622" s="101" t="str">
        <f t="shared" si="36"/>
        <v>45866 1200H</v>
      </c>
      <c r="D622" s="411">
        <v>2952.48</v>
      </c>
      <c r="E622" s="412">
        <v>49.74</v>
      </c>
      <c r="F622" s="362">
        <v>1126.79</v>
      </c>
      <c r="G622" s="363">
        <v>6.21</v>
      </c>
      <c r="H622" s="362"/>
      <c r="I622" s="365"/>
      <c r="J622" s="423">
        <v>77103.53</v>
      </c>
      <c r="K622" s="364">
        <v>960.51</v>
      </c>
      <c r="L622" s="364">
        <v>33903.18</v>
      </c>
      <c r="M622" s="365">
        <v>115.61</v>
      </c>
      <c r="N622" s="423">
        <v>7870.86</v>
      </c>
      <c r="O622" s="364">
        <v>19.05</v>
      </c>
      <c r="P622" s="364">
        <v>35218.300000000003</v>
      </c>
      <c r="Q622" s="364">
        <v>31.5</v>
      </c>
      <c r="R622" s="364"/>
      <c r="S622" s="364"/>
      <c r="T622" s="364">
        <v>742.2</v>
      </c>
      <c r="U622" s="364">
        <v>1168.19</v>
      </c>
      <c r="V622" s="364">
        <v>11852.81</v>
      </c>
      <c r="W622" s="364">
        <v>9.0399999999999991</v>
      </c>
      <c r="X622" s="364">
        <v>38878</v>
      </c>
      <c r="Y622" s="364">
        <v>69</v>
      </c>
      <c r="Z622" s="364"/>
      <c r="AA622" s="364"/>
      <c r="AB622" s="364">
        <v>9310.5300000000007</v>
      </c>
      <c r="AC622" s="364"/>
      <c r="AD622" s="364"/>
      <c r="AE622" s="363"/>
      <c r="AF622" s="364"/>
      <c r="AG622" s="365"/>
      <c r="AH622" s="364"/>
      <c r="AI622" s="363"/>
      <c r="AJ622" s="397">
        <v>1043.24</v>
      </c>
      <c r="AK622" s="365">
        <v>11.48</v>
      </c>
      <c r="AL622" s="397">
        <v>77.72</v>
      </c>
      <c r="AM622" s="365">
        <v>0.01</v>
      </c>
      <c r="AN622" s="397">
        <v>217.81</v>
      </c>
      <c r="AO622" s="365">
        <v>0</v>
      </c>
    </row>
    <row r="623" spans="1:41" ht="15" x14ac:dyDescent="0.2">
      <c r="A623" s="383">
        <f t="shared" si="37"/>
        <v>45867</v>
      </c>
      <c r="B623" s="93" t="s">
        <v>2185</v>
      </c>
      <c r="C623" s="101" t="str">
        <f t="shared" si="36"/>
        <v>45867 0000H</v>
      </c>
      <c r="D623" s="261">
        <v>2957.28</v>
      </c>
      <c r="E623" s="262">
        <v>49.74</v>
      </c>
      <c r="F623" s="261">
        <v>1126.79</v>
      </c>
      <c r="G623" s="262">
        <v>6.21</v>
      </c>
      <c r="H623" s="261"/>
      <c r="I623" s="367"/>
      <c r="J623" s="424">
        <v>77110.289999999994</v>
      </c>
      <c r="K623" s="366">
        <v>960.9</v>
      </c>
      <c r="L623" s="366">
        <v>33906.1</v>
      </c>
      <c r="M623" s="367">
        <v>115.63</v>
      </c>
      <c r="N623" s="424">
        <v>7876.63</v>
      </c>
      <c r="O623" s="366">
        <v>19.05</v>
      </c>
      <c r="P623" s="366">
        <v>35221.699999999997</v>
      </c>
      <c r="Q623" s="366">
        <v>31.5</v>
      </c>
      <c r="R623" s="366"/>
      <c r="S623" s="366"/>
      <c r="T623" s="366">
        <v>742.43</v>
      </c>
      <c r="U623" s="366">
        <v>1169.18</v>
      </c>
      <c r="V623" s="366">
        <v>11857.62</v>
      </c>
      <c r="W623" s="366">
        <v>9.0399999999999991</v>
      </c>
      <c r="X623" s="366">
        <v>38887</v>
      </c>
      <c r="Y623" s="366">
        <v>69</v>
      </c>
      <c r="Z623" s="366"/>
      <c r="AA623" s="366"/>
      <c r="AB623" s="366">
        <v>9318.2099999999991</v>
      </c>
      <c r="AC623" s="366">
        <v>0</v>
      </c>
      <c r="AD623" s="366"/>
      <c r="AE623" s="262"/>
      <c r="AF623" s="366"/>
      <c r="AG623" s="367"/>
      <c r="AH623" s="366"/>
      <c r="AI623" s="262"/>
      <c r="AJ623" s="396">
        <v>1052.8499999999999</v>
      </c>
      <c r="AK623" s="367">
        <v>11.48</v>
      </c>
      <c r="AL623" s="396">
        <v>78.52</v>
      </c>
      <c r="AM623" s="367">
        <v>0.01</v>
      </c>
      <c r="AN623" s="396">
        <v>219.81</v>
      </c>
      <c r="AO623" s="367">
        <v>0</v>
      </c>
    </row>
    <row r="624" spans="1:41" ht="15" x14ac:dyDescent="0.2">
      <c r="A624" s="383">
        <f t="shared" si="37"/>
        <v>45867</v>
      </c>
      <c r="B624" s="93" t="s">
        <v>285</v>
      </c>
      <c r="C624" s="101" t="str">
        <f t="shared" si="36"/>
        <v>45867 1200H</v>
      </c>
      <c r="D624" s="362">
        <v>2961.08</v>
      </c>
      <c r="E624" s="363">
        <v>49.74</v>
      </c>
      <c r="F624" s="362">
        <v>1126.79</v>
      </c>
      <c r="G624" s="363">
        <v>6.21</v>
      </c>
      <c r="H624" s="362"/>
      <c r="I624" s="365"/>
      <c r="J624" s="423">
        <v>77112.52</v>
      </c>
      <c r="K624" s="364">
        <v>961.09</v>
      </c>
      <c r="L624" s="364">
        <v>33906.800000000003</v>
      </c>
      <c r="M624" s="365">
        <v>115.66</v>
      </c>
      <c r="N624" s="423">
        <v>7882.47</v>
      </c>
      <c r="O624" s="364">
        <v>19.05</v>
      </c>
      <c r="P624" s="364">
        <v>35224.199999999997</v>
      </c>
      <c r="Q624" s="364">
        <v>31.5</v>
      </c>
      <c r="R624" s="364"/>
      <c r="S624" s="364"/>
      <c r="T624" s="364">
        <v>742.44</v>
      </c>
      <c r="U624" s="364">
        <v>1170.3499999999999</v>
      </c>
      <c r="V624" s="364">
        <v>11861.64</v>
      </c>
      <c r="W624" s="364">
        <v>9.0399999999999991</v>
      </c>
      <c r="X624" s="364">
        <v>38894</v>
      </c>
      <c r="Y624" s="364">
        <v>69</v>
      </c>
      <c r="Z624" s="364"/>
      <c r="AA624" s="364"/>
      <c r="AB624" s="364">
        <v>9324.7900000000009</v>
      </c>
      <c r="AC624" s="364">
        <v>0</v>
      </c>
      <c r="AD624" s="364"/>
      <c r="AE624" s="363"/>
      <c r="AF624" s="364"/>
      <c r="AG624" s="365"/>
      <c r="AH624" s="364"/>
      <c r="AI624" s="363"/>
      <c r="AJ624" s="397">
        <v>1060.77</v>
      </c>
      <c r="AK624" s="365">
        <v>11.48</v>
      </c>
      <c r="AL624" s="397">
        <v>78.760000000000005</v>
      </c>
      <c r="AM624" s="365">
        <v>0.01</v>
      </c>
      <c r="AN624" s="397">
        <v>221.82</v>
      </c>
      <c r="AO624" s="365">
        <v>0</v>
      </c>
    </row>
    <row r="625" spans="1:41" ht="15" x14ac:dyDescent="0.2">
      <c r="A625" s="383">
        <f t="shared" si="37"/>
        <v>45868</v>
      </c>
      <c r="B625" s="93" t="s">
        <v>2185</v>
      </c>
      <c r="C625" s="101" t="str">
        <f t="shared" si="36"/>
        <v>45868 0000H</v>
      </c>
      <c r="D625" s="261">
        <v>2965.52</v>
      </c>
      <c r="E625" s="262">
        <v>49.74</v>
      </c>
      <c r="F625" s="261">
        <v>1126.79</v>
      </c>
      <c r="G625" s="262">
        <v>6.21</v>
      </c>
      <c r="H625" s="261"/>
      <c r="I625" s="367"/>
      <c r="J625" s="424">
        <v>77121.25</v>
      </c>
      <c r="K625" s="366">
        <v>961.09</v>
      </c>
      <c r="L625" s="366">
        <v>33910.160000000003</v>
      </c>
      <c r="M625" s="367">
        <v>115.67</v>
      </c>
      <c r="N625" s="424">
        <v>7888.28</v>
      </c>
      <c r="O625" s="366">
        <v>19.05</v>
      </c>
      <c r="P625" s="366">
        <v>35227.699999999997</v>
      </c>
      <c r="Q625" s="366">
        <v>31.5</v>
      </c>
      <c r="R625" s="366"/>
      <c r="S625" s="366"/>
      <c r="T625" s="366">
        <v>742.52</v>
      </c>
      <c r="U625" s="366">
        <v>1171.54</v>
      </c>
      <c r="V625" s="366">
        <v>11866.33</v>
      </c>
      <c r="W625" s="366">
        <v>9.0399999999999991</v>
      </c>
      <c r="X625" s="366">
        <v>38903</v>
      </c>
      <c r="Y625" s="366">
        <v>69</v>
      </c>
      <c r="Z625" s="366"/>
      <c r="AA625" s="366"/>
      <c r="AB625" s="366">
        <v>9332.5</v>
      </c>
      <c r="AC625" s="366">
        <v>0</v>
      </c>
      <c r="AD625" s="366"/>
      <c r="AE625" s="262"/>
      <c r="AF625" s="366"/>
      <c r="AG625" s="367"/>
      <c r="AH625" s="366"/>
      <c r="AI625" s="262"/>
      <c r="AJ625" s="396">
        <v>1071.3499999999999</v>
      </c>
      <c r="AK625" s="367">
        <v>11.48</v>
      </c>
      <c r="AL625" s="396">
        <v>79.91</v>
      </c>
      <c r="AM625" s="367">
        <v>0.01</v>
      </c>
      <c r="AN625" s="396">
        <v>223.72</v>
      </c>
      <c r="AO625" s="367">
        <v>0</v>
      </c>
    </row>
    <row r="626" spans="1:41" ht="15" x14ac:dyDescent="0.2">
      <c r="A626" s="383">
        <f t="shared" si="37"/>
        <v>45868</v>
      </c>
      <c r="B626" s="93" t="s">
        <v>285</v>
      </c>
      <c r="C626" s="101" t="str">
        <f t="shared" si="36"/>
        <v>45868 1200H</v>
      </c>
      <c r="D626" s="362">
        <v>2968.71</v>
      </c>
      <c r="E626" s="363">
        <v>49.74</v>
      </c>
      <c r="F626" s="362">
        <v>1126.79</v>
      </c>
      <c r="G626" s="363">
        <v>6.21</v>
      </c>
      <c r="H626" s="362"/>
      <c r="I626" s="365"/>
      <c r="J626" s="423">
        <v>77124.73</v>
      </c>
      <c r="K626" s="364">
        <v>961.26</v>
      </c>
      <c r="L626" s="364">
        <v>33911.33</v>
      </c>
      <c r="M626" s="365">
        <v>115.7</v>
      </c>
      <c r="N626" s="423">
        <v>7894.1</v>
      </c>
      <c r="O626" s="364">
        <v>19.05</v>
      </c>
      <c r="P626" s="364">
        <v>35230.9</v>
      </c>
      <c r="Q626" s="364">
        <v>31.5</v>
      </c>
      <c r="R626" s="364"/>
      <c r="S626" s="364"/>
      <c r="T626" s="364">
        <v>742.82</v>
      </c>
      <c r="U626" s="364">
        <v>1172.47</v>
      </c>
      <c r="V626" s="364">
        <v>11869.8</v>
      </c>
      <c r="W626" s="364">
        <v>9.0399999999999991</v>
      </c>
      <c r="X626" s="364">
        <v>38910</v>
      </c>
      <c r="Y626" s="364">
        <v>69</v>
      </c>
      <c r="Z626" s="364"/>
      <c r="AA626" s="364"/>
      <c r="AB626" s="364">
        <v>9339.16</v>
      </c>
      <c r="AC626" s="364">
        <v>0</v>
      </c>
      <c r="AD626" s="364"/>
      <c r="AE626" s="363"/>
      <c r="AF626" s="364"/>
      <c r="AG626" s="365"/>
      <c r="AH626" s="364"/>
      <c r="AI626" s="363"/>
      <c r="AJ626" s="397">
        <v>1079.83</v>
      </c>
      <c r="AK626" s="365">
        <v>11.48</v>
      </c>
      <c r="AL626" s="397">
        <v>80.48</v>
      </c>
      <c r="AM626" s="365">
        <v>0.01</v>
      </c>
      <c r="AN626" s="397">
        <v>225.6</v>
      </c>
      <c r="AO626" s="365">
        <v>0</v>
      </c>
    </row>
    <row r="627" spans="1:41" ht="15" x14ac:dyDescent="0.2">
      <c r="A627" s="383">
        <f t="shared" si="37"/>
        <v>45869</v>
      </c>
      <c r="B627" s="93" t="s">
        <v>2185</v>
      </c>
      <c r="C627" s="101" t="str">
        <f t="shared" si="36"/>
        <v>45869 0000H</v>
      </c>
      <c r="D627" s="261">
        <v>2972.88</v>
      </c>
      <c r="E627" s="262">
        <v>49.74</v>
      </c>
      <c r="F627" s="261">
        <v>1126.79</v>
      </c>
      <c r="G627" s="262">
        <v>6.21</v>
      </c>
      <c r="H627" s="261"/>
      <c r="I627" s="367"/>
      <c r="J627" s="424">
        <v>77136.25</v>
      </c>
      <c r="K627" s="366">
        <v>961.29</v>
      </c>
      <c r="L627" s="366">
        <v>33914.18</v>
      </c>
      <c r="M627" s="367">
        <v>115.71</v>
      </c>
      <c r="N627" s="424">
        <v>7899.89</v>
      </c>
      <c r="O627" s="366">
        <v>19.05</v>
      </c>
      <c r="P627" s="366">
        <v>35235.599999999999</v>
      </c>
      <c r="Q627" s="366">
        <v>31.5</v>
      </c>
      <c r="R627" s="366"/>
      <c r="S627" s="366"/>
      <c r="T627" s="366">
        <v>743.35</v>
      </c>
      <c r="U627" s="366">
        <v>1173.5999999999999</v>
      </c>
      <c r="V627" s="366">
        <v>11874.17</v>
      </c>
      <c r="W627" s="366">
        <v>9.0399999999999991</v>
      </c>
      <c r="X627" s="366">
        <v>38919</v>
      </c>
      <c r="Y627" s="366">
        <v>69</v>
      </c>
      <c r="Z627" s="366"/>
      <c r="AA627" s="366"/>
      <c r="AB627" s="366">
        <v>9347.14</v>
      </c>
      <c r="AC627" s="366">
        <v>0</v>
      </c>
      <c r="AD627" s="366"/>
      <c r="AE627" s="262"/>
      <c r="AF627" s="366"/>
      <c r="AG627" s="367"/>
      <c r="AH627" s="366"/>
      <c r="AI627" s="262"/>
      <c r="AJ627" s="396">
        <v>1090.74</v>
      </c>
      <c r="AK627" s="367">
        <v>11.48</v>
      </c>
      <c r="AL627" s="396">
        <v>81.66</v>
      </c>
      <c r="AM627" s="367">
        <v>0.01</v>
      </c>
      <c r="AN627" s="396">
        <v>227.51</v>
      </c>
      <c r="AO627" s="367">
        <v>0</v>
      </c>
    </row>
    <row r="628" spans="1:41" ht="15" x14ac:dyDescent="0.2">
      <c r="A628" s="383">
        <f t="shared" si="37"/>
        <v>45869</v>
      </c>
      <c r="B628" s="93" t="s">
        <v>285</v>
      </c>
      <c r="C628" s="101" t="str">
        <f t="shared" si="36"/>
        <v>45869 1200H</v>
      </c>
      <c r="D628" s="362">
        <v>2976.76</v>
      </c>
      <c r="E628" s="363">
        <v>49.74</v>
      </c>
      <c r="F628" s="362">
        <v>1126.79</v>
      </c>
      <c r="G628" s="363">
        <v>6.21</v>
      </c>
      <c r="H628" s="362"/>
      <c r="I628" s="365"/>
      <c r="J628" s="484">
        <v>77140.149999999994</v>
      </c>
      <c r="K628" s="364">
        <v>961.53</v>
      </c>
      <c r="L628" s="364">
        <v>33914.78</v>
      </c>
      <c r="M628" s="365">
        <v>115.76</v>
      </c>
      <c r="N628" s="423">
        <v>7905.66</v>
      </c>
      <c r="O628" s="364">
        <v>19.05</v>
      </c>
      <c r="P628" s="364">
        <v>35238.6</v>
      </c>
      <c r="Q628" s="364">
        <v>31.5</v>
      </c>
      <c r="R628" s="364"/>
      <c r="S628" s="364"/>
      <c r="T628" s="364">
        <v>743.4</v>
      </c>
      <c r="U628" s="364">
        <v>1174.6199999999999</v>
      </c>
      <c r="V628" s="364">
        <v>11878.13</v>
      </c>
      <c r="W628" s="364">
        <v>9.0399999999999991</v>
      </c>
      <c r="X628" s="364">
        <v>38926</v>
      </c>
      <c r="Y628" s="364">
        <v>69</v>
      </c>
      <c r="Z628" s="364"/>
      <c r="AA628" s="364"/>
      <c r="AB628" s="364">
        <v>9354.09</v>
      </c>
      <c r="AC628" s="364">
        <v>0</v>
      </c>
      <c r="AD628" s="364"/>
      <c r="AE628" s="363"/>
      <c r="AF628" s="364"/>
      <c r="AG628" s="365"/>
      <c r="AH628" s="364"/>
      <c r="AI628" s="363"/>
      <c r="AJ628" s="397">
        <v>1098.58</v>
      </c>
      <c r="AK628" s="365">
        <v>11.48</v>
      </c>
      <c r="AL628" s="397">
        <v>81.849999999999994</v>
      </c>
      <c r="AM628" s="365">
        <v>0.01</v>
      </c>
      <c r="AN628" s="397">
        <v>229.58</v>
      </c>
      <c r="AO628" s="365">
        <v>0</v>
      </c>
    </row>
    <row r="629" spans="1:41" ht="15" x14ac:dyDescent="0.2">
      <c r="A629" s="383">
        <f t="shared" si="37"/>
        <v>45870</v>
      </c>
      <c r="B629" s="93" t="s">
        <v>2185</v>
      </c>
      <c r="C629" s="101" t="str">
        <f t="shared" si="36"/>
        <v>45870 0000H</v>
      </c>
      <c r="D629" s="261">
        <v>2981.6</v>
      </c>
      <c r="E629" s="262">
        <v>49.74</v>
      </c>
      <c r="F629" s="261">
        <v>1126.79</v>
      </c>
      <c r="G629" s="262">
        <v>6.21</v>
      </c>
      <c r="H629" s="261"/>
      <c r="I629" s="367"/>
      <c r="J629" s="424">
        <v>77154.490000000005</v>
      </c>
      <c r="K629" s="366">
        <v>961.54</v>
      </c>
      <c r="L629" s="366">
        <v>33917.69</v>
      </c>
      <c r="M629" s="367">
        <v>115.78</v>
      </c>
      <c r="N629" s="424">
        <v>7911.41</v>
      </c>
      <c r="O629" s="366">
        <v>19.05</v>
      </c>
      <c r="P629" s="366">
        <v>35241.800000000003</v>
      </c>
      <c r="Q629" s="366">
        <v>31.5</v>
      </c>
      <c r="R629" s="366"/>
      <c r="S629" s="366"/>
      <c r="T629" s="366">
        <v>743.57</v>
      </c>
      <c r="U629" s="366">
        <v>1175.75</v>
      </c>
      <c r="V629" s="366">
        <v>11883.02</v>
      </c>
      <c r="W629" s="366">
        <v>9.0399999999999991</v>
      </c>
      <c r="X629" s="366">
        <v>38935</v>
      </c>
      <c r="Y629" s="366">
        <v>69</v>
      </c>
      <c r="Z629" s="366"/>
      <c r="AA629" s="366"/>
      <c r="AB629" s="366">
        <v>9362.0400000000009</v>
      </c>
      <c r="AC629" s="366">
        <v>0</v>
      </c>
      <c r="AD629" s="366"/>
      <c r="AE629" s="262"/>
      <c r="AF629" s="366"/>
      <c r="AG629" s="367"/>
      <c r="AH629" s="366"/>
      <c r="AI629" s="262"/>
      <c r="AJ629" s="396">
        <v>1108.1300000000001</v>
      </c>
      <c r="AK629" s="367">
        <v>11.48</v>
      </c>
      <c r="AL629" s="396">
        <v>82.67</v>
      </c>
      <c r="AM629" s="367">
        <v>0.01</v>
      </c>
      <c r="AN629" s="396">
        <v>231.49</v>
      </c>
      <c r="AO629" s="367">
        <v>0</v>
      </c>
    </row>
    <row r="630" spans="1:41" ht="15" x14ac:dyDescent="0.2">
      <c r="A630" s="383">
        <f t="shared" si="37"/>
        <v>45870</v>
      </c>
      <c r="B630" s="93" t="s">
        <v>285</v>
      </c>
      <c r="C630" s="101" t="str">
        <f t="shared" si="36"/>
        <v>45870 1200H</v>
      </c>
      <c r="D630" s="362">
        <v>2985.39</v>
      </c>
      <c r="E630" s="363">
        <v>49.74</v>
      </c>
      <c r="F630" s="362">
        <v>1126.79</v>
      </c>
      <c r="G630" s="363">
        <v>6.21</v>
      </c>
      <c r="H630" s="362"/>
      <c r="I630" s="365"/>
      <c r="J630" s="423">
        <v>77158.58</v>
      </c>
      <c r="K630" s="364">
        <v>961.79</v>
      </c>
      <c r="L630" s="364">
        <v>33918.39</v>
      </c>
      <c r="M630" s="365">
        <v>115.83</v>
      </c>
      <c r="N630" s="423">
        <v>7917.26</v>
      </c>
      <c r="O630" s="364">
        <v>19.05</v>
      </c>
      <c r="P630" s="364">
        <v>35245.800000000003</v>
      </c>
      <c r="Q630" s="364">
        <v>31.5</v>
      </c>
      <c r="R630" s="364"/>
      <c r="S630" s="364"/>
      <c r="T630" s="364">
        <v>743.65</v>
      </c>
      <c r="U630" s="364">
        <v>1176.8</v>
      </c>
      <c r="V630" s="364">
        <v>11886.98</v>
      </c>
      <c r="W630" s="364">
        <v>9.0399999999999991</v>
      </c>
      <c r="X630" s="364">
        <v>38942</v>
      </c>
      <c r="Y630" s="364">
        <v>69</v>
      </c>
      <c r="Z630" s="364"/>
      <c r="AA630" s="364"/>
      <c r="AB630" s="364">
        <v>9369.02</v>
      </c>
      <c r="AC630" s="364">
        <v>0</v>
      </c>
      <c r="AD630" s="364"/>
      <c r="AE630" s="363"/>
      <c r="AF630" s="364"/>
      <c r="AG630" s="365"/>
      <c r="AH630" s="364"/>
      <c r="AI630" s="363"/>
      <c r="AJ630" s="397">
        <v>1114.0999999999999</v>
      </c>
      <c r="AK630" s="365">
        <v>11.49</v>
      </c>
      <c r="AL630" s="397">
        <v>82.73</v>
      </c>
      <c r="AM630" s="365">
        <v>0.01</v>
      </c>
      <c r="AN630" s="397">
        <v>233.18</v>
      </c>
      <c r="AO630" s="365">
        <v>0</v>
      </c>
    </row>
    <row r="631" spans="1:41" ht="15" x14ac:dyDescent="0.2">
      <c r="A631" s="383">
        <f t="shared" si="37"/>
        <v>45871</v>
      </c>
      <c r="B631" s="93" t="s">
        <v>2185</v>
      </c>
      <c r="C631" s="101" t="str">
        <f t="shared" si="36"/>
        <v>45871 0000H</v>
      </c>
      <c r="D631" s="261">
        <v>2990.3</v>
      </c>
      <c r="E631" s="262">
        <v>49.74</v>
      </c>
      <c r="F631" s="261">
        <v>1126.79</v>
      </c>
      <c r="G631" s="262">
        <v>6.21</v>
      </c>
      <c r="H631" s="261"/>
      <c r="I631" s="367"/>
      <c r="J631" s="424">
        <v>77172.97</v>
      </c>
      <c r="K631" s="366">
        <v>961.8</v>
      </c>
      <c r="L631" s="200">
        <v>33921.26</v>
      </c>
      <c r="M631" s="367">
        <v>115.84</v>
      </c>
      <c r="N631" s="424">
        <v>7923.1</v>
      </c>
      <c r="O631" s="366">
        <v>19.05</v>
      </c>
      <c r="P631" s="366">
        <v>35249</v>
      </c>
      <c r="Q631" s="366">
        <v>31.5</v>
      </c>
      <c r="R631" s="366"/>
      <c r="S631" s="366"/>
      <c r="T631" s="366">
        <v>743.8</v>
      </c>
      <c r="U631" s="366">
        <v>1178.01</v>
      </c>
      <c r="V631" s="366">
        <v>11891.91</v>
      </c>
      <c r="W631" s="366">
        <v>9.0399999999999991</v>
      </c>
      <c r="X631" s="366">
        <v>38950</v>
      </c>
      <c r="Y631" s="366">
        <v>69</v>
      </c>
      <c r="Z631" s="366"/>
      <c r="AA631" s="366"/>
      <c r="AB631" s="366">
        <v>9376.89</v>
      </c>
      <c r="AC631" s="366">
        <v>0</v>
      </c>
      <c r="AD631" s="366"/>
      <c r="AE631" s="262"/>
      <c r="AF631" s="366"/>
      <c r="AG631" s="367"/>
      <c r="AH631" s="366"/>
      <c r="AI631" s="262"/>
      <c r="AJ631" s="396">
        <v>1124.3499999999999</v>
      </c>
      <c r="AK631" s="367">
        <v>11.49</v>
      </c>
      <c r="AL631" s="396">
        <v>83.58</v>
      </c>
      <c r="AM631" s="367">
        <v>0.01</v>
      </c>
      <c r="AN631" s="396">
        <v>235.23</v>
      </c>
      <c r="AO631" s="367">
        <v>0</v>
      </c>
    </row>
    <row r="632" spans="1:41" ht="15" x14ac:dyDescent="0.2">
      <c r="A632" s="383">
        <f t="shared" si="37"/>
        <v>45871</v>
      </c>
      <c r="B632" s="93" t="s">
        <v>285</v>
      </c>
      <c r="C632" s="101" t="str">
        <f t="shared" si="36"/>
        <v>45871 1200H</v>
      </c>
      <c r="D632" s="362">
        <v>2994.14</v>
      </c>
      <c r="E632" s="363">
        <v>49.74</v>
      </c>
      <c r="F632" s="362">
        <v>1126.79</v>
      </c>
      <c r="G632" s="363">
        <v>6.21</v>
      </c>
      <c r="H632" s="362"/>
      <c r="I632" s="365"/>
      <c r="J632" s="423">
        <v>77177.259999999995</v>
      </c>
      <c r="K632" s="364">
        <v>962</v>
      </c>
      <c r="L632" s="364">
        <v>33921.26</v>
      </c>
      <c r="M632" s="365">
        <v>115.88</v>
      </c>
      <c r="N632" s="423">
        <v>7928.9</v>
      </c>
      <c r="O632" s="364">
        <v>19.05</v>
      </c>
      <c r="P632" s="364">
        <v>35251.800000000003</v>
      </c>
      <c r="Q632" s="364">
        <v>31.5</v>
      </c>
      <c r="R632" s="364"/>
      <c r="S632" s="364"/>
      <c r="T632" s="364">
        <v>743.82</v>
      </c>
      <c r="U632" s="364">
        <v>1179.27</v>
      </c>
      <c r="V632" s="364">
        <v>11895.95</v>
      </c>
      <c r="W632" s="364">
        <v>9.0399999999999991</v>
      </c>
      <c r="X632" s="364">
        <v>38957</v>
      </c>
      <c r="Y632" s="364">
        <v>69</v>
      </c>
      <c r="Z632" s="364"/>
      <c r="AA632" s="364"/>
      <c r="AB632" s="364">
        <v>9383.7099999999991</v>
      </c>
      <c r="AC632" s="364">
        <v>0</v>
      </c>
      <c r="AD632" s="364"/>
      <c r="AE632" s="363"/>
      <c r="AF632" s="364"/>
      <c r="AG632" s="365"/>
      <c r="AH632" s="364"/>
      <c r="AI632" s="363"/>
      <c r="AJ632" s="397">
        <v>1131.48</v>
      </c>
      <c r="AK632" s="365">
        <v>11.49</v>
      </c>
      <c r="AL632" s="397">
        <v>83.65</v>
      </c>
      <c r="AM632" s="365">
        <v>0.01</v>
      </c>
      <c r="AN632" s="397">
        <v>237.21</v>
      </c>
      <c r="AO632" s="365">
        <v>0</v>
      </c>
    </row>
    <row r="633" spans="1:41" ht="15" x14ac:dyDescent="0.2">
      <c r="A633" s="383">
        <f t="shared" si="37"/>
        <v>45872</v>
      </c>
      <c r="B633" s="93" t="s">
        <v>2185</v>
      </c>
      <c r="C633" s="101" t="str">
        <f t="shared" si="36"/>
        <v>45872 0000H</v>
      </c>
      <c r="D633" s="261">
        <v>2998.9</v>
      </c>
      <c r="E633" s="262">
        <v>49.74</v>
      </c>
      <c r="F633" s="261">
        <v>1126.79</v>
      </c>
      <c r="G633" s="262">
        <v>6.21</v>
      </c>
      <c r="H633" s="261"/>
      <c r="I633" s="367"/>
      <c r="J633" s="424">
        <v>77192.05</v>
      </c>
      <c r="K633" s="366">
        <v>962</v>
      </c>
      <c r="L633" s="366">
        <v>33921.26</v>
      </c>
      <c r="M633" s="367">
        <v>115.92</v>
      </c>
      <c r="N633" s="424">
        <v>7934.73</v>
      </c>
      <c r="O633" s="366">
        <v>19.05</v>
      </c>
      <c r="P633" s="366">
        <v>35255.1</v>
      </c>
      <c r="Q633" s="366">
        <v>31.5</v>
      </c>
      <c r="R633" s="366"/>
      <c r="S633" s="366"/>
      <c r="T633" s="366">
        <v>743.83</v>
      </c>
      <c r="U633" s="366">
        <v>1180.79</v>
      </c>
      <c r="V633" s="366">
        <v>11900.96</v>
      </c>
      <c r="W633" s="366">
        <v>9.0399999999999991</v>
      </c>
      <c r="X633" s="366">
        <v>38964</v>
      </c>
      <c r="Y633" s="366">
        <v>69</v>
      </c>
      <c r="Z633" s="366"/>
      <c r="AA633" s="366"/>
      <c r="AB633" s="366">
        <v>9391.6</v>
      </c>
      <c r="AC633" s="366">
        <v>0</v>
      </c>
      <c r="AD633" s="366"/>
      <c r="AE633" s="262"/>
      <c r="AF633" s="366"/>
      <c r="AG633" s="367"/>
      <c r="AH633" s="366"/>
      <c r="AI633" s="262"/>
      <c r="AJ633" s="396">
        <v>1141.53</v>
      </c>
      <c r="AK633" s="367">
        <v>11.49</v>
      </c>
      <c r="AL633" s="396">
        <v>84.53</v>
      </c>
      <c r="AM633" s="367">
        <v>0.01</v>
      </c>
      <c r="AN633" s="396">
        <v>239.22</v>
      </c>
      <c r="AO633" s="367">
        <v>0</v>
      </c>
    </row>
    <row r="634" spans="1:41" ht="15" x14ac:dyDescent="0.2">
      <c r="A634" s="383">
        <f t="shared" si="37"/>
        <v>45872</v>
      </c>
      <c r="B634" s="93" t="s">
        <v>285</v>
      </c>
      <c r="C634" s="101" t="str">
        <f t="shared" si="36"/>
        <v>45872 1200H</v>
      </c>
      <c r="D634" s="362">
        <v>3001.37</v>
      </c>
      <c r="E634" s="363">
        <v>49.76</v>
      </c>
      <c r="F634" s="362">
        <v>1126.79</v>
      </c>
      <c r="G634" s="363">
        <v>6.21</v>
      </c>
      <c r="H634" s="362"/>
      <c r="I634" s="365"/>
      <c r="J634" s="423">
        <v>77199.72</v>
      </c>
      <c r="K634" s="364">
        <v>962.18</v>
      </c>
      <c r="L634" s="364">
        <v>33921.26</v>
      </c>
      <c r="M634" s="365">
        <v>115.99</v>
      </c>
      <c r="N634" s="423">
        <v>7940.53</v>
      </c>
      <c r="O634" s="364">
        <v>19.05</v>
      </c>
      <c r="P634" s="364">
        <v>35258.5</v>
      </c>
      <c r="Q634" s="364">
        <v>31.5</v>
      </c>
      <c r="R634" s="364"/>
      <c r="S634" s="364"/>
      <c r="T634" s="364">
        <v>743.84</v>
      </c>
      <c r="U634" s="364">
        <v>1182.23</v>
      </c>
      <c r="V634" s="364">
        <v>11905.02</v>
      </c>
      <c r="W634" s="364">
        <v>9.0399999999999991</v>
      </c>
      <c r="X634" s="364">
        <v>38971</v>
      </c>
      <c r="Y634" s="364">
        <v>69</v>
      </c>
      <c r="Z634" s="364"/>
      <c r="AA634" s="364"/>
      <c r="AB634" s="364">
        <v>9398.25</v>
      </c>
      <c r="AC634" s="364">
        <v>0</v>
      </c>
      <c r="AD634" s="364"/>
      <c r="AE634" s="363"/>
      <c r="AF634" s="364"/>
      <c r="AG634" s="365"/>
      <c r="AH634" s="364"/>
      <c r="AI634" s="363"/>
      <c r="AJ634" s="397">
        <v>1150.8399999999999</v>
      </c>
      <c r="AK634" s="365">
        <v>11.49</v>
      </c>
      <c r="AL634" s="397">
        <v>85.37</v>
      </c>
      <c r="AM634" s="365">
        <v>0.01</v>
      </c>
      <c r="AN634" s="397">
        <v>241.05</v>
      </c>
      <c r="AO634" s="365">
        <v>0</v>
      </c>
    </row>
    <row r="635" spans="1:41" ht="15" x14ac:dyDescent="0.2">
      <c r="A635" s="383">
        <f t="shared" si="37"/>
        <v>45873</v>
      </c>
      <c r="B635" s="93" t="s">
        <v>2185</v>
      </c>
      <c r="C635" s="101" t="str">
        <f t="shared" si="36"/>
        <v>45873 0000H</v>
      </c>
      <c r="D635" s="261">
        <v>3006.24</v>
      </c>
      <c r="E635" s="262">
        <v>49.76</v>
      </c>
      <c r="F635" s="261">
        <v>1126.79</v>
      </c>
      <c r="G635" s="262">
        <v>6.21</v>
      </c>
      <c r="H635" s="261"/>
      <c r="I635" s="367"/>
      <c r="J635" s="424">
        <v>77213.570000000007</v>
      </c>
      <c r="K635" s="366">
        <v>962.2</v>
      </c>
      <c r="L635" s="366">
        <v>33922.44</v>
      </c>
      <c r="M635" s="367">
        <v>116.03</v>
      </c>
      <c r="N635" s="424">
        <v>7946.38</v>
      </c>
      <c r="O635" s="366">
        <v>19.05</v>
      </c>
      <c r="P635" s="366">
        <v>35261.800000000003</v>
      </c>
      <c r="Q635" s="366">
        <v>31.5</v>
      </c>
      <c r="R635" s="366"/>
      <c r="S635" s="366"/>
      <c r="T635" s="366">
        <v>743.85</v>
      </c>
      <c r="U635" s="366">
        <v>1183.74</v>
      </c>
      <c r="V635" s="366">
        <v>11910.09</v>
      </c>
      <c r="W635" s="366">
        <v>9.0399999999999991</v>
      </c>
      <c r="X635" s="366">
        <v>38979</v>
      </c>
      <c r="Y635" s="366">
        <v>69</v>
      </c>
      <c r="Z635" s="366"/>
      <c r="AA635" s="366"/>
      <c r="AB635" s="366">
        <v>9406.07</v>
      </c>
      <c r="AC635" s="366">
        <v>0</v>
      </c>
      <c r="AD635" s="366"/>
      <c r="AE635" s="262"/>
      <c r="AF635" s="366"/>
      <c r="AG635" s="367"/>
      <c r="AH635" s="366"/>
      <c r="AI635" s="262"/>
      <c r="AJ635" s="396">
        <v>1157.58</v>
      </c>
      <c r="AK635" s="367">
        <v>11.49</v>
      </c>
      <c r="AL635" s="396">
        <v>85.37</v>
      </c>
      <c r="AM635" s="367">
        <v>0.01</v>
      </c>
      <c r="AN635" s="396">
        <v>242.98</v>
      </c>
      <c r="AO635" s="367">
        <v>0</v>
      </c>
    </row>
    <row r="636" spans="1:41" ht="15" x14ac:dyDescent="0.2">
      <c r="A636" s="383">
        <f t="shared" si="37"/>
        <v>45873</v>
      </c>
      <c r="B636" s="93" t="s">
        <v>285</v>
      </c>
      <c r="C636" s="101" t="str">
        <f t="shared" si="36"/>
        <v>45873 1200H</v>
      </c>
      <c r="D636" s="362">
        <v>3010.26</v>
      </c>
      <c r="E636" s="363">
        <v>49.76</v>
      </c>
      <c r="F636" s="362">
        <v>1126.79</v>
      </c>
      <c r="G636" s="363">
        <v>6.21</v>
      </c>
      <c r="H636" s="362"/>
      <c r="I636" s="365"/>
      <c r="J636" s="423">
        <v>77218.84</v>
      </c>
      <c r="K636" s="364">
        <v>962.33</v>
      </c>
      <c r="L636" s="364">
        <v>33923.230000000003</v>
      </c>
      <c r="M636" s="365">
        <v>116.06</v>
      </c>
      <c r="N636" s="423">
        <v>7952.19</v>
      </c>
      <c r="O636" s="364">
        <v>19.05</v>
      </c>
      <c r="P636" s="364">
        <v>35264.6</v>
      </c>
      <c r="Q636" s="364">
        <v>31.5</v>
      </c>
      <c r="R636" s="364"/>
      <c r="S636" s="364"/>
      <c r="T636" s="364">
        <v>743.87</v>
      </c>
      <c r="U636" s="364">
        <v>1184.98</v>
      </c>
      <c r="V636" s="364">
        <v>11914.23</v>
      </c>
      <c r="W636" s="364">
        <v>9.0399999999999991</v>
      </c>
      <c r="X636" s="364">
        <v>38986</v>
      </c>
      <c r="Y636" s="364">
        <v>69</v>
      </c>
      <c r="Z636" s="364"/>
      <c r="AA636" s="364"/>
      <c r="AB636" s="364">
        <v>9412.84</v>
      </c>
      <c r="AC636" s="364">
        <v>0</v>
      </c>
      <c r="AD636" s="364"/>
      <c r="AE636" s="363"/>
      <c r="AF636" s="364"/>
      <c r="AG636" s="365"/>
      <c r="AH636" s="364"/>
      <c r="AI636" s="363"/>
      <c r="AJ636" s="397">
        <v>1164.8499999999999</v>
      </c>
      <c r="AK636" s="365">
        <v>11.49</v>
      </c>
      <c r="AL636" s="397">
        <v>85.65</v>
      </c>
      <c r="AM636" s="365">
        <v>0.01</v>
      </c>
      <c r="AN636" s="397">
        <v>244.79</v>
      </c>
      <c r="AO636" s="365">
        <v>0</v>
      </c>
    </row>
    <row r="637" spans="1:41" ht="15" x14ac:dyDescent="0.2">
      <c r="A637" s="383">
        <f t="shared" si="37"/>
        <v>45874</v>
      </c>
      <c r="B637" s="93" t="s">
        <v>2185</v>
      </c>
      <c r="C637" s="101" t="str">
        <f t="shared" si="36"/>
        <v>45874 0000H</v>
      </c>
      <c r="D637" s="261">
        <v>3014.79</v>
      </c>
      <c r="E637" s="262">
        <v>49.76</v>
      </c>
      <c r="F637" s="261">
        <v>1126.79</v>
      </c>
      <c r="G637" s="262">
        <v>6.21</v>
      </c>
      <c r="H637" s="261"/>
      <c r="I637" s="367"/>
      <c r="J637" s="424">
        <v>77233.649999999994</v>
      </c>
      <c r="K637" s="366">
        <v>962.33</v>
      </c>
      <c r="L637" s="366">
        <v>33926.620000000003</v>
      </c>
      <c r="M637" s="367">
        <v>116.06</v>
      </c>
      <c r="N637" s="424">
        <v>7958.01</v>
      </c>
      <c r="O637" s="366">
        <v>19.05</v>
      </c>
      <c r="P637" s="366">
        <v>35268</v>
      </c>
      <c r="Q637" s="366">
        <v>31.5</v>
      </c>
      <c r="R637" s="366"/>
      <c r="S637" s="366"/>
      <c r="T637" s="366">
        <v>743.99</v>
      </c>
      <c r="U637" s="366">
        <v>1186.1300000000001</v>
      </c>
      <c r="V637" s="366">
        <v>11919.23</v>
      </c>
      <c r="W637" s="366">
        <v>9.0399999999999991</v>
      </c>
      <c r="X637" s="366">
        <v>38995</v>
      </c>
      <c r="Y637" s="366">
        <v>69</v>
      </c>
      <c r="Z637" s="366"/>
      <c r="AA637" s="366"/>
      <c r="AB637" s="366">
        <v>9420.7199999999993</v>
      </c>
      <c r="AC637" s="366">
        <v>0</v>
      </c>
      <c r="AD637" s="366"/>
      <c r="AE637" s="262"/>
      <c r="AF637" s="366"/>
      <c r="AG637" s="367"/>
      <c r="AH637" s="366"/>
      <c r="AI637" s="262"/>
      <c r="AJ637" s="396">
        <v>1175.5</v>
      </c>
      <c r="AK637" s="367">
        <v>11.49</v>
      </c>
      <c r="AL637" s="396">
        <v>86.82</v>
      </c>
      <c r="AM637" s="367">
        <v>0.01</v>
      </c>
      <c r="AN637" s="396">
        <v>246.67</v>
      </c>
      <c r="AO637" s="367">
        <v>0</v>
      </c>
    </row>
    <row r="638" spans="1:41" ht="15" x14ac:dyDescent="0.2">
      <c r="A638" s="383">
        <f t="shared" si="37"/>
        <v>45874</v>
      </c>
      <c r="B638" s="93" t="s">
        <v>285</v>
      </c>
      <c r="C638" s="101" t="str">
        <f t="shared" si="36"/>
        <v>45874 1200H</v>
      </c>
      <c r="D638" s="362">
        <v>3018.56</v>
      </c>
      <c r="E638" s="363">
        <v>49.76</v>
      </c>
      <c r="F638" s="362">
        <v>1126.79</v>
      </c>
      <c r="G638" s="363">
        <v>6.21</v>
      </c>
      <c r="H638" s="362"/>
      <c r="I638" s="365"/>
      <c r="J638" s="423">
        <v>77239.89</v>
      </c>
      <c r="K638" s="364">
        <v>962.43</v>
      </c>
      <c r="L638" s="364">
        <v>33928.14</v>
      </c>
      <c r="M638" s="365">
        <v>116.09</v>
      </c>
      <c r="N638" s="423">
        <v>7963.85</v>
      </c>
      <c r="O638" s="364">
        <v>19.05</v>
      </c>
      <c r="P638" s="364">
        <v>35271.199999999997</v>
      </c>
      <c r="Q638" s="364">
        <v>31.5</v>
      </c>
      <c r="R638" s="364"/>
      <c r="S638" s="364"/>
      <c r="T638" s="364">
        <v>744.19</v>
      </c>
      <c r="U638" s="364">
        <v>1187.07</v>
      </c>
      <c r="V638" s="364">
        <v>11923.21</v>
      </c>
      <c r="W638" s="364">
        <v>9.0399999999999991</v>
      </c>
      <c r="X638" s="364">
        <v>39002</v>
      </c>
      <c r="Y638" s="364">
        <v>69</v>
      </c>
      <c r="Z638" s="364"/>
      <c r="AA638" s="364"/>
      <c r="AB638" s="364">
        <v>9427.32</v>
      </c>
      <c r="AC638" s="364">
        <v>0</v>
      </c>
      <c r="AD638" s="364"/>
      <c r="AE638" s="363"/>
      <c r="AF638" s="364"/>
      <c r="AG638" s="365"/>
      <c r="AH638" s="364"/>
      <c r="AI638" s="363"/>
      <c r="AJ638" s="397">
        <v>1182.77</v>
      </c>
      <c r="AK638" s="365">
        <v>11.49</v>
      </c>
      <c r="AL638" s="397">
        <v>87.15</v>
      </c>
      <c r="AM638" s="365">
        <v>0.01</v>
      </c>
      <c r="AN638" s="397">
        <v>248.45</v>
      </c>
      <c r="AO638" s="365">
        <v>0</v>
      </c>
    </row>
    <row r="639" spans="1:41" ht="15" x14ac:dyDescent="0.2">
      <c r="A639" s="383">
        <f t="shared" si="37"/>
        <v>45875</v>
      </c>
      <c r="B639" s="93" t="s">
        <v>2185</v>
      </c>
      <c r="C639" s="101" t="str">
        <f t="shared" si="36"/>
        <v>45875 0000H</v>
      </c>
      <c r="D639" s="261">
        <v>3023.49</v>
      </c>
      <c r="E639" s="262">
        <v>49.76</v>
      </c>
      <c r="F639" s="261">
        <v>1126.79</v>
      </c>
      <c r="G639" s="262">
        <v>6.21</v>
      </c>
      <c r="H639" s="261"/>
      <c r="I639" s="367"/>
      <c r="J639" s="424">
        <v>77246.64</v>
      </c>
      <c r="K639" s="366">
        <v>962.5</v>
      </c>
      <c r="L639" s="366">
        <v>33931.64</v>
      </c>
      <c r="M639" s="367">
        <v>116.1</v>
      </c>
      <c r="N639" s="424">
        <v>7969.66</v>
      </c>
      <c r="O639" s="366">
        <v>19.05</v>
      </c>
      <c r="P639" s="366">
        <v>35274.5</v>
      </c>
      <c r="Q639" s="366">
        <v>31.5</v>
      </c>
      <c r="R639" s="366"/>
      <c r="S639" s="366"/>
      <c r="T639" s="366">
        <v>744.58</v>
      </c>
      <c r="U639" s="366">
        <v>1188.0899999999999</v>
      </c>
      <c r="V639" s="200">
        <v>11928.08</v>
      </c>
      <c r="W639" s="200">
        <v>9.0399999999999991</v>
      </c>
      <c r="X639" s="366">
        <v>39008</v>
      </c>
      <c r="Y639" s="366">
        <v>69</v>
      </c>
      <c r="Z639" s="366"/>
      <c r="AA639" s="366"/>
      <c r="AB639" s="366">
        <v>9434.4699999999993</v>
      </c>
      <c r="AC639" s="366">
        <v>0</v>
      </c>
      <c r="AD639" s="366"/>
      <c r="AE639" s="262"/>
      <c r="AF639" s="366"/>
      <c r="AG639" s="367"/>
      <c r="AH639" s="366"/>
      <c r="AI639" s="262"/>
      <c r="AJ639" s="396">
        <v>1194.24</v>
      </c>
      <c r="AK639" s="367">
        <v>11.49</v>
      </c>
      <c r="AL639" s="396">
        <v>88.48</v>
      </c>
      <c r="AM639" s="367">
        <v>0.01</v>
      </c>
      <c r="AN639" s="396">
        <v>250.39</v>
      </c>
      <c r="AO639" s="367">
        <v>0</v>
      </c>
    </row>
    <row r="640" spans="1:41" ht="15" x14ac:dyDescent="0.2">
      <c r="A640" s="383">
        <f t="shared" si="37"/>
        <v>45875</v>
      </c>
      <c r="B640" s="93" t="s">
        <v>285</v>
      </c>
      <c r="C640" s="101" t="str">
        <f t="shared" si="36"/>
        <v>45875 1200H</v>
      </c>
      <c r="D640" s="362">
        <v>3027.36</v>
      </c>
      <c r="E640" s="363">
        <v>49.76</v>
      </c>
      <c r="F640" s="362">
        <v>1126.79</v>
      </c>
      <c r="G640" s="363">
        <v>6.21</v>
      </c>
      <c r="H640" s="362"/>
      <c r="I640" s="365"/>
      <c r="J640" s="423">
        <v>77250.240000000005</v>
      </c>
      <c r="K640" s="364">
        <v>962.66</v>
      </c>
      <c r="L640" s="364">
        <v>33932.07</v>
      </c>
      <c r="M640" s="365">
        <v>116.14</v>
      </c>
      <c r="N640" s="423">
        <v>7975.51</v>
      </c>
      <c r="O640" s="364">
        <v>19.05</v>
      </c>
      <c r="P640" s="364">
        <v>35277.199999999997</v>
      </c>
      <c r="Q640" s="364">
        <v>31.5</v>
      </c>
      <c r="R640" s="364"/>
      <c r="S640" s="364"/>
      <c r="T640" s="364">
        <v>744.62</v>
      </c>
      <c r="U640" s="364">
        <v>1189.21</v>
      </c>
      <c r="V640" s="364">
        <v>11931.92</v>
      </c>
      <c r="W640" s="364">
        <v>9.0399999999999991</v>
      </c>
      <c r="X640" s="364">
        <v>39015</v>
      </c>
      <c r="Y640" s="364">
        <v>69</v>
      </c>
      <c r="Z640" s="364"/>
      <c r="AA640" s="364"/>
      <c r="AB640" s="364">
        <v>9441.08</v>
      </c>
      <c r="AC640" s="364">
        <v>0</v>
      </c>
      <c r="AD640" s="364"/>
      <c r="AE640" s="363"/>
      <c r="AF640" s="364"/>
      <c r="AG640" s="365"/>
      <c r="AH640" s="364"/>
      <c r="AI640" s="363"/>
      <c r="AJ640" s="397">
        <v>1201.5</v>
      </c>
      <c r="AK640" s="365">
        <v>11.49</v>
      </c>
      <c r="AL640" s="397">
        <v>88.76</v>
      </c>
      <c r="AM640" s="365">
        <v>0.01</v>
      </c>
      <c r="AN640" s="397">
        <v>252.75</v>
      </c>
      <c r="AO640" s="365">
        <v>0</v>
      </c>
    </row>
    <row r="641" spans="1:46" ht="15" x14ac:dyDescent="0.2">
      <c r="A641" s="383">
        <f t="shared" si="37"/>
        <v>45876</v>
      </c>
      <c r="B641" s="93" t="s">
        <v>2185</v>
      </c>
      <c r="C641" s="101" t="str">
        <f t="shared" si="36"/>
        <v>45876 0000H</v>
      </c>
      <c r="D641" s="261">
        <v>3032.23</v>
      </c>
      <c r="E641" s="262">
        <v>49.76</v>
      </c>
      <c r="F641" s="261">
        <v>1126.79</v>
      </c>
      <c r="G641" s="262">
        <v>6.21</v>
      </c>
      <c r="H641" s="261"/>
      <c r="I641" s="367"/>
      <c r="J641" s="424">
        <v>77256.34</v>
      </c>
      <c r="K641" s="366">
        <v>962.73</v>
      </c>
      <c r="L641" s="366">
        <v>33934.800000000003</v>
      </c>
      <c r="M641" s="367">
        <v>116.17</v>
      </c>
      <c r="N641" s="425">
        <v>7981.25</v>
      </c>
      <c r="O641" s="200">
        <v>19.05</v>
      </c>
      <c r="P641" s="366">
        <v>35280.5</v>
      </c>
      <c r="Q641" s="366">
        <v>31.5</v>
      </c>
      <c r="R641" s="366"/>
      <c r="S641" s="366"/>
      <c r="T641" s="366">
        <v>744.71</v>
      </c>
      <c r="U641" s="366">
        <v>1190.21</v>
      </c>
      <c r="V641" s="366">
        <v>11936.6</v>
      </c>
      <c r="W641" s="366">
        <v>9.0399999999999991</v>
      </c>
      <c r="X641" s="366">
        <v>39023</v>
      </c>
      <c r="Y641" s="366">
        <v>69</v>
      </c>
      <c r="Z641" s="366"/>
      <c r="AA641" s="366"/>
      <c r="AB641" s="366">
        <v>9448.17</v>
      </c>
      <c r="AC641" s="366">
        <v>0</v>
      </c>
      <c r="AD641" s="366"/>
      <c r="AE641" s="262"/>
      <c r="AF641" s="366"/>
      <c r="AG641" s="367"/>
      <c r="AH641" s="366"/>
      <c r="AI641" s="262"/>
      <c r="AJ641" s="396">
        <v>1212.44</v>
      </c>
      <c r="AK641" s="367">
        <v>11.49</v>
      </c>
      <c r="AL641" s="396">
        <v>90.02</v>
      </c>
      <c r="AM641" s="367">
        <v>0.01</v>
      </c>
      <c r="AN641" s="396">
        <v>254.09</v>
      </c>
      <c r="AO641" s="367">
        <v>0</v>
      </c>
      <c r="AQ641" s="418">
        <f>((AJ641-AJ640)-(AK641-AK640))*'EOD REPORT'!D127</f>
        <v>0</v>
      </c>
      <c r="AR641" s="418">
        <f>(AL641-AL640)*'EOD REPORT'!D128</f>
        <v>0</v>
      </c>
      <c r="AS641" s="418">
        <f>(AN641-AN640)*'EOD REPORT'!D128</f>
        <v>0</v>
      </c>
      <c r="AT641" s="20" t="e">
        <f>AS641/(AR641+AS641)</f>
        <v>#DIV/0!</v>
      </c>
    </row>
    <row r="642" spans="1:46" ht="15" x14ac:dyDescent="0.2">
      <c r="A642" s="383">
        <f t="shared" si="37"/>
        <v>45876</v>
      </c>
      <c r="B642" s="93" t="s">
        <v>285</v>
      </c>
      <c r="C642" s="101" t="str">
        <f t="shared" si="36"/>
        <v>45876 1200H</v>
      </c>
      <c r="D642" s="362">
        <v>3036.1</v>
      </c>
      <c r="E642" s="363">
        <v>49.76</v>
      </c>
      <c r="F642" s="362">
        <v>1126.79</v>
      </c>
      <c r="G642" s="363">
        <v>6.21</v>
      </c>
      <c r="H642" s="362"/>
      <c r="I642" s="365"/>
      <c r="J642" s="423">
        <v>77260.52</v>
      </c>
      <c r="K642" s="364">
        <v>962.85</v>
      </c>
      <c r="L642" s="364">
        <v>33935.68</v>
      </c>
      <c r="M642" s="365">
        <v>116.21</v>
      </c>
      <c r="N642" s="423">
        <v>7987.06</v>
      </c>
      <c r="O642" s="364">
        <v>19.05</v>
      </c>
      <c r="P642" s="364">
        <v>35283.1</v>
      </c>
      <c r="Q642" s="364">
        <v>31.5</v>
      </c>
      <c r="R642" s="364"/>
      <c r="S642" s="364"/>
      <c r="T642" s="364">
        <v>744.23</v>
      </c>
      <c r="U642" s="364">
        <v>1191.6099999999999</v>
      </c>
      <c r="V642" s="364">
        <v>11940.42</v>
      </c>
      <c r="W642" s="364">
        <v>9.0399999999999991</v>
      </c>
      <c r="X642" s="364">
        <v>39029</v>
      </c>
      <c r="Y642" s="364">
        <v>69</v>
      </c>
      <c r="Z642" s="364"/>
      <c r="AA642" s="364"/>
      <c r="AB642" s="364">
        <v>9454.2099999999991</v>
      </c>
      <c r="AC642" s="364">
        <v>0</v>
      </c>
      <c r="AD642" s="364"/>
      <c r="AE642" s="363"/>
      <c r="AF642" s="364"/>
      <c r="AG642" s="365"/>
      <c r="AH642" s="364"/>
      <c r="AI642" s="363"/>
      <c r="AJ642" s="397">
        <v>1218.9000000000001</v>
      </c>
      <c r="AK642" s="365">
        <v>11.49</v>
      </c>
      <c r="AL642" s="397">
        <v>90.07</v>
      </c>
      <c r="AM642" s="365">
        <v>0.01</v>
      </c>
      <c r="AN642" s="397">
        <v>255.84</v>
      </c>
      <c r="AO642" s="365">
        <v>0</v>
      </c>
    </row>
    <row r="643" spans="1:46" ht="15" x14ac:dyDescent="0.2">
      <c r="A643" s="383">
        <f t="shared" si="37"/>
        <v>45877</v>
      </c>
      <c r="B643" s="93" t="s">
        <v>2185</v>
      </c>
      <c r="C643" s="101" t="str">
        <f t="shared" si="36"/>
        <v>45877 0000H</v>
      </c>
      <c r="D643" s="261">
        <v>3041</v>
      </c>
      <c r="E643" s="262">
        <v>49.76</v>
      </c>
      <c r="F643" s="261">
        <v>1126.79</v>
      </c>
      <c r="G643" s="262">
        <v>6.21</v>
      </c>
      <c r="H643" s="261"/>
      <c r="I643" s="367"/>
      <c r="J643" s="424">
        <v>77267.7</v>
      </c>
      <c r="K643" s="366">
        <v>962.9</v>
      </c>
      <c r="L643" s="366">
        <v>33938.5</v>
      </c>
      <c r="M643" s="367">
        <v>116.21</v>
      </c>
      <c r="N643" s="424">
        <v>7992.83</v>
      </c>
      <c r="O643" s="366">
        <v>19.05</v>
      </c>
      <c r="P643" s="366">
        <v>35286.199999999997</v>
      </c>
      <c r="Q643" s="366">
        <v>31.5</v>
      </c>
      <c r="R643" s="366"/>
      <c r="S643" s="366"/>
      <c r="T643" s="366">
        <v>744.89</v>
      </c>
      <c r="U643" s="366">
        <v>1192.68</v>
      </c>
      <c r="V643" s="366">
        <v>11945.06</v>
      </c>
      <c r="W643" s="366">
        <v>9.0399999999999991</v>
      </c>
      <c r="X643" s="366">
        <v>39037</v>
      </c>
      <c r="Y643" s="366">
        <v>69</v>
      </c>
      <c r="Z643" s="366"/>
      <c r="AA643" s="366"/>
      <c r="AB643" s="366">
        <v>9461.7099999999991</v>
      </c>
      <c r="AC643" s="366">
        <v>0</v>
      </c>
      <c r="AD643" s="366"/>
      <c r="AE643" s="262"/>
      <c r="AF643" s="366"/>
      <c r="AG643" s="367"/>
      <c r="AH643" s="366"/>
      <c r="AI643" s="262"/>
      <c r="AJ643" s="396">
        <v>1228.6500000000001</v>
      </c>
      <c r="AK643" s="367">
        <v>11.49</v>
      </c>
      <c r="AL643" s="396">
        <v>90.93</v>
      </c>
      <c r="AM643" s="367">
        <v>0.01</v>
      </c>
      <c r="AN643" s="396">
        <v>257.93</v>
      </c>
      <c r="AO643" s="367">
        <v>0</v>
      </c>
    </row>
    <row r="644" spans="1:46" ht="15" x14ac:dyDescent="0.2">
      <c r="A644" s="383">
        <f t="shared" si="37"/>
        <v>45877</v>
      </c>
      <c r="B644" s="93" t="s">
        <v>285</v>
      </c>
      <c r="C644" s="101" t="str">
        <f t="shared" si="36"/>
        <v>45877 1200H</v>
      </c>
      <c r="D644" s="362">
        <v>3044.79</v>
      </c>
      <c r="E644" s="363">
        <v>49.76</v>
      </c>
      <c r="F644" s="362">
        <v>1126.79</v>
      </c>
      <c r="G644" s="363">
        <v>6.21</v>
      </c>
      <c r="H644" s="362"/>
      <c r="I644" s="365"/>
      <c r="J644" s="423">
        <v>77271.240000000005</v>
      </c>
      <c r="K644" s="364">
        <v>963.05</v>
      </c>
      <c r="L644" s="364">
        <v>33939.370000000003</v>
      </c>
      <c r="M644" s="365">
        <v>116.25</v>
      </c>
      <c r="N644" s="423">
        <v>7998.6</v>
      </c>
      <c r="O644" s="364">
        <v>19.05</v>
      </c>
      <c r="P644" s="364">
        <v>35289.199999999997</v>
      </c>
      <c r="Q644" s="364">
        <v>31.5</v>
      </c>
      <c r="R644" s="364"/>
      <c r="S644" s="364"/>
      <c r="T644" s="364">
        <v>744.99</v>
      </c>
      <c r="U644" s="364">
        <v>1193.7</v>
      </c>
      <c r="V644" s="364">
        <v>11948.96</v>
      </c>
      <c r="W644" s="364">
        <v>9.0399999999999991</v>
      </c>
      <c r="X644" s="364">
        <v>39043</v>
      </c>
      <c r="Y644" s="364">
        <v>69</v>
      </c>
      <c r="Z644" s="364"/>
      <c r="AA644" s="364"/>
      <c r="AB644" s="364">
        <v>9468.1299999999992</v>
      </c>
      <c r="AC644" s="364">
        <v>0</v>
      </c>
      <c r="AD644" s="364"/>
      <c r="AE644" s="363"/>
      <c r="AF644" s="364"/>
      <c r="AG644" s="365"/>
      <c r="AH644" s="364"/>
      <c r="AI644" s="363"/>
      <c r="AJ644" s="397">
        <v>1235.4000000000001</v>
      </c>
      <c r="AK644" s="365">
        <v>11.49</v>
      </c>
      <c r="AL644" s="397">
        <v>91.07</v>
      </c>
      <c r="AM644" s="365">
        <v>0.01</v>
      </c>
      <c r="AN644" s="397">
        <v>259.62</v>
      </c>
      <c r="AO644" s="365">
        <v>0</v>
      </c>
    </row>
    <row r="645" spans="1:46" ht="15" x14ac:dyDescent="0.2">
      <c r="A645" s="383">
        <f t="shared" si="37"/>
        <v>45878</v>
      </c>
      <c r="B645" s="93" t="s">
        <v>2185</v>
      </c>
      <c r="C645" s="101" t="str">
        <f t="shared" si="36"/>
        <v>45878 0000H</v>
      </c>
      <c r="D645" s="261">
        <v>3049.24</v>
      </c>
      <c r="E645" s="262">
        <v>49.76</v>
      </c>
      <c r="F645" s="261">
        <v>1126.79</v>
      </c>
      <c r="G645" s="262">
        <v>6.21</v>
      </c>
      <c r="H645" s="261"/>
      <c r="I645" s="367"/>
      <c r="J645" s="424">
        <v>77278.34</v>
      </c>
      <c r="K645" s="366">
        <v>963.08</v>
      </c>
      <c r="L645" s="366">
        <v>33942.839999999997</v>
      </c>
      <c r="M645" s="367">
        <v>116.25</v>
      </c>
      <c r="N645" s="424">
        <v>8004.34</v>
      </c>
      <c r="O645" s="366">
        <v>19.05</v>
      </c>
      <c r="P645" s="366">
        <v>35292.6</v>
      </c>
      <c r="Q645" s="366">
        <v>31.5</v>
      </c>
      <c r="R645" s="366"/>
      <c r="S645" s="366"/>
      <c r="T645" s="366">
        <v>745.08</v>
      </c>
      <c r="U645" s="366">
        <v>1195.0999999999999</v>
      </c>
      <c r="V645" s="366">
        <v>11953.4</v>
      </c>
      <c r="W645" s="366">
        <v>9.0399999999999991</v>
      </c>
      <c r="X645" s="366">
        <v>39052</v>
      </c>
      <c r="Y645" s="366">
        <v>69</v>
      </c>
      <c r="Z645" s="366"/>
      <c r="AA645" s="366"/>
      <c r="AB645" s="366">
        <v>9475.27</v>
      </c>
      <c r="AC645" s="366">
        <v>0</v>
      </c>
      <c r="AD645" s="366"/>
      <c r="AE645" s="262"/>
      <c r="AF645" s="366"/>
      <c r="AG645" s="367"/>
      <c r="AH645" s="366"/>
      <c r="AI645" s="262"/>
      <c r="AJ645" s="396">
        <v>1245.5999999999999</v>
      </c>
      <c r="AK645" s="367">
        <v>11.49</v>
      </c>
      <c r="AL645" s="396">
        <v>92.03</v>
      </c>
      <c r="AM645" s="367">
        <v>0.01</v>
      </c>
      <c r="AN645" s="396">
        <v>261.60000000000002</v>
      </c>
      <c r="AO645" s="367">
        <v>0</v>
      </c>
    </row>
    <row r="646" spans="1:46" ht="15" x14ac:dyDescent="0.2">
      <c r="A646" s="383">
        <f t="shared" si="37"/>
        <v>45878</v>
      </c>
      <c r="B646" s="93" t="s">
        <v>285</v>
      </c>
      <c r="C646" s="101" t="str">
        <f t="shared" si="36"/>
        <v>45878 1200H</v>
      </c>
      <c r="D646" s="362">
        <v>3052.42</v>
      </c>
      <c r="E646" s="363">
        <v>49.76</v>
      </c>
      <c r="F646" s="362">
        <v>1126.79</v>
      </c>
      <c r="G646" s="363">
        <v>6.21</v>
      </c>
      <c r="H646" s="362"/>
      <c r="I646" s="365"/>
      <c r="J646" s="423">
        <v>77280.95</v>
      </c>
      <c r="K646" s="364">
        <v>963.3</v>
      </c>
      <c r="L646" s="364">
        <v>33944.92</v>
      </c>
      <c r="M646" s="365">
        <v>116.28</v>
      </c>
      <c r="N646" s="423">
        <v>8010.17</v>
      </c>
      <c r="O646" s="364">
        <v>19.05</v>
      </c>
      <c r="P646" s="364">
        <v>35295.5</v>
      </c>
      <c r="Q646" s="364">
        <v>31.5</v>
      </c>
      <c r="R646" s="364"/>
      <c r="S646" s="364"/>
      <c r="T646" s="364">
        <v>745.08</v>
      </c>
      <c r="U646" s="364">
        <v>1196.4000000000001</v>
      </c>
      <c r="V646" s="364">
        <v>11957.2</v>
      </c>
      <c r="W646" s="364">
        <v>9.0399999999999991</v>
      </c>
      <c r="X646" s="364">
        <v>39057</v>
      </c>
      <c r="Y646" s="364">
        <v>69</v>
      </c>
      <c r="Z646" s="364"/>
      <c r="AA646" s="364"/>
      <c r="AB646" s="364">
        <v>9481.5</v>
      </c>
      <c r="AC646" s="364">
        <v>0</v>
      </c>
      <c r="AD646" s="364"/>
      <c r="AE646" s="363"/>
      <c r="AF646" s="364"/>
      <c r="AG646" s="365"/>
      <c r="AH646" s="364"/>
      <c r="AI646" s="363"/>
      <c r="AJ646" s="397">
        <v>1252.67</v>
      </c>
      <c r="AK646" s="365">
        <v>11.49</v>
      </c>
      <c r="AL646" s="397">
        <v>92.39</v>
      </c>
      <c r="AM646" s="365">
        <v>0.01</v>
      </c>
      <c r="AN646" s="397">
        <v>263.27999999999997</v>
      </c>
      <c r="AO646" s="365">
        <v>0</v>
      </c>
    </row>
    <row r="647" spans="1:46" ht="15" x14ac:dyDescent="0.2">
      <c r="A647" s="383">
        <f t="shared" si="37"/>
        <v>45879</v>
      </c>
      <c r="B647" s="93" t="s">
        <v>2185</v>
      </c>
      <c r="C647" s="101" t="str">
        <f t="shared" si="36"/>
        <v>45879 0000H</v>
      </c>
      <c r="D647" s="261">
        <v>3056.93</v>
      </c>
      <c r="E647" s="262">
        <v>49.76</v>
      </c>
      <c r="F647" s="261">
        <v>1126.79</v>
      </c>
      <c r="G647" s="262">
        <v>6.21</v>
      </c>
      <c r="H647" s="261"/>
      <c r="I647" s="367"/>
      <c r="J647" s="424">
        <v>77287.75</v>
      </c>
      <c r="K647" s="366">
        <v>963.36</v>
      </c>
      <c r="L647" s="366">
        <v>33945.99</v>
      </c>
      <c r="M647" s="367">
        <v>116.31</v>
      </c>
      <c r="N647" s="424">
        <v>8015.92</v>
      </c>
      <c r="O647" s="366">
        <v>19.05</v>
      </c>
      <c r="P647" s="366">
        <v>35299</v>
      </c>
      <c r="Q647" s="366">
        <v>31.5</v>
      </c>
      <c r="R647" s="366"/>
      <c r="S647" s="366"/>
      <c r="T647" s="366">
        <v>745.13</v>
      </c>
      <c r="U647" s="366">
        <v>1197.54</v>
      </c>
      <c r="V647" s="366">
        <v>11961.79</v>
      </c>
      <c r="W647" s="366">
        <v>9.0399999999999991</v>
      </c>
      <c r="X647" s="366">
        <v>39065</v>
      </c>
      <c r="Y647" s="366">
        <v>69</v>
      </c>
      <c r="Z647" s="366"/>
      <c r="AA647" s="366"/>
      <c r="AB647" s="366">
        <v>9488.68</v>
      </c>
      <c r="AC647" s="366">
        <v>0</v>
      </c>
      <c r="AD647" s="366"/>
      <c r="AE647" s="262"/>
      <c r="AF647" s="366"/>
      <c r="AG647" s="367"/>
      <c r="AH647" s="366"/>
      <c r="AI647" s="262"/>
      <c r="AJ647" s="396">
        <v>1259.3399999999999</v>
      </c>
      <c r="AK647" s="367">
        <v>11.5</v>
      </c>
      <c r="AL647" s="396">
        <v>93.09</v>
      </c>
      <c r="AM647" s="367">
        <v>0.01</v>
      </c>
      <c r="AN647" s="396">
        <v>264.52</v>
      </c>
      <c r="AO647" s="367">
        <v>0</v>
      </c>
    </row>
    <row r="648" spans="1:46" ht="15" x14ac:dyDescent="0.2">
      <c r="A648" s="383">
        <f t="shared" si="37"/>
        <v>45879</v>
      </c>
      <c r="B648" s="93" t="s">
        <v>285</v>
      </c>
      <c r="C648" s="101" t="str">
        <f t="shared" si="36"/>
        <v>45879 1200H</v>
      </c>
      <c r="D648" s="362">
        <v>3060.54</v>
      </c>
      <c r="E648" s="363">
        <v>49.76</v>
      </c>
      <c r="F648" s="362">
        <v>1126.79</v>
      </c>
      <c r="G648" s="363">
        <v>6.21</v>
      </c>
      <c r="H648" s="362"/>
      <c r="I648" s="365"/>
      <c r="J648" s="423">
        <v>77289.33</v>
      </c>
      <c r="K648" s="364">
        <v>963.59</v>
      </c>
      <c r="L648" s="364">
        <v>33945.99</v>
      </c>
      <c r="M648" s="365">
        <v>116.34</v>
      </c>
      <c r="N648" s="423">
        <v>8021.73</v>
      </c>
      <c r="O648" s="364">
        <v>19.05</v>
      </c>
      <c r="P648" s="364">
        <v>35299.699999999997</v>
      </c>
      <c r="Q648" s="364">
        <v>31.6</v>
      </c>
      <c r="R648" s="364"/>
      <c r="S648" s="364"/>
      <c r="T648" s="364">
        <v>745.14</v>
      </c>
      <c r="U648" s="364">
        <v>1198.8699999999999</v>
      </c>
      <c r="V648" s="364">
        <v>11965.55</v>
      </c>
      <c r="W648" s="364">
        <v>9.0399999999999991</v>
      </c>
      <c r="X648" s="364">
        <v>39070</v>
      </c>
      <c r="Y648" s="364">
        <v>69</v>
      </c>
      <c r="Z648" s="364"/>
      <c r="AA648" s="364"/>
      <c r="AB648" s="364">
        <v>9454.69</v>
      </c>
      <c r="AC648" s="364">
        <v>0</v>
      </c>
      <c r="AD648" s="364"/>
      <c r="AE648" s="363"/>
      <c r="AF648" s="364"/>
      <c r="AG648" s="365"/>
      <c r="AH648" s="364"/>
      <c r="AI648" s="363"/>
      <c r="AJ648" s="397">
        <v>1265.1300000000001</v>
      </c>
      <c r="AK648" s="365">
        <v>11.5</v>
      </c>
      <c r="AL648" s="397">
        <v>93.09</v>
      </c>
      <c r="AM648" s="365">
        <v>0.01</v>
      </c>
      <c r="AN648" s="397">
        <v>266.16000000000003</v>
      </c>
      <c r="AO648" s="365">
        <v>0</v>
      </c>
    </row>
    <row r="649" spans="1:46" ht="15" x14ac:dyDescent="0.2">
      <c r="A649" s="383">
        <f t="shared" si="37"/>
        <v>45880</v>
      </c>
      <c r="B649" s="93" t="s">
        <v>2185</v>
      </c>
      <c r="C649" s="101" t="str">
        <f t="shared" si="36"/>
        <v>45880 0000H</v>
      </c>
      <c r="D649" s="261">
        <v>3065.34</v>
      </c>
      <c r="E649" s="262">
        <v>49.76</v>
      </c>
      <c r="F649" s="261">
        <v>1126.79</v>
      </c>
      <c r="G649" s="262">
        <v>6.21</v>
      </c>
      <c r="H649" s="261"/>
      <c r="I649" s="367"/>
      <c r="J649" s="424">
        <v>77295.7</v>
      </c>
      <c r="K649" s="366">
        <v>963.65</v>
      </c>
      <c r="L649" s="366">
        <v>33947.69</v>
      </c>
      <c r="M649" s="367">
        <v>116.37</v>
      </c>
      <c r="N649" s="424">
        <v>8027.51</v>
      </c>
      <c r="O649" s="366">
        <v>19.05</v>
      </c>
      <c r="P649" s="366">
        <v>35302.400000000001</v>
      </c>
      <c r="Q649" s="366">
        <v>31.6</v>
      </c>
      <c r="R649" s="366"/>
      <c r="S649" s="366"/>
      <c r="T649" s="366">
        <v>745.14</v>
      </c>
      <c r="U649" s="366">
        <v>1200.54</v>
      </c>
      <c r="V649" s="366">
        <v>11970.22</v>
      </c>
      <c r="W649" s="366">
        <v>9.0399999999999991</v>
      </c>
      <c r="X649" s="366">
        <v>39077</v>
      </c>
      <c r="Y649" s="366">
        <v>69</v>
      </c>
      <c r="Z649" s="366"/>
      <c r="AA649" s="366"/>
      <c r="AB649" s="366">
        <v>9502</v>
      </c>
      <c r="AC649" s="366">
        <v>0</v>
      </c>
      <c r="AD649" s="366"/>
      <c r="AE649" s="262"/>
      <c r="AF649" s="366"/>
      <c r="AG649" s="367"/>
      <c r="AH649" s="366"/>
      <c r="AI649" s="262"/>
      <c r="AJ649" s="396">
        <v>1272.02</v>
      </c>
      <c r="AK649" s="367">
        <v>11.5</v>
      </c>
      <c r="AL649" s="396">
        <v>93.09</v>
      </c>
      <c r="AM649" s="367">
        <v>0.01</v>
      </c>
      <c r="AN649" s="396">
        <v>268.14999999999998</v>
      </c>
      <c r="AO649" s="367">
        <v>0</v>
      </c>
    </row>
    <row r="650" spans="1:46" ht="15" x14ac:dyDescent="0.2">
      <c r="A650" s="383">
        <f t="shared" si="37"/>
        <v>45880</v>
      </c>
      <c r="B650" s="93" t="s">
        <v>285</v>
      </c>
      <c r="C650" s="101" t="str">
        <f t="shared" si="36"/>
        <v>45880 1200H</v>
      </c>
      <c r="D650" s="362">
        <v>3069.11</v>
      </c>
      <c r="E650" s="363">
        <v>49.76</v>
      </c>
      <c r="F650" s="362">
        <v>1126.79</v>
      </c>
      <c r="G650" s="363">
        <v>6.21</v>
      </c>
      <c r="H650" s="362"/>
      <c r="I650" s="365"/>
      <c r="J650" s="423">
        <v>77298.03</v>
      </c>
      <c r="K650" s="364">
        <v>963.9</v>
      </c>
      <c r="L650" s="364">
        <v>33948.54</v>
      </c>
      <c r="M650" s="365">
        <v>116.4</v>
      </c>
      <c r="N650" s="423">
        <v>8033.33</v>
      </c>
      <c r="O650" s="364">
        <v>19.05</v>
      </c>
      <c r="P650" s="364">
        <v>35304.199999999997</v>
      </c>
      <c r="Q650" s="364">
        <v>31.6</v>
      </c>
      <c r="R650" s="364"/>
      <c r="S650" s="364"/>
      <c r="T650" s="364">
        <v>745.14</v>
      </c>
      <c r="U650" s="364">
        <v>1201.74</v>
      </c>
      <c r="V650" s="364">
        <v>11973.94</v>
      </c>
      <c r="W650" s="364">
        <v>9.0399999999999991</v>
      </c>
      <c r="X650" s="364">
        <v>39084</v>
      </c>
      <c r="Y650" s="364">
        <v>69</v>
      </c>
      <c r="Z650" s="364"/>
      <c r="AA650" s="364"/>
      <c r="AB650" s="364">
        <v>9508.2900000000009</v>
      </c>
      <c r="AC650" s="364">
        <v>0</v>
      </c>
      <c r="AD650" s="364"/>
      <c r="AE650" s="363"/>
      <c r="AF650" s="364"/>
      <c r="AG650" s="365"/>
      <c r="AH650" s="364"/>
      <c r="AI650" s="363"/>
      <c r="AJ650" s="397">
        <v>1279.08</v>
      </c>
      <c r="AK650" s="365">
        <v>11.5</v>
      </c>
      <c r="AL650" s="397">
        <v>93.33</v>
      </c>
      <c r="AM650" s="365">
        <v>0.01</v>
      </c>
      <c r="AN650" s="397">
        <v>269.95</v>
      </c>
      <c r="AO650" s="365">
        <v>0</v>
      </c>
    </row>
    <row r="651" spans="1:46" ht="15" x14ac:dyDescent="0.2">
      <c r="A651" s="383">
        <f t="shared" si="37"/>
        <v>45881</v>
      </c>
      <c r="B651" s="93" t="s">
        <v>2185</v>
      </c>
      <c r="C651" s="101" t="str">
        <f t="shared" si="36"/>
        <v>45881 0000H</v>
      </c>
      <c r="D651" s="261">
        <v>3073.89</v>
      </c>
      <c r="E651" s="262">
        <v>49.76</v>
      </c>
      <c r="F651" s="261">
        <v>1126.79</v>
      </c>
      <c r="G651" s="262">
        <v>6.21</v>
      </c>
      <c r="H651" s="261"/>
      <c r="I651" s="367"/>
      <c r="J651" s="424">
        <v>77305.52</v>
      </c>
      <c r="K651" s="366">
        <v>963.95</v>
      </c>
      <c r="L651" s="366">
        <v>33951.35</v>
      </c>
      <c r="M651" s="367">
        <v>116.41</v>
      </c>
      <c r="N651" s="424">
        <v>8039.12</v>
      </c>
      <c r="O651" s="366">
        <v>19.05</v>
      </c>
      <c r="P651" s="366">
        <v>35307.4</v>
      </c>
      <c r="Q651" s="366">
        <v>31.6</v>
      </c>
      <c r="R651" s="366"/>
      <c r="S651" s="366"/>
      <c r="T651" s="366">
        <v>745.18</v>
      </c>
      <c r="U651" s="366">
        <v>1202.74</v>
      </c>
      <c r="V651" s="366">
        <v>11978.61</v>
      </c>
      <c r="W651" s="366">
        <v>9.0399999999999991</v>
      </c>
      <c r="X651" s="366">
        <v>39092</v>
      </c>
      <c r="Y651" s="366">
        <v>69</v>
      </c>
      <c r="Z651" s="366"/>
      <c r="AA651" s="366"/>
      <c r="AB651" s="366">
        <v>9515.66</v>
      </c>
      <c r="AC651" s="366">
        <v>0</v>
      </c>
      <c r="AD651" s="366"/>
      <c r="AE651" s="262"/>
      <c r="AF651" s="366"/>
      <c r="AG651" s="367"/>
      <c r="AH651" s="366"/>
      <c r="AI651" s="262"/>
      <c r="AJ651" s="396">
        <v>1287.99</v>
      </c>
      <c r="AK651" s="367">
        <v>11.5</v>
      </c>
      <c r="AL651" s="396">
        <v>93.9</v>
      </c>
      <c r="AM651" s="367">
        <v>0.01</v>
      </c>
      <c r="AN651" s="396">
        <v>271.92</v>
      </c>
      <c r="AO651" s="367">
        <v>0</v>
      </c>
    </row>
    <row r="652" spans="1:46" ht="15" x14ac:dyDescent="0.2">
      <c r="A652" s="383">
        <f t="shared" si="37"/>
        <v>45881</v>
      </c>
      <c r="B652" s="93" t="s">
        <v>285</v>
      </c>
      <c r="C652" s="101" t="str">
        <f t="shared" si="36"/>
        <v>45881 1200H</v>
      </c>
      <c r="D652" s="362">
        <v>3077.64</v>
      </c>
      <c r="E652" s="363">
        <v>49.76</v>
      </c>
      <c r="F652" s="362">
        <v>1126.79</v>
      </c>
      <c r="G652" s="363">
        <v>6.21</v>
      </c>
      <c r="H652" s="362"/>
      <c r="I652" s="365"/>
      <c r="J652" s="423">
        <v>77307.45</v>
      </c>
      <c r="K652" s="364">
        <v>964.25</v>
      </c>
      <c r="L652" s="364">
        <v>33952.28</v>
      </c>
      <c r="M652" s="365">
        <v>116.44</v>
      </c>
      <c r="N652" s="423">
        <v>8044.92</v>
      </c>
      <c r="O652" s="364">
        <v>19.05</v>
      </c>
      <c r="P652" s="364">
        <v>35309.599999999999</v>
      </c>
      <c r="Q652" s="364">
        <v>31.7</v>
      </c>
      <c r="R652" s="364"/>
      <c r="S652" s="364"/>
      <c r="T652" s="364">
        <v>745.23</v>
      </c>
      <c r="U652" s="364">
        <v>1203.8499999999999</v>
      </c>
      <c r="V652" s="364">
        <v>11982.61</v>
      </c>
      <c r="W652" s="364">
        <v>9.0399999999999991</v>
      </c>
      <c r="X652" s="364">
        <v>39098</v>
      </c>
      <c r="Y652" s="364">
        <v>69</v>
      </c>
      <c r="Z652" s="364"/>
      <c r="AA652" s="364"/>
      <c r="AB652" s="364">
        <v>9521.7900000000009</v>
      </c>
      <c r="AC652" s="364">
        <v>0</v>
      </c>
      <c r="AD652" s="364"/>
      <c r="AE652" s="363"/>
      <c r="AF652" s="364"/>
      <c r="AG652" s="365"/>
      <c r="AH652" s="364"/>
      <c r="AI652" s="363"/>
      <c r="AJ652" s="397">
        <v>1293.2</v>
      </c>
      <c r="AK652" s="365">
        <v>11.5</v>
      </c>
      <c r="AL652" s="397">
        <v>94.21</v>
      </c>
      <c r="AM652" s="365">
        <v>0.01</v>
      </c>
      <c r="AN652" s="397">
        <v>273.27999999999997</v>
      </c>
      <c r="AO652" s="365">
        <v>0</v>
      </c>
    </row>
    <row r="653" spans="1:46" ht="15" x14ac:dyDescent="0.2">
      <c r="A653" s="383">
        <f t="shared" si="37"/>
        <v>45882</v>
      </c>
      <c r="B653" s="93" t="s">
        <v>2185</v>
      </c>
      <c r="C653" s="101" t="str">
        <f t="shared" si="36"/>
        <v>45882 0000H</v>
      </c>
      <c r="D653" s="261">
        <v>3082.33</v>
      </c>
      <c r="E653" s="262">
        <v>49.73</v>
      </c>
      <c r="F653" s="261">
        <v>1126.79</v>
      </c>
      <c r="G653" s="262">
        <v>6.21</v>
      </c>
      <c r="H653" s="261"/>
      <c r="I653" s="367"/>
      <c r="J653" s="424">
        <v>77316.429999999993</v>
      </c>
      <c r="K653" s="366">
        <v>964.32</v>
      </c>
      <c r="L653" s="366">
        <v>33954.97</v>
      </c>
      <c r="M653" s="367">
        <v>116.45</v>
      </c>
      <c r="N653" s="424">
        <v>8050.69</v>
      </c>
      <c r="O653" s="366">
        <v>19.05</v>
      </c>
      <c r="P653" s="366">
        <v>35312.199999999997</v>
      </c>
      <c r="Q653" s="366">
        <v>31.7</v>
      </c>
      <c r="R653" s="366"/>
      <c r="S653" s="366"/>
      <c r="T653" s="366">
        <v>745.23</v>
      </c>
      <c r="U653" s="366">
        <v>1205.74</v>
      </c>
      <c r="V653" s="366">
        <v>11987.54</v>
      </c>
      <c r="W653" s="366">
        <v>9.0399999999999991</v>
      </c>
      <c r="X653" s="366">
        <v>39106</v>
      </c>
      <c r="Y653" s="366">
        <v>69</v>
      </c>
      <c r="Z653" s="366"/>
      <c r="AA653" s="366"/>
      <c r="AB653" s="366">
        <v>9528.31</v>
      </c>
      <c r="AC653" s="366">
        <v>0</v>
      </c>
      <c r="AD653" s="366"/>
      <c r="AE653" s="262"/>
      <c r="AF653" s="366"/>
      <c r="AG653" s="367"/>
      <c r="AH653" s="366"/>
      <c r="AI653" s="262"/>
      <c r="AJ653" s="396">
        <v>1299.1400000000001</v>
      </c>
      <c r="AK653" s="367">
        <v>11.51</v>
      </c>
      <c r="AL653" s="396">
        <v>94.27</v>
      </c>
      <c r="AM653" s="367">
        <v>0.01</v>
      </c>
      <c r="AN653" s="396">
        <v>274.77</v>
      </c>
      <c r="AO653" s="367">
        <v>0</v>
      </c>
    </row>
    <row r="654" spans="1:46" ht="15" x14ac:dyDescent="0.2">
      <c r="A654" s="383">
        <f t="shared" si="37"/>
        <v>45882</v>
      </c>
      <c r="B654" s="93" t="s">
        <v>285</v>
      </c>
      <c r="C654" s="101" t="str">
        <f t="shared" si="36"/>
        <v>45882 1200H</v>
      </c>
      <c r="D654" s="362">
        <v>3086.09</v>
      </c>
      <c r="E654" s="363">
        <v>49.73</v>
      </c>
      <c r="F654" s="362">
        <v>1126.79</v>
      </c>
      <c r="G654" s="363">
        <v>6.21</v>
      </c>
      <c r="H654" s="362"/>
      <c r="I654" s="365"/>
      <c r="J654" s="423">
        <v>77318.8</v>
      </c>
      <c r="K654" s="364">
        <v>964.64</v>
      </c>
      <c r="L654" s="364">
        <v>33955.699999999997</v>
      </c>
      <c r="M654" s="365">
        <v>116.49</v>
      </c>
      <c r="N654" s="423">
        <v>8056.51</v>
      </c>
      <c r="O654" s="364">
        <v>19.05</v>
      </c>
      <c r="P654" s="364">
        <v>35314.6</v>
      </c>
      <c r="Q654" s="364">
        <v>31.7</v>
      </c>
      <c r="R654" s="364"/>
      <c r="S654" s="364"/>
      <c r="T654" s="364">
        <v>745.28</v>
      </c>
      <c r="U654" s="364">
        <v>1206.67</v>
      </c>
      <c r="V654" s="364">
        <v>11991.22</v>
      </c>
      <c r="W654" s="364">
        <v>9.0399999999999991</v>
      </c>
      <c r="X654" s="364">
        <v>39112</v>
      </c>
      <c r="Y654" s="364">
        <v>69</v>
      </c>
      <c r="Z654" s="364"/>
      <c r="AA654" s="364"/>
      <c r="AB654" s="364">
        <v>9534.0300000000007</v>
      </c>
      <c r="AC654" s="364">
        <v>0</v>
      </c>
      <c r="AD654" s="364"/>
      <c r="AE654" s="363"/>
      <c r="AF654" s="364"/>
      <c r="AG654" s="365"/>
      <c r="AH654" s="364"/>
      <c r="AI654" s="363"/>
      <c r="AJ654" s="397">
        <v>1304.8399999999999</v>
      </c>
      <c r="AK654" s="365">
        <v>11.51</v>
      </c>
      <c r="AL654" s="397">
        <v>94.52</v>
      </c>
      <c r="AM654" s="365">
        <v>0.01</v>
      </c>
      <c r="AN654" s="397">
        <v>276.17</v>
      </c>
      <c r="AO654" s="365">
        <v>0</v>
      </c>
    </row>
    <row r="655" spans="1:46" ht="15" x14ac:dyDescent="0.2">
      <c r="A655" s="383">
        <f t="shared" si="37"/>
        <v>45883</v>
      </c>
      <c r="B655" s="93" t="s">
        <v>2185</v>
      </c>
      <c r="C655" s="101" t="str">
        <f t="shared" si="36"/>
        <v>45883 0000H</v>
      </c>
      <c r="D655" s="261">
        <v>3090.95</v>
      </c>
      <c r="E655" s="262">
        <v>49.76</v>
      </c>
      <c r="F655" s="261">
        <v>1126.79</v>
      </c>
      <c r="G655" s="262">
        <v>6.21</v>
      </c>
      <c r="H655" s="261"/>
      <c r="I655" s="367"/>
      <c r="J655" s="424">
        <v>77324.800000000003</v>
      </c>
      <c r="K655" s="366">
        <v>964.76</v>
      </c>
      <c r="L655" s="366">
        <v>33958.949999999997</v>
      </c>
      <c r="M655" s="367">
        <v>116.5</v>
      </c>
      <c r="N655" s="424">
        <v>8062.31</v>
      </c>
      <c r="O655" s="366">
        <v>19.05</v>
      </c>
      <c r="P655" s="366">
        <v>35317.9</v>
      </c>
      <c r="Q655" s="366">
        <v>31.7</v>
      </c>
      <c r="R655" s="366"/>
      <c r="S655" s="366"/>
      <c r="T655" s="366">
        <v>745.28</v>
      </c>
      <c r="U655" s="366">
        <v>1207.97</v>
      </c>
      <c r="V655" s="366">
        <v>11995.31</v>
      </c>
      <c r="W655" s="366">
        <v>9.0399999999999991</v>
      </c>
      <c r="X655" s="366">
        <v>39119</v>
      </c>
      <c r="Y655" s="366">
        <v>69</v>
      </c>
      <c r="Z655" s="366"/>
      <c r="AA655" s="366"/>
      <c r="AB655" s="366">
        <v>9540.48</v>
      </c>
      <c r="AC655" s="366">
        <v>0</v>
      </c>
      <c r="AD655" s="366"/>
      <c r="AE655" s="262"/>
      <c r="AF655" s="366"/>
      <c r="AG655" s="367"/>
      <c r="AH655" s="366"/>
      <c r="AI655" s="262"/>
      <c r="AJ655" s="396">
        <v>1310.1199999999999</v>
      </c>
      <c r="AK655" s="367">
        <v>11.52</v>
      </c>
      <c r="AL655" s="396">
        <v>95.55</v>
      </c>
      <c r="AM655" s="367">
        <v>0.01</v>
      </c>
      <c r="AN655" s="396">
        <v>276.68</v>
      </c>
      <c r="AO655" s="367">
        <v>0</v>
      </c>
    </row>
    <row r="656" spans="1:46" ht="15" x14ac:dyDescent="0.2">
      <c r="A656" s="383">
        <f t="shared" si="37"/>
        <v>45883</v>
      </c>
      <c r="B656" s="93" t="s">
        <v>285</v>
      </c>
      <c r="C656" s="101" t="str">
        <f t="shared" si="36"/>
        <v>45883 1200H</v>
      </c>
      <c r="D656" s="362">
        <v>3094.63</v>
      </c>
      <c r="E656" s="363">
        <v>49.76</v>
      </c>
      <c r="F656" s="362">
        <v>1126.79</v>
      </c>
      <c r="G656" s="363">
        <v>6.21</v>
      </c>
      <c r="H656" s="362"/>
      <c r="I656" s="365"/>
      <c r="J656" s="423">
        <v>77327.06</v>
      </c>
      <c r="K656" s="364">
        <v>965.01</v>
      </c>
      <c r="L656" s="364">
        <v>33960.839999999997</v>
      </c>
      <c r="M656" s="365">
        <v>116.53</v>
      </c>
      <c r="N656" s="423">
        <v>8068.07</v>
      </c>
      <c r="O656" s="364">
        <v>19.05</v>
      </c>
      <c r="P656" s="364">
        <v>35321.199999999997</v>
      </c>
      <c r="Q656" s="364">
        <v>31.7</v>
      </c>
      <c r="R656" s="364"/>
      <c r="S656" s="364"/>
      <c r="T656" s="364">
        <v>745.33</v>
      </c>
      <c r="U656" s="364">
        <v>1208.8699999999999</v>
      </c>
      <c r="V656" s="364">
        <v>11998.84</v>
      </c>
      <c r="W656" s="364">
        <v>9.0399999999999991</v>
      </c>
      <c r="X656" s="364">
        <v>39125</v>
      </c>
      <c r="Y656" s="364">
        <v>69</v>
      </c>
      <c r="Z656" s="364"/>
      <c r="AA656" s="364"/>
      <c r="AB656" s="364">
        <v>9546.1299999999992</v>
      </c>
      <c r="AC656" s="364">
        <v>0</v>
      </c>
      <c r="AD656" s="364"/>
      <c r="AE656" s="363"/>
      <c r="AF656" s="364"/>
      <c r="AG656" s="365"/>
      <c r="AH656" s="364"/>
      <c r="AI656" s="363"/>
      <c r="AJ656" s="445">
        <v>1311.62</v>
      </c>
      <c r="AK656" s="446">
        <v>11.57</v>
      </c>
      <c r="AL656" s="445">
        <v>95.97</v>
      </c>
      <c r="AM656" s="446">
        <v>0.01</v>
      </c>
      <c r="AN656" s="445">
        <v>276.70999999999998</v>
      </c>
      <c r="AO656" s="446">
        <v>0</v>
      </c>
    </row>
    <row r="657" spans="1:41" ht="15" x14ac:dyDescent="0.2">
      <c r="A657" s="383">
        <f t="shared" si="37"/>
        <v>45884</v>
      </c>
      <c r="B657" s="93" t="s">
        <v>2185</v>
      </c>
      <c r="C657" s="101" t="str">
        <f t="shared" si="36"/>
        <v>45884 0000H</v>
      </c>
      <c r="D657" s="261">
        <v>3099.47</v>
      </c>
      <c r="E657" s="262">
        <v>49.76</v>
      </c>
      <c r="F657" s="261">
        <v>1126.79</v>
      </c>
      <c r="G657" s="262">
        <v>6.21</v>
      </c>
      <c r="H657" s="261"/>
      <c r="I657" s="367"/>
      <c r="J657" s="424">
        <v>77338.06</v>
      </c>
      <c r="K657" s="366">
        <v>965.06</v>
      </c>
      <c r="L657" s="366">
        <v>33963.879999999997</v>
      </c>
      <c r="M657" s="367">
        <v>116.53</v>
      </c>
      <c r="N657" s="424">
        <v>8073.9</v>
      </c>
      <c r="O657" s="366">
        <v>19.05</v>
      </c>
      <c r="P657" s="366">
        <v>35324.6</v>
      </c>
      <c r="Q657" s="366">
        <v>31.7</v>
      </c>
      <c r="R657" s="366"/>
      <c r="S657" s="366"/>
      <c r="T657" s="366">
        <v>745.44</v>
      </c>
      <c r="U657" s="366">
        <v>1209.8800000000001</v>
      </c>
      <c r="V657" s="366">
        <v>12003.11</v>
      </c>
      <c r="W657" s="366">
        <v>9.0399999999999991</v>
      </c>
      <c r="X657" s="366">
        <v>39132</v>
      </c>
      <c r="Y657" s="366">
        <v>69</v>
      </c>
      <c r="Z657" s="366"/>
      <c r="AA657" s="366"/>
      <c r="AB657" s="366">
        <v>9552.15</v>
      </c>
      <c r="AC657" s="366">
        <v>0</v>
      </c>
      <c r="AD657" s="366"/>
      <c r="AE657" s="262"/>
      <c r="AF657" s="366"/>
      <c r="AG657" s="367"/>
      <c r="AH657" s="366"/>
      <c r="AI657" s="262"/>
      <c r="AJ657" s="396">
        <v>1315.18</v>
      </c>
      <c r="AK657" s="367">
        <v>11.6</v>
      </c>
      <c r="AL657" s="396">
        <v>96.73</v>
      </c>
      <c r="AM657" s="367">
        <v>0.01</v>
      </c>
      <c r="AN657" s="396">
        <v>276.99</v>
      </c>
      <c r="AO657" s="367">
        <v>0</v>
      </c>
    </row>
    <row r="658" spans="1:41" ht="15" x14ac:dyDescent="0.2">
      <c r="A658" s="383">
        <f t="shared" si="37"/>
        <v>45884</v>
      </c>
      <c r="B658" s="93" t="s">
        <v>285</v>
      </c>
      <c r="C658" s="101" t="str">
        <f t="shared" si="36"/>
        <v>45884 1200H</v>
      </c>
      <c r="D658" s="362">
        <v>3103.12</v>
      </c>
      <c r="E658" s="363">
        <v>49.76</v>
      </c>
      <c r="F658" s="362">
        <v>1126.79</v>
      </c>
      <c r="G658" s="363">
        <v>6.21</v>
      </c>
      <c r="H658" s="362"/>
      <c r="I658" s="365"/>
      <c r="J658" s="423">
        <v>77344.070000000007</v>
      </c>
      <c r="K658" s="364">
        <v>965.22</v>
      </c>
      <c r="L658" s="364">
        <v>33964.75</v>
      </c>
      <c r="M658" s="365">
        <v>116.57</v>
      </c>
      <c r="N658" s="423">
        <v>8079.69</v>
      </c>
      <c r="O658" s="364">
        <v>19.05</v>
      </c>
      <c r="P658" s="364">
        <v>35331.1</v>
      </c>
      <c r="Q658" s="364">
        <v>31.7</v>
      </c>
      <c r="R658" s="364"/>
      <c r="S658" s="364"/>
      <c r="T658" s="364">
        <v>745.47</v>
      </c>
      <c r="U658" s="364">
        <v>1211.04</v>
      </c>
      <c r="V658" s="364">
        <v>12006.59</v>
      </c>
      <c r="W658" s="364">
        <v>9.0399999999999991</v>
      </c>
      <c r="X658" s="364">
        <v>39137</v>
      </c>
      <c r="Y658" s="364">
        <v>69</v>
      </c>
      <c r="Z658" s="364"/>
      <c r="AA658" s="364"/>
      <c r="AB658" s="364">
        <v>9557.3799999999992</v>
      </c>
      <c r="AC658" s="364">
        <v>0</v>
      </c>
      <c r="AD658" s="364"/>
      <c r="AE658" s="363"/>
      <c r="AF658" s="364"/>
      <c r="AG658" s="365"/>
      <c r="AH658" s="364"/>
      <c r="AI658" s="363"/>
      <c r="AJ658" s="397">
        <v>1315.18</v>
      </c>
      <c r="AK658" s="365">
        <v>11.6</v>
      </c>
      <c r="AL658" s="397">
        <v>96.73</v>
      </c>
      <c r="AM658" s="365">
        <v>0.01</v>
      </c>
      <c r="AN658" s="397">
        <v>276.99</v>
      </c>
      <c r="AO658" s="365">
        <v>0</v>
      </c>
    </row>
    <row r="659" spans="1:41" ht="15" x14ac:dyDescent="0.2">
      <c r="A659" s="383">
        <f t="shared" si="37"/>
        <v>45885</v>
      </c>
      <c r="B659" s="93" t="s">
        <v>2185</v>
      </c>
      <c r="C659" s="101" t="str">
        <f t="shared" si="36"/>
        <v>45885 0000H</v>
      </c>
      <c r="D659" s="261">
        <v>3107.18</v>
      </c>
      <c r="E659" s="262">
        <v>49.76</v>
      </c>
      <c r="F659" s="261">
        <v>1126.79</v>
      </c>
      <c r="G659" s="262">
        <v>6.21</v>
      </c>
      <c r="H659" s="261"/>
      <c r="I659" s="367"/>
      <c r="J659" s="424">
        <v>77357.22</v>
      </c>
      <c r="K659" s="366">
        <v>965.27</v>
      </c>
      <c r="L659" s="366">
        <v>33968.28</v>
      </c>
      <c r="M659" s="367">
        <v>116.57</v>
      </c>
      <c r="N659" s="424">
        <v>8085.49</v>
      </c>
      <c r="O659" s="366">
        <v>19.05</v>
      </c>
      <c r="P659" s="366">
        <v>35337.599999999999</v>
      </c>
      <c r="Q659" s="366">
        <v>31.7</v>
      </c>
      <c r="R659" s="366"/>
      <c r="S659" s="366"/>
      <c r="T659" s="366">
        <v>745.47</v>
      </c>
      <c r="U659" s="366">
        <v>1212.5999999999999</v>
      </c>
      <c r="V659" s="366">
        <v>12010.75</v>
      </c>
      <c r="W659" s="366">
        <v>9.0399999999999991</v>
      </c>
      <c r="X659" s="366">
        <v>39144</v>
      </c>
      <c r="Y659" s="366">
        <v>69</v>
      </c>
      <c r="Z659" s="366"/>
      <c r="AA659" s="366"/>
      <c r="AB659" s="366">
        <v>9563.0300000000007</v>
      </c>
      <c r="AC659" s="366">
        <v>0</v>
      </c>
      <c r="AD659" s="366"/>
      <c r="AE659" s="262"/>
      <c r="AF659" s="366"/>
      <c r="AG659" s="367"/>
      <c r="AH659" s="366"/>
      <c r="AI659" s="262"/>
      <c r="AJ659" s="396">
        <v>1315.61</v>
      </c>
      <c r="AK659" s="367">
        <v>11.72</v>
      </c>
      <c r="AL659" s="396">
        <v>96.73</v>
      </c>
      <c r="AM659" s="367">
        <v>0.01</v>
      </c>
      <c r="AN659" s="396">
        <v>277.12</v>
      </c>
      <c r="AO659" s="367">
        <v>0</v>
      </c>
    </row>
    <row r="660" spans="1:41" ht="15" x14ac:dyDescent="0.2">
      <c r="A660" s="383">
        <f t="shared" si="37"/>
        <v>45885</v>
      </c>
      <c r="B660" s="93" t="s">
        <v>285</v>
      </c>
      <c r="C660" s="101" t="str">
        <f t="shared" si="36"/>
        <v>45885 1200H</v>
      </c>
      <c r="D660" s="362"/>
      <c r="E660" s="363"/>
      <c r="F660" s="362">
        <v>1129.1500000000001</v>
      </c>
      <c r="G660" s="363">
        <v>6.21</v>
      </c>
      <c r="H660" s="362"/>
      <c r="I660" s="365"/>
      <c r="J660" s="423">
        <v>77357.22</v>
      </c>
      <c r="K660" s="364">
        <v>965.27</v>
      </c>
      <c r="L660" s="364">
        <v>33968.79</v>
      </c>
      <c r="M660" s="365">
        <v>116.61</v>
      </c>
      <c r="N660" s="423">
        <v>8089.89</v>
      </c>
      <c r="O660" s="364">
        <v>19.05</v>
      </c>
      <c r="P660" s="364">
        <v>35339.800000000003</v>
      </c>
      <c r="Q660" s="364">
        <v>31.7</v>
      </c>
      <c r="R660" s="364"/>
      <c r="S660" s="364"/>
      <c r="T660" s="364">
        <v>745.48</v>
      </c>
      <c r="U660" s="364">
        <v>1213.1199999999999</v>
      </c>
      <c r="V660" s="364">
        <v>12012.22</v>
      </c>
      <c r="W660" s="364">
        <v>9.0399999999999991</v>
      </c>
      <c r="X660" s="364">
        <v>39149</v>
      </c>
      <c r="Y660" s="364">
        <v>69</v>
      </c>
      <c r="Z660" s="364"/>
      <c r="AA660" s="364"/>
      <c r="AB660" s="364">
        <v>9568.2000000000007</v>
      </c>
      <c r="AC660" s="364">
        <v>0</v>
      </c>
      <c r="AD660" s="364"/>
      <c r="AE660" s="363"/>
      <c r="AF660" s="364"/>
      <c r="AG660" s="365"/>
      <c r="AH660" s="364"/>
      <c r="AI660" s="363"/>
      <c r="AJ660" s="397">
        <v>1315.64</v>
      </c>
      <c r="AK660" s="365">
        <v>11.77</v>
      </c>
      <c r="AL660" s="397">
        <v>96.76</v>
      </c>
      <c r="AM660" s="365">
        <v>0.01</v>
      </c>
      <c r="AN660" s="397">
        <v>277.12</v>
      </c>
      <c r="AO660" s="365">
        <v>0</v>
      </c>
    </row>
    <row r="661" spans="1:41" ht="15" x14ac:dyDescent="0.2">
      <c r="A661" s="383">
        <f t="shared" si="37"/>
        <v>45886</v>
      </c>
      <c r="B661" s="93" t="s">
        <v>2185</v>
      </c>
      <c r="C661" s="101" t="str">
        <f t="shared" si="36"/>
        <v>45886 0000H</v>
      </c>
      <c r="D661" s="261">
        <v>3109.53</v>
      </c>
      <c r="E661" s="262">
        <v>49.76</v>
      </c>
      <c r="F661" s="261">
        <v>1129.1500000000001</v>
      </c>
      <c r="G661" s="262">
        <v>6.21</v>
      </c>
      <c r="H661" s="261"/>
      <c r="I661" s="367"/>
      <c r="J661" s="424">
        <v>77369.81</v>
      </c>
      <c r="K661" s="366">
        <v>965.36</v>
      </c>
      <c r="L661" s="366">
        <v>33969.760000000002</v>
      </c>
      <c r="M661" s="367">
        <v>116.64</v>
      </c>
      <c r="N661" s="424">
        <v>8095.28</v>
      </c>
      <c r="O661" s="366">
        <v>19.05</v>
      </c>
      <c r="P661" s="366">
        <v>35344.300000000003</v>
      </c>
      <c r="Q661" s="366">
        <v>31.7</v>
      </c>
      <c r="R661" s="366"/>
      <c r="S661" s="366"/>
      <c r="T661" s="366">
        <v>745.53</v>
      </c>
      <c r="U661" s="366">
        <v>1214.06</v>
      </c>
      <c r="V661" s="366">
        <v>12015.05</v>
      </c>
      <c r="W661" s="366">
        <v>9.0399999999999991</v>
      </c>
      <c r="X661" s="366">
        <v>39156</v>
      </c>
      <c r="Y661" s="366">
        <v>69</v>
      </c>
      <c r="Z661" s="366"/>
      <c r="AA661" s="366"/>
      <c r="AB661" s="366">
        <v>9573.7199999999993</v>
      </c>
      <c r="AC661" s="366">
        <v>0</v>
      </c>
      <c r="AD661" s="366"/>
      <c r="AE661" s="262"/>
      <c r="AF661" s="366"/>
      <c r="AG661" s="367"/>
      <c r="AH661" s="366"/>
      <c r="AI661" s="262"/>
      <c r="AJ661" s="396">
        <v>1315.99</v>
      </c>
      <c r="AK661" s="367">
        <v>11.81</v>
      </c>
      <c r="AL661" s="396">
        <v>96.84</v>
      </c>
      <c r="AM661" s="367">
        <v>0.01</v>
      </c>
      <c r="AN661" s="396">
        <v>277.12</v>
      </c>
      <c r="AO661" s="367">
        <v>0</v>
      </c>
    </row>
    <row r="662" spans="1:41" ht="15" x14ac:dyDescent="0.2">
      <c r="A662" s="383">
        <f t="shared" si="37"/>
        <v>45886</v>
      </c>
      <c r="B662" s="93" t="s">
        <v>285</v>
      </c>
      <c r="C662" s="101" t="str">
        <f t="shared" si="36"/>
        <v>45886 1200H</v>
      </c>
      <c r="D662" s="362"/>
      <c r="E662" s="363"/>
      <c r="F662" s="362">
        <v>1132.23</v>
      </c>
      <c r="G662" s="363">
        <v>6.21</v>
      </c>
      <c r="H662" s="362"/>
      <c r="I662" s="365"/>
      <c r="J662" s="423"/>
      <c r="K662" s="364"/>
      <c r="L662" s="364">
        <v>33969.760000000002</v>
      </c>
      <c r="M662" s="365">
        <v>116.68</v>
      </c>
      <c r="N662" s="423">
        <v>8100.3</v>
      </c>
      <c r="O662" s="364">
        <v>19.05</v>
      </c>
      <c r="P662" s="364">
        <v>35346.1</v>
      </c>
      <c r="Q662" s="364">
        <v>31.8</v>
      </c>
      <c r="R662" s="364"/>
      <c r="S662" s="364"/>
      <c r="T662" s="364">
        <v>745.61</v>
      </c>
      <c r="U662" s="364">
        <v>1214.6500000000001</v>
      </c>
      <c r="V662" s="364">
        <v>12018.46</v>
      </c>
      <c r="W662" s="364">
        <v>9.0399999999999991</v>
      </c>
      <c r="X662" s="364">
        <v>39161</v>
      </c>
      <c r="Y662" s="364">
        <v>69</v>
      </c>
      <c r="Z662" s="364"/>
      <c r="AA662" s="364"/>
      <c r="AB662" s="364">
        <v>9578.93</v>
      </c>
      <c r="AC662" s="364">
        <v>0</v>
      </c>
      <c r="AD662" s="364"/>
      <c r="AE662" s="363"/>
      <c r="AF662" s="364"/>
      <c r="AG662" s="365"/>
      <c r="AH662" s="364"/>
      <c r="AI662" s="363"/>
      <c r="AJ662" s="397">
        <v>1315.99</v>
      </c>
      <c r="AK662" s="365">
        <v>11.88</v>
      </c>
      <c r="AL662" s="397">
        <v>96.84</v>
      </c>
      <c r="AM662" s="365">
        <v>0.01</v>
      </c>
      <c r="AN662" s="397">
        <v>277.12</v>
      </c>
      <c r="AO662" s="365">
        <v>0</v>
      </c>
    </row>
    <row r="663" spans="1:41" ht="15" x14ac:dyDescent="0.2">
      <c r="A663" s="383">
        <f t="shared" si="37"/>
        <v>45887</v>
      </c>
      <c r="B663" s="93" t="s">
        <v>2185</v>
      </c>
      <c r="C663" s="101" t="str">
        <f t="shared" si="36"/>
        <v>45887 0000H</v>
      </c>
      <c r="D663" s="261">
        <v>3112.17</v>
      </c>
      <c r="E663" s="262">
        <v>49.77</v>
      </c>
      <c r="F663" s="261">
        <v>1133.3399999999999</v>
      </c>
      <c r="G663" s="262">
        <v>6.21</v>
      </c>
      <c r="H663" s="261"/>
      <c r="I663" s="367"/>
      <c r="J663" s="424">
        <v>77384.600000000006</v>
      </c>
      <c r="K663" s="366">
        <v>965.4</v>
      </c>
      <c r="L663" s="366">
        <v>33970.9</v>
      </c>
      <c r="M663" s="367">
        <v>116.72</v>
      </c>
      <c r="N663" s="424">
        <v>8105.25</v>
      </c>
      <c r="O663" s="366">
        <v>19.05</v>
      </c>
      <c r="P663" s="366">
        <v>35348.800000000003</v>
      </c>
      <c r="Q663" s="366">
        <v>31.9</v>
      </c>
      <c r="R663" s="366"/>
      <c r="S663" s="366"/>
      <c r="T663" s="366">
        <v>745.76</v>
      </c>
      <c r="U663" s="366">
        <v>1215.6099999999999</v>
      </c>
      <c r="V663" s="366">
        <v>12021.25</v>
      </c>
      <c r="W663" s="366">
        <v>9.0399999999999991</v>
      </c>
      <c r="X663" s="366">
        <v>39168</v>
      </c>
      <c r="Y663" s="366">
        <v>69</v>
      </c>
      <c r="Z663" s="366"/>
      <c r="AA663" s="366"/>
      <c r="AB663" s="366">
        <v>9585.32</v>
      </c>
      <c r="AC663" s="366">
        <v>0</v>
      </c>
      <c r="AD663" s="366"/>
      <c r="AE663" s="262"/>
      <c r="AF663" s="366"/>
      <c r="AG663" s="367"/>
      <c r="AH663" s="366"/>
      <c r="AI663" s="262"/>
      <c r="AJ663" s="396">
        <v>1316.99</v>
      </c>
      <c r="AK663" s="367">
        <v>11.94</v>
      </c>
      <c r="AL663" s="396">
        <v>96.84</v>
      </c>
      <c r="AM663" s="367">
        <v>0.01</v>
      </c>
      <c r="AN663" s="396">
        <v>277.42</v>
      </c>
      <c r="AO663" s="367">
        <v>0</v>
      </c>
    </row>
    <row r="664" spans="1:41" ht="15" x14ac:dyDescent="0.2">
      <c r="A664" s="383">
        <f t="shared" si="37"/>
        <v>45887</v>
      </c>
      <c r="B664" s="93" t="s">
        <v>285</v>
      </c>
      <c r="C664" s="101" t="str">
        <f t="shared" si="36"/>
        <v>45887 1200H</v>
      </c>
      <c r="D664" s="362">
        <v>3115.78</v>
      </c>
      <c r="E664" s="363">
        <v>49.77</v>
      </c>
      <c r="F664" s="362">
        <v>1133.3399999999999</v>
      </c>
      <c r="G664" s="363">
        <v>6.21</v>
      </c>
      <c r="H664" s="362"/>
      <c r="I664" s="365"/>
      <c r="J664" s="423">
        <v>77388.87</v>
      </c>
      <c r="K664" s="364">
        <v>965.56</v>
      </c>
      <c r="L664" s="364">
        <v>33970.9</v>
      </c>
      <c r="M664" s="365">
        <v>116.74</v>
      </c>
      <c r="N664" s="423">
        <v>8109.63</v>
      </c>
      <c r="O664" s="364">
        <v>19.05</v>
      </c>
      <c r="P664" s="364">
        <v>35352</v>
      </c>
      <c r="Q664" s="364">
        <v>31.9</v>
      </c>
      <c r="R664" s="364"/>
      <c r="S664" s="364"/>
      <c r="T664" s="364">
        <v>746.27</v>
      </c>
      <c r="U664" s="364">
        <v>1216.32</v>
      </c>
      <c r="V664" s="364">
        <v>12024.98</v>
      </c>
      <c r="W664" s="364">
        <v>9.0399999999999991</v>
      </c>
      <c r="X664" s="364">
        <v>39175</v>
      </c>
      <c r="Y664" s="364">
        <v>69</v>
      </c>
      <c r="Z664" s="364"/>
      <c r="AA664" s="364"/>
      <c r="AB664" s="364">
        <v>9590.92</v>
      </c>
      <c r="AC664" s="364">
        <v>0</v>
      </c>
      <c r="AD664" s="364"/>
      <c r="AE664" s="363"/>
      <c r="AF664" s="364"/>
      <c r="AG664" s="365"/>
      <c r="AH664" s="364"/>
      <c r="AI664" s="363"/>
      <c r="AJ664" s="397">
        <v>1318.94</v>
      </c>
      <c r="AK664" s="365">
        <v>11.97</v>
      </c>
      <c r="AL664" s="397">
        <v>96.97</v>
      </c>
      <c r="AM664" s="365">
        <v>0.01</v>
      </c>
      <c r="AN664" s="397">
        <v>277.86</v>
      </c>
      <c r="AO664" s="365">
        <v>0</v>
      </c>
    </row>
    <row r="665" spans="1:41" ht="15" x14ac:dyDescent="0.2">
      <c r="A665" s="383">
        <f t="shared" si="37"/>
        <v>45888</v>
      </c>
      <c r="B665" s="93" t="s">
        <v>2185</v>
      </c>
      <c r="C665" s="101" t="str">
        <f t="shared" si="36"/>
        <v>45888 0000H</v>
      </c>
      <c r="D665" s="261">
        <v>3120.63</v>
      </c>
      <c r="E665" s="262">
        <v>49.77</v>
      </c>
      <c r="F665" s="261">
        <v>1133.3399999999999</v>
      </c>
      <c r="G665" s="262">
        <v>6.21</v>
      </c>
      <c r="H665" s="261"/>
      <c r="I665" s="367"/>
      <c r="J665" s="424">
        <v>77403.509999999995</v>
      </c>
      <c r="K665" s="366">
        <v>965.59</v>
      </c>
      <c r="L665" s="366">
        <v>33970.9</v>
      </c>
      <c r="M665" s="367">
        <v>116.78</v>
      </c>
      <c r="N665" s="424">
        <v>8115.39</v>
      </c>
      <c r="O665" s="366">
        <v>19.05</v>
      </c>
      <c r="P665" s="366">
        <v>35359</v>
      </c>
      <c r="Q665" s="366">
        <v>31.9</v>
      </c>
      <c r="R665" s="366"/>
      <c r="S665" s="366"/>
      <c r="T665" s="366">
        <v>746.76</v>
      </c>
      <c r="U665" s="366">
        <v>1217.07</v>
      </c>
      <c r="V665" s="366">
        <v>12029.65</v>
      </c>
      <c r="W665" s="366">
        <v>9.0399999999999991</v>
      </c>
      <c r="X665" s="366">
        <v>39183</v>
      </c>
      <c r="Y665" s="366">
        <v>69</v>
      </c>
      <c r="Z665" s="366"/>
      <c r="AA665" s="366"/>
      <c r="AB665" s="366">
        <v>9598.16</v>
      </c>
      <c r="AC665" s="366">
        <v>0</v>
      </c>
      <c r="AD665" s="366"/>
      <c r="AE665" s="262"/>
      <c r="AF665" s="366"/>
      <c r="AG665" s="367"/>
      <c r="AH665" s="366"/>
      <c r="AI665" s="262"/>
      <c r="AJ665" s="396">
        <v>1323.63</v>
      </c>
      <c r="AK665" s="367">
        <v>11.98</v>
      </c>
      <c r="AL665" s="396">
        <v>98.16</v>
      </c>
      <c r="AM665" s="367">
        <v>0.01</v>
      </c>
      <c r="AN665" s="396">
        <v>278.04000000000002</v>
      </c>
      <c r="AO665" s="367">
        <v>0</v>
      </c>
    </row>
    <row r="666" spans="1:41" ht="15" x14ac:dyDescent="0.2">
      <c r="A666" s="383">
        <f t="shared" si="37"/>
        <v>45888</v>
      </c>
      <c r="B666" s="93" t="s">
        <v>285</v>
      </c>
      <c r="C666" s="101" t="str">
        <f t="shared" si="36"/>
        <v>45888 1200H</v>
      </c>
      <c r="D666" s="362">
        <v>3124.25</v>
      </c>
      <c r="E666" s="363">
        <v>49.77</v>
      </c>
      <c r="F666" s="362">
        <v>1133.3399999999999</v>
      </c>
      <c r="G666" s="363">
        <v>6.21</v>
      </c>
      <c r="H666" s="362"/>
      <c r="I666" s="365"/>
      <c r="J666" s="423">
        <v>77409.56</v>
      </c>
      <c r="K666" s="364">
        <v>965.82</v>
      </c>
      <c r="L666" s="364">
        <v>33970.9</v>
      </c>
      <c r="M666" s="365">
        <v>116.82</v>
      </c>
      <c r="N666" s="423">
        <v>8121.17</v>
      </c>
      <c r="O666" s="364">
        <v>19.05</v>
      </c>
      <c r="P666" s="364">
        <v>35365.300000000003</v>
      </c>
      <c r="Q666" s="364">
        <v>31.9</v>
      </c>
      <c r="R666" s="364"/>
      <c r="S666" s="364"/>
      <c r="T666" s="364">
        <v>746.78</v>
      </c>
      <c r="U666" s="364">
        <v>1218.26</v>
      </c>
      <c r="V666" s="364">
        <v>12033.48</v>
      </c>
      <c r="W666" s="364">
        <v>9.0399999999999991</v>
      </c>
      <c r="X666" s="364">
        <v>39189</v>
      </c>
      <c r="Y666" s="364">
        <v>69</v>
      </c>
      <c r="Z666" s="364"/>
      <c r="AA666" s="364"/>
      <c r="AB666" s="364">
        <v>9604.2900000000009</v>
      </c>
      <c r="AC666" s="364">
        <v>0</v>
      </c>
      <c r="AD666" s="364"/>
      <c r="AE666" s="363"/>
      <c r="AF666" s="364"/>
      <c r="AG666" s="365"/>
      <c r="AH666" s="364"/>
      <c r="AI666" s="363"/>
      <c r="AJ666" s="397">
        <v>1323.63</v>
      </c>
      <c r="AK666" s="365">
        <v>12.05</v>
      </c>
      <c r="AL666" s="397">
        <v>98.16</v>
      </c>
      <c r="AM666" s="365">
        <v>0.01</v>
      </c>
      <c r="AN666" s="397">
        <v>278.04000000000002</v>
      </c>
      <c r="AO666" s="365">
        <v>0</v>
      </c>
    </row>
    <row r="667" spans="1:41" ht="15" x14ac:dyDescent="0.2">
      <c r="A667" s="383">
        <f t="shared" si="37"/>
        <v>45889</v>
      </c>
      <c r="B667" s="93" t="s">
        <v>2185</v>
      </c>
      <c r="C667" s="101" t="str">
        <f t="shared" si="36"/>
        <v>45889 0000H</v>
      </c>
      <c r="D667" s="261">
        <v>3129.03</v>
      </c>
      <c r="E667" s="262">
        <v>49.77</v>
      </c>
      <c r="F667" s="261">
        <v>1133.3399999999999</v>
      </c>
      <c r="G667" s="262">
        <v>6.21</v>
      </c>
      <c r="H667" s="261"/>
      <c r="I667" s="367"/>
      <c r="J667" s="424">
        <v>77421.350000000006</v>
      </c>
      <c r="K667" s="366">
        <v>965.88</v>
      </c>
      <c r="L667" s="366">
        <v>33972.9</v>
      </c>
      <c r="M667" s="367">
        <v>116.85</v>
      </c>
      <c r="N667" s="424">
        <v>8126.84</v>
      </c>
      <c r="O667" s="366">
        <v>19.05</v>
      </c>
      <c r="P667" s="366">
        <v>35370.199999999997</v>
      </c>
      <c r="Q667" s="366">
        <v>31.9</v>
      </c>
      <c r="R667" s="366"/>
      <c r="S667" s="366"/>
      <c r="T667" s="366">
        <v>746.86</v>
      </c>
      <c r="U667" s="366">
        <v>1219.23</v>
      </c>
      <c r="V667" s="366">
        <v>12037.14</v>
      </c>
      <c r="W667" s="366">
        <v>9.0399999999999991</v>
      </c>
      <c r="X667" s="366">
        <v>39197</v>
      </c>
      <c r="Y667" s="366">
        <v>69</v>
      </c>
      <c r="Z667" s="366"/>
      <c r="AA667" s="366"/>
      <c r="AB667" s="366">
        <v>9611.34</v>
      </c>
      <c r="AC667" s="366">
        <v>0</v>
      </c>
      <c r="AD667" s="366"/>
      <c r="AE667" s="262"/>
      <c r="AF667" s="366"/>
      <c r="AG667" s="367"/>
      <c r="AH667" s="366"/>
      <c r="AI667" s="262"/>
      <c r="AJ667" s="396">
        <v>1327.24</v>
      </c>
      <c r="AK667" s="367">
        <v>12.06</v>
      </c>
      <c r="AL667" s="396">
        <v>98.16</v>
      </c>
      <c r="AM667" s="367">
        <v>0.01</v>
      </c>
      <c r="AN667" s="396">
        <v>279.08999999999997</v>
      </c>
      <c r="AO667" s="367">
        <v>0</v>
      </c>
    </row>
    <row r="668" spans="1:41" ht="15" x14ac:dyDescent="0.2">
      <c r="A668" s="383">
        <f t="shared" si="37"/>
        <v>45889</v>
      </c>
      <c r="B668" s="93" t="s">
        <v>285</v>
      </c>
      <c r="C668" s="101" t="str">
        <f t="shared" si="36"/>
        <v>45889 1200H</v>
      </c>
      <c r="D668" s="362">
        <v>3132.54</v>
      </c>
      <c r="E668" s="363">
        <v>49.77</v>
      </c>
      <c r="F668" s="362">
        <v>1133.3399999999999</v>
      </c>
      <c r="G668" s="363">
        <v>6.21</v>
      </c>
      <c r="H668" s="362"/>
      <c r="I668" s="365"/>
      <c r="J668" s="456">
        <v>77422.48</v>
      </c>
      <c r="K668" s="364">
        <v>966.36</v>
      </c>
      <c r="L668" s="364">
        <v>33972.9</v>
      </c>
      <c r="M668" s="365">
        <v>116.88</v>
      </c>
      <c r="N668" s="423">
        <v>8132.6</v>
      </c>
      <c r="O668" s="364">
        <v>19.05</v>
      </c>
      <c r="P668" s="364">
        <v>35371.4</v>
      </c>
      <c r="Q668" s="364">
        <v>32</v>
      </c>
      <c r="R668" s="364"/>
      <c r="S668" s="364"/>
      <c r="T668" s="364">
        <v>746.92</v>
      </c>
      <c r="U668" s="364">
        <v>1220.22</v>
      </c>
      <c r="V668" s="364">
        <v>12040.55</v>
      </c>
      <c r="W668" s="364">
        <v>9.0399999999999991</v>
      </c>
      <c r="X668" s="364">
        <v>39203</v>
      </c>
      <c r="Y668" s="364">
        <v>69</v>
      </c>
      <c r="Z668" s="364"/>
      <c r="AA668" s="364"/>
      <c r="AB668" s="364">
        <v>9617.27</v>
      </c>
      <c r="AC668" s="364">
        <v>0</v>
      </c>
      <c r="AD668" s="364"/>
      <c r="AE668" s="363"/>
      <c r="AF668" s="364"/>
      <c r="AG668" s="365"/>
      <c r="AH668" s="364"/>
      <c r="AI668" s="363"/>
      <c r="AJ668" s="397">
        <v>1332.99</v>
      </c>
      <c r="AK668" s="365">
        <v>12.06</v>
      </c>
      <c r="AL668" s="397">
        <v>98.16</v>
      </c>
      <c r="AM668" s="365">
        <v>0.01</v>
      </c>
      <c r="AN668" s="397">
        <v>280.8</v>
      </c>
      <c r="AO668" s="365">
        <v>0</v>
      </c>
    </row>
    <row r="669" spans="1:41" ht="15" x14ac:dyDescent="0.2">
      <c r="A669" s="383">
        <f t="shared" si="37"/>
        <v>45890</v>
      </c>
      <c r="B669" s="93" t="s">
        <v>2185</v>
      </c>
      <c r="C669" s="101" t="str">
        <f t="shared" si="36"/>
        <v>45890 0000H</v>
      </c>
      <c r="D669" s="261">
        <v>3137.32</v>
      </c>
      <c r="E669" s="262">
        <v>49.77</v>
      </c>
      <c r="F669" s="261">
        <v>1133.3399999999999</v>
      </c>
      <c r="G669" s="262">
        <v>6.21</v>
      </c>
      <c r="H669" s="261"/>
      <c r="I669" s="367"/>
      <c r="J669" s="424">
        <v>77431.520000000004</v>
      </c>
      <c r="K669" s="366">
        <v>966.39</v>
      </c>
      <c r="L669" s="366">
        <v>33974.17</v>
      </c>
      <c r="M669" s="367">
        <v>116.92</v>
      </c>
      <c r="N669" s="424">
        <v>8138.35</v>
      </c>
      <c r="O669" s="366">
        <v>19.05</v>
      </c>
      <c r="P669" s="366">
        <v>35374.699999999997</v>
      </c>
      <c r="Q669" s="366">
        <v>32</v>
      </c>
      <c r="R669" s="366"/>
      <c r="S669" s="366"/>
      <c r="T669" s="366">
        <v>746.92</v>
      </c>
      <c r="U669" s="366">
        <v>1221.6199999999999</v>
      </c>
      <c r="V669" s="366">
        <v>12045.05</v>
      </c>
      <c r="W669" s="366">
        <v>9.0399999999999991</v>
      </c>
      <c r="X669" s="366">
        <v>39211</v>
      </c>
      <c r="Y669" s="366">
        <v>69</v>
      </c>
      <c r="Z669" s="366"/>
      <c r="AA669" s="366"/>
      <c r="AB669" s="366">
        <v>9624.2900000000009</v>
      </c>
      <c r="AC669" s="366">
        <v>0</v>
      </c>
      <c r="AD669" s="366"/>
      <c r="AE669" s="262"/>
      <c r="AF669" s="366"/>
      <c r="AG669" s="367"/>
      <c r="AH669" s="366"/>
      <c r="AI669" s="262"/>
      <c r="AJ669" s="396">
        <v>1339.69</v>
      </c>
      <c r="AK669" s="367">
        <v>12.06</v>
      </c>
      <c r="AL669" s="396">
        <v>98.16</v>
      </c>
      <c r="AM669" s="367">
        <v>0.01</v>
      </c>
      <c r="AN669" s="396">
        <v>282.69</v>
      </c>
      <c r="AO669" s="367">
        <v>0</v>
      </c>
    </row>
    <row r="670" spans="1:41" ht="15" x14ac:dyDescent="0.2">
      <c r="A670" s="383">
        <f t="shared" si="37"/>
        <v>45890</v>
      </c>
      <c r="B670" s="93" t="s">
        <v>285</v>
      </c>
      <c r="C670" s="101" t="str">
        <f t="shared" si="36"/>
        <v>45890 1200H</v>
      </c>
      <c r="D670" s="362">
        <v>3140.88</v>
      </c>
      <c r="E670" s="363">
        <v>49.77</v>
      </c>
      <c r="F670" s="362">
        <v>1133.3399999999999</v>
      </c>
      <c r="G670" s="363">
        <v>6.21</v>
      </c>
      <c r="H670" s="362"/>
      <c r="I670" s="365"/>
      <c r="J670" s="423">
        <v>77436.19</v>
      </c>
      <c r="K670" s="364">
        <v>966.72</v>
      </c>
      <c r="L670" s="364">
        <v>33974.17</v>
      </c>
      <c r="M670" s="365">
        <v>116.95</v>
      </c>
      <c r="N670" s="423">
        <v>8144.13</v>
      </c>
      <c r="O670" s="364">
        <v>19.05</v>
      </c>
      <c r="P670" s="364">
        <v>35377.699999999997</v>
      </c>
      <c r="Q670" s="364">
        <v>32</v>
      </c>
      <c r="R670" s="364"/>
      <c r="S670" s="364"/>
      <c r="T670" s="364">
        <v>746.95</v>
      </c>
      <c r="U670" s="364">
        <v>1222.8699999999999</v>
      </c>
      <c r="V670" s="364">
        <v>12048.86</v>
      </c>
      <c r="W670" s="364">
        <v>9.0399999999999991</v>
      </c>
      <c r="X670" s="364">
        <v>39217</v>
      </c>
      <c r="Y670" s="364">
        <v>69</v>
      </c>
      <c r="Z670" s="364"/>
      <c r="AA670" s="364"/>
      <c r="AB670" s="364">
        <v>9630.35</v>
      </c>
      <c r="AC670" s="364">
        <v>0</v>
      </c>
      <c r="AD670" s="364"/>
      <c r="AE670" s="363"/>
      <c r="AF670" s="364"/>
      <c r="AG670" s="365"/>
      <c r="AH670" s="364"/>
      <c r="AI670" s="363"/>
      <c r="AJ670" s="397">
        <v>1343.39</v>
      </c>
      <c r="AK670" s="365">
        <v>12.09</v>
      </c>
      <c r="AL670" s="397">
        <v>98.16</v>
      </c>
      <c r="AM670" s="365">
        <v>0.01</v>
      </c>
      <c r="AN670" s="397">
        <v>283.74</v>
      </c>
      <c r="AO670" s="365">
        <v>0</v>
      </c>
    </row>
    <row r="671" spans="1:41" ht="15" x14ac:dyDescent="0.2">
      <c r="A671" s="383">
        <f t="shared" si="37"/>
        <v>45891</v>
      </c>
      <c r="B671" s="93" t="s">
        <v>2185</v>
      </c>
      <c r="C671" s="101" t="str">
        <f t="shared" si="36"/>
        <v>45891 0000H</v>
      </c>
      <c r="D671" s="261">
        <v>3145.53</v>
      </c>
      <c r="E671" s="262">
        <v>49.77</v>
      </c>
      <c r="F671" s="261">
        <v>1133.3399999999999</v>
      </c>
      <c r="G671" s="262">
        <v>6.21</v>
      </c>
      <c r="H671" s="261"/>
      <c r="I671" s="367"/>
      <c r="J671" s="424">
        <v>77448.66</v>
      </c>
      <c r="K671" s="366">
        <v>966.74</v>
      </c>
      <c r="L671" s="366">
        <v>33974.17</v>
      </c>
      <c r="M671" s="367">
        <v>116.99</v>
      </c>
      <c r="N671" s="424">
        <v>8149.94</v>
      </c>
      <c r="O671" s="366">
        <v>19.05</v>
      </c>
      <c r="P671" s="366">
        <v>35380.400000000001</v>
      </c>
      <c r="Q671" s="366">
        <v>32</v>
      </c>
      <c r="R671" s="366"/>
      <c r="S671" s="366"/>
      <c r="T671" s="366">
        <v>746.95</v>
      </c>
      <c r="U671" s="366">
        <v>1224.6600000000001</v>
      </c>
      <c r="V671" s="366">
        <v>12053.38</v>
      </c>
      <c r="W671" s="366">
        <v>9.0399999999999991</v>
      </c>
      <c r="X671" s="366">
        <v>39224</v>
      </c>
      <c r="Y671" s="366">
        <v>69</v>
      </c>
      <c r="Z671" s="366"/>
      <c r="AA671" s="366"/>
      <c r="AB671" s="366">
        <v>9637.1</v>
      </c>
      <c r="AC671" s="366">
        <v>0</v>
      </c>
      <c r="AD671" s="366"/>
      <c r="AE671" s="262"/>
      <c r="AF671" s="366"/>
      <c r="AG671" s="367"/>
      <c r="AH671" s="366"/>
      <c r="AI671" s="262"/>
      <c r="AJ671" s="396">
        <v>1349.87</v>
      </c>
      <c r="AK671" s="367">
        <v>12.09</v>
      </c>
      <c r="AL671" s="396">
        <v>98.16</v>
      </c>
      <c r="AM671" s="367">
        <v>0.01</v>
      </c>
      <c r="AN671" s="396">
        <v>285.62</v>
      </c>
      <c r="AO671" s="367">
        <v>0</v>
      </c>
    </row>
    <row r="672" spans="1:41" ht="15" x14ac:dyDescent="0.2">
      <c r="A672" s="383">
        <f t="shared" si="37"/>
        <v>45891</v>
      </c>
      <c r="B672" s="93" t="s">
        <v>285</v>
      </c>
      <c r="C672" s="101" t="str">
        <f t="shared" si="36"/>
        <v>45891 1200H</v>
      </c>
      <c r="D672" s="362">
        <v>3149.08</v>
      </c>
      <c r="E672" s="363">
        <v>49.77</v>
      </c>
      <c r="F672" s="362">
        <v>1133.3399999999999</v>
      </c>
      <c r="G672" s="363">
        <v>6.21</v>
      </c>
      <c r="H672" s="362"/>
      <c r="I672" s="365"/>
      <c r="J672" s="423">
        <v>77450.2</v>
      </c>
      <c r="K672" s="364">
        <v>967.08</v>
      </c>
      <c r="L672" s="364">
        <v>33974.17</v>
      </c>
      <c r="M672" s="365">
        <v>117</v>
      </c>
      <c r="N672" s="423">
        <v>8154.41</v>
      </c>
      <c r="O672" s="364">
        <v>19.05</v>
      </c>
      <c r="P672" s="364">
        <v>35383.4</v>
      </c>
      <c r="Q672" s="364">
        <v>32</v>
      </c>
      <c r="R672" s="364"/>
      <c r="S672" s="364"/>
      <c r="T672" s="364">
        <v>746.95</v>
      </c>
      <c r="U672" s="364">
        <v>1226.03</v>
      </c>
      <c r="V672" s="364">
        <v>12057.05</v>
      </c>
      <c r="W672" s="364">
        <v>9.0399999999999991</v>
      </c>
      <c r="X672" s="364">
        <v>39230</v>
      </c>
      <c r="Y672" s="364">
        <v>69</v>
      </c>
      <c r="Z672" s="364"/>
      <c r="AA672" s="364"/>
      <c r="AB672" s="364">
        <v>9642.75</v>
      </c>
      <c r="AC672" s="364">
        <v>0</v>
      </c>
      <c r="AD672" s="364"/>
      <c r="AE672" s="363"/>
      <c r="AF672" s="364"/>
      <c r="AG672" s="365"/>
      <c r="AH672" s="364"/>
      <c r="AI672" s="363"/>
      <c r="AJ672" s="397">
        <v>1357.61</v>
      </c>
      <c r="AK672" s="365">
        <v>12.09</v>
      </c>
      <c r="AL672" s="397">
        <v>98.64</v>
      </c>
      <c r="AM672" s="365">
        <v>0.01</v>
      </c>
      <c r="AN672" s="397">
        <v>287.33999999999997</v>
      </c>
      <c r="AO672" s="365">
        <v>0</v>
      </c>
    </row>
    <row r="673" spans="1:41" ht="15" x14ac:dyDescent="0.2">
      <c r="A673" s="383">
        <f t="shared" si="37"/>
        <v>45892</v>
      </c>
      <c r="B673" s="93" t="s">
        <v>2185</v>
      </c>
      <c r="C673" s="101" t="str">
        <f t="shared" si="36"/>
        <v>45892 0000H</v>
      </c>
      <c r="D673" s="261">
        <v>3152.81</v>
      </c>
      <c r="E673" s="262">
        <v>49.77</v>
      </c>
      <c r="F673" s="261">
        <v>1133.3399999999999</v>
      </c>
      <c r="G673" s="262">
        <v>6.21</v>
      </c>
      <c r="H673" s="261"/>
      <c r="I673" s="367"/>
      <c r="J673" s="424">
        <v>77455.179999999993</v>
      </c>
      <c r="K673" s="366">
        <v>967.1</v>
      </c>
      <c r="L673" s="366">
        <v>33974.17</v>
      </c>
      <c r="M673" s="367">
        <v>117.01</v>
      </c>
      <c r="N673" s="424">
        <v>8158.6</v>
      </c>
      <c r="O673" s="366">
        <v>19.05</v>
      </c>
      <c r="P673" s="366">
        <v>35385.300000000003</v>
      </c>
      <c r="Q673" s="366">
        <v>32</v>
      </c>
      <c r="R673" s="366"/>
      <c r="S673" s="366"/>
      <c r="T673" s="366">
        <v>747.01</v>
      </c>
      <c r="U673" s="366">
        <v>1227.18</v>
      </c>
      <c r="V673" s="366">
        <v>12060.2</v>
      </c>
      <c r="W673" s="366">
        <v>9.0399999999999991</v>
      </c>
      <c r="X673" s="366">
        <v>39237</v>
      </c>
      <c r="Y673" s="366">
        <v>69</v>
      </c>
      <c r="Z673" s="366"/>
      <c r="AA673" s="366"/>
      <c r="AB673" s="366">
        <v>9649.09</v>
      </c>
      <c r="AC673" s="366">
        <v>0</v>
      </c>
      <c r="AD673" s="366"/>
      <c r="AE673" s="262"/>
      <c r="AF673" s="366"/>
      <c r="AG673" s="367"/>
      <c r="AH673" s="366"/>
      <c r="AI673" s="262"/>
      <c r="AJ673" s="396">
        <v>1362.13</v>
      </c>
      <c r="AK673" s="367">
        <v>12.1</v>
      </c>
      <c r="AL673" s="396">
        <v>98.64</v>
      </c>
      <c r="AM673" s="367">
        <v>0.01</v>
      </c>
      <c r="AN673" s="396">
        <v>288.64999999999998</v>
      </c>
      <c r="AO673" s="367">
        <v>0</v>
      </c>
    </row>
    <row r="674" spans="1:41" ht="15" x14ac:dyDescent="0.2">
      <c r="A674" s="383">
        <f t="shared" si="37"/>
        <v>45892</v>
      </c>
      <c r="B674" s="93" t="s">
        <v>285</v>
      </c>
      <c r="C674" s="101" t="str">
        <f t="shared" si="36"/>
        <v>45892 1200H</v>
      </c>
      <c r="D674" s="362">
        <v>3156.06</v>
      </c>
      <c r="E674" s="363">
        <v>49.77</v>
      </c>
      <c r="F674" s="362">
        <v>1133.3399999999999</v>
      </c>
      <c r="G674" s="363">
        <v>6.21</v>
      </c>
      <c r="H674" s="362"/>
      <c r="I674" s="365"/>
      <c r="J674" s="423">
        <v>77455.8</v>
      </c>
      <c r="K674" s="364">
        <v>967.96</v>
      </c>
      <c r="L674" s="364">
        <v>33974.17</v>
      </c>
      <c r="M674" s="426">
        <v>117.01</v>
      </c>
      <c r="N674" s="423">
        <v>8164.31</v>
      </c>
      <c r="O674" s="364">
        <v>19.05</v>
      </c>
      <c r="P674" s="364">
        <v>35386.800000000003</v>
      </c>
      <c r="Q674" s="364">
        <v>32.1</v>
      </c>
      <c r="R674" s="364"/>
      <c r="S674" s="364"/>
      <c r="T674" s="364">
        <v>747.11</v>
      </c>
      <c r="U674" s="364">
        <v>1227.99</v>
      </c>
      <c r="V674" s="364">
        <v>12063.58</v>
      </c>
      <c r="W674" s="364">
        <v>9.0399999999999991</v>
      </c>
      <c r="X674" s="364">
        <v>39242</v>
      </c>
      <c r="Y674" s="364">
        <v>69</v>
      </c>
      <c r="Z674" s="364"/>
      <c r="AA674" s="364"/>
      <c r="AB674" s="364">
        <v>9654.6</v>
      </c>
      <c r="AC674" s="364">
        <v>0</v>
      </c>
      <c r="AD674" s="364"/>
      <c r="AE674" s="363"/>
      <c r="AF674" s="364"/>
      <c r="AG674" s="365"/>
      <c r="AH674" s="364"/>
      <c r="AI674" s="363"/>
      <c r="AJ674" s="397">
        <v>1365.69</v>
      </c>
      <c r="AK674" s="365">
        <v>12.13</v>
      </c>
      <c r="AL674" s="397">
        <v>98.64</v>
      </c>
      <c r="AM674" s="365">
        <v>0.01</v>
      </c>
      <c r="AN674" s="397">
        <v>289.7</v>
      </c>
      <c r="AO674" s="365">
        <v>0</v>
      </c>
    </row>
    <row r="675" spans="1:41" ht="15" x14ac:dyDescent="0.2">
      <c r="A675" s="383">
        <f>A673+1</f>
        <v>45893</v>
      </c>
      <c r="B675" s="93" t="s">
        <v>2185</v>
      </c>
      <c r="C675" s="101" t="str">
        <f t="shared" si="36"/>
        <v>45893 0000H</v>
      </c>
      <c r="D675" s="261">
        <v>3160.39</v>
      </c>
      <c r="E675" s="262">
        <v>49.77</v>
      </c>
      <c r="F675" s="261">
        <v>1133.3399999999999</v>
      </c>
      <c r="G675" s="262">
        <v>6.21</v>
      </c>
      <c r="H675" s="261"/>
      <c r="I675" s="367"/>
      <c r="J675" s="424">
        <v>77467.539999999994</v>
      </c>
      <c r="K675" s="366">
        <v>967.59</v>
      </c>
      <c r="L675" s="366">
        <v>33974.17</v>
      </c>
      <c r="M675" s="367">
        <v>117.03</v>
      </c>
      <c r="N675" s="424">
        <v>8169.18</v>
      </c>
      <c r="O675" s="366">
        <v>19.05</v>
      </c>
      <c r="P675" s="366">
        <v>35389.699999999997</v>
      </c>
      <c r="Q675" s="366">
        <v>32.1</v>
      </c>
      <c r="R675" s="366"/>
      <c r="S675" s="366"/>
      <c r="T675" s="366">
        <v>747.22</v>
      </c>
      <c r="U675" s="366">
        <v>1229.03</v>
      </c>
      <c r="V675" s="366">
        <v>12068.13</v>
      </c>
      <c r="W675" s="366">
        <v>9.0399999999999991</v>
      </c>
      <c r="X675" s="366">
        <v>39249</v>
      </c>
      <c r="Y675" s="366">
        <v>69</v>
      </c>
      <c r="Z675" s="366"/>
      <c r="AA675" s="366"/>
      <c r="AB675" s="366">
        <v>9661.5300000000007</v>
      </c>
      <c r="AC675" s="366">
        <v>0</v>
      </c>
      <c r="AD675" s="366"/>
      <c r="AE675" s="262"/>
      <c r="AF675" s="366"/>
      <c r="AG675" s="367"/>
      <c r="AH675" s="366"/>
      <c r="AI675" s="262"/>
      <c r="AJ675" s="396">
        <v>1372.31</v>
      </c>
      <c r="AK675" s="367">
        <v>12.13</v>
      </c>
      <c r="AL675" s="396">
        <v>98.64</v>
      </c>
      <c r="AM675" s="367">
        <v>0.01</v>
      </c>
      <c r="AN675" s="396">
        <v>291.58999999999997</v>
      </c>
      <c r="AO675" s="367">
        <v>0</v>
      </c>
    </row>
    <row r="676" spans="1:41" ht="15" x14ac:dyDescent="0.2">
      <c r="A676" s="383">
        <f>A674+1</f>
        <v>45893</v>
      </c>
      <c r="B676" s="93" t="s">
        <v>285</v>
      </c>
      <c r="C676" s="427" t="str">
        <f t="shared" si="36"/>
        <v>45893 1200H</v>
      </c>
      <c r="D676" s="362">
        <v>3163.55</v>
      </c>
      <c r="E676" s="363">
        <v>49.77</v>
      </c>
      <c r="F676" s="362">
        <v>1133.3399999999999</v>
      </c>
      <c r="G676" s="363">
        <v>6.21</v>
      </c>
      <c r="H676" s="362"/>
      <c r="I676" s="365"/>
      <c r="J676" s="423">
        <v>77467.539999999994</v>
      </c>
      <c r="K676" s="364">
        <v>968.12</v>
      </c>
      <c r="L676" s="364">
        <v>33974.17</v>
      </c>
      <c r="M676" s="365">
        <v>117.05</v>
      </c>
      <c r="N676" s="423">
        <v>8175.01</v>
      </c>
      <c r="O676" s="364">
        <v>19.05</v>
      </c>
      <c r="P676" s="364">
        <v>35391.300000000003</v>
      </c>
      <c r="Q676" s="364">
        <v>32.1</v>
      </c>
      <c r="R676" s="364"/>
      <c r="S676" s="364"/>
      <c r="T676" s="364">
        <v>747.22</v>
      </c>
      <c r="U676" s="364">
        <v>1230.44</v>
      </c>
      <c r="V676" s="364">
        <v>12071.8</v>
      </c>
      <c r="W676" s="364">
        <v>9.0399999999999991</v>
      </c>
      <c r="X676" s="364">
        <v>39255</v>
      </c>
      <c r="Y676" s="364">
        <v>69</v>
      </c>
      <c r="Z676" s="364"/>
      <c r="AA676" s="364"/>
      <c r="AB676" s="364">
        <v>9667.25</v>
      </c>
      <c r="AC676" s="364">
        <v>0</v>
      </c>
      <c r="AD676" s="364"/>
      <c r="AE676" s="363"/>
      <c r="AF676" s="364"/>
      <c r="AG676" s="365"/>
      <c r="AH676" s="364"/>
      <c r="AI676" s="363"/>
      <c r="AJ676" s="397">
        <v>1378.42</v>
      </c>
      <c r="AK676" s="365">
        <v>12.13</v>
      </c>
      <c r="AL676" s="397">
        <v>98.64</v>
      </c>
      <c r="AM676" s="365">
        <v>0.01</v>
      </c>
      <c r="AN676" s="397">
        <v>293.33999999999997</v>
      </c>
      <c r="AO676" s="365">
        <v>0</v>
      </c>
    </row>
    <row r="677" spans="1:41" ht="15" x14ac:dyDescent="0.2">
      <c r="A677" s="435">
        <f>A675+1</f>
        <v>45894</v>
      </c>
      <c r="B677" s="436" t="s">
        <v>2185</v>
      </c>
      <c r="C677" s="437" t="str">
        <f>A677 &amp; " " &amp;B677</f>
        <v>45894 0000H</v>
      </c>
      <c r="D677" s="438">
        <v>3168.19</v>
      </c>
      <c r="E677" s="439">
        <v>49.77</v>
      </c>
      <c r="F677" s="438">
        <v>1133.3399999999999</v>
      </c>
      <c r="G677" s="439">
        <v>6.21</v>
      </c>
      <c r="H677" s="486"/>
      <c r="I677" s="487"/>
      <c r="J677" s="442">
        <v>77474.8</v>
      </c>
      <c r="K677" s="440">
        <v>968.15</v>
      </c>
      <c r="L677" s="440">
        <v>33974.17</v>
      </c>
      <c r="M677" s="441">
        <v>117.08</v>
      </c>
      <c r="N677" s="442">
        <v>8180.8</v>
      </c>
      <c r="O677" s="440">
        <v>19.05</v>
      </c>
      <c r="P677" s="440">
        <v>35394.300000000003</v>
      </c>
      <c r="Q677" s="440">
        <v>32.1</v>
      </c>
      <c r="R677" s="440"/>
      <c r="S677" s="440"/>
      <c r="T677" s="440">
        <v>747.23</v>
      </c>
      <c r="U677" s="440">
        <v>1231.96</v>
      </c>
      <c r="V677" s="440">
        <v>12076.14</v>
      </c>
      <c r="W677" s="440">
        <v>9.0399999999999991</v>
      </c>
      <c r="X677" s="440">
        <v>39262</v>
      </c>
      <c r="Y677" s="440">
        <v>69</v>
      </c>
      <c r="Z677" s="440"/>
      <c r="AA677" s="440"/>
      <c r="AB677" s="440">
        <v>9674.18</v>
      </c>
      <c r="AC677" s="440">
        <v>0</v>
      </c>
      <c r="AD677" s="440"/>
      <c r="AE677" s="439"/>
      <c r="AF677" s="440"/>
      <c r="AG677" s="441"/>
      <c r="AH677" s="440"/>
      <c r="AI677" s="439"/>
      <c r="AJ677" s="443">
        <v>1385.53</v>
      </c>
      <c r="AK677" s="441">
        <v>12.13</v>
      </c>
      <c r="AL677" s="443">
        <v>98.64</v>
      </c>
      <c r="AM677" s="441">
        <v>0.01</v>
      </c>
      <c r="AN677" s="443">
        <v>295.37</v>
      </c>
      <c r="AO677" s="441">
        <v>0</v>
      </c>
    </row>
    <row r="678" spans="1:41" ht="15.75" thickBot="1" x14ac:dyDescent="0.25">
      <c r="A678" s="389">
        <f>A676+1</f>
        <v>45894</v>
      </c>
      <c r="B678" s="390" t="s">
        <v>285</v>
      </c>
      <c r="C678" s="391" t="str">
        <f>A678 &amp; " " &amp;B678</f>
        <v>45894 1200H</v>
      </c>
      <c r="D678" s="392">
        <v>3171.62</v>
      </c>
      <c r="E678" s="393">
        <v>49.77</v>
      </c>
      <c r="F678" s="447">
        <v>1133.3399999999999</v>
      </c>
      <c r="G678" s="448">
        <v>6.21</v>
      </c>
      <c r="H678" s="392"/>
      <c r="I678" s="395"/>
      <c r="J678" s="444">
        <v>77474.8</v>
      </c>
      <c r="K678" s="394">
        <v>968.63</v>
      </c>
      <c r="L678" s="394">
        <v>33974.17</v>
      </c>
      <c r="M678" s="395">
        <v>117.11</v>
      </c>
      <c r="N678" s="444">
        <v>8186.58</v>
      </c>
      <c r="O678" s="394">
        <v>19.05</v>
      </c>
      <c r="P678" s="394">
        <v>35396.1</v>
      </c>
      <c r="Q678" s="394">
        <v>32.1</v>
      </c>
      <c r="R678" s="394"/>
      <c r="S678" s="394"/>
      <c r="T678" s="394">
        <v>747.29</v>
      </c>
      <c r="U678" s="394">
        <v>1233.1300000000001</v>
      </c>
      <c r="V678" s="394">
        <v>12079.67</v>
      </c>
      <c r="W678" s="394">
        <v>9.0399999999999991</v>
      </c>
      <c r="X678" s="394">
        <v>39268</v>
      </c>
      <c r="Y678" s="394">
        <v>69</v>
      </c>
      <c r="Z678" s="394"/>
      <c r="AA678" s="394"/>
      <c r="AB678" s="394">
        <v>9680.17</v>
      </c>
      <c r="AC678" s="394">
        <v>0</v>
      </c>
      <c r="AD678" s="394"/>
      <c r="AE678" s="393"/>
      <c r="AF678" s="394"/>
      <c r="AG678" s="395"/>
      <c r="AH678" s="394"/>
      <c r="AI678" s="393"/>
      <c r="AJ678" s="404">
        <v>1390.25</v>
      </c>
      <c r="AK678" s="395">
        <v>12.13</v>
      </c>
      <c r="AL678" s="404">
        <v>98.64</v>
      </c>
      <c r="AM678" s="395">
        <v>0.01</v>
      </c>
      <c r="AN678" s="404">
        <v>296.73</v>
      </c>
      <c r="AO678" s="395">
        <v>0</v>
      </c>
    </row>
    <row r="679" spans="1:41" ht="15" thickBot="1" x14ac:dyDescent="0.25"/>
    <row r="680" spans="1:41" ht="15" x14ac:dyDescent="0.2">
      <c r="A680" s="376">
        <f>A677+1</f>
        <v>45895</v>
      </c>
      <c r="B680" s="377" t="s">
        <v>2185</v>
      </c>
      <c r="C680" s="378" t="str">
        <f t="shared" ref="C680:C741" si="38">A680 &amp; " " &amp;B680</f>
        <v>45895 0000H</v>
      </c>
      <c r="D680" s="379">
        <v>3176.19</v>
      </c>
      <c r="E680" s="380">
        <v>49.77</v>
      </c>
      <c r="F680" s="379">
        <v>1133.3399999999999</v>
      </c>
      <c r="G680" s="380">
        <v>6.21</v>
      </c>
      <c r="H680" s="379"/>
      <c r="I680" s="382"/>
      <c r="J680" s="451">
        <v>77480.94</v>
      </c>
      <c r="K680" s="449">
        <v>968.7</v>
      </c>
      <c r="L680" s="449">
        <v>33975.629999999997</v>
      </c>
      <c r="M680" s="450">
        <v>117.15</v>
      </c>
      <c r="N680" s="451">
        <v>8192.32</v>
      </c>
      <c r="O680" s="449">
        <v>19.05</v>
      </c>
      <c r="P680" s="449">
        <v>35399.1</v>
      </c>
      <c r="Q680" s="449">
        <v>32.1</v>
      </c>
      <c r="R680" s="449"/>
      <c r="S680" s="449"/>
      <c r="T680" s="449">
        <v>747.35</v>
      </c>
      <c r="U680" s="449">
        <v>1234.5999999999999</v>
      </c>
      <c r="V680" s="449">
        <v>12084.38</v>
      </c>
      <c r="W680" s="449">
        <v>9.0399999999999991</v>
      </c>
      <c r="X680" s="449">
        <v>39276</v>
      </c>
      <c r="Y680" s="449">
        <v>69</v>
      </c>
      <c r="Z680" s="449"/>
      <c r="AA680" s="449"/>
      <c r="AB680" s="449">
        <v>9686.2999999999993</v>
      </c>
      <c r="AC680" s="449">
        <v>0</v>
      </c>
      <c r="AD680" s="449"/>
      <c r="AE680" s="452"/>
      <c r="AF680" s="449"/>
      <c r="AG680" s="450"/>
      <c r="AH680" s="449"/>
      <c r="AI680" s="452"/>
      <c r="AJ680" s="453">
        <v>1396.65</v>
      </c>
      <c r="AK680" s="450">
        <v>12.15</v>
      </c>
      <c r="AL680" s="453">
        <v>98.9</v>
      </c>
      <c r="AM680" s="450">
        <v>0.01</v>
      </c>
      <c r="AN680" s="453">
        <v>298.32</v>
      </c>
      <c r="AO680" s="450">
        <v>0</v>
      </c>
    </row>
    <row r="681" spans="1:41" ht="15" x14ac:dyDescent="0.2">
      <c r="A681" s="383">
        <f>A680</f>
        <v>45895</v>
      </c>
      <c r="B681" s="93" t="s">
        <v>285</v>
      </c>
      <c r="C681" s="101" t="str">
        <f t="shared" si="38"/>
        <v>45895 1200H</v>
      </c>
      <c r="D681" s="362">
        <v>3179.84</v>
      </c>
      <c r="E681" s="363">
        <v>49.77</v>
      </c>
      <c r="F681" s="362">
        <v>1133.3399999999999</v>
      </c>
      <c r="G681" s="363">
        <v>6.21</v>
      </c>
      <c r="H681" s="362"/>
      <c r="I681" s="365"/>
      <c r="J681" s="456">
        <v>77481.47</v>
      </c>
      <c r="K681" s="454">
        <v>968.95</v>
      </c>
      <c r="L681" s="454">
        <v>33975.629999999997</v>
      </c>
      <c r="M681" s="455">
        <v>117.18</v>
      </c>
      <c r="N681" s="456">
        <v>8198.11</v>
      </c>
      <c r="O681" s="454">
        <v>19.05</v>
      </c>
      <c r="P681" s="454">
        <v>35400.6</v>
      </c>
      <c r="Q681" s="454">
        <v>32.200000000000003</v>
      </c>
      <c r="R681" s="454"/>
      <c r="S681" s="454"/>
      <c r="T681" s="454">
        <v>747.35</v>
      </c>
      <c r="U681" s="454">
        <v>1236.06</v>
      </c>
      <c r="V681" s="454">
        <v>12088.18</v>
      </c>
      <c r="W681" s="454">
        <v>9.0399999999999991</v>
      </c>
      <c r="X681" s="454">
        <v>39282</v>
      </c>
      <c r="Y681" s="454">
        <v>69</v>
      </c>
      <c r="Z681" s="454"/>
      <c r="AA681" s="454"/>
      <c r="AB681" s="454">
        <v>9691.9</v>
      </c>
      <c r="AC681" s="454">
        <v>0</v>
      </c>
      <c r="AD681" s="454"/>
      <c r="AE681" s="428"/>
      <c r="AF681" s="454"/>
      <c r="AG681" s="455"/>
      <c r="AH681" s="454"/>
      <c r="AI681" s="428"/>
      <c r="AJ681" s="457">
        <v>1402.07</v>
      </c>
      <c r="AK681" s="455">
        <v>12.15</v>
      </c>
      <c r="AL681" s="457">
        <v>98.9</v>
      </c>
      <c r="AM681" s="455">
        <v>0.01</v>
      </c>
      <c r="AN681" s="457">
        <v>299.88</v>
      </c>
      <c r="AO681" s="455">
        <v>0</v>
      </c>
    </row>
    <row r="682" spans="1:41" ht="15" x14ac:dyDescent="0.2">
      <c r="A682" s="383">
        <f t="shared" ref="A682:A741" si="39">A680+1</f>
        <v>45896</v>
      </c>
      <c r="B682" s="93" t="s">
        <v>2185</v>
      </c>
      <c r="C682" s="101" t="str">
        <f t="shared" si="38"/>
        <v>45896 0000H</v>
      </c>
      <c r="D682" s="261">
        <v>3184.65</v>
      </c>
      <c r="E682" s="262">
        <v>49.77</v>
      </c>
      <c r="F682" s="261">
        <v>1133.3399999999999</v>
      </c>
      <c r="G682" s="262">
        <v>6.21</v>
      </c>
      <c r="H682" s="261"/>
      <c r="I682" s="367"/>
      <c r="J682" s="460">
        <v>77485.02</v>
      </c>
      <c r="K682" s="458">
        <v>969.09</v>
      </c>
      <c r="L682" s="458">
        <v>33978.080000000002</v>
      </c>
      <c r="M682" s="459">
        <v>117.2</v>
      </c>
      <c r="N682" s="460">
        <v>8203.74</v>
      </c>
      <c r="O682" s="458">
        <v>19.05</v>
      </c>
      <c r="P682" s="458">
        <v>35403.699999999997</v>
      </c>
      <c r="Q682" s="458">
        <v>32.200000000000003</v>
      </c>
      <c r="R682" s="458"/>
      <c r="S682" s="458"/>
      <c r="T682" s="458">
        <v>747.45</v>
      </c>
      <c r="U682" s="458">
        <v>1237.0999999999999</v>
      </c>
      <c r="V682" s="458">
        <v>12091.65</v>
      </c>
      <c r="W682" s="458">
        <v>9.0399999999999991</v>
      </c>
      <c r="X682" s="458">
        <v>39289</v>
      </c>
      <c r="Y682" s="458">
        <v>69</v>
      </c>
      <c r="Z682" s="458"/>
      <c r="AA682" s="458"/>
      <c r="AB682" s="458">
        <v>9697.74</v>
      </c>
      <c r="AC682" s="458">
        <v>0</v>
      </c>
      <c r="AD682" s="458"/>
      <c r="AE682" s="461"/>
      <c r="AF682" s="458"/>
      <c r="AG682" s="459"/>
      <c r="AH682" s="458"/>
      <c r="AI682" s="461"/>
      <c r="AJ682" s="462">
        <v>1404.74</v>
      </c>
      <c r="AK682" s="459">
        <v>12.19</v>
      </c>
      <c r="AL682" s="462">
        <v>98.9</v>
      </c>
      <c r="AM682" s="459">
        <v>0.01</v>
      </c>
      <c r="AN682" s="462">
        <v>300.66000000000003</v>
      </c>
      <c r="AO682" s="459">
        <v>0</v>
      </c>
    </row>
    <row r="683" spans="1:41" ht="15" x14ac:dyDescent="0.2">
      <c r="A683" s="383">
        <f t="shared" si="39"/>
        <v>45896</v>
      </c>
      <c r="B683" s="93" t="s">
        <v>285</v>
      </c>
      <c r="C683" s="101" t="str">
        <f t="shared" si="38"/>
        <v>45896 1200H</v>
      </c>
      <c r="D683" s="362">
        <v>3188.22</v>
      </c>
      <c r="E683" s="363">
        <v>49.77</v>
      </c>
      <c r="F683" s="362">
        <v>1133.3399999999999</v>
      </c>
      <c r="G683" s="363">
        <v>6.21</v>
      </c>
      <c r="H683" s="362"/>
      <c r="I683" s="365"/>
      <c r="J683" s="456">
        <v>77486.27</v>
      </c>
      <c r="K683" s="454">
        <v>969.43</v>
      </c>
      <c r="L683" s="454">
        <v>33979.82</v>
      </c>
      <c r="M683" s="455">
        <v>117.22</v>
      </c>
      <c r="N683" s="456">
        <v>8209.41</v>
      </c>
      <c r="O683" s="454">
        <v>19.05</v>
      </c>
      <c r="P683" s="454">
        <v>35406.199999999997</v>
      </c>
      <c r="Q683" s="454">
        <v>32.200000000000003</v>
      </c>
      <c r="R683" s="454"/>
      <c r="S683" s="454"/>
      <c r="T683" s="454">
        <v>747.62</v>
      </c>
      <c r="U683" s="454">
        <v>1237.76</v>
      </c>
      <c r="V683" s="454">
        <v>12094.53</v>
      </c>
      <c r="W683" s="454">
        <v>9.0399999999999991</v>
      </c>
      <c r="X683" s="454">
        <v>39293</v>
      </c>
      <c r="Y683" s="454">
        <v>69</v>
      </c>
      <c r="Z683" s="454"/>
      <c r="AA683" s="454"/>
      <c r="AB683" s="454">
        <v>9701.76</v>
      </c>
      <c r="AC683" s="454">
        <v>0</v>
      </c>
      <c r="AD683" s="454"/>
      <c r="AE683" s="428"/>
      <c r="AF683" s="454"/>
      <c r="AG683" s="455"/>
      <c r="AH683" s="454"/>
      <c r="AI683" s="428"/>
      <c r="AJ683" s="457">
        <v>1404.96</v>
      </c>
      <c r="AK683" s="455">
        <v>12.32</v>
      </c>
      <c r="AL683" s="457">
        <v>98.97</v>
      </c>
      <c r="AM683" s="455">
        <v>0.01</v>
      </c>
      <c r="AN683" s="457">
        <v>300.66000000000003</v>
      </c>
      <c r="AO683" s="455">
        <v>0</v>
      </c>
    </row>
    <row r="684" spans="1:41" ht="15" x14ac:dyDescent="0.2">
      <c r="A684" s="383">
        <f t="shared" si="39"/>
        <v>45897</v>
      </c>
      <c r="B684" s="93" t="s">
        <v>2185</v>
      </c>
      <c r="C684" s="101" t="str">
        <f t="shared" si="38"/>
        <v>45897 0000H</v>
      </c>
      <c r="D684" s="261">
        <v>3192.77</v>
      </c>
      <c r="E684" s="461">
        <v>49.77</v>
      </c>
      <c r="F684" s="261">
        <v>1133.3399999999999</v>
      </c>
      <c r="G684" s="262">
        <v>6.21</v>
      </c>
      <c r="H684" s="261"/>
      <c r="I684" s="367"/>
      <c r="J684" s="460">
        <v>77494.52</v>
      </c>
      <c r="K684" s="458">
        <v>969.52</v>
      </c>
      <c r="L684" s="458">
        <v>33982.410000000003</v>
      </c>
      <c r="M684" s="459">
        <v>117.25</v>
      </c>
      <c r="N684" s="460">
        <v>8213.7900000000009</v>
      </c>
      <c r="O684" s="458">
        <v>19.05</v>
      </c>
      <c r="P684" s="458">
        <v>35409.5</v>
      </c>
      <c r="Q684" s="458">
        <v>32.200000000000003</v>
      </c>
      <c r="R684" s="458"/>
      <c r="S684" s="458"/>
      <c r="T684" s="458">
        <v>748.03</v>
      </c>
      <c r="U684" s="458">
        <v>1238.7</v>
      </c>
      <c r="V684" s="458">
        <v>12098.48</v>
      </c>
      <c r="W684" s="458">
        <v>9.0399999999999991</v>
      </c>
      <c r="X684" s="458">
        <v>39300</v>
      </c>
      <c r="Y684" s="458">
        <v>69</v>
      </c>
      <c r="Z684" s="458"/>
      <c r="AA684" s="458"/>
      <c r="AB684" s="458">
        <v>9707.2000000000007</v>
      </c>
      <c r="AC684" s="458">
        <v>0</v>
      </c>
      <c r="AD684" s="458"/>
      <c r="AE684" s="461"/>
      <c r="AF684" s="458"/>
      <c r="AG684" s="459"/>
      <c r="AH684" s="458"/>
      <c r="AI684" s="461"/>
      <c r="AJ684" s="462">
        <v>1407.76</v>
      </c>
      <c r="AK684" s="459">
        <v>12.35</v>
      </c>
      <c r="AL684" s="462">
        <v>99.79</v>
      </c>
      <c r="AM684" s="459">
        <v>0.01</v>
      </c>
      <c r="AN684" s="462">
        <v>300.66000000000003</v>
      </c>
      <c r="AO684" s="459">
        <v>0</v>
      </c>
    </row>
    <row r="685" spans="1:41" ht="15" x14ac:dyDescent="0.2">
      <c r="A685" s="383">
        <f t="shared" si="39"/>
        <v>45897</v>
      </c>
      <c r="B685" s="93" t="s">
        <v>285</v>
      </c>
      <c r="C685" s="101" t="str">
        <f t="shared" si="38"/>
        <v>45897 1200H</v>
      </c>
      <c r="D685" s="411">
        <v>3196.5</v>
      </c>
      <c r="E685" s="412">
        <v>49.77</v>
      </c>
      <c r="F685" s="362">
        <v>1133.3399999999999</v>
      </c>
      <c r="G685" s="363">
        <v>6.21</v>
      </c>
      <c r="H685" s="362"/>
      <c r="I685" s="365"/>
      <c r="J685" s="456">
        <v>77499.740000000005</v>
      </c>
      <c r="K685" s="454">
        <v>969.71</v>
      </c>
      <c r="L685" s="454">
        <v>33983.39</v>
      </c>
      <c r="M685" s="455">
        <v>117.28</v>
      </c>
      <c r="N685" s="456">
        <v>8219.4599999999991</v>
      </c>
      <c r="O685" s="454">
        <v>19.05</v>
      </c>
      <c r="P685" s="454">
        <v>35412.800000000003</v>
      </c>
      <c r="Q685" s="454">
        <v>32.200000000000003</v>
      </c>
      <c r="R685" s="454"/>
      <c r="S685" s="454"/>
      <c r="T685" s="454">
        <v>748.06</v>
      </c>
      <c r="U685" s="454">
        <v>1239.75</v>
      </c>
      <c r="V685" s="454">
        <v>12102.19</v>
      </c>
      <c r="W685" s="454">
        <v>9.0399999999999991</v>
      </c>
      <c r="X685" s="454">
        <v>39305</v>
      </c>
      <c r="Y685" s="454">
        <v>69</v>
      </c>
      <c r="Z685" s="454"/>
      <c r="AA685" s="454"/>
      <c r="AB685" s="454">
        <v>9712.69</v>
      </c>
      <c r="AC685" s="454">
        <v>0</v>
      </c>
      <c r="AD685" s="454"/>
      <c r="AE685" s="428"/>
      <c r="AF685" s="454"/>
      <c r="AG685" s="455"/>
      <c r="AH685" s="454"/>
      <c r="AI685" s="428"/>
      <c r="AJ685" s="457">
        <v>1407.76</v>
      </c>
      <c r="AK685" s="455">
        <v>12.46</v>
      </c>
      <c r="AL685" s="457">
        <v>99.79</v>
      </c>
      <c r="AM685" s="455">
        <v>0.01</v>
      </c>
      <c r="AN685" s="457">
        <v>300.66000000000003</v>
      </c>
      <c r="AO685" s="455">
        <v>0</v>
      </c>
    </row>
    <row r="686" spans="1:41" ht="15" x14ac:dyDescent="0.2">
      <c r="A686" s="383">
        <f t="shared" si="39"/>
        <v>45898</v>
      </c>
      <c r="B686" s="93" t="s">
        <v>2185</v>
      </c>
      <c r="C686" s="101"/>
      <c r="D686" s="261">
        <v>3201.1</v>
      </c>
      <c r="E686" s="262">
        <v>49.77</v>
      </c>
      <c r="F686" s="261">
        <v>1133.3399999999999</v>
      </c>
      <c r="G686" s="262">
        <v>6.21</v>
      </c>
      <c r="H686" s="261"/>
      <c r="I686" s="367"/>
      <c r="J686" s="460">
        <v>77512.23</v>
      </c>
      <c r="K686" s="458">
        <v>969.78</v>
      </c>
      <c r="L686" s="458">
        <v>33986.33</v>
      </c>
      <c r="M686" s="459">
        <v>117.29</v>
      </c>
      <c r="N686" s="460">
        <v>8225.14</v>
      </c>
      <c r="O686" s="458">
        <v>19.05</v>
      </c>
      <c r="P686" s="458">
        <v>35413.599999999999</v>
      </c>
      <c r="Q686" s="458">
        <v>32.200000000000003</v>
      </c>
      <c r="R686" s="458"/>
      <c r="S686" s="458"/>
      <c r="T686" s="458">
        <v>748.06</v>
      </c>
      <c r="U686" s="458">
        <v>1241.1600000000001</v>
      </c>
      <c r="V686" s="458">
        <v>12106.19</v>
      </c>
      <c r="W686" s="458">
        <v>9.0399999999999991</v>
      </c>
      <c r="X686" s="458">
        <v>39310</v>
      </c>
      <c r="Y686" s="458">
        <v>69</v>
      </c>
      <c r="Z686" s="458"/>
      <c r="AA686" s="458"/>
      <c r="AB686" s="458">
        <v>9718.4599999999991</v>
      </c>
      <c r="AC686" s="458">
        <v>0</v>
      </c>
      <c r="AD686" s="458"/>
      <c r="AE686" s="461"/>
      <c r="AF686" s="458"/>
      <c r="AG686" s="459"/>
      <c r="AH686" s="458"/>
      <c r="AI686" s="461"/>
      <c r="AJ686" s="462">
        <v>1409.26</v>
      </c>
      <c r="AK686" s="459">
        <v>12.53</v>
      </c>
      <c r="AL686" s="462">
        <v>99.79</v>
      </c>
      <c r="AM686" s="459">
        <v>0.01</v>
      </c>
      <c r="AN686" s="462">
        <v>301.10000000000002</v>
      </c>
      <c r="AO686" s="459">
        <v>0</v>
      </c>
    </row>
    <row r="687" spans="1:41" ht="15" x14ac:dyDescent="0.2">
      <c r="A687" s="383">
        <f t="shared" si="39"/>
        <v>45898</v>
      </c>
      <c r="B687" s="93" t="s">
        <v>285</v>
      </c>
      <c r="C687" s="101" t="str">
        <f t="shared" si="38"/>
        <v>45898 1200H</v>
      </c>
      <c r="D687" s="362">
        <v>3204.73</v>
      </c>
      <c r="E687" s="363">
        <v>49.77</v>
      </c>
      <c r="F687" s="362">
        <v>1133.3399999999999</v>
      </c>
      <c r="G687" s="363">
        <v>6.21</v>
      </c>
      <c r="H687" s="362"/>
      <c r="I687" s="365"/>
      <c r="J687" s="456">
        <v>77513.97</v>
      </c>
      <c r="K687" s="454">
        <v>970.2</v>
      </c>
      <c r="L687" s="454">
        <v>33986.33</v>
      </c>
      <c r="M687" s="455">
        <v>117.33</v>
      </c>
      <c r="N687" s="456">
        <v>8230.7800000000007</v>
      </c>
      <c r="O687" s="454">
        <v>19.05</v>
      </c>
      <c r="P687" s="454">
        <v>35416.9</v>
      </c>
      <c r="Q687" s="454">
        <v>32.299999999999997</v>
      </c>
      <c r="R687" s="454"/>
      <c r="S687" s="454"/>
      <c r="T687" s="454">
        <v>748.07</v>
      </c>
      <c r="U687" s="454">
        <v>1242.42</v>
      </c>
      <c r="V687" s="454">
        <v>12109.73</v>
      </c>
      <c r="W687" s="454">
        <v>9.0399999999999991</v>
      </c>
      <c r="X687" s="454">
        <v>39316</v>
      </c>
      <c r="Y687" s="454">
        <v>69</v>
      </c>
      <c r="Z687" s="454"/>
      <c r="AA687" s="454"/>
      <c r="AB687" s="454">
        <v>9723.52</v>
      </c>
      <c r="AC687" s="454">
        <v>0</v>
      </c>
      <c r="AD687" s="454"/>
      <c r="AE687" s="428"/>
      <c r="AF687" s="454"/>
      <c r="AG687" s="455"/>
      <c r="AH687" s="454"/>
      <c r="AI687" s="428"/>
      <c r="AJ687" s="457">
        <v>1414.14</v>
      </c>
      <c r="AK687" s="455">
        <v>12.53</v>
      </c>
      <c r="AL687" s="457">
        <v>99.79</v>
      </c>
      <c r="AM687" s="455">
        <v>0.01</v>
      </c>
      <c r="AN687" s="457">
        <v>302.52999999999997</v>
      </c>
      <c r="AO687" s="455">
        <v>0</v>
      </c>
    </row>
    <row r="688" spans="1:41" ht="15" x14ac:dyDescent="0.2">
      <c r="A688" s="383">
        <f t="shared" si="39"/>
        <v>45899</v>
      </c>
      <c r="B688" s="93" t="s">
        <v>2185</v>
      </c>
      <c r="C688" s="101" t="str">
        <f t="shared" si="38"/>
        <v>45899 0000H</v>
      </c>
      <c r="D688" s="261">
        <v>3209.18</v>
      </c>
      <c r="E688" s="262">
        <v>49.77</v>
      </c>
      <c r="F688" s="261">
        <v>1133.3399999999999</v>
      </c>
      <c r="G688" s="262">
        <v>6.21</v>
      </c>
      <c r="H688" s="261"/>
      <c r="I688" s="367"/>
      <c r="J688" s="460">
        <v>77524.91</v>
      </c>
      <c r="K688" s="458">
        <v>970.21</v>
      </c>
      <c r="L688" s="458">
        <v>33988.720000000001</v>
      </c>
      <c r="M688" s="459">
        <v>117.33</v>
      </c>
      <c r="N688" s="460">
        <v>8236.52</v>
      </c>
      <c r="O688" s="458">
        <v>19.05</v>
      </c>
      <c r="P688" s="458">
        <v>35419.800000000003</v>
      </c>
      <c r="Q688" s="458">
        <v>32.299999999999997</v>
      </c>
      <c r="R688" s="458"/>
      <c r="S688" s="458"/>
      <c r="T688" s="458">
        <v>748.14</v>
      </c>
      <c r="U688" s="458">
        <v>1243.54</v>
      </c>
      <c r="V688" s="458">
        <v>12113.97</v>
      </c>
      <c r="W688" s="458">
        <v>9.0399999999999991</v>
      </c>
      <c r="X688" s="458">
        <v>39321</v>
      </c>
      <c r="Y688" s="458">
        <v>69</v>
      </c>
      <c r="Z688" s="458"/>
      <c r="AA688" s="458"/>
      <c r="AB688" s="458">
        <v>9729.43</v>
      </c>
      <c r="AC688" s="458">
        <v>0</v>
      </c>
      <c r="AD688" s="458"/>
      <c r="AE688" s="461"/>
      <c r="AF688" s="458"/>
      <c r="AG688" s="459"/>
      <c r="AH688" s="458"/>
      <c r="AI688" s="461"/>
      <c r="AJ688" s="462">
        <v>1416.72</v>
      </c>
      <c r="AK688" s="459">
        <v>12.56</v>
      </c>
      <c r="AL688" s="462">
        <v>99.79</v>
      </c>
      <c r="AM688" s="459">
        <v>0.01</v>
      </c>
      <c r="AN688" s="462">
        <v>303.27</v>
      </c>
      <c r="AO688" s="459">
        <v>0</v>
      </c>
    </row>
    <row r="689" spans="1:45" ht="15" x14ac:dyDescent="0.2">
      <c r="A689" s="383">
        <f t="shared" si="39"/>
        <v>45899</v>
      </c>
      <c r="B689" s="93" t="s">
        <v>285</v>
      </c>
      <c r="C689" s="101" t="str">
        <f t="shared" si="38"/>
        <v>45899 1200H</v>
      </c>
      <c r="D689" s="362">
        <v>3213.09</v>
      </c>
      <c r="E689" s="363">
        <v>49.77</v>
      </c>
      <c r="F689" s="362">
        <v>1133.3399999999999</v>
      </c>
      <c r="G689" s="363">
        <v>6.21</v>
      </c>
      <c r="H689" s="362">
        <v>1.04</v>
      </c>
      <c r="I689" s="365">
        <v>0.01</v>
      </c>
      <c r="J689" s="456">
        <v>77527.11</v>
      </c>
      <c r="K689" s="454">
        <v>970.56</v>
      </c>
      <c r="L689" s="454">
        <v>33989.47</v>
      </c>
      <c r="M689" s="455">
        <v>117.38</v>
      </c>
      <c r="N689" s="456">
        <v>8242.2999999999993</v>
      </c>
      <c r="O689" s="454">
        <v>19.05</v>
      </c>
      <c r="P689" s="454">
        <v>35422.699999999997</v>
      </c>
      <c r="Q689" s="454">
        <v>32.299999999999997</v>
      </c>
      <c r="R689" s="454"/>
      <c r="S689" s="454"/>
      <c r="T689" s="454">
        <v>748.2</v>
      </c>
      <c r="U689" s="454">
        <v>1244.47</v>
      </c>
      <c r="V689" s="454">
        <v>12117.47</v>
      </c>
      <c r="W689" s="454">
        <v>9.0399999999999991</v>
      </c>
      <c r="X689" s="454">
        <v>39326</v>
      </c>
      <c r="Y689" s="454">
        <v>69</v>
      </c>
      <c r="Z689" s="454"/>
      <c r="AA689" s="454"/>
      <c r="AB689" s="454">
        <v>9734.69</v>
      </c>
      <c r="AC689" s="454">
        <v>0</v>
      </c>
      <c r="AD689" s="454"/>
      <c r="AE689" s="428"/>
      <c r="AF689" s="454"/>
      <c r="AG689" s="455"/>
      <c r="AH689" s="454"/>
      <c r="AI689" s="428"/>
      <c r="AJ689" s="457">
        <v>1417.32</v>
      </c>
      <c r="AK689" s="455">
        <v>12.63</v>
      </c>
      <c r="AL689" s="457">
        <v>99.83</v>
      </c>
      <c r="AM689" s="455">
        <v>0.01</v>
      </c>
      <c r="AN689" s="457">
        <v>303.39999999999998</v>
      </c>
      <c r="AO689" s="455">
        <v>0</v>
      </c>
    </row>
    <row r="690" spans="1:45" ht="15" x14ac:dyDescent="0.2">
      <c r="A690" s="383">
        <f t="shared" si="39"/>
        <v>45900</v>
      </c>
      <c r="B690" s="93" t="s">
        <v>2185</v>
      </c>
      <c r="C690" s="101" t="str">
        <f t="shared" si="38"/>
        <v>45900 0000H</v>
      </c>
      <c r="D690" s="261">
        <v>3217.64</v>
      </c>
      <c r="E690" s="262">
        <v>49.77</v>
      </c>
      <c r="F690" s="261">
        <v>1133.3399999999999</v>
      </c>
      <c r="G690" s="262">
        <v>6.21</v>
      </c>
      <c r="H690" s="261"/>
      <c r="I690" s="367"/>
      <c r="J690" s="460">
        <v>77538.27</v>
      </c>
      <c r="K690" s="458">
        <v>970.62</v>
      </c>
      <c r="L690" s="458">
        <v>33990.660000000003</v>
      </c>
      <c r="M690" s="459">
        <v>117.41</v>
      </c>
      <c r="N690" s="460">
        <v>8248.01</v>
      </c>
      <c r="O690" s="458">
        <v>19.05</v>
      </c>
      <c r="P690" s="458">
        <v>35425.199999999997</v>
      </c>
      <c r="Q690" s="458">
        <v>32.299999999999997</v>
      </c>
      <c r="R690" s="458"/>
      <c r="S690" s="458"/>
      <c r="T690" s="458">
        <v>748.21</v>
      </c>
      <c r="U690" s="458">
        <v>1246.1300000000001</v>
      </c>
      <c r="V690" s="458">
        <v>12121.97</v>
      </c>
      <c r="W690" s="458">
        <v>9.0399999999999991</v>
      </c>
      <c r="X690" s="458">
        <v>39333</v>
      </c>
      <c r="Y690" s="458">
        <v>69</v>
      </c>
      <c r="Z690" s="458"/>
      <c r="AA690" s="458"/>
      <c r="AB690" s="458">
        <v>9741.4699999999993</v>
      </c>
      <c r="AC690" s="458">
        <v>0</v>
      </c>
      <c r="AD690" s="458"/>
      <c r="AE690" s="461"/>
      <c r="AF690" s="458"/>
      <c r="AG690" s="459"/>
      <c r="AH690" s="458"/>
      <c r="AI690" s="461"/>
      <c r="AJ690" s="462">
        <v>1422.64</v>
      </c>
      <c r="AK690" s="459">
        <v>12.63</v>
      </c>
      <c r="AL690" s="462">
        <v>99.92</v>
      </c>
      <c r="AM690" s="459">
        <v>0.01</v>
      </c>
      <c r="AN690" s="462">
        <v>304.88</v>
      </c>
      <c r="AO690" s="459">
        <v>0</v>
      </c>
    </row>
    <row r="691" spans="1:45" ht="15" x14ac:dyDescent="0.2">
      <c r="A691" s="383">
        <f t="shared" si="39"/>
        <v>45900</v>
      </c>
      <c r="B691" s="93" t="s">
        <v>285</v>
      </c>
      <c r="C691" s="101" t="str">
        <f t="shared" si="38"/>
        <v>45900 1200H</v>
      </c>
      <c r="D691" s="362">
        <v>3220.84</v>
      </c>
      <c r="E691" s="363">
        <v>49.77</v>
      </c>
      <c r="F691" s="362">
        <v>1133.3399999999999</v>
      </c>
      <c r="G691" s="363">
        <v>6.21</v>
      </c>
      <c r="H691" s="362"/>
      <c r="I691" s="365"/>
      <c r="J691" s="485">
        <v>77539.259999999995</v>
      </c>
      <c r="K691" s="454">
        <v>971</v>
      </c>
      <c r="L691" s="454">
        <v>33990.660000000003</v>
      </c>
      <c r="M691" s="455">
        <v>117.45</v>
      </c>
      <c r="N691" s="456">
        <v>8253.7800000000007</v>
      </c>
      <c r="O691" s="454">
        <v>19.05</v>
      </c>
      <c r="P691" s="454">
        <v>35426.6</v>
      </c>
      <c r="Q691" s="454">
        <v>32.299999999999997</v>
      </c>
      <c r="R691" s="454"/>
      <c r="S691" s="454"/>
      <c r="T691" s="454">
        <v>748.26</v>
      </c>
      <c r="U691" s="454">
        <v>1247.3499999999999</v>
      </c>
      <c r="V691" s="454">
        <v>12125.7</v>
      </c>
      <c r="W691" s="454">
        <v>9.0399999999999991</v>
      </c>
      <c r="X691" s="454">
        <v>39338</v>
      </c>
      <c r="Y691" s="454">
        <v>69</v>
      </c>
      <c r="Z691" s="454"/>
      <c r="AA691" s="454"/>
      <c r="AB691" s="454">
        <v>9747.18</v>
      </c>
      <c r="AC691" s="454">
        <v>0</v>
      </c>
      <c r="AD691" s="454"/>
      <c r="AE691" s="428"/>
      <c r="AF691" s="454"/>
      <c r="AG691" s="455"/>
      <c r="AH691" s="454"/>
      <c r="AI691" s="428"/>
      <c r="AJ691" s="457">
        <v>1428.17</v>
      </c>
      <c r="AK691" s="455">
        <v>12.63</v>
      </c>
      <c r="AL691" s="457">
        <v>99.92</v>
      </c>
      <c r="AM691" s="455">
        <v>0.01</v>
      </c>
      <c r="AN691" s="457">
        <v>306.45999999999998</v>
      </c>
      <c r="AO691" s="455">
        <v>0</v>
      </c>
    </row>
    <row r="692" spans="1:45" ht="15" x14ac:dyDescent="0.2">
      <c r="A692" s="383">
        <f t="shared" si="39"/>
        <v>45901</v>
      </c>
      <c r="B692" s="93" t="s">
        <v>2185</v>
      </c>
      <c r="C692" s="101" t="str">
        <f t="shared" si="38"/>
        <v>45901 0000H</v>
      </c>
      <c r="D692" s="261">
        <v>3224.04</v>
      </c>
      <c r="E692" s="262">
        <v>49.77</v>
      </c>
      <c r="F692" s="261">
        <v>1133.3399999999999</v>
      </c>
      <c r="G692" s="262">
        <v>6.21</v>
      </c>
      <c r="H692" s="261"/>
      <c r="I692" s="367"/>
      <c r="J692" s="460">
        <v>77546.649999999994</v>
      </c>
      <c r="K692" s="458">
        <v>971.06</v>
      </c>
      <c r="L692" s="458">
        <v>33992.35</v>
      </c>
      <c r="M692" s="459">
        <v>117.48</v>
      </c>
      <c r="N692" s="460">
        <v>8259.6299999999992</v>
      </c>
      <c r="O692" s="458">
        <v>19.05</v>
      </c>
      <c r="P692" s="458">
        <v>35429.800000000003</v>
      </c>
      <c r="Q692" s="458">
        <v>32.299999999999997</v>
      </c>
      <c r="R692" s="458"/>
      <c r="S692" s="458"/>
      <c r="T692" s="458">
        <v>748.28</v>
      </c>
      <c r="U692" s="458">
        <v>1248.3800000000001</v>
      </c>
      <c r="V692" s="458">
        <v>12129.92</v>
      </c>
      <c r="W692" s="458">
        <v>9.0399999999999991</v>
      </c>
      <c r="X692" s="458">
        <v>39345</v>
      </c>
      <c r="Y692" s="458">
        <v>69</v>
      </c>
      <c r="Z692" s="458"/>
      <c r="AA692" s="458"/>
      <c r="AB692" s="458">
        <v>9753.98</v>
      </c>
      <c r="AC692" s="458">
        <v>0</v>
      </c>
      <c r="AD692" s="458"/>
      <c r="AE692" s="461"/>
      <c r="AF692" s="458"/>
      <c r="AG692" s="459"/>
      <c r="AH692" s="458"/>
      <c r="AI692" s="461"/>
      <c r="AJ692" s="462">
        <v>1434.96</v>
      </c>
      <c r="AK692" s="459">
        <v>12.63</v>
      </c>
      <c r="AL692" s="462">
        <v>99.92</v>
      </c>
      <c r="AM692" s="459">
        <v>0.01</v>
      </c>
      <c r="AN692" s="462">
        <v>308.41000000000003</v>
      </c>
      <c r="AO692" s="459">
        <v>0</v>
      </c>
    </row>
    <row r="693" spans="1:45" ht="15" x14ac:dyDescent="0.2">
      <c r="A693" s="383">
        <f t="shared" si="39"/>
        <v>45901</v>
      </c>
      <c r="B693" s="93" t="s">
        <v>285</v>
      </c>
      <c r="C693" s="101" t="str">
        <f t="shared" si="38"/>
        <v>45901 1200H</v>
      </c>
      <c r="D693" s="362">
        <v>3227.7</v>
      </c>
      <c r="E693" s="363">
        <v>49.77</v>
      </c>
      <c r="F693" s="362">
        <v>1133.3399999999999</v>
      </c>
      <c r="G693" s="363">
        <v>6.21</v>
      </c>
      <c r="H693" s="362"/>
      <c r="I693" s="365"/>
      <c r="J693" s="456">
        <v>77548.12</v>
      </c>
      <c r="K693" s="454">
        <v>971.31</v>
      </c>
      <c r="L693" s="454">
        <v>33992.980000000003</v>
      </c>
      <c r="M693" s="455">
        <v>117.51</v>
      </c>
      <c r="N693" s="456">
        <v>8265.36</v>
      </c>
      <c r="O693" s="454">
        <v>19.05</v>
      </c>
      <c r="P693" s="454">
        <v>35431.300000000003</v>
      </c>
      <c r="Q693" s="454">
        <v>32.4</v>
      </c>
      <c r="R693" s="454"/>
      <c r="S693" s="454"/>
      <c r="T693" s="454">
        <v>748.32</v>
      </c>
      <c r="U693" s="454">
        <v>1249.4000000000001</v>
      </c>
      <c r="V693" s="454">
        <v>12133.57</v>
      </c>
      <c r="W693" s="454">
        <v>9.0399999999999991</v>
      </c>
      <c r="X693" s="454">
        <v>39351</v>
      </c>
      <c r="Y693" s="454">
        <v>69</v>
      </c>
      <c r="Z693" s="454"/>
      <c r="AA693" s="454"/>
      <c r="AB693" s="454">
        <v>9759.83</v>
      </c>
      <c r="AC693" s="454">
        <v>0</v>
      </c>
      <c r="AD693" s="454"/>
      <c r="AE693" s="428"/>
      <c r="AF693" s="454"/>
      <c r="AG693" s="455"/>
      <c r="AH693" s="454"/>
      <c r="AI693" s="428"/>
      <c r="AJ693" s="457">
        <v>1440.33</v>
      </c>
      <c r="AK693" s="455">
        <v>12.63</v>
      </c>
      <c r="AL693" s="457">
        <v>99.92</v>
      </c>
      <c r="AM693" s="455">
        <v>0.01</v>
      </c>
      <c r="AN693" s="457">
        <v>309.95999999999998</v>
      </c>
      <c r="AO693" s="455">
        <v>0</v>
      </c>
    </row>
    <row r="694" spans="1:45" ht="15" x14ac:dyDescent="0.2">
      <c r="A694" s="383">
        <f t="shared" si="39"/>
        <v>45902</v>
      </c>
      <c r="B694" s="93" t="s">
        <v>2185</v>
      </c>
      <c r="C694" s="101" t="str">
        <f t="shared" si="38"/>
        <v>45902 0000H</v>
      </c>
      <c r="D694" s="261">
        <v>3232.03</v>
      </c>
      <c r="E694" s="262">
        <v>49.77</v>
      </c>
      <c r="F694" s="261">
        <v>1133.3399999999999</v>
      </c>
      <c r="G694" s="262">
        <v>6.21</v>
      </c>
      <c r="H694" s="261"/>
      <c r="I694" s="367"/>
      <c r="J694" s="460">
        <v>77554.86</v>
      </c>
      <c r="K694" s="458">
        <v>971.31</v>
      </c>
      <c r="L694" s="463">
        <v>33996.79</v>
      </c>
      <c r="M694" s="459">
        <v>117.51</v>
      </c>
      <c r="N694" s="460">
        <v>8271.17</v>
      </c>
      <c r="O694" s="458">
        <v>19.05</v>
      </c>
      <c r="P694" s="458">
        <v>35434.400000000001</v>
      </c>
      <c r="Q694" s="458">
        <v>32.4</v>
      </c>
      <c r="R694" s="458"/>
      <c r="S694" s="458"/>
      <c r="T694" s="458">
        <v>748.34</v>
      </c>
      <c r="U694" s="458">
        <v>1250.55</v>
      </c>
      <c r="V694" s="458">
        <v>12137.88</v>
      </c>
      <c r="W694" s="458">
        <v>9.0399999999999991</v>
      </c>
      <c r="X694" s="458">
        <v>39358</v>
      </c>
      <c r="Y694" s="458">
        <v>69</v>
      </c>
      <c r="Z694" s="458"/>
      <c r="AA694" s="458"/>
      <c r="AB694" s="458">
        <v>9766.19</v>
      </c>
      <c r="AC694" s="458">
        <v>0</v>
      </c>
      <c r="AD694" s="458"/>
      <c r="AE694" s="461"/>
      <c r="AF694" s="458"/>
      <c r="AG694" s="459"/>
      <c r="AH694" s="458"/>
      <c r="AI694" s="461"/>
      <c r="AJ694" s="462">
        <v>1445.55</v>
      </c>
      <c r="AK694" s="459">
        <v>12.64</v>
      </c>
      <c r="AL694" s="462">
        <v>99.92</v>
      </c>
      <c r="AM694" s="459">
        <v>0.01</v>
      </c>
      <c r="AN694" s="462">
        <v>311.45</v>
      </c>
      <c r="AO694" s="459">
        <v>0</v>
      </c>
    </row>
    <row r="695" spans="1:45" ht="15" x14ac:dyDescent="0.2">
      <c r="A695" s="383">
        <f t="shared" si="39"/>
        <v>45902</v>
      </c>
      <c r="B695" s="93" t="s">
        <v>285</v>
      </c>
      <c r="C695" s="101" t="str">
        <f t="shared" si="38"/>
        <v>45902 1200H</v>
      </c>
      <c r="D695" s="362">
        <v>3234.62</v>
      </c>
      <c r="E695" s="363">
        <v>49.77</v>
      </c>
      <c r="F695" s="362">
        <v>1133.3399999999999</v>
      </c>
      <c r="G695" s="363">
        <v>6.21</v>
      </c>
      <c r="H695" s="362"/>
      <c r="I695" s="365"/>
      <c r="J695" s="456">
        <v>77558.009999999995</v>
      </c>
      <c r="K695" s="454">
        <v>971.47</v>
      </c>
      <c r="L695" s="454">
        <v>33997.980000000003</v>
      </c>
      <c r="M695" s="455">
        <v>117.56</v>
      </c>
      <c r="N695" s="456">
        <v>8276.7999999999993</v>
      </c>
      <c r="O695" s="454">
        <v>19.05</v>
      </c>
      <c r="P695" s="454">
        <v>35436.5</v>
      </c>
      <c r="Q695" s="454">
        <v>32.4</v>
      </c>
      <c r="R695" s="454"/>
      <c r="S695" s="454"/>
      <c r="T695" s="454">
        <v>748.36</v>
      </c>
      <c r="U695" s="454">
        <v>1251.67</v>
      </c>
      <c r="V695" s="454">
        <v>12141.49</v>
      </c>
      <c r="W695" s="454">
        <v>9.0399999999999991</v>
      </c>
      <c r="X695" s="454">
        <v>39364</v>
      </c>
      <c r="Y695" s="454">
        <v>69</v>
      </c>
      <c r="Z695" s="454"/>
      <c r="AA695" s="454"/>
      <c r="AB695" s="489">
        <v>9771.61</v>
      </c>
      <c r="AC695" s="454">
        <v>0</v>
      </c>
      <c r="AD695" s="454"/>
      <c r="AE695" s="428"/>
      <c r="AF695" s="454"/>
      <c r="AG695" s="455"/>
      <c r="AH695" s="454"/>
      <c r="AI695" s="428"/>
      <c r="AJ695" s="457">
        <v>1450.48</v>
      </c>
      <c r="AK695" s="455">
        <v>12.65</v>
      </c>
      <c r="AL695" s="457">
        <v>99.92</v>
      </c>
      <c r="AM695" s="455">
        <v>0.01</v>
      </c>
      <c r="AN695" s="457">
        <v>312.87</v>
      </c>
      <c r="AO695" s="455">
        <v>0</v>
      </c>
    </row>
    <row r="696" spans="1:45" ht="15" x14ac:dyDescent="0.2">
      <c r="A696" s="383">
        <f t="shared" si="39"/>
        <v>45903</v>
      </c>
      <c r="B696" s="93" t="s">
        <v>2185</v>
      </c>
      <c r="C696" s="101" t="str">
        <f t="shared" si="38"/>
        <v>45903 0000H</v>
      </c>
      <c r="D696" s="261">
        <v>3239.96</v>
      </c>
      <c r="E696" s="262">
        <v>49.77</v>
      </c>
      <c r="F696" s="261">
        <v>1133.3399999999999</v>
      </c>
      <c r="G696" s="262">
        <v>6.21</v>
      </c>
      <c r="H696" s="261"/>
      <c r="I696" s="367"/>
      <c r="J696" s="460">
        <v>77569.429999999993</v>
      </c>
      <c r="K696" s="458">
        <v>971.53</v>
      </c>
      <c r="L696" s="458">
        <v>34001.360000000001</v>
      </c>
      <c r="M696" s="459">
        <v>117.57</v>
      </c>
      <c r="N696" s="460">
        <v>8282.59</v>
      </c>
      <c r="O696" s="458">
        <v>19.05</v>
      </c>
      <c r="P696" s="458">
        <v>35439.300000000003</v>
      </c>
      <c r="Q696" s="458">
        <v>32.4</v>
      </c>
      <c r="R696" s="458"/>
      <c r="S696" s="458"/>
      <c r="T696" s="458">
        <v>748.39</v>
      </c>
      <c r="U696" s="458">
        <v>1253.2</v>
      </c>
      <c r="V696" s="458">
        <v>12145.87</v>
      </c>
      <c r="W696" s="458">
        <v>9.0399999999999991</v>
      </c>
      <c r="X696" s="458">
        <v>39372</v>
      </c>
      <c r="Y696" s="458">
        <v>69</v>
      </c>
      <c r="Z696" s="458"/>
      <c r="AA696" s="458"/>
      <c r="AB696" s="458">
        <v>9777.2800000000007</v>
      </c>
      <c r="AC696" s="458">
        <v>0</v>
      </c>
      <c r="AD696" s="458"/>
      <c r="AE696" s="461"/>
      <c r="AF696" s="458"/>
      <c r="AG696" s="459"/>
      <c r="AH696" s="458"/>
      <c r="AI696" s="461"/>
      <c r="AJ696" s="462">
        <v>1457.19</v>
      </c>
      <c r="AK696" s="459">
        <v>12.65</v>
      </c>
      <c r="AL696" s="462">
        <v>99.92</v>
      </c>
      <c r="AM696" s="459">
        <v>0.01</v>
      </c>
      <c r="AN696" s="462">
        <v>314.82</v>
      </c>
      <c r="AO696" s="459">
        <v>0</v>
      </c>
    </row>
    <row r="697" spans="1:45" ht="15" x14ac:dyDescent="0.2">
      <c r="A697" s="383">
        <f t="shared" si="39"/>
        <v>45903</v>
      </c>
      <c r="B697" s="93" t="s">
        <v>285</v>
      </c>
      <c r="C697" s="101" t="str">
        <f t="shared" si="38"/>
        <v>45903 1200H</v>
      </c>
      <c r="D697" s="362">
        <v>3243.37</v>
      </c>
      <c r="E697" s="363">
        <v>49.77</v>
      </c>
      <c r="F697" s="362">
        <v>1133.3399999999999</v>
      </c>
      <c r="G697" s="363">
        <v>6.21</v>
      </c>
      <c r="H697" s="362"/>
      <c r="I697" s="365"/>
      <c r="J697" s="456">
        <v>77573.94</v>
      </c>
      <c r="K697" s="454">
        <v>971.8</v>
      </c>
      <c r="L697" s="454">
        <v>34002.35</v>
      </c>
      <c r="M697" s="455">
        <v>117.61</v>
      </c>
      <c r="N697" s="456">
        <v>8288.3700000000008</v>
      </c>
      <c r="O697" s="454">
        <v>19.05</v>
      </c>
      <c r="P697" s="454">
        <v>35441</v>
      </c>
      <c r="Q697" s="454">
        <v>32.4</v>
      </c>
      <c r="R697" s="454"/>
      <c r="S697" s="454"/>
      <c r="T697" s="454">
        <v>748.47</v>
      </c>
      <c r="U697" s="454">
        <v>1254.48</v>
      </c>
      <c r="V697" s="454">
        <v>12149.62</v>
      </c>
      <c r="W697" s="454">
        <v>9.0399999999999991</v>
      </c>
      <c r="X697" s="454">
        <v>39378</v>
      </c>
      <c r="Y697" s="454">
        <v>69</v>
      </c>
      <c r="Z697" s="454"/>
      <c r="AA697" s="454"/>
      <c r="AB697" s="454">
        <v>9783.2099999999991</v>
      </c>
      <c r="AC697" s="454">
        <v>0</v>
      </c>
      <c r="AD697" s="454"/>
      <c r="AE697" s="428"/>
      <c r="AF697" s="454"/>
      <c r="AG697" s="455"/>
      <c r="AH697" s="454"/>
      <c r="AI697" s="428"/>
      <c r="AJ697" s="457">
        <v>1463.21</v>
      </c>
      <c r="AK697" s="455">
        <v>12.65</v>
      </c>
      <c r="AL697" s="457">
        <v>99.92</v>
      </c>
      <c r="AM697" s="455">
        <v>0.01</v>
      </c>
      <c r="AN697" s="457">
        <v>316.52</v>
      </c>
      <c r="AO697" s="455">
        <v>0</v>
      </c>
    </row>
    <row r="698" spans="1:45" ht="15" x14ac:dyDescent="0.2">
      <c r="A698" s="383">
        <f t="shared" si="39"/>
        <v>45904</v>
      </c>
      <c r="B698" s="93" t="s">
        <v>2185</v>
      </c>
      <c r="C698" s="101" t="str">
        <f t="shared" si="38"/>
        <v>45904 0000H</v>
      </c>
      <c r="D698" s="261">
        <v>3247.53</v>
      </c>
      <c r="E698" s="262">
        <v>49.77</v>
      </c>
      <c r="F698" s="261">
        <v>1133.3399999999999</v>
      </c>
      <c r="G698" s="262">
        <v>6.21</v>
      </c>
      <c r="H698" s="261"/>
      <c r="I698" s="367"/>
      <c r="J698" s="460">
        <v>77588.509999999995</v>
      </c>
      <c r="K698" s="458">
        <v>971.81</v>
      </c>
      <c r="L698" s="458">
        <v>34005.480000000003</v>
      </c>
      <c r="M698" s="459">
        <v>117.62</v>
      </c>
      <c r="N698" s="460">
        <v>8294.1200000000008</v>
      </c>
      <c r="O698" s="458">
        <v>19.05</v>
      </c>
      <c r="P698" s="458">
        <v>35444</v>
      </c>
      <c r="Q698" s="458">
        <v>32.4</v>
      </c>
      <c r="R698" s="458"/>
      <c r="S698" s="458"/>
      <c r="T698" s="458">
        <v>748.47</v>
      </c>
      <c r="U698" s="458">
        <v>1256.1300000000001</v>
      </c>
      <c r="V698" s="458">
        <v>12153.86</v>
      </c>
      <c r="W698" s="458">
        <v>9.0399999999999991</v>
      </c>
      <c r="X698" s="458">
        <v>39386</v>
      </c>
      <c r="Y698" s="458">
        <v>69</v>
      </c>
      <c r="Z698" s="458"/>
      <c r="AA698" s="458"/>
      <c r="AB698" s="458">
        <v>9790.3799999999992</v>
      </c>
      <c r="AC698" s="458">
        <v>0</v>
      </c>
      <c r="AD698" s="458"/>
      <c r="AE698" s="461"/>
      <c r="AF698" s="458"/>
      <c r="AG698" s="459"/>
      <c r="AH698" s="458"/>
      <c r="AI698" s="461"/>
      <c r="AJ698" s="462">
        <v>1469.68</v>
      </c>
      <c r="AK698" s="459">
        <v>12.65</v>
      </c>
      <c r="AL698" s="462">
        <v>99.92</v>
      </c>
      <c r="AM698" s="459">
        <v>0.01</v>
      </c>
      <c r="AN698" s="462">
        <v>318.38</v>
      </c>
      <c r="AO698" s="459">
        <v>0</v>
      </c>
    </row>
    <row r="699" spans="1:45" ht="15" x14ac:dyDescent="0.2">
      <c r="A699" s="383">
        <f t="shared" si="39"/>
        <v>45904</v>
      </c>
      <c r="B699" s="93" t="s">
        <v>285</v>
      </c>
      <c r="C699" s="101" t="str">
        <f t="shared" si="38"/>
        <v>45904 1200H</v>
      </c>
      <c r="D699" s="362">
        <v>3251.08</v>
      </c>
      <c r="E699" s="363">
        <v>49.77</v>
      </c>
      <c r="F699" s="362">
        <v>1133.3399999999999</v>
      </c>
      <c r="G699" s="363">
        <v>6.21</v>
      </c>
      <c r="H699" s="362"/>
      <c r="I699" s="365"/>
      <c r="J699" s="456">
        <v>77590.710000000006</v>
      </c>
      <c r="K699" s="454">
        <v>972.02</v>
      </c>
      <c r="L699" s="454">
        <v>34006.589999999997</v>
      </c>
      <c r="M699" s="455">
        <v>117.68</v>
      </c>
      <c r="N699" s="456">
        <v>8299.99</v>
      </c>
      <c r="O699" s="454">
        <v>19.05</v>
      </c>
      <c r="P699" s="454">
        <v>35445.9</v>
      </c>
      <c r="Q699" s="454">
        <v>32.5</v>
      </c>
      <c r="R699" s="454"/>
      <c r="S699" s="454"/>
      <c r="T699" s="454">
        <v>748.51</v>
      </c>
      <c r="U699" s="454">
        <v>1257.1400000000001</v>
      </c>
      <c r="V699" s="454">
        <v>12157.43</v>
      </c>
      <c r="W699" s="454">
        <v>9.0399999999999991</v>
      </c>
      <c r="X699" s="490">
        <v>39392</v>
      </c>
      <c r="Y699" s="454">
        <v>69</v>
      </c>
      <c r="Z699" s="454"/>
      <c r="AA699" s="454"/>
      <c r="AB699" s="463">
        <v>9796.3700000000008</v>
      </c>
      <c r="AC699" s="454">
        <v>0</v>
      </c>
      <c r="AD699" s="454"/>
      <c r="AE699" s="428"/>
      <c r="AF699" s="454"/>
      <c r="AG699" s="455"/>
      <c r="AH699" s="454"/>
      <c r="AI699" s="428"/>
      <c r="AJ699" s="457">
        <v>1475.89</v>
      </c>
      <c r="AK699" s="455">
        <v>12.65</v>
      </c>
      <c r="AL699" s="457">
        <v>100</v>
      </c>
      <c r="AM699" s="455">
        <v>0.01</v>
      </c>
      <c r="AN699" s="457">
        <v>320.08</v>
      </c>
      <c r="AO699" s="455">
        <v>0</v>
      </c>
    </row>
    <row r="700" spans="1:45" ht="15" x14ac:dyDescent="0.2">
      <c r="A700" s="383">
        <f t="shared" si="39"/>
        <v>45905</v>
      </c>
      <c r="B700" s="93" t="s">
        <v>2185</v>
      </c>
      <c r="C700" s="101" t="str">
        <f t="shared" si="38"/>
        <v>45905 0000H</v>
      </c>
      <c r="D700" s="261">
        <v>3255.33</v>
      </c>
      <c r="E700" s="262">
        <v>49.77</v>
      </c>
      <c r="F700" s="261">
        <v>1133.3399999999999</v>
      </c>
      <c r="G700" s="262">
        <v>6.21</v>
      </c>
      <c r="H700" s="261"/>
      <c r="I700" s="367"/>
      <c r="J700" s="460">
        <v>77606.899999999994</v>
      </c>
      <c r="K700" s="458">
        <v>972.02</v>
      </c>
      <c r="L700" s="458">
        <v>34010.46</v>
      </c>
      <c r="M700" s="459">
        <v>117.68</v>
      </c>
      <c r="N700" s="460">
        <v>8305.74</v>
      </c>
      <c r="O700" s="458">
        <v>19.05</v>
      </c>
      <c r="P700" s="458">
        <v>35449.5</v>
      </c>
      <c r="Q700" s="458">
        <v>32.5</v>
      </c>
      <c r="R700" s="458"/>
      <c r="S700" s="458"/>
      <c r="T700" s="458">
        <v>748.74</v>
      </c>
      <c r="U700" s="458">
        <v>1258.05</v>
      </c>
      <c r="V700" s="458">
        <v>12161.74</v>
      </c>
      <c r="W700" s="458">
        <v>9.0399999999999991</v>
      </c>
      <c r="X700" s="458">
        <v>39399</v>
      </c>
      <c r="Y700" s="458">
        <v>69</v>
      </c>
      <c r="Z700" s="458"/>
      <c r="AA700" s="458"/>
      <c r="AB700" s="458">
        <v>9803.3799999999992</v>
      </c>
      <c r="AC700" s="458">
        <v>0</v>
      </c>
      <c r="AD700" s="458"/>
      <c r="AE700" s="461"/>
      <c r="AF700" s="458"/>
      <c r="AG700" s="459"/>
      <c r="AH700" s="458"/>
      <c r="AI700" s="461"/>
      <c r="AJ700" s="462">
        <v>1477.62</v>
      </c>
      <c r="AK700" s="459">
        <v>12.71</v>
      </c>
      <c r="AL700" s="462">
        <v>100.32</v>
      </c>
      <c r="AM700" s="459">
        <v>0.01</v>
      </c>
      <c r="AN700" s="462">
        <v>320.27999999999997</v>
      </c>
      <c r="AO700" s="459">
        <v>0</v>
      </c>
    </row>
    <row r="701" spans="1:45" ht="15" x14ac:dyDescent="0.2">
      <c r="A701" s="383">
        <f t="shared" si="39"/>
        <v>45905</v>
      </c>
      <c r="B701" s="93" t="s">
        <v>285</v>
      </c>
      <c r="C701" s="101" t="str">
        <f t="shared" si="38"/>
        <v>45905 1200H</v>
      </c>
      <c r="D701" s="362">
        <v>3258.45</v>
      </c>
      <c r="E701" s="363">
        <v>49.77</v>
      </c>
      <c r="F701" s="362">
        <v>1133.3399999999999</v>
      </c>
      <c r="G701" s="363">
        <v>6.21</v>
      </c>
      <c r="H701" s="362">
        <v>1.47</v>
      </c>
      <c r="I701" s="365">
        <v>0.01</v>
      </c>
      <c r="J701" s="456">
        <v>77610.720000000001</v>
      </c>
      <c r="K701" s="454">
        <v>972.29</v>
      </c>
      <c r="L701" s="454">
        <v>34011.769999999997</v>
      </c>
      <c r="M701" s="455">
        <v>117.72</v>
      </c>
      <c r="N701" s="456">
        <v>8311.5400000000009</v>
      </c>
      <c r="O701" s="454">
        <v>19.05</v>
      </c>
      <c r="P701" s="454">
        <v>35451.300000000003</v>
      </c>
      <c r="Q701" s="454">
        <v>32.5</v>
      </c>
      <c r="R701" s="454"/>
      <c r="S701" s="454"/>
      <c r="T701" s="454">
        <v>748.74</v>
      </c>
      <c r="U701" s="454">
        <v>1259.19</v>
      </c>
      <c r="V701" s="454">
        <v>12165.3</v>
      </c>
      <c r="W701" s="454">
        <v>9.0399999999999991</v>
      </c>
      <c r="X701" s="454">
        <v>39405</v>
      </c>
      <c r="Y701" s="454">
        <v>69</v>
      </c>
      <c r="Z701" s="454"/>
      <c r="AA701" s="454"/>
      <c r="AB701" s="454">
        <v>9809.32</v>
      </c>
      <c r="AC701" s="454">
        <v>0</v>
      </c>
      <c r="AD701" s="454"/>
      <c r="AE701" s="428"/>
      <c r="AF701" s="454"/>
      <c r="AG701" s="455"/>
      <c r="AH701" s="454"/>
      <c r="AI701" s="428"/>
      <c r="AJ701" s="457">
        <v>1482.62</v>
      </c>
      <c r="AK701" s="455">
        <v>12.72</v>
      </c>
      <c r="AL701" s="457">
        <v>100.32</v>
      </c>
      <c r="AM701" s="455">
        <v>0.01</v>
      </c>
      <c r="AN701" s="457">
        <v>321.74</v>
      </c>
      <c r="AO701" s="455">
        <v>0</v>
      </c>
    </row>
    <row r="702" spans="1:45" ht="15" x14ac:dyDescent="0.2">
      <c r="A702" s="383">
        <f t="shared" si="39"/>
        <v>45906</v>
      </c>
      <c r="B702" s="93" t="s">
        <v>2185</v>
      </c>
      <c r="C702" s="101" t="str">
        <f t="shared" si="38"/>
        <v>45906 0000H</v>
      </c>
      <c r="D702" s="261">
        <v>3262.62</v>
      </c>
      <c r="E702" s="262">
        <v>49.77</v>
      </c>
      <c r="F702" s="261">
        <v>1133.3399999999999</v>
      </c>
      <c r="G702" s="262">
        <v>6.21</v>
      </c>
      <c r="H702" s="261">
        <v>2.8</v>
      </c>
      <c r="I702" s="367">
        <v>0.01</v>
      </c>
      <c r="J702" s="460">
        <v>77621.039999999994</v>
      </c>
      <c r="K702" s="458">
        <v>972.33</v>
      </c>
      <c r="L702" s="458">
        <v>34015.440000000002</v>
      </c>
      <c r="M702" s="459">
        <v>117.72</v>
      </c>
      <c r="N702" s="460">
        <v>8317.2900000000009</v>
      </c>
      <c r="O702" s="458">
        <v>19.05</v>
      </c>
      <c r="P702" s="458">
        <v>35456.300000000003</v>
      </c>
      <c r="Q702" s="458">
        <v>32.5</v>
      </c>
      <c r="R702" s="458"/>
      <c r="S702" s="458"/>
      <c r="T702" s="458">
        <v>748.74</v>
      </c>
      <c r="U702" s="458">
        <v>1260.8900000000001</v>
      </c>
      <c r="V702" s="463">
        <v>12169.67</v>
      </c>
      <c r="W702" s="463">
        <v>9.0399999999999991</v>
      </c>
      <c r="X702" s="458">
        <v>39412</v>
      </c>
      <c r="Y702" s="458">
        <v>69</v>
      </c>
      <c r="Z702" s="458"/>
      <c r="AA702" s="458"/>
      <c r="AB702" s="458">
        <v>9815.93</v>
      </c>
      <c r="AC702" s="458">
        <v>0</v>
      </c>
      <c r="AD702" s="458"/>
      <c r="AE702" s="461"/>
      <c r="AF702" s="458"/>
      <c r="AG702" s="459"/>
      <c r="AH702" s="458"/>
      <c r="AI702" s="461"/>
      <c r="AJ702" s="462">
        <v>1487.9</v>
      </c>
      <c r="AK702" s="459">
        <v>12.72</v>
      </c>
      <c r="AL702" s="462">
        <v>100.32</v>
      </c>
      <c r="AM702" s="459">
        <v>0.01</v>
      </c>
      <c r="AN702" s="462">
        <v>323.29000000000002</v>
      </c>
      <c r="AO702" s="459">
        <v>0</v>
      </c>
    </row>
    <row r="703" spans="1:45" ht="15" x14ac:dyDescent="0.2">
      <c r="A703" s="383">
        <f t="shared" si="39"/>
        <v>45906</v>
      </c>
      <c r="B703" s="93" t="s">
        <v>285</v>
      </c>
      <c r="C703" s="101" t="str">
        <f t="shared" si="38"/>
        <v>45906 1200H</v>
      </c>
      <c r="D703" s="362">
        <v>3265.81</v>
      </c>
      <c r="E703" s="363">
        <v>49.77</v>
      </c>
      <c r="F703" s="362">
        <v>1133.3399999999999</v>
      </c>
      <c r="G703" s="363">
        <v>6.21</v>
      </c>
      <c r="H703" s="362"/>
      <c r="I703" s="365"/>
      <c r="J703" s="456">
        <v>77625.37</v>
      </c>
      <c r="K703" s="454">
        <v>972.63</v>
      </c>
      <c r="L703" s="454">
        <v>34016.089999999997</v>
      </c>
      <c r="M703" s="455">
        <v>117.76</v>
      </c>
      <c r="N703" s="456">
        <v>8323.1200000000008</v>
      </c>
      <c r="O703" s="454">
        <v>19.05</v>
      </c>
      <c r="P703" s="454">
        <v>35457.599999999999</v>
      </c>
      <c r="Q703" s="454">
        <v>32.6</v>
      </c>
      <c r="R703" s="454"/>
      <c r="S703" s="454"/>
      <c r="T703" s="454">
        <v>748.75</v>
      </c>
      <c r="U703" s="454">
        <v>1261.9100000000001</v>
      </c>
      <c r="V703" s="454">
        <v>12173.32</v>
      </c>
      <c r="W703" s="454">
        <v>9.0399999999999991</v>
      </c>
      <c r="X703" s="454">
        <v>39417</v>
      </c>
      <c r="Y703" s="454">
        <v>69</v>
      </c>
      <c r="Z703" s="454"/>
      <c r="AA703" s="454"/>
      <c r="AB703" s="454">
        <v>9821.68</v>
      </c>
      <c r="AC703" s="454">
        <v>0</v>
      </c>
      <c r="AD703" s="454"/>
      <c r="AE703" s="428"/>
      <c r="AF703" s="454"/>
      <c r="AG703" s="455"/>
      <c r="AH703" s="454"/>
      <c r="AI703" s="428"/>
      <c r="AJ703" s="457">
        <v>1493.71</v>
      </c>
      <c r="AK703" s="455">
        <v>12.72</v>
      </c>
      <c r="AL703" s="457">
        <v>100.32</v>
      </c>
      <c r="AM703" s="455">
        <v>0.01</v>
      </c>
      <c r="AN703" s="457">
        <v>324.91000000000003</v>
      </c>
      <c r="AO703" s="455">
        <v>0</v>
      </c>
    </row>
    <row r="704" spans="1:45" ht="15" x14ac:dyDescent="0.2">
      <c r="A704" s="383">
        <f t="shared" si="39"/>
        <v>45907</v>
      </c>
      <c r="B704" s="93" t="s">
        <v>2185</v>
      </c>
      <c r="C704" s="101" t="str">
        <f t="shared" si="38"/>
        <v>45907 0000H</v>
      </c>
      <c r="D704" s="261">
        <v>3269.73</v>
      </c>
      <c r="E704" s="262">
        <v>49.77</v>
      </c>
      <c r="F704" s="261">
        <v>1133.3399999999999</v>
      </c>
      <c r="G704" s="262">
        <v>6.21</v>
      </c>
      <c r="H704" s="261">
        <v>3.88</v>
      </c>
      <c r="I704" s="367">
        <v>0.01</v>
      </c>
      <c r="J704" s="460">
        <v>77641.38</v>
      </c>
      <c r="K704" s="458">
        <v>972.63</v>
      </c>
      <c r="L704" s="458">
        <v>34019.760000000002</v>
      </c>
      <c r="M704" s="459">
        <v>117.76</v>
      </c>
      <c r="N704" s="464">
        <v>8328.86</v>
      </c>
      <c r="O704" s="463">
        <v>19.05</v>
      </c>
      <c r="P704" s="458">
        <v>35460.6</v>
      </c>
      <c r="Q704" s="458">
        <v>32.6</v>
      </c>
      <c r="R704" s="458"/>
      <c r="S704" s="458"/>
      <c r="T704" s="458">
        <v>748.79</v>
      </c>
      <c r="U704" s="458">
        <v>1263.57</v>
      </c>
      <c r="V704" s="458">
        <v>12178.04</v>
      </c>
      <c r="W704" s="458">
        <v>9.0399999999999991</v>
      </c>
      <c r="X704" s="458">
        <v>39424</v>
      </c>
      <c r="Y704" s="458">
        <v>69</v>
      </c>
      <c r="Z704" s="458"/>
      <c r="AA704" s="458"/>
      <c r="AB704" s="458">
        <v>9828.5300000000007</v>
      </c>
      <c r="AC704" s="458">
        <v>0</v>
      </c>
      <c r="AD704" s="458"/>
      <c r="AE704" s="461"/>
      <c r="AF704" s="458"/>
      <c r="AG704" s="459"/>
      <c r="AH704" s="458"/>
      <c r="AI704" s="461"/>
      <c r="AJ704" s="462">
        <v>1500.09</v>
      </c>
      <c r="AK704" s="459">
        <v>12.72</v>
      </c>
      <c r="AL704" s="462">
        <v>100.32</v>
      </c>
      <c r="AM704" s="459">
        <v>0.01</v>
      </c>
      <c r="AN704" s="462">
        <v>326.75</v>
      </c>
      <c r="AO704" s="459">
        <v>0</v>
      </c>
      <c r="AQ704" s="418"/>
      <c r="AR704" s="418"/>
      <c r="AS704" s="418"/>
    </row>
    <row r="705" spans="1:41" ht="15" x14ac:dyDescent="0.2">
      <c r="A705" s="383">
        <f t="shared" si="39"/>
        <v>45907</v>
      </c>
      <c r="B705" s="93" t="s">
        <v>285</v>
      </c>
      <c r="C705" s="101" t="str">
        <f t="shared" si="38"/>
        <v>45907 1200H</v>
      </c>
      <c r="D705" s="362">
        <v>3272.87</v>
      </c>
      <c r="E705" s="363">
        <v>49.77</v>
      </c>
      <c r="F705" s="362">
        <v>1133.3399999999999</v>
      </c>
      <c r="G705" s="363">
        <v>6.21</v>
      </c>
      <c r="H705" s="362">
        <v>4.34</v>
      </c>
      <c r="I705" s="365">
        <v>0.01</v>
      </c>
      <c r="J705" s="456">
        <v>77644.94</v>
      </c>
      <c r="K705" s="454">
        <v>972.83</v>
      </c>
      <c r="L705" s="454">
        <v>34019.760000000002</v>
      </c>
      <c r="M705" s="455">
        <v>117.8</v>
      </c>
      <c r="N705" s="456">
        <v>8334.6299999999992</v>
      </c>
      <c r="O705" s="454">
        <v>19.05</v>
      </c>
      <c r="P705" s="454">
        <v>35462.199999999997</v>
      </c>
      <c r="Q705" s="454">
        <v>32.6</v>
      </c>
      <c r="R705" s="454"/>
      <c r="S705" s="454"/>
      <c r="T705" s="454">
        <v>748.79</v>
      </c>
      <c r="U705" s="454">
        <v>1264.8900000000001</v>
      </c>
      <c r="V705" s="454">
        <v>12181.77</v>
      </c>
      <c r="W705" s="454">
        <v>9.0399999999999991</v>
      </c>
      <c r="X705" s="454">
        <v>39430</v>
      </c>
      <c r="Y705" s="454">
        <v>69</v>
      </c>
      <c r="Z705" s="454"/>
      <c r="AA705" s="454"/>
      <c r="AB705" s="454">
        <v>9834.0499999999993</v>
      </c>
      <c r="AC705" s="454">
        <v>0</v>
      </c>
      <c r="AD705" s="454"/>
      <c r="AE705" s="428"/>
      <c r="AF705" s="454"/>
      <c r="AG705" s="455"/>
      <c r="AH705" s="454"/>
      <c r="AI705" s="428"/>
      <c r="AJ705" s="457">
        <v>1506.36</v>
      </c>
      <c r="AK705" s="455">
        <v>12.72</v>
      </c>
      <c r="AL705" s="457">
        <v>100.32</v>
      </c>
      <c r="AM705" s="455">
        <v>0.01</v>
      </c>
      <c r="AN705" s="457">
        <v>328.52</v>
      </c>
      <c r="AO705" s="455">
        <v>0</v>
      </c>
    </row>
    <row r="706" spans="1:41" ht="15" x14ac:dyDescent="0.2">
      <c r="A706" s="383">
        <f t="shared" si="39"/>
        <v>45908</v>
      </c>
      <c r="B706" s="93" t="s">
        <v>2185</v>
      </c>
      <c r="C706" s="101" t="str">
        <f t="shared" si="38"/>
        <v>45908 0000H</v>
      </c>
      <c r="D706" s="261">
        <v>3275.79</v>
      </c>
      <c r="E706" s="262">
        <v>49.77</v>
      </c>
      <c r="F706" s="261">
        <v>1133.3399999999999</v>
      </c>
      <c r="G706" s="262">
        <v>6.21</v>
      </c>
      <c r="H706" s="261">
        <v>8.83</v>
      </c>
      <c r="I706" s="367">
        <v>0.01</v>
      </c>
      <c r="J706" s="460">
        <v>77660.03</v>
      </c>
      <c r="K706" s="458">
        <v>972.85</v>
      </c>
      <c r="L706" s="458">
        <v>34019.85</v>
      </c>
      <c r="M706" s="459">
        <v>117.85</v>
      </c>
      <c r="N706" s="460">
        <v>8340.4</v>
      </c>
      <c r="O706" s="458">
        <v>19.05</v>
      </c>
      <c r="P706" s="458">
        <v>35465.599999999999</v>
      </c>
      <c r="Q706" s="458">
        <v>32.6</v>
      </c>
      <c r="R706" s="458"/>
      <c r="S706" s="458"/>
      <c r="T706" s="458">
        <v>748.79</v>
      </c>
      <c r="U706" s="458">
        <v>1266.5999999999999</v>
      </c>
      <c r="V706" s="458">
        <v>12186.47</v>
      </c>
      <c r="W706" s="458">
        <v>9.0399999999999991</v>
      </c>
      <c r="X706" s="458">
        <v>39437</v>
      </c>
      <c r="Y706" s="458">
        <v>69</v>
      </c>
      <c r="Z706" s="458"/>
      <c r="AA706" s="458"/>
      <c r="AB706" s="458">
        <v>9841.08</v>
      </c>
      <c r="AC706" s="458">
        <v>0</v>
      </c>
      <c r="AD706" s="458"/>
      <c r="AE706" s="461"/>
      <c r="AF706" s="458"/>
      <c r="AG706" s="459"/>
      <c r="AH706" s="458"/>
      <c r="AI706" s="461"/>
      <c r="AJ706" s="462">
        <v>1513.27</v>
      </c>
      <c r="AK706" s="459">
        <v>12.72</v>
      </c>
      <c r="AL706" s="462">
        <v>100.32</v>
      </c>
      <c r="AM706" s="459">
        <v>0.01</v>
      </c>
      <c r="AN706" s="462">
        <v>330.48</v>
      </c>
      <c r="AO706" s="459">
        <v>0</v>
      </c>
    </row>
    <row r="707" spans="1:41" ht="15" x14ac:dyDescent="0.2">
      <c r="A707" s="383">
        <f t="shared" si="39"/>
        <v>45908</v>
      </c>
      <c r="B707" s="93" t="s">
        <v>285</v>
      </c>
      <c r="C707" s="101" t="str">
        <f t="shared" si="38"/>
        <v>45908 1200H</v>
      </c>
      <c r="D707" s="362">
        <v>3279.25</v>
      </c>
      <c r="E707" s="363">
        <v>49.77</v>
      </c>
      <c r="F707" s="362">
        <v>1133.3399999999999</v>
      </c>
      <c r="G707" s="363">
        <v>6.21</v>
      </c>
      <c r="H707" s="362">
        <v>8.83</v>
      </c>
      <c r="I707" s="365">
        <v>0.01</v>
      </c>
      <c r="J707" s="456">
        <v>77665.399999999994</v>
      </c>
      <c r="K707" s="454">
        <v>973.19</v>
      </c>
      <c r="L707" s="454">
        <v>34020.69</v>
      </c>
      <c r="M707" s="455">
        <v>117.88</v>
      </c>
      <c r="N707" s="456">
        <v>8346.2099999999991</v>
      </c>
      <c r="O707" s="454">
        <v>19.05</v>
      </c>
      <c r="P707" s="454">
        <v>35467.599999999999</v>
      </c>
      <c r="Q707" s="454">
        <v>32.6</v>
      </c>
      <c r="R707" s="454"/>
      <c r="S707" s="454"/>
      <c r="T707" s="454">
        <v>748.89</v>
      </c>
      <c r="U707" s="454">
        <v>1267.78</v>
      </c>
      <c r="V707" s="454">
        <v>12190.3</v>
      </c>
      <c r="W707" s="454">
        <v>9.0399999999999991</v>
      </c>
      <c r="X707" s="454">
        <v>39443</v>
      </c>
      <c r="Y707" s="454">
        <v>69</v>
      </c>
      <c r="Z707" s="454"/>
      <c r="AA707" s="454"/>
      <c r="AB707" s="454">
        <v>9847.23</v>
      </c>
      <c r="AC707" s="454">
        <v>0</v>
      </c>
      <c r="AD707" s="454"/>
      <c r="AE707" s="428"/>
      <c r="AF707" s="454"/>
      <c r="AG707" s="455"/>
      <c r="AH707" s="454"/>
      <c r="AI707" s="428"/>
      <c r="AJ707" s="457">
        <v>1519.48</v>
      </c>
      <c r="AK707" s="455">
        <v>12.72</v>
      </c>
      <c r="AL707" s="457">
        <v>100.32</v>
      </c>
      <c r="AM707" s="455">
        <v>0.01</v>
      </c>
      <c r="AN707" s="457">
        <v>332.27</v>
      </c>
      <c r="AO707" s="455">
        <v>0</v>
      </c>
    </row>
    <row r="708" spans="1:41" ht="15" x14ac:dyDescent="0.2">
      <c r="A708" s="383">
        <f t="shared" si="39"/>
        <v>45909</v>
      </c>
      <c r="B708" s="93" t="s">
        <v>2185</v>
      </c>
      <c r="C708" s="101" t="str">
        <f t="shared" si="38"/>
        <v>45909 0000H</v>
      </c>
      <c r="D708" s="261">
        <v>3282.95</v>
      </c>
      <c r="E708" s="262">
        <v>49.77</v>
      </c>
      <c r="F708" s="261">
        <v>1133.3399999999999</v>
      </c>
      <c r="G708" s="262">
        <v>6.21</v>
      </c>
      <c r="H708" s="261">
        <v>8.83</v>
      </c>
      <c r="I708" s="367">
        <v>0.01</v>
      </c>
      <c r="J708" s="460">
        <v>77681.820000000007</v>
      </c>
      <c r="K708" s="458">
        <v>973.2</v>
      </c>
      <c r="L708" s="458">
        <v>34023.519999999997</v>
      </c>
      <c r="M708" s="459">
        <v>117.91</v>
      </c>
      <c r="N708" s="460">
        <v>8351.9599999999991</v>
      </c>
      <c r="O708" s="458">
        <v>19.05</v>
      </c>
      <c r="P708" s="458">
        <v>35471.1</v>
      </c>
      <c r="Q708" s="458">
        <v>32.6</v>
      </c>
      <c r="R708" s="458"/>
      <c r="S708" s="458"/>
      <c r="T708" s="458">
        <v>748.96</v>
      </c>
      <c r="U708" s="458">
        <v>1269.1600000000001</v>
      </c>
      <c r="V708" s="458">
        <v>12195.01</v>
      </c>
      <c r="W708" s="458">
        <v>9.0399999999999991</v>
      </c>
      <c r="X708" s="458">
        <v>39450</v>
      </c>
      <c r="Y708" s="458">
        <v>69</v>
      </c>
      <c r="Z708" s="458"/>
      <c r="AA708" s="458"/>
      <c r="AB708" s="458">
        <v>9854.17</v>
      </c>
      <c r="AC708" s="458">
        <v>0</v>
      </c>
      <c r="AD708" s="458"/>
      <c r="AE708" s="461"/>
      <c r="AF708" s="458"/>
      <c r="AG708" s="459"/>
      <c r="AH708" s="458"/>
      <c r="AI708" s="461"/>
      <c r="AJ708" s="462">
        <v>1529.36</v>
      </c>
      <c r="AK708" s="459">
        <v>12.72</v>
      </c>
      <c r="AL708" s="462">
        <v>101.11</v>
      </c>
      <c r="AM708" s="459">
        <v>0.01</v>
      </c>
      <c r="AN708" s="462">
        <v>334.31</v>
      </c>
      <c r="AO708" s="459">
        <v>0</v>
      </c>
    </row>
    <row r="709" spans="1:41" ht="15" x14ac:dyDescent="0.2">
      <c r="A709" s="383">
        <f t="shared" si="39"/>
        <v>45909</v>
      </c>
      <c r="B709" s="93" t="s">
        <v>285</v>
      </c>
      <c r="C709" s="101" t="str">
        <f t="shared" si="38"/>
        <v>45909 1200H</v>
      </c>
      <c r="D709" s="362">
        <v>3286.18</v>
      </c>
      <c r="E709" s="363">
        <v>49.77</v>
      </c>
      <c r="F709" s="362">
        <v>1133.3399999999999</v>
      </c>
      <c r="G709" s="363">
        <v>6.21</v>
      </c>
      <c r="H709" s="362">
        <v>8.83</v>
      </c>
      <c r="I709" s="365">
        <v>0.01</v>
      </c>
      <c r="J709" s="456">
        <v>77686.350000000006</v>
      </c>
      <c r="K709" s="454">
        <v>973.51</v>
      </c>
      <c r="L709" s="454">
        <v>34024.339999999997</v>
      </c>
      <c r="M709" s="455">
        <v>117.97</v>
      </c>
      <c r="N709" s="456">
        <v>8357.56</v>
      </c>
      <c r="O709" s="454">
        <v>19.05</v>
      </c>
      <c r="P709" s="454">
        <v>35473.300000000003</v>
      </c>
      <c r="Q709" s="454">
        <v>32.700000000000003</v>
      </c>
      <c r="R709" s="454"/>
      <c r="S709" s="454"/>
      <c r="T709" s="454">
        <v>749.14</v>
      </c>
      <c r="U709" s="454">
        <v>1270.17</v>
      </c>
      <c r="V709" s="454">
        <v>12198.87</v>
      </c>
      <c r="W709" s="454">
        <v>9.0399999999999991</v>
      </c>
      <c r="X709" s="454">
        <v>39457</v>
      </c>
      <c r="Y709" s="454">
        <v>69</v>
      </c>
      <c r="Z709" s="454"/>
      <c r="AA709" s="454"/>
      <c r="AB709" s="454">
        <v>9859.4699999999993</v>
      </c>
      <c r="AC709" s="454">
        <v>0</v>
      </c>
      <c r="AD709" s="454"/>
      <c r="AE709" s="428"/>
      <c r="AF709" s="454"/>
      <c r="AG709" s="455"/>
      <c r="AH709" s="454"/>
      <c r="AI709" s="428"/>
      <c r="AJ709" s="457">
        <v>1536.83</v>
      </c>
      <c r="AK709" s="455">
        <v>12.72</v>
      </c>
      <c r="AL709" s="457">
        <v>101.37</v>
      </c>
      <c r="AM709" s="455">
        <v>0.01</v>
      </c>
      <c r="AN709" s="457">
        <v>336.18</v>
      </c>
      <c r="AO709" s="455">
        <v>0</v>
      </c>
    </row>
    <row r="710" spans="1:41" ht="15" x14ac:dyDescent="0.2">
      <c r="A710" s="383">
        <f t="shared" si="39"/>
        <v>45910</v>
      </c>
      <c r="B710" s="93" t="s">
        <v>2185</v>
      </c>
      <c r="C710" s="101" t="str">
        <f t="shared" si="38"/>
        <v>45910 0000H</v>
      </c>
      <c r="D710" s="261">
        <v>3290.46</v>
      </c>
      <c r="E710" s="262">
        <v>49.77</v>
      </c>
      <c r="F710" s="261">
        <v>1133.3399999999999</v>
      </c>
      <c r="G710" s="262">
        <v>6.21</v>
      </c>
      <c r="H710" s="261">
        <v>8.83</v>
      </c>
      <c r="I710" s="367">
        <v>0.01</v>
      </c>
      <c r="J710" s="460">
        <v>77701.63</v>
      </c>
      <c r="K710" s="458">
        <v>973.51</v>
      </c>
      <c r="L710" s="458">
        <v>34027.949999999997</v>
      </c>
      <c r="M710" s="459">
        <v>114.98</v>
      </c>
      <c r="N710" s="460">
        <v>8363.49</v>
      </c>
      <c r="O710" s="458">
        <v>19.05</v>
      </c>
      <c r="P710" s="458">
        <v>35477.800000000003</v>
      </c>
      <c r="Q710" s="458">
        <v>32.700000000000003</v>
      </c>
      <c r="R710" s="458"/>
      <c r="S710" s="458"/>
      <c r="T710" s="458">
        <v>749.47</v>
      </c>
      <c r="U710" s="458">
        <v>1271.1600000000001</v>
      </c>
      <c r="V710" s="458">
        <v>12203.48</v>
      </c>
      <c r="W710" s="458">
        <v>9.0399999999999991</v>
      </c>
      <c r="X710" s="458">
        <v>39464</v>
      </c>
      <c r="Y710" s="458">
        <v>69</v>
      </c>
      <c r="Z710" s="458"/>
      <c r="AA710" s="458"/>
      <c r="AB710" s="458">
        <v>9865.77</v>
      </c>
      <c r="AC710" s="458">
        <v>0</v>
      </c>
      <c r="AD710" s="458"/>
      <c r="AE710" s="461"/>
      <c r="AF710" s="458"/>
      <c r="AG710" s="459"/>
      <c r="AH710" s="458"/>
      <c r="AI710" s="461"/>
      <c r="AJ710" s="462">
        <v>1541.25</v>
      </c>
      <c r="AK710" s="459">
        <v>12.76</v>
      </c>
      <c r="AL710" s="462">
        <v>101.37</v>
      </c>
      <c r="AM710" s="459">
        <v>0.01</v>
      </c>
      <c r="AN710" s="462">
        <v>337.45</v>
      </c>
      <c r="AO710" s="459">
        <v>0</v>
      </c>
    </row>
    <row r="711" spans="1:41" ht="15" x14ac:dyDescent="0.2">
      <c r="A711" s="383">
        <f t="shared" si="39"/>
        <v>45910</v>
      </c>
      <c r="B711" s="93" t="s">
        <v>285</v>
      </c>
      <c r="C711" s="101" t="str">
        <f t="shared" si="38"/>
        <v>45910 1200H</v>
      </c>
      <c r="D711" s="362">
        <v>3293.62</v>
      </c>
      <c r="E711" s="363">
        <v>49.77</v>
      </c>
      <c r="F711" s="362">
        <v>1133.3399999999999</v>
      </c>
      <c r="G711" s="363">
        <v>6.21</v>
      </c>
      <c r="H711" s="362">
        <v>11.43</v>
      </c>
      <c r="I711" s="365">
        <v>0.01</v>
      </c>
      <c r="J711" s="456">
        <v>77706.59</v>
      </c>
      <c r="K711" s="454">
        <v>973.81</v>
      </c>
      <c r="L711" s="454">
        <v>34028.94</v>
      </c>
      <c r="M711" s="455">
        <v>118.01</v>
      </c>
      <c r="N711" s="456">
        <v>8369.18</v>
      </c>
      <c r="O711" s="454">
        <v>19.05</v>
      </c>
      <c r="P711" s="454">
        <v>35480.400000000001</v>
      </c>
      <c r="Q711" s="454">
        <v>32.700000000000003</v>
      </c>
      <c r="R711" s="454"/>
      <c r="S711" s="454"/>
      <c r="T711" s="454">
        <v>749.51</v>
      </c>
      <c r="U711" s="454">
        <v>1272.47</v>
      </c>
      <c r="V711" s="454">
        <v>12207.2</v>
      </c>
      <c r="W711" s="454">
        <v>9.0399999999999991</v>
      </c>
      <c r="X711" s="454">
        <v>39471</v>
      </c>
      <c r="Y711" s="454">
        <v>69</v>
      </c>
      <c r="Z711" s="454"/>
      <c r="AA711" s="454"/>
      <c r="AB711" s="454">
        <v>9871.4</v>
      </c>
      <c r="AC711" s="454">
        <v>0</v>
      </c>
      <c r="AD711" s="454"/>
      <c r="AE711" s="428"/>
      <c r="AF711" s="454"/>
      <c r="AG711" s="455"/>
      <c r="AH711" s="454"/>
      <c r="AI711" s="428"/>
      <c r="AJ711" s="457">
        <v>1547.07</v>
      </c>
      <c r="AK711" s="455">
        <v>12.76</v>
      </c>
      <c r="AL711" s="457">
        <v>101.37</v>
      </c>
      <c r="AM711" s="455">
        <v>0.01</v>
      </c>
      <c r="AN711" s="457">
        <v>339.73</v>
      </c>
      <c r="AO711" s="455">
        <v>0</v>
      </c>
    </row>
    <row r="712" spans="1:41" ht="15" x14ac:dyDescent="0.2">
      <c r="A712" s="383">
        <f t="shared" si="39"/>
        <v>45911</v>
      </c>
      <c r="B712" s="93" t="s">
        <v>2185</v>
      </c>
      <c r="C712" s="101" t="str">
        <f t="shared" si="38"/>
        <v>45911 0000H</v>
      </c>
      <c r="D712" s="261">
        <v>3297.69</v>
      </c>
      <c r="E712" s="262">
        <v>49.77</v>
      </c>
      <c r="F712" s="261">
        <v>1133.3399999999999</v>
      </c>
      <c r="G712" s="262">
        <v>6.21</v>
      </c>
      <c r="H712" s="261">
        <v>16.12</v>
      </c>
      <c r="I712" s="367">
        <v>0.01</v>
      </c>
      <c r="J712" s="460">
        <v>77720.38</v>
      </c>
      <c r="K712" s="458">
        <v>973.83</v>
      </c>
      <c r="L712" s="458">
        <v>34032.85</v>
      </c>
      <c r="M712" s="459">
        <v>118.01</v>
      </c>
      <c r="N712" s="460">
        <v>8374.9500000000007</v>
      </c>
      <c r="O712" s="458">
        <v>19.05</v>
      </c>
      <c r="P712" s="458">
        <v>35483.1</v>
      </c>
      <c r="Q712" s="458">
        <v>32.700000000000003</v>
      </c>
      <c r="R712" s="458"/>
      <c r="S712" s="458"/>
      <c r="T712" s="458">
        <v>749.51</v>
      </c>
      <c r="U712" s="458">
        <v>1274.3599999999999</v>
      </c>
      <c r="V712" s="458">
        <v>12211.87</v>
      </c>
      <c r="W712" s="458">
        <v>9.0399999999999991</v>
      </c>
      <c r="X712" s="458">
        <v>39479</v>
      </c>
      <c r="Y712" s="458">
        <v>69</v>
      </c>
      <c r="Z712" s="458"/>
      <c r="AA712" s="458"/>
      <c r="AB712" s="458">
        <v>9878.2099999999991</v>
      </c>
      <c r="AC712" s="458">
        <v>0</v>
      </c>
      <c r="AD712" s="458"/>
      <c r="AE712" s="461"/>
      <c r="AF712" s="458"/>
      <c r="AG712" s="459"/>
      <c r="AH712" s="458"/>
      <c r="AI712" s="461"/>
      <c r="AJ712" s="462">
        <v>1552.82</v>
      </c>
      <c r="AK712" s="459">
        <v>12.76</v>
      </c>
      <c r="AL712" s="462">
        <v>101.37</v>
      </c>
      <c r="AM712" s="459">
        <v>0.01</v>
      </c>
      <c r="AN712" s="462">
        <v>340.79</v>
      </c>
      <c r="AO712" s="459">
        <v>0</v>
      </c>
    </row>
    <row r="713" spans="1:41" ht="15" x14ac:dyDescent="0.2">
      <c r="A713" s="383">
        <f t="shared" si="39"/>
        <v>45911</v>
      </c>
      <c r="B713" s="93" t="s">
        <v>285</v>
      </c>
      <c r="C713" s="101" t="str">
        <f t="shared" si="38"/>
        <v>45911 1200H</v>
      </c>
      <c r="D713" s="362">
        <v>3301.31</v>
      </c>
      <c r="E713" s="363">
        <v>49.77</v>
      </c>
      <c r="F713" s="362">
        <v>1133.3399999999999</v>
      </c>
      <c r="G713" s="363">
        <v>6.21</v>
      </c>
      <c r="H713" s="493">
        <v>16.12</v>
      </c>
      <c r="I713" s="494">
        <v>0.01</v>
      </c>
      <c r="J713" s="456">
        <v>77726.149999999994</v>
      </c>
      <c r="K713" s="454">
        <v>974.1</v>
      </c>
      <c r="L713" s="454">
        <v>34033.980000000003</v>
      </c>
      <c r="M713" s="455">
        <v>118.04</v>
      </c>
      <c r="N713" s="456">
        <v>8380.75</v>
      </c>
      <c r="O713" s="454">
        <v>19.05</v>
      </c>
      <c r="P713" s="454">
        <v>35486</v>
      </c>
      <c r="Q713" s="454">
        <v>32.700000000000003</v>
      </c>
      <c r="R713" s="454"/>
      <c r="S713" s="454"/>
      <c r="T713" s="454">
        <v>749.51</v>
      </c>
      <c r="U713" s="454">
        <v>1275.67</v>
      </c>
      <c r="V713" s="454">
        <v>12215.63</v>
      </c>
      <c r="W713" s="454">
        <v>9.0399999999999991</v>
      </c>
      <c r="X713" s="454">
        <v>39485</v>
      </c>
      <c r="Y713" s="454">
        <v>69</v>
      </c>
      <c r="Z713" s="454"/>
      <c r="AA713" s="454"/>
      <c r="AB713" s="454">
        <v>9884.44</v>
      </c>
      <c r="AC713" s="454">
        <v>0</v>
      </c>
      <c r="AD713" s="454"/>
      <c r="AE713" s="428"/>
      <c r="AF713" s="454"/>
      <c r="AG713" s="455"/>
      <c r="AH713" s="454"/>
      <c r="AI713" s="428"/>
      <c r="AJ713" s="457">
        <v>1558.56</v>
      </c>
      <c r="AK713" s="455">
        <v>12.76</v>
      </c>
      <c r="AL713" s="457">
        <v>101.37</v>
      </c>
      <c r="AM713" s="455">
        <v>0.01</v>
      </c>
      <c r="AN713" s="457">
        <v>342.44</v>
      </c>
      <c r="AO713" s="455">
        <v>0</v>
      </c>
    </row>
    <row r="714" spans="1:41" ht="15" x14ac:dyDescent="0.2">
      <c r="A714" s="383">
        <f t="shared" si="39"/>
        <v>45912</v>
      </c>
      <c r="B714" s="93" t="s">
        <v>2185</v>
      </c>
      <c r="C714" s="101" t="str">
        <f t="shared" si="38"/>
        <v>45912 0000H</v>
      </c>
      <c r="D714" s="261">
        <v>3305.79</v>
      </c>
      <c r="E714" s="262">
        <v>49.77</v>
      </c>
      <c r="F714" s="261">
        <v>1133.3399999999999</v>
      </c>
      <c r="G714" s="262">
        <v>6.21</v>
      </c>
      <c r="H714" s="493">
        <v>16.12</v>
      </c>
      <c r="I714" s="494">
        <v>0.01</v>
      </c>
      <c r="J714" s="460">
        <v>77742.44</v>
      </c>
      <c r="K714" s="458">
        <v>974.12</v>
      </c>
      <c r="L714" s="458">
        <v>34034.85</v>
      </c>
      <c r="M714" s="459">
        <v>118.04</v>
      </c>
      <c r="N714" s="460">
        <v>8386.5499999999993</v>
      </c>
      <c r="O714" s="458">
        <v>19.05</v>
      </c>
      <c r="P714" s="458">
        <v>35489.199999999997</v>
      </c>
      <c r="Q714" s="458">
        <v>32.700000000000003</v>
      </c>
      <c r="R714" s="458"/>
      <c r="S714" s="458"/>
      <c r="T714" s="458">
        <v>749.56</v>
      </c>
      <c r="U714" s="458">
        <v>1277.01</v>
      </c>
      <c r="V714" s="458">
        <v>12220.38</v>
      </c>
      <c r="W714" s="458">
        <v>9.0399999999999991</v>
      </c>
      <c r="X714" s="458">
        <v>39493</v>
      </c>
      <c r="Y714" s="458">
        <v>69</v>
      </c>
      <c r="Z714" s="458"/>
      <c r="AA714" s="458"/>
      <c r="AB714" s="458">
        <v>9891.8799999999992</v>
      </c>
      <c r="AC714" s="458">
        <v>0</v>
      </c>
      <c r="AD714" s="458"/>
      <c r="AE714" s="461"/>
      <c r="AF714" s="458"/>
      <c r="AG714" s="459"/>
      <c r="AH714" s="458"/>
      <c r="AI714" s="461"/>
      <c r="AJ714" s="462">
        <v>1567.36</v>
      </c>
      <c r="AK714" s="459">
        <v>12.76</v>
      </c>
      <c r="AL714" s="462">
        <v>101.96</v>
      </c>
      <c r="AM714" s="459">
        <v>0.01</v>
      </c>
      <c r="AN714" s="462">
        <v>344.36</v>
      </c>
      <c r="AO714" s="459">
        <v>0</v>
      </c>
    </row>
    <row r="715" spans="1:41" ht="15" x14ac:dyDescent="0.2">
      <c r="A715" s="383">
        <f t="shared" si="39"/>
        <v>45912</v>
      </c>
      <c r="B715" s="93" t="s">
        <v>285</v>
      </c>
      <c r="C715" s="101" t="str">
        <f t="shared" si="38"/>
        <v>45912 1200H</v>
      </c>
      <c r="D715" s="362">
        <v>3309.1</v>
      </c>
      <c r="E715" s="363">
        <v>49.77</v>
      </c>
      <c r="F715" s="362">
        <v>1133.3399999999999</v>
      </c>
      <c r="G715" s="363">
        <v>6.21</v>
      </c>
      <c r="H715" s="493">
        <v>16.12</v>
      </c>
      <c r="I715" s="494">
        <v>0.01</v>
      </c>
      <c r="J715" s="456">
        <v>77747.990000000005</v>
      </c>
      <c r="K715" s="454">
        <v>974.38</v>
      </c>
      <c r="L715" s="454">
        <v>34039.129999999997</v>
      </c>
      <c r="M715" s="455">
        <v>118.05</v>
      </c>
      <c r="N715" s="456">
        <v>8392.33</v>
      </c>
      <c r="O715" s="454">
        <v>19.05</v>
      </c>
      <c r="P715" s="454">
        <v>35492.199999999997</v>
      </c>
      <c r="Q715" s="454">
        <v>32.700000000000003</v>
      </c>
      <c r="R715" s="454"/>
      <c r="S715" s="454"/>
      <c r="T715" s="454">
        <v>749.59</v>
      </c>
      <c r="U715" s="454">
        <v>1278.3499999999999</v>
      </c>
      <c r="V715" s="454">
        <v>12224.37</v>
      </c>
      <c r="W715" s="454">
        <v>9.0399999999999991</v>
      </c>
      <c r="X715" s="454">
        <v>39500</v>
      </c>
      <c r="Y715" s="454">
        <v>69</v>
      </c>
      <c r="Z715" s="454"/>
      <c r="AA715" s="454"/>
      <c r="AB715" s="454">
        <v>9897.77</v>
      </c>
      <c r="AC715" s="454">
        <v>0</v>
      </c>
      <c r="AD715" s="454"/>
      <c r="AE715" s="428"/>
      <c r="AF715" s="454"/>
      <c r="AG715" s="455"/>
      <c r="AH715" s="454"/>
      <c r="AI715" s="428"/>
      <c r="AJ715" s="457">
        <v>1574.62</v>
      </c>
      <c r="AK715" s="455">
        <v>12.76</v>
      </c>
      <c r="AL715" s="457">
        <v>102.21</v>
      </c>
      <c r="AM715" s="455">
        <v>0.01</v>
      </c>
      <c r="AN715" s="457">
        <v>346.2</v>
      </c>
      <c r="AO715" s="455">
        <v>0</v>
      </c>
    </row>
    <row r="716" spans="1:41" ht="15" x14ac:dyDescent="0.2">
      <c r="A716" s="383">
        <f t="shared" si="39"/>
        <v>45913</v>
      </c>
      <c r="B716" s="93" t="s">
        <v>2185</v>
      </c>
      <c r="C716" s="101" t="str">
        <f t="shared" si="38"/>
        <v>45913 0000H</v>
      </c>
      <c r="D716" s="261">
        <v>3313.52</v>
      </c>
      <c r="E716" s="262">
        <v>49.77</v>
      </c>
      <c r="F716" s="261">
        <v>1133.3399999999999</v>
      </c>
      <c r="G716" s="262">
        <v>6.21</v>
      </c>
      <c r="H716" s="493">
        <v>16.12</v>
      </c>
      <c r="I716" s="494">
        <v>0.01</v>
      </c>
      <c r="J716" s="460">
        <v>77763.210000000006</v>
      </c>
      <c r="K716" s="458">
        <v>974.4</v>
      </c>
      <c r="L716" s="458">
        <v>34043.019999999997</v>
      </c>
      <c r="M716" s="459">
        <v>118.08</v>
      </c>
      <c r="N716" s="460">
        <v>8398.15</v>
      </c>
      <c r="O716" s="458">
        <v>13.05</v>
      </c>
      <c r="P716" s="458">
        <v>35495.699999999997</v>
      </c>
      <c r="Q716" s="458">
        <v>32.700000000000003</v>
      </c>
      <c r="R716" s="458"/>
      <c r="S716" s="458"/>
      <c r="T716" s="458">
        <v>749.94</v>
      </c>
      <c r="U716" s="458">
        <v>1279.67</v>
      </c>
      <c r="V716" s="458">
        <v>12229.13</v>
      </c>
      <c r="W716" s="458">
        <v>9.0399999999999991</v>
      </c>
      <c r="X716" s="458">
        <v>39508</v>
      </c>
      <c r="Y716" s="458">
        <v>69</v>
      </c>
      <c r="Z716" s="458"/>
      <c r="AA716" s="458"/>
      <c r="AB716" s="458">
        <v>9905.17</v>
      </c>
      <c r="AC716" s="458">
        <v>0</v>
      </c>
      <c r="AD716" s="458"/>
      <c r="AE716" s="461"/>
      <c r="AF716" s="458"/>
      <c r="AG716" s="459"/>
      <c r="AH716" s="458"/>
      <c r="AI716" s="461"/>
      <c r="AJ716" s="462">
        <v>1581.16</v>
      </c>
      <c r="AK716" s="459">
        <v>12.78</v>
      </c>
      <c r="AL716" s="462">
        <v>102.74</v>
      </c>
      <c r="AM716" s="459">
        <v>0.01</v>
      </c>
      <c r="AN716" s="462">
        <v>347.55</v>
      </c>
      <c r="AO716" s="459">
        <v>0</v>
      </c>
    </row>
    <row r="717" spans="1:41" ht="15" x14ac:dyDescent="0.2">
      <c r="A717" s="383">
        <f t="shared" si="39"/>
        <v>45913</v>
      </c>
      <c r="B717" s="93" t="s">
        <v>285</v>
      </c>
      <c r="C717" s="101" t="str">
        <f t="shared" si="38"/>
        <v>45913 1200H</v>
      </c>
      <c r="D717" s="362">
        <v>3317.01</v>
      </c>
      <c r="E717" s="363">
        <v>49.77</v>
      </c>
      <c r="F717" s="362">
        <v>1133.3399999999999</v>
      </c>
      <c r="G717" s="363">
        <v>6.21</v>
      </c>
      <c r="H717" s="493">
        <v>16.12</v>
      </c>
      <c r="I717" s="494">
        <v>0.01</v>
      </c>
      <c r="J717" s="456">
        <v>77768.320000000007</v>
      </c>
      <c r="K717" s="454">
        <v>974.72</v>
      </c>
      <c r="L717" s="454">
        <v>34043.25</v>
      </c>
      <c r="M717" s="455">
        <v>118.11</v>
      </c>
      <c r="N717" s="456">
        <v>8403.91</v>
      </c>
      <c r="O717" s="454">
        <v>19.05</v>
      </c>
      <c r="P717" s="454">
        <v>35498.6</v>
      </c>
      <c r="Q717" s="454">
        <v>32.700000000000003</v>
      </c>
      <c r="R717" s="454"/>
      <c r="S717" s="454"/>
      <c r="T717" s="454">
        <v>749.94</v>
      </c>
      <c r="U717" s="454">
        <v>1281.08</v>
      </c>
      <c r="V717" s="454">
        <v>12232.92</v>
      </c>
      <c r="W717" s="454">
        <v>9.0399999999999991</v>
      </c>
      <c r="X717" s="454">
        <v>39514</v>
      </c>
      <c r="Y717" s="454">
        <v>69</v>
      </c>
      <c r="Z717" s="454"/>
      <c r="AA717" s="454"/>
      <c r="AB717" s="454">
        <v>9911.61</v>
      </c>
      <c r="AC717" s="454">
        <v>0</v>
      </c>
      <c r="AD717" s="454"/>
      <c r="AE717" s="428"/>
      <c r="AF717" s="454"/>
      <c r="AG717" s="455"/>
      <c r="AH717" s="454"/>
      <c r="AI717" s="428"/>
      <c r="AJ717" s="457">
        <v>1587.04</v>
      </c>
      <c r="AK717" s="455">
        <v>12.78</v>
      </c>
      <c r="AL717" s="457">
        <v>102.74</v>
      </c>
      <c r="AM717" s="455">
        <v>0.01</v>
      </c>
      <c r="AN717" s="457">
        <v>349.25</v>
      </c>
      <c r="AO717" s="455">
        <v>0</v>
      </c>
    </row>
    <row r="718" spans="1:41" ht="15" x14ac:dyDescent="0.2">
      <c r="A718" s="383">
        <f t="shared" si="39"/>
        <v>45914</v>
      </c>
      <c r="B718" s="93" t="s">
        <v>2185</v>
      </c>
      <c r="C718" s="101" t="str">
        <f t="shared" si="38"/>
        <v>45914 0000H</v>
      </c>
      <c r="D718" s="261"/>
      <c r="E718" s="262"/>
      <c r="F718" s="261"/>
      <c r="G718" s="262"/>
      <c r="H718" s="493"/>
      <c r="I718" s="494"/>
      <c r="J718" s="460">
        <v>77778.570000000007</v>
      </c>
      <c r="K718" s="458">
        <v>974.8</v>
      </c>
      <c r="L718" s="458">
        <v>34043.339999999997</v>
      </c>
      <c r="M718" s="459">
        <v>118.14</v>
      </c>
      <c r="N718" s="460"/>
      <c r="O718" s="458"/>
      <c r="P718" s="458"/>
      <c r="Q718" s="458"/>
      <c r="R718" s="458"/>
      <c r="S718" s="458"/>
      <c r="T718" s="458"/>
      <c r="U718" s="458"/>
      <c r="V718" s="458"/>
      <c r="W718" s="458"/>
      <c r="X718" s="458"/>
      <c r="Y718" s="458"/>
      <c r="Z718" s="458"/>
      <c r="AA718" s="458"/>
      <c r="AB718" s="458"/>
      <c r="AC718" s="458"/>
      <c r="AD718" s="458"/>
      <c r="AE718" s="461"/>
      <c r="AF718" s="458"/>
      <c r="AG718" s="459"/>
      <c r="AH718" s="458"/>
      <c r="AI718" s="461"/>
      <c r="AJ718" s="462"/>
      <c r="AK718" s="459"/>
      <c r="AL718" s="462"/>
      <c r="AM718" s="459"/>
      <c r="AN718" s="462"/>
      <c r="AO718" s="459"/>
    </row>
    <row r="719" spans="1:41" ht="15" x14ac:dyDescent="0.2">
      <c r="A719" s="383">
        <f t="shared" si="39"/>
        <v>45914</v>
      </c>
      <c r="B719" s="93" t="s">
        <v>285</v>
      </c>
      <c r="C719" s="101" t="str">
        <f t="shared" si="38"/>
        <v>45914 1200H</v>
      </c>
      <c r="D719" s="362">
        <v>3321.5</v>
      </c>
      <c r="E719" s="363">
        <v>49.77</v>
      </c>
      <c r="F719" s="362">
        <v>1138.3399999999999</v>
      </c>
      <c r="G719" s="363">
        <v>6.21</v>
      </c>
      <c r="H719" s="493">
        <v>16.12</v>
      </c>
      <c r="I719" s="494">
        <v>0.01</v>
      </c>
      <c r="J719" s="456">
        <v>77782.06</v>
      </c>
      <c r="K719" s="454">
        <v>974.8</v>
      </c>
      <c r="L719" s="454">
        <v>34043.339999999997</v>
      </c>
      <c r="M719" s="455">
        <v>118.18</v>
      </c>
      <c r="N719" s="456" t="s">
        <v>1</v>
      </c>
      <c r="O719" s="454" t="s">
        <v>1</v>
      </c>
      <c r="P719" s="454">
        <v>35502.400000000001</v>
      </c>
      <c r="Q719" s="454">
        <v>32.700000000000003</v>
      </c>
      <c r="R719" s="454"/>
      <c r="S719" s="454"/>
      <c r="T719" s="454" t="s">
        <v>1</v>
      </c>
      <c r="U719" s="454" t="s">
        <v>1</v>
      </c>
      <c r="V719" s="454">
        <v>12238.37</v>
      </c>
      <c r="W719" s="454">
        <v>9.0399999999999991</v>
      </c>
      <c r="X719" s="454">
        <v>39526</v>
      </c>
      <c r="Y719" s="454">
        <v>69</v>
      </c>
      <c r="Z719" s="454"/>
      <c r="AA719" s="454"/>
      <c r="AB719" s="454">
        <v>9923.92</v>
      </c>
      <c r="AC719" s="454">
        <v>0</v>
      </c>
      <c r="AD719" s="454"/>
      <c r="AE719" s="428"/>
      <c r="AF719" s="454"/>
      <c r="AG719" s="455"/>
      <c r="AH719" s="454"/>
      <c r="AI719" s="428"/>
      <c r="AJ719" s="465">
        <v>1598.74</v>
      </c>
      <c r="AK719" s="466">
        <v>12.78</v>
      </c>
      <c r="AL719" s="465">
        <v>102.74</v>
      </c>
      <c r="AM719" s="466">
        <v>0.01</v>
      </c>
      <c r="AN719" s="465">
        <v>351.81</v>
      </c>
      <c r="AO719" s="466">
        <v>0</v>
      </c>
    </row>
    <row r="720" spans="1:41" ht="15" x14ac:dyDescent="0.2">
      <c r="A720" s="383">
        <f t="shared" si="39"/>
        <v>45915</v>
      </c>
      <c r="B720" s="93" t="s">
        <v>2185</v>
      </c>
      <c r="C720" s="101" t="str">
        <f t="shared" si="38"/>
        <v>45915 0000H</v>
      </c>
      <c r="D720" s="261">
        <v>3323.85</v>
      </c>
      <c r="E720" s="262">
        <v>49.78</v>
      </c>
      <c r="F720" s="261">
        <v>1139.3900000000001</v>
      </c>
      <c r="G720" s="262">
        <v>6.21</v>
      </c>
      <c r="H720" s="493">
        <v>16.12</v>
      </c>
      <c r="I720" s="494">
        <v>0.01</v>
      </c>
      <c r="J720" s="460">
        <v>77787.61</v>
      </c>
      <c r="K720" s="458">
        <v>974.83</v>
      </c>
      <c r="L720" s="458">
        <v>34045.199999999997</v>
      </c>
      <c r="M720" s="459">
        <v>118.2</v>
      </c>
      <c r="N720" s="460">
        <v>8413.23</v>
      </c>
      <c r="O720" s="458">
        <v>19.09</v>
      </c>
      <c r="P720" s="458">
        <v>35505.4</v>
      </c>
      <c r="Q720" s="458">
        <v>32.700000000000003</v>
      </c>
      <c r="R720" s="458"/>
      <c r="S720" s="458"/>
      <c r="T720" s="458">
        <v>750.04</v>
      </c>
      <c r="U720" s="458">
        <v>1282.81</v>
      </c>
      <c r="V720" s="458">
        <v>12242.84</v>
      </c>
      <c r="W720" s="458">
        <v>9.0399999999999991</v>
      </c>
      <c r="X720" s="458">
        <v>39533</v>
      </c>
      <c r="Y720" s="458">
        <v>69</v>
      </c>
      <c r="Z720" s="458"/>
      <c r="AA720" s="458"/>
      <c r="AB720" s="458">
        <v>9930.9</v>
      </c>
      <c r="AC720" s="458">
        <v>0</v>
      </c>
      <c r="AD720" s="458"/>
      <c r="AE720" s="461"/>
      <c r="AF720" s="458"/>
      <c r="AG720" s="459"/>
      <c r="AH720" s="458"/>
      <c r="AI720" s="461"/>
      <c r="AJ720" s="462">
        <v>1608.08</v>
      </c>
      <c r="AK720" s="459">
        <v>12.78</v>
      </c>
      <c r="AL720" s="462">
        <v>104.36</v>
      </c>
      <c r="AM720" s="459">
        <v>0.01</v>
      </c>
      <c r="AN720" s="462">
        <v>353.69</v>
      </c>
      <c r="AO720" s="459">
        <v>0</v>
      </c>
    </row>
    <row r="721" spans="1:41" ht="15" x14ac:dyDescent="0.2">
      <c r="A721" s="383">
        <f t="shared" si="39"/>
        <v>45915</v>
      </c>
      <c r="B721" s="93" t="s">
        <v>285</v>
      </c>
      <c r="C721" s="101" t="str">
        <f t="shared" si="38"/>
        <v>45915 1200H</v>
      </c>
      <c r="D721" s="362">
        <v>3327.42</v>
      </c>
      <c r="E721" s="363">
        <v>49.78</v>
      </c>
      <c r="F721" s="362">
        <v>1139.3900000000001</v>
      </c>
      <c r="G721" s="363">
        <v>6.21</v>
      </c>
      <c r="H721" s="493">
        <v>16.12</v>
      </c>
      <c r="I721" s="494">
        <v>0.01</v>
      </c>
      <c r="J721" s="456">
        <v>77790.02</v>
      </c>
      <c r="K721" s="454">
        <v>975.11</v>
      </c>
      <c r="L721" s="454">
        <v>34046.35</v>
      </c>
      <c r="M721" s="455">
        <v>118.24</v>
      </c>
      <c r="N721" s="456">
        <v>8418.9599999999991</v>
      </c>
      <c r="O721" s="454">
        <v>19.09</v>
      </c>
      <c r="P721" s="454">
        <v>35508.300000000003</v>
      </c>
      <c r="Q721" s="454">
        <v>32.700000000000003</v>
      </c>
      <c r="R721" s="454"/>
      <c r="S721" s="454"/>
      <c r="T721" s="454">
        <v>750.06</v>
      </c>
      <c r="U721" s="454">
        <v>1283.96</v>
      </c>
      <c r="V721" s="454">
        <v>12246.68</v>
      </c>
      <c r="W721" s="454">
        <v>9.0399999999999991</v>
      </c>
      <c r="X721" s="454">
        <v>39540</v>
      </c>
      <c r="Y721" s="454">
        <v>69</v>
      </c>
      <c r="Z721" s="454"/>
      <c r="AA721" s="454"/>
      <c r="AB721" s="454">
        <v>9936.19</v>
      </c>
      <c r="AC721" s="454">
        <v>0</v>
      </c>
      <c r="AD721" s="454"/>
      <c r="AE721" s="428"/>
      <c r="AF721" s="454"/>
      <c r="AG721" s="455"/>
      <c r="AH721" s="454"/>
      <c r="AI721" s="428"/>
      <c r="AJ721" s="457">
        <v>1615.43</v>
      </c>
      <c r="AK721" s="455">
        <v>12.78</v>
      </c>
      <c r="AL721" s="457">
        <v>104.66</v>
      </c>
      <c r="AM721" s="455">
        <v>0.01</v>
      </c>
      <c r="AN721" s="457">
        <v>355.45</v>
      </c>
      <c r="AO721" s="455">
        <v>0</v>
      </c>
    </row>
    <row r="722" spans="1:41" ht="15" x14ac:dyDescent="0.2">
      <c r="A722" s="383">
        <f t="shared" si="39"/>
        <v>45916</v>
      </c>
      <c r="B722" s="93" t="s">
        <v>2185</v>
      </c>
      <c r="C722" s="101" t="str">
        <f t="shared" si="38"/>
        <v>45916 0000H</v>
      </c>
      <c r="D722" s="261">
        <v>3331.83</v>
      </c>
      <c r="E722" s="262">
        <v>49.78</v>
      </c>
      <c r="F722" s="261">
        <v>1139.3900000000001</v>
      </c>
      <c r="G722" s="262">
        <v>6.21</v>
      </c>
      <c r="H722" s="493">
        <v>16.12</v>
      </c>
      <c r="I722" s="494">
        <v>0.01</v>
      </c>
      <c r="J722" s="460">
        <v>77802.94</v>
      </c>
      <c r="K722" s="458">
        <v>975.11</v>
      </c>
      <c r="L722" s="458">
        <v>34049.72</v>
      </c>
      <c r="M722" s="459">
        <v>118.25</v>
      </c>
      <c r="N722" s="460">
        <v>8424.7800000000007</v>
      </c>
      <c r="O722" s="458">
        <v>19.09</v>
      </c>
      <c r="P722" s="458">
        <v>35511.599999999999</v>
      </c>
      <c r="Q722" s="458">
        <v>32.700000000000003</v>
      </c>
      <c r="R722" s="458"/>
      <c r="S722" s="458"/>
      <c r="T722" s="458">
        <v>750.11</v>
      </c>
      <c r="U722" s="458">
        <v>1285.28</v>
      </c>
      <c r="V722" s="458">
        <v>12251.37</v>
      </c>
      <c r="W722" s="458">
        <v>9.0399999999999991</v>
      </c>
      <c r="X722" s="458">
        <v>39548</v>
      </c>
      <c r="Y722" s="458">
        <v>69</v>
      </c>
      <c r="Z722" s="458"/>
      <c r="AA722" s="458"/>
      <c r="AB722" s="458">
        <v>9944.3700000000008</v>
      </c>
      <c r="AC722" s="458">
        <v>0</v>
      </c>
      <c r="AD722" s="458"/>
      <c r="AE722" s="461"/>
      <c r="AF722" s="458"/>
      <c r="AG722" s="459"/>
      <c r="AH722" s="458"/>
      <c r="AI722" s="461"/>
      <c r="AJ722" s="462">
        <v>1624.15</v>
      </c>
      <c r="AK722" s="459">
        <v>12.78</v>
      </c>
      <c r="AL722" s="462">
        <v>105.34</v>
      </c>
      <c r="AM722" s="459">
        <v>0.01</v>
      </c>
      <c r="AN722" s="462">
        <v>357.26</v>
      </c>
      <c r="AO722" s="459">
        <v>0</v>
      </c>
    </row>
    <row r="723" spans="1:41" ht="15" x14ac:dyDescent="0.2">
      <c r="A723" s="383">
        <f t="shared" si="39"/>
        <v>45916</v>
      </c>
      <c r="B723" s="93" t="s">
        <v>285</v>
      </c>
      <c r="C723" s="101" t="str">
        <f t="shared" si="38"/>
        <v>45916 1200H</v>
      </c>
      <c r="D723" s="362">
        <v>3335.39</v>
      </c>
      <c r="E723" s="363">
        <v>49.78</v>
      </c>
      <c r="F723" s="362">
        <v>1139.3900000000001</v>
      </c>
      <c r="G723" s="363">
        <v>6.21</v>
      </c>
      <c r="H723" s="493">
        <v>16.12</v>
      </c>
      <c r="I723" s="494">
        <v>0.01</v>
      </c>
      <c r="J723" s="456">
        <v>77806.5</v>
      </c>
      <c r="K723" s="454">
        <v>975.34</v>
      </c>
      <c r="L723" s="454">
        <v>34050.85</v>
      </c>
      <c r="M723" s="455">
        <v>118.28</v>
      </c>
      <c r="N723" s="456">
        <v>8430.59</v>
      </c>
      <c r="O723" s="454">
        <v>19.09</v>
      </c>
      <c r="P723" s="454">
        <v>35514.5</v>
      </c>
      <c r="Q723" s="454">
        <v>32.700000000000003</v>
      </c>
      <c r="R723" s="454"/>
      <c r="S723" s="454"/>
      <c r="T723" s="454">
        <v>750.12</v>
      </c>
      <c r="U723" s="454">
        <v>1286.53</v>
      </c>
      <c r="V723" s="454">
        <v>12255.2</v>
      </c>
      <c r="W723" s="454">
        <v>9.0399999999999991</v>
      </c>
      <c r="X723" s="454">
        <v>39554</v>
      </c>
      <c r="Y723" s="454">
        <v>69</v>
      </c>
      <c r="Z723" s="454"/>
      <c r="AA723" s="454"/>
      <c r="AB723" s="454">
        <v>9950.2800000000007</v>
      </c>
      <c r="AC723" s="454">
        <v>0</v>
      </c>
      <c r="AD723" s="454"/>
      <c r="AE723" s="428"/>
      <c r="AF723" s="454"/>
      <c r="AG723" s="455"/>
      <c r="AH723" s="454"/>
      <c r="AI723" s="428"/>
      <c r="AJ723" s="457">
        <v>1630.13</v>
      </c>
      <c r="AK723" s="455">
        <v>12.78</v>
      </c>
      <c r="AL723" s="457">
        <v>105.34</v>
      </c>
      <c r="AM723" s="455">
        <v>0.01</v>
      </c>
      <c r="AN723" s="457">
        <v>359</v>
      </c>
      <c r="AO723" s="455">
        <v>0</v>
      </c>
    </row>
    <row r="724" spans="1:41" ht="15" x14ac:dyDescent="0.2">
      <c r="A724" s="383">
        <f t="shared" si="39"/>
        <v>45917</v>
      </c>
      <c r="B724" s="93" t="s">
        <v>2185</v>
      </c>
      <c r="C724" s="101" t="str">
        <f t="shared" si="38"/>
        <v>45917 0000H</v>
      </c>
      <c r="D724" s="261">
        <v>3338.44</v>
      </c>
      <c r="E724" s="262">
        <v>49.78</v>
      </c>
      <c r="F724" s="261">
        <v>1139.3900000000001</v>
      </c>
      <c r="G724" s="262">
        <v>6.21</v>
      </c>
      <c r="H724" s="493">
        <v>16.12</v>
      </c>
      <c r="I724" s="494">
        <v>0.01</v>
      </c>
      <c r="J724" s="460">
        <v>77815.64</v>
      </c>
      <c r="K724" s="458">
        <v>975.38</v>
      </c>
      <c r="L724" s="458">
        <v>34051.730000000003</v>
      </c>
      <c r="M724" s="459">
        <v>118.3</v>
      </c>
      <c r="N724" s="460">
        <v>8434.74</v>
      </c>
      <c r="O724" s="458">
        <v>19.09</v>
      </c>
      <c r="P724" s="458">
        <v>35516.5</v>
      </c>
      <c r="Q724" s="458">
        <v>32.700000000000003</v>
      </c>
      <c r="R724" s="458"/>
      <c r="S724" s="458"/>
      <c r="T724" s="458">
        <v>750.13</v>
      </c>
      <c r="U724" s="458">
        <v>1287.56</v>
      </c>
      <c r="V724" s="458">
        <v>12258.29</v>
      </c>
      <c r="W724" s="458">
        <v>9.0399999999999991</v>
      </c>
      <c r="X724" s="458">
        <v>39561</v>
      </c>
      <c r="Y724" s="458">
        <v>69</v>
      </c>
      <c r="Z724" s="458"/>
      <c r="AA724" s="458"/>
      <c r="AB724" s="458">
        <v>9956.83</v>
      </c>
      <c r="AC724" s="458">
        <v>0</v>
      </c>
      <c r="AD724" s="458"/>
      <c r="AE724" s="461"/>
      <c r="AF724" s="458"/>
      <c r="AG724" s="459"/>
      <c r="AH724" s="458"/>
      <c r="AI724" s="461"/>
      <c r="AJ724" s="462">
        <v>1635.48</v>
      </c>
      <c r="AK724" s="459">
        <v>12.78</v>
      </c>
      <c r="AL724" s="462">
        <v>105.64</v>
      </c>
      <c r="AM724" s="459">
        <v>0.01</v>
      </c>
      <c r="AN724" s="462">
        <v>360.23</v>
      </c>
      <c r="AO724" s="459">
        <v>0</v>
      </c>
    </row>
    <row r="725" spans="1:41" ht="15" x14ac:dyDescent="0.2">
      <c r="A725" s="383">
        <f t="shared" si="39"/>
        <v>45917</v>
      </c>
      <c r="B725" s="93" t="s">
        <v>285</v>
      </c>
      <c r="C725" s="101" t="str">
        <f t="shared" si="38"/>
        <v>45917 1200H</v>
      </c>
      <c r="D725" s="362">
        <v>3341.89</v>
      </c>
      <c r="E725" s="363">
        <v>49.78</v>
      </c>
      <c r="F725" s="362">
        <v>1139.3900000000001</v>
      </c>
      <c r="G725" s="363">
        <v>6.21</v>
      </c>
      <c r="H725" s="493">
        <v>16.12</v>
      </c>
      <c r="I725" s="494">
        <v>0.01</v>
      </c>
      <c r="J725" s="456">
        <v>77820.56</v>
      </c>
      <c r="K725" s="454">
        <v>975.62</v>
      </c>
      <c r="L725" s="454">
        <v>34052.53</v>
      </c>
      <c r="M725" s="455">
        <v>118.34</v>
      </c>
      <c r="N725" s="456">
        <v>8440.5300000000007</v>
      </c>
      <c r="O725" s="454">
        <v>19.09</v>
      </c>
      <c r="P725" s="454">
        <v>35518.699999999997</v>
      </c>
      <c r="Q725" s="454">
        <v>32.799999999999997</v>
      </c>
      <c r="R725" s="454"/>
      <c r="S725" s="454"/>
      <c r="T725" s="454">
        <v>750.16</v>
      </c>
      <c r="U725" s="454">
        <v>1288.8699999999999</v>
      </c>
      <c r="V725" s="454">
        <v>12261.93</v>
      </c>
      <c r="W725" s="454">
        <v>9.0399999999999991</v>
      </c>
      <c r="X725" s="454">
        <v>39568</v>
      </c>
      <c r="Y725" s="454">
        <v>69</v>
      </c>
      <c r="Z725" s="454"/>
      <c r="AA725" s="454"/>
      <c r="AB725" s="454">
        <v>9962.59</v>
      </c>
      <c r="AC725" s="454">
        <v>0</v>
      </c>
      <c r="AD725" s="454"/>
      <c r="AE725" s="428"/>
      <c r="AF725" s="454"/>
      <c r="AG725" s="455"/>
      <c r="AH725" s="454"/>
      <c r="AI725" s="428"/>
      <c r="AJ725" s="457">
        <v>1641.67</v>
      </c>
      <c r="AK725" s="455">
        <v>12.78</v>
      </c>
      <c r="AL725" s="457">
        <v>105.64</v>
      </c>
      <c r="AM725" s="455">
        <v>0.01</v>
      </c>
      <c r="AN725" s="457">
        <v>362.02</v>
      </c>
      <c r="AO725" s="455">
        <v>0</v>
      </c>
    </row>
    <row r="726" spans="1:41" ht="15" x14ac:dyDescent="0.2">
      <c r="A726" s="383">
        <f t="shared" si="39"/>
        <v>45918</v>
      </c>
      <c r="B726" s="93" t="s">
        <v>2185</v>
      </c>
      <c r="C726" s="101" t="str">
        <f t="shared" si="38"/>
        <v>45918 0000H</v>
      </c>
      <c r="D726" s="261">
        <v>3346.26</v>
      </c>
      <c r="E726" s="262">
        <v>49.78</v>
      </c>
      <c r="F726" s="261">
        <v>1139.3900000000001</v>
      </c>
      <c r="G726" s="262">
        <v>6.21</v>
      </c>
      <c r="H726" s="493">
        <v>16.12</v>
      </c>
      <c r="I726" s="494">
        <v>0.01</v>
      </c>
      <c r="J726" s="460">
        <v>77835.520000000004</v>
      </c>
      <c r="K726" s="458">
        <v>975.62</v>
      </c>
      <c r="L726" s="458">
        <v>34055.86</v>
      </c>
      <c r="M726" s="459">
        <v>118.35</v>
      </c>
      <c r="N726" s="460">
        <v>8446.36</v>
      </c>
      <c r="O726" s="458">
        <v>19.09</v>
      </c>
      <c r="P726" s="458">
        <v>35521.800000000003</v>
      </c>
      <c r="Q726" s="458">
        <v>32.799999999999997</v>
      </c>
      <c r="R726" s="458"/>
      <c r="S726" s="458"/>
      <c r="T726" s="458">
        <v>750.16</v>
      </c>
      <c r="U726" s="458">
        <v>1290.58</v>
      </c>
      <c r="V726" s="458">
        <v>12266.38</v>
      </c>
      <c r="W726" s="458">
        <v>9.0399999999999991</v>
      </c>
      <c r="X726" s="458">
        <v>39575</v>
      </c>
      <c r="Y726" s="458">
        <v>69</v>
      </c>
      <c r="Z726" s="458"/>
      <c r="AA726" s="458"/>
      <c r="AB726" s="458">
        <v>9969.25</v>
      </c>
      <c r="AC726" s="458">
        <v>0</v>
      </c>
      <c r="AD726" s="458"/>
      <c r="AE726" s="461"/>
      <c r="AF726" s="458"/>
      <c r="AG726" s="459"/>
      <c r="AH726" s="458"/>
      <c r="AI726" s="461"/>
      <c r="AJ726" s="462">
        <v>1648.19</v>
      </c>
      <c r="AK726" s="459">
        <v>12.78</v>
      </c>
      <c r="AL726" s="462">
        <v>105.64</v>
      </c>
      <c r="AM726" s="459">
        <v>0.01</v>
      </c>
      <c r="AN726" s="462">
        <v>363.87</v>
      </c>
      <c r="AO726" s="459">
        <v>0</v>
      </c>
    </row>
    <row r="727" spans="1:41" ht="15" x14ac:dyDescent="0.2">
      <c r="A727" s="383">
        <f t="shared" si="39"/>
        <v>45918</v>
      </c>
      <c r="B727" s="93" t="s">
        <v>285</v>
      </c>
      <c r="C727" s="101" t="str">
        <f t="shared" si="38"/>
        <v>45918 1200H</v>
      </c>
      <c r="D727" s="362">
        <v>3349.79</v>
      </c>
      <c r="E727" s="363">
        <v>49.78</v>
      </c>
      <c r="F727" s="362">
        <v>1139.3900000000001</v>
      </c>
      <c r="G727" s="363">
        <v>6.21</v>
      </c>
      <c r="H727" s="493">
        <v>16.12</v>
      </c>
      <c r="I727" s="494">
        <v>0.01</v>
      </c>
      <c r="J727" s="456">
        <v>77840.84</v>
      </c>
      <c r="K727" s="454">
        <v>975.84</v>
      </c>
      <c r="L727" s="454">
        <v>34057.019999999997</v>
      </c>
      <c r="M727" s="455">
        <v>118.38</v>
      </c>
      <c r="N727" s="456">
        <v>8452.2000000000007</v>
      </c>
      <c r="O727" s="454">
        <v>19.09</v>
      </c>
      <c r="P727" s="454">
        <v>35524</v>
      </c>
      <c r="Q727" s="454">
        <v>32.799999999999997</v>
      </c>
      <c r="R727" s="454"/>
      <c r="S727" s="454"/>
      <c r="T727" s="454">
        <v>750.18</v>
      </c>
      <c r="U727" s="454">
        <v>1291.76</v>
      </c>
      <c r="V727" s="454">
        <v>12270.07</v>
      </c>
      <c r="W727" s="454">
        <v>9.0399999999999991</v>
      </c>
      <c r="X727" s="454">
        <v>39582</v>
      </c>
      <c r="Y727" s="454">
        <v>69</v>
      </c>
      <c r="Z727" s="454"/>
      <c r="AA727" s="454"/>
      <c r="AB727" s="454">
        <v>9975.09</v>
      </c>
      <c r="AC727" s="454">
        <v>0</v>
      </c>
      <c r="AD727" s="454"/>
      <c r="AE727" s="428"/>
      <c r="AF727" s="454"/>
      <c r="AG727" s="455"/>
      <c r="AH727" s="454"/>
      <c r="AI727" s="428"/>
      <c r="AJ727" s="457">
        <v>1654.14</v>
      </c>
      <c r="AK727" s="455">
        <v>12.79</v>
      </c>
      <c r="AL727" s="457">
        <v>105.64</v>
      </c>
      <c r="AM727" s="455">
        <v>0.01</v>
      </c>
      <c r="AN727" s="457">
        <v>365.54</v>
      </c>
      <c r="AO727" s="455">
        <v>0</v>
      </c>
    </row>
    <row r="728" spans="1:41" ht="15" x14ac:dyDescent="0.2">
      <c r="A728" s="383">
        <f t="shared" si="39"/>
        <v>45919</v>
      </c>
      <c r="B728" s="93" t="s">
        <v>2185</v>
      </c>
      <c r="C728" s="101" t="str">
        <f t="shared" si="38"/>
        <v>45919 0000H</v>
      </c>
      <c r="D728" s="261">
        <v>3354.15</v>
      </c>
      <c r="E728" s="262">
        <v>49.78</v>
      </c>
      <c r="F728" s="261">
        <v>1139.3900000000001</v>
      </c>
      <c r="G728" s="262">
        <v>6.21</v>
      </c>
      <c r="H728" s="493">
        <v>16.12</v>
      </c>
      <c r="I728" s="494">
        <v>0.01</v>
      </c>
      <c r="J728" s="460">
        <v>77854.460000000006</v>
      </c>
      <c r="K728" s="458">
        <v>975.88</v>
      </c>
      <c r="L728" s="458">
        <v>34060.31</v>
      </c>
      <c r="M728" s="459">
        <v>118.38</v>
      </c>
      <c r="N728" s="460">
        <v>8457.9599999999991</v>
      </c>
      <c r="O728" s="458">
        <v>19.09</v>
      </c>
      <c r="P728" s="458">
        <v>35527.300000000003</v>
      </c>
      <c r="Q728" s="458">
        <v>32.799999999999997</v>
      </c>
      <c r="R728" s="458"/>
      <c r="S728" s="458"/>
      <c r="T728" s="458">
        <v>750.19</v>
      </c>
      <c r="U728" s="458">
        <v>1293.3399999999999</v>
      </c>
      <c r="V728" s="458">
        <v>12274.32</v>
      </c>
      <c r="W728" s="458">
        <v>9.0399999999999991</v>
      </c>
      <c r="X728" s="458">
        <v>39588</v>
      </c>
      <c r="Y728" s="458">
        <v>69</v>
      </c>
      <c r="Z728" s="458"/>
      <c r="AA728" s="458"/>
      <c r="AB728" s="458">
        <v>9982.32</v>
      </c>
      <c r="AC728" s="458">
        <v>0</v>
      </c>
      <c r="AD728" s="458"/>
      <c r="AE728" s="461"/>
      <c r="AF728" s="458"/>
      <c r="AG728" s="459"/>
      <c r="AH728" s="458"/>
      <c r="AI728" s="461"/>
      <c r="AJ728" s="462">
        <v>1660.49</v>
      </c>
      <c r="AK728" s="459">
        <v>12.79</v>
      </c>
      <c r="AL728" s="462">
        <v>105.67</v>
      </c>
      <c r="AM728" s="459">
        <v>0.01</v>
      </c>
      <c r="AN728" s="462">
        <v>367.39</v>
      </c>
      <c r="AO728" s="459">
        <v>0</v>
      </c>
    </row>
    <row r="729" spans="1:41" ht="15" x14ac:dyDescent="0.2">
      <c r="A729" s="383">
        <f t="shared" si="39"/>
        <v>45919</v>
      </c>
      <c r="B729" s="93" t="s">
        <v>285</v>
      </c>
      <c r="C729" s="101" t="str">
        <f t="shared" si="38"/>
        <v>45919 1200H</v>
      </c>
      <c r="D729" s="362">
        <v>3357.39</v>
      </c>
      <c r="E729" s="363">
        <v>49.78</v>
      </c>
      <c r="F729" s="362">
        <v>1139.3900000000001</v>
      </c>
      <c r="G729" s="363">
        <v>6.21</v>
      </c>
      <c r="H729" s="493">
        <v>16.12</v>
      </c>
      <c r="I729" s="494">
        <v>0.01</v>
      </c>
      <c r="J729" s="456">
        <v>77859.95</v>
      </c>
      <c r="K729" s="454">
        <v>976.1</v>
      </c>
      <c r="L729" s="454">
        <v>34061.35</v>
      </c>
      <c r="M729" s="455">
        <v>118.42</v>
      </c>
      <c r="N729" s="456">
        <v>8463.7800000000007</v>
      </c>
      <c r="O729" s="454">
        <v>19.09</v>
      </c>
      <c r="P729" s="454">
        <v>35529.1</v>
      </c>
      <c r="Q729" s="454">
        <v>32.9</v>
      </c>
      <c r="R729" s="454"/>
      <c r="S729" s="454"/>
      <c r="T729" s="454">
        <v>750.4</v>
      </c>
      <c r="U729" s="454">
        <v>1294.24</v>
      </c>
      <c r="V729" s="454">
        <v>12277.91</v>
      </c>
      <c r="W729" s="454">
        <v>9.0399999999999991</v>
      </c>
      <c r="X729" s="454">
        <v>39595</v>
      </c>
      <c r="Y729" s="454">
        <v>69</v>
      </c>
      <c r="Z729" s="454"/>
      <c r="AA729" s="454"/>
      <c r="AB729" s="454">
        <v>9988.44</v>
      </c>
      <c r="AC729" s="454">
        <v>0</v>
      </c>
      <c r="AD729" s="454"/>
      <c r="AE729" s="428"/>
      <c r="AF729" s="454"/>
      <c r="AG729" s="455"/>
      <c r="AH729" s="454"/>
      <c r="AI729" s="428"/>
      <c r="AJ729" s="457">
        <v>1667.67</v>
      </c>
      <c r="AK729" s="455">
        <v>12.79</v>
      </c>
      <c r="AL729" s="457">
        <v>105.89</v>
      </c>
      <c r="AM729" s="455">
        <v>0.01</v>
      </c>
      <c r="AN729" s="457">
        <v>369.15</v>
      </c>
      <c r="AO729" s="455">
        <v>0</v>
      </c>
    </row>
    <row r="730" spans="1:41" ht="15" x14ac:dyDescent="0.2">
      <c r="A730" s="383">
        <f t="shared" si="39"/>
        <v>45920</v>
      </c>
      <c r="B730" s="93" t="s">
        <v>2185</v>
      </c>
      <c r="C730" s="101" t="str">
        <f t="shared" si="38"/>
        <v>45920 0000H</v>
      </c>
      <c r="D730" s="261">
        <v>3361.83</v>
      </c>
      <c r="E730" s="262">
        <v>49.78</v>
      </c>
      <c r="F730" s="261">
        <v>1139.3900000000001</v>
      </c>
      <c r="G730" s="262">
        <v>6.21</v>
      </c>
      <c r="H730" s="493">
        <v>16.12</v>
      </c>
      <c r="I730" s="494">
        <v>0.01</v>
      </c>
      <c r="J730" s="460">
        <v>77876.009999999995</v>
      </c>
      <c r="K730" s="458">
        <v>976.1</v>
      </c>
      <c r="L730" s="458">
        <v>34064.71</v>
      </c>
      <c r="M730" s="459">
        <v>118.43</v>
      </c>
      <c r="N730" s="460">
        <v>8469.58</v>
      </c>
      <c r="O730" s="458">
        <v>19.09</v>
      </c>
      <c r="P730" s="458">
        <v>35532.400000000001</v>
      </c>
      <c r="Q730" s="458">
        <v>32.9</v>
      </c>
      <c r="R730" s="458"/>
      <c r="S730" s="458"/>
      <c r="T730" s="458">
        <v>750.47</v>
      </c>
      <c r="U730" s="458">
        <v>1295.46</v>
      </c>
      <c r="V730" s="458">
        <v>12282.35</v>
      </c>
      <c r="W730" s="458">
        <v>9.0399999999999991</v>
      </c>
      <c r="X730" s="458">
        <v>39601</v>
      </c>
      <c r="Y730" s="458">
        <v>69</v>
      </c>
      <c r="Z730" s="458"/>
      <c r="AA730" s="458"/>
      <c r="AB730" s="458">
        <v>9995.7000000000007</v>
      </c>
      <c r="AC730" s="458">
        <v>0</v>
      </c>
      <c r="AD730" s="458"/>
      <c r="AE730" s="461"/>
      <c r="AF730" s="458"/>
      <c r="AG730" s="459"/>
      <c r="AH730" s="458"/>
      <c r="AI730" s="461"/>
      <c r="AJ730" s="462">
        <v>1674.87</v>
      </c>
      <c r="AK730" s="459">
        <v>12.79</v>
      </c>
      <c r="AL730" s="462">
        <v>106.08</v>
      </c>
      <c r="AM730" s="459">
        <v>0.01</v>
      </c>
      <c r="AN730" s="462">
        <v>371.06</v>
      </c>
      <c r="AO730" s="459">
        <v>0</v>
      </c>
    </row>
    <row r="731" spans="1:41" ht="15" x14ac:dyDescent="0.2">
      <c r="A731" s="383">
        <f t="shared" si="39"/>
        <v>45920</v>
      </c>
      <c r="B731" s="93" t="s">
        <v>285</v>
      </c>
      <c r="C731" s="101" t="str">
        <f t="shared" si="38"/>
        <v>45920 1200H</v>
      </c>
      <c r="D731" s="362">
        <v>3365.3</v>
      </c>
      <c r="E731" s="363">
        <v>49.78</v>
      </c>
      <c r="F731" s="362">
        <v>1139.3900000000001</v>
      </c>
      <c r="G731" s="363">
        <v>6.21</v>
      </c>
      <c r="H731" s="493">
        <v>16.12</v>
      </c>
      <c r="I731" s="494">
        <v>0.01</v>
      </c>
      <c r="J731" s="456">
        <v>77880.740000000005</v>
      </c>
      <c r="K731" s="454">
        <v>976.34</v>
      </c>
      <c r="L731" s="454">
        <v>34064.71</v>
      </c>
      <c r="M731" s="455">
        <v>118.46</v>
      </c>
      <c r="N731" s="456">
        <v>8475.42</v>
      </c>
      <c r="O731" s="454">
        <v>19.09</v>
      </c>
      <c r="P731" s="454">
        <v>35534.800000000003</v>
      </c>
      <c r="Q731" s="454">
        <v>32.9</v>
      </c>
      <c r="R731" s="454"/>
      <c r="S731" s="454"/>
      <c r="T731" s="454">
        <v>750.51</v>
      </c>
      <c r="U731" s="454">
        <v>1296.6500000000001</v>
      </c>
      <c r="V731" s="454">
        <v>12285.98</v>
      </c>
      <c r="W731" s="454">
        <v>9.0399999999999991</v>
      </c>
      <c r="X731" s="454">
        <v>39607</v>
      </c>
      <c r="Y731" s="454">
        <v>69</v>
      </c>
      <c r="Z731" s="454"/>
      <c r="AA731" s="454"/>
      <c r="AB731" s="454">
        <v>10001.82</v>
      </c>
      <c r="AC731" s="454">
        <v>0</v>
      </c>
      <c r="AD731" s="454"/>
      <c r="AE731" s="428"/>
      <c r="AF731" s="454"/>
      <c r="AG731" s="455"/>
      <c r="AH731" s="454"/>
      <c r="AI731" s="428"/>
      <c r="AJ731" s="457">
        <v>1680.15</v>
      </c>
      <c r="AK731" s="455">
        <v>12.79</v>
      </c>
      <c r="AL731" s="457">
        <v>106.08</v>
      </c>
      <c r="AM731" s="455">
        <v>0.01</v>
      </c>
      <c r="AN731" s="457">
        <v>372.58</v>
      </c>
      <c r="AO731" s="455">
        <v>0</v>
      </c>
    </row>
    <row r="732" spans="1:41" ht="15" x14ac:dyDescent="0.2">
      <c r="A732" s="383">
        <f t="shared" si="39"/>
        <v>45921</v>
      </c>
      <c r="B732" s="93" t="s">
        <v>2185</v>
      </c>
      <c r="C732" s="101" t="str">
        <f t="shared" si="38"/>
        <v>45921 0000H</v>
      </c>
      <c r="D732" s="261">
        <v>3369.81</v>
      </c>
      <c r="E732" s="262">
        <v>49.78</v>
      </c>
      <c r="F732" s="261">
        <v>1139.3900000000001</v>
      </c>
      <c r="G732" s="262">
        <v>6.21</v>
      </c>
      <c r="H732" s="493">
        <v>16.12</v>
      </c>
      <c r="I732" s="494">
        <v>0.01</v>
      </c>
      <c r="J732" s="460">
        <v>77893.41</v>
      </c>
      <c r="K732" s="458">
        <v>976.34</v>
      </c>
      <c r="L732" s="458">
        <v>34064.74</v>
      </c>
      <c r="M732" s="459">
        <v>118.51</v>
      </c>
      <c r="N732" s="460">
        <v>8481.2099999999991</v>
      </c>
      <c r="O732" s="458">
        <v>19.09</v>
      </c>
      <c r="P732" s="458">
        <v>35537.699999999997</v>
      </c>
      <c r="Q732" s="458">
        <v>33</v>
      </c>
      <c r="R732" s="458"/>
      <c r="S732" s="458"/>
      <c r="T732" s="458">
        <v>750.69</v>
      </c>
      <c r="U732" s="458">
        <v>1297.7</v>
      </c>
      <c r="V732" s="458">
        <v>12290.79</v>
      </c>
      <c r="W732" s="458">
        <v>9.0399999999999991</v>
      </c>
      <c r="X732" s="458">
        <v>39615</v>
      </c>
      <c r="Y732" s="458">
        <v>69</v>
      </c>
      <c r="Z732" s="458"/>
      <c r="AA732" s="458"/>
      <c r="AB732" s="458">
        <v>10009.120000000001</v>
      </c>
      <c r="AC732" s="458">
        <v>0</v>
      </c>
      <c r="AD732" s="458"/>
      <c r="AE732" s="461"/>
      <c r="AF732" s="458"/>
      <c r="AG732" s="459"/>
      <c r="AH732" s="458"/>
      <c r="AI732" s="461"/>
      <c r="AJ732" s="462">
        <v>1688.69</v>
      </c>
      <c r="AK732" s="459">
        <v>12.79</v>
      </c>
      <c r="AL732" s="462">
        <v>106.57</v>
      </c>
      <c r="AM732" s="459">
        <v>0.01</v>
      </c>
      <c r="AN732" s="462">
        <v>374.55</v>
      </c>
      <c r="AO732" s="459">
        <v>0</v>
      </c>
    </row>
    <row r="733" spans="1:41" ht="15" x14ac:dyDescent="0.2">
      <c r="A733" s="383">
        <f t="shared" si="39"/>
        <v>45921</v>
      </c>
      <c r="B733" s="93" t="s">
        <v>285</v>
      </c>
      <c r="C733" s="101" t="str">
        <f t="shared" si="38"/>
        <v>45921 1200H</v>
      </c>
      <c r="D733" s="362">
        <v>3372.98</v>
      </c>
      <c r="E733" s="363">
        <v>49.78</v>
      </c>
      <c r="F733" s="362">
        <v>1139.3900000000001</v>
      </c>
      <c r="G733" s="363">
        <v>6.21</v>
      </c>
      <c r="H733" s="493">
        <v>16.12</v>
      </c>
      <c r="I733" s="494">
        <v>0.01</v>
      </c>
      <c r="J733" s="456">
        <v>77897.89</v>
      </c>
      <c r="K733" s="454">
        <v>976.66</v>
      </c>
      <c r="L733" s="454">
        <v>34065.1</v>
      </c>
      <c r="M733" s="455">
        <v>118.55</v>
      </c>
      <c r="N733" s="456">
        <v>8487.0300000000007</v>
      </c>
      <c r="O733" s="454">
        <v>19.09</v>
      </c>
      <c r="P733" s="454">
        <v>35539.699999999997</v>
      </c>
      <c r="Q733" s="454">
        <v>33</v>
      </c>
      <c r="R733" s="454"/>
      <c r="S733" s="454"/>
      <c r="T733" s="454">
        <v>750.69</v>
      </c>
      <c r="U733" s="454">
        <v>1299.06</v>
      </c>
      <c r="V733" s="454">
        <v>12294.65</v>
      </c>
      <c r="W733" s="454">
        <v>9.0399999999999991</v>
      </c>
      <c r="X733" s="454">
        <v>39621</v>
      </c>
      <c r="Y733" s="454">
        <v>69</v>
      </c>
      <c r="Z733" s="454"/>
      <c r="AA733" s="454"/>
      <c r="AB733" s="454">
        <v>10015.040000000001</v>
      </c>
      <c r="AC733" s="454">
        <v>0</v>
      </c>
      <c r="AD733" s="454"/>
      <c r="AE733" s="428"/>
      <c r="AF733" s="454"/>
      <c r="AG733" s="455"/>
      <c r="AH733" s="454"/>
      <c r="AI733" s="428"/>
      <c r="AJ733" s="457">
        <v>1695.16</v>
      </c>
      <c r="AK733" s="455">
        <v>12.79</v>
      </c>
      <c r="AL733" s="457">
        <v>106.57</v>
      </c>
      <c r="AM733" s="455">
        <v>0.01</v>
      </c>
      <c r="AN733" s="457">
        <v>376.38</v>
      </c>
      <c r="AO733" s="455">
        <v>0</v>
      </c>
    </row>
    <row r="734" spans="1:41" ht="15" x14ac:dyDescent="0.2">
      <c r="A734" s="383">
        <f t="shared" si="39"/>
        <v>45922</v>
      </c>
      <c r="B734" s="93" t="s">
        <v>2185</v>
      </c>
      <c r="C734" s="101" t="str">
        <f t="shared" si="38"/>
        <v>45922 0000H</v>
      </c>
      <c r="D734" s="261">
        <v>3376.24</v>
      </c>
      <c r="E734" s="262">
        <v>49.78</v>
      </c>
      <c r="F734" s="261">
        <v>1139.3900000000001</v>
      </c>
      <c r="G734" s="262">
        <v>6.21</v>
      </c>
      <c r="H734" s="493">
        <v>16.12</v>
      </c>
      <c r="I734" s="494">
        <v>0.01</v>
      </c>
      <c r="J734" s="460">
        <v>77912.960000000006</v>
      </c>
      <c r="K734" s="458">
        <v>976.7</v>
      </c>
      <c r="L734" s="458">
        <v>34068.78</v>
      </c>
      <c r="M734" s="459">
        <v>118.56</v>
      </c>
      <c r="N734" s="460">
        <v>8492.7900000000009</v>
      </c>
      <c r="O734" s="458">
        <v>19.09</v>
      </c>
      <c r="P734" s="458">
        <v>35543.1</v>
      </c>
      <c r="Q734" s="458">
        <v>33</v>
      </c>
      <c r="R734" s="458"/>
      <c r="S734" s="458"/>
      <c r="T734" s="458">
        <v>750.7</v>
      </c>
      <c r="U734" s="458">
        <v>1300.75</v>
      </c>
      <c r="V734" s="458">
        <v>12299.21</v>
      </c>
      <c r="W734" s="458">
        <v>9.0399999999999991</v>
      </c>
      <c r="X734" s="458">
        <v>39628</v>
      </c>
      <c r="Y734" s="458">
        <v>69</v>
      </c>
      <c r="Z734" s="458"/>
      <c r="AA734" s="458"/>
      <c r="AB734" s="458">
        <v>10021.92</v>
      </c>
      <c r="AC734" s="458">
        <v>0</v>
      </c>
      <c r="AD734" s="458"/>
      <c r="AE734" s="461"/>
      <c r="AF734" s="458"/>
      <c r="AG734" s="459"/>
      <c r="AH734" s="458"/>
      <c r="AI734" s="461"/>
      <c r="AJ734" s="462">
        <v>1702.93</v>
      </c>
      <c r="AK734" s="459">
        <v>12.79</v>
      </c>
      <c r="AL734" s="462">
        <v>106.88</v>
      </c>
      <c r="AM734" s="459">
        <v>0.01</v>
      </c>
      <c r="AN734" s="462">
        <v>378.33</v>
      </c>
      <c r="AO734" s="459">
        <v>0</v>
      </c>
    </row>
    <row r="735" spans="1:41" ht="15" x14ac:dyDescent="0.2">
      <c r="A735" s="383">
        <f t="shared" si="39"/>
        <v>45922</v>
      </c>
      <c r="B735" s="93" t="s">
        <v>285</v>
      </c>
      <c r="C735" s="101" t="str">
        <f t="shared" si="38"/>
        <v>45922 1200H</v>
      </c>
      <c r="D735" s="362">
        <v>3379.7</v>
      </c>
      <c r="E735" s="363">
        <v>49.78</v>
      </c>
      <c r="F735" s="362">
        <v>1139.3900000000001</v>
      </c>
      <c r="G735" s="363">
        <v>6.21</v>
      </c>
      <c r="H735" s="493">
        <v>16.12</v>
      </c>
      <c r="I735" s="494">
        <v>0.01</v>
      </c>
      <c r="J735" s="456">
        <v>77918.2</v>
      </c>
      <c r="K735" s="454">
        <v>977.02</v>
      </c>
      <c r="L735" s="454">
        <v>34069.949999999997</v>
      </c>
      <c r="M735" s="455">
        <v>118.59</v>
      </c>
      <c r="N735" s="456">
        <v>8498.6200000000008</v>
      </c>
      <c r="O735" s="454">
        <v>19.09</v>
      </c>
      <c r="P735" s="454">
        <v>35545</v>
      </c>
      <c r="Q735" s="454">
        <v>33</v>
      </c>
      <c r="R735" s="454"/>
      <c r="S735" s="454"/>
      <c r="T735" s="454">
        <v>750.75</v>
      </c>
      <c r="U735" s="454">
        <v>1302.08</v>
      </c>
      <c r="V735" s="454">
        <v>12303.02</v>
      </c>
      <c r="W735" s="454">
        <v>9.0399999999999991</v>
      </c>
      <c r="X735" s="454">
        <v>39634</v>
      </c>
      <c r="Y735" s="454">
        <v>69</v>
      </c>
      <c r="Z735" s="454"/>
      <c r="AA735" s="454"/>
      <c r="AB735" s="454">
        <v>10028.049999999999</v>
      </c>
      <c r="AC735" s="454">
        <v>0</v>
      </c>
      <c r="AD735" s="454"/>
      <c r="AE735" s="428"/>
      <c r="AF735" s="454"/>
      <c r="AG735" s="455"/>
      <c r="AH735" s="454"/>
      <c r="AI735" s="428"/>
      <c r="AJ735" s="457">
        <v>1708.79</v>
      </c>
      <c r="AK735" s="455">
        <v>12.79</v>
      </c>
      <c r="AL735" s="457">
        <v>106.88</v>
      </c>
      <c r="AM735" s="455">
        <v>0.01</v>
      </c>
      <c r="AN735" s="457">
        <v>379.99</v>
      </c>
      <c r="AO735" s="455">
        <v>0</v>
      </c>
    </row>
    <row r="736" spans="1:41" ht="15" x14ac:dyDescent="0.2">
      <c r="A736" s="383">
        <f t="shared" si="39"/>
        <v>45923</v>
      </c>
      <c r="B736" s="93" t="s">
        <v>2185</v>
      </c>
      <c r="C736" s="101" t="str">
        <f t="shared" si="38"/>
        <v>45923 0000H</v>
      </c>
      <c r="D736" s="261">
        <v>3383.89</v>
      </c>
      <c r="E736" s="262">
        <v>49.78</v>
      </c>
      <c r="F736" s="261">
        <v>1139.3900000000001</v>
      </c>
      <c r="G736" s="262">
        <v>6.21</v>
      </c>
      <c r="H736" s="493">
        <v>16.12</v>
      </c>
      <c r="I736" s="494">
        <v>0.01</v>
      </c>
      <c r="J736" s="460">
        <v>77931.73</v>
      </c>
      <c r="K736" s="458">
        <v>977.05</v>
      </c>
      <c r="L736" s="458">
        <v>34073.11</v>
      </c>
      <c r="M736" s="459">
        <v>118.6</v>
      </c>
      <c r="N736" s="460">
        <v>8504.33</v>
      </c>
      <c r="O736" s="458">
        <v>19.09</v>
      </c>
      <c r="P736" s="458">
        <v>35548</v>
      </c>
      <c r="Q736" s="458">
        <v>33</v>
      </c>
      <c r="R736" s="458"/>
      <c r="S736" s="458"/>
      <c r="T736" s="458">
        <v>750.75</v>
      </c>
      <c r="U736" s="458">
        <v>1303.77</v>
      </c>
      <c r="V736" s="458">
        <v>12307.53</v>
      </c>
      <c r="W736" s="458">
        <v>9.0399999999999991</v>
      </c>
      <c r="X736" s="458">
        <v>39641</v>
      </c>
      <c r="Y736" s="458">
        <v>69</v>
      </c>
      <c r="Z736" s="458"/>
      <c r="AA736" s="458"/>
      <c r="AB736" s="458">
        <v>10035.09</v>
      </c>
      <c r="AC736" s="458">
        <v>0</v>
      </c>
      <c r="AD736" s="458"/>
      <c r="AE736" s="461"/>
      <c r="AF736" s="458"/>
      <c r="AG736" s="459"/>
      <c r="AH736" s="458"/>
      <c r="AI736" s="461"/>
      <c r="AJ736" s="462">
        <v>1715.81</v>
      </c>
      <c r="AK736" s="459">
        <v>12.79</v>
      </c>
      <c r="AL736" s="462">
        <v>107.1</v>
      </c>
      <c r="AM736" s="459">
        <v>0.01</v>
      </c>
      <c r="AN736" s="462">
        <v>381.78</v>
      </c>
      <c r="AO736" s="459">
        <v>0</v>
      </c>
    </row>
    <row r="737" spans="1:41" ht="15" x14ac:dyDescent="0.2">
      <c r="A737" s="383">
        <f t="shared" si="39"/>
        <v>45923</v>
      </c>
      <c r="B737" s="93" t="s">
        <v>285</v>
      </c>
      <c r="C737" s="101" t="str">
        <f t="shared" si="38"/>
        <v>45923 1200H</v>
      </c>
      <c r="D737" s="362">
        <v>3387.46</v>
      </c>
      <c r="E737" s="363">
        <v>49.78</v>
      </c>
      <c r="F737" s="362">
        <v>1139.3900000000001</v>
      </c>
      <c r="G737" s="363">
        <v>6.21</v>
      </c>
      <c r="H737" s="493">
        <v>16.12</v>
      </c>
      <c r="I737" s="494">
        <v>0.01</v>
      </c>
      <c r="J737" s="456">
        <v>77936.44</v>
      </c>
      <c r="K737" s="454">
        <v>977.34</v>
      </c>
      <c r="L737" s="454">
        <v>34074.44</v>
      </c>
      <c r="M737" s="455">
        <v>118.63</v>
      </c>
      <c r="N737" s="456">
        <v>8510.14</v>
      </c>
      <c r="O737" s="454">
        <v>19.09</v>
      </c>
      <c r="P737" s="454">
        <v>35550.1</v>
      </c>
      <c r="Q737" s="454">
        <v>33.1</v>
      </c>
      <c r="R737" s="454"/>
      <c r="S737" s="454"/>
      <c r="T737" s="454">
        <v>750.75</v>
      </c>
      <c r="U737" s="454">
        <v>1304.97</v>
      </c>
      <c r="V737" s="454">
        <v>12311.31</v>
      </c>
      <c r="W737" s="454">
        <v>9.0399999999999991</v>
      </c>
      <c r="X737" s="454">
        <v>39647</v>
      </c>
      <c r="Y737" s="454">
        <v>69</v>
      </c>
      <c r="Z737" s="454"/>
      <c r="AA737" s="454"/>
      <c r="AB737" s="454">
        <v>10041.16</v>
      </c>
      <c r="AC737" s="454">
        <v>0</v>
      </c>
      <c r="AD737" s="454"/>
      <c r="AE737" s="428"/>
      <c r="AF737" s="454"/>
      <c r="AG737" s="455"/>
      <c r="AH737" s="454"/>
      <c r="AI737" s="428"/>
      <c r="AJ737" s="457">
        <v>1722.05</v>
      </c>
      <c r="AK737" s="455">
        <v>12.79</v>
      </c>
      <c r="AL737" s="457">
        <v>107.1</v>
      </c>
      <c r="AM737" s="455">
        <v>0.01</v>
      </c>
      <c r="AN737" s="457">
        <v>383.56</v>
      </c>
      <c r="AO737" s="455">
        <v>0</v>
      </c>
    </row>
    <row r="738" spans="1:41" ht="15" x14ac:dyDescent="0.2">
      <c r="A738" s="383">
        <f t="shared" si="39"/>
        <v>45924</v>
      </c>
      <c r="B738" s="93" t="s">
        <v>2185</v>
      </c>
      <c r="C738" s="101" t="str">
        <f t="shared" si="38"/>
        <v>45924 0000H</v>
      </c>
      <c r="D738" s="261">
        <v>3391.99</v>
      </c>
      <c r="E738" s="262">
        <v>49.78</v>
      </c>
      <c r="F738" s="261">
        <v>1139.3900000000001</v>
      </c>
      <c r="G738" s="262">
        <v>6.21</v>
      </c>
      <c r="H738" s="493">
        <v>16.12</v>
      </c>
      <c r="I738" s="494">
        <v>0.01</v>
      </c>
      <c r="J738" s="460">
        <v>77951.78</v>
      </c>
      <c r="K738" s="458">
        <v>977.36</v>
      </c>
      <c r="L738" s="458">
        <v>34078.300000000003</v>
      </c>
      <c r="M738" s="459">
        <v>118.63</v>
      </c>
      <c r="N738" s="460">
        <v>8515.9</v>
      </c>
      <c r="O738" s="458">
        <v>19.09</v>
      </c>
      <c r="P738" s="458">
        <v>35553.599999999999</v>
      </c>
      <c r="Q738" s="458">
        <v>33.1</v>
      </c>
      <c r="R738" s="458"/>
      <c r="S738" s="458"/>
      <c r="T738" s="458">
        <v>750.79</v>
      </c>
      <c r="U738" s="458">
        <v>1306.2</v>
      </c>
      <c r="V738" s="458">
        <v>12316.11</v>
      </c>
      <c r="W738" s="458">
        <v>9.0399999999999991</v>
      </c>
      <c r="X738" s="491">
        <v>39665</v>
      </c>
      <c r="Y738" s="458">
        <v>69</v>
      </c>
      <c r="Z738" s="458"/>
      <c r="AA738" s="458"/>
      <c r="AB738" s="458">
        <v>10048.209999999999</v>
      </c>
      <c r="AC738" s="458">
        <v>0</v>
      </c>
      <c r="AD738" s="458"/>
      <c r="AE738" s="461"/>
      <c r="AF738" s="458"/>
      <c r="AG738" s="459"/>
      <c r="AH738" s="458"/>
      <c r="AI738" s="461"/>
      <c r="AJ738" s="462">
        <v>1728.84</v>
      </c>
      <c r="AK738" s="459">
        <v>12.79</v>
      </c>
      <c r="AL738" s="462">
        <v>107.1</v>
      </c>
      <c r="AM738" s="459">
        <v>0.01</v>
      </c>
      <c r="AN738" s="462">
        <v>385.82</v>
      </c>
      <c r="AO738" s="459">
        <v>0</v>
      </c>
    </row>
    <row r="739" spans="1:41" ht="15" x14ac:dyDescent="0.2">
      <c r="A739" s="383">
        <f t="shared" si="39"/>
        <v>45924</v>
      </c>
      <c r="B739" s="93" t="s">
        <v>285</v>
      </c>
      <c r="C739" s="427" t="str">
        <f t="shared" si="38"/>
        <v>45924 1200H</v>
      </c>
      <c r="D739" s="362">
        <v>3395.68</v>
      </c>
      <c r="E739" s="363">
        <v>49.78</v>
      </c>
      <c r="F739" s="362">
        <v>1139.3900000000001</v>
      </c>
      <c r="G739" s="363">
        <v>6.21</v>
      </c>
      <c r="H739" s="493">
        <v>16.12</v>
      </c>
      <c r="I739" s="494">
        <v>0.01</v>
      </c>
      <c r="J739" s="456">
        <v>77956.960000000006</v>
      </c>
      <c r="K739" s="454">
        <v>977.63</v>
      </c>
      <c r="L739" s="454">
        <v>34079.870000000003</v>
      </c>
      <c r="M739" s="455">
        <v>118.66</v>
      </c>
      <c r="N739" s="456">
        <v>8521.7199999999993</v>
      </c>
      <c r="O739" s="454">
        <v>19.09</v>
      </c>
      <c r="P739" s="454">
        <v>35556.1</v>
      </c>
      <c r="Q739" s="454">
        <v>33.1</v>
      </c>
      <c r="R739" s="454"/>
      <c r="S739" s="454"/>
      <c r="T739" s="454">
        <v>750.86</v>
      </c>
      <c r="U739" s="454">
        <v>1307.2</v>
      </c>
      <c r="V739" s="454">
        <v>12319.9</v>
      </c>
      <c r="W739" s="454">
        <v>9.0399999999999991</v>
      </c>
      <c r="X739" s="454">
        <v>39662</v>
      </c>
      <c r="Y739" s="454">
        <v>69</v>
      </c>
      <c r="Z739" s="454"/>
      <c r="AA739" s="454"/>
      <c r="AB739" s="454">
        <v>10054.35</v>
      </c>
      <c r="AC739" s="454">
        <v>0</v>
      </c>
      <c r="AD739" s="454"/>
      <c r="AE739" s="428"/>
      <c r="AF739" s="454"/>
      <c r="AG739" s="455"/>
      <c r="AH739" s="454"/>
      <c r="AI739" s="428"/>
      <c r="AJ739" s="457">
        <v>1735.55</v>
      </c>
      <c r="AK739" s="455">
        <v>12.79</v>
      </c>
      <c r="AL739" s="457">
        <v>107.1</v>
      </c>
      <c r="AM739" s="455">
        <v>0.01</v>
      </c>
      <c r="AN739" s="457">
        <v>387.43</v>
      </c>
      <c r="AO739" s="455">
        <v>0</v>
      </c>
    </row>
    <row r="740" spans="1:41" ht="15" x14ac:dyDescent="0.2">
      <c r="A740" s="435">
        <f t="shared" si="39"/>
        <v>45925</v>
      </c>
      <c r="B740" s="436" t="s">
        <v>2185</v>
      </c>
      <c r="C740" s="437" t="str">
        <f t="shared" si="38"/>
        <v>45925 0000H</v>
      </c>
      <c r="D740" s="438">
        <v>3400.26</v>
      </c>
      <c r="E740" s="439">
        <v>49.78</v>
      </c>
      <c r="F740" s="438">
        <v>1139.3900000000001</v>
      </c>
      <c r="G740" s="439">
        <v>6.21</v>
      </c>
      <c r="H740" s="493">
        <v>16.12</v>
      </c>
      <c r="I740" s="494">
        <v>0.01</v>
      </c>
      <c r="J740" s="469">
        <v>77973.710000000006</v>
      </c>
      <c r="K740" s="467">
        <v>977.63</v>
      </c>
      <c r="L740" s="467">
        <v>34083.4</v>
      </c>
      <c r="M740" s="468">
        <v>118.67</v>
      </c>
      <c r="N740" s="469">
        <v>8527.48</v>
      </c>
      <c r="O740" s="467">
        <v>19.09</v>
      </c>
      <c r="P740" s="467">
        <v>35559.599999999999</v>
      </c>
      <c r="Q740" s="467">
        <v>33.1</v>
      </c>
      <c r="R740" s="467"/>
      <c r="S740" s="467"/>
      <c r="T740" s="467">
        <v>751.06</v>
      </c>
      <c r="U740" s="467">
        <v>1308.1300000000001</v>
      </c>
      <c r="V740" s="467">
        <v>12324.51</v>
      </c>
      <c r="W740" s="467">
        <v>9.0399999999999991</v>
      </c>
      <c r="X740" s="467">
        <v>39670</v>
      </c>
      <c r="Y740" s="467">
        <v>69</v>
      </c>
      <c r="Z740" s="467"/>
      <c r="AA740" s="467"/>
      <c r="AB740" s="467">
        <v>10060.969999999999</v>
      </c>
      <c r="AC740" s="467">
        <v>0</v>
      </c>
      <c r="AD740" s="467"/>
      <c r="AE740" s="470"/>
      <c r="AF740" s="467"/>
      <c r="AG740" s="468"/>
      <c r="AH740" s="467"/>
      <c r="AI740" s="470"/>
      <c r="AJ740" s="471">
        <v>1743.44</v>
      </c>
      <c r="AK740" s="468">
        <v>12.79</v>
      </c>
      <c r="AL740" s="471">
        <v>107.37</v>
      </c>
      <c r="AM740" s="468">
        <v>0.01</v>
      </c>
      <c r="AN740" s="471">
        <v>389.44</v>
      </c>
      <c r="AO740" s="468">
        <v>0</v>
      </c>
    </row>
    <row r="741" spans="1:41" ht="15.75" thickBot="1" x14ac:dyDescent="0.25">
      <c r="A741" s="389">
        <f t="shared" si="39"/>
        <v>45925</v>
      </c>
      <c r="B741" s="390" t="s">
        <v>285</v>
      </c>
      <c r="C741" s="391" t="str">
        <f t="shared" si="38"/>
        <v>45925 1200H</v>
      </c>
      <c r="D741" s="392">
        <v>3403.87</v>
      </c>
      <c r="E741" s="393">
        <v>49.78</v>
      </c>
      <c r="F741" s="447">
        <v>1139.3900000000001</v>
      </c>
      <c r="G741" s="448">
        <v>6.21</v>
      </c>
      <c r="H741" s="495">
        <v>16.12</v>
      </c>
      <c r="I741" s="496">
        <v>0.01</v>
      </c>
      <c r="J741" s="474">
        <v>77980.92</v>
      </c>
      <c r="K741" s="472">
        <v>977.83</v>
      </c>
      <c r="L741" s="472">
        <v>34084.33</v>
      </c>
      <c r="M741" s="473">
        <v>118.7</v>
      </c>
      <c r="N741" s="474">
        <v>8533.27</v>
      </c>
      <c r="O741" s="472">
        <v>19.09</v>
      </c>
      <c r="P741" s="472">
        <v>35562.699999999997</v>
      </c>
      <c r="Q741" s="472">
        <v>33.1</v>
      </c>
      <c r="R741" s="472"/>
      <c r="S741" s="472"/>
      <c r="T741" s="472">
        <v>751.19</v>
      </c>
      <c r="U741" s="472">
        <v>1309.1300000000001</v>
      </c>
      <c r="V741" s="472">
        <v>12328.52</v>
      </c>
      <c r="W741" s="472">
        <v>9.0399999999999991</v>
      </c>
      <c r="X741" s="472">
        <v>39676</v>
      </c>
      <c r="Y741" s="472">
        <v>69</v>
      </c>
      <c r="Z741" s="472"/>
      <c r="AA741" s="472"/>
      <c r="AB741" s="472">
        <v>10067.06</v>
      </c>
      <c r="AC741" s="472">
        <v>0</v>
      </c>
      <c r="AD741" s="472"/>
      <c r="AE741" s="475"/>
      <c r="AF741" s="472"/>
      <c r="AG741" s="473"/>
      <c r="AH741" s="472"/>
      <c r="AI741" s="475"/>
      <c r="AJ741" s="476">
        <v>1750.02</v>
      </c>
      <c r="AK741" s="473">
        <v>12.79</v>
      </c>
      <c r="AL741" s="476">
        <v>107.37</v>
      </c>
      <c r="AM741" s="473">
        <v>0.01</v>
      </c>
      <c r="AN741" s="476">
        <v>391.32</v>
      </c>
      <c r="AO741" s="473">
        <v>0</v>
      </c>
    </row>
    <row r="742" spans="1:41" ht="15" thickBot="1" x14ac:dyDescent="0.25"/>
    <row r="743" spans="1:41" ht="15" x14ac:dyDescent="0.2">
      <c r="A743" s="376">
        <f>A740+1</f>
        <v>45926</v>
      </c>
      <c r="B743" s="377" t="s">
        <v>2185</v>
      </c>
      <c r="C743" s="378" t="str">
        <f t="shared" ref="C743:C748" si="40">A743 &amp; " " &amp;B743</f>
        <v>45926 0000H</v>
      </c>
      <c r="D743" s="379">
        <v>3408.39</v>
      </c>
      <c r="E743" s="380">
        <v>49.78</v>
      </c>
      <c r="F743" s="379">
        <v>1139.3900000000001</v>
      </c>
      <c r="G743" s="380">
        <v>6.21</v>
      </c>
      <c r="H743" s="497">
        <v>16.12</v>
      </c>
      <c r="I743" s="498">
        <v>0.01</v>
      </c>
      <c r="J743" s="451">
        <v>77995.64</v>
      </c>
      <c r="K743" s="449">
        <v>977.83</v>
      </c>
      <c r="L743" s="449">
        <v>34087.83</v>
      </c>
      <c r="M743" s="450">
        <v>118.71</v>
      </c>
      <c r="N743" s="451">
        <v>8538.73</v>
      </c>
      <c r="O743" s="449">
        <v>19.09</v>
      </c>
      <c r="P743" s="449">
        <v>35566.1</v>
      </c>
      <c r="Q743" s="449">
        <v>33.1</v>
      </c>
      <c r="R743" s="449"/>
      <c r="S743" s="449"/>
      <c r="T743" s="449">
        <v>751.49</v>
      </c>
      <c r="U743" s="449">
        <v>1310</v>
      </c>
      <c r="V743" s="449">
        <v>12333.1</v>
      </c>
      <c r="W743" s="449">
        <v>9.0399999999999991</v>
      </c>
      <c r="X743" s="449">
        <v>39684</v>
      </c>
      <c r="Y743" s="449">
        <v>69</v>
      </c>
      <c r="Z743" s="449"/>
      <c r="AA743" s="449"/>
      <c r="AB743" s="449">
        <v>10073.68</v>
      </c>
      <c r="AC743" s="449">
        <v>0</v>
      </c>
      <c r="AD743" s="449"/>
      <c r="AE743" s="452"/>
      <c r="AF743" s="449"/>
      <c r="AG743" s="450"/>
      <c r="AH743" s="449"/>
      <c r="AI743" s="452"/>
      <c r="AJ743" s="453">
        <v>1756.95</v>
      </c>
      <c r="AK743" s="450">
        <v>12.79</v>
      </c>
      <c r="AL743" s="453">
        <v>107.37</v>
      </c>
      <c r="AM743" s="450">
        <v>0.01</v>
      </c>
      <c r="AN743" s="453">
        <v>393.29</v>
      </c>
      <c r="AO743" s="450">
        <v>0</v>
      </c>
    </row>
    <row r="744" spans="1:41" ht="15" x14ac:dyDescent="0.2">
      <c r="A744" s="383">
        <f>A743</f>
        <v>45926</v>
      </c>
      <c r="B744" s="93" t="s">
        <v>285</v>
      </c>
      <c r="C744" s="101" t="str">
        <f t="shared" si="40"/>
        <v>45926 1200H</v>
      </c>
      <c r="D744" s="362">
        <v>3411.99</v>
      </c>
      <c r="E744" s="363">
        <v>49.78</v>
      </c>
      <c r="F744" s="362">
        <v>1139.3900000000001</v>
      </c>
      <c r="G744" s="363">
        <v>6.21</v>
      </c>
      <c r="H744" s="493">
        <v>16.12</v>
      </c>
      <c r="I744" s="494">
        <v>0.01</v>
      </c>
      <c r="J744" s="456">
        <v>77997.759999999995</v>
      </c>
      <c r="K744" s="454">
        <v>978.15</v>
      </c>
      <c r="L744" s="454">
        <v>34088.69</v>
      </c>
      <c r="M744" s="455">
        <v>118.76</v>
      </c>
      <c r="N744" s="456">
        <v>8544.48</v>
      </c>
      <c r="O744" s="454">
        <v>19.09</v>
      </c>
      <c r="P744" s="454">
        <v>35568.199999999997</v>
      </c>
      <c r="Q744" s="454">
        <v>33.200000000000003</v>
      </c>
      <c r="R744" s="454"/>
      <c r="S744" s="454"/>
      <c r="T744" s="454">
        <v>751.5</v>
      </c>
      <c r="U744" s="454">
        <v>1311.21</v>
      </c>
      <c r="V744" s="454">
        <v>12336.6</v>
      </c>
      <c r="W744" s="454">
        <v>9.0399999999999991</v>
      </c>
      <c r="X744" s="454">
        <v>39690</v>
      </c>
      <c r="Y744" s="454">
        <v>69</v>
      </c>
      <c r="Z744" s="454"/>
      <c r="AA744" s="454"/>
      <c r="AB744" s="454">
        <v>10079.290000000001</v>
      </c>
      <c r="AC744" s="454">
        <v>0</v>
      </c>
      <c r="AD744" s="454"/>
      <c r="AE744" s="428"/>
      <c r="AF744" s="454"/>
      <c r="AG744" s="455"/>
      <c r="AH744" s="454"/>
      <c r="AI744" s="428"/>
      <c r="AJ744" s="457">
        <v>1763.34</v>
      </c>
      <c r="AK744" s="455">
        <v>13.79</v>
      </c>
      <c r="AL744" s="457">
        <v>107.37</v>
      </c>
      <c r="AM744" s="455">
        <v>0.01</v>
      </c>
      <c r="AN744" s="457">
        <v>395.11</v>
      </c>
      <c r="AO744" s="455">
        <v>0</v>
      </c>
    </row>
    <row r="745" spans="1:41" ht="15" x14ac:dyDescent="0.2">
      <c r="A745" s="383">
        <f t="shared" ref="A745:A800" si="41">A743+1</f>
        <v>45927</v>
      </c>
      <c r="B745" s="93" t="s">
        <v>2185</v>
      </c>
      <c r="C745" s="101" t="str">
        <f t="shared" si="40"/>
        <v>45927 0000H</v>
      </c>
      <c r="D745" s="261">
        <v>3416.32</v>
      </c>
      <c r="E745" s="262">
        <v>49.78</v>
      </c>
      <c r="F745" s="261">
        <v>1139.3900000000001</v>
      </c>
      <c r="G745" s="262">
        <v>6.21</v>
      </c>
      <c r="H745" s="493">
        <v>16.12</v>
      </c>
      <c r="I745" s="494">
        <v>0.01</v>
      </c>
      <c r="J745" s="460">
        <v>78004.289999999994</v>
      </c>
      <c r="K745" s="458">
        <v>978.2</v>
      </c>
      <c r="L745" s="458">
        <v>34091.839999999997</v>
      </c>
      <c r="M745" s="459">
        <v>118.77</v>
      </c>
      <c r="N745" s="460">
        <v>8550.2800000000007</v>
      </c>
      <c r="O745" s="458">
        <v>19.09</v>
      </c>
      <c r="P745" s="458">
        <v>35571.5</v>
      </c>
      <c r="Q745" s="458">
        <v>33.200000000000003</v>
      </c>
      <c r="R745" s="458"/>
      <c r="S745" s="458"/>
      <c r="T745" s="458">
        <v>751.5</v>
      </c>
      <c r="U745" s="458">
        <v>1312.67</v>
      </c>
      <c r="V745" s="458">
        <v>12340.69</v>
      </c>
      <c r="W745" s="458">
        <v>9.0399999999999991</v>
      </c>
      <c r="X745" s="458">
        <v>39697</v>
      </c>
      <c r="Y745" s="458">
        <v>69</v>
      </c>
      <c r="Z745" s="458"/>
      <c r="AA745" s="458"/>
      <c r="AB745" s="458">
        <v>10085.4</v>
      </c>
      <c r="AC745" s="458">
        <v>0</v>
      </c>
      <c r="AD745" s="458"/>
      <c r="AE745" s="461"/>
      <c r="AF745" s="458"/>
      <c r="AG745" s="459"/>
      <c r="AH745" s="458"/>
      <c r="AI745" s="461"/>
      <c r="AJ745" s="462">
        <v>1770.04</v>
      </c>
      <c r="AK745" s="459">
        <v>12.79</v>
      </c>
      <c r="AL745" s="462">
        <v>107.37</v>
      </c>
      <c r="AM745" s="459">
        <v>0.01</v>
      </c>
      <c r="AN745" s="462">
        <v>397.02</v>
      </c>
      <c r="AO745" s="459">
        <v>0</v>
      </c>
    </row>
    <row r="746" spans="1:41" ht="15" x14ac:dyDescent="0.2">
      <c r="A746" s="383">
        <f t="shared" si="41"/>
        <v>45927</v>
      </c>
      <c r="B746" s="93" t="s">
        <v>285</v>
      </c>
      <c r="C746" s="101" t="str">
        <f t="shared" si="40"/>
        <v>45927 1200H</v>
      </c>
      <c r="D746" s="362">
        <v>3419.6</v>
      </c>
      <c r="E746" s="363">
        <v>49.78</v>
      </c>
      <c r="F746" s="362">
        <v>1139.3900000000001</v>
      </c>
      <c r="G746" s="363">
        <v>6.21</v>
      </c>
      <c r="H746" s="493">
        <v>16.12</v>
      </c>
      <c r="I746" s="494">
        <v>0.01</v>
      </c>
      <c r="J746" s="456">
        <v>78006.240000000005</v>
      </c>
      <c r="K746" s="454">
        <v>978.49</v>
      </c>
      <c r="L746" s="454">
        <v>34092.61</v>
      </c>
      <c r="M746" s="455">
        <v>118.81</v>
      </c>
      <c r="N746" s="456">
        <v>8556.01</v>
      </c>
      <c r="O746" s="454">
        <v>19.09</v>
      </c>
      <c r="P746" s="454">
        <v>35572.699999999997</v>
      </c>
      <c r="Q746" s="454">
        <v>33.200000000000003</v>
      </c>
      <c r="R746" s="454"/>
      <c r="S746" s="454"/>
      <c r="T746" s="454">
        <v>751.51</v>
      </c>
      <c r="U746" s="490">
        <v>1313.76</v>
      </c>
      <c r="V746" s="454">
        <v>12344.23</v>
      </c>
      <c r="W746" s="454">
        <v>9.0399999999999991</v>
      </c>
      <c r="X746" s="454">
        <v>39703</v>
      </c>
      <c r="Y746" s="454">
        <v>69</v>
      </c>
      <c r="Z746" s="454"/>
      <c r="AA746" s="454"/>
      <c r="AB746" s="454">
        <v>10090</v>
      </c>
      <c r="AC746" s="454">
        <v>0</v>
      </c>
      <c r="AD746" s="454"/>
      <c r="AE746" s="428"/>
      <c r="AF746" s="454"/>
      <c r="AG746" s="455"/>
      <c r="AH746" s="454"/>
      <c r="AI746" s="428"/>
      <c r="AJ746" s="457">
        <v>1775.7</v>
      </c>
      <c r="AK746" s="455">
        <v>12.79</v>
      </c>
      <c r="AL746" s="457">
        <v>107.37</v>
      </c>
      <c r="AM746" s="455">
        <v>0.01</v>
      </c>
      <c r="AN746" s="457">
        <v>398.66</v>
      </c>
      <c r="AO746" s="455">
        <v>0</v>
      </c>
    </row>
    <row r="747" spans="1:41" ht="15" x14ac:dyDescent="0.2">
      <c r="A747" s="383">
        <f t="shared" si="41"/>
        <v>45928</v>
      </c>
      <c r="B747" s="93" t="s">
        <v>2185</v>
      </c>
      <c r="C747" s="101" t="str">
        <f t="shared" si="40"/>
        <v>45928 0000H</v>
      </c>
      <c r="D747" s="261">
        <v>3424.14</v>
      </c>
      <c r="E747" s="461">
        <v>49.78</v>
      </c>
      <c r="F747" s="261">
        <v>1139.3900000000001</v>
      </c>
      <c r="G747" s="262">
        <v>6.21</v>
      </c>
      <c r="H747" s="493">
        <v>16.12</v>
      </c>
      <c r="I747" s="494">
        <v>0.01</v>
      </c>
      <c r="J747" s="460">
        <v>78013.22</v>
      </c>
      <c r="K747" s="458">
        <v>978.49</v>
      </c>
      <c r="L747" s="458">
        <v>34096.1</v>
      </c>
      <c r="M747" s="459">
        <v>118.81</v>
      </c>
      <c r="N747" s="460">
        <v>8561.76</v>
      </c>
      <c r="O747" s="458">
        <v>19.09</v>
      </c>
      <c r="P747" s="458">
        <v>35576.199999999997</v>
      </c>
      <c r="Q747" s="458">
        <v>33.200000000000003</v>
      </c>
      <c r="R747" s="458"/>
      <c r="S747" s="458"/>
      <c r="T747" s="458">
        <v>751.52</v>
      </c>
      <c r="U747" s="463">
        <v>1315.32</v>
      </c>
      <c r="V747" s="458">
        <v>12348.81</v>
      </c>
      <c r="W747" s="458">
        <v>9.0399999999999991</v>
      </c>
      <c r="X747" s="458">
        <v>39710</v>
      </c>
      <c r="Y747" s="458">
        <v>69</v>
      </c>
      <c r="Z747" s="458"/>
      <c r="AA747" s="458"/>
      <c r="AB747" s="458">
        <v>10096.56</v>
      </c>
      <c r="AC747" s="458">
        <v>0</v>
      </c>
      <c r="AD747" s="458"/>
      <c r="AE747" s="461"/>
      <c r="AF747" s="458"/>
      <c r="AG747" s="459"/>
      <c r="AH747" s="458"/>
      <c r="AI747" s="461"/>
      <c r="AJ747" s="462">
        <v>1782.4</v>
      </c>
      <c r="AK747" s="459">
        <v>12.79</v>
      </c>
      <c r="AL747" s="462">
        <v>107.37</v>
      </c>
      <c r="AM747" s="459">
        <v>0.01</v>
      </c>
      <c r="AN747" s="462">
        <v>400.57</v>
      </c>
      <c r="AO747" s="459">
        <v>0</v>
      </c>
    </row>
    <row r="748" spans="1:41" ht="15" x14ac:dyDescent="0.2">
      <c r="A748" s="383">
        <f t="shared" si="41"/>
        <v>45928</v>
      </c>
      <c r="B748" s="93" t="s">
        <v>285</v>
      </c>
      <c r="C748" s="101" t="str">
        <f t="shared" si="40"/>
        <v>45928 1200H</v>
      </c>
      <c r="D748" s="411">
        <v>3427.34</v>
      </c>
      <c r="E748" s="412">
        <v>49.78</v>
      </c>
      <c r="F748" s="362">
        <v>1139.3900000000001</v>
      </c>
      <c r="G748" s="363">
        <v>6.21</v>
      </c>
      <c r="H748" s="493">
        <v>16.12</v>
      </c>
      <c r="I748" s="494">
        <v>0.01</v>
      </c>
      <c r="J748" s="456">
        <v>78014.89</v>
      </c>
      <c r="K748" s="454">
        <v>978.72</v>
      </c>
      <c r="L748" s="454">
        <v>34096.99</v>
      </c>
      <c r="M748" s="455">
        <v>118.86</v>
      </c>
      <c r="N748" s="456">
        <v>8567.52</v>
      </c>
      <c r="O748" s="454">
        <v>19.09</v>
      </c>
      <c r="P748" s="454">
        <v>35577.800000000003</v>
      </c>
      <c r="Q748" s="454">
        <v>33.299999999999997</v>
      </c>
      <c r="R748" s="454"/>
      <c r="S748" s="454"/>
      <c r="T748" s="454">
        <v>751.55</v>
      </c>
      <c r="U748" s="454">
        <v>1316.57</v>
      </c>
      <c r="V748" s="454">
        <v>12352.58</v>
      </c>
      <c r="W748" s="454">
        <v>9.0399999999999991</v>
      </c>
      <c r="X748" s="454">
        <v>39716</v>
      </c>
      <c r="Y748" s="454">
        <v>69</v>
      </c>
      <c r="Z748" s="454"/>
      <c r="AA748" s="454"/>
      <c r="AB748" s="454">
        <v>10103.370000000001</v>
      </c>
      <c r="AC748" s="454">
        <v>0</v>
      </c>
      <c r="AD748" s="454"/>
      <c r="AE748" s="428"/>
      <c r="AF748" s="454"/>
      <c r="AG748" s="455"/>
      <c r="AH748" s="454"/>
      <c r="AI748" s="428"/>
      <c r="AJ748" s="457">
        <v>1788.01</v>
      </c>
      <c r="AK748" s="455">
        <v>12.79</v>
      </c>
      <c r="AL748" s="457">
        <v>107.37</v>
      </c>
      <c r="AM748" s="455">
        <v>0.01</v>
      </c>
      <c r="AN748" s="457">
        <v>402.19</v>
      </c>
      <c r="AO748" s="455">
        <v>0</v>
      </c>
    </row>
    <row r="749" spans="1:41" ht="15" x14ac:dyDescent="0.2">
      <c r="A749" s="383">
        <f t="shared" si="41"/>
        <v>45929</v>
      </c>
      <c r="B749" s="93" t="s">
        <v>2185</v>
      </c>
      <c r="C749" s="101"/>
      <c r="D749" s="261">
        <v>3431.51</v>
      </c>
      <c r="E749" s="262">
        <v>49.78</v>
      </c>
      <c r="F749" s="261">
        <v>1139.9000000000001</v>
      </c>
      <c r="G749" s="262">
        <v>6.21</v>
      </c>
      <c r="H749" s="493">
        <v>16.12</v>
      </c>
      <c r="I749" s="494">
        <v>0.01</v>
      </c>
      <c r="J749" s="460">
        <v>78021.75</v>
      </c>
      <c r="K749" s="458">
        <v>978.72</v>
      </c>
      <c r="L749" s="458">
        <v>34100.639999999999</v>
      </c>
      <c r="M749" s="459">
        <v>118.87</v>
      </c>
      <c r="N749" s="460">
        <v>8573.2999999999993</v>
      </c>
      <c r="O749" s="458">
        <v>19.899999999999999</v>
      </c>
      <c r="P749" s="458">
        <v>35581</v>
      </c>
      <c r="Q749" s="458">
        <v>33.299999999999997</v>
      </c>
      <c r="R749" s="458"/>
      <c r="S749" s="458"/>
      <c r="T749" s="458">
        <v>751.64</v>
      </c>
      <c r="U749" s="458">
        <v>1317.84</v>
      </c>
      <c r="V749" s="458">
        <v>12357.33</v>
      </c>
      <c r="W749" s="458">
        <v>9.0399999999999991</v>
      </c>
      <c r="X749" s="458">
        <v>39723</v>
      </c>
      <c r="Y749" s="458">
        <v>69</v>
      </c>
      <c r="Z749" s="458"/>
      <c r="AA749" s="458"/>
      <c r="AB749" s="458">
        <v>10110.65</v>
      </c>
      <c r="AC749" s="458">
        <v>0</v>
      </c>
      <c r="AD749" s="458"/>
      <c r="AE749" s="461"/>
      <c r="AF749" s="458"/>
      <c r="AG749" s="459"/>
      <c r="AH749" s="458"/>
      <c r="AI749" s="461"/>
      <c r="AJ749" s="462">
        <v>1794.72</v>
      </c>
      <c r="AK749" s="459">
        <v>12.79</v>
      </c>
      <c r="AL749" s="462">
        <v>107.37</v>
      </c>
      <c r="AM749" s="459">
        <v>0.01</v>
      </c>
      <c r="AN749" s="462">
        <v>404.07</v>
      </c>
      <c r="AO749" s="459">
        <v>0</v>
      </c>
    </row>
    <row r="750" spans="1:41" ht="15" x14ac:dyDescent="0.2">
      <c r="A750" s="383">
        <f t="shared" si="41"/>
        <v>45929</v>
      </c>
      <c r="B750" s="93" t="s">
        <v>285</v>
      </c>
      <c r="C750" s="101" t="str">
        <f t="shared" ref="C750:C802" si="42">A750 &amp; " " &amp;B750</f>
        <v>45929 1200H</v>
      </c>
      <c r="D750" s="362">
        <v>3435.11</v>
      </c>
      <c r="E750" s="363">
        <v>49.78</v>
      </c>
      <c r="F750" s="362">
        <v>1139.9000000000001</v>
      </c>
      <c r="G750" s="363">
        <v>6.21</v>
      </c>
      <c r="H750" s="493">
        <v>16.12</v>
      </c>
      <c r="I750" s="494">
        <v>0.01</v>
      </c>
      <c r="J750" s="456">
        <v>78023.83</v>
      </c>
      <c r="K750" s="454">
        <v>978.98</v>
      </c>
      <c r="L750" s="454">
        <v>34101.93</v>
      </c>
      <c r="M750" s="455">
        <v>118.9</v>
      </c>
      <c r="N750" s="456">
        <v>8579.09</v>
      </c>
      <c r="O750" s="454">
        <v>19.09</v>
      </c>
      <c r="P750" s="454">
        <v>35583.1</v>
      </c>
      <c r="Q750" s="454">
        <v>33.299999999999997</v>
      </c>
      <c r="R750" s="454"/>
      <c r="S750" s="454"/>
      <c r="T750" s="454">
        <v>751.68</v>
      </c>
      <c r="U750" s="454">
        <v>1318.71</v>
      </c>
      <c r="V750" s="454">
        <v>12360.47</v>
      </c>
      <c r="W750" s="454">
        <v>9.0399999999999991</v>
      </c>
      <c r="X750" s="454">
        <v>39730</v>
      </c>
      <c r="Y750" s="454">
        <v>69</v>
      </c>
      <c r="Z750" s="454"/>
      <c r="AA750" s="454"/>
      <c r="AB750" s="454">
        <v>10117.02</v>
      </c>
      <c r="AC750" s="454">
        <v>0</v>
      </c>
      <c r="AD750" s="454"/>
      <c r="AE750" s="428"/>
      <c r="AF750" s="454"/>
      <c r="AG750" s="455"/>
      <c r="AH750" s="454"/>
      <c r="AI750" s="428"/>
      <c r="AJ750" s="457">
        <v>1801.38</v>
      </c>
      <c r="AK750" s="455">
        <v>12.79</v>
      </c>
      <c r="AL750" s="457">
        <v>107.54</v>
      </c>
      <c r="AM750" s="455">
        <v>0.01</v>
      </c>
      <c r="AN750" s="457">
        <v>405.87</v>
      </c>
      <c r="AO750" s="455">
        <v>0</v>
      </c>
    </row>
    <row r="751" spans="1:41" ht="15" x14ac:dyDescent="0.2">
      <c r="A751" s="383">
        <f t="shared" si="41"/>
        <v>45930</v>
      </c>
      <c r="B751" s="93" t="s">
        <v>2185</v>
      </c>
      <c r="C751" s="101" t="str">
        <f t="shared" si="42"/>
        <v>45930 0000H</v>
      </c>
      <c r="D751" s="261">
        <v>3439.69</v>
      </c>
      <c r="E751" s="262">
        <v>49.78</v>
      </c>
      <c r="F751" s="261">
        <v>1139.9000000000001</v>
      </c>
      <c r="G751" s="262">
        <v>6.21</v>
      </c>
      <c r="H751" s="493">
        <v>16.12</v>
      </c>
      <c r="I751" s="494">
        <v>0.01</v>
      </c>
      <c r="J751" s="460">
        <v>78030.87</v>
      </c>
      <c r="K751" s="458">
        <v>978.98</v>
      </c>
      <c r="L751" s="458">
        <v>34105.65</v>
      </c>
      <c r="M751" s="459">
        <v>118.91</v>
      </c>
      <c r="N751" s="460">
        <v>8584.8799999999992</v>
      </c>
      <c r="O751" s="458">
        <v>19.09</v>
      </c>
      <c r="P751" s="458">
        <v>35586.6</v>
      </c>
      <c r="Q751" s="458">
        <v>33.299999999999997</v>
      </c>
      <c r="R751" s="458"/>
      <c r="S751" s="458"/>
      <c r="T751" s="458">
        <v>751.85</v>
      </c>
      <c r="U751" s="458">
        <v>1319.87</v>
      </c>
      <c r="V751" s="458">
        <v>12365</v>
      </c>
      <c r="W751" s="458">
        <v>9.0399999999999991</v>
      </c>
      <c r="X751" s="458">
        <v>39738</v>
      </c>
      <c r="Y751" s="458">
        <v>69</v>
      </c>
      <c r="Z751" s="458"/>
      <c r="AA751" s="458"/>
      <c r="AB751" s="458">
        <v>10124.25</v>
      </c>
      <c r="AC751" s="458">
        <v>0</v>
      </c>
      <c r="AD751" s="458"/>
      <c r="AE751" s="461"/>
      <c r="AF751" s="458"/>
      <c r="AG751" s="459"/>
      <c r="AH751" s="458"/>
      <c r="AI751" s="461"/>
      <c r="AJ751" s="462">
        <v>1810.89</v>
      </c>
      <c r="AK751" s="459">
        <v>12.79</v>
      </c>
      <c r="AL751" s="462">
        <v>108.33</v>
      </c>
      <c r="AM751" s="459">
        <v>0.01</v>
      </c>
      <c r="AN751" s="462">
        <v>407.77</v>
      </c>
      <c r="AO751" s="459">
        <v>0</v>
      </c>
    </row>
    <row r="752" spans="1:41" ht="15" x14ac:dyDescent="0.2">
      <c r="A752" s="383">
        <f t="shared" si="41"/>
        <v>45930</v>
      </c>
      <c r="B752" s="93" t="s">
        <v>285</v>
      </c>
      <c r="C752" s="101" t="str">
        <f t="shared" si="42"/>
        <v>45930 1200H</v>
      </c>
      <c r="D752" s="362">
        <v>3443.18</v>
      </c>
      <c r="E752" s="363">
        <v>49.78</v>
      </c>
      <c r="F752" s="362">
        <v>1139.9000000000001</v>
      </c>
      <c r="G752" s="363">
        <v>6.21</v>
      </c>
      <c r="H752" s="493">
        <v>16.12</v>
      </c>
      <c r="I752" s="494">
        <v>0.01</v>
      </c>
      <c r="J752" s="456">
        <v>78033.11</v>
      </c>
      <c r="K752" s="454">
        <v>979.14</v>
      </c>
      <c r="L752" s="454">
        <v>34106.78</v>
      </c>
      <c r="M752" s="455">
        <v>118.94</v>
      </c>
      <c r="N752" s="456">
        <v>8590.6200000000008</v>
      </c>
      <c r="O752" s="454">
        <v>19.09</v>
      </c>
      <c r="P752" s="454">
        <v>35589</v>
      </c>
      <c r="Q752" s="454">
        <v>33.299999999999997</v>
      </c>
      <c r="R752" s="454"/>
      <c r="S752" s="454"/>
      <c r="T752" s="454">
        <v>751.95</v>
      </c>
      <c r="U752" s="454">
        <v>1320.82</v>
      </c>
      <c r="V752" s="454">
        <v>12368.92</v>
      </c>
      <c r="W752" s="454">
        <v>9.0399999999999991</v>
      </c>
      <c r="X752" s="454">
        <v>39745</v>
      </c>
      <c r="Y752" s="454">
        <v>69</v>
      </c>
      <c r="Z752" s="454"/>
      <c r="AA752" s="454"/>
      <c r="AB752" s="454">
        <v>10130.33</v>
      </c>
      <c r="AC752" s="454">
        <v>0</v>
      </c>
      <c r="AD752" s="454"/>
      <c r="AE752" s="428"/>
      <c r="AF752" s="454"/>
      <c r="AG752" s="455"/>
      <c r="AH752" s="454"/>
      <c r="AI752" s="428"/>
      <c r="AJ752" s="457">
        <v>1810.89</v>
      </c>
      <c r="AK752" s="455">
        <v>12.79</v>
      </c>
      <c r="AL752" s="457">
        <v>108.48</v>
      </c>
      <c r="AM752" s="492">
        <v>0.01</v>
      </c>
      <c r="AN752" s="457">
        <v>409.65</v>
      </c>
      <c r="AO752" s="455">
        <v>0</v>
      </c>
    </row>
    <row r="753" spans="1:45" ht="15" x14ac:dyDescent="0.2">
      <c r="A753" s="383">
        <f t="shared" si="41"/>
        <v>45931</v>
      </c>
      <c r="B753" s="93" t="s">
        <v>2185</v>
      </c>
      <c r="C753" s="101" t="str">
        <f t="shared" si="42"/>
        <v>45931 0000H</v>
      </c>
      <c r="D753" s="261">
        <v>3446.56</v>
      </c>
      <c r="E753" s="262">
        <v>49.78</v>
      </c>
      <c r="F753" s="261">
        <v>1139.9000000000001</v>
      </c>
      <c r="G753" s="262">
        <v>6.21</v>
      </c>
      <c r="H753" s="493">
        <v>16.12</v>
      </c>
      <c r="I753" s="494">
        <v>0.01</v>
      </c>
      <c r="J753" s="460">
        <v>78038.38</v>
      </c>
      <c r="K753" s="458">
        <v>979.17</v>
      </c>
      <c r="L753" s="458">
        <v>34110.21</v>
      </c>
      <c r="M753" s="459">
        <v>118.95</v>
      </c>
      <c r="N753" s="460">
        <v>8596.34</v>
      </c>
      <c r="O753" s="458">
        <v>19.09</v>
      </c>
      <c r="P753" s="458">
        <v>35592.300000000003</v>
      </c>
      <c r="Q753" s="458">
        <v>33.299999999999997</v>
      </c>
      <c r="R753" s="458"/>
      <c r="S753" s="458"/>
      <c r="T753" s="458">
        <v>752.1</v>
      </c>
      <c r="U753" s="458">
        <v>1321.9</v>
      </c>
      <c r="V753" s="458">
        <v>12373.07</v>
      </c>
      <c r="W753" s="458">
        <v>9.0399999999999991</v>
      </c>
      <c r="X753" s="458">
        <v>39752</v>
      </c>
      <c r="Y753" s="458">
        <v>69</v>
      </c>
      <c r="Z753" s="458"/>
      <c r="AA753" s="458"/>
      <c r="AB753" s="458">
        <v>10136.65</v>
      </c>
      <c r="AC753" s="458">
        <v>0</v>
      </c>
      <c r="AD753" s="458"/>
      <c r="AE753" s="461"/>
      <c r="AF753" s="458"/>
      <c r="AG753" s="459"/>
      <c r="AH753" s="458"/>
      <c r="AI753" s="461"/>
      <c r="AJ753" s="462">
        <v>1824.69</v>
      </c>
      <c r="AK753" s="459">
        <v>12.79</v>
      </c>
      <c r="AL753" s="462">
        <v>108.53</v>
      </c>
      <c r="AM753" s="459">
        <v>0.01</v>
      </c>
      <c r="AN753" s="462">
        <v>411.53</v>
      </c>
      <c r="AO753" s="459">
        <v>0</v>
      </c>
    </row>
    <row r="754" spans="1:45" ht="15" x14ac:dyDescent="0.2">
      <c r="A754" s="383">
        <f t="shared" si="41"/>
        <v>45931</v>
      </c>
      <c r="B754" s="93" t="s">
        <v>285</v>
      </c>
      <c r="C754" s="101" t="str">
        <f t="shared" si="42"/>
        <v>45931 1200H</v>
      </c>
      <c r="D754" s="362">
        <v>3450.14</v>
      </c>
      <c r="E754" s="363">
        <v>49.78</v>
      </c>
      <c r="F754" s="362">
        <v>1139.9000000000001</v>
      </c>
      <c r="G754" s="363">
        <v>6.21</v>
      </c>
      <c r="H754" s="493">
        <v>16.12</v>
      </c>
      <c r="I754" s="494">
        <v>0.01</v>
      </c>
      <c r="J754" s="485">
        <v>78040.399999999994</v>
      </c>
      <c r="K754" s="454">
        <v>979.49</v>
      </c>
      <c r="L754" s="454">
        <v>34111.370000000003</v>
      </c>
      <c r="M754" s="455">
        <v>118.98</v>
      </c>
      <c r="N754" s="456">
        <v>8602.0499999999993</v>
      </c>
      <c r="O754" s="454">
        <v>19.09</v>
      </c>
      <c r="P754" s="454">
        <v>35593.800000000003</v>
      </c>
      <c r="Q754" s="454">
        <v>33.4</v>
      </c>
      <c r="R754" s="454"/>
      <c r="S754" s="454"/>
      <c r="T754" s="454">
        <v>752.1</v>
      </c>
      <c r="U754" s="454">
        <v>1323.08</v>
      </c>
      <c r="V754" s="454">
        <v>12376.56</v>
      </c>
      <c r="W754" s="454">
        <v>9.0399999999999991</v>
      </c>
      <c r="X754" s="454">
        <v>39758</v>
      </c>
      <c r="Y754" s="454">
        <v>69</v>
      </c>
      <c r="Z754" s="454"/>
      <c r="AA754" s="454"/>
      <c r="AB754" s="454">
        <v>10141.66</v>
      </c>
      <c r="AC754" s="454">
        <v>0</v>
      </c>
      <c r="AD754" s="454"/>
      <c r="AE754" s="428"/>
      <c r="AF754" s="454"/>
      <c r="AG754" s="455"/>
      <c r="AH754" s="454"/>
      <c r="AI754" s="428"/>
      <c r="AJ754" s="457">
        <v>1829.74</v>
      </c>
      <c r="AK754" s="455">
        <v>12.79</v>
      </c>
      <c r="AL754" s="457">
        <v>108.53</v>
      </c>
      <c r="AM754" s="455">
        <v>0.01</v>
      </c>
      <c r="AN754" s="457">
        <v>413.01</v>
      </c>
      <c r="AO754" s="455">
        <v>0</v>
      </c>
    </row>
    <row r="755" spans="1:45" ht="15" x14ac:dyDescent="0.2">
      <c r="A755" s="383">
        <f t="shared" si="41"/>
        <v>45932</v>
      </c>
      <c r="B755" s="93" t="s">
        <v>2185</v>
      </c>
      <c r="C755" s="101" t="str">
        <f t="shared" si="42"/>
        <v>45932 0000H</v>
      </c>
      <c r="D755" s="261">
        <v>3454.73</v>
      </c>
      <c r="E755" s="262">
        <v>49.78</v>
      </c>
      <c r="F755" s="261">
        <v>1139.9000000000001</v>
      </c>
      <c r="G755" s="262">
        <v>6.21</v>
      </c>
      <c r="H755" s="493">
        <v>16.12</v>
      </c>
      <c r="I755" s="494">
        <v>0.01</v>
      </c>
      <c r="J755" s="460">
        <v>78047.03</v>
      </c>
      <c r="K755" s="458">
        <v>979.49</v>
      </c>
      <c r="L755" s="458">
        <v>34115.129999999997</v>
      </c>
      <c r="M755" s="459">
        <v>118.98</v>
      </c>
      <c r="N755" s="460">
        <v>8607.83</v>
      </c>
      <c r="O755" s="458">
        <v>19.09</v>
      </c>
      <c r="P755" s="458">
        <v>35597.4</v>
      </c>
      <c r="Q755" s="458">
        <v>33.4</v>
      </c>
      <c r="R755" s="458"/>
      <c r="S755" s="458"/>
      <c r="T755" s="458">
        <v>752.48</v>
      </c>
      <c r="U755" s="458">
        <v>1323.99</v>
      </c>
      <c r="V755" s="458">
        <v>12381.08</v>
      </c>
      <c r="W755" s="458">
        <v>9.0399999999999991</v>
      </c>
      <c r="X755" s="458">
        <v>39765</v>
      </c>
      <c r="Y755" s="458">
        <v>69</v>
      </c>
      <c r="Z755" s="458"/>
      <c r="AA755" s="458"/>
      <c r="AB755" s="458">
        <v>10148.84</v>
      </c>
      <c r="AC755" s="458">
        <v>0</v>
      </c>
      <c r="AD755" s="458"/>
      <c r="AE755" s="461"/>
      <c r="AF755" s="458"/>
      <c r="AG755" s="459"/>
      <c r="AH755" s="458"/>
      <c r="AI755" s="461"/>
      <c r="AJ755" s="462">
        <v>1837.06</v>
      </c>
      <c r="AK755" s="459">
        <v>12.79</v>
      </c>
      <c r="AL755" s="462">
        <v>108.69</v>
      </c>
      <c r="AM755" s="459">
        <v>0.01</v>
      </c>
      <c r="AN755" s="462">
        <v>414.92</v>
      </c>
      <c r="AO755" s="459">
        <v>0</v>
      </c>
    </row>
    <row r="756" spans="1:45" ht="15" x14ac:dyDescent="0.2">
      <c r="A756" s="383">
        <f t="shared" si="41"/>
        <v>45932</v>
      </c>
      <c r="B756" s="93" t="s">
        <v>285</v>
      </c>
      <c r="C756" s="101" t="str">
        <f t="shared" si="42"/>
        <v>45932 1200H</v>
      </c>
      <c r="D756" s="362">
        <v>3458.34</v>
      </c>
      <c r="E756" s="363">
        <v>49.78</v>
      </c>
      <c r="F756" s="362">
        <v>1139.9000000000001</v>
      </c>
      <c r="G756" s="363">
        <v>6.21</v>
      </c>
      <c r="H756" s="493">
        <v>16.12</v>
      </c>
      <c r="I756" s="494">
        <v>0.01</v>
      </c>
      <c r="J756" s="456">
        <v>78049.52</v>
      </c>
      <c r="K756" s="454">
        <v>979.67</v>
      </c>
      <c r="L756" s="454">
        <v>34116.300000000003</v>
      </c>
      <c r="M756" s="455">
        <v>119.01</v>
      </c>
      <c r="N756" s="456">
        <v>8613.61</v>
      </c>
      <c r="O756" s="454">
        <v>19.09</v>
      </c>
      <c r="P756" s="454">
        <v>35599.699999999997</v>
      </c>
      <c r="Q756" s="454">
        <v>33.4</v>
      </c>
      <c r="R756" s="454"/>
      <c r="S756" s="454"/>
      <c r="T756" s="454">
        <v>752.56</v>
      </c>
      <c r="U756" s="454">
        <v>1324.98</v>
      </c>
      <c r="V756" s="454">
        <v>12385.93</v>
      </c>
      <c r="W756" s="454">
        <v>9.0399999999999991</v>
      </c>
      <c r="X756" s="454">
        <v>39771</v>
      </c>
      <c r="Y756" s="454">
        <v>69</v>
      </c>
      <c r="Z756" s="454"/>
      <c r="AA756" s="454"/>
      <c r="AB756" s="454">
        <v>10155.02</v>
      </c>
      <c r="AC756" s="454">
        <v>0</v>
      </c>
      <c r="AD756" s="454"/>
      <c r="AE756" s="428"/>
      <c r="AF756" s="454"/>
      <c r="AG756" s="455"/>
      <c r="AH756" s="454"/>
      <c r="AI756" s="428"/>
      <c r="AJ756" s="457">
        <v>1843.79</v>
      </c>
      <c r="AK756" s="455">
        <v>12.79</v>
      </c>
      <c r="AL756" s="457">
        <v>108.83</v>
      </c>
      <c r="AM756" s="455">
        <v>0.01</v>
      </c>
      <c r="AN756" s="457">
        <v>416.76</v>
      </c>
      <c r="AO756" s="455">
        <v>0</v>
      </c>
    </row>
    <row r="757" spans="1:45" ht="15" x14ac:dyDescent="0.2">
      <c r="A757" s="383">
        <f t="shared" si="41"/>
        <v>45933</v>
      </c>
      <c r="B757" s="93" t="s">
        <v>2185</v>
      </c>
      <c r="C757" s="101" t="str">
        <f t="shared" si="42"/>
        <v>45933 0000H</v>
      </c>
      <c r="D757" s="261">
        <v>3462.88</v>
      </c>
      <c r="E757" s="262">
        <v>49.78</v>
      </c>
      <c r="F757" s="261">
        <v>1139.9000000000001</v>
      </c>
      <c r="G757" s="262">
        <v>6.21</v>
      </c>
      <c r="H757" s="493">
        <v>16.12</v>
      </c>
      <c r="I757" s="494">
        <v>0.01</v>
      </c>
      <c r="J757" s="460">
        <v>78056.179999999993</v>
      </c>
      <c r="K757" s="458">
        <v>979.67</v>
      </c>
      <c r="L757" s="463">
        <v>34120.04</v>
      </c>
      <c r="M757" s="459">
        <v>119.02</v>
      </c>
      <c r="N757" s="460">
        <v>8619.39</v>
      </c>
      <c r="O757" s="458">
        <v>19.09</v>
      </c>
      <c r="P757" s="458">
        <v>35603.300000000003</v>
      </c>
      <c r="Q757" s="458">
        <v>33.4</v>
      </c>
      <c r="R757" s="458"/>
      <c r="S757" s="458"/>
      <c r="T757" s="458">
        <v>752.92</v>
      </c>
      <c r="U757" s="458">
        <v>1325.99</v>
      </c>
      <c r="V757" s="458">
        <v>12389.59</v>
      </c>
      <c r="W757" s="458">
        <v>9.0399999999999991</v>
      </c>
      <c r="X757" s="458">
        <v>39779</v>
      </c>
      <c r="Y757" s="458">
        <v>69</v>
      </c>
      <c r="Z757" s="458"/>
      <c r="AA757" s="458"/>
      <c r="AB757" s="458">
        <v>10162.65</v>
      </c>
      <c r="AC757" s="458">
        <v>0</v>
      </c>
      <c r="AD757" s="458"/>
      <c r="AE757" s="461"/>
      <c r="AF757" s="458"/>
      <c r="AG757" s="459"/>
      <c r="AH757" s="458"/>
      <c r="AI757" s="461"/>
      <c r="AJ757" s="462">
        <v>1853.23</v>
      </c>
      <c r="AK757" s="459">
        <v>12.79</v>
      </c>
      <c r="AL757" s="462">
        <v>109.54</v>
      </c>
      <c r="AM757" s="459">
        <v>0.01</v>
      </c>
      <c r="AN757" s="462">
        <v>418.72</v>
      </c>
      <c r="AO757" s="459">
        <v>0</v>
      </c>
    </row>
    <row r="758" spans="1:45" ht="15" x14ac:dyDescent="0.2">
      <c r="A758" s="383">
        <f t="shared" si="41"/>
        <v>45933</v>
      </c>
      <c r="B758" s="93" t="s">
        <v>285</v>
      </c>
      <c r="C758" s="101" t="str">
        <f t="shared" si="42"/>
        <v>45933 1200H</v>
      </c>
      <c r="D758" s="362">
        <v>3466.29</v>
      </c>
      <c r="E758" s="363">
        <v>49.78</v>
      </c>
      <c r="F758" s="362">
        <v>1139.9000000000001</v>
      </c>
      <c r="G758" s="363">
        <v>6.21</v>
      </c>
      <c r="H758" s="493">
        <v>16.12</v>
      </c>
      <c r="I758" s="494">
        <v>0.01</v>
      </c>
      <c r="J758" s="456">
        <v>78058.55</v>
      </c>
      <c r="K758" s="454">
        <v>979.85</v>
      </c>
      <c r="L758" s="454">
        <v>34121.199999999997</v>
      </c>
      <c r="M758" s="455">
        <v>119.06</v>
      </c>
      <c r="N758" s="456">
        <v>8625.2000000000007</v>
      </c>
      <c r="O758" s="454">
        <v>19.09</v>
      </c>
      <c r="P758" s="454">
        <v>35604</v>
      </c>
      <c r="Q758" s="454">
        <v>33.4</v>
      </c>
      <c r="R758" s="454"/>
      <c r="S758" s="454"/>
      <c r="T758" s="454">
        <v>753.05</v>
      </c>
      <c r="U758" s="454">
        <v>1327.07</v>
      </c>
      <c r="V758" s="454">
        <v>12393.33</v>
      </c>
      <c r="W758" s="454">
        <v>9.0399999999999991</v>
      </c>
      <c r="X758" s="454">
        <v>39786</v>
      </c>
      <c r="Y758" s="454">
        <v>69</v>
      </c>
      <c r="Z758" s="454"/>
      <c r="AA758" s="454"/>
      <c r="AB758" s="454">
        <v>10169.11</v>
      </c>
      <c r="AC758" s="454">
        <v>0</v>
      </c>
      <c r="AD758" s="454"/>
      <c r="AE758" s="428"/>
      <c r="AF758" s="454"/>
      <c r="AG758" s="455"/>
      <c r="AH758" s="454"/>
      <c r="AI758" s="428"/>
      <c r="AJ758" s="457">
        <v>1860.42</v>
      </c>
      <c r="AK758" s="455">
        <v>12.79</v>
      </c>
      <c r="AL758" s="457">
        <v>109.69</v>
      </c>
      <c r="AM758" s="455">
        <v>0.01</v>
      </c>
      <c r="AN758" s="457">
        <v>420.6</v>
      </c>
      <c r="AO758" s="455">
        <v>0</v>
      </c>
    </row>
    <row r="759" spans="1:45" ht="15" x14ac:dyDescent="0.2">
      <c r="A759" s="383">
        <f t="shared" si="41"/>
        <v>45934</v>
      </c>
      <c r="B759" s="93" t="s">
        <v>2185</v>
      </c>
      <c r="C759" s="101" t="str">
        <f t="shared" si="42"/>
        <v>45934 0000H</v>
      </c>
      <c r="D759" s="261">
        <v>3470.87</v>
      </c>
      <c r="E759" s="262">
        <v>49.78</v>
      </c>
      <c r="F759" s="261">
        <v>1139.9000000000001</v>
      </c>
      <c r="G759" s="262">
        <v>6.21</v>
      </c>
      <c r="H759" s="493">
        <v>16.12</v>
      </c>
      <c r="I759" s="494">
        <v>0.01</v>
      </c>
      <c r="J759" s="460">
        <v>78064.86</v>
      </c>
      <c r="K759" s="458">
        <v>979.85</v>
      </c>
      <c r="L759" s="458">
        <v>34124.79</v>
      </c>
      <c r="M759" s="459">
        <v>119.07</v>
      </c>
      <c r="N759" s="460">
        <v>8630.9599999999991</v>
      </c>
      <c r="O759" s="458">
        <v>19.09</v>
      </c>
      <c r="P759" s="458">
        <v>35609.4</v>
      </c>
      <c r="Q759" s="458">
        <v>33.4</v>
      </c>
      <c r="R759" s="458"/>
      <c r="S759" s="458"/>
      <c r="T759" s="458">
        <v>753.08</v>
      </c>
      <c r="U759" s="458">
        <v>1328.47</v>
      </c>
      <c r="V759" s="458">
        <v>12398</v>
      </c>
      <c r="W759" s="458">
        <v>9.0399999999999991</v>
      </c>
      <c r="X759" s="458">
        <v>39791</v>
      </c>
      <c r="Y759" s="458">
        <v>69</v>
      </c>
      <c r="Z759" s="458"/>
      <c r="AA759" s="458"/>
      <c r="AB759" s="458">
        <v>10176.68</v>
      </c>
      <c r="AC759" s="458">
        <v>0</v>
      </c>
      <c r="AD759" s="458"/>
      <c r="AE759" s="461"/>
      <c r="AF759" s="458"/>
      <c r="AG759" s="459"/>
      <c r="AH759" s="458"/>
      <c r="AI759" s="461"/>
      <c r="AJ759" s="462">
        <v>1869.46</v>
      </c>
      <c r="AK759" s="459">
        <v>12.79</v>
      </c>
      <c r="AL759" s="462">
        <v>110.36</v>
      </c>
      <c r="AM759" s="459">
        <v>0.01</v>
      </c>
      <c r="AN759" s="462">
        <v>422.52</v>
      </c>
      <c r="AO759" s="459">
        <v>0</v>
      </c>
    </row>
    <row r="760" spans="1:45" ht="15" x14ac:dyDescent="0.2">
      <c r="A760" s="383">
        <f t="shared" si="41"/>
        <v>45934</v>
      </c>
      <c r="B760" s="93" t="s">
        <v>285</v>
      </c>
      <c r="C760" s="101" t="str">
        <f t="shared" si="42"/>
        <v>45934 1200H</v>
      </c>
      <c r="D760" s="362">
        <v>3474.07</v>
      </c>
      <c r="E760" s="363">
        <v>49.78</v>
      </c>
      <c r="F760" s="362">
        <v>1139.9000000000001</v>
      </c>
      <c r="G760" s="363">
        <v>6.21</v>
      </c>
      <c r="H760" s="493">
        <v>16.12</v>
      </c>
      <c r="I760" s="494">
        <v>0.01</v>
      </c>
      <c r="J760" s="456">
        <v>78067.12</v>
      </c>
      <c r="K760" s="454">
        <v>980.07</v>
      </c>
      <c r="L760" s="454">
        <v>34125.9</v>
      </c>
      <c r="M760" s="455">
        <v>119.1</v>
      </c>
      <c r="N760" s="456">
        <v>8636.77</v>
      </c>
      <c r="O760" s="454">
        <v>19.09</v>
      </c>
      <c r="P760" s="454">
        <v>35611.300000000003</v>
      </c>
      <c r="Q760" s="454">
        <v>33.5</v>
      </c>
      <c r="R760" s="454"/>
      <c r="S760" s="454"/>
      <c r="T760" s="454">
        <v>753.1</v>
      </c>
      <c r="U760" s="454">
        <v>1329.5</v>
      </c>
      <c r="V760" s="454">
        <v>12401.54</v>
      </c>
      <c r="W760" s="454">
        <v>9.0399999999999991</v>
      </c>
      <c r="X760" s="454">
        <v>39797</v>
      </c>
      <c r="Y760" s="454">
        <v>69</v>
      </c>
      <c r="Z760" s="454"/>
      <c r="AA760" s="454"/>
      <c r="AB760" s="454">
        <v>10182.65</v>
      </c>
      <c r="AC760" s="454">
        <v>0</v>
      </c>
      <c r="AD760" s="454"/>
      <c r="AE760" s="428"/>
      <c r="AF760" s="454"/>
      <c r="AG760" s="455"/>
      <c r="AH760" s="454"/>
      <c r="AI760" s="428"/>
      <c r="AJ760" s="457">
        <v>1875.68</v>
      </c>
      <c r="AK760" s="455">
        <v>12.79</v>
      </c>
      <c r="AL760" s="457">
        <v>110.36</v>
      </c>
      <c r="AM760" s="455">
        <v>0.01</v>
      </c>
      <c r="AN760" s="457">
        <v>424.31</v>
      </c>
      <c r="AO760" s="455">
        <v>0</v>
      </c>
    </row>
    <row r="761" spans="1:45" ht="15" x14ac:dyDescent="0.2">
      <c r="A761" s="383">
        <f t="shared" si="41"/>
        <v>45935</v>
      </c>
      <c r="B761" s="93" t="s">
        <v>2185</v>
      </c>
      <c r="C761" s="101" t="str">
        <f t="shared" si="42"/>
        <v>45935 0000H</v>
      </c>
      <c r="D761" s="261">
        <v>3478.84</v>
      </c>
      <c r="E761" s="262">
        <v>49.78</v>
      </c>
      <c r="F761" s="261">
        <v>1139.9000000000001</v>
      </c>
      <c r="G761" s="262">
        <v>6.21</v>
      </c>
      <c r="H761" s="493">
        <v>16.12</v>
      </c>
      <c r="I761" s="494">
        <v>0.01</v>
      </c>
      <c r="J761" s="460">
        <v>78073.820000000007</v>
      </c>
      <c r="K761" s="458">
        <v>980.7</v>
      </c>
      <c r="L761" s="458">
        <v>34129.32</v>
      </c>
      <c r="M761" s="459">
        <v>119.1</v>
      </c>
      <c r="N761" s="460">
        <v>8642.5400000000009</v>
      </c>
      <c r="O761" s="458">
        <v>19.09</v>
      </c>
      <c r="P761" s="458">
        <v>35614.800000000003</v>
      </c>
      <c r="Q761" s="458">
        <v>33.5</v>
      </c>
      <c r="R761" s="458"/>
      <c r="S761" s="458"/>
      <c r="T761" s="458">
        <v>753.1</v>
      </c>
      <c r="U761" s="458">
        <v>1330.99</v>
      </c>
      <c r="V761" s="458">
        <v>12405.98</v>
      </c>
      <c r="W761" s="458">
        <v>9.0399999999999991</v>
      </c>
      <c r="X761" s="458">
        <v>39805</v>
      </c>
      <c r="Y761" s="458">
        <v>69</v>
      </c>
      <c r="Z761" s="458"/>
      <c r="AA761" s="458"/>
      <c r="AB761" s="458">
        <v>10189.58</v>
      </c>
      <c r="AC761" s="458">
        <v>0</v>
      </c>
      <c r="AD761" s="458"/>
      <c r="AE761" s="461"/>
      <c r="AF761" s="458"/>
      <c r="AG761" s="459"/>
      <c r="AH761" s="458"/>
      <c r="AI761" s="461"/>
      <c r="AJ761" s="462">
        <v>1882.55</v>
      </c>
      <c r="AK761" s="459">
        <v>12.79</v>
      </c>
      <c r="AL761" s="462">
        <v>110.36</v>
      </c>
      <c r="AM761" s="459">
        <v>0.01</v>
      </c>
      <c r="AN761" s="462">
        <v>426.28</v>
      </c>
      <c r="AO761" s="459">
        <v>0</v>
      </c>
    </row>
    <row r="762" spans="1:45" ht="15" x14ac:dyDescent="0.2">
      <c r="A762" s="383">
        <f t="shared" si="41"/>
        <v>45935</v>
      </c>
      <c r="B762" s="93" t="s">
        <v>285</v>
      </c>
      <c r="C762" s="101" t="str">
        <f t="shared" si="42"/>
        <v>45935 1200H</v>
      </c>
      <c r="D762" s="362">
        <v>3482.08</v>
      </c>
      <c r="E762" s="363">
        <v>49.78</v>
      </c>
      <c r="F762" s="362">
        <v>1139.9000000000001</v>
      </c>
      <c r="G762" s="363">
        <v>6.21</v>
      </c>
      <c r="H762" s="493">
        <v>16.12</v>
      </c>
      <c r="I762" s="494">
        <v>0.01</v>
      </c>
      <c r="J762" s="456">
        <v>78075.59</v>
      </c>
      <c r="K762" s="454">
        <v>980.31</v>
      </c>
      <c r="L762" s="454">
        <v>34130.199999999997</v>
      </c>
      <c r="M762" s="455">
        <v>119.13</v>
      </c>
      <c r="N762" s="456">
        <v>8648.35</v>
      </c>
      <c r="O762" s="454">
        <v>19.09</v>
      </c>
      <c r="P762" s="454">
        <v>35616.300000000003</v>
      </c>
      <c r="Q762" s="454">
        <v>33.5</v>
      </c>
      <c r="R762" s="454"/>
      <c r="S762" s="454"/>
      <c r="T762" s="454">
        <v>753.1</v>
      </c>
      <c r="U762" s="454">
        <v>1332.29</v>
      </c>
      <c r="V762" s="454">
        <v>12409.53</v>
      </c>
      <c r="W762" s="454">
        <v>9.0399999999999991</v>
      </c>
      <c r="X762" s="490">
        <v>39811</v>
      </c>
      <c r="Y762" s="454">
        <v>69</v>
      </c>
      <c r="Z762" s="454"/>
      <c r="AA762" s="454"/>
      <c r="AB762" s="454">
        <v>10195.469999999999</v>
      </c>
      <c r="AC762" s="454">
        <v>0</v>
      </c>
      <c r="AD762" s="454"/>
      <c r="AE762" s="428"/>
      <c r="AF762" s="454"/>
      <c r="AG762" s="455"/>
      <c r="AH762" s="454"/>
      <c r="AI762" s="428"/>
      <c r="AJ762" s="457">
        <v>1888.23</v>
      </c>
      <c r="AK762" s="455">
        <v>12.79</v>
      </c>
      <c r="AL762" s="457">
        <v>110.36</v>
      </c>
      <c r="AM762" s="455">
        <v>0.01</v>
      </c>
      <c r="AN762" s="457">
        <v>427.89</v>
      </c>
      <c r="AO762" s="455">
        <v>0</v>
      </c>
    </row>
    <row r="763" spans="1:45" ht="15" x14ac:dyDescent="0.2">
      <c r="A763" s="383">
        <f t="shared" si="41"/>
        <v>45936</v>
      </c>
      <c r="B763" s="93" t="s">
        <v>2185</v>
      </c>
      <c r="C763" s="101" t="str">
        <f t="shared" si="42"/>
        <v>45936 0000H</v>
      </c>
      <c r="D763" s="261">
        <v>3485.63</v>
      </c>
      <c r="E763" s="262">
        <v>49.78</v>
      </c>
      <c r="F763" s="261">
        <v>1139.9000000000001</v>
      </c>
      <c r="G763" s="262">
        <v>6.21</v>
      </c>
      <c r="H763" s="493">
        <v>16.12</v>
      </c>
      <c r="I763" s="494">
        <v>0.01</v>
      </c>
      <c r="J763" s="460">
        <v>78081.77</v>
      </c>
      <c r="K763" s="458">
        <v>980.34</v>
      </c>
      <c r="L763" s="458">
        <v>34133.47</v>
      </c>
      <c r="M763" s="459">
        <v>119.14</v>
      </c>
      <c r="N763" s="460">
        <v>8654.11</v>
      </c>
      <c r="O763" s="458">
        <v>19.09</v>
      </c>
      <c r="P763" s="458">
        <v>35619.599999999999</v>
      </c>
      <c r="Q763" s="458">
        <v>33.5</v>
      </c>
      <c r="R763" s="458"/>
      <c r="S763" s="458"/>
      <c r="T763" s="458">
        <v>753.21</v>
      </c>
      <c r="U763" s="458">
        <v>1333.19</v>
      </c>
      <c r="V763" s="458">
        <v>12414</v>
      </c>
      <c r="W763" s="458">
        <v>9.0399999999999991</v>
      </c>
      <c r="X763" s="458">
        <v>39818</v>
      </c>
      <c r="Y763" s="458">
        <v>69</v>
      </c>
      <c r="Z763" s="458"/>
      <c r="AA763" s="458"/>
      <c r="AB763" s="458">
        <v>10202.14</v>
      </c>
      <c r="AC763" s="458">
        <v>0</v>
      </c>
      <c r="AD763" s="458"/>
      <c r="AE763" s="461"/>
      <c r="AF763" s="458"/>
      <c r="AG763" s="459"/>
      <c r="AH763" s="458"/>
      <c r="AI763" s="461"/>
      <c r="AJ763" s="462">
        <v>1895.07</v>
      </c>
      <c r="AK763" s="459">
        <v>12.79</v>
      </c>
      <c r="AL763" s="462">
        <v>110.36</v>
      </c>
      <c r="AM763" s="459">
        <v>0.01</v>
      </c>
      <c r="AN763" s="462">
        <v>429.88</v>
      </c>
      <c r="AO763" s="459">
        <v>0</v>
      </c>
    </row>
    <row r="764" spans="1:45" ht="15" x14ac:dyDescent="0.2">
      <c r="A764" s="383">
        <f t="shared" si="41"/>
        <v>45936</v>
      </c>
      <c r="B764" s="93" t="s">
        <v>285</v>
      </c>
      <c r="C764" s="101" t="str">
        <f t="shared" si="42"/>
        <v>45936 1200H</v>
      </c>
      <c r="D764" s="362">
        <v>3489.14</v>
      </c>
      <c r="E764" s="363">
        <v>49.78</v>
      </c>
      <c r="F764" s="362">
        <v>1139.9000000000001</v>
      </c>
      <c r="G764" s="363">
        <v>6.21</v>
      </c>
      <c r="H764" s="493">
        <v>16.12</v>
      </c>
      <c r="I764" s="494">
        <v>0.01</v>
      </c>
      <c r="J764" s="456">
        <v>78083.89</v>
      </c>
      <c r="K764" s="454">
        <v>980.52</v>
      </c>
      <c r="L764" s="454">
        <v>34134.57</v>
      </c>
      <c r="M764" s="455">
        <v>119.17</v>
      </c>
      <c r="N764" s="456">
        <v>8659.34</v>
      </c>
      <c r="O764" s="454">
        <v>19.09</v>
      </c>
      <c r="P764" s="454">
        <v>35621.300000000003</v>
      </c>
      <c r="Q764" s="454">
        <v>33.5</v>
      </c>
      <c r="R764" s="454"/>
      <c r="S764" s="454"/>
      <c r="T764" s="454">
        <v>753.38</v>
      </c>
      <c r="U764" s="454">
        <v>1334.18</v>
      </c>
      <c r="V764" s="454">
        <v>12417.48</v>
      </c>
      <c r="W764" s="454">
        <v>9.0399999999999991</v>
      </c>
      <c r="X764" s="454">
        <v>39823</v>
      </c>
      <c r="Y764" s="454">
        <v>69</v>
      </c>
      <c r="Z764" s="454"/>
      <c r="AA764" s="454"/>
      <c r="AB764" s="454">
        <v>10208.049999999999</v>
      </c>
      <c r="AC764" s="454">
        <v>0</v>
      </c>
      <c r="AD764" s="454"/>
      <c r="AE764" s="428"/>
      <c r="AF764" s="454"/>
      <c r="AG764" s="455"/>
      <c r="AH764" s="454"/>
      <c r="AI764" s="428"/>
      <c r="AJ764" s="457">
        <v>1901.06</v>
      </c>
      <c r="AK764" s="455">
        <v>12.79</v>
      </c>
      <c r="AL764" s="457">
        <v>110.42</v>
      </c>
      <c r="AM764" s="455">
        <v>0.01</v>
      </c>
      <c r="AN764" s="457">
        <v>431.52</v>
      </c>
      <c r="AO764" s="455">
        <v>0</v>
      </c>
    </row>
    <row r="765" spans="1:45" ht="15" x14ac:dyDescent="0.2">
      <c r="A765" s="383">
        <f t="shared" si="41"/>
        <v>45937</v>
      </c>
      <c r="B765" s="93" t="s">
        <v>2185</v>
      </c>
      <c r="C765" s="101" t="str">
        <f t="shared" si="42"/>
        <v>45937 0000H</v>
      </c>
      <c r="D765" s="261">
        <v>3493.71</v>
      </c>
      <c r="E765" s="262">
        <v>49.78</v>
      </c>
      <c r="F765" s="261">
        <v>1139.9000000000001</v>
      </c>
      <c r="G765" s="262">
        <v>6.21</v>
      </c>
      <c r="H765" s="493">
        <v>16.12</v>
      </c>
      <c r="I765" s="494">
        <v>0.01</v>
      </c>
      <c r="J765" s="460">
        <v>78090.2</v>
      </c>
      <c r="K765" s="458">
        <v>980.53</v>
      </c>
      <c r="L765" s="458">
        <v>34138.06</v>
      </c>
      <c r="M765" s="459">
        <v>119.18</v>
      </c>
      <c r="N765" s="460">
        <v>8665.74</v>
      </c>
      <c r="O765" s="458">
        <v>19.09</v>
      </c>
      <c r="P765" s="458">
        <v>35625</v>
      </c>
      <c r="Q765" s="458">
        <v>33.6</v>
      </c>
      <c r="R765" s="458"/>
      <c r="S765" s="458"/>
      <c r="T765" s="458">
        <v>753.46</v>
      </c>
      <c r="U765" s="458">
        <v>1335.34</v>
      </c>
      <c r="V765" s="463">
        <v>12422.05</v>
      </c>
      <c r="W765" s="463">
        <v>9.0399999999999991</v>
      </c>
      <c r="X765" s="458">
        <v>39831</v>
      </c>
      <c r="Y765" s="458">
        <v>69</v>
      </c>
      <c r="Z765" s="458"/>
      <c r="AA765" s="458"/>
      <c r="AB765" s="458">
        <v>10215.01</v>
      </c>
      <c r="AC765" s="458">
        <v>0</v>
      </c>
      <c r="AD765" s="458"/>
      <c r="AE765" s="461"/>
      <c r="AF765" s="458"/>
      <c r="AG765" s="459"/>
      <c r="AH765" s="458"/>
      <c r="AI765" s="461"/>
      <c r="AJ765" s="462">
        <v>1910.32</v>
      </c>
      <c r="AK765" s="459">
        <v>12.79</v>
      </c>
      <c r="AL765" s="462">
        <v>111.09</v>
      </c>
      <c r="AM765" s="459">
        <v>0.01</v>
      </c>
      <c r="AN765" s="462">
        <v>433.5</v>
      </c>
      <c r="AO765" s="459">
        <v>0</v>
      </c>
    </row>
    <row r="766" spans="1:45" ht="15" x14ac:dyDescent="0.2">
      <c r="A766" s="383">
        <f t="shared" si="41"/>
        <v>45937</v>
      </c>
      <c r="B766" s="93" t="s">
        <v>285</v>
      </c>
      <c r="C766" s="101" t="str">
        <f t="shared" si="42"/>
        <v>45937 1200H</v>
      </c>
      <c r="D766" s="362">
        <v>3497.24</v>
      </c>
      <c r="E766" s="363">
        <v>49.78</v>
      </c>
      <c r="F766" s="362">
        <v>1139.9000000000001</v>
      </c>
      <c r="G766" s="363">
        <v>6.21</v>
      </c>
      <c r="H766" s="493">
        <v>16.12</v>
      </c>
      <c r="I766" s="494">
        <v>0.01</v>
      </c>
      <c r="J766" s="456">
        <v>78090.2</v>
      </c>
      <c r="K766" s="454">
        <v>980.73</v>
      </c>
      <c r="L766" s="454">
        <v>34139.1</v>
      </c>
      <c r="M766" s="455">
        <v>119.21</v>
      </c>
      <c r="N766" s="456">
        <v>8671.56</v>
      </c>
      <c r="O766" s="454">
        <v>19.09</v>
      </c>
      <c r="P766" s="454">
        <v>35627.199999999997</v>
      </c>
      <c r="Q766" s="454">
        <v>33.6</v>
      </c>
      <c r="R766" s="454"/>
      <c r="S766" s="454"/>
      <c r="T766" s="454">
        <v>753.49</v>
      </c>
      <c r="U766" s="454">
        <v>1336.55</v>
      </c>
      <c r="V766" s="454">
        <v>12425.85</v>
      </c>
      <c r="W766" s="454">
        <v>9.0399999999999991</v>
      </c>
      <c r="X766" s="454">
        <v>39837</v>
      </c>
      <c r="Y766" s="454">
        <v>69</v>
      </c>
      <c r="Z766" s="454"/>
      <c r="AA766" s="454"/>
      <c r="AB766" s="454">
        <v>10221.19</v>
      </c>
      <c r="AC766" s="454">
        <v>0</v>
      </c>
      <c r="AD766" s="454"/>
      <c r="AE766" s="428"/>
      <c r="AF766" s="454"/>
      <c r="AG766" s="455"/>
      <c r="AH766" s="454"/>
      <c r="AI766" s="428"/>
      <c r="AJ766" s="457">
        <v>1916.73</v>
      </c>
      <c r="AK766" s="455">
        <v>12.79</v>
      </c>
      <c r="AL766" s="457">
        <v>111.09</v>
      </c>
      <c r="AM766" s="455">
        <v>0.01</v>
      </c>
      <c r="AN766" s="457">
        <v>435.32</v>
      </c>
      <c r="AO766" s="455">
        <v>0</v>
      </c>
    </row>
    <row r="767" spans="1:45" ht="15" x14ac:dyDescent="0.2">
      <c r="A767" s="383">
        <f t="shared" si="41"/>
        <v>45938</v>
      </c>
      <c r="B767" s="93" t="s">
        <v>2185</v>
      </c>
      <c r="C767" s="101" t="str">
        <f t="shared" si="42"/>
        <v>45938 0000H</v>
      </c>
      <c r="D767" s="261">
        <v>3501.68</v>
      </c>
      <c r="E767" s="262">
        <v>49.78</v>
      </c>
      <c r="F767" s="261">
        <v>1139.9000000000001</v>
      </c>
      <c r="G767" s="262">
        <v>6.21</v>
      </c>
      <c r="H767" s="493">
        <v>16.12</v>
      </c>
      <c r="I767" s="494">
        <v>0.01</v>
      </c>
      <c r="J767" s="460">
        <v>78098.600000000006</v>
      </c>
      <c r="K767" s="458">
        <v>980.74</v>
      </c>
      <c r="L767" s="458">
        <v>34142.410000000003</v>
      </c>
      <c r="M767" s="459">
        <v>119.21</v>
      </c>
      <c r="N767" s="464">
        <v>8677.35</v>
      </c>
      <c r="O767" s="463">
        <v>19.09</v>
      </c>
      <c r="P767" s="458">
        <v>35630.699999999997</v>
      </c>
      <c r="Q767" s="458">
        <v>33.6</v>
      </c>
      <c r="R767" s="458"/>
      <c r="S767" s="458"/>
      <c r="T767" s="458">
        <v>753.49</v>
      </c>
      <c r="U767" s="458">
        <v>1338.11</v>
      </c>
      <c r="V767" s="458">
        <v>12430.13</v>
      </c>
      <c r="W767" s="458">
        <v>9.0399999999999991</v>
      </c>
      <c r="X767" s="458">
        <v>39844</v>
      </c>
      <c r="Y767" s="458">
        <v>69</v>
      </c>
      <c r="Z767" s="458"/>
      <c r="AA767" s="458"/>
      <c r="AB767" s="458">
        <v>10227.219999999999</v>
      </c>
      <c r="AC767" s="458">
        <v>0</v>
      </c>
      <c r="AD767" s="458"/>
      <c r="AE767" s="461"/>
      <c r="AF767" s="458"/>
      <c r="AG767" s="459"/>
      <c r="AH767" s="458"/>
      <c r="AI767" s="461"/>
      <c r="AJ767" s="462">
        <v>1923.58</v>
      </c>
      <c r="AK767" s="459">
        <v>12.79</v>
      </c>
      <c r="AL767" s="462">
        <v>111.09</v>
      </c>
      <c r="AM767" s="459">
        <v>0.01</v>
      </c>
      <c r="AN767" s="462">
        <v>437.3</v>
      </c>
      <c r="AO767" s="459">
        <v>0</v>
      </c>
      <c r="AQ767" s="418"/>
      <c r="AR767" s="418"/>
      <c r="AS767" s="418"/>
    </row>
    <row r="768" spans="1:45" ht="15" x14ac:dyDescent="0.2">
      <c r="A768" s="383">
        <f t="shared" si="41"/>
        <v>45938</v>
      </c>
      <c r="B768" s="93" t="s">
        <v>285</v>
      </c>
      <c r="C768" s="101" t="str">
        <f t="shared" si="42"/>
        <v>45938 1200H</v>
      </c>
      <c r="D768" s="362">
        <v>3505.17</v>
      </c>
      <c r="E768" s="363">
        <v>49.78</v>
      </c>
      <c r="F768" s="362">
        <v>1139.9000000000001</v>
      </c>
      <c r="G768" s="363">
        <v>6.21</v>
      </c>
      <c r="H768" s="493">
        <v>16.12</v>
      </c>
      <c r="I768" s="494">
        <v>0.01</v>
      </c>
      <c r="J768" s="456">
        <v>78100.72</v>
      </c>
      <c r="K768" s="454">
        <v>980.93</v>
      </c>
      <c r="L768" s="454">
        <v>34143.49</v>
      </c>
      <c r="M768" s="455">
        <v>119.25</v>
      </c>
      <c r="N768" s="456">
        <v>8683.17</v>
      </c>
      <c r="O768" s="454">
        <v>19.09</v>
      </c>
      <c r="P768" s="454">
        <v>35632.800000000003</v>
      </c>
      <c r="Q768" s="454">
        <v>33.6</v>
      </c>
      <c r="R768" s="454"/>
      <c r="S768" s="454"/>
      <c r="T768" s="454">
        <v>753.49</v>
      </c>
      <c r="U768" s="454">
        <v>1339.3</v>
      </c>
      <c r="V768" s="454">
        <v>12433.8</v>
      </c>
      <c r="W768" s="454">
        <v>9.0399999999999991</v>
      </c>
      <c r="X768" s="454">
        <v>39850</v>
      </c>
      <c r="Y768" s="454">
        <v>69</v>
      </c>
      <c r="Z768" s="454"/>
      <c r="AA768" s="454"/>
      <c r="AB768" s="454">
        <v>10232.709999999999</v>
      </c>
      <c r="AC768" s="454">
        <v>0</v>
      </c>
      <c r="AD768" s="454"/>
      <c r="AE768" s="428"/>
      <c r="AF768" s="454"/>
      <c r="AG768" s="455"/>
      <c r="AH768" s="454"/>
      <c r="AI768" s="428"/>
      <c r="AJ768" s="457">
        <v>1929.6</v>
      </c>
      <c r="AK768" s="455">
        <v>12.79</v>
      </c>
      <c r="AL768" s="457">
        <v>111.09</v>
      </c>
      <c r="AM768" s="455">
        <v>0.01</v>
      </c>
      <c r="AN768" s="457">
        <v>439.02</v>
      </c>
      <c r="AO768" s="455">
        <v>0</v>
      </c>
    </row>
    <row r="769" spans="1:41" ht="15" x14ac:dyDescent="0.2">
      <c r="A769" s="383">
        <f t="shared" si="41"/>
        <v>45939</v>
      </c>
      <c r="B769" s="93" t="s">
        <v>2185</v>
      </c>
      <c r="C769" s="101" t="str">
        <f t="shared" si="42"/>
        <v>45939 0000H</v>
      </c>
      <c r="D769" s="261">
        <v>3509.51</v>
      </c>
      <c r="E769" s="262">
        <v>49.78</v>
      </c>
      <c r="F769" s="261">
        <v>1139.9000000000001</v>
      </c>
      <c r="G769" s="262">
        <v>6.21</v>
      </c>
      <c r="H769" s="493">
        <v>16.12</v>
      </c>
      <c r="I769" s="494">
        <v>0.01</v>
      </c>
      <c r="J769" s="460">
        <v>78106.09</v>
      </c>
      <c r="K769" s="458">
        <v>981</v>
      </c>
      <c r="L769" s="458">
        <v>34147.089999999997</v>
      </c>
      <c r="M769" s="459">
        <v>119.25</v>
      </c>
      <c r="N769" s="460">
        <v>8688.9599999999991</v>
      </c>
      <c r="O769" s="458">
        <v>19.09</v>
      </c>
      <c r="P769" s="463">
        <v>35635.800000000003</v>
      </c>
      <c r="Q769" s="458">
        <v>33.6</v>
      </c>
      <c r="R769" s="458"/>
      <c r="S769" s="458"/>
      <c r="T769" s="458">
        <v>753.49</v>
      </c>
      <c r="U769" s="458">
        <v>1340.7</v>
      </c>
      <c r="V769" s="458">
        <v>12438.12</v>
      </c>
      <c r="W769" s="458">
        <v>9.0399999999999991</v>
      </c>
      <c r="X769" s="458">
        <v>39857</v>
      </c>
      <c r="Y769" s="458">
        <v>69</v>
      </c>
      <c r="Z769" s="458"/>
      <c r="AA769" s="458"/>
      <c r="AB769" s="458">
        <v>10239.18</v>
      </c>
      <c r="AC769" s="458">
        <v>0</v>
      </c>
      <c r="AD769" s="458"/>
      <c r="AE769" s="461"/>
      <c r="AF769" s="458"/>
      <c r="AG769" s="459"/>
      <c r="AH769" s="458"/>
      <c r="AI769" s="461"/>
      <c r="AJ769" s="462">
        <v>1935.72</v>
      </c>
      <c r="AK769" s="459">
        <v>12.79</v>
      </c>
      <c r="AL769" s="462">
        <v>111.09</v>
      </c>
      <c r="AM769" s="459">
        <v>0.01</v>
      </c>
      <c r="AN769" s="462">
        <v>440.85</v>
      </c>
      <c r="AO769" s="459">
        <v>0</v>
      </c>
    </row>
    <row r="770" spans="1:41" ht="15" x14ac:dyDescent="0.2">
      <c r="A770" s="383">
        <f t="shared" si="41"/>
        <v>45939</v>
      </c>
      <c r="B770" s="93" t="s">
        <v>285</v>
      </c>
      <c r="C770" s="101" t="str">
        <f t="shared" si="42"/>
        <v>45939 1200H</v>
      </c>
      <c r="D770" s="362">
        <v>3513.04</v>
      </c>
      <c r="E770" s="363">
        <v>49.78</v>
      </c>
      <c r="F770" s="362">
        <v>1139.9000000000001</v>
      </c>
      <c r="G770" s="363">
        <v>6.21</v>
      </c>
      <c r="H770" s="493">
        <v>16.12</v>
      </c>
      <c r="I770" s="494">
        <v>0.01</v>
      </c>
      <c r="J770" s="456">
        <v>78108.070000000007</v>
      </c>
      <c r="K770" s="454">
        <v>981.23</v>
      </c>
      <c r="L770" s="454">
        <v>34148.019999999997</v>
      </c>
      <c r="M770" s="455">
        <v>119.29</v>
      </c>
      <c r="N770" s="456">
        <v>8694.7199999999993</v>
      </c>
      <c r="O770" s="454">
        <v>19.09</v>
      </c>
      <c r="P770" s="454">
        <v>35637.800000000003</v>
      </c>
      <c r="Q770" s="454">
        <v>33.700000000000003</v>
      </c>
      <c r="R770" s="454"/>
      <c r="S770" s="454"/>
      <c r="T770" s="454">
        <v>753.54</v>
      </c>
      <c r="U770" s="454">
        <v>1341.89</v>
      </c>
      <c r="V770" s="454">
        <v>12441.59</v>
      </c>
      <c r="W770" s="454">
        <v>9.0399999999999991</v>
      </c>
      <c r="X770" s="454">
        <v>39863</v>
      </c>
      <c r="Y770" s="454">
        <v>69</v>
      </c>
      <c r="Z770" s="454"/>
      <c r="AA770" s="454"/>
      <c r="AB770" s="454">
        <v>10244.93</v>
      </c>
      <c r="AC770" s="454">
        <v>0</v>
      </c>
      <c r="AD770" s="454"/>
      <c r="AE770" s="428"/>
      <c r="AF770" s="454"/>
      <c r="AG770" s="455"/>
      <c r="AH770" s="454"/>
      <c r="AI770" s="428"/>
      <c r="AJ770" s="457">
        <v>1941.79</v>
      </c>
      <c r="AK770" s="455">
        <v>12.79</v>
      </c>
      <c r="AL770" s="457">
        <v>111.09</v>
      </c>
      <c r="AM770" s="455">
        <v>0.01</v>
      </c>
      <c r="AN770" s="457">
        <v>442.51</v>
      </c>
      <c r="AO770" s="455">
        <v>0</v>
      </c>
    </row>
    <row r="771" spans="1:41" ht="15" x14ac:dyDescent="0.2">
      <c r="A771" s="383">
        <f t="shared" si="41"/>
        <v>45940</v>
      </c>
      <c r="B771" s="93" t="s">
        <v>2185</v>
      </c>
      <c r="C771" s="101" t="str">
        <f t="shared" si="42"/>
        <v>45940 0000H</v>
      </c>
      <c r="D771" s="261">
        <v>3517.52</v>
      </c>
      <c r="E771" s="262">
        <v>49.78</v>
      </c>
      <c r="F771" s="261">
        <v>1139.9000000000001</v>
      </c>
      <c r="G771" s="262">
        <v>6.21</v>
      </c>
      <c r="H771" s="493">
        <v>16.12</v>
      </c>
      <c r="I771" s="494">
        <v>0.01</v>
      </c>
      <c r="J771" s="460">
        <v>78113.850000000006</v>
      </c>
      <c r="K771" s="458">
        <v>981.28</v>
      </c>
      <c r="L771" s="458">
        <v>34151.57</v>
      </c>
      <c r="M771" s="459">
        <v>119.3</v>
      </c>
      <c r="N771" s="460">
        <v>8700.5300000000007</v>
      </c>
      <c r="O771" s="458">
        <v>19.09</v>
      </c>
      <c r="P771" s="458">
        <v>35640.699999999997</v>
      </c>
      <c r="Q771" s="458">
        <v>33.700000000000003</v>
      </c>
      <c r="R771" s="458"/>
      <c r="S771" s="458"/>
      <c r="T771" s="458">
        <v>753.54</v>
      </c>
      <c r="U771" s="458">
        <v>1343.4</v>
      </c>
      <c r="V771" s="458">
        <v>12445.79</v>
      </c>
      <c r="W771" s="458">
        <v>9.0399999999999991</v>
      </c>
      <c r="X771" s="458">
        <v>39870</v>
      </c>
      <c r="Y771" s="458">
        <v>69</v>
      </c>
      <c r="Z771" s="458"/>
      <c r="AA771" s="458"/>
      <c r="AB771" s="458">
        <v>10250.93</v>
      </c>
      <c r="AC771" s="458">
        <v>0</v>
      </c>
      <c r="AD771" s="458"/>
      <c r="AE771" s="461"/>
      <c r="AF771" s="458"/>
      <c r="AG771" s="459"/>
      <c r="AH771" s="458"/>
      <c r="AI771" s="461"/>
      <c r="AJ771" s="462">
        <v>1948.28</v>
      </c>
      <c r="AK771" s="459">
        <v>12.79</v>
      </c>
      <c r="AL771" s="462">
        <v>111.09</v>
      </c>
      <c r="AM771" s="459">
        <v>0.01</v>
      </c>
      <c r="AN771" s="462">
        <v>444.36</v>
      </c>
      <c r="AO771" s="459">
        <v>0</v>
      </c>
    </row>
    <row r="772" spans="1:41" ht="15" x14ac:dyDescent="0.2">
      <c r="A772" s="383">
        <f t="shared" si="41"/>
        <v>45940</v>
      </c>
      <c r="B772" s="93" t="s">
        <v>285</v>
      </c>
      <c r="C772" s="101" t="str">
        <f t="shared" si="42"/>
        <v>45940 1200H</v>
      </c>
      <c r="D772" s="362">
        <v>3521.13</v>
      </c>
      <c r="E772" s="363">
        <v>49.78</v>
      </c>
      <c r="F772" s="362">
        <v>1139.9000000000001</v>
      </c>
      <c r="G772" s="363">
        <v>6.21</v>
      </c>
      <c r="H772" s="493">
        <v>16.12</v>
      </c>
      <c r="I772" s="494">
        <v>0.01</v>
      </c>
      <c r="J772" s="456">
        <v>78115.929999999993</v>
      </c>
      <c r="K772" s="454">
        <v>981.51</v>
      </c>
      <c r="L772" s="454">
        <v>34152.35</v>
      </c>
      <c r="M772" s="455">
        <v>119.34</v>
      </c>
      <c r="N772" s="456">
        <v>8706.31</v>
      </c>
      <c r="O772" s="454">
        <v>19.09</v>
      </c>
      <c r="P772" s="454">
        <v>35642.5</v>
      </c>
      <c r="Q772" s="454">
        <v>33.700000000000003</v>
      </c>
      <c r="R772" s="454"/>
      <c r="S772" s="454"/>
      <c r="T772" s="454">
        <v>753.64</v>
      </c>
      <c r="U772" s="454">
        <v>1344.49</v>
      </c>
      <c r="V772" s="454">
        <v>12449.33</v>
      </c>
      <c r="W772" s="454">
        <v>9.0399999999999991</v>
      </c>
      <c r="X772" s="454">
        <v>39876</v>
      </c>
      <c r="Y772" s="454">
        <v>69</v>
      </c>
      <c r="Z772" s="454"/>
      <c r="AA772" s="454"/>
      <c r="AB772" s="454">
        <v>10256.34</v>
      </c>
      <c r="AC772" s="454">
        <v>0</v>
      </c>
      <c r="AD772" s="454"/>
      <c r="AE772" s="428"/>
      <c r="AF772" s="454"/>
      <c r="AG772" s="455"/>
      <c r="AH772" s="454"/>
      <c r="AI772" s="428"/>
      <c r="AJ772" s="457">
        <v>1954.26</v>
      </c>
      <c r="AK772" s="455">
        <v>12.79</v>
      </c>
      <c r="AL772" s="457">
        <v>111.16</v>
      </c>
      <c r="AM772" s="455">
        <v>0.01</v>
      </c>
      <c r="AN772" s="457">
        <v>446</v>
      </c>
      <c r="AO772" s="455">
        <v>0</v>
      </c>
    </row>
    <row r="773" spans="1:41" ht="15" x14ac:dyDescent="0.2">
      <c r="A773" s="383">
        <f t="shared" si="41"/>
        <v>45941</v>
      </c>
      <c r="B773" s="93" t="s">
        <v>2185</v>
      </c>
      <c r="C773" s="101" t="str">
        <f t="shared" si="42"/>
        <v>45941 0000H</v>
      </c>
      <c r="D773" s="261">
        <v>3525.62</v>
      </c>
      <c r="E773" s="262">
        <v>49.78</v>
      </c>
      <c r="F773" s="261">
        <v>1139.9000000000001</v>
      </c>
      <c r="G773" s="262">
        <v>6.21</v>
      </c>
      <c r="H773" s="493">
        <v>16.12</v>
      </c>
      <c r="I773" s="494">
        <v>0.01</v>
      </c>
      <c r="J773" s="460">
        <v>78121.89</v>
      </c>
      <c r="K773" s="458">
        <v>981.54</v>
      </c>
      <c r="L773" s="458">
        <v>34155.86</v>
      </c>
      <c r="M773" s="459">
        <v>119.34</v>
      </c>
      <c r="N773" s="460">
        <v>8712.1299999999992</v>
      </c>
      <c r="O773" s="458">
        <v>19.09</v>
      </c>
      <c r="P773" s="458">
        <v>35645.800000000003</v>
      </c>
      <c r="Q773" s="458">
        <v>33.700000000000003</v>
      </c>
      <c r="R773" s="522"/>
      <c r="S773" s="522"/>
      <c r="T773" s="458">
        <v>753.64</v>
      </c>
      <c r="U773" s="458">
        <v>1346.25</v>
      </c>
      <c r="V773" s="458">
        <v>12453.73</v>
      </c>
      <c r="W773" s="458">
        <v>9.0399999999999991</v>
      </c>
      <c r="X773" s="458">
        <v>39884</v>
      </c>
      <c r="Y773" s="458">
        <v>69</v>
      </c>
      <c r="Z773" s="458"/>
      <c r="AA773" s="458"/>
      <c r="AB773" s="458">
        <v>10262.86</v>
      </c>
      <c r="AC773" s="458">
        <v>0</v>
      </c>
      <c r="AD773" s="458"/>
      <c r="AE773" s="461"/>
      <c r="AF773" s="458"/>
      <c r="AG773" s="459"/>
      <c r="AH773" s="458"/>
      <c r="AI773" s="461"/>
      <c r="AJ773" s="462">
        <v>1963.08</v>
      </c>
      <c r="AK773" s="459">
        <v>12.79</v>
      </c>
      <c r="AL773" s="462">
        <v>111.74</v>
      </c>
      <c r="AM773" s="459">
        <v>0.01</v>
      </c>
      <c r="AN773" s="462">
        <v>447.96</v>
      </c>
      <c r="AO773" s="459">
        <v>0</v>
      </c>
    </row>
    <row r="774" spans="1:41" ht="15" x14ac:dyDescent="0.2">
      <c r="A774" s="383">
        <f t="shared" si="41"/>
        <v>45941</v>
      </c>
      <c r="B774" s="93" t="s">
        <v>285</v>
      </c>
      <c r="C774" s="101" t="str">
        <f t="shared" si="42"/>
        <v>45941 1200H</v>
      </c>
      <c r="D774" s="362">
        <v>3529.11</v>
      </c>
      <c r="E774" s="363">
        <v>49.78</v>
      </c>
      <c r="F774" s="362">
        <v>1139.9000000000001</v>
      </c>
      <c r="G774" s="363">
        <v>6.21</v>
      </c>
      <c r="H774" s="493">
        <v>16.12</v>
      </c>
      <c r="I774" s="494">
        <v>0.01</v>
      </c>
      <c r="J774" s="456">
        <v>78121.89</v>
      </c>
      <c r="K774" s="454">
        <v>981.83</v>
      </c>
      <c r="L774" s="454">
        <v>34156.82</v>
      </c>
      <c r="M774" s="455">
        <v>119.37</v>
      </c>
      <c r="N774" s="456">
        <v>8717.91</v>
      </c>
      <c r="O774" s="454">
        <v>19.09</v>
      </c>
      <c r="P774" s="454">
        <v>35647.800000000003</v>
      </c>
      <c r="Q774" s="454">
        <v>33.799999999999997</v>
      </c>
      <c r="R774" s="454">
        <v>0</v>
      </c>
      <c r="S774" s="454">
        <v>0</v>
      </c>
      <c r="T774" s="454">
        <v>753.64</v>
      </c>
      <c r="U774" s="454">
        <v>1347.61</v>
      </c>
      <c r="V774" s="454">
        <v>12457.31</v>
      </c>
      <c r="W774" s="454">
        <v>9.0399999999999991</v>
      </c>
      <c r="X774" s="454">
        <v>39890</v>
      </c>
      <c r="Y774" s="454">
        <v>69</v>
      </c>
      <c r="Z774" s="454"/>
      <c r="AA774" s="454"/>
      <c r="AB774" s="454">
        <v>10268.51</v>
      </c>
      <c r="AC774" s="454">
        <v>0</v>
      </c>
      <c r="AD774" s="454"/>
      <c r="AE774" s="428"/>
      <c r="AF774" s="454"/>
      <c r="AG774" s="455"/>
      <c r="AH774" s="454"/>
      <c r="AI774" s="428"/>
      <c r="AJ774" s="457">
        <v>1968.64</v>
      </c>
      <c r="AK774" s="455">
        <v>12.79</v>
      </c>
      <c r="AL774" s="457">
        <v>111.74</v>
      </c>
      <c r="AM774" s="455">
        <v>0.01</v>
      </c>
      <c r="AN774" s="457">
        <v>449.5</v>
      </c>
      <c r="AO774" s="455">
        <v>0</v>
      </c>
    </row>
    <row r="775" spans="1:41" ht="15" x14ac:dyDescent="0.2">
      <c r="A775" s="383">
        <f t="shared" si="41"/>
        <v>45942</v>
      </c>
      <c r="B775" s="93" t="s">
        <v>2185</v>
      </c>
      <c r="C775" s="101" t="str">
        <f t="shared" si="42"/>
        <v>45942 0000H</v>
      </c>
      <c r="D775" s="261">
        <v>3533.17</v>
      </c>
      <c r="E775" s="262">
        <v>49.78</v>
      </c>
      <c r="F775" s="261">
        <v>1139.9000000000001</v>
      </c>
      <c r="G775" s="262">
        <v>6.21</v>
      </c>
      <c r="H775" s="493">
        <v>16.12</v>
      </c>
      <c r="I775" s="494">
        <v>0.01</v>
      </c>
      <c r="J775" s="460">
        <v>78122.09</v>
      </c>
      <c r="K775" s="458">
        <v>982.18</v>
      </c>
      <c r="L775" s="458">
        <v>34160.550000000003</v>
      </c>
      <c r="M775" s="459">
        <v>119.37</v>
      </c>
      <c r="N775" s="460">
        <v>8723.84</v>
      </c>
      <c r="O775" s="458">
        <v>19.09</v>
      </c>
      <c r="P775" s="458">
        <v>35650.199999999997</v>
      </c>
      <c r="Q775" s="458">
        <v>33.799999999999997</v>
      </c>
      <c r="R775" s="458">
        <v>2.5099999999999998</v>
      </c>
      <c r="S775" s="458">
        <v>0</v>
      </c>
      <c r="T775" s="458">
        <v>753.64</v>
      </c>
      <c r="U775" s="458">
        <v>1349.09</v>
      </c>
      <c r="V775" s="458">
        <v>12461.71</v>
      </c>
      <c r="W775" s="458">
        <v>9.0399999999999991</v>
      </c>
      <c r="X775" s="458">
        <v>39897</v>
      </c>
      <c r="Y775" s="458">
        <v>69</v>
      </c>
      <c r="Z775" s="458"/>
      <c r="AA775" s="458"/>
      <c r="AB775" s="458">
        <v>10275.35</v>
      </c>
      <c r="AC775" s="458">
        <v>0</v>
      </c>
      <c r="AD775" s="458"/>
      <c r="AE775" s="461"/>
      <c r="AF775" s="458"/>
      <c r="AG775" s="459"/>
      <c r="AH775" s="458"/>
      <c r="AI775" s="461"/>
      <c r="AJ775" s="462">
        <v>1976.66</v>
      </c>
      <c r="AK775" s="459">
        <v>12.79</v>
      </c>
      <c r="AL775" s="462">
        <v>112.23</v>
      </c>
      <c r="AM775" s="459">
        <v>0.01</v>
      </c>
      <c r="AN775" s="462">
        <v>451.32</v>
      </c>
      <c r="AO775" s="459">
        <v>0</v>
      </c>
    </row>
    <row r="776" spans="1:41" ht="15" x14ac:dyDescent="0.2">
      <c r="A776" s="383">
        <f t="shared" si="41"/>
        <v>45942</v>
      </c>
      <c r="B776" s="93" t="s">
        <v>285</v>
      </c>
      <c r="C776" s="101" t="str">
        <f t="shared" si="42"/>
        <v>45942 1200H</v>
      </c>
      <c r="D776" s="362">
        <v>3536.1</v>
      </c>
      <c r="E776" s="363">
        <v>49.78</v>
      </c>
      <c r="F776" s="362">
        <v>1139.9000000000001</v>
      </c>
      <c r="G776" s="363">
        <v>6.21</v>
      </c>
      <c r="H776" s="493">
        <v>16.12</v>
      </c>
      <c r="I776" s="494">
        <v>0.01</v>
      </c>
      <c r="J776" s="456">
        <v>78123.070000000007</v>
      </c>
      <c r="K776" s="454">
        <v>982.5</v>
      </c>
      <c r="L776" s="454">
        <v>34162.019999999997</v>
      </c>
      <c r="M776" s="455">
        <v>119.4</v>
      </c>
      <c r="N776" s="456">
        <v>8729.49</v>
      </c>
      <c r="O776" s="454">
        <v>19.09</v>
      </c>
      <c r="P776" s="454">
        <v>35651.1</v>
      </c>
      <c r="Q776" s="454">
        <v>34.200000000000003</v>
      </c>
      <c r="R776" s="454">
        <v>4.74</v>
      </c>
      <c r="S776" s="454">
        <v>0</v>
      </c>
      <c r="T776" s="454">
        <v>753.68</v>
      </c>
      <c r="U776" s="454">
        <v>1350.21</v>
      </c>
      <c r="V776" s="454">
        <v>12465.31</v>
      </c>
      <c r="W776" s="454">
        <v>9.0399999999999991</v>
      </c>
      <c r="X776" s="454">
        <v>39903</v>
      </c>
      <c r="Y776" s="454">
        <v>69</v>
      </c>
      <c r="Z776" s="454"/>
      <c r="AA776" s="454"/>
      <c r="AB776" s="454">
        <v>10281.16</v>
      </c>
      <c r="AC776" s="454">
        <v>0</v>
      </c>
      <c r="AD776" s="454"/>
      <c r="AE776" s="428"/>
      <c r="AF776" s="454"/>
      <c r="AG776" s="455"/>
      <c r="AH776" s="454"/>
      <c r="AI776" s="428"/>
      <c r="AJ776" s="457">
        <v>1983.04</v>
      </c>
      <c r="AK776" s="455">
        <v>12.79</v>
      </c>
      <c r="AL776" s="457">
        <v>112.35</v>
      </c>
      <c r="AM776" s="455">
        <v>0.01</v>
      </c>
      <c r="AN776" s="457">
        <v>453.02</v>
      </c>
      <c r="AO776" s="455">
        <v>0</v>
      </c>
    </row>
    <row r="777" spans="1:41" ht="15" x14ac:dyDescent="0.2">
      <c r="A777" s="383">
        <f t="shared" si="41"/>
        <v>45943</v>
      </c>
      <c r="B777" s="93" t="s">
        <v>2185</v>
      </c>
      <c r="C777" s="101" t="str">
        <f t="shared" si="42"/>
        <v>45943 0000H</v>
      </c>
      <c r="D777" s="261">
        <v>3540.73</v>
      </c>
      <c r="E777" s="262">
        <v>49.78</v>
      </c>
      <c r="F777" s="261">
        <v>1139.9000000000001</v>
      </c>
      <c r="G777" s="262">
        <v>6.21</v>
      </c>
      <c r="H777" s="493">
        <v>16.12</v>
      </c>
      <c r="I777" s="494">
        <v>0.01</v>
      </c>
      <c r="J777" s="460">
        <v>78127.77</v>
      </c>
      <c r="K777" s="458">
        <v>982.61</v>
      </c>
      <c r="L777" s="458">
        <v>34165.769999999997</v>
      </c>
      <c r="M777" s="459">
        <v>119.4</v>
      </c>
      <c r="N777" s="460">
        <v>8735.2900000000009</v>
      </c>
      <c r="O777" s="458">
        <v>19.09</v>
      </c>
      <c r="P777" s="458">
        <v>35653.9</v>
      </c>
      <c r="Q777" s="458">
        <v>34.200000000000003</v>
      </c>
      <c r="R777" s="489"/>
      <c r="S777" s="458">
        <v>0</v>
      </c>
      <c r="T777" s="458">
        <v>753.68</v>
      </c>
      <c r="U777" s="458">
        <v>1351.9</v>
      </c>
      <c r="V777" s="458">
        <v>12469.68</v>
      </c>
      <c r="W777" s="458">
        <v>9.0399999999999991</v>
      </c>
      <c r="X777" s="458">
        <v>39910</v>
      </c>
      <c r="Y777" s="458">
        <v>69</v>
      </c>
      <c r="Z777" s="458"/>
      <c r="AA777" s="458"/>
      <c r="AB777" s="458">
        <v>10287.959999999999</v>
      </c>
      <c r="AC777" s="458">
        <v>0</v>
      </c>
      <c r="AD777" s="458"/>
      <c r="AE777" s="461"/>
      <c r="AF777" s="458"/>
      <c r="AG777" s="459"/>
      <c r="AH777" s="458"/>
      <c r="AI777" s="461"/>
      <c r="AJ777" s="462">
        <v>1988.05</v>
      </c>
      <c r="AK777" s="459">
        <v>12.8</v>
      </c>
      <c r="AL777" s="462">
        <v>112.35</v>
      </c>
      <c r="AM777" s="459">
        <v>0.01</v>
      </c>
      <c r="AN777" s="462">
        <v>454.44</v>
      </c>
      <c r="AO777" s="459">
        <v>0</v>
      </c>
    </row>
    <row r="778" spans="1:41" ht="15" x14ac:dyDescent="0.2">
      <c r="A778" s="383">
        <f t="shared" si="41"/>
        <v>45943</v>
      </c>
      <c r="B778" s="93" t="s">
        <v>285</v>
      </c>
      <c r="C778" s="101" t="str">
        <f t="shared" si="42"/>
        <v>45943 1200H</v>
      </c>
      <c r="D778" s="362">
        <v>3544.29</v>
      </c>
      <c r="E778" s="363">
        <v>49.78</v>
      </c>
      <c r="F778" s="362">
        <v>1139.9000000000001</v>
      </c>
      <c r="G778" s="363">
        <v>6.21</v>
      </c>
      <c r="H778" s="493">
        <v>16.12</v>
      </c>
      <c r="I778" s="494">
        <v>0.01</v>
      </c>
      <c r="J778" s="456">
        <v>78130.47</v>
      </c>
      <c r="K778" s="454">
        <v>982.76</v>
      </c>
      <c r="L778" s="454">
        <v>34166.94</v>
      </c>
      <c r="M778" s="455">
        <v>119.42</v>
      </c>
      <c r="N778" s="456">
        <v>8740.4</v>
      </c>
      <c r="O778" s="454">
        <v>19.09</v>
      </c>
      <c r="P778" s="454">
        <v>35655.1</v>
      </c>
      <c r="Q778" s="454">
        <v>34.5</v>
      </c>
      <c r="R778" s="454">
        <v>9.66</v>
      </c>
      <c r="S778" s="454">
        <v>0</v>
      </c>
      <c r="T778" s="454">
        <v>753.8</v>
      </c>
      <c r="U778" s="454">
        <v>1352.81</v>
      </c>
      <c r="V778" s="454">
        <v>12472.83</v>
      </c>
      <c r="W778" s="454">
        <v>9.0399999999999991</v>
      </c>
      <c r="X778" s="454">
        <v>39916</v>
      </c>
      <c r="Y778" s="454">
        <v>69</v>
      </c>
      <c r="Z778" s="454"/>
      <c r="AA778" s="454"/>
      <c r="AB778" s="454">
        <v>10293.91</v>
      </c>
      <c r="AC778" s="454">
        <v>0</v>
      </c>
      <c r="AD778" s="454"/>
      <c r="AE778" s="428"/>
      <c r="AF778" s="454"/>
      <c r="AG778" s="455"/>
      <c r="AH778" s="454"/>
      <c r="AI778" s="428"/>
      <c r="AJ778" s="457">
        <v>1991.75</v>
      </c>
      <c r="AK778" s="455">
        <v>12.82</v>
      </c>
      <c r="AL778" s="457">
        <v>112.35</v>
      </c>
      <c r="AM778" s="455">
        <v>0.01</v>
      </c>
      <c r="AN778" s="457">
        <v>455.43</v>
      </c>
      <c r="AO778" s="455">
        <v>0</v>
      </c>
    </row>
    <row r="779" spans="1:41" ht="15" x14ac:dyDescent="0.2">
      <c r="A779" s="383">
        <f t="shared" si="41"/>
        <v>45944</v>
      </c>
      <c r="B779" s="93" t="s">
        <v>2185</v>
      </c>
      <c r="C779" s="101" t="str">
        <f t="shared" si="42"/>
        <v>45944 0000H</v>
      </c>
      <c r="D779" s="261">
        <v>3547.37</v>
      </c>
      <c r="E779" s="262">
        <v>49.78</v>
      </c>
      <c r="F779" s="261">
        <v>1139.9000000000001</v>
      </c>
      <c r="G779" s="262">
        <v>6.21</v>
      </c>
      <c r="H779" s="493">
        <v>16.12</v>
      </c>
      <c r="I779" s="494">
        <v>0.01</v>
      </c>
      <c r="J779" s="460">
        <v>78136.53</v>
      </c>
      <c r="K779" s="458">
        <v>982.8</v>
      </c>
      <c r="L779" s="458">
        <v>34169.839999999997</v>
      </c>
      <c r="M779" s="459">
        <v>119.44</v>
      </c>
      <c r="N779" s="460">
        <v>8745.57</v>
      </c>
      <c r="O779" s="458">
        <v>19.09</v>
      </c>
      <c r="P779" s="458">
        <v>35656.699999999997</v>
      </c>
      <c r="Q779" s="458">
        <v>34.700000000000003</v>
      </c>
      <c r="R779" s="458">
        <v>12.6</v>
      </c>
      <c r="S779" s="458">
        <v>0</v>
      </c>
      <c r="T779" s="458">
        <v>753.97</v>
      </c>
      <c r="U779" s="458">
        <v>1353.78</v>
      </c>
      <c r="V779" s="458">
        <v>12476.3</v>
      </c>
      <c r="W779" s="458">
        <v>9.0399999999999991</v>
      </c>
      <c r="X779" s="458">
        <v>39924</v>
      </c>
      <c r="Y779" s="458">
        <v>69</v>
      </c>
      <c r="Z779" s="458"/>
      <c r="AA779" s="458"/>
      <c r="AB779" s="458">
        <v>10301.08</v>
      </c>
      <c r="AC779" s="458">
        <v>0</v>
      </c>
      <c r="AD779" s="458"/>
      <c r="AE779" s="461"/>
      <c r="AF779" s="458"/>
      <c r="AG779" s="459"/>
      <c r="AH779" s="458"/>
      <c r="AI779" s="461"/>
      <c r="AJ779" s="462">
        <v>1999.63</v>
      </c>
      <c r="AK779" s="459">
        <v>12.82</v>
      </c>
      <c r="AL779" s="462">
        <v>112.86</v>
      </c>
      <c r="AM779" s="459">
        <v>0.01</v>
      </c>
      <c r="AN779" s="462">
        <v>457.24</v>
      </c>
      <c r="AO779" s="459">
        <v>0</v>
      </c>
    </row>
    <row r="780" spans="1:41" ht="15" x14ac:dyDescent="0.2">
      <c r="A780" s="383">
        <f t="shared" si="41"/>
        <v>45944</v>
      </c>
      <c r="B780" s="93" t="s">
        <v>285</v>
      </c>
      <c r="C780" s="101" t="str">
        <f t="shared" si="42"/>
        <v>45944 1200H</v>
      </c>
      <c r="D780" s="362">
        <v>3550.94</v>
      </c>
      <c r="E780" s="363">
        <v>49.78</v>
      </c>
      <c r="F780" s="362">
        <v>1139.9000000000001</v>
      </c>
      <c r="G780" s="363">
        <v>6.21</v>
      </c>
      <c r="H780" s="493">
        <v>16.12</v>
      </c>
      <c r="I780" s="494">
        <v>0.01</v>
      </c>
      <c r="J780" s="456">
        <v>78138.880000000005</v>
      </c>
      <c r="K780" s="454">
        <v>983.02</v>
      </c>
      <c r="L780" s="454">
        <v>34171.03</v>
      </c>
      <c r="M780" s="455">
        <v>119.47</v>
      </c>
      <c r="N780" s="456">
        <v>8751.23</v>
      </c>
      <c r="O780" s="454">
        <v>19.09</v>
      </c>
      <c r="P780" s="454">
        <v>35658.400000000001</v>
      </c>
      <c r="Q780" s="454">
        <v>34.700000000000003</v>
      </c>
      <c r="R780" s="454">
        <v>14.74</v>
      </c>
      <c r="S780" s="454">
        <v>0</v>
      </c>
      <c r="T780" s="454">
        <v>754.09</v>
      </c>
      <c r="U780" s="454">
        <v>1354.8</v>
      </c>
      <c r="V780" s="454">
        <v>12480.11</v>
      </c>
      <c r="W780" s="454">
        <v>9.0399999999999991</v>
      </c>
      <c r="X780" s="454">
        <v>39930</v>
      </c>
      <c r="Y780" s="454">
        <v>69</v>
      </c>
      <c r="Z780" s="454"/>
      <c r="AA780" s="454"/>
      <c r="AB780" s="454">
        <v>10307.08</v>
      </c>
      <c r="AC780" s="454">
        <v>0</v>
      </c>
      <c r="AD780" s="454"/>
      <c r="AE780" s="428"/>
      <c r="AF780" s="454"/>
      <c r="AG780" s="455"/>
      <c r="AH780" s="454"/>
      <c r="AI780" s="428"/>
      <c r="AJ780" s="457">
        <v>2006.35</v>
      </c>
      <c r="AK780" s="455">
        <v>12.82</v>
      </c>
      <c r="AL780" s="457">
        <v>113.02</v>
      </c>
      <c r="AM780" s="455">
        <v>0.01</v>
      </c>
      <c r="AN780" s="457">
        <v>459.03</v>
      </c>
      <c r="AO780" s="455">
        <v>0</v>
      </c>
    </row>
    <row r="781" spans="1:41" ht="15" x14ac:dyDescent="0.2">
      <c r="A781" s="383">
        <f t="shared" si="41"/>
        <v>45945</v>
      </c>
      <c r="B781" s="93" t="s">
        <v>2185</v>
      </c>
      <c r="C781" s="101" t="str">
        <f t="shared" si="42"/>
        <v>45945 0000H</v>
      </c>
      <c r="D781" s="261">
        <v>3555.32</v>
      </c>
      <c r="E781" s="262">
        <v>49.78</v>
      </c>
      <c r="F781" s="261">
        <v>1139.9000000000001</v>
      </c>
      <c r="G781" s="262">
        <v>6.21</v>
      </c>
      <c r="H781" s="493">
        <v>16.12</v>
      </c>
      <c r="I781" s="494">
        <v>0.01</v>
      </c>
      <c r="J781" s="460">
        <v>78151.63</v>
      </c>
      <c r="K781" s="458">
        <v>983.05</v>
      </c>
      <c r="L781" s="458">
        <v>34174.51</v>
      </c>
      <c r="M781" s="459">
        <v>119.48</v>
      </c>
      <c r="N781" s="460">
        <v>8756.9500000000007</v>
      </c>
      <c r="O781" s="458">
        <v>19.09</v>
      </c>
      <c r="P781" s="458">
        <v>35660.800000000003</v>
      </c>
      <c r="Q781" s="458">
        <v>34.799999999999997</v>
      </c>
      <c r="R781" s="458">
        <v>17.850000000000001</v>
      </c>
      <c r="S781" s="458">
        <v>0</v>
      </c>
      <c r="T781" s="458">
        <v>754.09</v>
      </c>
      <c r="U781" s="458">
        <v>1356.48</v>
      </c>
      <c r="V781" s="458">
        <v>12484.47</v>
      </c>
      <c r="W781" s="458">
        <v>9.0399999999999991</v>
      </c>
      <c r="X781" s="458">
        <v>39938</v>
      </c>
      <c r="Y781" s="458">
        <v>69</v>
      </c>
      <c r="Z781" s="458"/>
      <c r="AA781" s="458"/>
      <c r="AB781" s="458">
        <v>10314.200000000001</v>
      </c>
      <c r="AC781" s="458">
        <v>0</v>
      </c>
      <c r="AD781" s="458"/>
      <c r="AE781" s="461"/>
      <c r="AF781" s="458"/>
      <c r="AG781" s="459"/>
      <c r="AH781" s="458"/>
      <c r="AI781" s="461"/>
      <c r="AJ781" s="462">
        <v>2014.18</v>
      </c>
      <c r="AK781" s="459">
        <v>12.82</v>
      </c>
      <c r="AL781" s="462">
        <v>113.31</v>
      </c>
      <c r="AM781" s="459">
        <v>0.01</v>
      </c>
      <c r="AN781" s="462">
        <v>460.92</v>
      </c>
      <c r="AO781" s="459">
        <v>0</v>
      </c>
    </row>
    <row r="782" spans="1:41" ht="15" x14ac:dyDescent="0.2">
      <c r="A782" s="383">
        <f t="shared" si="41"/>
        <v>45945</v>
      </c>
      <c r="B782" s="93" t="s">
        <v>285</v>
      </c>
      <c r="C782" s="101" t="str">
        <f t="shared" si="42"/>
        <v>45945 1200H</v>
      </c>
      <c r="D782" s="362">
        <v>3558.72</v>
      </c>
      <c r="E782" s="363">
        <v>49.78</v>
      </c>
      <c r="F782" s="362">
        <v>1139.9000000000001</v>
      </c>
      <c r="G782" s="363">
        <v>6.21</v>
      </c>
      <c r="H782" s="493">
        <v>16.12</v>
      </c>
      <c r="I782" s="494">
        <v>0.01</v>
      </c>
      <c r="J782" s="456">
        <v>78156.59</v>
      </c>
      <c r="K782" s="454">
        <v>983.26</v>
      </c>
      <c r="L782" s="454">
        <v>34175.519999999997</v>
      </c>
      <c r="M782" s="455">
        <v>119.51</v>
      </c>
      <c r="N782" s="456">
        <v>8762.74</v>
      </c>
      <c r="O782" s="454">
        <v>19.09</v>
      </c>
      <c r="P782" s="454">
        <v>35662.400000000001</v>
      </c>
      <c r="Q782" s="454">
        <v>35.1</v>
      </c>
      <c r="R782" s="454">
        <v>20.309999999999999</v>
      </c>
      <c r="S782" s="454">
        <v>0</v>
      </c>
      <c r="T782" s="454">
        <v>754.15</v>
      </c>
      <c r="U782" s="454">
        <v>1357.51</v>
      </c>
      <c r="V782" s="454">
        <v>12488.27</v>
      </c>
      <c r="W782" s="454">
        <v>9.0399999999999991</v>
      </c>
      <c r="X782" s="454">
        <v>39945</v>
      </c>
      <c r="Y782" s="454">
        <v>69</v>
      </c>
      <c r="Z782" s="454"/>
      <c r="AA782" s="454"/>
      <c r="AB782" s="454">
        <v>10320.18</v>
      </c>
      <c r="AC782" s="454">
        <v>0</v>
      </c>
      <c r="AD782" s="454"/>
      <c r="AE782" s="428"/>
      <c r="AF782" s="454"/>
      <c r="AG782" s="455"/>
      <c r="AH782" s="454"/>
      <c r="AI782" s="428"/>
      <c r="AJ782" s="465">
        <v>2020.39</v>
      </c>
      <c r="AK782" s="466">
        <v>12.82</v>
      </c>
      <c r="AL782" s="465">
        <v>113.31</v>
      </c>
      <c r="AM782" s="466">
        <v>0.01</v>
      </c>
      <c r="AN782" s="465">
        <v>462.72</v>
      </c>
      <c r="AO782" s="466">
        <v>0</v>
      </c>
    </row>
    <row r="783" spans="1:41" ht="15" x14ac:dyDescent="0.2">
      <c r="A783" s="383">
        <f t="shared" si="41"/>
        <v>45946</v>
      </c>
      <c r="B783" s="93" t="s">
        <v>2185</v>
      </c>
      <c r="C783" s="101" t="str">
        <f t="shared" si="42"/>
        <v>45946 0000H</v>
      </c>
      <c r="D783" s="261">
        <v>3563.14</v>
      </c>
      <c r="E783" s="262">
        <v>49.78</v>
      </c>
      <c r="F783" s="261">
        <v>1139.9000000000001</v>
      </c>
      <c r="G783" s="262">
        <v>6.21</v>
      </c>
      <c r="H783" s="493">
        <v>16.12</v>
      </c>
      <c r="I783" s="494">
        <v>0.01</v>
      </c>
      <c r="J783" s="460">
        <v>78170.7</v>
      </c>
      <c r="K783" s="458">
        <v>983.27</v>
      </c>
      <c r="L783" s="458">
        <v>34179.300000000003</v>
      </c>
      <c r="M783" s="459">
        <v>119.51</v>
      </c>
      <c r="N783" s="460">
        <v>8768.42</v>
      </c>
      <c r="O783" s="458">
        <v>19.09</v>
      </c>
      <c r="P783" s="458">
        <v>35664.6</v>
      </c>
      <c r="Q783" s="458">
        <v>35.1</v>
      </c>
      <c r="R783" s="458">
        <v>23.58</v>
      </c>
      <c r="S783" s="458">
        <v>0</v>
      </c>
      <c r="T783" s="458">
        <v>754.23</v>
      </c>
      <c r="U783" s="458">
        <v>1358.68</v>
      </c>
      <c r="V783" s="458">
        <v>12492.88</v>
      </c>
      <c r="W783" s="458">
        <v>9.0399999999999991</v>
      </c>
      <c r="X783" s="458">
        <v>39953</v>
      </c>
      <c r="Y783" s="458">
        <v>69</v>
      </c>
      <c r="Z783" s="458"/>
      <c r="AA783" s="458"/>
      <c r="AB783" s="458">
        <v>10327.25</v>
      </c>
      <c r="AC783" s="458">
        <v>0</v>
      </c>
      <c r="AD783" s="458"/>
      <c r="AE783" s="461"/>
      <c r="AF783" s="458"/>
      <c r="AG783" s="459"/>
      <c r="AH783" s="458"/>
      <c r="AI783" s="461"/>
      <c r="AJ783" s="462">
        <v>2028.79</v>
      </c>
      <c r="AK783" s="459">
        <v>12.82</v>
      </c>
      <c r="AL783" s="462">
        <v>113.81</v>
      </c>
      <c r="AM783" s="459">
        <v>0.01</v>
      </c>
      <c r="AN783" s="462">
        <v>464.88</v>
      </c>
      <c r="AO783" s="459">
        <v>0</v>
      </c>
    </row>
    <row r="784" spans="1:41" ht="15" x14ac:dyDescent="0.2">
      <c r="A784" s="383">
        <f t="shared" si="41"/>
        <v>45946</v>
      </c>
      <c r="B784" s="93" t="s">
        <v>285</v>
      </c>
      <c r="C784" s="101" t="str">
        <f t="shared" si="42"/>
        <v>45946 1200H</v>
      </c>
      <c r="D784" s="362">
        <v>3566.71</v>
      </c>
      <c r="E784" s="363">
        <v>49.78</v>
      </c>
      <c r="F784" s="362">
        <v>1139.9000000000001</v>
      </c>
      <c r="G784" s="363">
        <v>6.21</v>
      </c>
      <c r="H784" s="493">
        <v>16.12</v>
      </c>
      <c r="I784" s="494">
        <v>0.01</v>
      </c>
      <c r="J784" s="456">
        <v>78177.240000000005</v>
      </c>
      <c r="K784" s="454">
        <v>983.39</v>
      </c>
      <c r="L784" s="454">
        <v>34180.43</v>
      </c>
      <c r="M784" s="455">
        <v>119.55</v>
      </c>
      <c r="N784" s="456">
        <v>8774.19</v>
      </c>
      <c r="O784" s="454">
        <v>19.09</v>
      </c>
      <c r="P784" s="454">
        <v>35667.1</v>
      </c>
      <c r="Q784" s="454">
        <v>35.1</v>
      </c>
      <c r="R784" s="454">
        <v>25.47</v>
      </c>
      <c r="S784" s="454">
        <v>0</v>
      </c>
      <c r="T784" s="454">
        <v>754.32</v>
      </c>
      <c r="U784" s="454">
        <v>1359.8</v>
      </c>
      <c r="V784" s="454">
        <v>12496.76</v>
      </c>
      <c r="W784" s="454">
        <v>9.0399999999999991</v>
      </c>
      <c r="X784" s="454">
        <v>39960</v>
      </c>
      <c r="Y784" s="454">
        <v>69</v>
      </c>
      <c r="Z784" s="454"/>
      <c r="AA784" s="454"/>
      <c r="AB784" s="454">
        <v>10333.299999999999</v>
      </c>
      <c r="AC784" s="454">
        <v>0</v>
      </c>
      <c r="AD784" s="454"/>
      <c r="AE784" s="428"/>
      <c r="AF784" s="454"/>
      <c r="AG784" s="455"/>
      <c r="AH784" s="454"/>
      <c r="AI784" s="428"/>
      <c r="AJ784" s="457">
        <v>2035.45</v>
      </c>
      <c r="AK784" s="455">
        <v>12.82</v>
      </c>
      <c r="AL784" s="457">
        <v>113.9</v>
      </c>
      <c r="AM784" s="455">
        <v>0.01</v>
      </c>
      <c r="AN784" s="457">
        <v>466.41</v>
      </c>
      <c r="AO784" s="455">
        <v>0</v>
      </c>
    </row>
    <row r="785" spans="1:41" ht="15" x14ac:dyDescent="0.2">
      <c r="A785" s="383">
        <f t="shared" si="41"/>
        <v>45947</v>
      </c>
      <c r="B785" s="93" t="s">
        <v>2185</v>
      </c>
      <c r="C785" s="101" t="str">
        <f t="shared" si="42"/>
        <v>45947 0000H</v>
      </c>
      <c r="D785" s="261">
        <v>3571.06</v>
      </c>
      <c r="E785" s="262">
        <v>49.78</v>
      </c>
      <c r="F785" s="261">
        <v>1139.9000000000001</v>
      </c>
      <c r="G785" s="262">
        <v>6.21</v>
      </c>
      <c r="H785" s="493">
        <v>16.12</v>
      </c>
      <c r="I785" s="494">
        <v>0.01</v>
      </c>
      <c r="J785" s="460">
        <v>78193.509999999995</v>
      </c>
      <c r="K785" s="458">
        <v>983.39</v>
      </c>
      <c r="L785" s="458">
        <v>34184.239999999998</v>
      </c>
      <c r="M785" s="459">
        <v>119.55</v>
      </c>
      <c r="N785" s="460">
        <v>8779.93</v>
      </c>
      <c r="O785" s="458">
        <v>19.09</v>
      </c>
      <c r="P785" s="458">
        <v>35669.599999999999</v>
      </c>
      <c r="Q785" s="458">
        <v>35.1</v>
      </c>
      <c r="R785" s="458">
        <v>28.55</v>
      </c>
      <c r="S785" s="458">
        <v>0</v>
      </c>
      <c r="T785" s="458">
        <v>754.44</v>
      </c>
      <c r="U785" s="458">
        <v>1360.93</v>
      </c>
      <c r="V785" s="458">
        <v>12501.62</v>
      </c>
      <c r="W785" s="458">
        <v>9.0399999999999991</v>
      </c>
      <c r="X785" s="458">
        <v>39968</v>
      </c>
      <c r="Y785" s="458">
        <v>69</v>
      </c>
      <c r="Z785" s="458"/>
      <c r="AA785" s="458"/>
      <c r="AB785" s="458">
        <v>10340.950000000001</v>
      </c>
      <c r="AC785" s="458">
        <v>0</v>
      </c>
      <c r="AD785" s="458"/>
      <c r="AE785" s="461"/>
      <c r="AF785" s="458"/>
      <c r="AG785" s="459"/>
      <c r="AH785" s="458"/>
      <c r="AI785" s="461"/>
      <c r="AJ785" s="462">
        <v>2046.5</v>
      </c>
      <c r="AK785" s="459">
        <v>12.82</v>
      </c>
      <c r="AL785" s="462">
        <v>115.12</v>
      </c>
      <c r="AM785" s="459">
        <v>0.01</v>
      </c>
      <c r="AN785" s="462">
        <v>468.4</v>
      </c>
      <c r="AO785" s="459">
        <v>0</v>
      </c>
    </row>
    <row r="786" spans="1:41" ht="15" x14ac:dyDescent="0.2">
      <c r="A786" s="383">
        <f t="shared" si="41"/>
        <v>45947</v>
      </c>
      <c r="B786" s="93" t="s">
        <v>285</v>
      </c>
      <c r="C786" s="101" t="str">
        <f t="shared" si="42"/>
        <v>45947 1200H</v>
      </c>
      <c r="D786" s="362">
        <v>3574.31</v>
      </c>
      <c r="E786" s="363">
        <v>49.78</v>
      </c>
      <c r="F786" s="362">
        <v>1139.9000000000001</v>
      </c>
      <c r="G786" s="363">
        <v>6.21</v>
      </c>
      <c r="H786" s="493">
        <v>16.12</v>
      </c>
      <c r="I786" s="494">
        <v>0.01</v>
      </c>
      <c r="J786" s="456">
        <v>78202.8</v>
      </c>
      <c r="K786" s="454">
        <v>983.48</v>
      </c>
      <c r="L786" s="454">
        <v>34185.980000000003</v>
      </c>
      <c r="M786" s="455">
        <v>119.58</v>
      </c>
      <c r="N786" s="456">
        <v>8785.7099999999991</v>
      </c>
      <c r="O786" s="454">
        <v>19.09</v>
      </c>
      <c r="P786" s="454">
        <v>35671.9</v>
      </c>
      <c r="Q786" s="454">
        <v>35.1</v>
      </c>
      <c r="R786" s="454">
        <v>31.67</v>
      </c>
      <c r="S786" s="454">
        <v>0</v>
      </c>
      <c r="T786" s="454">
        <v>754.49</v>
      </c>
      <c r="U786" s="454">
        <v>1362.1</v>
      </c>
      <c r="V786" s="454">
        <v>12505.86</v>
      </c>
      <c r="W786" s="454">
        <v>9.0399999999999991</v>
      </c>
      <c r="X786" s="454">
        <v>39975</v>
      </c>
      <c r="Y786" s="454">
        <v>69</v>
      </c>
      <c r="Z786" s="454"/>
      <c r="AA786" s="454"/>
      <c r="AB786" s="454">
        <v>10347</v>
      </c>
      <c r="AC786" s="454">
        <v>0</v>
      </c>
      <c r="AD786" s="454"/>
      <c r="AE786" s="428"/>
      <c r="AF786" s="454"/>
      <c r="AG786" s="455"/>
      <c r="AH786" s="454"/>
      <c r="AI786" s="428"/>
      <c r="AJ786" s="457">
        <v>2054.34</v>
      </c>
      <c r="AK786" s="455">
        <v>12.82</v>
      </c>
      <c r="AL786" s="457">
        <v>115.39</v>
      </c>
      <c r="AM786" s="455">
        <v>0.01</v>
      </c>
      <c r="AN786" s="457">
        <v>470.4</v>
      </c>
      <c r="AO786" s="455">
        <v>0</v>
      </c>
    </row>
    <row r="787" spans="1:41" ht="15" x14ac:dyDescent="0.2">
      <c r="A787" s="383">
        <f t="shared" si="41"/>
        <v>45948</v>
      </c>
      <c r="B787" s="93" t="s">
        <v>2185</v>
      </c>
      <c r="C787" s="101" t="str">
        <f t="shared" si="42"/>
        <v>45948 0000H</v>
      </c>
      <c r="D787" s="261">
        <v>3578.66</v>
      </c>
      <c r="E787" s="262">
        <v>49.79</v>
      </c>
      <c r="F787" s="261">
        <v>1139.9000000000001</v>
      </c>
      <c r="G787" s="262">
        <v>6.21</v>
      </c>
      <c r="H787" s="261">
        <v>0.6</v>
      </c>
      <c r="I787" s="367">
        <v>0</v>
      </c>
      <c r="J787" s="460">
        <v>78217.070000000007</v>
      </c>
      <c r="K787" s="458">
        <v>983.48</v>
      </c>
      <c r="L787" s="458">
        <v>34189.51</v>
      </c>
      <c r="M787" s="459">
        <v>119.58</v>
      </c>
      <c r="N787" s="460">
        <v>8791.3700000000008</v>
      </c>
      <c r="O787" s="458">
        <v>19.09</v>
      </c>
      <c r="P787" s="458">
        <v>35674.1</v>
      </c>
      <c r="Q787" s="458">
        <v>35.1</v>
      </c>
      <c r="R787" s="458">
        <v>35.08</v>
      </c>
      <c r="S787" s="458">
        <v>0</v>
      </c>
      <c r="T787" s="458">
        <v>754.49</v>
      </c>
      <c r="U787" s="458">
        <v>1363.65</v>
      </c>
      <c r="V787" s="458">
        <v>12510.28</v>
      </c>
      <c r="W787" s="458">
        <v>9.0399999999999991</v>
      </c>
      <c r="X787" s="458">
        <v>39983</v>
      </c>
      <c r="Y787" s="458">
        <v>69</v>
      </c>
      <c r="Z787" s="458"/>
      <c r="AA787" s="458"/>
      <c r="AB787" s="458">
        <v>10354.74</v>
      </c>
      <c r="AC787" s="458">
        <v>0</v>
      </c>
      <c r="AD787" s="458"/>
      <c r="AE787" s="461"/>
      <c r="AF787" s="458"/>
      <c r="AG787" s="459"/>
      <c r="AH787" s="458"/>
      <c r="AI787" s="461"/>
      <c r="AJ787" s="462">
        <v>2062.39</v>
      </c>
      <c r="AK787" s="459">
        <v>12.82</v>
      </c>
      <c r="AL787" s="462">
        <v>115.74</v>
      </c>
      <c r="AM787" s="459">
        <v>0.01</v>
      </c>
      <c r="AN787" s="462">
        <v>472.25</v>
      </c>
      <c r="AO787" s="459">
        <v>0</v>
      </c>
    </row>
    <row r="788" spans="1:41" ht="15" x14ac:dyDescent="0.2">
      <c r="A788" s="383">
        <f t="shared" si="41"/>
        <v>45948</v>
      </c>
      <c r="B788" s="93" t="s">
        <v>285</v>
      </c>
      <c r="C788" s="101" t="str">
        <f t="shared" si="42"/>
        <v>45948 1200H</v>
      </c>
      <c r="D788" s="362">
        <v>3581.82</v>
      </c>
      <c r="E788" s="363">
        <v>49.79</v>
      </c>
      <c r="F788" s="362">
        <v>1139.9000000000001</v>
      </c>
      <c r="G788" s="363">
        <v>6.21</v>
      </c>
      <c r="H788" s="362">
        <v>1.47</v>
      </c>
      <c r="I788" s="365">
        <v>0</v>
      </c>
      <c r="J788" s="456">
        <v>78221.17</v>
      </c>
      <c r="K788" s="454">
        <v>983.72</v>
      </c>
      <c r="L788" s="454">
        <v>34190.230000000003</v>
      </c>
      <c r="M788" s="455">
        <v>119.62</v>
      </c>
      <c r="N788" s="456">
        <v>8797.2000000000007</v>
      </c>
      <c r="O788" s="454">
        <v>19.09</v>
      </c>
      <c r="P788" s="454">
        <v>35675.599999999999</v>
      </c>
      <c r="Q788" s="454">
        <v>35.4</v>
      </c>
      <c r="R788" s="454">
        <v>37.85</v>
      </c>
      <c r="S788" s="454">
        <v>0</v>
      </c>
      <c r="T788" s="454">
        <v>754.55</v>
      </c>
      <c r="U788" s="454">
        <v>1364.76</v>
      </c>
      <c r="V788" s="454">
        <v>12514.09</v>
      </c>
      <c r="W788" s="454">
        <v>9.0399999999999991</v>
      </c>
      <c r="X788" s="454">
        <v>39989</v>
      </c>
      <c r="Y788" s="454">
        <v>69</v>
      </c>
      <c r="Z788" s="454"/>
      <c r="AA788" s="454"/>
      <c r="AB788" s="454">
        <v>10361.209999999999</v>
      </c>
      <c r="AC788" s="454">
        <v>0</v>
      </c>
      <c r="AD788" s="454"/>
      <c r="AE788" s="428"/>
      <c r="AF788" s="454"/>
      <c r="AG788" s="455"/>
      <c r="AH788" s="454"/>
      <c r="AI788" s="428"/>
      <c r="AJ788" s="457">
        <v>2068.71</v>
      </c>
      <c r="AK788" s="455">
        <v>12.82</v>
      </c>
      <c r="AL788" s="457">
        <v>115.74</v>
      </c>
      <c r="AM788" s="455">
        <v>0.01</v>
      </c>
      <c r="AN788" s="457">
        <v>474.09</v>
      </c>
      <c r="AO788" s="455">
        <v>0</v>
      </c>
    </row>
    <row r="789" spans="1:41" ht="15" x14ac:dyDescent="0.2">
      <c r="A789" s="383">
        <f t="shared" si="41"/>
        <v>45949</v>
      </c>
      <c r="B789" s="93" t="s">
        <v>2185</v>
      </c>
      <c r="C789" s="101" t="str">
        <f t="shared" si="42"/>
        <v>45949 0000H</v>
      </c>
      <c r="D789" s="261">
        <v>3585.2</v>
      </c>
      <c r="E789" s="262">
        <v>49.79</v>
      </c>
      <c r="F789" s="261">
        <v>1139.9000000000001</v>
      </c>
      <c r="G789" s="262">
        <v>6.21</v>
      </c>
      <c r="H789" s="261">
        <v>2.36</v>
      </c>
      <c r="I789" s="367">
        <v>0</v>
      </c>
      <c r="J789" s="460">
        <v>78237.19</v>
      </c>
      <c r="K789" s="458">
        <v>983.72</v>
      </c>
      <c r="L789" s="458">
        <v>34193.919999999998</v>
      </c>
      <c r="M789" s="459">
        <v>119.62</v>
      </c>
      <c r="N789" s="460">
        <v>8802.98</v>
      </c>
      <c r="O789" s="458">
        <v>19.09</v>
      </c>
      <c r="P789" s="458">
        <v>35677.5</v>
      </c>
      <c r="Q789" s="458">
        <v>35.4</v>
      </c>
      <c r="R789" s="458">
        <v>41.08</v>
      </c>
      <c r="S789" s="458">
        <v>0</v>
      </c>
      <c r="T789" s="458">
        <v>754.55</v>
      </c>
      <c r="U789" s="458">
        <v>1366.52</v>
      </c>
      <c r="V789" s="458">
        <v>12518.65</v>
      </c>
      <c r="W789" s="458">
        <v>9.0399999999999991</v>
      </c>
      <c r="X789" s="458">
        <v>39997</v>
      </c>
      <c r="Y789" s="458">
        <v>69</v>
      </c>
      <c r="Z789" s="458"/>
      <c r="AA789" s="458"/>
      <c r="AB789" s="458">
        <v>10367.91</v>
      </c>
      <c r="AC789" s="458">
        <v>0</v>
      </c>
      <c r="AD789" s="458"/>
      <c r="AE789" s="461"/>
      <c r="AF789" s="458"/>
      <c r="AG789" s="459"/>
      <c r="AH789" s="458"/>
      <c r="AI789" s="461"/>
      <c r="AJ789" s="462">
        <v>2075.2399999999998</v>
      </c>
      <c r="AK789" s="459">
        <v>12.82</v>
      </c>
      <c r="AL789" s="462">
        <v>115.77</v>
      </c>
      <c r="AM789" s="459">
        <v>0.01</v>
      </c>
      <c r="AN789" s="462">
        <v>475.92</v>
      </c>
      <c r="AO789" s="459">
        <v>0</v>
      </c>
    </row>
    <row r="790" spans="1:41" ht="15" x14ac:dyDescent="0.2">
      <c r="A790" s="383">
        <f t="shared" si="41"/>
        <v>45949</v>
      </c>
      <c r="B790" s="93" t="s">
        <v>285</v>
      </c>
      <c r="C790" s="101" t="str">
        <f t="shared" si="42"/>
        <v>45949 1200H</v>
      </c>
      <c r="D790" s="362">
        <v>3588.61</v>
      </c>
      <c r="E790" s="363">
        <v>49.8</v>
      </c>
      <c r="F790" s="362">
        <v>1139.9000000000001</v>
      </c>
      <c r="G790" s="363">
        <v>6.21</v>
      </c>
      <c r="H790" s="362">
        <v>3.04</v>
      </c>
      <c r="I790" s="365">
        <v>0</v>
      </c>
      <c r="J790" s="456">
        <v>78240.83</v>
      </c>
      <c r="K790" s="454">
        <v>984.03</v>
      </c>
      <c r="L790" s="454">
        <v>34194.82</v>
      </c>
      <c r="M790" s="455">
        <v>119.65</v>
      </c>
      <c r="N790" s="456">
        <v>8808.82</v>
      </c>
      <c r="O790" s="454">
        <v>19.09</v>
      </c>
      <c r="P790" s="454">
        <v>35678.800000000003</v>
      </c>
      <c r="Q790" s="454">
        <v>35.799999999999997</v>
      </c>
      <c r="R790" s="454">
        <v>43.78</v>
      </c>
      <c r="S790" s="454">
        <v>0</v>
      </c>
      <c r="T790" s="454">
        <v>754.62</v>
      </c>
      <c r="U790" s="454">
        <v>1367.55</v>
      </c>
      <c r="V790" s="454">
        <v>12522.3</v>
      </c>
      <c r="W790" s="454">
        <v>9.0399999999999991</v>
      </c>
      <c r="X790" s="454">
        <v>40003</v>
      </c>
      <c r="Y790" s="454">
        <v>69</v>
      </c>
      <c r="Z790" s="454"/>
      <c r="AA790" s="454"/>
      <c r="AB790" s="454">
        <v>10373.969999999999</v>
      </c>
      <c r="AC790" s="454">
        <v>0</v>
      </c>
      <c r="AD790" s="454"/>
      <c r="AE790" s="428"/>
      <c r="AF790" s="454"/>
      <c r="AG790" s="455"/>
      <c r="AH790" s="454"/>
      <c r="AI790" s="428"/>
      <c r="AJ790" s="457">
        <v>2082.02</v>
      </c>
      <c r="AK790" s="455">
        <v>12.82</v>
      </c>
      <c r="AL790" s="457">
        <v>115.88</v>
      </c>
      <c r="AM790" s="455">
        <v>0.01</v>
      </c>
      <c r="AN790" s="457">
        <v>477.71</v>
      </c>
      <c r="AO790" s="455">
        <v>0</v>
      </c>
    </row>
    <row r="791" spans="1:41" ht="15" x14ac:dyDescent="0.2">
      <c r="A791" s="383">
        <f t="shared" si="41"/>
        <v>45950</v>
      </c>
      <c r="B791" s="93" t="s">
        <v>2185</v>
      </c>
      <c r="C791" s="101" t="str">
        <f t="shared" si="42"/>
        <v>45950 0000H</v>
      </c>
      <c r="D791" s="261">
        <v>3592.11</v>
      </c>
      <c r="E791" s="262">
        <v>49.8</v>
      </c>
      <c r="F791" s="261">
        <v>1139.9000000000001</v>
      </c>
      <c r="G791" s="262">
        <v>6.21</v>
      </c>
      <c r="H791" s="261">
        <v>3.87</v>
      </c>
      <c r="I791" s="367">
        <v>0.01</v>
      </c>
      <c r="J791" s="460">
        <v>78247.31</v>
      </c>
      <c r="K791" s="458">
        <v>984.04</v>
      </c>
      <c r="L791" s="458">
        <v>34197.370000000003</v>
      </c>
      <c r="M791" s="459">
        <v>119.7</v>
      </c>
      <c r="N791" s="460">
        <v>8814.6</v>
      </c>
      <c r="O791" s="458">
        <v>19.09</v>
      </c>
      <c r="P791" s="458">
        <v>35680.9</v>
      </c>
      <c r="Q791" s="458">
        <v>35.799999999999997</v>
      </c>
      <c r="R791" s="458">
        <v>47.04</v>
      </c>
      <c r="S791" s="458">
        <v>0</v>
      </c>
      <c r="T791" s="458">
        <v>754.72</v>
      </c>
      <c r="U791" s="458">
        <v>1368.77</v>
      </c>
      <c r="V791" s="458">
        <v>12526.54</v>
      </c>
      <c r="W791" s="458">
        <v>9.0399999999999991</v>
      </c>
      <c r="X791" s="458">
        <v>40010</v>
      </c>
      <c r="Y791" s="458">
        <v>69</v>
      </c>
      <c r="Z791" s="458"/>
      <c r="AA791" s="458"/>
      <c r="AB791" s="458">
        <v>10381.200000000001</v>
      </c>
      <c r="AC791" s="458">
        <v>0</v>
      </c>
      <c r="AD791" s="458"/>
      <c r="AE791" s="461"/>
      <c r="AF791" s="458"/>
      <c r="AG791" s="459"/>
      <c r="AH791" s="458"/>
      <c r="AI791" s="461"/>
      <c r="AJ791" s="462">
        <v>2090.7199999999998</v>
      </c>
      <c r="AK791" s="459">
        <v>12.82</v>
      </c>
      <c r="AL791" s="462">
        <v>116.41</v>
      </c>
      <c r="AM791" s="459">
        <v>0.01</v>
      </c>
      <c r="AN791" s="462">
        <v>479.65</v>
      </c>
      <c r="AO791" s="459">
        <v>0</v>
      </c>
    </row>
    <row r="792" spans="1:41" ht="15" x14ac:dyDescent="0.2">
      <c r="A792" s="383">
        <f t="shared" si="41"/>
        <v>45950</v>
      </c>
      <c r="B792" s="93" t="s">
        <v>285</v>
      </c>
      <c r="C792" s="101" t="str">
        <f t="shared" si="42"/>
        <v>45950 1200H</v>
      </c>
      <c r="D792" s="362">
        <v>3595.57</v>
      </c>
      <c r="E792" s="363">
        <v>49.8</v>
      </c>
      <c r="F792" s="362">
        <v>1139.9000000000001</v>
      </c>
      <c r="G792" s="363">
        <v>6.21</v>
      </c>
      <c r="H792" s="362">
        <v>4.62</v>
      </c>
      <c r="I792" s="365">
        <v>0.01</v>
      </c>
      <c r="J792" s="456">
        <v>78250.05</v>
      </c>
      <c r="K792" s="454">
        <v>984.25</v>
      </c>
      <c r="L792" s="454">
        <v>34197.870000000003</v>
      </c>
      <c r="M792" s="455">
        <v>119.74</v>
      </c>
      <c r="N792" s="456">
        <v>8820.39</v>
      </c>
      <c r="O792" s="454">
        <v>19.09</v>
      </c>
      <c r="P792" s="454">
        <v>35682.1</v>
      </c>
      <c r="Q792" s="454">
        <v>36.1</v>
      </c>
      <c r="R792" s="454">
        <v>50.31</v>
      </c>
      <c r="S792" s="454">
        <v>0</v>
      </c>
      <c r="T792" s="454">
        <v>755.16</v>
      </c>
      <c r="U792" s="454">
        <v>1369.57</v>
      </c>
      <c r="V792" s="454">
        <v>12529.89</v>
      </c>
      <c r="W792" s="454">
        <v>9.0399999999999991</v>
      </c>
      <c r="X792" s="454">
        <v>40016</v>
      </c>
      <c r="Y792" s="454">
        <v>69</v>
      </c>
      <c r="Z792" s="454"/>
      <c r="AA792" s="454"/>
      <c r="AB792" s="454">
        <v>10387.540000000001</v>
      </c>
      <c r="AC792" s="454">
        <v>0</v>
      </c>
      <c r="AD792" s="454"/>
      <c r="AE792" s="428"/>
      <c r="AF792" s="454"/>
      <c r="AG792" s="455"/>
      <c r="AH792" s="454"/>
      <c r="AI792" s="428"/>
      <c r="AJ792" s="457">
        <v>2097.54</v>
      </c>
      <c r="AK792" s="455">
        <v>12.82</v>
      </c>
      <c r="AL792" s="457">
        <v>116.62</v>
      </c>
      <c r="AM792" s="455">
        <v>0.01</v>
      </c>
      <c r="AN792" s="457">
        <v>481.37</v>
      </c>
      <c r="AO792" s="455">
        <v>0</v>
      </c>
    </row>
    <row r="793" spans="1:41" ht="15" x14ac:dyDescent="0.2">
      <c r="A793" s="383">
        <f t="shared" si="41"/>
        <v>45951</v>
      </c>
      <c r="B793" s="93" t="s">
        <v>2185</v>
      </c>
      <c r="C793" s="101" t="str">
        <f t="shared" si="42"/>
        <v>45951 0000H</v>
      </c>
      <c r="D793" s="261">
        <v>3600.02</v>
      </c>
      <c r="E793" s="262">
        <v>49.8</v>
      </c>
      <c r="F793" s="261">
        <v>1139.9000000000001</v>
      </c>
      <c r="G793" s="262">
        <v>6.21</v>
      </c>
      <c r="H793" s="261">
        <v>5.74</v>
      </c>
      <c r="I793" s="367">
        <v>0.01</v>
      </c>
      <c r="J793" s="460">
        <v>78256.91</v>
      </c>
      <c r="K793" s="458">
        <v>984.25</v>
      </c>
      <c r="L793" s="458">
        <v>34201.24</v>
      </c>
      <c r="M793" s="459">
        <v>119.76</v>
      </c>
      <c r="N793" s="460">
        <v>8826.18</v>
      </c>
      <c r="O793" s="458">
        <v>19.09</v>
      </c>
      <c r="P793" s="458">
        <v>35684.1</v>
      </c>
      <c r="Q793" s="458">
        <v>36.1</v>
      </c>
      <c r="R793" s="458">
        <v>54.43</v>
      </c>
      <c r="S793" s="458">
        <v>0</v>
      </c>
      <c r="T793" s="458">
        <v>755.81</v>
      </c>
      <c r="U793" s="458">
        <v>1370.34</v>
      </c>
      <c r="V793" s="458">
        <v>12534.67</v>
      </c>
      <c r="W793" s="458">
        <v>9.0399999999999991</v>
      </c>
      <c r="X793" s="458">
        <v>40025</v>
      </c>
      <c r="Y793" s="458">
        <v>69</v>
      </c>
      <c r="Z793" s="458"/>
      <c r="AA793" s="458"/>
      <c r="AB793" s="458">
        <v>10395.18</v>
      </c>
      <c r="AC793" s="458">
        <v>0</v>
      </c>
      <c r="AD793" s="458"/>
      <c r="AE793" s="461"/>
      <c r="AF793" s="458"/>
      <c r="AG793" s="459"/>
      <c r="AH793" s="458"/>
      <c r="AI793" s="461"/>
      <c r="AJ793" s="462">
        <v>2108.21</v>
      </c>
      <c r="AK793" s="459">
        <v>12.82</v>
      </c>
      <c r="AL793" s="462">
        <v>117.681</v>
      </c>
      <c r="AM793" s="459">
        <v>0.01</v>
      </c>
      <c r="AN793" s="462">
        <v>483.34</v>
      </c>
      <c r="AO793" s="459">
        <v>0</v>
      </c>
    </row>
    <row r="794" spans="1:41" ht="15" x14ac:dyDescent="0.2">
      <c r="A794" s="383">
        <f t="shared" si="41"/>
        <v>45951</v>
      </c>
      <c r="B794" s="93" t="s">
        <v>285</v>
      </c>
      <c r="C794" s="101" t="str">
        <f t="shared" si="42"/>
        <v>45951 1200H</v>
      </c>
      <c r="D794" s="362">
        <v>3603.76</v>
      </c>
      <c r="E794" s="363">
        <v>49.8</v>
      </c>
      <c r="F794" s="362">
        <v>1139.9000000000001</v>
      </c>
      <c r="G794" s="363">
        <v>6.21</v>
      </c>
      <c r="H794" s="362">
        <v>6.45</v>
      </c>
      <c r="I794" s="365">
        <v>0.01</v>
      </c>
      <c r="J794" s="456">
        <v>78260.62</v>
      </c>
      <c r="K794" s="454">
        <v>984.45</v>
      </c>
      <c r="L794" s="454">
        <v>34202.370000000003</v>
      </c>
      <c r="M794" s="455">
        <v>119.81</v>
      </c>
      <c r="N794" s="456">
        <v>8832</v>
      </c>
      <c r="O794" s="454">
        <v>19.09</v>
      </c>
      <c r="P794" s="454">
        <v>35686.199999999997</v>
      </c>
      <c r="Q794" s="454">
        <v>36.1</v>
      </c>
      <c r="R794" s="454">
        <v>57.81</v>
      </c>
      <c r="S794" s="454">
        <v>0</v>
      </c>
      <c r="T794" s="454">
        <v>756.44</v>
      </c>
      <c r="U794" s="454">
        <v>1371.16</v>
      </c>
      <c r="V794" s="454">
        <v>12538.61</v>
      </c>
      <c r="W794" s="454">
        <v>9.0399999999999991</v>
      </c>
      <c r="X794" s="454">
        <v>40032</v>
      </c>
      <c r="Y794" s="454">
        <v>69</v>
      </c>
      <c r="Z794" s="454"/>
      <c r="AA794" s="454"/>
      <c r="AB794" s="454">
        <v>10401.700000000001</v>
      </c>
      <c r="AC794" s="454">
        <v>0</v>
      </c>
      <c r="AD794" s="454"/>
      <c r="AE794" s="428"/>
      <c r="AF794" s="454"/>
      <c r="AG794" s="455"/>
      <c r="AH794" s="454"/>
      <c r="AI794" s="428"/>
      <c r="AJ794" s="457">
        <v>2112.06</v>
      </c>
      <c r="AK794" s="455">
        <v>12.82</v>
      </c>
      <c r="AL794" s="457">
        <v>118.08</v>
      </c>
      <c r="AM794" s="455">
        <v>0.01</v>
      </c>
      <c r="AN794" s="457">
        <v>484.06</v>
      </c>
      <c r="AO794" s="455">
        <v>0</v>
      </c>
    </row>
    <row r="795" spans="1:41" ht="15" x14ac:dyDescent="0.2">
      <c r="A795" s="383">
        <f t="shared" si="41"/>
        <v>45952</v>
      </c>
      <c r="B795" s="93" t="s">
        <v>2185</v>
      </c>
      <c r="C795" s="101" t="str">
        <f t="shared" si="42"/>
        <v>45952 0000H</v>
      </c>
      <c r="D795" s="261">
        <v>3609</v>
      </c>
      <c r="E795" s="262">
        <v>49.78</v>
      </c>
      <c r="F795" s="261">
        <v>1139.9000000000001</v>
      </c>
      <c r="G795" s="262">
        <v>6.21</v>
      </c>
      <c r="H795" s="261">
        <v>8.83</v>
      </c>
      <c r="I795" s="367">
        <v>0.21</v>
      </c>
      <c r="J795" s="460">
        <v>78270.03</v>
      </c>
      <c r="K795" s="458">
        <v>984.45</v>
      </c>
      <c r="L795" s="458">
        <v>34206.22</v>
      </c>
      <c r="M795" s="459">
        <v>119.81</v>
      </c>
      <c r="N795" s="460">
        <v>8837.77</v>
      </c>
      <c r="O795" s="458">
        <v>19.09</v>
      </c>
      <c r="P795" s="458">
        <v>35688.1</v>
      </c>
      <c r="Q795" s="458">
        <v>36.1</v>
      </c>
      <c r="R795" s="458">
        <v>61.86</v>
      </c>
      <c r="S795" s="458">
        <v>0</v>
      </c>
      <c r="T795" s="458">
        <v>757.51</v>
      </c>
      <c r="U795" s="458">
        <v>1371.77</v>
      </c>
      <c r="V795" s="458">
        <v>12543.39</v>
      </c>
      <c r="W795" s="458">
        <v>9.0399999999999991</v>
      </c>
      <c r="X795" s="458">
        <v>40039</v>
      </c>
      <c r="Y795" s="458">
        <v>69</v>
      </c>
      <c r="Z795" s="458"/>
      <c r="AA795" s="458"/>
      <c r="AB795" s="458">
        <v>10409.41</v>
      </c>
      <c r="AC795" s="458">
        <v>0</v>
      </c>
      <c r="AD795" s="458"/>
      <c r="AE795" s="461"/>
      <c r="AF795" s="458"/>
      <c r="AG795" s="459"/>
      <c r="AH795" s="458"/>
      <c r="AI795" s="461"/>
      <c r="AJ795" s="462">
        <v>2117.62</v>
      </c>
      <c r="AK795" s="459">
        <v>12.83</v>
      </c>
      <c r="AL795" s="462">
        <v>119.66</v>
      </c>
      <c r="AM795" s="459">
        <v>0.01</v>
      </c>
      <c r="AN795" s="462">
        <v>484.06</v>
      </c>
      <c r="AO795" s="459">
        <v>0</v>
      </c>
    </row>
    <row r="796" spans="1:41" ht="15" x14ac:dyDescent="0.2">
      <c r="A796" s="383">
        <f t="shared" si="41"/>
        <v>45952</v>
      </c>
      <c r="B796" s="93" t="s">
        <v>285</v>
      </c>
      <c r="C796" s="101" t="str">
        <f t="shared" si="42"/>
        <v>45952 1200H</v>
      </c>
      <c r="D796" s="362">
        <v>3612.83</v>
      </c>
      <c r="E796" s="363">
        <v>49.8</v>
      </c>
      <c r="F796" s="362">
        <v>1139.9000000000001</v>
      </c>
      <c r="G796" s="363">
        <v>6.21</v>
      </c>
      <c r="H796" s="362">
        <v>10.43</v>
      </c>
      <c r="I796" s="365">
        <v>0.21</v>
      </c>
      <c r="J796" s="456">
        <v>78278.92</v>
      </c>
      <c r="K796" s="454">
        <v>984.56</v>
      </c>
      <c r="L796" s="454">
        <v>34209.97</v>
      </c>
      <c r="M796" s="455">
        <v>119.81</v>
      </c>
      <c r="N796" s="456">
        <v>8843.58</v>
      </c>
      <c r="O796" s="454">
        <v>19.09</v>
      </c>
      <c r="P796" s="454">
        <v>35689.4</v>
      </c>
      <c r="Q796" s="454">
        <v>36.1</v>
      </c>
      <c r="R796" s="454">
        <v>65.12</v>
      </c>
      <c r="S796" s="454">
        <v>0</v>
      </c>
      <c r="T796" s="454">
        <v>757.9</v>
      </c>
      <c r="U796" s="454">
        <v>1372.55</v>
      </c>
      <c r="V796" s="454">
        <v>12547.35</v>
      </c>
      <c r="W796" s="454">
        <v>9.0399999999999991</v>
      </c>
      <c r="X796" s="454">
        <v>40046</v>
      </c>
      <c r="Y796" s="454">
        <v>69</v>
      </c>
      <c r="Z796" s="454"/>
      <c r="AA796" s="454"/>
      <c r="AB796" s="454">
        <v>10415.94</v>
      </c>
      <c r="AC796" s="454">
        <v>0</v>
      </c>
      <c r="AD796" s="454"/>
      <c r="AE796" s="428"/>
      <c r="AF796" s="454"/>
      <c r="AG796" s="455"/>
      <c r="AH796" s="454"/>
      <c r="AI796" s="428"/>
      <c r="AJ796" s="457">
        <v>2117.94</v>
      </c>
      <c r="AK796" s="455">
        <v>12.88</v>
      </c>
      <c r="AL796" s="457">
        <v>119.76</v>
      </c>
      <c r="AM796" s="455">
        <v>0.01</v>
      </c>
      <c r="AN796" s="457">
        <v>484.06</v>
      </c>
      <c r="AO796" s="455">
        <v>0</v>
      </c>
    </row>
    <row r="797" spans="1:41" ht="15" x14ac:dyDescent="0.2">
      <c r="A797" s="383">
        <f t="shared" si="41"/>
        <v>45953</v>
      </c>
      <c r="B797" s="93" t="s">
        <v>2185</v>
      </c>
      <c r="C797" s="101" t="str">
        <f t="shared" si="42"/>
        <v>45953 0000H</v>
      </c>
      <c r="D797" s="261">
        <v>3617.83</v>
      </c>
      <c r="E797" s="262">
        <v>49.8</v>
      </c>
      <c r="F797" s="261">
        <v>1139.96</v>
      </c>
      <c r="G797" s="262">
        <v>6.21</v>
      </c>
      <c r="H797" s="261">
        <v>12.76</v>
      </c>
      <c r="I797" s="367">
        <v>0.21</v>
      </c>
      <c r="J797" s="460">
        <v>78287.94</v>
      </c>
      <c r="K797" s="458">
        <v>984.56</v>
      </c>
      <c r="L797" s="458">
        <v>34214.67</v>
      </c>
      <c r="M797" s="459">
        <v>119.81</v>
      </c>
      <c r="N797" s="460">
        <v>8849.4</v>
      </c>
      <c r="O797" s="458">
        <v>19.09</v>
      </c>
      <c r="P797" s="458">
        <v>35691</v>
      </c>
      <c r="Q797" s="458">
        <v>36.1</v>
      </c>
      <c r="R797" s="458">
        <v>68.62</v>
      </c>
      <c r="S797" s="458">
        <v>0</v>
      </c>
      <c r="T797" s="458">
        <v>758.85</v>
      </c>
      <c r="U797" s="458">
        <v>1372.9</v>
      </c>
      <c r="V797" s="458">
        <v>12552.02</v>
      </c>
      <c r="W797" s="458">
        <v>9.0399999999999991</v>
      </c>
      <c r="X797" s="458">
        <v>40054</v>
      </c>
      <c r="Y797" s="458">
        <v>69</v>
      </c>
      <c r="Z797" s="458"/>
      <c r="AA797" s="458"/>
      <c r="AB797" s="458">
        <v>10423.39</v>
      </c>
      <c r="AC797" s="458">
        <v>0</v>
      </c>
      <c r="AD797" s="458"/>
      <c r="AE797" s="461"/>
      <c r="AF797" s="458"/>
      <c r="AG797" s="459"/>
      <c r="AH797" s="458"/>
      <c r="AI797" s="461"/>
      <c r="AJ797" s="462">
        <v>2122.31</v>
      </c>
      <c r="AK797" s="459">
        <v>12.89</v>
      </c>
      <c r="AL797" s="462">
        <v>121</v>
      </c>
      <c r="AM797" s="459">
        <v>0.01</v>
      </c>
      <c r="AN797" s="462">
        <v>484.06</v>
      </c>
      <c r="AO797" s="459">
        <v>0</v>
      </c>
    </row>
    <row r="798" spans="1:41" ht="15" x14ac:dyDescent="0.2">
      <c r="A798" s="383">
        <f t="shared" si="41"/>
        <v>45953</v>
      </c>
      <c r="B798" s="93" t="s">
        <v>285</v>
      </c>
      <c r="C798" s="101" t="str">
        <f t="shared" si="42"/>
        <v>45953 1200H</v>
      </c>
      <c r="D798" s="362">
        <v>3621.54</v>
      </c>
      <c r="E798" s="363">
        <v>49.8</v>
      </c>
      <c r="F798" s="362">
        <v>1139.96</v>
      </c>
      <c r="G798" s="363">
        <v>6.21</v>
      </c>
      <c r="H798" s="362">
        <v>14.32</v>
      </c>
      <c r="I798" s="365">
        <v>0.01</v>
      </c>
      <c r="J798" s="456">
        <v>78299.8</v>
      </c>
      <c r="K798" s="454">
        <v>984.56</v>
      </c>
      <c r="L798" s="454">
        <v>34215.83</v>
      </c>
      <c r="M798" s="455">
        <v>119.83</v>
      </c>
      <c r="N798" s="456">
        <v>8855.19</v>
      </c>
      <c r="O798" s="454">
        <v>19.09</v>
      </c>
      <c r="P798" s="454">
        <v>35692.9</v>
      </c>
      <c r="Q798" s="454">
        <v>36.1</v>
      </c>
      <c r="R798" s="454">
        <v>71.56</v>
      </c>
      <c r="S798" s="454">
        <v>0</v>
      </c>
      <c r="T798" s="454">
        <v>759.2</v>
      </c>
      <c r="U798" s="454">
        <v>1373.78</v>
      </c>
      <c r="V798" s="454">
        <v>12555.85</v>
      </c>
      <c r="W798" s="454">
        <v>9.0399999999999991</v>
      </c>
      <c r="X798" s="454">
        <v>40061</v>
      </c>
      <c r="Y798" s="454">
        <v>69</v>
      </c>
      <c r="Z798" s="454"/>
      <c r="AA798" s="454"/>
      <c r="AB798" s="454">
        <v>10429.629999999999</v>
      </c>
      <c r="AC798" s="454">
        <v>0</v>
      </c>
      <c r="AD798" s="454"/>
      <c r="AE798" s="428"/>
      <c r="AF798" s="454"/>
      <c r="AG798" s="455"/>
      <c r="AH798" s="454"/>
      <c r="AI798" s="428"/>
      <c r="AJ798" s="457">
        <v>2123.4699999999998</v>
      </c>
      <c r="AK798" s="455">
        <v>12.92</v>
      </c>
      <c r="AL798" s="457">
        <v>121.31</v>
      </c>
      <c r="AM798" s="455">
        <v>0.01</v>
      </c>
      <c r="AN798" s="457">
        <v>484.06</v>
      </c>
      <c r="AO798" s="455">
        <v>0</v>
      </c>
    </row>
    <row r="799" spans="1:41" ht="15" x14ac:dyDescent="0.2">
      <c r="A799" s="383">
        <f t="shared" si="41"/>
        <v>45954</v>
      </c>
      <c r="B799" s="93" t="s">
        <v>2185</v>
      </c>
      <c r="C799" s="101" t="str">
        <f t="shared" si="42"/>
        <v>45954 0000H</v>
      </c>
      <c r="D799" s="261">
        <v>3626.3</v>
      </c>
      <c r="E799" s="262">
        <v>49.8</v>
      </c>
      <c r="F799" s="261">
        <v>1139.96</v>
      </c>
      <c r="G799" s="262">
        <v>6.21</v>
      </c>
      <c r="H799" s="261">
        <v>14.41</v>
      </c>
      <c r="I799" s="367">
        <v>0.03</v>
      </c>
      <c r="J799" s="460">
        <v>78315.98</v>
      </c>
      <c r="K799" s="458">
        <v>984.56</v>
      </c>
      <c r="L799" s="458">
        <v>34219.72</v>
      </c>
      <c r="M799" s="459">
        <v>119.83</v>
      </c>
      <c r="N799" s="460">
        <v>8860.98</v>
      </c>
      <c r="O799" s="458">
        <v>19.09</v>
      </c>
      <c r="P799" s="458">
        <v>35694.9</v>
      </c>
      <c r="Q799" s="458">
        <v>36.1</v>
      </c>
      <c r="R799" s="458">
        <v>75.33</v>
      </c>
      <c r="S799" s="458">
        <v>0</v>
      </c>
      <c r="T799" s="458">
        <v>760.02</v>
      </c>
      <c r="U799" s="458">
        <v>1374.5</v>
      </c>
      <c r="V799" s="458">
        <v>12560.52</v>
      </c>
      <c r="W799" s="458">
        <v>9.0399999999999991</v>
      </c>
      <c r="X799" s="458">
        <v>40067</v>
      </c>
      <c r="Y799" s="458">
        <v>69</v>
      </c>
      <c r="Z799" s="458"/>
      <c r="AA799" s="458"/>
      <c r="AB799" s="458">
        <v>10436.84</v>
      </c>
      <c r="AC799" s="458">
        <v>0</v>
      </c>
      <c r="AD799" s="458"/>
      <c r="AE799" s="461"/>
      <c r="AF799" s="458"/>
      <c r="AG799" s="459"/>
      <c r="AH799" s="458"/>
      <c r="AI799" s="461"/>
      <c r="AJ799" s="462">
        <v>2128.61</v>
      </c>
      <c r="AK799" s="459">
        <v>12.93</v>
      </c>
      <c r="AL799" s="462">
        <v>122.79</v>
      </c>
      <c r="AM799" s="459">
        <v>0.01</v>
      </c>
      <c r="AN799" s="462">
        <v>484.06</v>
      </c>
      <c r="AO799" s="459">
        <v>0</v>
      </c>
    </row>
    <row r="800" spans="1:41" ht="15" x14ac:dyDescent="0.2">
      <c r="A800" s="383">
        <f t="shared" si="41"/>
        <v>45954</v>
      </c>
      <c r="B800" s="93" t="s">
        <v>285</v>
      </c>
      <c r="C800" s="101" t="str">
        <f t="shared" si="42"/>
        <v>45954 1200H</v>
      </c>
      <c r="D800" s="362">
        <v>3627.84</v>
      </c>
      <c r="E800" s="363">
        <v>49.8</v>
      </c>
      <c r="F800" s="362">
        <v>1139.96</v>
      </c>
      <c r="G800" s="363">
        <v>6.21</v>
      </c>
      <c r="H800" s="362">
        <v>14.41</v>
      </c>
      <c r="I800" s="365">
        <v>0.04</v>
      </c>
      <c r="J800" s="456">
        <v>78324.38</v>
      </c>
      <c r="K800" s="454">
        <v>984.67</v>
      </c>
      <c r="L800" s="454">
        <v>34223.47</v>
      </c>
      <c r="M800" s="455">
        <v>119.83</v>
      </c>
      <c r="N800" s="456">
        <v>8866.74</v>
      </c>
      <c r="O800" s="454">
        <v>19.09</v>
      </c>
      <c r="P800" s="454">
        <v>35697.4</v>
      </c>
      <c r="Q800" s="454">
        <v>36.1</v>
      </c>
      <c r="R800" s="454">
        <v>78.39</v>
      </c>
      <c r="S800" s="454">
        <v>0</v>
      </c>
      <c r="T800" s="454">
        <v>760.45</v>
      </c>
      <c r="U800" s="454">
        <v>1375.3</v>
      </c>
      <c r="V800" s="454">
        <v>12564.3</v>
      </c>
      <c r="W800" s="454">
        <v>9.0399999999999991</v>
      </c>
      <c r="X800" s="454">
        <v>40073</v>
      </c>
      <c r="Y800" s="454">
        <v>69</v>
      </c>
      <c r="Z800" s="454"/>
      <c r="AA800" s="454"/>
      <c r="AB800" s="454">
        <v>10442.799999999999</v>
      </c>
      <c r="AC800" s="454">
        <v>0</v>
      </c>
      <c r="AD800" s="454"/>
      <c r="AE800" s="428"/>
      <c r="AF800" s="454"/>
      <c r="AG800" s="455"/>
      <c r="AH800" s="454"/>
      <c r="AI800" s="428"/>
      <c r="AJ800" s="457">
        <v>2129.75</v>
      </c>
      <c r="AK800" s="455">
        <v>12.97</v>
      </c>
      <c r="AL800" s="457">
        <v>123.11</v>
      </c>
      <c r="AM800" s="455">
        <v>0.01</v>
      </c>
      <c r="AN800" s="457">
        <v>484.06</v>
      </c>
      <c r="AO800" s="455">
        <v>0</v>
      </c>
    </row>
    <row r="801" spans="1:41" ht="15" x14ac:dyDescent="0.2">
      <c r="A801" s="435">
        <f>A799+1</f>
        <v>45955</v>
      </c>
      <c r="B801" s="436" t="s">
        <v>2185</v>
      </c>
      <c r="C801" s="437" t="str">
        <f t="shared" si="42"/>
        <v>45955 0000H</v>
      </c>
      <c r="D801" s="438">
        <v>3634.78</v>
      </c>
      <c r="E801" s="439">
        <v>49.8</v>
      </c>
      <c r="F801" s="438">
        <v>1139.96</v>
      </c>
      <c r="G801" s="439">
        <v>6.21</v>
      </c>
      <c r="H801" s="486">
        <v>14.46</v>
      </c>
      <c r="I801" s="487">
        <v>0.08</v>
      </c>
      <c r="J801" s="469">
        <v>78338.080000000002</v>
      </c>
      <c r="K801" s="467">
        <v>984.67</v>
      </c>
      <c r="L801" s="467">
        <v>34227.32</v>
      </c>
      <c r="M801" s="468">
        <v>119.83</v>
      </c>
      <c r="N801" s="469">
        <v>8872.43</v>
      </c>
      <c r="O801" s="467">
        <v>19.09</v>
      </c>
      <c r="P801" s="467">
        <v>35699.599999999999</v>
      </c>
      <c r="Q801" s="467">
        <v>36.1</v>
      </c>
      <c r="R801" s="467">
        <v>82.06</v>
      </c>
      <c r="S801" s="467">
        <v>0</v>
      </c>
      <c r="T801" s="467">
        <v>761.52</v>
      </c>
      <c r="U801" s="467">
        <v>1375.81</v>
      </c>
      <c r="V801" s="467">
        <v>12568.85</v>
      </c>
      <c r="W801" s="467">
        <v>9.0399999999999991</v>
      </c>
      <c r="X801" s="467">
        <v>40081</v>
      </c>
      <c r="Y801" s="467">
        <v>69</v>
      </c>
      <c r="Z801" s="467"/>
      <c r="AA801" s="467"/>
      <c r="AB801" s="467">
        <v>10449.58</v>
      </c>
      <c r="AC801" s="467">
        <v>0</v>
      </c>
      <c r="AD801" s="467"/>
      <c r="AE801" s="470"/>
      <c r="AF801" s="467"/>
      <c r="AG801" s="468"/>
      <c r="AH801" s="467"/>
      <c r="AI801" s="470"/>
      <c r="AJ801" s="471">
        <v>2133.87</v>
      </c>
      <c r="AK801" s="468">
        <v>12.98</v>
      </c>
      <c r="AL801" s="471">
        <v>124.29</v>
      </c>
      <c r="AM801" s="468">
        <v>0.01</v>
      </c>
      <c r="AN801" s="471">
        <v>484.06</v>
      </c>
      <c r="AO801" s="468">
        <v>0</v>
      </c>
    </row>
    <row r="802" spans="1:41" ht="15.75" thickBot="1" x14ac:dyDescent="0.25">
      <c r="A802" s="389">
        <f>A800+1</f>
        <v>45955</v>
      </c>
      <c r="B802" s="390" t="s">
        <v>285</v>
      </c>
      <c r="C802" s="391" t="str">
        <f t="shared" si="42"/>
        <v>45955 1200H</v>
      </c>
      <c r="D802" s="392">
        <v>3637.95</v>
      </c>
      <c r="E802" s="393">
        <v>49.8</v>
      </c>
      <c r="F802" s="447">
        <v>1139.96</v>
      </c>
      <c r="G802" s="448">
        <v>6.21</v>
      </c>
      <c r="H802" s="392">
        <v>14.46</v>
      </c>
      <c r="I802" s="395">
        <v>0.11</v>
      </c>
      <c r="J802" s="474">
        <v>78346.09</v>
      </c>
      <c r="K802" s="472">
        <v>984.78</v>
      </c>
      <c r="L802" s="472">
        <v>34231.11</v>
      </c>
      <c r="M802" s="473">
        <v>119.83</v>
      </c>
      <c r="N802" s="474">
        <v>8877.9</v>
      </c>
      <c r="O802" s="472">
        <v>19.09</v>
      </c>
      <c r="P802" s="472">
        <v>35702.300000000003</v>
      </c>
      <c r="Q802" s="472">
        <v>36.1</v>
      </c>
      <c r="R802" s="472">
        <v>84.89</v>
      </c>
      <c r="S802" s="472">
        <v>0</v>
      </c>
      <c r="T802" s="472">
        <v>761.7</v>
      </c>
      <c r="U802" s="472">
        <v>1376.71</v>
      </c>
      <c r="V802" s="472">
        <v>12572.6</v>
      </c>
      <c r="W802" s="472">
        <v>9.0399999999999991</v>
      </c>
      <c r="X802" s="472">
        <v>40086</v>
      </c>
      <c r="Y802" s="472">
        <v>69</v>
      </c>
      <c r="Z802" s="472"/>
      <c r="AA802" s="472"/>
      <c r="AB802" s="472">
        <v>10455.700000000001</v>
      </c>
      <c r="AC802" s="472">
        <v>0</v>
      </c>
      <c r="AD802" s="472"/>
      <c r="AE802" s="475"/>
      <c r="AF802" s="472"/>
      <c r="AG802" s="473"/>
      <c r="AH802" s="472"/>
      <c r="AI802" s="475"/>
      <c r="AJ802" s="476">
        <v>2134.84</v>
      </c>
      <c r="AK802" s="473">
        <v>13.02</v>
      </c>
      <c r="AL802" s="476">
        <v>124.58</v>
      </c>
      <c r="AM802" s="473">
        <v>0.01</v>
      </c>
      <c r="AN802" s="476">
        <v>484.06</v>
      </c>
      <c r="AO802" s="473">
        <v>0</v>
      </c>
    </row>
    <row r="803" spans="1:41" ht="15" thickBot="1" x14ac:dyDescent="0.25"/>
    <row r="804" spans="1:41" ht="15" x14ac:dyDescent="0.2">
      <c r="A804" s="376">
        <f>A801+1</f>
        <v>45956</v>
      </c>
      <c r="B804" s="377" t="s">
        <v>2185</v>
      </c>
      <c r="C804" s="378" t="str">
        <f t="shared" ref="C804:C809" si="43">A804 &amp; " " &amp;B804</f>
        <v>45956 0000H</v>
      </c>
      <c r="D804" s="379">
        <v>3642.62</v>
      </c>
      <c r="E804" s="380">
        <v>49.8</v>
      </c>
      <c r="F804" s="379">
        <v>1139.96</v>
      </c>
      <c r="G804" s="380">
        <v>6.21</v>
      </c>
      <c r="H804" s="379">
        <v>14.46</v>
      </c>
      <c r="I804" s="382">
        <v>0.11</v>
      </c>
      <c r="J804" s="451">
        <v>78360.570000000007</v>
      </c>
      <c r="K804" s="449">
        <v>984.78</v>
      </c>
      <c r="L804" s="449">
        <v>34234.230000000003</v>
      </c>
      <c r="M804" s="450">
        <v>119.85</v>
      </c>
      <c r="N804" s="451">
        <v>8883.61</v>
      </c>
      <c r="O804" s="449">
        <v>19.09</v>
      </c>
      <c r="P804" s="449">
        <v>35704.699999999997</v>
      </c>
      <c r="Q804" s="449">
        <v>36.1</v>
      </c>
      <c r="R804" s="449">
        <v>88.26</v>
      </c>
      <c r="S804" s="449">
        <v>0</v>
      </c>
      <c r="T804" s="449">
        <v>761.85</v>
      </c>
      <c r="U804" s="449">
        <v>1377.3</v>
      </c>
      <c r="V804" s="449">
        <v>12577.32</v>
      </c>
      <c r="W804" s="449">
        <v>9.0399999999999991</v>
      </c>
      <c r="X804" s="449">
        <v>40093</v>
      </c>
      <c r="Y804" s="449">
        <v>69</v>
      </c>
      <c r="Z804" s="449"/>
      <c r="AA804" s="449"/>
      <c r="AB804" s="449">
        <v>10462.35</v>
      </c>
      <c r="AC804" s="449">
        <v>0</v>
      </c>
      <c r="AD804" s="449"/>
      <c r="AE804" s="452"/>
      <c r="AF804" s="449"/>
      <c r="AG804" s="450"/>
      <c r="AH804" s="449"/>
      <c r="AI804" s="452"/>
      <c r="AJ804" s="453">
        <v>2138.58</v>
      </c>
      <c r="AK804" s="450">
        <v>13.03</v>
      </c>
      <c r="AL804" s="453">
        <v>125.66</v>
      </c>
      <c r="AM804" s="450">
        <v>0.01</v>
      </c>
      <c r="AN804" s="453">
        <v>484.06</v>
      </c>
      <c r="AO804" s="450">
        <v>0</v>
      </c>
    </row>
    <row r="805" spans="1:41" ht="15" x14ac:dyDescent="0.2">
      <c r="A805" s="383">
        <f>A804</f>
        <v>45956</v>
      </c>
      <c r="B805" s="93" t="s">
        <v>285</v>
      </c>
      <c r="C805" s="101" t="str">
        <f t="shared" si="43"/>
        <v>45956 1200H</v>
      </c>
      <c r="D805" s="362">
        <v>3646.21</v>
      </c>
      <c r="E805" s="363">
        <v>49.8</v>
      </c>
      <c r="F805" s="362">
        <v>1139.96</v>
      </c>
      <c r="G805" s="363">
        <v>6.21</v>
      </c>
      <c r="H805" s="362">
        <v>14.46</v>
      </c>
      <c r="I805" s="365">
        <v>0.11</v>
      </c>
      <c r="J805" s="456">
        <v>78371.539999999994</v>
      </c>
      <c r="K805" s="454">
        <v>984.78</v>
      </c>
      <c r="L805" s="454">
        <v>34235.32</v>
      </c>
      <c r="M805" s="455">
        <v>119.88</v>
      </c>
      <c r="N805" s="456">
        <v>8889.2099999999991</v>
      </c>
      <c r="O805" s="454">
        <v>19.09</v>
      </c>
      <c r="P805" s="454">
        <v>35707.4</v>
      </c>
      <c r="Q805" s="454">
        <v>36.1</v>
      </c>
      <c r="R805" s="454">
        <v>91.04</v>
      </c>
      <c r="S805" s="454">
        <v>0</v>
      </c>
      <c r="T805" s="454">
        <v>761.91</v>
      </c>
      <c r="U805" s="454">
        <v>1378.25</v>
      </c>
      <c r="V805" s="454">
        <v>12581.12</v>
      </c>
      <c r="W805" s="454">
        <v>9.0399999999999991</v>
      </c>
      <c r="X805" s="454">
        <v>40099</v>
      </c>
      <c r="Y805" s="454">
        <v>69</v>
      </c>
      <c r="Z805" s="454"/>
      <c r="AA805" s="454"/>
      <c r="AB805" s="454">
        <v>10467.32</v>
      </c>
      <c r="AC805" s="454">
        <v>0</v>
      </c>
      <c r="AD805" s="454"/>
      <c r="AE805" s="428"/>
      <c r="AF805" s="454"/>
      <c r="AG805" s="455"/>
      <c r="AH805" s="454"/>
      <c r="AI805" s="428"/>
      <c r="AJ805" s="457">
        <v>2138.58</v>
      </c>
      <c r="AK805" s="455">
        <v>13.09</v>
      </c>
      <c r="AL805" s="457">
        <v>125.66</v>
      </c>
      <c r="AM805" s="455">
        <v>0.01</v>
      </c>
      <c r="AN805" s="457">
        <v>484.06</v>
      </c>
      <c r="AO805" s="455">
        <v>0</v>
      </c>
    </row>
    <row r="806" spans="1:41" ht="15" x14ac:dyDescent="0.2">
      <c r="A806" s="383">
        <f t="shared" ref="A806:A865" si="44">A804+1</f>
        <v>45957</v>
      </c>
      <c r="B806" s="93" t="s">
        <v>2185</v>
      </c>
      <c r="C806" s="101" t="str">
        <f t="shared" si="43"/>
        <v>45957 0000H</v>
      </c>
      <c r="D806" s="261">
        <v>3650.93</v>
      </c>
      <c r="E806" s="262">
        <v>49.8</v>
      </c>
      <c r="F806" s="261">
        <v>1139.96</v>
      </c>
      <c r="G806" s="262">
        <v>6.21</v>
      </c>
      <c r="H806" s="261">
        <v>14.46</v>
      </c>
      <c r="I806" s="367">
        <v>0.11</v>
      </c>
      <c r="J806" s="460">
        <v>78386.759999999995</v>
      </c>
      <c r="K806" s="458">
        <v>984.78</v>
      </c>
      <c r="L806" s="458">
        <v>34238.22</v>
      </c>
      <c r="M806" s="459">
        <v>119.9</v>
      </c>
      <c r="N806" s="460">
        <v>8895.16</v>
      </c>
      <c r="O806" s="458">
        <v>19.09</v>
      </c>
      <c r="P806" s="458">
        <v>35710</v>
      </c>
      <c r="Q806" s="458">
        <v>36.1</v>
      </c>
      <c r="R806" s="458">
        <v>94.37</v>
      </c>
      <c r="S806" s="458">
        <v>0</v>
      </c>
      <c r="T806" s="458">
        <v>761.95</v>
      </c>
      <c r="U806" s="458">
        <v>1379.58</v>
      </c>
      <c r="V806" s="458">
        <v>12585.66</v>
      </c>
      <c r="W806" s="458">
        <v>9.0399999999999991</v>
      </c>
      <c r="X806" s="458">
        <v>40106</v>
      </c>
      <c r="Y806" s="458">
        <v>69</v>
      </c>
      <c r="Z806" s="458"/>
      <c r="AA806" s="458"/>
      <c r="AB806" s="458">
        <v>10474.040000000001</v>
      </c>
      <c r="AC806" s="458">
        <v>0</v>
      </c>
      <c r="AD806" s="458"/>
      <c r="AE806" s="461"/>
      <c r="AF806" s="458"/>
      <c r="AG806" s="459"/>
      <c r="AH806" s="458"/>
      <c r="AI806" s="461"/>
      <c r="AJ806" s="462">
        <v>2139.23</v>
      </c>
      <c r="AK806" s="459">
        <v>13.15</v>
      </c>
      <c r="AL806" s="462">
        <v>125.85</v>
      </c>
      <c r="AM806" s="459">
        <v>0.01</v>
      </c>
      <c r="AN806" s="462">
        <v>484.06</v>
      </c>
      <c r="AO806" s="459">
        <v>0</v>
      </c>
    </row>
    <row r="807" spans="1:41" ht="15" x14ac:dyDescent="0.2">
      <c r="A807" s="383">
        <f t="shared" si="44"/>
        <v>45957</v>
      </c>
      <c r="B807" s="93" t="s">
        <v>285</v>
      </c>
      <c r="C807" s="101" t="str">
        <f t="shared" si="43"/>
        <v>45957 1200H</v>
      </c>
      <c r="D807" s="362">
        <v>3654.56</v>
      </c>
      <c r="E807" s="363">
        <v>49.8</v>
      </c>
      <c r="F807" s="362">
        <v>1139.96</v>
      </c>
      <c r="G807" s="363">
        <v>6.21</v>
      </c>
      <c r="H807" s="362">
        <v>14.46</v>
      </c>
      <c r="I807" s="365">
        <v>0.11</v>
      </c>
      <c r="J807" s="456">
        <v>78397.64</v>
      </c>
      <c r="K807" s="454">
        <v>984.78</v>
      </c>
      <c r="L807" s="454">
        <v>34238.5</v>
      </c>
      <c r="M807" s="455">
        <v>119.95</v>
      </c>
      <c r="N807" s="456">
        <v>8900.91</v>
      </c>
      <c r="O807" s="454">
        <v>19.09</v>
      </c>
      <c r="P807" s="454">
        <v>35712.300000000003</v>
      </c>
      <c r="Q807" s="454">
        <v>36.1</v>
      </c>
      <c r="R807" s="454">
        <v>97.37</v>
      </c>
      <c r="S807" s="454">
        <v>0</v>
      </c>
      <c r="T807" s="454">
        <v>762.04</v>
      </c>
      <c r="U807" s="490">
        <v>1380.48</v>
      </c>
      <c r="V807" s="454">
        <v>12589.31</v>
      </c>
      <c r="W807" s="454">
        <v>9.0399999999999991</v>
      </c>
      <c r="X807" s="454">
        <v>40112</v>
      </c>
      <c r="Y807" s="454">
        <v>69</v>
      </c>
      <c r="Z807" s="454"/>
      <c r="AA807" s="454"/>
      <c r="AB807" s="454">
        <v>10479.84</v>
      </c>
      <c r="AC807" s="454">
        <v>0</v>
      </c>
      <c r="AD807" s="454"/>
      <c r="AE807" s="428"/>
      <c r="AF807" s="454"/>
      <c r="AG807" s="455"/>
      <c r="AH807" s="454"/>
      <c r="AI807" s="428"/>
      <c r="AJ807" s="457">
        <v>2141.02</v>
      </c>
      <c r="AK807" s="455">
        <v>13.19</v>
      </c>
      <c r="AL807" s="457">
        <v>126.41</v>
      </c>
      <c r="AM807" s="455">
        <v>0.01</v>
      </c>
      <c r="AN807" s="457">
        <v>484.06</v>
      </c>
      <c r="AO807" s="455">
        <v>0</v>
      </c>
    </row>
    <row r="808" spans="1:41" ht="15" x14ac:dyDescent="0.2">
      <c r="A808" s="383">
        <f t="shared" si="44"/>
        <v>45958</v>
      </c>
      <c r="B808" s="93" t="s">
        <v>2185</v>
      </c>
      <c r="C808" s="101" t="str">
        <f t="shared" si="43"/>
        <v>45958 0000H</v>
      </c>
      <c r="D808" s="261">
        <v>3659.17</v>
      </c>
      <c r="E808" s="461">
        <v>49.8</v>
      </c>
      <c r="F808" s="261">
        <v>1139.96</v>
      </c>
      <c r="G808" s="262">
        <v>6.21</v>
      </c>
      <c r="H808" s="261">
        <v>14.46</v>
      </c>
      <c r="I808" s="367">
        <v>0.11</v>
      </c>
      <c r="J808" s="460">
        <v>78411.42</v>
      </c>
      <c r="K808" s="458">
        <v>984.78</v>
      </c>
      <c r="L808" s="458">
        <v>34242.39</v>
      </c>
      <c r="M808" s="459">
        <v>119.95</v>
      </c>
      <c r="N808" s="460">
        <v>8906.65</v>
      </c>
      <c r="O808" s="458">
        <v>19.09</v>
      </c>
      <c r="P808" s="458">
        <v>35714.6</v>
      </c>
      <c r="Q808" s="458">
        <v>36.1</v>
      </c>
      <c r="R808" s="458">
        <v>100.81</v>
      </c>
      <c r="S808" s="458">
        <v>0</v>
      </c>
      <c r="T808" s="458">
        <v>762.04</v>
      </c>
      <c r="U808" s="463">
        <v>1382.14</v>
      </c>
      <c r="V808" s="458">
        <v>12593.66</v>
      </c>
      <c r="W808" s="458">
        <v>9.0399999999999991</v>
      </c>
      <c r="X808" s="458">
        <v>40119</v>
      </c>
      <c r="Y808" s="458">
        <v>69</v>
      </c>
      <c r="Z808" s="458"/>
      <c r="AA808" s="458"/>
      <c r="AB808" s="458">
        <v>10485.91</v>
      </c>
      <c r="AC808" s="458">
        <v>0</v>
      </c>
      <c r="AD808" s="458"/>
      <c r="AE808" s="461"/>
      <c r="AF808" s="458"/>
      <c r="AG808" s="459"/>
      <c r="AH808" s="458"/>
      <c r="AI808" s="461"/>
      <c r="AJ808" s="462">
        <v>2144.87</v>
      </c>
      <c r="AK808" s="459">
        <v>13.21</v>
      </c>
      <c r="AL808" s="462">
        <v>127.47</v>
      </c>
      <c r="AM808" s="459">
        <v>0.01</v>
      </c>
      <c r="AN808" s="462">
        <v>484.06</v>
      </c>
      <c r="AO808" s="459">
        <v>0</v>
      </c>
    </row>
    <row r="809" spans="1:41" ht="15" x14ac:dyDescent="0.2">
      <c r="A809" s="383">
        <f t="shared" si="44"/>
        <v>45958</v>
      </c>
      <c r="B809" s="93" t="s">
        <v>285</v>
      </c>
      <c r="C809" s="101" t="str">
        <f t="shared" si="43"/>
        <v>45958 1200H</v>
      </c>
      <c r="D809" s="411">
        <v>3662.9</v>
      </c>
      <c r="E809" s="412">
        <v>49.8</v>
      </c>
      <c r="F809" s="362">
        <v>1139.96</v>
      </c>
      <c r="G809" s="363">
        <v>6.21</v>
      </c>
      <c r="H809" s="362">
        <v>14.47</v>
      </c>
      <c r="I809" s="365">
        <v>0.11</v>
      </c>
      <c r="J809" s="456">
        <v>78418.17</v>
      </c>
      <c r="K809" s="454">
        <v>984.78</v>
      </c>
      <c r="L809" s="454">
        <v>34244</v>
      </c>
      <c r="M809" s="455">
        <v>119.98</v>
      </c>
      <c r="N809" s="456">
        <v>8912.17</v>
      </c>
      <c r="O809" s="454">
        <v>19.09</v>
      </c>
      <c r="P809" s="454">
        <v>35716.800000000003</v>
      </c>
      <c r="Q809" s="454">
        <v>36.1</v>
      </c>
      <c r="R809" s="454">
        <v>103.89</v>
      </c>
      <c r="S809" s="454">
        <v>0</v>
      </c>
      <c r="T809" s="454">
        <v>762.48</v>
      </c>
      <c r="U809" s="454">
        <v>1382.84</v>
      </c>
      <c r="V809" s="454">
        <v>12597.13</v>
      </c>
      <c r="W809" s="454">
        <v>9.0399999999999991</v>
      </c>
      <c r="X809" s="454">
        <v>40125</v>
      </c>
      <c r="Y809" s="454">
        <v>69</v>
      </c>
      <c r="Z809" s="454"/>
      <c r="AA809" s="454"/>
      <c r="AB809" s="454">
        <v>10491.22</v>
      </c>
      <c r="AC809" s="454">
        <v>0</v>
      </c>
      <c r="AD809" s="454"/>
      <c r="AE809" s="428"/>
      <c r="AF809" s="454"/>
      <c r="AG809" s="455"/>
      <c r="AH809" s="454"/>
      <c r="AI809" s="428"/>
      <c r="AJ809" s="457">
        <v>2146.17</v>
      </c>
      <c r="AK809" s="455">
        <v>13.28</v>
      </c>
      <c r="AL809" s="457">
        <v>127.84</v>
      </c>
      <c r="AM809" s="455">
        <v>0.01</v>
      </c>
      <c r="AN809" s="457">
        <v>484.06</v>
      </c>
      <c r="AO809" s="455">
        <v>0</v>
      </c>
    </row>
    <row r="810" spans="1:41" ht="15" x14ac:dyDescent="0.2">
      <c r="A810" s="383">
        <f t="shared" si="44"/>
        <v>45959</v>
      </c>
      <c r="B810" s="93" t="s">
        <v>2185</v>
      </c>
      <c r="C810" s="101"/>
      <c r="D810" s="261">
        <v>3667.64</v>
      </c>
      <c r="E810" s="262">
        <v>49.8</v>
      </c>
      <c r="F810" s="261">
        <v>1139.96</v>
      </c>
      <c r="G810" s="262">
        <v>6.21</v>
      </c>
      <c r="H810" s="261">
        <v>14.56</v>
      </c>
      <c r="I810" s="367">
        <v>0.13</v>
      </c>
      <c r="J810" s="460">
        <v>78425.009999999995</v>
      </c>
      <c r="K810" s="458">
        <v>984.78</v>
      </c>
      <c r="L810" s="458">
        <v>34247.97</v>
      </c>
      <c r="M810" s="459">
        <v>119.98</v>
      </c>
      <c r="N810" s="460">
        <v>8917.73</v>
      </c>
      <c r="O810" s="458">
        <v>19.09</v>
      </c>
      <c r="P810" s="458">
        <v>35719.1</v>
      </c>
      <c r="Q810" s="458">
        <v>36.1</v>
      </c>
      <c r="R810" s="458">
        <v>107.83</v>
      </c>
      <c r="S810" s="458">
        <v>0</v>
      </c>
      <c r="T810" s="458">
        <v>763.59</v>
      </c>
      <c r="U810" s="458">
        <v>1383.18</v>
      </c>
      <c r="V810" s="458">
        <v>12601.72</v>
      </c>
      <c r="W810" s="458">
        <v>9.0399999999999991</v>
      </c>
      <c r="X810" s="458">
        <v>40132</v>
      </c>
      <c r="Y810" s="458">
        <v>69</v>
      </c>
      <c r="Z810" s="458"/>
      <c r="AA810" s="458"/>
      <c r="AB810" s="458">
        <v>10498.11</v>
      </c>
      <c r="AC810" s="458">
        <v>0</v>
      </c>
      <c r="AD810" s="458"/>
      <c r="AE810" s="461"/>
      <c r="AF810" s="458"/>
      <c r="AG810" s="459"/>
      <c r="AH810" s="458"/>
      <c r="AI810" s="461"/>
      <c r="AJ810" s="462">
        <v>2150.8000000000002</v>
      </c>
      <c r="AK810" s="459">
        <v>13.29</v>
      </c>
      <c r="AL810" s="462">
        <v>129.16999999999999</v>
      </c>
      <c r="AM810" s="459">
        <v>0.01</v>
      </c>
      <c r="AN810" s="462">
        <v>484.06</v>
      </c>
      <c r="AO810" s="459">
        <v>0</v>
      </c>
    </row>
    <row r="811" spans="1:41" ht="15" x14ac:dyDescent="0.2">
      <c r="A811" s="383">
        <f t="shared" si="44"/>
        <v>45959</v>
      </c>
      <c r="B811" s="93" t="s">
        <v>285</v>
      </c>
      <c r="C811" s="101" t="str">
        <f t="shared" ref="C811:C865" si="45">A811 &amp; " " &amp;B811</f>
        <v>45959 1200H</v>
      </c>
      <c r="D811" s="362">
        <v>3671.32</v>
      </c>
      <c r="E811" s="363">
        <v>49.8</v>
      </c>
      <c r="F811" s="362">
        <v>1139.96</v>
      </c>
      <c r="G811" s="363">
        <v>6.21</v>
      </c>
      <c r="H811" s="362">
        <v>14.56</v>
      </c>
      <c r="I811" s="365">
        <v>0.15</v>
      </c>
      <c r="J811" s="456">
        <v>78429.02</v>
      </c>
      <c r="K811" s="454">
        <v>984.9</v>
      </c>
      <c r="L811" s="454">
        <v>34251.65</v>
      </c>
      <c r="M811" s="455">
        <v>119.98</v>
      </c>
      <c r="N811" s="456">
        <v>8923.32</v>
      </c>
      <c r="O811" s="454">
        <v>19.09</v>
      </c>
      <c r="P811" s="454">
        <v>35721.9</v>
      </c>
      <c r="Q811" s="454">
        <v>36.1</v>
      </c>
      <c r="R811" s="454">
        <v>110.37</v>
      </c>
      <c r="S811" s="454">
        <v>0</v>
      </c>
      <c r="T811" s="454">
        <v>763.7</v>
      </c>
      <c r="U811" s="454">
        <v>1384.41</v>
      </c>
      <c r="V811" s="454">
        <v>12605.41</v>
      </c>
      <c r="W811" s="454">
        <v>9.0399999999999991</v>
      </c>
      <c r="X811" s="454">
        <v>40138</v>
      </c>
      <c r="Y811" s="454">
        <v>69</v>
      </c>
      <c r="Z811" s="454"/>
      <c r="AA811" s="454"/>
      <c r="AB811" s="454">
        <v>10503.24</v>
      </c>
      <c r="AC811" s="454">
        <v>0</v>
      </c>
      <c r="AD811" s="454"/>
      <c r="AE811" s="428"/>
      <c r="AF811" s="454"/>
      <c r="AG811" s="455"/>
      <c r="AH811" s="454"/>
      <c r="AI811" s="428"/>
      <c r="AJ811" s="457">
        <v>2152.14</v>
      </c>
      <c r="AK811" s="455">
        <v>13.34</v>
      </c>
      <c r="AL811" s="457">
        <v>129.56</v>
      </c>
      <c r="AM811" s="455">
        <v>0.01</v>
      </c>
      <c r="AN811" s="457">
        <v>484.06</v>
      </c>
      <c r="AO811" s="455">
        <v>0</v>
      </c>
    </row>
    <row r="812" spans="1:41" ht="15" x14ac:dyDescent="0.2">
      <c r="A812" s="383">
        <f t="shared" si="44"/>
        <v>45960</v>
      </c>
      <c r="B812" s="93" t="s">
        <v>2185</v>
      </c>
      <c r="C812" s="101" t="str">
        <f t="shared" si="45"/>
        <v>45960 0000H</v>
      </c>
      <c r="D812" s="261">
        <v>3675.64</v>
      </c>
      <c r="E812" s="262">
        <v>49.8</v>
      </c>
      <c r="F812" s="261">
        <v>1139.96</v>
      </c>
      <c r="G812" s="262">
        <v>6.21</v>
      </c>
      <c r="H812" s="261">
        <v>14.56</v>
      </c>
      <c r="I812" s="367">
        <v>0.15</v>
      </c>
      <c r="J812" s="460">
        <v>78443.289999999994</v>
      </c>
      <c r="K812" s="458">
        <v>984.9</v>
      </c>
      <c r="L812" s="458">
        <v>34255.279999999999</v>
      </c>
      <c r="M812" s="459">
        <v>119.99</v>
      </c>
      <c r="N812" s="460">
        <v>8928.89</v>
      </c>
      <c r="O812" s="458">
        <v>19.09</v>
      </c>
      <c r="P812" s="458">
        <v>35725.9</v>
      </c>
      <c r="Q812" s="458">
        <v>36.1</v>
      </c>
      <c r="R812" s="458">
        <v>114.33</v>
      </c>
      <c r="S812" s="458">
        <v>0</v>
      </c>
      <c r="T812" s="458">
        <v>763.7</v>
      </c>
      <c r="U812" s="458">
        <v>1385.92</v>
      </c>
      <c r="V812" s="458">
        <v>12610.01</v>
      </c>
      <c r="W812" s="458">
        <v>9.0399999999999991</v>
      </c>
      <c r="X812" s="458">
        <v>40145</v>
      </c>
      <c r="Y812" s="458">
        <v>69</v>
      </c>
      <c r="Z812" s="458"/>
      <c r="AA812" s="458"/>
      <c r="AB812" s="458">
        <v>10508.45</v>
      </c>
      <c r="AC812" s="458">
        <v>0</v>
      </c>
      <c r="AD812" s="458"/>
      <c r="AE812" s="461"/>
      <c r="AF812" s="458"/>
      <c r="AG812" s="459"/>
      <c r="AH812" s="458"/>
      <c r="AI812" s="461"/>
      <c r="AJ812" s="462">
        <v>2156.86</v>
      </c>
      <c r="AK812" s="459">
        <v>13.34</v>
      </c>
      <c r="AL812" s="462">
        <v>130.91999999999999</v>
      </c>
      <c r="AM812" s="459">
        <v>0.01</v>
      </c>
      <c r="AN812" s="462">
        <v>484.06</v>
      </c>
      <c r="AO812" s="459">
        <v>0</v>
      </c>
    </row>
    <row r="813" spans="1:41" ht="15" x14ac:dyDescent="0.2">
      <c r="A813" s="383">
        <f t="shared" si="44"/>
        <v>45960</v>
      </c>
      <c r="B813" s="93" t="s">
        <v>285</v>
      </c>
      <c r="C813" s="101" t="str">
        <f t="shared" si="45"/>
        <v>45960 1200H</v>
      </c>
      <c r="D813" s="362">
        <v>3679.18</v>
      </c>
      <c r="E813" s="363">
        <v>49.8</v>
      </c>
      <c r="F813" s="362">
        <v>1139.96</v>
      </c>
      <c r="G813" s="363">
        <v>6.21</v>
      </c>
      <c r="H813" s="362">
        <v>14.56</v>
      </c>
      <c r="I813" s="365">
        <v>0.15</v>
      </c>
      <c r="J813" s="456">
        <v>78450.14</v>
      </c>
      <c r="K813" s="454">
        <v>985.06</v>
      </c>
      <c r="L813" s="454">
        <v>34256.480000000003</v>
      </c>
      <c r="M813" s="455">
        <v>120.02</v>
      </c>
      <c r="N813" s="456">
        <v>8934.48</v>
      </c>
      <c r="O813" s="454">
        <v>19.09</v>
      </c>
      <c r="P813" s="454">
        <v>35731.1</v>
      </c>
      <c r="Q813" s="454">
        <v>36.1</v>
      </c>
      <c r="R813" s="454">
        <v>116.77</v>
      </c>
      <c r="S813" s="454">
        <v>0</v>
      </c>
      <c r="T813" s="454">
        <v>763.77</v>
      </c>
      <c r="U813" s="454">
        <v>1386.95</v>
      </c>
      <c r="V813" s="454">
        <v>12613.65</v>
      </c>
      <c r="W813" s="454">
        <v>9.0399999999999991</v>
      </c>
      <c r="X813" s="454">
        <v>40151</v>
      </c>
      <c r="Y813" s="454">
        <v>69</v>
      </c>
      <c r="Z813" s="454"/>
      <c r="AA813" s="454"/>
      <c r="AB813" s="454">
        <v>10514.06</v>
      </c>
      <c r="AC813" s="454">
        <v>0</v>
      </c>
      <c r="AD813" s="454"/>
      <c r="AE813" s="428"/>
      <c r="AF813" s="454"/>
      <c r="AG813" s="455"/>
      <c r="AH813" s="454"/>
      <c r="AI813" s="428"/>
      <c r="AJ813" s="457">
        <v>2157.39</v>
      </c>
      <c r="AK813" s="455">
        <v>13.38</v>
      </c>
      <c r="AL813" s="457">
        <v>131.06</v>
      </c>
      <c r="AM813" s="492">
        <v>0.01</v>
      </c>
      <c r="AN813" s="457">
        <v>484.06</v>
      </c>
      <c r="AO813" s="455">
        <v>0</v>
      </c>
    </row>
    <row r="814" spans="1:41" ht="15" x14ac:dyDescent="0.2">
      <c r="A814" s="383">
        <f t="shared" si="44"/>
        <v>45961</v>
      </c>
      <c r="B814" s="93" t="s">
        <v>2185</v>
      </c>
      <c r="C814" s="101" t="str">
        <f t="shared" si="45"/>
        <v>45961 0000H</v>
      </c>
      <c r="D814" s="261">
        <v>3683.87</v>
      </c>
      <c r="E814" s="262">
        <v>49.8</v>
      </c>
      <c r="F814" s="261">
        <v>1139.96</v>
      </c>
      <c r="G814" s="262">
        <v>6.21</v>
      </c>
      <c r="H814" s="261">
        <v>14.56</v>
      </c>
      <c r="I814" s="367">
        <v>0.15</v>
      </c>
      <c r="J814" s="460">
        <v>78464.36</v>
      </c>
      <c r="K814" s="458">
        <v>985.06</v>
      </c>
      <c r="L814" s="458">
        <v>34260.22</v>
      </c>
      <c r="M814" s="459">
        <v>120.02</v>
      </c>
      <c r="N814" s="460">
        <v>8939.9</v>
      </c>
      <c r="O814" s="458">
        <v>19.09</v>
      </c>
      <c r="P814" s="458">
        <v>35735.599999999999</v>
      </c>
      <c r="Q814" s="458">
        <v>36.1</v>
      </c>
      <c r="R814" s="458">
        <v>119.91</v>
      </c>
      <c r="S814" s="458">
        <v>0</v>
      </c>
      <c r="T814" s="458">
        <v>763.77</v>
      </c>
      <c r="U814" s="458">
        <v>1388.65</v>
      </c>
      <c r="V814" s="458">
        <v>12617.85</v>
      </c>
      <c r="W814" s="458">
        <v>9.0399999999999991</v>
      </c>
      <c r="X814" s="458">
        <v>40158</v>
      </c>
      <c r="Y814" s="458">
        <v>69</v>
      </c>
      <c r="Z814" s="458"/>
      <c r="AA814" s="458"/>
      <c r="AB814" s="458">
        <v>10520.19</v>
      </c>
      <c r="AC814" s="458">
        <v>0</v>
      </c>
      <c r="AD814" s="458"/>
      <c r="AE814" s="461"/>
      <c r="AF814" s="458"/>
      <c r="AG814" s="459"/>
      <c r="AH814" s="458"/>
      <c r="AI814" s="461"/>
      <c r="AJ814" s="462">
        <v>2159.17</v>
      </c>
      <c r="AK814" s="459">
        <v>13.4</v>
      </c>
      <c r="AL814" s="462">
        <v>131.59</v>
      </c>
      <c r="AM814" s="459">
        <v>0.01</v>
      </c>
      <c r="AN814" s="462">
        <v>484.06</v>
      </c>
      <c r="AO814" s="459">
        <v>0</v>
      </c>
    </row>
    <row r="815" spans="1:41" ht="15" x14ac:dyDescent="0.2">
      <c r="A815" s="383">
        <f t="shared" si="44"/>
        <v>45961</v>
      </c>
      <c r="B815" s="93" t="s">
        <v>285</v>
      </c>
      <c r="C815" s="101" t="str">
        <f t="shared" si="45"/>
        <v>45961 1200H</v>
      </c>
      <c r="D815" s="362">
        <v>3686.84</v>
      </c>
      <c r="E815" s="363">
        <v>49.8</v>
      </c>
      <c r="F815" s="362">
        <v>1139.96</v>
      </c>
      <c r="G815" s="363">
        <v>6.21</v>
      </c>
      <c r="H815" s="362">
        <v>14.56</v>
      </c>
      <c r="I815" s="365">
        <v>0.15</v>
      </c>
      <c r="J815" s="485">
        <v>78472.75</v>
      </c>
      <c r="K815" s="454">
        <v>985.06</v>
      </c>
      <c r="L815" s="454">
        <v>34261.129999999997</v>
      </c>
      <c r="M815" s="455">
        <v>120.06</v>
      </c>
      <c r="N815" s="456">
        <v>8945.33</v>
      </c>
      <c r="O815" s="454">
        <v>19.09</v>
      </c>
      <c r="P815" s="454">
        <v>35739.699999999997</v>
      </c>
      <c r="Q815" s="454">
        <v>36.1</v>
      </c>
      <c r="R815" s="454">
        <v>122.63</v>
      </c>
      <c r="S815" s="454">
        <v>0</v>
      </c>
      <c r="T815" s="454">
        <v>763.87</v>
      </c>
      <c r="U815" s="454">
        <v>1389.79</v>
      </c>
      <c r="V815" s="454">
        <v>12621.51</v>
      </c>
      <c r="W815" s="454">
        <v>9.0399999999999991</v>
      </c>
      <c r="X815" s="454">
        <v>40164</v>
      </c>
      <c r="Y815" s="454">
        <v>69</v>
      </c>
      <c r="Z815" s="454"/>
      <c r="AA815" s="454"/>
      <c r="AB815" s="454">
        <v>10525.44</v>
      </c>
      <c r="AC815" s="454">
        <v>0</v>
      </c>
      <c r="AD815" s="454"/>
      <c r="AE815" s="428"/>
      <c r="AF815" s="454"/>
      <c r="AG815" s="455"/>
      <c r="AH815" s="454"/>
      <c r="AI815" s="428"/>
      <c r="AJ815" s="457">
        <v>2159.65</v>
      </c>
      <c r="AK815" s="455">
        <v>13.46</v>
      </c>
      <c r="AL815" s="457">
        <v>131.71</v>
      </c>
      <c r="AM815" s="455">
        <v>0.01</v>
      </c>
      <c r="AN815" s="457">
        <v>484.06</v>
      </c>
      <c r="AO815" s="455">
        <v>0</v>
      </c>
    </row>
    <row r="816" spans="1:41" ht="15" x14ac:dyDescent="0.2">
      <c r="A816" s="383">
        <f t="shared" si="44"/>
        <v>45962</v>
      </c>
      <c r="B816" s="93" t="s">
        <v>2185</v>
      </c>
      <c r="C816" s="101" t="str">
        <f t="shared" si="45"/>
        <v>45962 0000H</v>
      </c>
      <c r="D816" s="261">
        <v>3690.96</v>
      </c>
      <c r="E816" s="262">
        <v>49.8</v>
      </c>
      <c r="F816" s="261">
        <v>1139.96</v>
      </c>
      <c r="G816" s="262">
        <v>6.21</v>
      </c>
      <c r="H816" s="261">
        <v>15.11</v>
      </c>
      <c r="I816" s="367">
        <v>0.16</v>
      </c>
      <c r="J816" s="464">
        <v>78474.89</v>
      </c>
      <c r="K816" s="463">
        <v>985.16</v>
      </c>
      <c r="L816" s="463">
        <v>34264.82</v>
      </c>
      <c r="M816" s="521">
        <v>120.06</v>
      </c>
      <c r="N816" s="460">
        <v>8950.8700000000008</v>
      </c>
      <c r="O816" s="458">
        <v>19.09</v>
      </c>
      <c r="P816" s="458">
        <v>35742.5</v>
      </c>
      <c r="Q816" s="458">
        <v>36.1</v>
      </c>
      <c r="R816" s="458">
        <v>125.96</v>
      </c>
      <c r="S816" s="458">
        <v>0</v>
      </c>
      <c r="T816" s="458">
        <v>764.82</v>
      </c>
      <c r="U816" s="458">
        <v>1390.38</v>
      </c>
      <c r="V816" s="458">
        <v>12625.93</v>
      </c>
      <c r="W816" s="458">
        <v>9.0399999999999991</v>
      </c>
      <c r="X816" s="458">
        <v>40171</v>
      </c>
      <c r="Y816" s="458">
        <v>69</v>
      </c>
      <c r="Z816" s="458"/>
      <c r="AA816" s="458"/>
      <c r="AB816" s="458">
        <v>10532.01</v>
      </c>
      <c r="AC816" s="458">
        <v>0</v>
      </c>
      <c r="AD816" s="458"/>
      <c r="AE816" s="461"/>
      <c r="AF816" s="458"/>
      <c r="AG816" s="459"/>
      <c r="AH816" s="458"/>
      <c r="AI816" s="461"/>
      <c r="AJ816" s="462">
        <v>2164.44</v>
      </c>
      <c r="AK816" s="459">
        <v>13.46</v>
      </c>
      <c r="AL816" s="462">
        <v>133.1</v>
      </c>
      <c r="AM816" s="459">
        <v>0.01</v>
      </c>
      <c r="AN816" s="462">
        <v>484.06</v>
      </c>
      <c r="AO816" s="459">
        <v>0</v>
      </c>
    </row>
    <row r="817" spans="1:45" ht="15" x14ac:dyDescent="0.2">
      <c r="A817" s="383">
        <f t="shared" si="44"/>
        <v>45962</v>
      </c>
      <c r="B817" s="93" t="s">
        <v>285</v>
      </c>
      <c r="C817" s="101" t="str">
        <f t="shared" si="45"/>
        <v>45962 1200H</v>
      </c>
      <c r="D817" s="362">
        <v>3694.71</v>
      </c>
      <c r="E817" s="363">
        <v>49.8</v>
      </c>
      <c r="F817" s="362">
        <v>1139.96</v>
      </c>
      <c r="G817" s="363">
        <v>6.21</v>
      </c>
      <c r="H817" s="362">
        <v>15.16</v>
      </c>
      <c r="I817" s="365">
        <v>0.19</v>
      </c>
      <c r="J817" s="523"/>
      <c r="K817" s="489"/>
      <c r="L817" s="489"/>
      <c r="M817" s="524"/>
      <c r="N817" s="456">
        <v>8956.41</v>
      </c>
      <c r="O817" s="454">
        <v>19.09</v>
      </c>
      <c r="P817" s="454">
        <v>35745.300000000003</v>
      </c>
      <c r="Q817" s="454">
        <v>36.1</v>
      </c>
      <c r="R817" s="454">
        <v>128.65</v>
      </c>
      <c r="S817" s="454">
        <v>0</v>
      </c>
      <c r="T817" s="454">
        <v>765.13</v>
      </c>
      <c r="U817" s="454">
        <v>1391.11</v>
      </c>
      <c r="V817" s="454">
        <v>12629.41</v>
      </c>
      <c r="W817" s="454">
        <v>9.0399999999999991</v>
      </c>
      <c r="X817" s="454">
        <v>40177</v>
      </c>
      <c r="Y817" s="454">
        <v>69</v>
      </c>
      <c r="Z817" s="454"/>
      <c r="AA817" s="454"/>
      <c r="AB817" s="454">
        <v>10537.46</v>
      </c>
      <c r="AC817" s="454">
        <v>0</v>
      </c>
      <c r="AD817" s="454"/>
      <c r="AE817" s="428"/>
      <c r="AF817" s="454"/>
      <c r="AG817" s="455"/>
      <c r="AH817" s="454"/>
      <c r="AI817" s="428"/>
      <c r="AJ817" s="457">
        <v>2165</v>
      </c>
      <c r="AK817" s="455">
        <v>13.51</v>
      </c>
      <c r="AL817" s="457">
        <v>133.29</v>
      </c>
      <c r="AM817" s="455">
        <v>0.01</v>
      </c>
      <c r="AN817" s="457">
        <v>484.06</v>
      </c>
      <c r="AO817" s="455">
        <v>0</v>
      </c>
    </row>
    <row r="818" spans="1:45" ht="15" x14ac:dyDescent="0.2">
      <c r="A818" s="383">
        <f t="shared" si="44"/>
        <v>45963</v>
      </c>
      <c r="B818" s="93" t="s">
        <v>2185</v>
      </c>
      <c r="C818" s="101" t="str">
        <f t="shared" si="45"/>
        <v>45963 0000H</v>
      </c>
      <c r="D818" s="261">
        <v>3699.07</v>
      </c>
      <c r="E818" s="262">
        <v>49.8</v>
      </c>
      <c r="F818" s="261">
        <v>1139.96</v>
      </c>
      <c r="G818" s="262">
        <v>6.21</v>
      </c>
      <c r="H818" s="261">
        <v>16.670000000000002</v>
      </c>
      <c r="I818" s="367">
        <v>0.2</v>
      </c>
      <c r="J818" s="460"/>
      <c r="K818" s="458"/>
      <c r="L818" s="463"/>
      <c r="M818" s="459"/>
      <c r="N818" s="460">
        <v>8961.99</v>
      </c>
      <c r="O818" s="458">
        <v>19.09</v>
      </c>
      <c r="P818" s="458">
        <v>35747.1</v>
      </c>
      <c r="Q818" s="458">
        <v>36.1</v>
      </c>
      <c r="R818" s="458">
        <v>131.72999999999999</v>
      </c>
      <c r="S818" s="458">
        <v>0</v>
      </c>
      <c r="T818" s="458">
        <v>765.96</v>
      </c>
      <c r="U818" s="458">
        <v>1391.5</v>
      </c>
      <c r="V818" s="458">
        <v>12633.36</v>
      </c>
      <c r="W818" s="458">
        <v>9.0399999999999991</v>
      </c>
      <c r="X818" s="458">
        <v>40184</v>
      </c>
      <c r="Y818" s="458">
        <v>69</v>
      </c>
      <c r="Z818" s="458"/>
      <c r="AA818" s="458"/>
      <c r="AB818" s="458">
        <v>10543.88</v>
      </c>
      <c r="AC818" s="458">
        <v>0</v>
      </c>
      <c r="AD818" s="458"/>
      <c r="AE818" s="461"/>
      <c r="AF818" s="458"/>
      <c r="AG818" s="459"/>
      <c r="AH818" s="458"/>
      <c r="AI818" s="461"/>
      <c r="AJ818" s="462">
        <v>2170.6</v>
      </c>
      <c r="AK818" s="459">
        <v>13.51</v>
      </c>
      <c r="AL818" s="462">
        <v>134.85</v>
      </c>
      <c r="AM818" s="459">
        <v>0.01</v>
      </c>
      <c r="AN818" s="462">
        <v>484.06</v>
      </c>
      <c r="AO818" s="459">
        <v>0</v>
      </c>
    </row>
    <row r="819" spans="1:45" ht="15" x14ac:dyDescent="0.2">
      <c r="A819" s="383">
        <f t="shared" si="44"/>
        <v>45963</v>
      </c>
      <c r="B819" s="93" t="s">
        <v>285</v>
      </c>
      <c r="C819" s="101" t="str">
        <f t="shared" si="45"/>
        <v>45963 1200H</v>
      </c>
      <c r="D819" s="362">
        <v>3702.9</v>
      </c>
      <c r="E819" s="363">
        <v>49.8</v>
      </c>
      <c r="F819" s="362">
        <v>1139.96</v>
      </c>
      <c r="G819" s="363">
        <v>6.21</v>
      </c>
      <c r="H819" s="362">
        <v>16.670000000000002</v>
      </c>
      <c r="I819" s="365">
        <v>0.21</v>
      </c>
      <c r="J819" s="456"/>
      <c r="K819" s="454"/>
      <c r="L819" s="454"/>
      <c r="M819" s="455"/>
      <c r="N819" s="456">
        <v>8967.7199999999993</v>
      </c>
      <c r="O819" s="454">
        <v>19.09</v>
      </c>
      <c r="P819" s="454">
        <v>35749.199999999997</v>
      </c>
      <c r="Q819" s="454">
        <v>36.1</v>
      </c>
      <c r="R819" s="454">
        <v>134.44999999999999</v>
      </c>
      <c r="S819" s="454">
        <v>0</v>
      </c>
      <c r="T819" s="454">
        <v>766.18</v>
      </c>
      <c r="U819" s="454">
        <v>1392.13</v>
      </c>
      <c r="V819" s="454">
        <v>12636.91</v>
      </c>
      <c r="W819" s="454">
        <v>9.0399999999999991</v>
      </c>
      <c r="X819" s="454">
        <v>40190</v>
      </c>
      <c r="Y819" s="454">
        <v>69</v>
      </c>
      <c r="Z819" s="454"/>
      <c r="AA819" s="454"/>
      <c r="AB819" s="454">
        <v>10549.51</v>
      </c>
      <c r="AC819" s="454">
        <v>0</v>
      </c>
      <c r="AD819" s="454"/>
      <c r="AE819" s="428"/>
      <c r="AF819" s="454"/>
      <c r="AG819" s="455"/>
      <c r="AH819" s="454"/>
      <c r="AI819" s="428"/>
      <c r="AJ819" s="457">
        <v>2171.44</v>
      </c>
      <c r="AK819" s="455">
        <v>13.55</v>
      </c>
      <c r="AL819" s="457">
        <v>135.08000000000001</v>
      </c>
      <c r="AM819" s="455">
        <v>0.01</v>
      </c>
      <c r="AN819" s="457">
        <v>484.06</v>
      </c>
      <c r="AO819" s="455">
        <v>0</v>
      </c>
    </row>
    <row r="820" spans="1:45" ht="15" x14ac:dyDescent="0.2">
      <c r="A820" s="383">
        <f t="shared" si="44"/>
        <v>45964</v>
      </c>
      <c r="B820" s="93" t="s">
        <v>2185</v>
      </c>
      <c r="C820" s="101" t="str">
        <f t="shared" si="45"/>
        <v>45964 0000H</v>
      </c>
      <c r="D820" s="261">
        <v>3707.22</v>
      </c>
      <c r="E820" s="262">
        <v>49.8</v>
      </c>
      <c r="F820" s="261">
        <v>1139.96</v>
      </c>
      <c r="G820" s="262">
        <v>6.21</v>
      </c>
      <c r="H820" s="261">
        <v>18.5</v>
      </c>
      <c r="I820" s="367">
        <v>0.22</v>
      </c>
      <c r="J820" s="460"/>
      <c r="K820" s="458"/>
      <c r="L820" s="458"/>
      <c r="M820" s="459"/>
      <c r="N820" s="460">
        <v>8973.48</v>
      </c>
      <c r="O820" s="458">
        <v>19.09</v>
      </c>
      <c r="P820" s="458">
        <v>35751.699999999997</v>
      </c>
      <c r="Q820" s="458">
        <v>36.1</v>
      </c>
      <c r="R820" s="458">
        <v>137.9</v>
      </c>
      <c r="S820" s="458">
        <v>0</v>
      </c>
      <c r="T820" s="458">
        <v>767.53</v>
      </c>
      <c r="U820" s="458">
        <v>1392.5</v>
      </c>
      <c r="V820" s="458">
        <v>12641.12</v>
      </c>
      <c r="W820" s="458">
        <v>9.0399999999999991</v>
      </c>
      <c r="X820" s="458">
        <v>40197</v>
      </c>
      <c r="Y820" s="458">
        <v>69</v>
      </c>
      <c r="Z820" s="458"/>
      <c r="AA820" s="458"/>
      <c r="AB820" s="458">
        <v>10556.37</v>
      </c>
      <c r="AC820" s="458">
        <v>0</v>
      </c>
      <c r="AD820" s="458"/>
      <c r="AE820" s="461"/>
      <c r="AF820" s="458"/>
      <c r="AG820" s="459"/>
      <c r="AH820" s="458"/>
      <c r="AI820" s="461"/>
      <c r="AJ820" s="462">
        <v>2177.2600000000002</v>
      </c>
      <c r="AK820" s="459">
        <v>13.56</v>
      </c>
      <c r="AL820" s="462">
        <v>136.76</v>
      </c>
      <c r="AM820" s="459">
        <v>0.01</v>
      </c>
      <c r="AN820" s="462">
        <v>484.06</v>
      </c>
      <c r="AO820" s="459">
        <v>0</v>
      </c>
    </row>
    <row r="821" spans="1:45" ht="15" x14ac:dyDescent="0.2">
      <c r="A821" s="383">
        <f t="shared" si="44"/>
        <v>45964</v>
      </c>
      <c r="B821" s="93" t="s">
        <v>285</v>
      </c>
      <c r="C821" s="101" t="str">
        <f t="shared" si="45"/>
        <v>45964 1200H</v>
      </c>
      <c r="D821" s="362">
        <v>3711.33</v>
      </c>
      <c r="E821" s="363">
        <v>49.8</v>
      </c>
      <c r="F821" s="362">
        <v>1139.96</v>
      </c>
      <c r="G821" s="363">
        <v>6.21</v>
      </c>
      <c r="H821" s="362">
        <v>18.8</v>
      </c>
      <c r="I821" s="365">
        <v>0.24</v>
      </c>
      <c r="J821" s="456"/>
      <c r="K821" s="454"/>
      <c r="L821" s="454"/>
      <c r="M821" s="455"/>
      <c r="N821" s="456">
        <v>8979.2199999999993</v>
      </c>
      <c r="O821" s="454">
        <v>19.09</v>
      </c>
      <c r="P821" s="454">
        <v>35757</v>
      </c>
      <c r="Q821" s="454">
        <v>36.1</v>
      </c>
      <c r="R821" s="454">
        <v>140.68</v>
      </c>
      <c r="S821" s="454">
        <v>0</v>
      </c>
      <c r="T821" s="454">
        <v>768.06</v>
      </c>
      <c r="U821" s="454">
        <v>1393.26</v>
      </c>
      <c r="V821" s="454">
        <v>12644.81</v>
      </c>
      <c r="W821" s="454">
        <v>9.0399999999999991</v>
      </c>
      <c r="X821" s="454">
        <v>40203</v>
      </c>
      <c r="Y821" s="454">
        <v>69</v>
      </c>
      <c r="Z821" s="454"/>
      <c r="AA821" s="454"/>
      <c r="AB821" s="454">
        <v>10562.43</v>
      </c>
      <c r="AC821" s="454">
        <v>0</v>
      </c>
      <c r="AD821" s="454"/>
      <c r="AE821" s="428"/>
      <c r="AF821" s="454"/>
      <c r="AG821" s="455"/>
      <c r="AH821" s="454"/>
      <c r="AI821" s="428"/>
      <c r="AJ821" s="457">
        <v>2178.89</v>
      </c>
      <c r="AK821" s="455">
        <v>13.59</v>
      </c>
      <c r="AL821" s="457">
        <v>137.22</v>
      </c>
      <c r="AM821" s="455">
        <v>0.01</v>
      </c>
      <c r="AN821" s="457">
        <v>484.06</v>
      </c>
      <c r="AO821" s="455">
        <v>0</v>
      </c>
    </row>
    <row r="822" spans="1:45" ht="15" x14ac:dyDescent="0.2">
      <c r="A822" s="383">
        <f t="shared" si="44"/>
        <v>45965</v>
      </c>
      <c r="B822" s="93" t="s">
        <v>2185</v>
      </c>
      <c r="C822" s="101" t="str">
        <f t="shared" si="45"/>
        <v>45965 0000H</v>
      </c>
      <c r="D822" s="261">
        <v>3716.46</v>
      </c>
      <c r="E822" s="262">
        <v>49.8</v>
      </c>
      <c r="F822" s="261">
        <v>1139.96</v>
      </c>
      <c r="G822" s="262">
        <v>6.21</v>
      </c>
      <c r="H822" s="261">
        <v>20.02</v>
      </c>
      <c r="I822" s="367">
        <v>0.25</v>
      </c>
      <c r="J822" s="460"/>
      <c r="K822" s="458"/>
      <c r="L822" s="458"/>
      <c r="M822" s="459"/>
      <c r="N822" s="460">
        <v>8985.01</v>
      </c>
      <c r="O822" s="458">
        <v>19.09</v>
      </c>
      <c r="P822" s="458">
        <v>35762.6</v>
      </c>
      <c r="Q822" s="458">
        <v>36.1</v>
      </c>
      <c r="R822" s="458">
        <v>144.85</v>
      </c>
      <c r="S822" s="458">
        <v>0</v>
      </c>
      <c r="T822" s="458">
        <v>769.22</v>
      </c>
      <c r="U822" s="458">
        <v>1393.62</v>
      </c>
      <c r="V822" s="458">
        <v>12649.28</v>
      </c>
      <c r="W822" s="458">
        <v>9.0399999999999991</v>
      </c>
      <c r="X822" s="458">
        <v>40211</v>
      </c>
      <c r="Y822" s="458">
        <v>69</v>
      </c>
      <c r="Z822" s="458"/>
      <c r="AA822" s="458"/>
      <c r="AB822" s="458">
        <v>10569.54</v>
      </c>
      <c r="AC822" s="458">
        <v>0</v>
      </c>
      <c r="AD822" s="458"/>
      <c r="AE822" s="461"/>
      <c r="AF822" s="458"/>
      <c r="AG822" s="459"/>
      <c r="AH822" s="458"/>
      <c r="AI822" s="461"/>
      <c r="AJ822" s="462">
        <v>2184.41</v>
      </c>
      <c r="AK822" s="459">
        <v>13.6</v>
      </c>
      <c r="AL822" s="462">
        <v>138.81</v>
      </c>
      <c r="AM822" s="459">
        <v>0.01</v>
      </c>
      <c r="AN822" s="462">
        <v>484.06</v>
      </c>
      <c r="AO822" s="459">
        <v>0</v>
      </c>
    </row>
    <row r="823" spans="1:45" ht="15" x14ac:dyDescent="0.2">
      <c r="A823" s="383">
        <f t="shared" si="44"/>
        <v>45965</v>
      </c>
      <c r="B823" s="93" t="s">
        <v>285</v>
      </c>
      <c r="C823" s="101" t="str">
        <f t="shared" si="45"/>
        <v>45965 1200H</v>
      </c>
      <c r="D823" s="362">
        <v>3720.5</v>
      </c>
      <c r="E823" s="363">
        <v>49.8</v>
      </c>
      <c r="F823" s="362">
        <v>1139.96</v>
      </c>
      <c r="G823" s="363">
        <v>6.21</v>
      </c>
      <c r="H823" s="362">
        <v>20.41</v>
      </c>
      <c r="I823" s="365">
        <v>0.26</v>
      </c>
      <c r="J823" s="456"/>
      <c r="K823" s="454"/>
      <c r="L823" s="454"/>
      <c r="M823" s="455"/>
      <c r="N823" s="456">
        <v>8990.76</v>
      </c>
      <c r="O823" s="454">
        <v>19.09</v>
      </c>
      <c r="P823" s="454">
        <v>35767.9</v>
      </c>
      <c r="Q823" s="454">
        <v>36.1</v>
      </c>
      <c r="R823" s="454">
        <v>147.96</v>
      </c>
      <c r="S823" s="454">
        <v>0</v>
      </c>
      <c r="T823" s="454">
        <v>769.77</v>
      </c>
      <c r="U823" s="454">
        <v>1394.27</v>
      </c>
      <c r="V823" s="454">
        <v>12653.19</v>
      </c>
      <c r="W823" s="454">
        <v>9.0399999999999991</v>
      </c>
      <c r="X823" s="490">
        <v>40218</v>
      </c>
      <c r="Y823" s="454">
        <v>69</v>
      </c>
      <c r="Z823" s="454"/>
      <c r="AA823" s="454"/>
      <c r="AB823" s="454">
        <v>10575.51</v>
      </c>
      <c r="AC823" s="454">
        <v>0</v>
      </c>
      <c r="AD823" s="454"/>
      <c r="AE823" s="428"/>
      <c r="AF823" s="454"/>
      <c r="AG823" s="455"/>
      <c r="AH823" s="454"/>
      <c r="AI823" s="428"/>
      <c r="AJ823" s="457">
        <v>2186.3200000000002</v>
      </c>
      <c r="AK823" s="455">
        <v>13.64</v>
      </c>
      <c r="AL823" s="457">
        <v>139.36000000000001</v>
      </c>
      <c r="AM823" s="455">
        <v>0.01</v>
      </c>
      <c r="AN823" s="457">
        <v>484.06</v>
      </c>
      <c r="AO823" s="455">
        <v>0</v>
      </c>
    </row>
    <row r="824" spans="1:45" ht="15" x14ac:dyDescent="0.2">
      <c r="A824" s="383">
        <f t="shared" si="44"/>
        <v>45966</v>
      </c>
      <c r="B824" s="93" t="s">
        <v>2185</v>
      </c>
      <c r="C824" s="101" t="str">
        <f t="shared" si="45"/>
        <v>45966 0000H</v>
      </c>
      <c r="D824" s="535"/>
      <c r="E824" s="536"/>
      <c r="F824" s="535"/>
      <c r="G824" s="536"/>
      <c r="H824" s="535"/>
      <c r="I824" s="524"/>
      <c r="J824" s="523"/>
      <c r="K824" s="489"/>
      <c r="L824" s="489"/>
      <c r="M824" s="524"/>
      <c r="N824" s="523"/>
      <c r="O824" s="489"/>
      <c r="P824" s="489"/>
      <c r="Q824" s="489"/>
      <c r="R824" s="489"/>
      <c r="S824" s="489"/>
      <c r="T824" s="489"/>
      <c r="U824" s="489"/>
      <c r="V824" s="489"/>
      <c r="W824" s="489"/>
      <c r="X824" s="489"/>
      <c r="Y824" s="489"/>
      <c r="Z824" s="489"/>
      <c r="AA824" s="489"/>
      <c r="AB824" s="489"/>
      <c r="AC824" s="489"/>
      <c r="AD824" s="489"/>
      <c r="AE824" s="536"/>
      <c r="AF824" s="489"/>
      <c r="AG824" s="524"/>
      <c r="AH824" s="489"/>
      <c r="AI824" s="536"/>
      <c r="AJ824" s="537"/>
      <c r="AK824" s="524"/>
      <c r="AL824" s="537"/>
      <c r="AM824" s="524"/>
      <c r="AN824" s="537"/>
      <c r="AO824" s="524"/>
    </row>
    <row r="825" spans="1:45" ht="15" x14ac:dyDescent="0.2">
      <c r="A825" s="383">
        <f t="shared" si="44"/>
        <v>45966</v>
      </c>
      <c r="B825" s="93" t="s">
        <v>285</v>
      </c>
      <c r="C825" s="101" t="str">
        <f t="shared" si="45"/>
        <v>45966 1200H</v>
      </c>
      <c r="D825" s="362">
        <v>3725.05</v>
      </c>
      <c r="E825" s="363">
        <v>49.81</v>
      </c>
      <c r="F825" s="362">
        <v>1139.96</v>
      </c>
      <c r="G825" s="363">
        <v>6.21</v>
      </c>
      <c r="H825" s="362">
        <v>20.41</v>
      </c>
      <c r="I825" s="365">
        <v>0.26</v>
      </c>
      <c r="J825" s="456"/>
      <c r="K825" s="454"/>
      <c r="L825" s="454"/>
      <c r="M825" s="455"/>
      <c r="N825" s="456">
        <v>9002.26</v>
      </c>
      <c r="O825" s="454">
        <v>19.09</v>
      </c>
      <c r="P825" s="454">
        <v>35777.699999999997</v>
      </c>
      <c r="Q825" s="454">
        <v>36.1</v>
      </c>
      <c r="R825" s="454">
        <v>151.30000000000001</v>
      </c>
      <c r="S825" s="454">
        <v>0</v>
      </c>
      <c r="T825" s="454">
        <v>771.42</v>
      </c>
      <c r="U825" s="454">
        <v>1395.31</v>
      </c>
      <c r="V825" s="454">
        <v>12659.39</v>
      </c>
      <c r="W825" s="454">
        <v>9.0399999999999991</v>
      </c>
      <c r="X825" s="454">
        <v>40230</v>
      </c>
      <c r="Y825" s="454">
        <v>69</v>
      </c>
      <c r="Z825" s="454"/>
      <c r="AA825" s="454"/>
      <c r="AB825" s="454">
        <v>10586.26</v>
      </c>
      <c r="AC825" s="454">
        <v>0</v>
      </c>
      <c r="AD825" s="454"/>
      <c r="AE825" s="428"/>
      <c r="AF825" s="454"/>
      <c r="AG825" s="455"/>
      <c r="AH825" s="454"/>
      <c r="AI825" s="428"/>
      <c r="AJ825" s="457">
        <v>2193.2600000000002</v>
      </c>
      <c r="AK825" s="455">
        <v>13.67</v>
      </c>
      <c r="AL825" s="457">
        <v>141.35</v>
      </c>
      <c r="AM825" s="455">
        <v>0.01</v>
      </c>
      <c r="AN825" s="457">
        <v>484.06</v>
      </c>
      <c r="AO825" s="455">
        <v>0</v>
      </c>
    </row>
    <row r="826" spans="1:45" ht="15" x14ac:dyDescent="0.2">
      <c r="A826" s="383">
        <f t="shared" si="44"/>
        <v>45967</v>
      </c>
      <c r="B826" s="93" t="s">
        <v>2185</v>
      </c>
      <c r="C826" s="101" t="str">
        <f t="shared" si="45"/>
        <v>45967 0000H</v>
      </c>
      <c r="D826" s="261">
        <v>3727.83</v>
      </c>
      <c r="E826" s="262">
        <v>49.81</v>
      </c>
      <c r="F826" s="261">
        <v>1139.96</v>
      </c>
      <c r="G826" s="262">
        <v>6.21</v>
      </c>
      <c r="H826" s="261">
        <v>20.74</v>
      </c>
      <c r="I826" s="367">
        <v>0.27</v>
      </c>
      <c r="J826" s="460"/>
      <c r="K826" s="458"/>
      <c r="L826" s="458"/>
      <c r="M826" s="459"/>
      <c r="N826" s="460">
        <v>9007.59</v>
      </c>
      <c r="O826" s="458">
        <v>19.09</v>
      </c>
      <c r="P826" s="458">
        <v>35783.699999999997</v>
      </c>
      <c r="Q826" s="458">
        <v>36.1</v>
      </c>
      <c r="R826" s="458">
        <v>155.82</v>
      </c>
      <c r="S826" s="458">
        <v>0</v>
      </c>
      <c r="T826" s="458">
        <v>772.09</v>
      </c>
      <c r="U826" s="458">
        <v>1396.13</v>
      </c>
      <c r="V826" s="463">
        <v>12663.12</v>
      </c>
      <c r="W826" s="463">
        <v>9.0399999999999991</v>
      </c>
      <c r="X826" s="458">
        <v>40236</v>
      </c>
      <c r="Y826" s="458">
        <v>69</v>
      </c>
      <c r="Z826" s="458"/>
      <c r="AA826" s="458"/>
      <c r="AB826" s="458">
        <v>10591.87</v>
      </c>
      <c r="AC826" s="458">
        <v>0</v>
      </c>
      <c r="AD826" s="458"/>
      <c r="AE826" s="461"/>
      <c r="AF826" s="458"/>
      <c r="AG826" s="459"/>
      <c r="AH826" s="458"/>
      <c r="AI826" s="461"/>
      <c r="AJ826" s="462">
        <v>2196.36</v>
      </c>
      <c r="AK826" s="459">
        <v>13.69</v>
      </c>
      <c r="AL826" s="462">
        <v>142.22999999999999</v>
      </c>
      <c r="AM826" s="459">
        <v>0.01</v>
      </c>
      <c r="AN826" s="462">
        <v>484.06</v>
      </c>
      <c r="AO826" s="459">
        <v>0</v>
      </c>
    </row>
    <row r="827" spans="1:45" ht="15" x14ac:dyDescent="0.2">
      <c r="A827" s="383">
        <f t="shared" si="44"/>
        <v>45967</v>
      </c>
      <c r="B827" s="93" t="s">
        <v>285</v>
      </c>
      <c r="C827" s="101" t="str">
        <f t="shared" si="45"/>
        <v>45967 1200H</v>
      </c>
      <c r="D827" s="362">
        <v>3731.41</v>
      </c>
      <c r="E827" s="363">
        <v>49.81</v>
      </c>
      <c r="F827" s="362">
        <v>1139.96</v>
      </c>
      <c r="G827" s="363">
        <v>6.21</v>
      </c>
      <c r="H827" s="362">
        <v>20.74</v>
      </c>
      <c r="I827" s="365">
        <v>0.27</v>
      </c>
      <c r="J827" s="456"/>
      <c r="K827" s="454"/>
      <c r="L827" s="454"/>
      <c r="M827" s="455"/>
      <c r="N827" s="456">
        <v>9012.7900000000009</v>
      </c>
      <c r="O827" s="454">
        <v>19.09</v>
      </c>
      <c r="P827" s="454">
        <v>35787.4</v>
      </c>
      <c r="Q827" s="454">
        <v>36.1</v>
      </c>
      <c r="R827" s="454">
        <v>158.78</v>
      </c>
      <c r="S827" s="454">
        <v>0</v>
      </c>
      <c r="T827" s="454">
        <v>772.27</v>
      </c>
      <c r="U827" s="454">
        <v>1396.92</v>
      </c>
      <c r="V827" s="454">
        <v>12666.47</v>
      </c>
      <c r="W827" s="454">
        <v>9.0399999999999991</v>
      </c>
      <c r="X827" s="454">
        <v>40242</v>
      </c>
      <c r="Y827" s="454">
        <v>69</v>
      </c>
      <c r="Z827" s="454"/>
      <c r="AA827" s="454"/>
      <c r="AB827" s="454">
        <v>10597.34</v>
      </c>
      <c r="AC827" s="454">
        <v>0</v>
      </c>
      <c r="AD827" s="454"/>
      <c r="AE827" s="428"/>
      <c r="AF827" s="454"/>
      <c r="AG827" s="455"/>
      <c r="AH827" s="454"/>
      <c r="AI827" s="428"/>
      <c r="AJ827" s="457">
        <v>2197.5300000000002</v>
      </c>
      <c r="AK827" s="455">
        <v>13.73</v>
      </c>
      <c r="AL827" s="457">
        <v>142.56</v>
      </c>
      <c r="AM827" s="455">
        <v>0.01</v>
      </c>
      <c r="AN827" s="457">
        <v>484.06</v>
      </c>
      <c r="AO827" s="455">
        <v>0</v>
      </c>
    </row>
    <row r="828" spans="1:45" ht="15" x14ac:dyDescent="0.2">
      <c r="A828" s="383">
        <f t="shared" si="44"/>
        <v>45968</v>
      </c>
      <c r="B828" s="93" t="s">
        <v>2185</v>
      </c>
      <c r="C828" s="101" t="str">
        <f t="shared" si="45"/>
        <v>45968 0000H</v>
      </c>
      <c r="D828" s="261">
        <v>3736.2</v>
      </c>
      <c r="E828" s="262">
        <v>49.81</v>
      </c>
      <c r="F828" s="261">
        <v>1139.96</v>
      </c>
      <c r="G828" s="262">
        <v>6.21</v>
      </c>
      <c r="H828" s="261">
        <v>21.26</v>
      </c>
      <c r="I828" s="367">
        <v>0.28000000000000003</v>
      </c>
      <c r="J828" s="460"/>
      <c r="K828" s="458"/>
      <c r="L828" s="458"/>
      <c r="M828" s="459"/>
      <c r="N828" s="464">
        <v>9018.4</v>
      </c>
      <c r="O828" s="463">
        <v>19.09</v>
      </c>
      <c r="P828" s="458">
        <v>35792.1</v>
      </c>
      <c r="Q828" s="458">
        <v>36.1</v>
      </c>
      <c r="R828" s="458">
        <v>162.15</v>
      </c>
      <c r="S828" s="458">
        <v>0</v>
      </c>
      <c r="T828" s="458">
        <v>772.27</v>
      </c>
      <c r="U828" s="458">
        <v>1398.46</v>
      </c>
      <c r="V828" s="458">
        <v>12670.45</v>
      </c>
      <c r="W828" s="458">
        <v>9.0399999999999991</v>
      </c>
      <c r="X828" s="458">
        <v>40249</v>
      </c>
      <c r="Y828" s="458">
        <v>69</v>
      </c>
      <c r="Z828" s="458"/>
      <c r="AA828" s="458"/>
      <c r="AB828" s="458">
        <v>10604.41</v>
      </c>
      <c r="AC828" s="458">
        <v>0</v>
      </c>
      <c r="AD828" s="458"/>
      <c r="AE828" s="461"/>
      <c r="AF828" s="458"/>
      <c r="AG828" s="459"/>
      <c r="AH828" s="458"/>
      <c r="AI828" s="461"/>
      <c r="AJ828" s="462">
        <v>2201.27</v>
      </c>
      <c r="AK828" s="459">
        <v>13.75</v>
      </c>
      <c r="AL828" s="462">
        <v>143.63999999999999</v>
      </c>
      <c r="AM828" s="459">
        <v>0.01</v>
      </c>
      <c r="AN828" s="462">
        <v>484.06</v>
      </c>
      <c r="AO828" s="459">
        <v>0</v>
      </c>
      <c r="AQ828" s="418"/>
      <c r="AR828" s="418"/>
      <c r="AS828" s="418"/>
    </row>
    <row r="829" spans="1:45" ht="15" x14ac:dyDescent="0.2">
      <c r="A829" s="383">
        <f t="shared" si="44"/>
        <v>45968</v>
      </c>
      <c r="B829" s="93" t="s">
        <v>285</v>
      </c>
      <c r="C829" s="101" t="str">
        <f t="shared" si="45"/>
        <v>45968 1200H</v>
      </c>
      <c r="D829" s="362">
        <v>3739.88</v>
      </c>
      <c r="E829" s="363">
        <v>49.81</v>
      </c>
      <c r="F829" s="362">
        <v>1139.96</v>
      </c>
      <c r="G829" s="363">
        <v>6.21</v>
      </c>
      <c r="H829" s="362">
        <v>23.31</v>
      </c>
      <c r="I829" s="365">
        <v>0.28000000000000003</v>
      </c>
      <c r="J829" s="456"/>
      <c r="K829" s="454"/>
      <c r="L829" s="454"/>
      <c r="M829" s="455"/>
      <c r="N829" s="456">
        <v>9023.93</v>
      </c>
      <c r="O829" s="454">
        <v>19.09</v>
      </c>
      <c r="P829" s="454">
        <v>35795.9</v>
      </c>
      <c r="Q829" s="454">
        <v>36.1</v>
      </c>
      <c r="R829" s="454">
        <v>165.11</v>
      </c>
      <c r="S829" s="454">
        <v>0</v>
      </c>
      <c r="T829" s="454">
        <v>772.94</v>
      </c>
      <c r="U829" s="454">
        <v>1399.26</v>
      </c>
      <c r="V829" s="454">
        <v>12673.47</v>
      </c>
      <c r="W829" s="454">
        <v>9.0399999999999991</v>
      </c>
      <c r="X829" s="454">
        <v>40255</v>
      </c>
      <c r="Y829" s="454">
        <v>69</v>
      </c>
      <c r="Z829" s="454"/>
      <c r="AA829" s="454"/>
      <c r="AB829" s="454">
        <v>10609.81</v>
      </c>
      <c r="AC829" s="454">
        <v>0</v>
      </c>
      <c r="AD829" s="454"/>
      <c r="AE829" s="428"/>
      <c r="AF829" s="454"/>
      <c r="AG829" s="455"/>
      <c r="AH829" s="454"/>
      <c r="AI829" s="428"/>
      <c r="AJ829" s="457">
        <v>2203.09</v>
      </c>
      <c r="AK829" s="455">
        <v>13.79</v>
      </c>
      <c r="AL829" s="457">
        <v>144.16</v>
      </c>
      <c r="AM829" s="455">
        <v>0.01</v>
      </c>
      <c r="AN829" s="457">
        <v>484.06</v>
      </c>
      <c r="AO829" s="455">
        <v>0</v>
      </c>
    </row>
    <row r="830" spans="1:45" ht="15" x14ac:dyDescent="0.2">
      <c r="A830" s="383">
        <f t="shared" si="44"/>
        <v>45969</v>
      </c>
      <c r="B830" s="93" t="s">
        <v>2185</v>
      </c>
      <c r="C830" s="101" t="str">
        <f t="shared" si="45"/>
        <v>45969 0000H</v>
      </c>
      <c r="D830" s="261">
        <v>3745.36</v>
      </c>
      <c r="E830" s="262">
        <v>49.81</v>
      </c>
      <c r="F830" s="261">
        <v>1139.96</v>
      </c>
      <c r="G830" s="262">
        <v>6.21</v>
      </c>
      <c r="H830" s="261">
        <v>27.62</v>
      </c>
      <c r="I830" s="367">
        <v>0.28000000000000003</v>
      </c>
      <c r="J830" s="460"/>
      <c r="K830" s="458"/>
      <c r="L830" s="458"/>
      <c r="M830" s="459"/>
      <c r="N830" s="460">
        <v>9029.7099999999991</v>
      </c>
      <c r="O830" s="458">
        <v>19.09</v>
      </c>
      <c r="P830" s="463">
        <v>35801.199999999997</v>
      </c>
      <c r="Q830" s="458">
        <v>36.1</v>
      </c>
      <c r="R830" s="458">
        <v>168.72</v>
      </c>
      <c r="S830" s="458">
        <v>0</v>
      </c>
      <c r="T830" s="458">
        <v>773.68</v>
      </c>
      <c r="U830" s="458">
        <v>1399.96</v>
      </c>
      <c r="V830" s="458">
        <v>12678.03</v>
      </c>
      <c r="W830" s="458">
        <v>9.0399999999999991</v>
      </c>
      <c r="X830" s="458">
        <v>40263</v>
      </c>
      <c r="Y830" s="458">
        <v>69</v>
      </c>
      <c r="Z830" s="458"/>
      <c r="AA830" s="458"/>
      <c r="AB830" s="458">
        <v>10616.7</v>
      </c>
      <c r="AC830" s="458">
        <v>0</v>
      </c>
      <c r="AD830" s="458"/>
      <c r="AE830" s="461"/>
      <c r="AF830" s="458"/>
      <c r="AG830" s="459"/>
      <c r="AH830" s="458"/>
      <c r="AI830" s="461"/>
      <c r="AJ830" s="462">
        <v>2207.8200000000002</v>
      </c>
      <c r="AK830" s="459">
        <v>13.79</v>
      </c>
      <c r="AL830" s="462">
        <v>145.5</v>
      </c>
      <c r="AM830" s="459">
        <v>0.01</v>
      </c>
      <c r="AN830" s="462">
        <v>484.06</v>
      </c>
      <c r="AO830" s="459">
        <v>0</v>
      </c>
    </row>
    <row r="831" spans="1:45" ht="15" x14ac:dyDescent="0.2">
      <c r="A831" s="383">
        <f t="shared" si="44"/>
        <v>45969</v>
      </c>
      <c r="B831" s="93" t="s">
        <v>285</v>
      </c>
      <c r="C831" s="101" t="str">
        <f t="shared" si="45"/>
        <v>45969 1200H</v>
      </c>
      <c r="D831" s="362">
        <v>3749.48</v>
      </c>
      <c r="E831" s="363">
        <v>49.81</v>
      </c>
      <c r="F831" s="362">
        <v>1139.96</v>
      </c>
      <c r="G831" s="363">
        <v>6.21</v>
      </c>
      <c r="H831" s="362">
        <v>29.54</v>
      </c>
      <c r="I831" s="365">
        <v>0.28000000000000003</v>
      </c>
      <c r="J831" s="456"/>
      <c r="K831" s="454"/>
      <c r="L831" s="454"/>
      <c r="M831" s="455"/>
      <c r="N831" s="456">
        <v>9035.3700000000008</v>
      </c>
      <c r="O831" s="454">
        <v>19.09</v>
      </c>
      <c r="P831" s="454">
        <v>35806.199999999997</v>
      </c>
      <c r="Q831" s="454">
        <v>36.1</v>
      </c>
      <c r="R831" s="454">
        <v>171.43</v>
      </c>
      <c r="S831" s="454">
        <v>0</v>
      </c>
      <c r="T831" s="454">
        <v>773.68</v>
      </c>
      <c r="U831" s="454">
        <v>1401.25</v>
      </c>
      <c r="V831" s="454">
        <v>12681.96</v>
      </c>
      <c r="W831" s="454">
        <v>9.0399999999999991</v>
      </c>
      <c r="X831" s="454">
        <v>40269</v>
      </c>
      <c r="Y831" s="454">
        <v>69</v>
      </c>
      <c r="Z831" s="454"/>
      <c r="AA831" s="454"/>
      <c r="AB831" s="454">
        <v>10622.07</v>
      </c>
      <c r="AC831" s="454">
        <v>0</v>
      </c>
      <c r="AD831" s="454"/>
      <c r="AE831" s="428"/>
      <c r="AF831" s="454"/>
      <c r="AG831" s="455"/>
      <c r="AH831" s="454"/>
      <c r="AI831" s="428"/>
      <c r="AJ831" s="457">
        <v>2209.34</v>
      </c>
      <c r="AK831" s="455">
        <v>13.84</v>
      </c>
      <c r="AL831" s="457">
        <v>145.91999999999999</v>
      </c>
      <c r="AM831" s="455">
        <v>0.01</v>
      </c>
      <c r="AN831" s="457">
        <v>484.06</v>
      </c>
      <c r="AO831" s="455">
        <v>0</v>
      </c>
    </row>
    <row r="832" spans="1:45" ht="15" x14ac:dyDescent="0.2">
      <c r="A832" s="383">
        <f t="shared" si="44"/>
        <v>45970</v>
      </c>
      <c r="B832" s="93" t="s">
        <v>2185</v>
      </c>
      <c r="C832" s="101" t="str">
        <f t="shared" si="45"/>
        <v>45970 0000H</v>
      </c>
      <c r="D832" s="261">
        <v>3755.04</v>
      </c>
      <c r="E832" s="262">
        <v>49.81</v>
      </c>
      <c r="F832" s="261">
        <v>1139.96</v>
      </c>
      <c r="G832" s="262">
        <v>6.21</v>
      </c>
      <c r="H832" s="261">
        <v>32.89</v>
      </c>
      <c r="I832" s="367">
        <v>0.28000000000000003</v>
      </c>
      <c r="J832" s="460"/>
      <c r="K832" s="458"/>
      <c r="L832" s="458"/>
      <c r="M832" s="459"/>
      <c r="N832" s="460">
        <v>9041.2000000000007</v>
      </c>
      <c r="O832" s="458">
        <v>19.09</v>
      </c>
      <c r="P832" s="458">
        <v>35810.6</v>
      </c>
      <c r="Q832" s="458">
        <v>36.1</v>
      </c>
      <c r="R832" s="458">
        <v>174.83</v>
      </c>
      <c r="S832" s="458">
        <v>0</v>
      </c>
      <c r="T832" s="458">
        <v>773.81</v>
      </c>
      <c r="U832" s="458">
        <v>1402</v>
      </c>
      <c r="V832" s="458">
        <v>12686.26</v>
      </c>
      <c r="W832" s="458">
        <v>9.0399999999999991</v>
      </c>
      <c r="X832" s="458">
        <v>40276</v>
      </c>
      <c r="Y832" s="458">
        <v>69</v>
      </c>
      <c r="Z832" s="458"/>
      <c r="AA832" s="458"/>
      <c r="AB832" s="458">
        <v>10628.98</v>
      </c>
      <c r="AC832" s="458">
        <v>0</v>
      </c>
      <c r="AD832" s="458"/>
      <c r="AE832" s="461"/>
      <c r="AF832" s="458"/>
      <c r="AG832" s="459"/>
      <c r="AH832" s="458"/>
      <c r="AI832" s="461"/>
      <c r="AJ832" s="462">
        <v>2214.36</v>
      </c>
      <c r="AK832" s="459">
        <v>13.84</v>
      </c>
      <c r="AL832" s="462">
        <v>147.36000000000001</v>
      </c>
      <c r="AM832" s="459">
        <v>0.01</v>
      </c>
      <c r="AN832" s="462">
        <v>484.06</v>
      </c>
      <c r="AO832" s="459">
        <v>0</v>
      </c>
    </row>
    <row r="833" spans="1:41" ht="15" x14ac:dyDescent="0.2">
      <c r="A833" s="383">
        <f t="shared" si="44"/>
        <v>45970</v>
      </c>
      <c r="B833" s="93" t="s">
        <v>285</v>
      </c>
      <c r="C833" s="101" t="str">
        <f t="shared" si="45"/>
        <v>45970 1200H</v>
      </c>
      <c r="D833" s="362">
        <v>3758.95</v>
      </c>
      <c r="E833" s="363">
        <v>49.81</v>
      </c>
      <c r="F833" s="362">
        <v>1139.96</v>
      </c>
      <c r="G833" s="363">
        <v>6.21</v>
      </c>
      <c r="H833" s="362">
        <v>34.53</v>
      </c>
      <c r="I833" s="365">
        <v>0.28000000000000003</v>
      </c>
      <c r="J833" s="456"/>
      <c r="K833" s="454"/>
      <c r="L833" s="454"/>
      <c r="M833" s="455"/>
      <c r="N833" s="456">
        <v>9046.86</v>
      </c>
      <c r="O833" s="454">
        <v>19.09</v>
      </c>
      <c r="P833" s="454">
        <v>35816.199999999997</v>
      </c>
      <c r="Q833" s="454">
        <v>36.1</v>
      </c>
      <c r="R833" s="454">
        <v>176.47</v>
      </c>
      <c r="S833" s="454">
        <v>0</v>
      </c>
      <c r="T833" s="454">
        <v>774.03</v>
      </c>
      <c r="U833" s="454">
        <v>1402.9</v>
      </c>
      <c r="V833" s="454">
        <v>12690.13</v>
      </c>
      <c r="W833" s="454">
        <v>9.0399999999999991</v>
      </c>
      <c r="X833" s="454">
        <v>40282</v>
      </c>
      <c r="Y833" s="454">
        <v>69</v>
      </c>
      <c r="Z833" s="454"/>
      <c r="AA833" s="454"/>
      <c r="AB833" s="454">
        <v>10634.52</v>
      </c>
      <c r="AC833" s="454">
        <v>0</v>
      </c>
      <c r="AD833" s="454"/>
      <c r="AE833" s="428"/>
      <c r="AF833" s="454"/>
      <c r="AG833" s="455"/>
      <c r="AH833" s="454"/>
      <c r="AI833" s="428"/>
      <c r="AJ833" s="457">
        <v>2214.6</v>
      </c>
      <c r="AK833" s="455">
        <v>13.9</v>
      </c>
      <c r="AL833" s="457">
        <v>147.44</v>
      </c>
      <c r="AM833" s="455">
        <v>0.01</v>
      </c>
      <c r="AN833" s="457">
        <v>484.06</v>
      </c>
      <c r="AO833" s="455">
        <v>0</v>
      </c>
    </row>
    <row r="834" spans="1:41" ht="15" x14ac:dyDescent="0.2">
      <c r="A834" s="383">
        <f t="shared" si="44"/>
        <v>45971</v>
      </c>
      <c r="B834" s="93" t="s">
        <v>2185</v>
      </c>
      <c r="C834" s="101" t="str">
        <f t="shared" si="45"/>
        <v>45971 0000H</v>
      </c>
      <c r="D834" s="261">
        <v>3763.9</v>
      </c>
      <c r="E834" s="262">
        <v>49.81</v>
      </c>
      <c r="F834" s="261">
        <v>1139.3599999999999</v>
      </c>
      <c r="G834" s="262">
        <v>6.21</v>
      </c>
      <c r="H834" s="261">
        <v>36.630000000000003</v>
      </c>
      <c r="I834" s="367">
        <v>0.28000000000000003</v>
      </c>
      <c r="J834" s="460"/>
      <c r="K834" s="458"/>
      <c r="L834" s="458"/>
      <c r="M834" s="459"/>
      <c r="N834" s="460">
        <v>9052.69</v>
      </c>
      <c r="O834" s="458">
        <v>19.09</v>
      </c>
      <c r="P834" s="458">
        <v>35821.599999999999</v>
      </c>
      <c r="Q834" s="458">
        <v>36.1</v>
      </c>
      <c r="R834" s="458">
        <v>179.01</v>
      </c>
      <c r="S834" s="458">
        <v>0</v>
      </c>
      <c r="T834" s="458">
        <v>774.03</v>
      </c>
      <c r="U834" s="458">
        <v>1404.44</v>
      </c>
      <c r="V834" s="458">
        <v>12694.42</v>
      </c>
      <c r="W834" s="458">
        <v>9.0399999999999991</v>
      </c>
      <c r="X834" s="458">
        <v>40288</v>
      </c>
      <c r="Y834" s="458">
        <v>69</v>
      </c>
      <c r="Z834" s="458"/>
      <c r="AA834" s="458"/>
      <c r="AB834" s="458">
        <v>10640.78</v>
      </c>
      <c r="AC834" s="458">
        <v>0</v>
      </c>
      <c r="AD834" s="458"/>
      <c r="AE834" s="461"/>
      <c r="AF834" s="458"/>
      <c r="AG834" s="459"/>
      <c r="AH834" s="458"/>
      <c r="AI834" s="461"/>
      <c r="AJ834" s="462">
        <v>2217.85</v>
      </c>
      <c r="AK834" s="459">
        <v>13.91</v>
      </c>
      <c r="AL834" s="462">
        <v>148.37</v>
      </c>
      <c r="AM834" s="459">
        <v>0.01</v>
      </c>
      <c r="AN834" s="462">
        <v>484.06</v>
      </c>
      <c r="AO834" s="459">
        <v>0</v>
      </c>
    </row>
    <row r="835" spans="1:41" ht="15" x14ac:dyDescent="0.2">
      <c r="A835" s="383">
        <f t="shared" si="44"/>
        <v>45971</v>
      </c>
      <c r="B835" s="93" t="s">
        <v>285</v>
      </c>
      <c r="C835" s="101" t="str">
        <f t="shared" si="45"/>
        <v>45971 1200H</v>
      </c>
      <c r="D835" s="362">
        <v>3767.94</v>
      </c>
      <c r="E835" s="363">
        <v>49.81</v>
      </c>
      <c r="F835" s="362">
        <v>1139.96</v>
      </c>
      <c r="G835" s="363">
        <v>6.21</v>
      </c>
      <c r="H835" s="362">
        <v>38.54</v>
      </c>
      <c r="I835" s="365">
        <v>0.28000000000000003</v>
      </c>
      <c r="J835" s="456"/>
      <c r="K835" s="454"/>
      <c r="L835" s="454"/>
      <c r="M835" s="455"/>
      <c r="N835" s="456">
        <v>9058.26</v>
      </c>
      <c r="O835" s="454">
        <v>19.09</v>
      </c>
      <c r="P835" s="454">
        <v>35826.199999999997</v>
      </c>
      <c r="Q835" s="454">
        <v>36.1</v>
      </c>
      <c r="R835" s="454">
        <v>181.22</v>
      </c>
      <c r="S835" s="454">
        <v>0</v>
      </c>
      <c r="T835" s="454">
        <v>774.12</v>
      </c>
      <c r="U835" s="454">
        <v>1405.46</v>
      </c>
      <c r="V835" s="454">
        <v>12698.24</v>
      </c>
      <c r="W835" s="454">
        <v>9.0399999999999991</v>
      </c>
      <c r="X835" s="454">
        <v>40294</v>
      </c>
      <c r="Y835" s="454">
        <v>69</v>
      </c>
      <c r="Z835" s="454"/>
      <c r="AA835" s="454"/>
      <c r="AB835" s="454">
        <v>10646.06</v>
      </c>
      <c r="AC835" s="454">
        <v>0</v>
      </c>
      <c r="AD835" s="454"/>
      <c r="AE835" s="428"/>
      <c r="AF835" s="454"/>
      <c r="AG835" s="455"/>
      <c r="AH835" s="454"/>
      <c r="AI835" s="428"/>
      <c r="AJ835" s="457">
        <v>2218.88</v>
      </c>
      <c r="AK835" s="455">
        <v>13.95</v>
      </c>
      <c r="AL835" s="457">
        <v>148.66999999999999</v>
      </c>
      <c r="AM835" s="455">
        <v>0.01</v>
      </c>
      <c r="AN835" s="457">
        <v>484.06</v>
      </c>
      <c r="AO835" s="455">
        <v>0</v>
      </c>
    </row>
    <row r="836" spans="1:41" ht="15" x14ac:dyDescent="0.2">
      <c r="A836" s="383">
        <f t="shared" si="44"/>
        <v>45972</v>
      </c>
      <c r="B836" s="93" t="s">
        <v>2185</v>
      </c>
      <c r="C836" s="101" t="str">
        <f t="shared" si="45"/>
        <v>45972 0000H</v>
      </c>
      <c r="D836" s="261">
        <v>3773.41</v>
      </c>
      <c r="E836" s="262">
        <v>49.81</v>
      </c>
      <c r="F836" s="261">
        <v>1139.3599999999999</v>
      </c>
      <c r="G836" s="262">
        <v>6.21</v>
      </c>
      <c r="H836" s="261">
        <v>41.14</v>
      </c>
      <c r="I836" s="367">
        <v>0.28000000000000003</v>
      </c>
      <c r="J836" s="460"/>
      <c r="K836" s="458"/>
      <c r="L836" s="458"/>
      <c r="M836" s="459"/>
      <c r="N836" s="460">
        <v>9066.0400000000009</v>
      </c>
      <c r="O836" s="458">
        <v>19.09</v>
      </c>
      <c r="P836" s="458">
        <v>35831.300000000003</v>
      </c>
      <c r="Q836" s="458">
        <v>36.1</v>
      </c>
      <c r="R836" s="458">
        <v>184.74</v>
      </c>
      <c r="S836" s="458">
        <v>0</v>
      </c>
      <c r="T836" s="458">
        <v>774.39</v>
      </c>
      <c r="U836" s="458">
        <v>1406.1</v>
      </c>
      <c r="V836" s="458">
        <v>12702.96</v>
      </c>
      <c r="W836" s="458">
        <v>9.0399999999999991</v>
      </c>
      <c r="X836" s="458">
        <v>40301</v>
      </c>
      <c r="Y836" s="458">
        <v>69</v>
      </c>
      <c r="Z836" s="458"/>
      <c r="AA836" s="458"/>
      <c r="AB836" s="458">
        <v>10652.71</v>
      </c>
      <c r="AC836" s="458">
        <v>0</v>
      </c>
      <c r="AD836" s="458"/>
      <c r="AE836" s="461"/>
      <c r="AF836" s="458"/>
      <c r="AG836" s="459"/>
      <c r="AH836" s="458"/>
      <c r="AI836" s="461"/>
      <c r="AJ836" s="462">
        <v>2223.9299999999998</v>
      </c>
      <c r="AK836" s="459">
        <v>13.96</v>
      </c>
      <c r="AL836" s="462">
        <v>150.11000000000001</v>
      </c>
      <c r="AM836" s="459">
        <v>0.01</v>
      </c>
      <c r="AN836" s="462">
        <v>484.06</v>
      </c>
      <c r="AO836" s="459">
        <v>0</v>
      </c>
    </row>
    <row r="837" spans="1:41" ht="15" x14ac:dyDescent="0.2">
      <c r="A837" s="383">
        <f t="shared" si="44"/>
        <v>45972</v>
      </c>
      <c r="B837" s="93" t="s">
        <v>285</v>
      </c>
      <c r="C837" s="101" t="str">
        <f t="shared" si="45"/>
        <v>45972 1200H</v>
      </c>
      <c r="D837" s="362">
        <v>3777.24</v>
      </c>
      <c r="E837" s="363">
        <v>49.81</v>
      </c>
      <c r="F837" s="362">
        <v>1139.3599999999999</v>
      </c>
      <c r="G837" s="363">
        <v>6.21</v>
      </c>
      <c r="H837" s="362">
        <v>41.18</v>
      </c>
      <c r="I837" s="365">
        <v>0.31</v>
      </c>
      <c r="J837" s="456"/>
      <c r="K837" s="454"/>
      <c r="L837" s="454"/>
      <c r="M837" s="455"/>
      <c r="N837" s="456">
        <v>9069.7800000000007</v>
      </c>
      <c r="O837" s="454">
        <v>19.09</v>
      </c>
      <c r="P837" s="454">
        <v>35836.5</v>
      </c>
      <c r="Q837" s="454">
        <v>36.1</v>
      </c>
      <c r="R837" s="454">
        <v>187.89</v>
      </c>
      <c r="S837" s="454">
        <v>0</v>
      </c>
      <c r="T837" s="454">
        <v>774.73</v>
      </c>
      <c r="U837" s="454">
        <v>1406.92</v>
      </c>
      <c r="V837" s="454">
        <v>12706.66</v>
      </c>
      <c r="W837" s="454">
        <v>9.0399999999999991</v>
      </c>
      <c r="X837" s="454">
        <v>40308</v>
      </c>
      <c r="Y837" s="454">
        <v>69</v>
      </c>
      <c r="Z837" s="454"/>
      <c r="AA837" s="454"/>
      <c r="AB837" s="454">
        <v>10658.67</v>
      </c>
      <c r="AC837" s="454">
        <v>0</v>
      </c>
      <c r="AD837" s="454"/>
      <c r="AE837" s="428"/>
      <c r="AF837" s="454"/>
      <c r="AG837" s="455"/>
      <c r="AH837" s="454"/>
      <c r="AI837" s="428"/>
      <c r="AJ837" s="457">
        <v>2225.64</v>
      </c>
      <c r="AK837" s="455">
        <v>13.99</v>
      </c>
      <c r="AL837" s="457">
        <v>150.61000000000001</v>
      </c>
      <c r="AM837" s="455">
        <v>0.01</v>
      </c>
      <c r="AN837" s="457">
        <v>484.06</v>
      </c>
      <c r="AO837" s="455">
        <v>0</v>
      </c>
    </row>
    <row r="838" spans="1:41" ht="15" x14ac:dyDescent="0.2">
      <c r="A838" s="383">
        <f t="shared" si="44"/>
        <v>45973</v>
      </c>
      <c r="B838" s="93" t="s">
        <v>2185</v>
      </c>
      <c r="C838" s="101" t="str">
        <f t="shared" si="45"/>
        <v>45973 0000H</v>
      </c>
      <c r="D838" s="261">
        <v>3782.22</v>
      </c>
      <c r="E838" s="262">
        <v>49.81</v>
      </c>
      <c r="F838" s="261">
        <v>1139.3599999999999</v>
      </c>
      <c r="G838" s="262">
        <v>6.21</v>
      </c>
      <c r="H838" s="261">
        <v>41.58</v>
      </c>
      <c r="I838" s="367">
        <v>0.32</v>
      </c>
      <c r="J838" s="460"/>
      <c r="K838" s="458"/>
      <c r="L838" s="458"/>
      <c r="M838" s="459"/>
      <c r="N838" s="460">
        <v>9075.58</v>
      </c>
      <c r="O838" s="458">
        <v>19.09</v>
      </c>
      <c r="P838" s="458">
        <v>35841.800000000003</v>
      </c>
      <c r="Q838" s="458">
        <v>36.1</v>
      </c>
      <c r="R838" s="458">
        <v>191.78</v>
      </c>
      <c r="S838" s="458">
        <v>0</v>
      </c>
      <c r="T838" s="458">
        <v>775.75</v>
      </c>
      <c r="U838" s="458">
        <v>1407.32</v>
      </c>
      <c r="V838" s="458">
        <v>12711.35</v>
      </c>
      <c r="W838" s="458">
        <v>9.0399999999999991</v>
      </c>
      <c r="X838" s="458">
        <v>40316</v>
      </c>
      <c r="Y838" s="458">
        <v>69</v>
      </c>
      <c r="Z838" s="458"/>
      <c r="AA838" s="458"/>
      <c r="AB838" s="458">
        <v>10665.82</v>
      </c>
      <c r="AC838" s="458">
        <v>0</v>
      </c>
      <c r="AD838" s="458"/>
      <c r="AE838" s="461"/>
      <c r="AF838" s="458"/>
      <c r="AG838" s="459"/>
      <c r="AH838" s="458"/>
      <c r="AI838" s="461"/>
      <c r="AJ838" s="462">
        <v>2231.58</v>
      </c>
      <c r="AK838" s="459">
        <v>14</v>
      </c>
      <c r="AL838" s="462">
        <v>152.29</v>
      </c>
      <c r="AM838" s="459">
        <v>0.01</v>
      </c>
      <c r="AN838" s="462">
        <v>484.06</v>
      </c>
      <c r="AO838" s="459">
        <v>0</v>
      </c>
    </row>
    <row r="839" spans="1:41" ht="15" x14ac:dyDescent="0.2">
      <c r="A839" s="383">
        <f t="shared" si="44"/>
        <v>45973</v>
      </c>
      <c r="B839" s="93" t="s">
        <v>285</v>
      </c>
      <c r="C839" s="101" t="str">
        <f t="shared" si="45"/>
        <v>45973 1200H</v>
      </c>
      <c r="D839" s="362">
        <v>3786.28</v>
      </c>
      <c r="E839" s="363">
        <v>49.81</v>
      </c>
      <c r="F839" s="362">
        <v>1139.3599999999999</v>
      </c>
      <c r="G839" s="363">
        <v>6.21</v>
      </c>
      <c r="H839" s="362">
        <v>42.6</v>
      </c>
      <c r="I839" s="365">
        <v>0.32</v>
      </c>
      <c r="J839" s="456"/>
      <c r="K839" s="454"/>
      <c r="L839" s="454"/>
      <c r="M839" s="455"/>
      <c r="N839" s="456">
        <v>9081.36</v>
      </c>
      <c r="O839" s="454">
        <v>19.09</v>
      </c>
      <c r="P839" s="454">
        <v>35847.1</v>
      </c>
      <c r="Q839" s="454">
        <v>36.1</v>
      </c>
      <c r="R839" s="454">
        <v>194.94</v>
      </c>
      <c r="S839" s="454">
        <v>0</v>
      </c>
      <c r="T839" s="454">
        <v>776.27</v>
      </c>
      <c r="U839" s="454">
        <v>1407.93</v>
      </c>
      <c r="V839" s="454">
        <v>12715.02</v>
      </c>
      <c r="W839" s="454">
        <v>9.0399999999999991</v>
      </c>
      <c r="X839" s="454">
        <v>40322</v>
      </c>
      <c r="Y839" s="454">
        <v>69</v>
      </c>
      <c r="Z839" s="454"/>
      <c r="AA839" s="454"/>
      <c r="AB839" s="454">
        <v>10671.82</v>
      </c>
      <c r="AC839" s="454">
        <v>0</v>
      </c>
      <c r="AD839" s="454"/>
      <c r="AE839" s="428"/>
      <c r="AF839" s="454"/>
      <c r="AG839" s="455"/>
      <c r="AH839" s="454"/>
      <c r="AI839" s="428"/>
      <c r="AJ839" s="457">
        <v>2232.5</v>
      </c>
      <c r="AK839" s="455">
        <v>14.06</v>
      </c>
      <c r="AL839" s="457">
        <v>152.55000000000001</v>
      </c>
      <c r="AM839" s="455">
        <v>0.01</v>
      </c>
      <c r="AN839" s="457">
        <v>484.06</v>
      </c>
      <c r="AO839" s="455">
        <v>0</v>
      </c>
    </row>
    <row r="840" spans="1:41" ht="15" x14ac:dyDescent="0.2">
      <c r="A840" s="383">
        <f t="shared" si="44"/>
        <v>45974</v>
      </c>
      <c r="B840" s="93" t="s">
        <v>2185</v>
      </c>
      <c r="C840" s="101" t="str">
        <f t="shared" si="45"/>
        <v>45974 0000H</v>
      </c>
      <c r="D840" s="261">
        <v>3791.73</v>
      </c>
      <c r="E840" s="262">
        <v>49.81</v>
      </c>
      <c r="F840" s="261">
        <v>1139.3599999999999</v>
      </c>
      <c r="G840" s="262">
        <v>6.21</v>
      </c>
      <c r="H840" s="261">
        <v>44.23</v>
      </c>
      <c r="I840" s="367">
        <v>0.33</v>
      </c>
      <c r="J840" s="460"/>
      <c r="K840" s="458"/>
      <c r="L840" s="458"/>
      <c r="M840" s="459"/>
      <c r="N840" s="460">
        <v>9087.1200000000008</v>
      </c>
      <c r="O840" s="458">
        <v>19.09</v>
      </c>
      <c r="P840" s="458">
        <v>35852.6</v>
      </c>
      <c r="Q840" s="458">
        <v>36.1</v>
      </c>
      <c r="R840" s="458">
        <v>198.66</v>
      </c>
      <c r="S840" s="458">
        <v>0</v>
      </c>
      <c r="T840" s="458">
        <v>777.49</v>
      </c>
      <c r="U840" s="458">
        <v>1408.31</v>
      </c>
      <c r="V840" s="458">
        <v>12719.62</v>
      </c>
      <c r="W840" s="458">
        <v>6.04</v>
      </c>
      <c r="X840" s="458">
        <v>40331</v>
      </c>
      <c r="Y840" s="458">
        <v>69</v>
      </c>
      <c r="Z840" s="458"/>
      <c r="AA840" s="458"/>
      <c r="AB840" s="458">
        <v>10679.31</v>
      </c>
      <c r="AC840" s="458">
        <v>0</v>
      </c>
      <c r="AD840" s="458"/>
      <c r="AE840" s="461"/>
      <c r="AF840" s="458"/>
      <c r="AG840" s="459"/>
      <c r="AH840" s="458"/>
      <c r="AI840" s="461"/>
      <c r="AJ840" s="462">
        <v>2237.79</v>
      </c>
      <c r="AK840" s="459">
        <v>14.08</v>
      </c>
      <c r="AL840" s="462">
        <v>154.07</v>
      </c>
      <c r="AM840" s="459">
        <v>0.01</v>
      </c>
      <c r="AN840" s="462">
        <v>484.06</v>
      </c>
      <c r="AO840" s="459">
        <v>0</v>
      </c>
    </row>
    <row r="841" spans="1:41" ht="15" x14ac:dyDescent="0.2">
      <c r="A841" s="383">
        <f t="shared" si="44"/>
        <v>45974</v>
      </c>
      <c r="B841" s="93" t="s">
        <v>285</v>
      </c>
      <c r="C841" s="101" t="str">
        <f t="shared" si="45"/>
        <v>45974 1200H</v>
      </c>
      <c r="D841" s="362">
        <v>3795.76</v>
      </c>
      <c r="E841" s="363">
        <v>49.81</v>
      </c>
      <c r="F841" s="362">
        <v>1139.3599999999999</v>
      </c>
      <c r="G841" s="363">
        <v>6.21</v>
      </c>
      <c r="H841" s="362">
        <v>44.8</v>
      </c>
      <c r="I841" s="365">
        <v>0.33</v>
      </c>
      <c r="J841" s="456"/>
      <c r="K841" s="454"/>
      <c r="L841" s="454"/>
      <c r="M841" s="455"/>
      <c r="N841" s="456">
        <v>9092.89</v>
      </c>
      <c r="O841" s="454">
        <v>19.09</v>
      </c>
      <c r="P841" s="454">
        <v>35858</v>
      </c>
      <c r="Q841" s="454">
        <v>36.1</v>
      </c>
      <c r="R841" s="454">
        <v>201.68</v>
      </c>
      <c r="S841" s="454">
        <v>0</v>
      </c>
      <c r="T841" s="454">
        <v>778.09</v>
      </c>
      <c r="U841" s="454">
        <v>1409.13</v>
      </c>
      <c r="V841" s="454">
        <v>12723.09</v>
      </c>
      <c r="W841" s="454">
        <v>9.0399999999999991</v>
      </c>
      <c r="X841" s="454">
        <v>40337</v>
      </c>
      <c r="Y841" s="454">
        <v>69</v>
      </c>
      <c r="Z841" s="454"/>
      <c r="AA841" s="454"/>
      <c r="AB841" s="454">
        <v>10685.59</v>
      </c>
      <c r="AC841" s="454">
        <v>0</v>
      </c>
      <c r="AD841" s="454"/>
      <c r="AE841" s="428"/>
      <c r="AF841" s="454"/>
      <c r="AG841" s="455"/>
      <c r="AH841" s="454"/>
      <c r="AI841" s="428"/>
      <c r="AJ841" s="457">
        <v>2240.4</v>
      </c>
      <c r="AK841" s="455">
        <v>14.14</v>
      </c>
      <c r="AL841" s="457">
        <v>154.82</v>
      </c>
      <c r="AM841" s="455">
        <v>0.01</v>
      </c>
      <c r="AN841" s="457">
        <v>484.06</v>
      </c>
      <c r="AO841" s="455">
        <v>0</v>
      </c>
    </row>
    <row r="842" spans="1:41" ht="15" x14ac:dyDescent="0.2">
      <c r="A842" s="383">
        <f t="shared" si="44"/>
        <v>45975</v>
      </c>
      <c r="B842" s="93" t="s">
        <v>2185</v>
      </c>
      <c r="C842" s="101" t="str">
        <f t="shared" si="45"/>
        <v>45975 0000H</v>
      </c>
      <c r="D842" s="261">
        <v>3800.76</v>
      </c>
      <c r="E842" s="262">
        <v>49.81</v>
      </c>
      <c r="F842" s="261">
        <v>1139.3599999999999</v>
      </c>
      <c r="G842" s="262">
        <v>6.21</v>
      </c>
      <c r="H842" s="261">
        <v>46.05</v>
      </c>
      <c r="I842" s="367">
        <v>0.34</v>
      </c>
      <c r="J842" s="460"/>
      <c r="K842" s="458"/>
      <c r="L842" s="458"/>
      <c r="M842" s="459"/>
      <c r="N842" s="460">
        <v>9098.6299999999992</v>
      </c>
      <c r="O842" s="458">
        <v>19.09</v>
      </c>
      <c r="P842" s="458">
        <v>35863.300000000003</v>
      </c>
      <c r="Q842" s="458">
        <v>36.1</v>
      </c>
      <c r="R842" s="458">
        <v>205.25</v>
      </c>
      <c r="S842" s="458">
        <v>0</v>
      </c>
      <c r="T842" s="458">
        <v>779.43</v>
      </c>
      <c r="U842" s="458">
        <v>1409.33</v>
      </c>
      <c r="V842" s="458">
        <v>12727.45</v>
      </c>
      <c r="W842" s="458">
        <v>9.0399999999999991</v>
      </c>
      <c r="X842" s="458">
        <v>40344</v>
      </c>
      <c r="Y842" s="458">
        <v>69</v>
      </c>
      <c r="Z842" s="458"/>
      <c r="AA842" s="458"/>
      <c r="AB842" s="458">
        <v>10692.86</v>
      </c>
      <c r="AC842" s="458">
        <v>0</v>
      </c>
      <c r="AD842" s="458"/>
      <c r="AE842" s="461"/>
      <c r="AF842" s="458"/>
      <c r="AG842" s="459"/>
      <c r="AH842" s="458"/>
      <c r="AI842" s="461"/>
      <c r="AJ842" s="462">
        <v>2248.0500000000002</v>
      </c>
      <c r="AK842" s="459">
        <v>14.14</v>
      </c>
      <c r="AL842" s="462">
        <v>156.33000000000001</v>
      </c>
      <c r="AM842" s="459">
        <v>0.01</v>
      </c>
      <c r="AN842" s="462">
        <v>484.76</v>
      </c>
      <c r="AO842" s="459">
        <v>0</v>
      </c>
    </row>
    <row r="843" spans="1:41" ht="15" x14ac:dyDescent="0.2">
      <c r="A843" s="383">
        <f t="shared" si="44"/>
        <v>45975</v>
      </c>
      <c r="B843" s="93" t="s">
        <v>285</v>
      </c>
      <c r="C843" s="101" t="str">
        <f t="shared" si="45"/>
        <v>45975 1200H</v>
      </c>
      <c r="D843" s="540" t="s">
        <v>2190</v>
      </c>
      <c r="E843" s="363">
        <v>49.82</v>
      </c>
      <c r="F843" s="362">
        <v>1139.3599999999999</v>
      </c>
      <c r="G843" s="363">
        <v>6.21</v>
      </c>
      <c r="H843" s="362">
        <v>47.13</v>
      </c>
      <c r="I843" s="365">
        <v>0.35</v>
      </c>
      <c r="J843" s="456"/>
      <c r="K843" s="454"/>
      <c r="L843" s="454"/>
      <c r="M843" s="455"/>
      <c r="N843" s="456">
        <v>9104.42</v>
      </c>
      <c r="O843" s="454">
        <v>19.09</v>
      </c>
      <c r="P843" s="454">
        <v>35867.800000000003</v>
      </c>
      <c r="Q843" s="454">
        <v>36.1</v>
      </c>
      <c r="R843" s="454">
        <v>208.11</v>
      </c>
      <c r="S843" s="454">
        <v>0</v>
      </c>
      <c r="T843" s="454">
        <v>780.07</v>
      </c>
      <c r="U843" s="454">
        <v>1410.05</v>
      </c>
      <c r="V843" s="454">
        <v>12731.2</v>
      </c>
      <c r="W843" s="454">
        <v>9.0399999999999991</v>
      </c>
      <c r="X843" s="454">
        <v>40351</v>
      </c>
      <c r="Y843" s="454">
        <v>69</v>
      </c>
      <c r="Z843" s="454"/>
      <c r="AA843" s="454"/>
      <c r="AB843" s="454">
        <v>10698.78</v>
      </c>
      <c r="AC843" s="454" t="s">
        <v>1</v>
      </c>
      <c r="AD843" s="454"/>
      <c r="AE843" s="428"/>
      <c r="AF843" s="454"/>
      <c r="AG843" s="455"/>
      <c r="AH843" s="454"/>
      <c r="AI843" s="428"/>
      <c r="AJ843" s="465">
        <v>2255.58</v>
      </c>
      <c r="AK843" s="466">
        <v>14.14</v>
      </c>
      <c r="AL843" s="465">
        <v>157.85</v>
      </c>
      <c r="AM843" s="466">
        <v>0.01</v>
      </c>
      <c r="AN843" s="465">
        <v>485.34</v>
      </c>
      <c r="AO843" s="466" t="s">
        <v>1</v>
      </c>
    </row>
    <row r="844" spans="1:41" ht="15" x14ac:dyDescent="0.2">
      <c r="A844" s="383">
        <f t="shared" si="44"/>
        <v>45976</v>
      </c>
      <c r="B844" s="93" t="s">
        <v>2185</v>
      </c>
      <c r="C844" s="101" t="str">
        <f t="shared" si="45"/>
        <v>45976 0000H</v>
      </c>
      <c r="D844" s="261">
        <v>3807.4</v>
      </c>
      <c r="E844" s="262">
        <v>49.82</v>
      </c>
      <c r="F844" s="261">
        <v>1139.3599999999999</v>
      </c>
      <c r="G844" s="262">
        <v>6.21</v>
      </c>
      <c r="H844" s="261">
        <v>48.01</v>
      </c>
      <c r="I844" s="367">
        <v>0.35</v>
      </c>
      <c r="J844" s="460"/>
      <c r="K844" s="458"/>
      <c r="L844" s="458"/>
      <c r="M844" s="459"/>
      <c r="N844" s="460">
        <v>9108.4500000000007</v>
      </c>
      <c r="O844" s="458">
        <v>19.09</v>
      </c>
      <c r="P844" s="458">
        <v>35871.800000000003</v>
      </c>
      <c r="Q844" s="458">
        <v>36.1</v>
      </c>
      <c r="R844" s="458">
        <v>210.82</v>
      </c>
      <c r="S844" s="458">
        <v>0</v>
      </c>
      <c r="T844" s="458">
        <v>780.62</v>
      </c>
      <c r="U844" s="458">
        <v>1410.93</v>
      </c>
      <c r="V844" s="458">
        <v>12734.39</v>
      </c>
      <c r="W844" s="458">
        <v>9.0399999999999991</v>
      </c>
      <c r="X844" s="458">
        <v>40358</v>
      </c>
      <c r="Y844" s="458">
        <v>69</v>
      </c>
      <c r="Z844" s="458"/>
      <c r="AA844" s="458"/>
      <c r="AB844" s="458">
        <v>10705.68</v>
      </c>
      <c r="AC844" s="458">
        <v>0</v>
      </c>
      <c r="AD844" s="458"/>
      <c r="AE844" s="461"/>
      <c r="AF844" s="458"/>
      <c r="AG844" s="459"/>
      <c r="AH844" s="458"/>
      <c r="AI844" s="461"/>
      <c r="AJ844" s="462">
        <v>2259.19</v>
      </c>
      <c r="AK844" s="459">
        <v>14.15</v>
      </c>
      <c r="AL844" s="462">
        <v>158.9</v>
      </c>
      <c r="AM844" s="459">
        <v>0.01</v>
      </c>
      <c r="AN844" s="462">
        <v>485.34</v>
      </c>
      <c r="AO844" s="459">
        <v>0</v>
      </c>
    </row>
    <row r="845" spans="1:41" ht="15" x14ac:dyDescent="0.2">
      <c r="A845" s="383">
        <f t="shared" si="44"/>
        <v>45976</v>
      </c>
      <c r="B845" s="93" t="s">
        <v>285</v>
      </c>
      <c r="C845" s="101" t="str">
        <f t="shared" si="45"/>
        <v>45976 1200H</v>
      </c>
      <c r="D845" s="362">
        <v>3809.98</v>
      </c>
      <c r="E845" s="363">
        <v>49.82</v>
      </c>
      <c r="F845" s="362">
        <v>1139.3599999999999</v>
      </c>
      <c r="G845" s="363">
        <v>6.21</v>
      </c>
      <c r="H845" s="362">
        <v>48.01</v>
      </c>
      <c r="I845" s="365">
        <v>0.35</v>
      </c>
      <c r="J845" s="456"/>
      <c r="K845" s="454"/>
      <c r="L845" s="454"/>
      <c r="M845" s="455"/>
      <c r="N845" s="456">
        <v>9112.9599999999991</v>
      </c>
      <c r="O845" s="454">
        <v>19.09</v>
      </c>
      <c r="P845" s="454">
        <v>35874.300000000003</v>
      </c>
      <c r="Q845" s="454">
        <v>36.1</v>
      </c>
      <c r="R845" s="454">
        <v>212.85</v>
      </c>
      <c r="S845" s="454">
        <v>0</v>
      </c>
      <c r="T845" s="454">
        <v>780.7</v>
      </c>
      <c r="U845" s="454">
        <v>1411.89</v>
      </c>
      <c r="V845" s="454">
        <v>12737.12</v>
      </c>
      <c r="W845" s="454">
        <v>9.0399999999999991</v>
      </c>
      <c r="X845" s="454">
        <v>40364</v>
      </c>
      <c r="Y845" s="454">
        <v>69</v>
      </c>
      <c r="Z845" s="454"/>
      <c r="AA845" s="454"/>
      <c r="AB845" s="454">
        <v>10711.29</v>
      </c>
      <c r="AC845" s="454">
        <v>0</v>
      </c>
      <c r="AD845" s="454"/>
      <c r="AE845" s="428"/>
      <c r="AF845" s="454"/>
      <c r="AG845" s="455"/>
      <c r="AH845" s="454"/>
      <c r="AI845" s="428"/>
      <c r="AJ845" s="457">
        <v>2259.25</v>
      </c>
      <c r="AK845" s="455">
        <v>14.19</v>
      </c>
      <c r="AL845" s="457">
        <v>158.91999999999999</v>
      </c>
      <c r="AM845" s="455">
        <v>0.01</v>
      </c>
      <c r="AN845" s="457">
        <v>485.34</v>
      </c>
      <c r="AO845" s="455">
        <v>0</v>
      </c>
    </row>
    <row r="846" spans="1:41" ht="15" x14ac:dyDescent="0.2">
      <c r="A846" s="383">
        <f t="shared" si="44"/>
        <v>45977</v>
      </c>
      <c r="B846" s="93" t="s">
        <v>2185</v>
      </c>
      <c r="C846" s="101" t="str">
        <f t="shared" si="45"/>
        <v>45977 0000H</v>
      </c>
      <c r="D846" s="261">
        <v>3814.72</v>
      </c>
      <c r="E846" s="262">
        <v>49.82</v>
      </c>
      <c r="F846" s="261">
        <v>1139.3599999999999</v>
      </c>
      <c r="G846" s="262">
        <v>6.21</v>
      </c>
      <c r="H846" s="261">
        <v>48.01</v>
      </c>
      <c r="I846" s="367">
        <v>0.35</v>
      </c>
      <c r="J846" s="460"/>
      <c r="K846" s="458"/>
      <c r="L846" s="458"/>
      <c r="M846" s="459"/>
      <c r="N846" s="460">
        <v>9118.6</v>
      </c>
      <c r="O846" s="458">
        <v>19.09</v>
      </c>
      <c r="P846" s="458">
        <v>35880</v>
      </c>
      <c r="Q846" s="458">
        <v>36.1</v>
      </c>
      <c r="R846" s="458">
        <v>216.14</v>
      </c>
      <c r="S846" s="458">
        <v>0</v>
      </c>
      <c r="T846" s="458">
        <v>780.82</v>
      </c>
      <c r="U846" s="458">
        <v>1412.97</v>
      </c>
      <c r="V846" s="458">
        <v>12741.42</v>
      </c>
      <c r="W846" s="458">
        <v>9.0399999999999991</v>
      </c>
      <c r="X846" s="458">
        <v>40371</v>
      </c>
      <c r="Y846" s="458">
        <v>69</v>
      </c>
      <c r="Z846" s="458"/>
      <c r="AA846" s="458"/>
      <c r="AB846" s="458">
        <v>10718.05</v>
      </c>
      <c r="AC846" s="458">
        <v>0</v>
      </c>
      <c r="AD846" s="458"/>
      <c r="AE846" s="461"/>
      <c r="AF846" s="458"/>
      <c r="AG846" s="459"/>
      <c r="AH846" s="458"/>
      <c r="AI846" s="461"/>
      <c r="AJ846" s="462">
        <v>2264.52</v>
      </c>
      <c r="AK846" s="459">
        <v>14.2</v>
      </c>
      <c r="AL846" s="462">
        <v>160.41999999999999</v>
      </c>
      <c r="AM846" s="459">
        <v>0.01</v>
      </c>
      <c r="AN846" s="462">
        <v>485.34</v>
      </c>
      <c r="AO846" s="459">
        <v>0</v>
      </c>
    </row>
    <row r="847" spans="1:41" ht="15" x14ac:dyDescent="0.2">
      <c r="A847" s="383">
        <f t="shared" si="44"/>
        <v>45977</v>
      </c>
      <c r="B847" s="93" t="s">
        <v>285</v>
      </c>
      <c r="C847" s="101" t="str">
        <f t="shared" si="45"/>
        <v>45977 1200H</v>
      </c>
      <c r="D847" s="362">
        <v>3818.35</v>
      </c>
      <c r="E847" s="363">
        <v>49.82</v>
      </c>
      <c r="F847" s="362">
        <v>1139.3599999999999</v>
      </c>
      <c r="G847" s="363">
        <v>6.21</v>
      </c>
      <c r="H847" s="362">
        <v>48.01</v>
      </c>
      <c r="I847" s="365">
        <v>0.35</v>
      </c>
      <c r="J847" s="456"/>
      <c r="K847" s="454"/>
      <c r="L847" s="454"/>
      <c r="M847" s="455"/>
      <c r="N847" s="456">
        <v>9124.34</v>
      </c>
      <c r="O847" s="454">
        <v>19.09</v>
      </c>
      <c r="P847" s="454">
        <v>35884.300000000003</v>
      </c>
      <c r="Q847" s="454">
        <v>36.1</v>
      </c>
      <c r="R847" s="454">
        <v>218.72</v>
      </c>
      <c r="S847" s="454">
        <v>0</v>
      </c>
      <c r="T847" s="454">
        <v>780.92</v>
      </c>
      <c r="U847" s="454">
        <v>1413.97</v>
      </c>
      <c r="V847" s="454">
        <v>12744.92</v>
      </c>
      <c r="W847" s="454">
        <v>9.0399999999999991</v>
      </c>
      <c r="X847" s="454">
        <v>40377</v>
      </c>
      <c r="Y847" s="454">
        <v>69</v>
      </c>
      <c r="Z847" s="454"/>
      <c r="AA847" s="454"/>
      <c r="AB847" s="454">
        <v>10723.59</v>
      </c>
      <c r="AC847" s="454">
        <v>0</v>
      </c>
      <c r="AD847" s="454"/>
      <c r="AE847" s="428"/>
      <c r="AF847" s="454"/>
      <c r="AG847" s="455"/>
      <c r="AH847" s="454"/>
      <c r="AI847" s="428"/>
      <c r="AJ847" s="457">
        <v>2265.34</v>
      </c>
      <c r="AK847" s="455">
        <v>14.27</v>
      </c>
      <c r="AL847" s="457">
        <v>160.41999999999999</v>
      </c>
      <c r="AM847" s="455">
        <v>0.01</v>
      </c>
      <c r="AN847" s="457">
        <v>485.59</v>
      </c>
      <c r="AO847" s="455">
        <v>0</v>
      </c>
    </row>
    <row r="848" spans="1:41" ht="15" x14ac:dyDescent="0.2">
      <c r="A848" s="383">
        <f t="shared" si="44"/>
        <v>45978</v>
      </c>
      <c r="B848" s="93" t="s">
        <v>2185</v>
      </c>
      <c r="C848" s="101" t="str">
        <f t="shared" si="45"/>
        <v>45978 0000H</v>
      </c>
      <c r="D848" s="261"/>
      <c r="E848" s="262"/>
      <c r="F848" s="261"/>
      <c r="G848" s="262"/>
      <c r="H848" s="261"/>
      <c r="I848" s="367"/>
      <c r="J848" s="460"/>
      <c r="K848" s="458"/>
      <c r="L848" s="458"/>
      <c r="M848" s="459"/>
      <c r="N848" s="460"/>
      <c r="O848" s="458"/>
      <c r="P848" s="458"/>
      <c r="Q848" s="458"/>
      <c r="R848" s="458"/>
      <c r="S848" s="458"/>
      <c r="T848" s="458"/>
      <c r="U848" s="458"/>
      <c r="V848" s="458"/>
      <c r="W848" s="458"/>
      <c r="X848" s="458"/>
      <c r="Y848" s="458"/>
      <c r="Z848" s="458"/>
      <c r="AA848" s="458"/>
      <c r="AB848" s="458"/>
      <c r="AC848" s="458"/>
      <c r="AD848" s="458"/>
      <c r="AE848" s="461"/>
      <c r="AF848" s="458"/>
      <c r="AG848" s="459"/>
      <c r="AH848" s="458"/>
      <c r="AI848" s="461"/>
      <c r="AJ848" s="462"/>
      <c r="AK848" s="459"/>
      <c r="AL848" s="462"/>
      <c r="AM848" s="459"/>
      <c r="AN848" s="462"/>
      <c r="AO848" s="459"/>
    </row>
    <row r="849" spans="1:41" ht="15" x14ac:dyDescent="0.2">
      <c r="A849" s="383">
        <f t="shared" si="44"/>
        <v>45978</v>
      </c>
      <c r="B849" s="93" t="s">
        <v>285</v>
      </c>
      <c r="C849" s="101" t="str">
        <f t="shared" si="45"/>
        <v>45978 1200H</v>
      </c>
      <c r="D849" s="362"/>
      <c r="E849" s="363"/>
      <c r="F849" s="362"/>
      <c r="G849" s="363"/>
      <c r="H849" s="362"/>
      <c r="I849" s="365"/>
      <c r="J849" s="456"/>
      <c r="K849" s="454"/>
      <c r="L849" s="454"/>
      <c r="M849" s="455"/>
      <c r="N849" s="456"/>
      <c r="O849" s="454"/>
      <c r="P849" s="454"/>
      <c r="Q849" s="454"/>
      <c r="R849" s="454"/>
      <c r="S849" s="454"/>
      <c r="T849" s="454"/>
      <c r="U849" s="454"/>
      <c r="V849" s="454"/>
      <c r="W849" s="454"/>
      <c r="X849" s="454"/>
      <c r="Y849" s="454"/>
      <c r="Z849" s="454"/>
      <c r="AA849" s="454"/>
      <c r="AB849" s="454"/>
      <c r="AC849" s="454"/>
      <c r="AD849" s="454"/>
      <c r="AE849" s="428"/>
      <c r="AF849" s="454"/>
      <c r="AG849" s="455"/>
      <c r="AH849" s="454"/>
      <c r="AI849" s="428"/>
      <c r="AJ849" s="457"/>
      <c r="AK849" s="455"/>
      <c r="AL849" s="457"/>
      <c r="AM849" s="455"/>
      <c r="AN849" s="457"/>
      <c r="AO849" s="455"/>
    </row>
    <row r="850" spans="1:41" ht="15" x14ac:dyDescent="0.2">
      <c r="A850" s="383">
        <f t="shared" si="44"/>
        <v>45979</v>
      </c>
      <c r="B850" s="93" t="s">
        <v>2185</v>
      </c>
      <c r="C850" s="101" t="str">
        <f t="shared" si="45"/>
        <v>45979 0000H</v>
      </c>
      <c r="D850" s="261"/>
      <c r="E850" s="262"/>
      <c r="F850" s="261"/>
      <c r="G850" s="262"/>
      <c r="H850" s="261"/>
      <c r="I850" s="367"/>
      <c r="J850" s="460"/>
      <c r="K850" s="458"/>
      <c r="L850" s="458"/>
      <c r="M850" s="459"/>
      <c r="N850" s="460"/>
      <c r="O850" s="458"/>
      <c r="P850" s="458"/>
      <c r="Q850" s="458"/>
      <c r="R850" s="458"/>
      <c r="S850" s="458"/>
      <c r="T850" s="458"/>
      <c r="U850" s="458"/>
      <c r="V850" s="458"/>
      <c r="W850" s="458"/>
      <c r="X850" s="458"/>
      <c r="Y850" s="458"/>
      <c r="Z850" s="458"/>
      <c r="AA850" s="458"/>
      <c r="AB850" s="458"/>
      <c r="AC850" s="458"/>
      <c r="AD850" s="458"/>
      <c r="AE850" s="461"/>
      <c r="AF850" s="458"/>
      <c r="AG850" s="459"/>
      <c r="AH850" s="458"/>
      <c r="AI850" s="461"/>
      <c r="AJ850" s="462"/>
      <c r="AK850" s="459"/>
      <c r="AL850" s="462"/>
      <c r="AM850" s="459"/>
      <c r="AN850" s="462"/>
      <c r="AO850" s="459"/>
    </row>
    <row r="851" spans="1:41" ht="15" x14ac:dyDescent="0.2">
      <c r="A851" s="383">
        <f t="shared" si="44"/>
        <v>45979</v>
      </c>
      <c r="B851" s="93" t="s">
        <v>285</v>
      </c>
      <c r="C851" s="101" t="str">
        <f t="shared" si="45"/>
        <v>45979 1200H</v>
      </c>
      <c r="D851" s="362"/>
      <c r="E851" s="363"/>
      <c r="F851" s="362"/>
      <c r="G851" s="363"/>
      <c r="H851" s="362"/>
      <c r="I851" s="365"/>
      <c r="J851" s="456"/>
      <c r="K851" s="454"/>
      <c r="L851" s="454"/>
      <c r="M851" s="455"/>
      <c r="N851" s="456"/>
      <c r="O851" s="454"/>
      <c r="P851" s="454"/>
      <c r="Q851" s="454"/>
      <c r="R851" s="454"/>
      <c r="S851" s="454"/>
      <c r="T851" s="454"/>
      <c r="U851" s="454"/>
      <c r="V851" s="454"/>
      <c r="W851" s="454"/>
      <c r="X851" s="454"/>
      <c r="Y851" s="454"/>
      <c r="Z851" s="454"/>
      <c r="AA851" s="454"/>
      <c r="AB851" s="454"/>
      <c r="AC851" s="454"/>
      <c r="AD851" s="454"/>
      <c r="AE851" s="428"/>
      <c r="AF851" s="454"/>
      <c r="AG851" s="455"/>
      <c r="AH851" s="454"/>
      <c r="AI851" s="428"/>
      <c r="AJ851" s="457"/>
      <c r="AK851" s="455"/>
      <c r="AL851" s="457"/>
      <c r="AM851" s="455"/>
      <c r="AN851" s="457"/>
      <c r="AO851" s="455"/>
    </row>
    <row r="852" spans="1:41" ht="15" x14ac:dyDescent="0.2">
      <c r="A852" s="383">
        <f t="shared" si="44"/>
        <v>45980</v>
      </c>
      <c r="B852" s="93" t="s">
        <v>2185</v>
      </c>
      <c r="C852" s="101" t="str">
        <f t="shared" si="45"/>
        <v>45980 0000H</v>
      </c>
      <c r="D852" s="261"/>
      <c r="E852" s="262"/>
      <c r="F852" s="261"/>
      <c r="G852" s="262"/>
      <c r="H852" s="261"/>
      <c r="I852" s="367"/>
      <c r="J852" s="460"/>
      <c r="K852" s="458"/>
      <c r="L852" s="458"/>
      <c r="M852" s="459"/>
      <c r="N852" s="460"/>
      <c r="O852" s="458"/>
      <c r="P852" s="458"/>
      <c r="Q852" s="458"/>
      <c r="R852" s="458"/>
      <c r="S852" s="458"/>
      <c r="T852" s="458"/>
      <c r="U852" s="458"/>
      <c r="V852" s="458"/>
      <c r="W852" s="458"/>
      <c r="X852" s="458"/>
      <c r="Y852" s="458"/>
      <c r="Z852" s="458"/>
      <c r="AA852" s="458"/>
      <c r="AB852" s="458"/>
      <c r="AC852" s="458"/>
      <c r="AD852" s="458"/>
      <c r="AE852" s="461"/>
      <c r="AF852" s="458"/>
      <c r="AG852" s="459"/>
      <c r="AH852" s="458"/>
      <c r="AI852" s="461"/>
      <c r="AJ852" s="462"/>
      <c r="AK852" s="459"/>
      <c r="AL852" s="462"/>
      <c r="AM852" s="459"/>
      <c r="AN852" s="462"/>
      <c r="AO852" s="459"/>
    </row>
    <row r="853" spans="1:41" ht="15" x14ac:dyDescent="0.2">
      <c r="A853" s="383">
        <f t="shared" si="44"/>
        <v>45980</v>
      </c>
      <c r="B853" s="93" t="s">
        <v>285</v>
      </c>
      <c r="C853" s="101" t="str">
        <f t="shared" si="45"/>
        <v>45980 1200H</v>
      </c>
      <c r="D853" s="362"/>
      <c r="E853" s="363"/>
      <c r="F853" s="362"/>
      <c r="G853" s="363"/>
      <c r="H853" s="362"/>
      <c r="I853" s="365"/>
      <c r="J853" s="456"/>
      <c r="K853" s="454"/>
      <c r="L853" s="454"/>
      <c r="M853" s="455"/>
      <c r="N853" s="456"/>
      <c r="O853" s="454"/>
      <c r="P853" s="454"/>
      <c r="Q853" s="454"/>
      <c r="R853" s="454"/>
      <c r="S853" s="454"/>
      <c r="T853" s="454"/>
      <c r="U853" s="454"/>
      <c r="V853" s="454"/>
      <c r="W853" s="454"/>
      <c r="X853" s="454"/>
      <c r="Y853" s="454"/>
      <c r="Z853" s="454"/>
      <c r="AA853" s="454"/>
      <c r="AB853" s="454"/>
      <c r="AC853" s="454"/>
      <c r="AD853" s="454"/>
      <c r="AE853" s="428"/>
      <c r="AF853" s="454"/>
      <c r="AG853" s="455"/>
      <c r="AH853" s="454"/>
      <c r="AI853" s="428"/>
      <c r="AJ853" s="457"/>
      <c r="AK853" s="455"/>
      <c r="AL853" s="457"/>
      <c r="AM853" s="455"/>
      <c r="AN853" s="457"/>
      <c r="AO853" s="455"/>
    </row>
    <row r="854" spans="1:41" ht="15" x14ac:dyDescent="0.2">
      <c r="A854" s="383">
        <f t="shared" si="44"/>
        <v>45981</v>
      </c>
      <c r="B854" s="93" t="s">
        <v>2185</v>
      </c>
      <c r="C854" s="101" t="str">
        <f t="shared" si="45"/>
        <v>45981 0000H</v>
      </c>
      <c r="D854" s="261"/>
      <c r="E854" s="262"/>
      <c r="F854" s="261"/>
      <c r="G854" s="262"/>
      <c r="H854" s="261"/>
      <c r="I854" s="367"/>
      <c r="J854" s="460"/>
      <c r="K854" s="458"/>
      <c r="L854" s="458"/>
      <c r="M854" s="459"/>
      <c r="N854" s="460"/>
      <c r="O854" s="458"/>
      <c r="P854" s="458"/>
      <c r="Q854" s="458"/>
      <c r="R854" s="458"/>
      <c r="S854" s="458"/>
      <c r="T854" s="458"/>
      <c r="U854" s="458"/>
      <c r="V854" s="458"/>
      <c r="W854" s="458"/>
      <c r="X854" s="458"/>
      <c r="Y854" s="458"/>
      <c r="Z854" s="458"/>
      <c r="AA854" s="458"/>
      <c r="AB854" s="458"/>
      <c r="AC854" s="458"/>
      <c r="AD854" s="458"/>
      <c r="AE854" s="461"/>
      <c r="AF854" s="458"/>
      <c r="AG854" s="459"/>
      <c r="AH854" s="458"/>
      <c r="AI854" s="461"/>
      <c r="AJ854" s="462"/>
      <c r="AK854" s="459"/>
      <c r="AL854" s="462"/>
      <c r="AM854" s="459"/>
      <c r="AN854" s="462"/>
      <c r="AO854" s="459"/>
    </row>
    <row r="855" spans="1:41" ht="15" x14ac:dyDescent="0.2">
      <c r="A855" s="383">
        <f t="shared" si="44"/>
        <v>45981</v>
      </c>
      <c r="B855" s="93" t="s">
        <v>285</v>
      </c>
      <c r="C855" s="101" t="str">
        <f t="shared" si="45"/>
        <v>45981 1200H</v>
      </c>
      <c r="D855" s="362"/>
      <c r="E855" s="363"/>
      <c r="F855" s="362"/>
      <c r="G855" s="363"/>
      <c r="H855" s="362"/>
      <c r="I855" s="365"/>
      <c r="J855" s="456"/>
      <c r="K855" s="454"/>
      <c r="L855" s="454"/>
      <c r="M855" s="455"/>
      <c r="N855" s="456"/>
      <c r="O855" s="454"/>
      <c r="P855" s="454"/>
      <c r="Q855" s="454"/>
      <c r="R855" s="454"/>
      <c r="S855" s="454"/>
      <c r="T855" s="454"/>
      <c r="U855" s="454"/>
      <c r="V855" s="454"/>
      <c r="W855" s="454"/>
      <c r="X855" s="454"/>
      <c r="Y855" s="454"/>
      <c r="Z855" s="454"/>
      <c r="AA855" s="454"/>
      <c r="AB855" s="454"/>
      <c r="AC855" s="454"/>
      <c r="AD855" s="454"/>
      <c r="AE855" s="428"/>
      <c r="AF855" s="454"/>
      <c r="AG855" s="455"/>
      <c r="AH855" s="454"/>
      <c r="AI855" s="428"/>
      <c r="AJ855" s="457"/>
      <c r="AK855" s="455"/>
      <c r="AL855" s="457"/>
      <c r="AM855" s="455"/>
      <c r="AN855" s="457"/>
      <c r="AO855" s="455"/>
    </row>
    <row r="856" spans="1:41" ht="15" x14ac:dyDescent="0.2">
      <c r="A856" s="383">
        <f t="shared" si="44"/>
        <v>45982</v>
      </c>
      <c r="B856" s="93" t="s">
        <v>2185</v>
      </c>
      <c r="C856" s="101" t="str">
        <f t="shared" si="45"/>
        <v>45982 0000H</v>
      </c>
      <c r="D856" s="261"/>
      <c r="E856" s="262"/>
      <c r="F856" s="261"/>
      <c r="G856" s="262"/>
      <c r="H856" s="261"/>
      <c r="I856" s="367"/>
      <c r="J856" s="460"/>
      <c r="K856" s="458"/>
      <c r="L856" s="458"/>
      <c r="M856" s="459"/>
      <c r="N856" s="460"/>
      <c r="O856" s="458"/>
      <c r="P856" s="458"/>
      <c r="Q856" s="458"/>
      <c r="R856" s="458"/>
      <c r="S856" s="458"/>
      <c r="T856" s="458"/>
      <c r="U856" s="458"/>
      <c r="V856" s="458"/>
      <c r="W856" s="458"/>
      <c r="X856" s="458"/>
      <c r="Y856" s="458"/>
      <c r="Z856" s="458"/>
      <c r="AA856" s="458"/>
      <c r="AB856" s="458"/>
      <c r="AC856" s="458"/>
      <c r="AD856" s="458"/>
      <c r="AE856" s="461"/>
      <c r="AF856" s="458"/>
      <c r="AG856" s="459"/>
      <c r="AH856" s="458"/>
      <c r="AI856" s="461"/>
      <c r="AJ856" s="462"/>
      <c r="AK856" s="459"/>
      <c r="AL856" s="462"/>
      <c r="AM856" s="459"/>
      <c r="AN856" s="462"/>
      <c r="AO856" s="459"/>
    </row>
    <row r="857" spans="1:41" ht="15" x14ac:dyDescent="0.2">
      <c r="A857" s="383">
        <f t="shared" si="44"/>
        <v>45982</v>
      </c>
      <c r="B857" s="93" t="s">
        <v>285</v>
      </c>
      <c r="C857" s="101" t="str">
        <f t="shared" si="45"/>
        <v>45982 1200H</v>
      </c>
      <c r="D857" s="362"/>
      <c r="E857" s="363"/>
      <c r="F857" s="362"/>
      <c r="G857" s="363"/>
      <c r="H857" s="362"/>
      <c r="I857" s="365"/>
      <c r="J857" s="456"/>
      <c r="K857" s="454"/>
      <c r="L857" s="454"/>
      <c r="M857" s="455"/>
      <c r="N857" s="456"/>
      <c r="O857" s="454"/>
      <c r="P857" s="454"/>
      <c r="Q857" s="454"/>
      <c r="R857" s="454"/>
      <c r="S857" s="454"/>
      <c r="T857" s="454"/>
      <c r="U857" s="454"/>
      <c r="V857" s="454"/>
      <c r="W857" s="454"/>
      <c r="X857" s="454"/>
      <c r="Y857" s="454"/>
      <c r="Z857" s="454"/>
      <c r="AA857" s="454"/>
      <c r="AB857" s="454"/>
      <c r="AC857" s="454"/>
      <c r="AD857" s="454"/>
      <c r="AE857" s="428"/>
      <c r="AF857" s="454"/>
      <c r="AG857" s="455"/>
      <c r="AH857" s="454"/>
      <c r="AI857" s="428"/>
      <c r="AJ857" s="457"/>
      <c r="AK857" s="455"/>
      <c r="AL857" s="457"/>
      <c r="AM857" s="455"/>
      <c r="AN857" s="457"/>
      <c r="AO857" s="455"/>
    </row>
    <row r="858" spans="1:41" ht="15" x14ac:dyDescent="0.2">
      <c r="A858" s="383">
        <f t="shared" si="44"/>
        <v>45983</v>
      </c>
      <c r="B858" s="93" t="s">
        <v>2185</v>
      </c>
      <c r="C858" s="101" t="str">
        <f t="shared" si="45"/>
        <v>45983 0000H</v>
      </c>
      <c r="D858" s="261"/>
      <c r="E858" s="262"/>
      <c r="F858" s="261"/>
      <c r="G858" s="262"/>
      <c r="H858" s="261"/>
      <c r="I858" s="367"/>
      <c r="J858" s="460"/>
      <c r="K858" s="458"/>
      <c r="L858" s="458"/>
      <c r="M858" s="459"/>
      <c r="N858" s="460"/>
      <c r="O858" s="458"/>
      <c r="P858" s="458"/>
      <c r="Q858" s="458"/>
      <c r="R858" s="458"/>
      <c r="S858" s="458"/>
      <c r="T858" s="458"/>
      <c r="U858" s="458"/>
      <c r="V858" s="458"/>
      <c r="W858" s="458"/>
      <c r="X858" s="458"/>
      <c r="Y858" s="458"/>
      <c r="Z858" s="458"/>
      <c r="AA858" s="458"/>
      <c r="AB858" s="458"/>
      <c r="AC858" s="458"/>
      <c r="AD858" s="458"/>
      <c r="AE858" s="461"/>
      <c r="AF858" s="458"/>
      <c r="AG858" s="459"/>
      <c r="AH858" s="458"/>
      <c r="AI858" s="461"/>
      <c r="AJ858" s="462"/>
      <c r="AK858" s="459"/>
      <c r="AL858" s="462"/>
      <c r="AM858" s="459"/>
      <c r="AN858" s="462"/>
      <c r="AO858" s="459"/>
    </row>
    <row r="859" spans="1:41" ht="15" x14ac:dyDescent="0.2">
      <c r="A859" s="383">
        <f t="shared" si="44"/>
        <v>45983</v>
      </c>
      <c r="B859" s="93" t="s">
        <v>285</v>
      </c>
      <c r="C859" s="101" t="str">
        <f t="shared" si="45"/>
        <v>45983 1200H</v>
      </c>
      <c r="D859" s="362"/>
      <c r="E859" s="363"/>
      <c r="F859" s="362"/>
      <c r="G859" s="363"/>
      <c r="H859" s="362"/>
      <c r="I859" s="365"/>
      <c r="J859" s="456"/>
      <c r="K859" s="454"/>
      <c r="L859" s="454"/>
      <c r="M859" s="455"/>
      <c r="N859" s="456"/>
      <c r="O859" s="454"/>
      <c r="P859" s="454"/>
      <c r="Q859" s="454"/>
      <c r="R859" s="454"/>
      <c r="S859" s="454"/>
      <c r="T859" s="454"/>
      <c r="U859" s="454"/>
      <c r="V859" s="454"/>
      <c r="W859" s="454"/>
      <c r="X859" s="454"/>
      <c r="Y859" s="454"/>
      <c r="Z859" s="454"/>
      <c r="AA859" s="454"/>
      <c r="AB859" s="454"/>
      <c r="AC859" s="454"/>
      <c r="AD859" s="454"/>
      <c r="AE859" s="428"/>
      <c r="AF859" s="454"/>
      <c r="AG859" s="455"/>
      <c r="AH859" s="454"/>
      <c r="AI859" s="428"/>
      <c r="AJ859" s="457"/>
      <c r="AK859" s="455"/>
      <c r="AL859" s="457"/>
      <c r="AM859" s="455"/>
      <c r="AN859" s="457"/>
      <c r="AO859" s="455"/>
    </row>
    <row r="860" spans="1:41" ht="15" x14ac:dyDescent="0.2">
      <c r="A860" s="383">
        <f t="shared" si="44"/>
        <v>45984</v>
      </c>
      <c r="B860" s="93" t="s">
        <v>2185</v>
      </c>
      <c r="C860" s="101"/>
      <c r="D860" s="261"/>
      <c r="E860" s="262"/>
      <c r="F860" s="261"/>
      <c r="G860" s="262"/>
      <c r="H860" s="261"/>
      <c r="I860" s="367"/>
      <c r="J860" s="460"/>
      <c r="K860" s="458"/>
      <c r="L860" s="458"/>
      <c r="M860" s="459"/>
      <c r="N860" s="460"/>
      <c r="O860" s="458"/>
      <c r="P860" s="458"/>
      <c r="Q860" s="458"/>
      <c r="R860" s="458"/>
      <c r="S860" s="458"/>
      <c r="T860" s="458"/>
      <c r="U860" s="458"/>
      <c r="V860" s="458"/>
      <c r="W860" s="458"/>
      <c r="X860" s="458"/>
      <c r="Y860" s="458"/>
      <c r="Z860" s="458"/>
      <c r="AA860" s="458"/>
      <c r="AB860" s="458"/>
      <c r="AC860" s="458"/>
      <c r="AD860" s="458"/>
      <c r="AE860" s="461"/>
      <c r="AF860" s="458"/>
      <c r="AG860" s="459"/>
      <c r="AH860" s="458"/>
      <c r="AI860" s="461"/>
      <c r="AJ860" s="462"/>
      <c r="AK860" s="459"/>
      <c r="AL860" s="462"/>
      <c r="AM860" s="459"/>
      <c r="AN860" s="462"/>
      <c r="AO860" s="459"/>
    </row>
    <row r="861" spans="1:41" ht="15" x14ac:dyDescent="0.2">
      <c r="A861" s="383">
        <f t="shared" si="44"/>
        <v>45984</v>
      </c>
      <c r="B861" s="93" t="s">
        <v>285</v>
      </c>
      <c r="C861" s="101"/>
      <c r="D861" s="362"/>
      <c r="E861" s="363"/>
      <c r="F861" s="362"/>
      <c r="G861" s="363"/>
      <c r="H861" s="362"/>
      <c r="I861" s="365"/>
      <c r="J861" s="456"/>
      <c r="K861" s="454"/>
      <c r="L861" s="454"/>
      <c r="M861" s="455"/>
      <c r="N861" s="456"/>
      <c r="O861" s="454"/>
      <c r="P861" s="454"/>
      <c r="Q861" s="454"/>
      <c r="R861" s="454"/>
      <c r="S861" s="454"/>
      <c r="T861" s="454"/>
      <c r="U861" s="454"/>
      <c r="V861" s="454"/>
      <c r="W861" s="454"/>
      <c r="X861" s="454"/>
      <c r="Y861" s="454"/>
      <c r="Z861" s="454"/>
      <c r="AA861" s="454"/>
      <c r="AB861" s="454"/>
      <c r="AC861" s="454"/>
      <c r="AD861" s="454"/>
      <c r="AE861" s="428"/>
      <c r="AF861" s="454"/>
      <c r="AG861" s="455"/>
      <c r="AH861" s="454"/>
      <c r="AI861" s="428"/>
      <c r="AJ861" s="457"/>
      <c r="AK861" s="455"/>
      <c r="AL861" s="457"/>
      <c r="AM861" s="455"/>
      <c r="AN861" s="457"/>
      <c r="AO861" s="455"/>
    </row>
    <row r="862" spans="1:41" ht="15" x14ac:dyDescent="0.2">
      <c r="A862" s="383">
        <f t="shared" si="44"/>
        <v>45985</v>
      </c>
      <c r="B862" s="93" t="s">
        <v>2185</v>
      </c>
      <c r="C862" s="101" t="str">
        <f t="shared" si="45"/>
        <v>45985 0000H</v>
      </c>
      <c r="D862" s="261"/>
      <c r="E862" s="262"/>
      <c r="F862" s="261"/>
      <c r="G862" s="262"/>
      <c r="H862" s="261"/>
      <c r="I862" s="367"/>
      <c r="J862" s="460"/>
      <c r="K862" s="458"/>
      <c r="L862" s="458"/>
      <c r="M862" s="459"/>
      <c r="N862" s="460"/>
      <c r="O862" s="458"/>
      <c r="P862" s="458"/>
      <c r="Q862" s="458"/>
      <c r="R862" s="458"/>
      <c r="S862" s="458"/>
      <c r="T862" s="458"/>
      <c r="U862" s="458"/>
      <c r="V862" s="458"/>
      <c r="W862" s="458"/>
      <c r="X862" s="458"/>
      <c r="Y862" s="458"/>
      <c r="Z862" s="458"/>
      <c r="AA862" s="458"/>
      <c r="AB862" s="458"/>
      <c r="AC862" s="458"/>
      <c r="AD862" s="458"/>
      <c r="AE862" s="461"/>
      <c r="AF862" s="458"/>
      <c r="AG862" s="459"/>
      <c r="AH862" s="458"/>
      <c r="AI862" s="461"/>
      <c r="AJ862" s="462"/>
      <c r="AK862" s="459"/>
      <c r="AL862" s="462"/>
      <c r="AM862" s="459"/>
      <c r="AN862" s="462"/>
      <c r="AO862" s="459"/>
    </row>
    <row r="863" spans="1:41" ht="15" x14ac:dyDescent="0.2">
      <c r="A863" s="383">
        <f t="shared" si="44"/>
        <v>45985</v>
      </c>
      <c r="B863" s="93" t="s">
        <v>285</v>
      </c>
      <c r="C863" s="101" t="str">
        <f t="shared" si="45"/>
        <v>45985 1200H</v>
      </c>
      <c r="D863" s="362"/>
      <c r="E863" s="363"/>
      <c r="F863" s="362"/>
      <c r="G863" s="363"/>
      <c r="H863" s="362"/>
      <c r="I863" s="365"/>
      <c r="J863" s="456"/>
      <c r="K863" s="454"/>
      <c r="L863" s="454"/>
      <c r="M863" s="455"/>
      <c r="N863" s="456"/>
      <c r="O863" s="454"/>
      <c r="P863" s="454"/>
      <c r="Q863" s="454"/>
      <c r="R863" s="454"/>
      <c r="S863" s="454"/>
      <c r="T863" s="454"/>
      <c r="U863" s="454"/>
      <c r="V863" s="454"/>
      <c r="W863" s="454"/>
      <c r="X863" s="454"/>
      <c r="Y863" s="454"/>
      <c r="Z863" s="454"/>
      <c r="AA863" s="454"/>
      <c r="AB863" s="454"/>
      <c r="AC863" s="454"/>
      <c r="AD863" s="454"/>
      <c r="AE863" s="428"/>
      <c r="AF863" s="454"/>
      <c r="AG863" s="455"/>
      <c r="AH863" s="454"/>
      <c r="AI863" s="428"/>
      <c r="AJ863" s="457"/>
      <c r="AK863" s="455"/>
      <c r="AL863" s="457"/>
      <c r="AM863" s="455"/>
      <c r="AN863" s="457"/>
      <c r="AO863" s="455"/>
    </row>
    <row r="864" spans="1:41" ht="15" x14ac:dyDescent="0.2">
      <c r="A864" s="435">
        <f t="shared" si="44"/>
        <v>45986</v>
      </c>
      <c r="B864" s="436" t="s">
        <v>2185</v>
      </c>
      <c r="C864" s="437" t="str">
        <f t="shared" si="45"/>
        <v>45986 0000H</v>
      </c>
      <c r="D864" s="438"/>
      <c r="E864" s="439"/>
      <c r="F864" s="438"/>
      <c r="G864" s="439"/>
      <c r="H864" s="486"/>
      <c r="I864" s="487"/>
      <c r="J864" s="469"/>
      <c r="K864" s="467"/>
      <c r="L864" s="467"/>
      <c r="M864" s="468"/>
      <c r="N864" s="469"/>
      <c r="O864" s="467"/>
      <c r="P864" s="467"/>
      <c r="Q864" s="467"/>
      <c r="R864" s="467"/>
      <c r="S864" s="467"/>
      <c r="T864" s="467"/>
      <c r="U864" s="467"/>
      <c r="V864" s="467"/>
      <c r="W864" s="467"/>
      <c r="X864" s="467"/>
      <c r="Y864" s="467"/>
      <c r="Z864" s="467"/>
      <c r="AA864" s="467"/>
      <c r="AB864" s="467"/>
      <c r="AC864" s="467"/>
      <c r="AD864" s="467"/>
      <c r="AE864" s="470"/>
      <c r="AF864" s="467"/>
      <c r="AG864" s="468"/>
      <c r="AH864" s="467"/>
      <c r="AI864" s="470"/>
      <c r="AJ864" s="471"/>
      <c r="AK864" s="468"/>
      <c r="AL864" s="471"/>
      <c r="AM864" s="468"/>
      <c r="AN864" s="471"/>
      <c r="AO864" s="468"/>
    </row>
    <row r="865" spans="1:41" ht="15.75" thickBot="1" x14ac:dyDescent="0.25">
      <c r="A865" s="389">
        <f t="shared" si="44"/>
        <v>45986</v>
      </c>
      <c r="B865" s="390" t="s">
        <v>285</v>
      </c>
      <c r="C865" s="391" t="str">
        <f t="shared" si="45"/>
        <v>45986 1200H</v>
      </c>
      <c r="D865" s="392"/>
      <c r="E865" s="393"/>
      <c r="F865" s="447"/>
      <c r="G865" s="448"/>
      <c r="H865" s="392"/>
      <c r="I865" s="395"/>
      <c r="J865" s="474"/>
      <c r="K865" s="472"/>
      <c r="L865" s="472"/>
      <c r="M865" s="473"/>
      <c r="N865" s="474"/>
      <c r="O865" s="472"/>
      <c r="P865" s="472"/>
      <c r="Q865" s="472"/>
      <c r="R865" s="472"/>
      <c r="S865" s="472"/>
      <c r="T865" s="472"/>
      <c r="U865" s="472"/>
      <c r="V865" s="472"/>
      <c r="W865" s="472"/>
      <c r="X865" s="472"/>
      <c r="Y865" s="472"/>
      <c r="Z865" s="472"/>
      <c r="AA865" s="472"/>
      <c r="AB865" s="472"/>
      <c r="AC865" s="472"/>
      <c r="AD865" s="472"/>
      <c r="AE865" s="475"/>
      <c r="AF865" s="472"/>
      <c r="AG865" s="473"/>
      <c r="AH865" s="472"/>
      <c r="AI865" s="475"/>
      <c r="AJ865" s="476"/>
      <c r="AK865" s="473"/>
      <c r="AL865" s="476"/>
      <c r="AM865" s="473"/>
      <c r="AN865" s="476"/>
      <c r="AO865" s="473"/>
    </row>
  </sheetData>
  <mergeCells count="23">
    <mergeCell ref="H1:I2"/>
    <mergeCell ref="AH2:AI2"/>
    <mergeCell ref="Z2:AA2"/>
    <mergeCell ref="AB2:AC2"/>
    <mergeCell ref="V2:W2"/>
    <mergeCell ref="AF2:AG2"/>
    <mergeCell ref="R2:S2"/>
    <mergeCell ref="AL2:AM2"/>
    <mergeCell ref="AN2:AO2"/>
    <mergeCell ref="N1:AO1"/>
    <mergeCell ref="A1:A3"/>
    <mergeCell ref="B1:B3"/>
    <mergeCell ref="J2:K2"/>
    <mergeCell ref="L2:M2"/>
    <mergeCell ref="J1:M1"/>
    <mergeCell ref="D1:E2"/>
    <mergeCell ref="F1:G2"/>
    <mergeCell ref="N2:O2"/>
    <mergeCell ref="P2:Q2"/>
    <mergeCell ref="AJ2:AK2"/>
    <mergeCell ref="AD2:AE2"/>
    <mergeCell ref="T2:U2"/>
    <mergeCell ref="X2:Y2"/>
  </mergeCell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topLeftCell="K1" zoomScale="85" zoomScaleNormal="85" workbookViewId="0">
      <selection activeCell="V69" sqref="V6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</row>
    <row r="3" spans="1:39" ht="15" customHeight="1" x14ac:dyDescent="0.25">
      <c r="B3" s="121"/>
      <c r="C3" s="645" t="s">
        <v>2191</v>
      </c>
      <c r="D3" s="645" t="s">
        <v>2192</v>
      </c>
      <c r="E3" s="644" t="s">
        <v>2193</v>
      </c>
      <c r="F3" s="679" t="s">
        <v>2194</v>
      </c>
      <c r="G3" s="679" t="s">
        <v>2195</v>
      </c>
      <c r="H3" s="679" t="s">
        <v>2196</v>
      </c>
      <c r="I3" s="656" t="s">
        <v>2197</v>
      </c>
      <c r="J3" s="656" t="s">
        <v>2198</v>
      </c>
      <c r="K3" s="659"/>
      <c r="L3" s="656" t="s">
        <v>2199</v>
      </c>
      <c r="M3" s="659"/>
      <c r="N3" s="645" t="s">
        <v>2200</v>
      </c>
      <c r="O3" s="645"/>
      <c r="P3" s="645" t="s">
        <v>2201</v>
      </c>
      <c r="Q3" s="645"/>
      <c r="R3" s="662" t="s">
        <v>2202</v>
      </c>
      <c r="S3" s="663"/>
      <c r="T3" s="668" t="s">
        <v>2203</v>
      </c>
      <c r="U3" s="663"/>
      <c r="V3" s="671" t="s">
        <v>2204</v>
      </c>
      <c r="W3" s="674" t="s">
        <v>2205</v>
      </c>
      <c r="X3" s="677" t="s">
        <v>2206</v>
      </c>
      <c r="Y3" s="674" t="s">
        <v>2207</v>
      </c>
      <c r="Z3" s="671" t="s">
        <v>2208</v>
      </c>
      <c r="AA3" s="644" t="s">
        <v>2209</v>
      </c>
      <c r="AB3" s="644" t="s">
        <v>2210</v>
      </c>
      <c r="AC3" s="644" t="s">
        <v>2211</v>
      </c>
      <c r="AD3" s="121"/>
      <c r="AE3" s="121"/>
      <c r="AF3" s="121"/>
      <c r="AG3" s="146"/>
      <c r="AH3" s="646" t="s">
        <v>129</v>
      </c>
      <c r="AI3" s="648">
        <f ca="1">TODAY()</f>
        <v>45977</v>
      </c>
      <c r="AJ3" s="649"/>
      <c r="AK3" s="121"/>
    </row>
    <row r="4" spans="1:39" ht="15" customHeight="1" x14ac:dyDescent="0.3">
      <c r="B4" s="121"/>
      <c r="C4" s="645"/>
      <c r="D4" s="645"/>
      <c r="E4" s="645"/>
      <c r="F4" s="672"/>
      <c r="G4" s="672"/>
      <c r="H4" s="672"/>
      <c r="I4" s="657"/>
      <c r="J4" s="657"/>
      <c r="K4" s="660"/>
      <c r="L4" s="657"/>
      <c r="M4" s="660"/>
      <c r="N4" s="645"/>
      <c r="O4" s="645"/>
      <c r="P4" s="645"/>
      <c r="Q4" s="645"/>
      <c r="R4" s="664"/>
      <c r="S4" s="665"/>
      <c r="T4" s="669"/>
      <c r="U4" s="665"/>
      <c r="V4" s="672"/>
      <c r="W4" s="675"/>
      <c r="X4" s="678"/>
      <c r="Y4" s="675"/>
      <c r="Z4" s="672"/>
      <c r="AA4" s="645"/>
      <c r="AB4" s="645"/>
      <c r="AC4" s="645"/>
      <c r="AD4" s="121"/>
      <c r="AE4" s="121"/>
      <c r="AF4" s="121"/>
      <c r="AG4" s="155" t="s">
        <v>2212</v>
      </c>
      <c r="AH4" s="647"/>
      <c r="AI4" s="650"/>
      <c r="AJ4" s="651"/>
      <c r="AK4" s="121"/>
    </row>
    <row r="5" spans="1:39" ht="15" customHeight="1" x14ac:dyDescent="0.25">
      <c r="B5" s="121"/>
      <c r="C5" s="645"/>
      <c r="D5" s="645"/>
      <c r="E5" s="645"/>
      <c r="F5" s="672"/>
      <c r="G5" s="672"/>
      <c r="H5" s="672"/>
      <c r="I5" s="657"/>
      <c r="J5" s="658"/>
      <c r="K5" s="661"/>
      <c r="L5" s="658"/>
      <c r="M5" s="661"/>
      <c r="N5" s="645"/>
      <c r="O5" s="645"/>
      <c r="P5" s="645"/>
      <c r="Q5" s="645"/>
      <c r="R5" s="666"/>
      <c r="S5" s="667"/>
      <c r="T5" s="670"/>
      <c r="U5" s="667"/>
      <c r="V5" s="672"/>
      <c r="W5" s="675"/>
      <c r="X5" s="678"/>
      <c r="Y5" s="675"/>
      <c r="Z5" s="672"/>
      <c r="AA5" s="645"/>
      <c r="AB5" s="645"/>
      <c r="AC5" s="645"/>
      <c r="AD5" s="121"/>
      <c r="AE5" s="121"/>
      <c r="AF5" s="121"/>
      <c r="AG5" s="146"/>
      <c r="AH5" s="646" t="s">
        <v>2213</v>
      </c>
      <c r="AI5" s="652" t="str">
        <f ca="1">IF(_xlfn.NUMBERVALUE(TEXT(NOW(), "H")) &lt; 12,"0000h","1200h")</f>
        <v>1200h</v>
      </c>
      <c r="AJ5" s="653"/>
      <c r="AK5" s="121"/>
      <c r="AL5" s="68"/>
    </row>
    <row r="6" spans="1:39" x14ac:dyDescent="0.25">
      <c r="B6" s="121"/>
      <c r="C6" s="645"/>
      <c r="D6" s="645"/>
      <c r="E6" s="645"/>
      <c r="F6" s="673"/>
      <c r="G6" s="673"/>
      <c r="H6" s="673"/>
      <c r="I6" s="658"/>
      <c r="J6" s="144" t="s">
        <v>2214</v>
      </c>
      <c r="K6" s="144" t="s">
        <v>2215</v>
      </c>
      <c r="L6" s="144" t="s">
        <v>2214</v>
      </c>
      <c r="M6" s="144" t="s">
        <v>2215</v>
      </c>
      <c r="N6" s="144"/>
      <c r="O6" s="144"/>
      <c r="P6" s="144" t="s">
        <v>2214</v>
      </c>
      <c r="Q6" s="144" t="s">
        <v>2215</v>
      </c>
      <c r="R6" s="165" t="s">
        <v>2214</v>
      </c>
      <c r="S6" s="144" t="s">
        <v>2215</v>
      </c>
      <c r="T6" s="144" t="s">
        <v>2214</v>
      </c>
      <c r="U6" s="144" t="s">
        <v>2215</v>
      </c>
      <c r="V6" s="673"/>
      <c r="W6" s="676"/>
      <c r="X6" s="678"/>
      <c r="Y6" s="676"/>
      <c r="Z6" s="673"/>
      <c r="AA6" s="645"/>
      <c r="AB6" s="645"/>
      <c r="AC6" s="645"/>
      <c r="AD6" s="121"/>
      <c r="AE6" s="121"/>
      <c r="AF6" s="121"/>
      <c r="AG6" s="121"/>
      <c r="AH6" s="647"/>
      <c r="AI6" s="654"/>
      <c r="AJ6" s="655"/>
      <c r="AK6" s="121"/>
      <c r="AM6" s="162"/>
    </row>
    <row r="7" spans="1:39" ht="8.1" customHeight="1" x14ac:dyDescent="0.25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1"/>
      <c r="AE7" s="121"/>
      <c r="AF7" s="121"/>
      <c r="AG7" s="121"/>
      <c r="AH7" s="121"/>
      <c r="AI7" s="121"/>
      <c r="AJ7" s="121"/>
      <c r="AK7" s="121"/>
    </row>
    <row r="8" spans="1:39" ht="15.75" thickBot="1" x14ac:dyDescent="0.3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6"/>
      <c r="AD8" s="121"/>
      <c r="AE8" s="117"/>
      <c r="AF8" s="118"/>
      <c r="AG8" s="118"/>
      <c r="AH8" s="118"/>
      <c r="AI8" s="118"/>
      <c r="AJ8" s="119"/>
      <c r="AK8" s="121"/>
    </row>
    <row r="9" spans="1:39" ht="19.899999999999999" customHeight="1" x14ac:dyDescent="0.25">
      <c r="A9" s="110"/>
      <c r="B9" s="121"/>
      <c r="C9" s="140" t="s">
        <v>2216</v>
      </c>
      <c r="D9" s="174">
        <f>11896.56</f>
        <v>11896.56</v>
      </c>
      <c r="E9" s="314">
        <f>D9*11+(20*24*24)</f>
        <v>142382.15999999997</v>
      </c>
      <c r="F9" s="137">
        <v>45955</v>
      </c>
      <c r="G9" s="138" t="s">
        <v>285</v>
      </c>
      <c r="H9" s="175">
        <f ca="1" xml:space="preserve"> NOW() - (F9 + TIME(LEFT($G$9, 2), MID($G$9, 3, 2), 0))</f>
        <v>22.469951273145853</v>
      </c>
      <c r="I9" s="176">
        <f ca="1">((DATE(YEAR(F9),MONTH(F9)+1,25)) + TIME(LEFT("1200H", 2), MID("1200H", 3, 2), 0)) - ($AI$3 + TIME(LEFT(NOW(), 2), MID(NOW(), 3, 2), 0))</f>
        <v>8.5576388888875954</v>
      </c>
      <c r="J9" s="182">
        <v>1066.04</v>
      </c>
      <c r="K9" s="182">
        <v>49.67</v>
      </c>
      <c r="L9" s="182">
        <v>1108.67</v>
      </c>
      <c r="M9" s="182">
        <v>6.2</v>
      </c>
      <c r="N9" s="127"/>
      <c r="O9" s="127"/>
      <c r="P9" s="174"/>
      <c r="Q9" s="174"/>
      <c r="R9" s="183">
        <f>INDEX(BILLING!$D:$D,MATCH($F9&amp;" "&amp;$G9,BILLING!$C:$C,0))</f>
        <v>3637.95</v>
      </c>
      <c r="S9" s="183">
        <f>INDEX(BILLING!$E:$E,MATCH($F9&amp;" "&amp;$G9,BILLING!$C:$C,0))</f>
        <v>49.8</v>
      </c>
      <c r="T9" s="183">
        <f>INDEX(BILLING!$F:$F,MATCH($F9&amp;" "&amp;$G9,BILLING!$C:$C,0))</f>
        <v>1139.96</v>
      </c>
      <c r="U9" s="183">
        <f>INDEX(BILLING!$G:$G,MATCH($F9&amp;" "&amp;$G9,BILLING!$C:$C,0))</f>
        <v>6.21</v>
      </c>
      <c r="V9" s="177">
        <f>D9/30/24</f>
        <v>16.523</v>
      </c>
      <c r="W9" s="331" cm="1">
        <f t="array" aca="1" ref="W9" ca="1">INDIRECT(TEXT(DAY(TODAY()),"0")&amp;"!AI12")</f>
        <v>391.99999999999983</v>
      </c>
      <c r="X9" s="174">
        <f ca="1">AC9+W9</f>
        <v>9028.6399999999976</v>
      </c>
      <c r="Y9" s="179">
        <f ca="1">X9/H9/24</f>
        <v>16.742062711231913</v>
      </c>
      <c r="Z9" s="180">
        <f ca="1">AC9/H9/24</f>
        <v>16.015166015516623</v>
      </c>
      <c r="AA9" s="182"/>
      <c r="AB9" s="284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133208.16</v>
      </c>
      <c r="AC9" s="315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8636.6399999999976</v>
      </c>
      <c r="AD9" s="121"/>
      <c r="AE9" s="120" t="s">
        <v>2217</v>
      </c>
      <c r="AF9" s="638">
        <f ca="1">$AB$9/$E$9</f>
        <v>0.93556777056900964</v>
      </c>
      <c r="AG9" s="639"/>
      <c r="AH9" s="639"/>
      <c r="AI9" s="640"/>
      <c r="AJ9" s="113"/>
      <c r="AK9" s="121"/>
    </row>
    <row r="10" spans="1:39" ht="15.75" thickBot="1" x14ac:dyDescent="0.3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91"/>
      <c r="Q10" s="191"/>
      <c r="R10" s="174"/>
      <c r="S10" s="174"/>
      <c r="T10" s="174"/>
      <c r="U10" s="174"/>
      <c r="V10" s="181"/>
      <c r="W10" s="127"/>
      <c r="X10" s="309"/>
      <c r="Y10" s="127"/>
      <c r="Z10" s="181"/>
      <c r="AA10" s="127"/>
      <c r="AB10" s="295"/>
      <c r="AC10" s="289"/>
      <c r="AD10" s="121"/>
      <c r="AE10" s="120"/>
      <c r="AF10" s="641"/>
      <c r="AG10" s="642"/>
      <c r="AH10" s="642"/>
      <c r="AI10" s="643"/>
      <c r="AJ10" s="113"/>
      <c r="AK10" s="121"/>
    </row>
    <row r="11" spans="1:39" ht="8.1" customHeight="1" thickBot="1" x14ac:dyDescent="0.3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91"/>
      <c r="Q11" s="191"/>
      <c r="R11" s="174"/>
      <c r="S11" s="174"/>
      <c r="T11" s="174"/>
      <c r="U11" s="174"/>
      <c r="V11" s="181"/>
      <c r="W11" s="127"/>
      <c r="X11" s="309"/>
      <c r="Y11" s="127"/>
      <c r="Z11" s="181"/>
      <c r="AA11" s="127"/>
      <c r="AB11" s="295"/>
      <c r="AC11" s="289"/>
      <c r="AD11" s="121"/>
      <c r="AE11" s="120"/>
      <c r="AF11" s="112"/>
      <c r="AG11" s="112"/>
      <c r="AH11" s="112"/>
      <c r="AI11" s="112"/>
      <c r="AJ11" s="113"/>
      <c r="AK11" s="121"/>
    </row>
    <row r="12" spans="1:39" x14ac:dyDescent="0.25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74"/>
      <c r="U12" s="174"/>
      <c r="V12" s="181"/>
      <c r="W12" s="178"/>
      <c r="X12" s="174"/>
      <c r="Y12" s="178"/>
      <c r="Z12" s="181"/>
      <c r="AA12" s="172"/>
      <c r="AB12" s="173"/>
      <c r="AC12" s="289"/>
      <c r="AD12" s="121"/>
      <c r="AE12" s="120" t="s">
        <v>2218</v>
      </c>
      <c r="AF12" s="638">
        <f ca="1">$AC$9/$D$9</f>
        <v>0.7259779297544835</v>
      </c>
      <c r="AG12" s="639"/>
      <c r="AH12" s="639"/>
      <c r="AI12" s="640"/>
      <c r="AJ12" s="113"/>
      <c r="AK12" s="121"/>
    </row>
    <row r="13" spans="1:39" ht="15.75" thickBot="1" x14ac:dyDescent="0.3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85"/>
      <c r="Q13" s="185"/>
      <c r="R13" s="174"/>
      <c r="S13" s="174"/>
      <c r="T13" s="174"/>
      <c r="U13" s="174"/>
      <c r="V13" s="181"/>
      <c r="W13" s="127"/>
      <c r="X13" s="309"/>
      <c r="Y13" s="127"/>
      <c r="Z13" s="181"/>
      <c r="AA13" s="127"/>
      <c r="AB13" s="295"/>
      <c r="AC13" s="289"/>
      <c r="AD13" s="121"/>
      <c r="AE13" s="111"/>
      <c r="AF13" s="641"/>
      <c r="AG13" s="642"/>
      <c r="AH13" s="642"/>
      <c r="AI13" s="643"/>
      <c r="AJ13" s="113"/>
      <c r="AK13" s="121"/>
    </row>
    <row r="14" spans="1:39" x14ac:dyDescent="0.25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56"/>
      <c r="S14" s="156"/>
      <c r="T14" s="156"/>
      <c r="U14" s="156"/>
      <c r="V14" s="151"/>
      <c r="W14" s="130"/>
      <c r="X14" s="310"/>
      <c r="Y14" s="130"/>
      <c r="Z14" s="151"/>
      <c r="AA14" s="130"/>
      <c r="AB14" s="296"/>
      <c r="AC14" s="290"/>
      <c r="AD14" s="121"/>
      <c r="AE14" s="114"/>
      <c r="AF14" s="115"/>
      <c r="AG14" s="115"/>
      <c r="AH14" s="115"/>
      <c r="AI14" s="115"/>
      <c r="AJ14" s="116"/>
      <c r="AK14" s="121"/>
    </row>
    <row r="15" spans="1:39" ht="8.1" hidden="1" customHeight="1" x14ac:dyDescent="0.25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57"/>
      <c r="S15" s="157"/>
      <c r="T15" s="157"/>
      <c r="U15" s="157"/>
      <c r="V15" s="152"/>
      <c r="W15" s="122"/>
      <c r="X15" s="311"/>
      <c r="Y15" s="122"/>
      <c r="Z15" s="152"/>
      <c r="AA15" s="122"/>
      <c r="AB15" s="291"/>
      <c r="AC15" s="291"/>
      <c r="AD15" s="121"/>
      <c r="AE15" s="121"/>
      <c r="AF15" s="121"/>
      <c r="AG15" s="121"/>
      <c r="AH15" s="121"/>
      <c r="AI15" s="121"/>
      <c r="AJ15" s="121"/>
      <c r="AK15" s="121"/>
    </row>
    <row r="16" spans="1:39" ht="15.75" hidden="1" thickBot="1" x14ac:dyDescent="0.3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58"/>
      <c r="S16" s="158"/>
      <c r="T16" s="158"/>
      <c r="U16" s="158"/>
      <c r="V16" s="153"/>
      <c r="W16" s="132"/>
      <c r="X16" s="312"/>
      <c r="Y16" s="132"/>
      <c r="Z16" s="153"/>
      <c r="AA16" s="188"/>
      <c r="AB16" s="330" t="s">
        <v>2219</v>
      </c>
      <c r="AC16" s="292"/>
      <c r="AD16" s="121"/>
      <c r="AE16" s="117"/>
      <c r="AF16" s="118"/>
      <c r="AG16" s="118"/>
      <c r="AH16" s="118"/>
      <c r="AI16" s="118"/>
      <c r="AJ16" s="119"/>
      <c r="AK16" s="121"/>
    </row>
    <row r="17" spans="2:39" ht="19.899999999999999" hidden="1" customHeight="1" x14ac:dyDescent="0.25">
      <c r="B17" s="121"/>
      <c r="C17" s="140" t="s">
        <v>2220</v>
      </c>
      <c r="D17" s="317">
        <f>56696/365*30</f>
        <v>4659.9452054794519</v>
      </c>
      <c r="E17" s="317">
        <f>56696</f>
        <v>56696</v>
      </c>
      <c r="F17" s="137">
        <v>45955</v>
      </c>
      <c r="G17" s="138" t="s">
        <v>285</v>
      </c>
      <c r="H17" s="175">
        <f ca="1" xml:space="preserve"> NOW() - (F17 + TIME(LEFT($G$17, 2), MID($G$17, 3, 2), 0))</f>
        <v>22.469951273145853</v>
      </c>
      <c r="I17" s="176">
        <f ca="1">((DATE(YEAR(F17),MONTH(F17)+1,25)) + TIME(LEFT("1200H", 2), MID("1200H", 3, 2), 0)) - ($AI$3 + TIME(LEFT(NOW(), 2), MID(NOW(), 3, 2), 0))</f>
        <v>8.5576388888875954</v>
      </c>
      <c r="J17" s="148"/>
      <c r="K17" s="148"/>
      <c r="L17" s="148"/>
      <c r="M17" s="148"/>
      <c r="N17" s="148"/>
      <c r="O17" s="148"/>
      <c r="P17" s="148"/>
      <c r="Q17" s="148"/>
      <c r="R17" s="127"/>
      <c r="S17" s="127"/>
      <c r="T17" s="127"/>
      <c r="U17" s="127"/>
      <c r="V17" s="177">
        <f>D17/30/24</f>
        <v>6.4721461187214615</v>
      </c>
      <c r="W17" s="178">
        <f ca="1">SUM(W20:W21)</f>
        <v>0</v>
      </c>
      <c r="X17" s="174">
        <f ca="1">AC17+W17</f>
        <v>-707878.17799999996</v>
      </c>
      <c r="Y17" s="179">
        <f ca="1">X17/H17/24</f>
        <v>-1312.6385422376559</v>
      </c>
      <c r="Z17" s="180">
        <f ca="1">AC17/H17/24</f>
        <v>-1312.6385422376559</v>
      </c>
      <c r="AA17" s="189"/>
      <c r="AB17" s="298">
        <f ca="1">AB20+AB21</f>
        <v>-682879.52599999995</v>
      </c>
      <c r="AC17" s="315">
        <f ca="1">AC20+AC21</f>
        <v>-707878.17799999996</v>
      </c>
      <c r="AD17" s="121"/>
      <c r="AE17" s="120" t="s">
        <v>2217</v>
      </c>
      <c r="AF17" s="638">
        <f ca="1">$AB$17/$E$17</f>
        <v>-12.044580323126851</v>
      </c>
      <c r="AG17" s="639"/>
      <c r="AH17" s="639"/>
      <c r="AI17" s="640"/>
      <c r="AJ17" s="113"/>
      <c r="AK17" s="121"/>
    </row>
    <row r="18" spans="2:39" ht="15.75" hidden="1" customHeight="1" thickBot="1" x14ac:dyDescent="0.3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 t="s">
        <v>2221</v>
      </c>
      <c r="R18" s="174"/>
      <c r="S18" s="174"/>
      <c r="T18" s="174"/>
      <c r="U18" s="174"/>
      <c r="V18" s="181"/>
      <c r="W18" s="127"/>
      <c r="X18" s="309"/>
      <c r="Y18" s="127"/>
      <c r="Z18" s="181"/>
      <c r="AA18" s="127"/>
      <c r="AB18" s="299"/>
      <c r="AC18" s="293"/>
      <c r="AD18" s="121"/>
      <c r="AE18" s="120"/>
      <c r="AF18" s="641"/>
      <c r="AG18" s="642"/>
      <c r="AH18" s="642"/>
      <c r="AI18" s="643"/>
      <c r="AJ18" s="113"/>
      <c r="AK18" s="121"/>
    </row>
    <row r="19" spans="2:39" ht="8.1" hidden="1" customHeight="1" thickBot="1" x14ac:dyDescent="0.3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74"/>
      <c r="S19" s="174"/>
      <c r="T19" s="174"/>
      <c r="U19" s="174"/>
      <c r="V19" s="181"/>
      <c r="W19" s="127"/>
      <c r="X19" s="309"/>
      <c r="Y19" s="127"/>
      <c r="Z19" s="181"/>
      <c r="AA19" s="127"/>
      <c r="AB19" s="299"/>
      <c r="AC19" s="293"/>
      <c r="AD19" s="121"/>
      <c r="AE19" s="120"/>
      <c r="AF19" s="112"/>
      <c r="AG19" s="112"/>
      <c r="AH19" s="112"/>
      <c r="AI19" s="112"/>
      <c r="AJ19" s="113"/>
      <c r="AK19" s="121"/>
    </row>
    <row r="20" spans="2:39" ht="15" hidden="1" customHeight="1" x14ac:dyDescent="0.25">
      <c r="B20" s="121"/>
      <c r="C20" s="120" t="s">
        <v>150</v>
      </c>
      <c r="D20" s="127"/>
      <c r="E20" s="127"/>
      <c r="F20" s="185"/>
      <c r="G20" s="186"/>
      <c r="H20" s="187"/>
      <c r="I20" s="187"/>
      <c r="J20" s="127"/>
      <c r="K20" s="127"/>
      <c r="L20" s="284">
        <v>73997.59</v>
      </c>
      <c r="M20" s="284">
        <v>901.18</v>
      </c>
      <c r="N20" s="127"/>
      <c r="O20" s="127"/>
      <c r="P20" s="171">
        <v>74762.399999999994</v>
      </c>
      <c r="Q20" s="171">
        <v>911.77</v>
      </c>
      <c r="R20" s="174"/>
      <c r="S20" s="174"/>
      <c r="T20" s="183">
        <f>BILLING!$J$816</f>
        <v>78474.89</v>
      </c>
      <c r="U20" s="183">
        <f>BILLING!$K$816</f>
        <v>985.16</v>
      </c>
      <c r="V20" s="181"/>
      <c r="W20" s="331" cm="1">
        <f t="array" aca="1" ref="W20" ca="1">INDIRECT(TEXT(DAY(TODAY()),"0")&amp;"!AI18")</f>
        <v>0</v>
      </c>
      <c r="X20" s="174"/>
      <c r="Y20" s="178"/>
      <c r="Z20" s="181"/>
      <c r="AA20" s="172"/>
      <c r="AB20" s="300">
        <f ca="1">(((((INDEX(BILLING!$J:$J,MATCH($AI$3&amp;" "&amp;$AI$5,BILLING!$C:$C,0))-P20)*$D$61)-
((INDEX(BILLING!$K:$K,MATCH($AI$3&amp;" "&amp;$AI$5,BILLING!$C:$C,0))-Q20)*$D$61))))/1000</f>
        <v>-310172.64600000001</v>
      </c>
      <c r="AC20" s="288">
        <f ca="1">(((((INDEX(BILLING!$J:$J,MATCH($AI$3&amp;" "&amp;$AI$5,BILLING!$C:$C,0))-T20)*$D$61)-
((INDEX(BILLING!$K:$K,MATCH($AI$3&amp;" "&amp;$AI$5,BILLING!$C:$C,0))-U20)*$D$61))))/1000</f>
        <v>-325456.86599999998</v>
      </c>
      <c r="AD20" s="121"/>
      <c r="AE20" s="120" t="s">
        <v>2218</v>
      </c>
      <c r="AF20" s="638">
        <f ca="1">$AC$17/$D$17</f>
        <v>-151.90697460726213</v>
      </c>
      <c r="AG20" s="639"/>
      <c r="AH20" s="639"/>
      <c r="AI20" s="640"/>
      <c r="AJ20" s="113"/>
      <c r="AK20" s="121"/>
    </row>
    <row r="21" spans="2:39" ht="15.75" hidden="1" customHeight="1" thickBot="1" x14ac:dyDescent="0.3">
      <c r="B21" s="121"/>
      <c r="C21" s="120" t="s">
        <v>151</v>
      </c>
      <c r="D21" s="127"/>
      <c r="E21" s="127"/>
      <c r="F21" s="185"/>
      <c r="G21" s="186"/>
      <c r="H21" s="187"/>
      <c r="I21" s="187"/>
      <c r="J21" s="127"/>
      <c r="K21" s="127"/>
      <c r="L21" s="284">
        <v>33090.730000000003</v>
      </c>
      <c r="M21" s="284">
        <v>104.01</v>
      </c>
      <c r="N21" s="127"/>
      <c r="O21" s="127"/>
      <c r="P21" s="171">
        <v>33383.839999999997</v>
      </c>
      <c r="Q21" s="171">
        <v>106.44</v>
      </c>
      <c r="R21" s="174"/>
      <c r="S21" s="174"/>
      <c r="T21" s="183">
        <f>BILLING!$L$816</f>
        <v>34264.82</v>
      </c>
      <c r="U21" s="183">
        <f>BILLING!$M$816</f>
        <v>120.06</v>
      </c>
      <c r="V21" s="181"/>
      <c r="W21" s="331" cm="1">
        <f t="array" aca="1" ref="W21" ca="1">INDIRECT(TEXT(DAY(TODAY()),"0")&amp;"!AI23")</f>
        <v>0</v>
      </c>
      <c r="X21" s="174"/>
      <c r="Y21" s="178"/>
      <c r="Z21" s="181"/>
      <c r="AA21" s="172"/>
      <c r="AB21" s="300">
        <f ca="1">(((((INDEX(BILLING!$L:$L,MATCH($AI$3&amp;" "&amp;$AI$5,BILLING!$C:$C,0))-P21)*$D$62)-
((INDEX(BILLING!$M:$M,MATCH($AI$3&amp;" "&amp;$AI$5,BILLING!$C:$C,0))-Q21)*$D$62))))/1000</f>
        <v>-372706.87999999995</v>
      </c>
      <c r="AC21" s="288">
        <f ca="1">(((((INDEX(BILLING!$L:$L,MATCH($AI$3&amp;" "&amp;$AI$5,BILLING!$C:$C,0))-T21)*$D$62)-
((INDEX(BILLING!$M:$M,MATCH($AI$3&amp;" "&amp;$AI$5,BILLING!$C:$C,0))-U21)*$D$62))))/1000</f>
        <v>-382421.31199999998</v>
      </c>
      <c r="AD21" s="121"/>
      <c r="AE21" s="120"/>
      <c r="AF21" s="641"/>
      <c r="AG21" s="642"/>
      <c r="AH21" s="642"/>
      <c r="AI21" s="643"/>
      <c r="AJ21" s="113"/>
      <c r="AK21" s="121"/>
    </row>
    <row r="22" spans="2:39" hidden="1" x14ac:dyDescent="0.25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56"/>
      <c r="S22" s="156"/>
      <c r="T22" s="156"/>
      <c r="U22" s="156"/>
      <c r="V22" s="151"/>
      <c r="W22" s="130"/>
      <c r="X22" s="310"/>
      <c r="Y22" s="130"/>
      <c r="Z22" s="151"/>
      <c r="AA22" s="130"/>
      <c r="AB22" s="296"/>
      <c r="AC22" s="290"/>
      <c r="AD22" s="121"/>
      <c r="AE22" s="114"/>
      <c r="AF22" s="115"/>
      <c r="AG22" s="115"/>
      <c r="AH22" s="115"/>
      <c r="AI22" s="115"/>
      <c r="AJ22" s="116"/>
      <c r="AK22" s="121"/>
    </row>
    <row r="23" spans="2:39" ht="8.1" customHeight="1" x14ac:dyDescent="0.25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59"/>
      <c r="S23" s="159"/>
      <c r="T23" s="159"/>
      <c r="U23" s="159"/>
      <c r="V23" s="154"/>
      <c r="W23" s="134"/>
      <c r="X23" s="313"/>
      <c r="Y23" s="134"/>
      <c r="Z23" s="154"/>
      <c r="AA23" s="134"/>
      <c r="AB23" s="294"/>
      <c r="AC23" s="294"/>
      <c r="AD23" s="121"/>
      <c r="AE23" s="121"/>
      <c r="AF23" s="121"/>
      <c r="AG23" s="121"/>
      <c r="AH23" s="121"/>
      <c r="AI23" s="121"/>
      <c r="AJ23" s="121"/>
      <c r="AK23" s="121"/>
    </row>
    <row r="24" spans="2:39" ht="15.75" thickBot="1" x14ac:dyDescent="0.3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58"/>
      <c r="S24" s="158"/>
      <c r="T24" s="158"/>
      <c r="U24" s="158"/>
      <c r="V24" s="153"/>
      <c r="W24" s="132"/>
      <c r="X24" s="312"/>
      <c r="Y24" s="132"/>
      <c r="Z24" s="153"/>
      <c r="AA24" s="132"/>
      <c r="AB24" s="297"/>
      <c r="AC24" s="292"/>
      <c r="AD24" s="121"/>
      <c r="AE24" s="117"/>
      <c r="AF24" s="118"/>
      <c r="AG24" s="118"/>
      <c r="AH24" s="118"/>
      <c r="AI24" s="118"/>
      <c r="AJ24" s="119"/>
      <c r="AK24" s="121"/>
    </row>
    <row r="25" spans="2:39" ht="19.899999999999999" customHeight="1" x14ac:dyDescent="0.25">
      <c r="B25" s="121"/>
      <c r="C25" s="140" t="s">
        <v>2222</v>
      </c>
      <c r="D25" s="184">
        <f>E25/12</f>
        <v>15000</v>
      </c>
      <c r="E25" s="174">
        <v>180000</v>
      </c>
      <c r="F25" s="137">
        <v>45955</v>
      </c>
      <c r="G25" s="138" t="s">
        <v>285</v>
      </c>
      <c r="H25" s="175">
        <f ca="1" xml:space="preserve"> NOW() - (F25 + TIME(LEFT($G$25, 2), MID($G$25, 3, 2), 0))</f>
        <v>22.469951273145853</v>
      </c>
      <c r="I25" s="176">
        <f ca="1">((DATE(YEAR(F25),MONTH(F25)+1,25)) + TIME(LEFT("1200H", 2), MID("1200H", 3, 2), 0)) - ($AI$3 + TIME(LEFT(NOW(), 2), MID(NOW(), 3, 2), 0))</f>
        <v>8.5576388888875954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4"/>
      <c r="U25" s="174"/>
      <c r="V25" s="177">
        <f>D25/30/24</f>
        <v>20.833333333333332</v>
      </c>
      <c r="W25" s="178">
        <f ca="1">SUM(W28:W31)</f>
        <v>0</v>
      </c>
      <c r="X25" s="174">
        <f ca="1">AC25+W25</f>
        <v>9424.3200000000143</v>
      </c>
      <c r="Y25" s="179">
        <f ca="1">X25/H25/24</f>
        <v>17.475783335111092</v>
      </c>
      <c r="Z25" s="180">
        <f ca="1">AC25/H25/24</f>
        <v>17.475783335111092</v>
      </c>
      <c r="AA25" s="189">
        <f ca="1">SUM(AA28:AA29)</f>
        <v>703335.90000000014</v>
      </c>
      <c r="AB25" s="298">
        <f ca="1">SUM(AB28:AB32)</f>
        <v>157955.28470240007</v>
      </c>
      <c r="AC25" s="315">
        <f ca="1">SUM(AC28:AC32)</f>
        <v>9424.3200000000143</v>
      </c>
      <c r="AD25" s="121"/>
      <c r="AE25" s="120" t="s">
        <v>2217</v>
      </c>
      <c r="AF25" s="638">
        <f ca="1">AB25/$E$25</f>
        <v>0.8775293594577781</v>
      </c>
      <c r="AG25" s="639"/>
      <c r="AH25" s="639"/>
      <c r="AI25" s="640"/>
      <c r="AJ25" s="113"/>
      <c r="AK25" s="121"/>
      <c r="AM25" s="194">
        <f ca="1">(E25-AB25)/67/24</f>
        <v>13.709400060696476</v>
      </c>
    </row>
    <row r="26" spans="2:39" ht="15.75" customHeight="1" thickBot="1" x14ac:dyDescent="0.3">
      <c r="B26" s="121"/>
      <c r="C26" s="120" t="s">
        <v>2223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74"/>
      <c r="S26" s="174"/>
      <c r="T26" s="174"/>
      <c r="U26" s="174"/>
      <c r="V26" s="181"/>
      <c r="W26" s="178"/>
      <c r="X26" s="309"/>
      <c r="Y26" s="127"/>
      <c r="Z26" s="181"/>
      <c r="AA26" s="127"/>
      <c r="AB26" s="299"/>
      <c r="AC26" s="293"/>
      <c r="AD26" s="121"/>
      <c r="AE26" s="120"/>
      <c r="AF26" s="641"/>
      <c r="AG26" s="642"/>
      <c r="AH26" s="642"/>
      <c r="AI26" s="643"/>
      <c r="AJ26" s="113"/>
      <c r="AK26" s="121"/>
    </row>
    <row r="27" spans="2:39" ht="8.1" customHeight="1" thickBot="1" x14ac:dyDescent="0.3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74"/>
      <c r="S27" s="174"/>
      <c r="T27" s="174"/>
      <c r="U27" s="174"/>
      <c r="V27" s="181"/>
      <c r="W27" s="178"/>
      <c r="X27" s="309"/>
      <c r="Y27" s="127"/>
      <c r="Z27" s="181"/>
      <c r="AA27" s="127"/>
      <c r="AB27" s="299"/>
      <c r="AC27" s="293"/>
      <c r="AD27" s="121"/>
      <c r="AE27" s="120"/>
      <c r="AF27" s="112"/>
      <c r="AG27" s="112"/>
      <c r="AH27" s="112"/>
      <c r="AI27" s="112"/>
      <c r="AJ27" s="113"/>
      <c r="AK27" s="121"/>
    </row>
    <row r="28" spans="2:39" ht="15" customHeight="1" x14ac:dyDescent="0.25">
      <c r="B28" s="121"/>
      <c r="C28" s="120" t="s">
        <v>2224</v>
      </c>
      <c r="D28" s="127"/>
      <c r="E28" s="127"/>
      <c r="F28" s="185"/>
      <c r="G28" s="186"/>
      <c r="H28" s="187"/>
      <c r="I28" s="187"/>
      <c r="J28" s="284">
        <v>33080.6</v>
      </c>
      <c r="K28" s="284">
        <v>28.9</v>
      </c>
      <c r="L28" s="174"/>
      <c r="M28" s="174"/>
      <c r="N28" s="174"/>
      <c r="O28" s="174"/>
      <c r="P28" s="174"/>
      <c r="Q28" s="174"/>
      <c r="R28" s="183">
        <f>INDEX(BILLING!$P:$P,MATCH($F25&amp;" "&amp;$G25,BILLING!$C:$C,0))</f>
        <v>35702.300000000003</v>
      </c>
      <c r="S28" s="183">
        <f>INDEX(BILLING!$Q:$Q,MATCH($F25&amp;" "&amp;$G25,BILLING!$C:$C,0))</f>
        <v>36.1</v>
      </c>
      <c r="T28" s="174"/>
      <c r="U28" s="174"/>
      <c r="V28" s="181"/>
      <c r="W28" s="331" cm="1">
        <f t="array" aca="1" ref="W28" ca="1">INDIRECT(TEXT(DAY(TODAY()),"0")&amp;"!AI26")</f>
        <v>0</v>
      </c>
      <c r="X28" s="174"/>
      <c r="Y28" s="178"/>
      <c r="Z28" s="181"/>
      <c r="AA28" s="172">
        <f ca="1">(((((INDEX(BILLING!$P:$P,MATCH($AI$3&amp;" "&amp;$AI$5,BILLING!$C:$C,0))-P28)*$D$60)-
((INDEX(BILLING!$Q:$Q,MATCH($AI$3&amp;" "&amp;$AI$5,BILLING!$C:$C,0))-Q28)*$D$60))))/1000</f>
        <v>430178.40000000008</v>
      </c>
      <c r="AB28" s="300">
        <f ca="1">(((((INDEX(BILLING!$P:$P,MATCH($AI$3&amp;" "&amp;$AI$5,BILLING!$C:$C,0))-J28)*$D$60)-
((INDEX(BILLING!$Q:$Q,MATCH($AI$3&amp;" "&amp;$AI$5,BILLING!$C:$C,0))-K28)*$D$60))))/1000</f>
        <v>33558.000000000051</v>
      </c>
      <c r="AC28" s="288">
        <f ca="1">(((((INDEX(BILLING!$P:$P,MATCH($AI$3&amp;" "&amp;$AI$5,BILLING!$C:$C,0))-R28)*$D$60)-
((INDEX(BILLING!$Q:$Q,MATCH($AI$3&amp;" "&amp;$AI$5,BILLING!$C:$C,0))-S28)*$D$60))))/1000</f>
        <v>2184</v>
      </c>
      <c r="AD28" s="121"/>
      <c r="AE28" s="120" t="s">
        <v>2218</v>
      </c>
      <c r="AF28" s="638">
        <f ca="1">$AC$25/$D$25</f>
        <v>0.62828800000000096</v>
      </c>
      <c r="AG28" s="639"/>
      <c r="AH28" s="639"/>
      <c r="AI28" s="640"/>
      <c r="AJ28" s="113"/>
      <c r="AK28" s="121"/>
    </row>
    <row r="29" spans="2:39" ht="15.75" customHeight="1" thickBot="1" x14ac:dyDescent="0.3">
      <c r="B29" s="121"/>
      <c r="C29" s="120" t="s">
        <v>135</v>
      </c>
      <c r="D29" s="127"/>
      <c r="E29" s="127"/>
      <c r="F29" s="185"/>
      <c r="G29" s="186"/>
      <c r="H29" s="187"/>
      <c r="I29" s="187"/>
      <c r="J29" s="284">
        <v>5715.03</v>
      </c>
      <c r="K29" s="284">
        <v>15.78</v>
      </c>
      <c r="L29" s="174"/>
      <c r="M29" s="174"/>
      <c r="N29" s="174"/>
      <c r="O29" s="174"/>
      <c r="P29" s="174"/>
      <c r="Q29" s="174"/>
      <c r="R29" s="183">
        <f>INDEX(BILLING!$N:$N,MATCH($F25&amp;" "&amp;$G25,BILLING!$C:$C,0))</f>
        <v>8877.9</v>
      </c>
      <c r="S29" s="183">
        <f>INDEX(BILLING!$O:$O,MATCH($F25&amp;" "&amp;$G25,BILLING!$C:$C,0))</f>
        <v>19.09</v>
      </c>
      <c r="T29" s="174"/>
      <c r="U29" s="174"/>
      <c r="V29" s="181"/>
      <c r="W29" s="331" cm="1">
        <f t="array" aca="1" ref="W29" ca="1">INDIRECT(TEXT(DAY(TODAY()),"0")&amp;"!AI32")</f>
        <v>0</v>
      </c>
      <c r="X29" s="174"/>
      <c r="Y29" s="178"/>
      <c r="Z29" s="181"/>
      <c r="AA29" s="172">
        <f ca="1">(((((INDEX(BILLING!$N:$N,MATCH($AI$3&amp;" "&amp;$AI$5,BILLING!$C:$C,0))-P29)*$D$59)-
((INDEX(BILLING!$O:$O,MATCH($AI$3&amp;" "&amp;$AI$5,BILLING!$C:$C,0))-Q29)*$D$59))))/1000</f>
        <v>273157.5</v>
      </c>
      <c r="AB29" s="300">
        <f ca="1">(((((INDEX(BILLING!$N:$N,MATCH($AI$3&amp;" "&amp;$AI$5,BILLING!$C:$C,0))-J29)*$D$59)-
((INDEX(BILLING!$O:$O,MATCH($AI$3&amp;" "&amp;$AI$5,BILLING!$C:$C,0))-K29)*$D$59))))/1000</f>
        <v>102180.00000000001</v>
      </c>
      <c r="AC29" s="288">
        <f ca="1">(((((INDEX(BILLING!$N:$N,MATCH($AI$3&amp;" "&amp;$AI$5,BILLING!$C:$C,0))-R29)*$D$59)-
((INDEX(BILLING!$O:$O,MATCH($AI$3&amp;" "&amp;$AI$5,BILLING!$C:$C,0))-S29)*$D$59))))/1000</f>
        <v>7393.2000000000153</v>
      </c>
      <c r="AD29" s="121"/>
      <c r="AE29" s="120"/>
      <c r="AF29" s="641"/>
      <c r="AG29" s="642"/>
      <c r="AH29" s="642"/>
      <c r="AI29" s="643"/>
      <c r="AJ29" s="113"/>
      <c r="AK29" s="121"/>
    </row>
    <row r="30" spans="2:39" ht="15.75" customHeight="1" x14ac:dyDescent="0.35">
      <c r="B30" s="121"/>
      <c r="C30" s="120" t="s">
        <v>2225</v>
      </c>
      <c r="D30" s="127"/>
      <c r="E30" s="127"/>
      <c r="F30" s="185"/>
      <c r="G30" s="186"/>
      <c r="H30" s="187"/>
      <c r="I30" s="187"/>
      <c r="J30" s="174"/>
      <c r="K30" s="174"/>
      <c r="L30" s="284">
        <v>54159</v>
      </c>
      <c r="M30" s="284">
        <v>79</v>
      </c>
      <c r="N30" s="174"/>
      <c r="O30" s="174"/>
      <c r="P30" s="174"/>
      <c r="Q30" s="174"/>
      <c r="R30" s="174"/>
      <c r="S30" s="174"/>
      <c r="T30" s="285">
        <v>54169</v>
      </c>
      <c r="U30" s="285">
        <v>79</v>
      </c>
      <c r="V30" s="181"/>
      <c r="W30" s="331"/>
      <c r="X30" s="174"/>
      <c r="Y30" s="178"/>
      <c r="Z30" s="181"/>
      <c r="AA30" s="172"/>
      <c r="AB30" s="300">
        <f>(((((T30-L30)*$D$65)-
((U30-M30)*$D$65))))/1000</f>
        <v>42</v>
      </c>
      <c r="AC30" s="287"/>
      <c r="AD30" s="121"/>
      <c r="AE30" s="120"/>
      <c r="AF30" s="302"/>
      <c r="AG30" s="302"/>
      <c r="AH30" s="302"/>
      <c r="AI30" s="302"/>
      <c r="AJ30" s="113"/>
      <c r="AK30" s="121"/>
    </row>
    <row r="31" spans="2:39" ht="15.75" customHeight="1" x14ac:dyDescent="0.35">
      <c r="B31" s="121"/>
      <c r="C31" s="120" t="s">
        <v>2226</v>
      </c>
      <c r="D31" s="127"/>
      <c r="E31" s="127"/>
      <c r="F31" s="127"/>
      <c r="G31" s="127"/>
      <c r="H31" s="127"/>
      <c r="I31" s="127"/>
      <c r="J31" s="174"/>
      <c r="K31" s="174"/>
      <c r="L31" s="284">
        <v>0</v>
      </c>
      <c r="M31" s="284">
        <v>0</v>
      </c>
      <c r="N31" s="174"/>
      <c r="O31" s="174"/>
      <c r="P31" s="127"/>
      <c r="Q31" s="127"/>
      <c r="R31" s="174"/>
      <c r="S31" s="174"/>
      <c r="T31" s="285">
        <v>278.27</v>
      </c>
      <c r="U31" s="285">
        <v>0.49</v>
      </c>
      <c r="V31" s="181"/>
      <c r="W31" s="331" cm="1">
        <f t="array" aca="1" ref="W31" ca="1">INDIRECT(TEXT(DAY(TODAY()),"0")&amp;"!AI35")</f>
        <v>0</v>
      </c>
      <c r="X31" s="174"/>
      <c r="Y31" s="178"/>
      <c r="Z31" s="181"/>
      <c r="AA31" s="172"/>
      <c r="AB31" s="300">
        <f>(((((T31-L31)*$D$64)-
((U31-M31)*$D$64))))/1000</f>
        <v>1166.6759999999999</v>
      </c>
      <c r="AC31" s="288"/>
      <c r="AD31" s="121"/>
      <c r="AE31" s="120"/>
      <c r="AF31" s="149"/>
      <c r="AG31" s="149"/>
      <c r="AH31" s="149"/>
      <c r="AI31" s="149"/>
      <c r="AJ31" s="113"/>
      <c r="AK31" s="121"/>
    </row>
    <row r="32" spans="2:39" ht="15.75" customHeight="1" x14ac:dyDescent="0.35">
      <c r="B32" s="121"/>
      <c r="C32" s="120" t="s">
        <v>41</v>
      </c>
      <c r="D32" s="127"/>
      <c r="E32" s="127"/>
      <c r="F32" s="127"/>
      <c r="G32" s="127"/>
      <c r="H32" s="127"/>
      <c r="I32" s="127"/>
      <c r="J32" s="174"/>
      <c r="K32" s="174"/>
      <c r="L32" s="284">
        <v>0</v>
      </c>
      <c r="M32" s="284">
        <v>0</v>
      </c>
      <c r="N32" s="174"/>
      <c r="O32" s="174"/>
      <c r="P32" s="127"/>
      <c r="Q32" s="127"/>
      <c r="R32" s="183">
        <f>INDEX(BILLING!$AN:AN,MATCH($F25&amp;" "&amp;$G25,BILLING!$C:$C,0))</f>
        <v>484.06</v>
      </c>
      <c r="S32" s="183">
        <f>INDEX(BILLING!$AO:$AO,MATCH($F25&amp;" "&amp;$G25,BILLING!$C:$C,0))</f>
        <v>0</v>
      </c>
      <c r="T32" s="285"/>
      <c r="U32" s="285"/>
      <c r="V32" s="181"/>
      <c r="W32" s="331"/>
      <c r="X32" s="174"/>
      <c r="Y32" s="178"/>
      <c r="Z32" s="181"/>
      <c r="AA32" s="172"/>
      <c r="AB32" s="300">
        <f ca="1">(((((INDEX(BILLING!$AN:$AN,MATCH($AI$3&amp;" "&amp;$AI$5,BILLING!$C:$C,0))-BILLING!AN497)*$D$67)-
((INDEX(BILLING!$AO:$AO,MATCH($AI$3&amp;" "&amp;$AI$5,BILLING!$C:$C,0))-BILLING!AO497)*$D$67))))/1000</f>
        <v>21008.608702399997</v>
      </c>
      <c r="AC32" s="288">
        <f ca="1">(((((INDEX(BILLING!$AN:$AN,MATCH($AI$3&amp;" "&amp;$AI$5,BILLING!$C:$C,0))-R32)*$D$66)-
((INDEX(BILLING!$AK:$AK,MATCH($AI$3&amp;" "&amp;$AI$5,BILLING!$C:$C,0))-S32)*$D$66))))/1000</f>
        <v>-152.88000000000031</v>
      </c>
      <c r="AD32" s="121"/>
      <c r="AE32" s="120"/>
      <c r="AF32" s="149"/>
      <c r="AG32" s="149"/>
      <c r="AH32" s="149"/>
      <c r="AI32" s="149"/>
      <c r="AJ32" s="113"/>
      <c r="AK32" s="121"/>
    </row>
    <row r="33" spans="2:39" x14ac:dyDescent="0.25">
      <c r="B33" s="121"/>
      <c r="C33" s="129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56"/>
      <c r="S33" s="156"/>
      <c r="T33" s="156"/>
      <c r="U33" s="156"/>
      <c r="V33" s="151"/>
      <c r="W33" s="130"/>
      <c r="X33" s="310"/>
      <c r="Y33" s="130"/>
      <c r="Z33" s="151"/>
      <c r="AA33" s="130"/>
      <c r="AB33" s="296"/>
      <c r="AC33" s="290"/>
      <c r="AD33" s="121"/>
      <c r="AE33" s="114"/>
      <c r="AF33" s="115"/>
      <c r="AG33" s="115"/>
      <c r="AH33" s="115"/>
      <c r="AI33" s="115"/>
      <c r="AJ33" s="116"/>
      <c r="AK33" s="121"/>
    </row>
    <row r="34" spans="2:39" ht="8.1" customHeight="1" x14ac:dyDescent="0.25">
      <c r="B34" s="121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59"/>
      <c r="S34" s="159"/>
      <c r="T34" s="159"/>
      <c r="U34" s="159"/>
      <c r="V34" s="154"/>
      <c r="W34" s="134"/>
      <c r="X34" s="313"/>
      <c r="Y34" s="134"/>
      <c r="Z34" s="154"/>
      <c r="AA34" s="134"/>
      <c r="AB34" s="294"/>
      <c r="AC34" s="294"/>
      <c r="AD34" s="121"/>
      <c r="AE34" s="121"/>
      <c r="AF34" s="121"/>
      <c r="AG34" s="121"/>
      <c r="AH34" s="121"/>
      <c r="AI34" s="121"/>
      <c r="AJ34" s="121"/>
      <c r="AK34" s="121"/>
    </row>
    <row r="35" spans="2:39" ht="15.75" thickBot="1" x14ac:dyDescent="0.3">
      <c r="B35" s="121"/>
      <c r="C35" s="124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58"/>
      <c r="S35" s="158"/>
      <c r="T35" s="158"/>
      <c r="U35" s="158"/>
      <c r="V35" s="153"/>
      <c r="W35" s="132"/>
      <c r="X35" s="312"/>
      <c r="Y35" s="132"/>
      <c r="Z35" s="153"/>
      <c r="AA35" s="132"/>
      <c r="AB35" s="330" t="s">
        <v>2219</v>
      </c>
      <c r="AC35" s="292"/>
      <c r="AD35" s="121"/>
      <c r="AE35" s="117"/>
      <c r="AF35" s="118"/>
      <c r="AG35" s="118"/>
      <c r="AH35" s="118"/>
      <c r="AI35" s="118"/>
      <c r="AJ35" s="119"/>
      <c r="AK35" s="121"/>
    </row>
    <row r="36" spans="2:39" ht="19.899999999999999" customHeight="1" x14ac:dyDescent="0.25">
      <c r="B36" s="121"/>
      <c r="C36" s="140" t="s">
        <v>2227</v>
      </c>
      <c r="D36" s="174">
        <f>4686</f>
        <v>4686</v>
      </c>
      <c r="E36" s="174">
        <f>D36*12</f>
        <v>56232</v>
      </c>
      <c r="F36" s="137">
        <v>45955</v>
      </c>
      <c r="G36" s="138" t="s">
        <v>285</v>
      </c>
      <c r="H36" s="175">
        <f ca="1" xml:space="preserve"> NOW() - (F36 + TIME(LEFT($G$36, 2), MID($G$36, 3, 2), 0))</f>
        <v>22.469954166663229</v>
      </c>
      <c r="I36" s="176">
        <f ca="1">((DATE(YEAR(F36),MONTH(F36)+1,25)) + TIME(LEFT("1200H", 2), MID("1200H", 3, 2), 0)) - ($AI$3 + TIME(LEFT(NOW(), 2), MID(NOW(), 3, 2), 0))</f>
        <v>8.5576388888875954</v>
      </c>
      <c r="J36" s="148"/>
      <c r="K36" s="148"/>
      <c r="L36" s="148"/>
      <c r="M36" s="148"/>
      <c r="N36" s="148"/>
      <c r="O36" s="148"/>
      <c r="P36" s="148"/>
      <c r="Q36" s="148"/>
      <c r="R36" s="174"/>
      <c r="S36" s="174"/>
      <c r="T36" s="174"/>
      <c r="U36" s="174"/>
      <c r="V36" s="177">
        <f>D36/30/24</f>
        <v>6.5083333333333329</v>
      </c>
      <c r="W36" s="178">
        <f ca="1">SUM(W39:W42)</f>
        <v>25.690000000000005</v>
      </c>
      <c r="X36" s="174">
        <f ca="1">AC36+W36</f>
        <v>2080.4839999999954</v>
      </c>
      <c r="Y36" s="179">
        <f ca="1">X36/H36/24</f>
        <v>3.8578998733314314</v>
      </c>
      <c r="Z36" s="180">
        <f ca="1">AC36/H36/24</f>
        <v>3.8102621853002403</v>
      </c>
      <c r="AA36" s="189"/>
      <c r="AB36" s="298">
        <f ca="1">SUM(AB39:AB41)</f>
        <v>19442.248000000003</v>
      </c>
      <c r="AC36" s="315">
        <f ca="1">SUM(AC39:AC41)</f>
        <v>2054.7939999999953</v>
      </c>
      <c r="AD36" s="121"/>
      <c r="AE36" s="120" t="s">
        <v>2217</v>
      </c>
      <c r="AF36" s="638">
        <f ca="1">AB36/$E$36</f>
        <v>0.34575060463792862</v>
      </c>
      <c r="AG36" s="639"/>
      <c r="AH36" s="639"/>
      <c r="AI36" s="640"/>
      <c r="AJ36" s="113"/>
      <c r="AK36" s="121"/>
      <c r="AM36" s="194">
        <f ca="1">(E36-AB36)/67/24</f>
        <v>22.879199004975121</v>
      </c>
    </row>
    <row r="37" spans="2:39" ht="15.75" customHeight="1" thickBot="1" x14ac:dyDescent="0.3">
      <c r="B37" s="121"/>
      <c r="C37" s="120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27"/>
      <c r="Q37" s="127"/>
      <c r="R37" s="174"/>
      <c r="S37" s="174"/>
      <c r="T37" s="174"/>
      <c r="U37" s="174"/>
      <c r="V37" s="181"/>
      <c r="W37" s="127"/>
      <c r="X37" s="127"/>
      <c r="Y37" s="127"/>
      <c r="Z37" s="181"/>
      <c r="AA37" s="127"/>
      <c r="AB37" s="299"/>
      <c r="AC37" s="293"/>
      <c r="AD37" s="121"/>
      <c r="AE37" s="120"/>
      <c r="AF37" s="641"/>
      <c r="AG37" s="642"/>
      <c r="AH37" s="642"/>
      <c r="AI37" s="643"/>
      <c r="AJ37" s="113"/>
      <c r="AK37" s="121"/>
    </row>
    <row r="38" spans="2:39" ht="8.1" customHeight="1" thickBot="1" x14ac:dyDescent="0.3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27"/>
      <c r="S38" s="127"/>
      <c r="T38" s="127"/>
      <c r="U38" s="127"/>
      <c r="V38" s="181"/>
      <c r="W38" s="127"/>
      <c r="X38" s="127"/>
      <c r="Y38" s="127"/>
      <c r="Z38" s="181"/>
      <c r="AA38" s="127"/>
      <c r="AB38" s="299"/>
      <c r="AC38" s="293"/>
      <c r="AD38" s="121"/>
      <c r="AE38" s="120"/>
      <c r="AF38" s="112"/>
      <c r="AG38" s="112"/>
      <c r="AH38" s="112"/>
      <c r="AI38" s="112"/>
      <c r="AJ38" s="113"/>
      <c r="AK38" s="121"/>
    </row>
    <row r="39" spans="2:39" ht="15" customHeight="1" x14ac:dyDescent="0.25">
      <c r="B39" s="121"/>
      <c r="C39" s="120" t="s">
        <v>136</v>
      </c>
      <c r="D39" s="127"/>
      <c r="E39" s="127"/>
      <c r="F39" s="127"/>
      <c r="G39" s="127"/>
      <c r="H39" s="127"/>
      <c r="I39" s="127"/>
      <c r="J39" s="284">
        <v>618.5</v>
      </c>
      <c r="K39" s="284">
        <v>690.33</v>
      </c>
      <c r="L39" s="284">
        <v>10051.18</v>
      </c>
      <c r="M39" s="284">
        <v>9.0399999999999991</v>
      </c>
      <c r="N39" s="284">
        <v>710.67</v>
      </c>
      <c r="O39" s="284">
        <v>777.87</v>
      </c>
      <c r="P39" s="284">
        <v>10490.23</v>
      </c>
      <c r="Q39" s="284">
        <v>9.0399999999999991</v>
      </c>
      <c r="R39" s="183">
        <f>INDEX(BILLING!$T:$T,MATCH($F36&amp;" "&amp;$G36,BILLING!$C:$C,0))</f>
        <v>761.7</v>
      </c>
      <c r="S39" s="183">
        <f>INDEX(BILLING!$U:$U,MATCH($F36&amp;" "&amp;$G36,BILLING!$C:$C,0))</f>
        <v>1376.71</v>
      </c>
      <c r="T39" s="183">
        <f>INDEX(BILLING!$V:$V,MATCH($F36&amp;" "&amp;$G36,BILLING!$C:$C,0))</f>
        <v>12572.6</v>
      </c>
      <c r="U39" s="183">
        <f>INDEX(BILLING!$W:$W,MATCH($F36&amp;" "&amp;$G36,BILLING!$C:$C,0))</f>
        <v>9.0399999999999991</v>
      </c>
      <c r="V39" s="181"/>
      <c r="W39" s="331" cm="1">
        <f t="array" aca="1" ref="W39" ca="1">INDIRECT(TEXT(DAY(TODAY()),"0")&amp;"!AI36")</f>
        <v>0</v>
      </c>
      <c r="X39" s="178"/>
      <c r="Y39" s="178"/>
      <c r="Z39" s="181"/>
      <c r="AA39" s="172"/>
      <c r="AB39" s="300">
        <f ca="1">(((((INDEX(BILLING!$T:$T,MATCH($AI$3&amp;" "&amp;$AI$5,BILLING!$C:$C,0))-N39)*$D$56)-
((INDEX(BILLING!$U:$U,MATCH($AI$3&amp;" "&amp;$AI$5,BILLING!$C:$C,0))-O39)*$D$56)))+
((((INDEX(BILLING!$V:$V,MATCH($AI$3&amp;" "&amp;$AI$5,BILLING!$C:$C,0))-P39)*$D$55)-
((INDEX(BILLING!$W:$W,MATCH($AI$3&amp;" "&amp;$AI$5,BILLING!$C:$C,0))-Q39)*$D$55))))/1000</f>
        <v>7056.5460000000039</v>
      </c>
      <c r="AC39" s="288">
        <f ca="1">(((((INDEX(BILLING!$T:$T,MATCH($AI$3&amp;" "&amp;$AI$5,BILLING!$C:$C,0))-R39)*$D$56)-
((INDEX(BILLING!$U:$U,MATCH($AI$3&amp;" "&amp;$AI$5,BILLING!$C:$C,0))-S39)*$D$56)))+
((((INDEX(BILLING!$V:$V,MATCH($AI$3&amp;" "&amp;$AI$5,BILLING!$C:$C,0))-T39)*$D$55)-
((INDEX(BILLING!$W:$W,MATCH($AI$3&amp;" "&amp;$AI$5,BILLING!$C:$C,0))-U39)*$D$55))))/1000</f>
        <v>1068.647999999996</v>
      </c>
      <c r="AD39" s="121"/>
      <c r="AE39" s="120" t="s">
        <v>2218</v>
      </c>
      <c r="AF39" s="638">
        <f ca="1">$AC$36/$D$36</f>
        <v>0.43849637217242754</v>
      </c>
      <c r="AG39" s="639"/>
      <c r="AH39" s="639"/>
      <c r="AI39" s="640"/>
      <c r="AJ39" s="113"/>
      <c r="AK39" s="121"/>
    </row>
    <row r="40" spans="2:39" ht="15.75" customHeight="1" thickBot="1" x14ac:dyDescent="0.3">
      <c r="B40" s="121"/>
      <c r="C40" s="120" t="s">
        <v>138</v>
      </c>
      <c r="D40" s="127"/>
      <c r="E40" s="127"/>
      <c r="F40" s="127"/>
      <c r="G40" s="127"/>
      <c r="H40" s="127"/>
      <c r="I40" s="127"/>
      <c r="J40" s="127"/>
      <c r="K40" s="127"/>
      <c r="L40" s="284">
        <v>6636.53</v>
      </c>
      <c r="M40" s="284">
        <v>0</v>
      </c>
      <c r="N40" s="148"/>
      <c r="O40" s="148"/>
      <c r="P40" s="284">
        <v>7324.66</v>
      </c>
      <c r="Q40" s="284">
        <v>0</v>
      </c>
      <c r="R40" s="148"/>
      <c r="S40" s="148"/>
      <c r="T40" s="183">
        <f>INDEX(BILLING!$AB:$AB,MATCH($F36&amp;" "&amp;$G36,BILLING!$C:$C,0))</f>
        <v>10455.700000000001</v>
      </c>
      <c r="U40" s="183">
        <f>INDEX(BILLING!$AC:$AC,MATCH($F36&amp;" "&amp;$G36,BILLING!$C:$C,0))</f>
        <v>0</v>
      </c>
      <c r="V40" s="181"/>
      <c r="W40" s="331" cm="1">
        <f t="array" aca="1" ref="W40" ca="1">INDIRECT(TEXT(DAY(TODAY()),"0")&amp;"!AI77")</f>
        <v>25.690000000000005</v>
      </c>
      <c r="X40" s="178"/>
      <c r="Y40" s="178"/>
      <c r="Z40" s="181"/>
      <c r="AA40" s="173"/>
      <c r="AB40" s="300">
        <f ca="1">(((((INDEX(BILLING!$AB:$AB,MATCH($AI$3&amp;" "&amp;$AI$5,BILLING!$C:$C,0))-P40)*$D$58)-
((INDEX(BILLING!$AC:$AC,MATCH($AI$3&amp;" "&amp;$AI$5,BILLING!$C:$C,0))-Q40)*$D$58))))/1000</f>
        <v>4758.5020000000004</v>
      </c>
      <c r="AC40" s="288">
        <f ca="1">(((((INDEX(BILLING!$AB:$AB,MATCH($AI$3&amp;" "&amp;$AI$5,BILLING!$C:$C,0))-T40)*$D$58)-
((INDEX(BILLING!$AC:$AC,MATCH($AI$3&amp;" "&amp;$AI$5,BILLING!$C:$C,0))-U40)*$D$58))))/1000</f>
        <v>375.0459999999992</v>
      </c>
      <c r="AD40" s="121"/>
      <c r="AE40" s="120"/>
      <c r="AF40" s="641"/>
      <c r="AG40" s="642"/>
      <c r="AH40" s="642"/>
      <c r="AI40" s="643"/>
      <c r="AJ40" s="113"/>
      <c r="AK40" s="121"/>
    </row>
    <row r="41" spans="2:39" ht="15.75" customHeight="1" thickBot="1" x14ac:dyDescent="0.4">
      <c r="B41" s="121"/>
      <c r="C41" s="332" t="s">
        <v>137</v>
      </c>
      <c r="D41" s="333"/>
      <c r="E41" s="333"/>
      <c r="F41" s="333"/>
      <c r="G41" s="333"/>
      <c r="H41" s="333"/>
      <c r="I41" s="333"/>
      <c r="J41" s="333"/>
      <c r="K41" s="333"/>
      <c r="L41" s="334">
        <v>36029.69</v>
      </c>
      <c r="M41" s="334">
        <v>69</v>
      </c>
      <c r="N41" s="335"/>
      <c r="O41" s="335"/>
      <c r="P41" s="336">
        <v>36745</v>
      </c>
      <c r="Q41" s="336">
        <v>69</v>
      </c>
      <c r="R41" s="335"/>
      <c r="S41" s="335"/>
      <c r="T41" s="337">
        <f>INDEX(BILLING!$X:$X,MATCH($F36&amp;" "&amp;$G36,BILLING!$C:$C,0))</f>
        <v>40086</v>
      </c>
      <c r="U41" s="337">
        <f>INDEX(BILLING!$Y:$Y,MATCH($F36&amp;" "&amp;$G36,BILLING!$C:$C,0))</f>
        <v>69</v>
      </c>
      <c r="V41" s="338"/>
      <c r="W41" s="339" cm="1">
        <f t="array" aca="1" ref="W41" ca="1">INDIRECT(TEXT(DAY(TODAY()),"0")&amp;"!AI61")</f>
        <v>0</v>
      </c>
      <c r="X41" s="335"/>
      <c r="Y41" s="340"/>
      <c r="Z41" s="338"/>
      <c r="AA41" s="341">
        <f ca="1">(((((INDEX(BILLING!$X:$X,MATCH($AI$3&amp;" "&amp;$AI$5,BILLING!$C:$C,0))-P41)*$D$57)-
((INDEX(BILLING!$Y:$Y,MATCH($AI$3&amp;" "&amp;$AI$5,BILLING!$C:$C,0))-Q41)*$D$57))))/1000</f>
        <v>7627.2</v>
      </c>
      <c r="AB41" s="342">
        <f ca="1">(((((INDEX(BILLING!$X:$X,MATCH($AI$3&amp;" "&amp;$AI$5,BILLING!$C:$C,0))-P41)*$D$57)-
((INDEX(BILLING!$Y:$Y,MATCH($AI$3&amp;" "&amp;$AI$5,BILLING!$C:$C,0))-Q41)*$D$57))))/1000</f>
        <v>7627.2</v>
      </c>
      <c r="AC41" s="343">
        <f ca="1">(((((INDEX(BILLING!$X:$X,MATCH($AI$3&amp;" "&amp;$AI$5,BILLING!$C:$C,0))-T41)*$D$57)-
((INDEX(BILLING!$Y:$Y,MATCH($AI$3&amp;" "&amp;$AI$5,BILLING!$C:$C,0))-U41)*$D$57))))/1000</f>
        <v>611.1</v>
      </c>
      <c r="AD41" s="121"/>
      <c r="AE41" s="120"/>
      <c r="AF41" s="302"/>
      <c r="AG41" s="302"/>
      <c r="AH41" s="302"/>
      <c r="AI41" s="302"/>
      <c r="AJ41" s="113"/>
      <c r="AK41" s="121"/>
    </row>
    <row r="42" spans="2:39" ht="15.75" customHeight="1" thickTop="1" x14ac:dyDescent="0.35">
      <c r="B42" s="121"/>
      <c r="C42" s="120" t="s">
        <v>40</v>
      </c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284">
        <v>0</v>
      </c>
      <c r="O42" s="284">
        <v>0</v>
      </c>
      <c r="P42" s="148"/>
      <c r="Q42" s="148"/>
      <c r="R42" s="183">
        <f>INDEX(BILLING!$AL:$AL,MATCH($F36&amp;" "&amp;$G36,BILLING!$C:$C,0))</f>
        <v>124.58</v>
      </c>
      <c r="S42" s="183">
        <f>INDEX(BILLING!$AM:$AM,MATCH($F36&amp;" "&amp;$G36,BILLING!$C:$C,0))</f>
        <v>0.01</v>
      </c>
      <c r="T42" s="148"/>
      <c r="U42" s="148"/>
      <c r="V42" s="181"/>
      <c r="W42" s="331" cm="1">
        <f t="array" aca="1" ref="W42" ca="1">INDIRECT(TEXT(DAY(TODAY()),"0")&amp;"!AI28")</f>
        <v>0</v>
      </c>
      <c r="X42" s="178"/>
      <c r="Y42" s="178"/>
      <c r="Z42" s="181"/>
      <c r="AA42" s="173"/>
      <c r="AB42" s="300">
        <f ca="1">(((((INDEX(BILLING!$AJ:$AJ,MATCH($AI$3&amp;" "&amp;$AI$5,BILLING!$C:$C,0))-N42)*$D$66)-
((INDEX(BILLING!$AK:$AK,MATCH($AI$3&amp;" "&amp;$AI$5,BILLING!$C:$C,0))-O42)*$D$66))))/1000</f>
        <v>27012.84</v>
      </c>
      <c r="AC42" s="288">
        <f ca="1">(((((INDEX(BILLING!$AL:$AL,MATCH($AI$3&amp;" "&amp;$AI$5,BILLING!$C:$C,0))-R42)*$D$67)-
((INDEX(BILLING!$AM:$AM,MATCH($AI$3&amp;" "&amp;$AI$5,BILLING!$C:$C,0))-S42)*$D$67))))/1000</f>
        <v>1567.7935615999995</v>
      </c>
      <c r="AD42" s="121"/>
      <c r="AE42" s="120"/>
      <c r="AF42" s="302"/>
      <c r="AG42" s="302"/>
      <c r="AH42" s="302"/>
      <c r="AI42" s="302"/>
      <c r="AJ42" s="113"/>
      <c r="AK42" s="121"/>
    </row>
    <row r="43" spans="2:39" ht="15.75" hidden="1" customHeight="1" x14ac:dyDescent="0.35">
      <c r="B43" s="121"/>
      <c r="C43" s="329" t="s">
        <v>2228</v>
      </c>
      <c r="D43" s="127"/>
      <c r="E43" s="127"/>
      <c r="F43" s="127"/>
      <c r="G43" s="127"/>
      <c r="H43" s="127"/>
      <c r="I43" s="127"/>
      <c r="J43" s="127"/>
      <c r="K43" s="127"/>
      <c r="L43" s="284"/>
      <c r="M43" s="284"/>
      <c r="N43" s="284"/>
      <c r="O43" s="284"/>
      <c r="P43" s="182"/>
      <c r="Q43" s="182"/>
      <c r="R43" s="183"/>
      <c r="S43" s="183"/>
      <c r="T43" s="183"/>
      <c r="U43" s="183"/>
      <c r="V43" s="181"/>
      <c r="W43" s="178"/>
      <c r="X43" s="178"/>
      <c r="Y43" s="178"/>
      <c r="Z43" s="181"/>
      <c r="AA43" s="173"/>
      <c r="AB43" s="301"/>
      <c r="AC43" s="287"/>
      <c r="AD43" s="121"/>
      <c r="AE43" s="120"/>
      <c r="AF43" s="302"/>
      <c r="AG43" s="302"/>
      <c r="AH43" s="302"/>
      <c r="AI43" s="302"/>
      <c r="AJ43" s="113"/>
      <c r="AK43" s="121"/>
    </row>
    <row r="44" spans="2:39" x14ac:dyDescent="0.25">
      <c r="B44" s="121"/>
      <c r="C44" s="129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51"/>
      <c r="W44" s="130"/>
      <c r="X44" s="130"/>
      <c r="Y44" s="130"/>
      <c r="Z44" s="151"/>
      <c r="AA44" s="130"/>
      <c r="AB44" s="130"/>
      <c r="AC44" s="131"/>
      <c r="AD44" s="121"/>
      <c r="AE44" s="114"/>
      <c r="AF44" s="115"/>
      <c r="AG44" s="115"/>
      <c r="AH44" s="115"/>
      <c r="AI44" s="115"/>
      <c r="AJ44" s="116"/>
      <c r="AK44" s="121"/>
    </row>
    <row r="45" spans="2:39" ht="8.1" customHeight="1" x14ac:dyDescent="0.25">
      <c r="B45" s="121"/>
      <c r="C45" s="121"/>
      <c r="D45" s="122"/>
      <c r="E45" s="121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hidden="1" x14ac:dyDescent="0.25">
      <c r="C49" t="s">
        <v>2229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hidden="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hidden="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hidden="1" x14ac:dyDescent="0.25">
      <c r="C52" s="65" t="s">
        <v>2230</v>
      </c>
      <c r="D52" s="304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hidden="1" x14ac:dyDescent="0.25">
      <c r="C53" s="65" t="s">
        <v>2231</v>
      </c>
      <c r="D53" s="304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hidden="1" x14ac:dyDescent="0.25">
      <c r="C54" s="65" t="s">
        <v>2232</v>
      </c>
      <c r="D54" s="304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hidden="1" x14ac:dyDescent="0.25">
      <c r="C55" s="65" t="s">
        <v>2233</v>
      </c>
      <c r="D55" s="304">
        <v>8400</v>
      </c>
      <c r="F55" s="143">
        <v>8400</v>
      </c>
      <c r="G55" s="97"/>
      <c r="H55" s="97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hidden="1" x14ac:dyDescent="0.25">
      <c r="C56" s="65" t="s">
        <v>2234</v>
      </c>
      <c r="D56" s="304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hidden="1" x14ac:dyDescent="0.25">
      <c r="C57" s="65" t="s">
        <v>60</v>
      </c>
      <c r="D57" s="305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hidden="1" x14ac:dyDescent="0.25">
      <c r="C58" s="65" t="s">
        <v>2235</v>
      </c>
      <c r="D58" s="304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hidden="1" x14ac:dyDescent="0.25">
      <c r="C59" s="98" t="s">
        <v>42</v>
      </c>
      <c r="D59" s="304">
        <v>30000</v>
      </c>
      <c r="F59" s="143">
        <v>30000</v>
      </c>
      <c r="G59" s="97"/>
      <c r="H59" s="97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hidden="1" x14ac:dyDescent="0.25">
      <c r="C60" s="98" t="s">
        <v>2236</v>
      </c>
      <c r="D60" s="304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hidden="1" x14ac:dyDescent="0.25">
      <c r="C61" s="98" t="s">
        <v>2237</v>
      </c>
      <c r="D61" s="306">
        <v>4200</v>
      </c>
      <c r="F61" s="141">
        <v>4200</v>
      </c>
      <c r="G61" s="136"/>
      <c r="H61" s="136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hidden="1" x14ac:dyDescent="0.25">
      <c r="C62" s="98" t="s">
        <v>2238</v>
      </c>
      <c r="D62" s="306">
        <v>11200</v>
      </c>
      <c r="F62" s="141">
        <v>11200</v>
      </c>
      <c r="G62" s="136"/>
      <c r="H62" s="136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hidden="1" x14ac:dyDescent="0.25">
      <c r="C63" s="308" t="s">
        <v>2239</v>
      </c>
      <c r="D63" s="307">
        <v>7000</v>
      </c>
      <c r="F63" s="141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hidden="1" x14ac:dyDescent="0.25">
      <c r="C64" s="286" t="s">
        <v>2240</v>
      </c>
      <c r="D64" s="307">
        <v>4200</v>
      </c>
      <c r="F64" s="141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hidden="1" x14ac:dyDescent="0.25">
      <c r="C65" s="286" t="s">
        <v>2241</v>
      </c>
      <c r="D65" s="307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hidden="1" x14ac:dyDescent="0.25">
      <c r="C66" t="s">
        <v>2242</v>
      </c>
      <c r="D66" s="307">
        <v>12000</v>
      </c>
      <c r="F66" t="s">
        <v>2243</v>
      </c>
      <c r="H66" s="147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hidden="1" x14ac:dyDescent="0.25">
      <c r="C67" t="s">
        <v>2244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D68"/>
      <c r="F68"/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3" spans="1:37" ht="15" customHeight="1" x14ac:dyDescent="0.25">
      <c r="B3" s="121"/>
      <c r="C3" s="645" t="s">
        <v>2191</v>
      </c>
      <c r="D3" s="645" t="s">
        <v>2192</v>
      </c>
      <c r="E3" s="644" t="s">
        <v>2193</v>
      </c>
      <c r="F3" s="679" t="s">
        <v>2194</v>
      </c>
      <c r="G3" s="679" t="s">
        <v>2195</v>
      </c>
      <c r="H3" s="679" t="s">
        <v>2196</v>
      </c>
      <c r="I3" s="656" t="s">
        <v>2197</v>
      </c>
      <c r="J3" s="656" t="s">
        <v>2245</v>
      </c>
      <c r="K3" s="659"/>
      <c r="L3" s="656" t="s">
        <v>2246</v>
      </c>
      <c r="M3" s="659"/>
      <c r="N3" s="645" t="s">
        <v>2247</v>
      </c>
      <c r="O3" s="645"/>
      <c r="P3" s="662" t="s">
        <v>2202</v>
      </c>
      <c r="Q3" s="663"/>
      <c r="R3" s="668" t="s">
        <v>2203</v>
      </c>
      <c r="S3" s="663"/>
      <c r="T3" s="671" t="s">
        <v>2204</v>
      </c>
      <c r="U3" s="674" t="s">
        <v>2205</v>
      </c>
      <c r="V3" s="677" t="s">
        <v>2206</v>
      </c>
      <c r="W3" s="674" t="s">
        <v>2207</v>
      </c>
      <c r="X3" s="671" t="s">
        <v>2208</v>
      </c>
      <c r="Y3" s="644" t="s">
        <v>2209</v>
      </c>
      <c r="Z3" s="644" t="s">
        <v>2210</v>
      </c>
      <c r="AA3" s="644" t="s">
        <v>2211</v>
      </c>
      <c r="AB3" s="121"/>
      <c r="AC3" s="121"/>
      <c r="AD3" s="121"/>
      <c r="AE3" s="146"/>
      <c r="AF3" s="646" t="s">
        <v>129</v>
      </c>
      <c r="AG3" s="648">
        <f ca="1">TODAY()</f>
        <v>45977</v>
      </c>
      <c r="AH3" s="649"/>
      <c r="AI3" s="121"/>
    </row>
    <row r="4" spans="1:37" ht="15" customHeight="1" x14ac:dyDescent="0.3">
      <c r="B4" s="121"/>
      <c r="C4" s="645"/>
      <c r="D4" s="645"/>
      <c r="E4" s="645"/>
      <c r="F4" s="672"/>
      <c r="G4" s="672"/>
      <c r="H4" s="672"/>
      <c r="I4" s="657"/>
      <c r="J4" s="657"/>
      <c r="K4" s="660"/>
      <c r="L4" s="657"/>
      <c r="M4" s="660"/>
      <c r="N4" s="645"/>
      <c r="O4" s="645"/>
      <c r="P4" s="664"/>
      <c r="Q4" s="665"/>
      <c r="R4" s="669"/>
      <c r="S4" s="665"/>
      <c r="T4" s="672"/>
      <c r="U4" s="675"/>
      <c r="V4" s="678"/>
      <c r="W4" s="675"/>
      <c r="X4" s="672"/>
      <c r="Y4" s="645"/>
      <c r="Z4" s="645"/>
      <c r="AA4" s="645"/>
      <c r="AB4" s="121"/>
      <c r="AC4" s="121"/>
      <c r="AD4" s="121"/>
      <c r="AE4" s="155" t="s">
        <v>2212</v>
      </c>
      <c r="AF4" s="647"/>
      <c r="AG4" s="650"/>
      <c r="AH4" s="651"/>
      <c r="AI4" s="121"/>
    </row>
    <row r="5" spans="1:37" ht="15" customHeight="1" x14ac:dyDescent="0.25">
      <c r="B5" s="121"/>
      <c r="C5" s="645"/>
      <c r="D5" s="645"/>
      <c r="E5" s="645"/>
      <c r="F5" s="672"/>
      <c r="G5" s="672"/>
      <c r="H5" s="672"/>
      <c r="I5" s="657"/>
      <c r="J5" s="658"/>
      <c r="K5" s="661"/>
      <c r="L5" s="658"/>
      <c r="M5" s="661"/>
      <c r="N5" s="645"/>
      <c r="O5" s="645"/>
      <c r="P5" s="666"/>
      <c r="Q5" s="667"/>
      <c r="R5" s="670"/>
      <c r="S5" s="667"/>
      <c r="T5" s="672"/>
      <c r="U5" s="675"/>
      <c r="V5" s="678"/>
      <c r="W5" s="675"/>
      <c r="X5" s="672"/>
      <c r="Y5" s="645"/>
      <c r="Z5" s="645"/>
      <c r="AA5" s="645"/>
      <c r="AB5" s="121"/>
      <c r="AC5" s="121"/>
      <c r="AD5" s="121"/>
      <c r="AE5" s="146"/>
      <c r="AF5" s="646" t="s">
        <v>2213</v>
      </c>
      <c r="AG5" s="652" t="str">
        <f ca="1">IF(_xlfn.NUMBERVALUE(TEXT(NOW(), "H")) &lt; 12,"0000h","1200h")</f>
        <v>1200h</v>
      </c>
      <c r="AH5" s="653"/>
      <c r="AI5" s="121"/>
      <c r="AJ5" s="68"/>
    </row>
    <row r="6" spans="1:37" x14ac:dyDescent="0.25">
      <c r="B6" s="121"/>
      <c r="C6" s="645"/>
      <c r="D6" s="645"/>
      <c r="E6" s="645"/>
      <c r="F6" s="673"/>
      <c r="G6" s="673"/>
      <c r="H6" s="673"/>
      <c r="I6" s="658"/>
      <c r="J6" s="144" t="s">
        <v>2214</v>
      </c>
      <c r="K6" s="144" t="s">
        <v>2215</v>
      </c>
      <c r="L6" s="144" t="s">
        <v>2214</v>
      </c>
      <c r="M6" s="144" t="s">
        <v>2215</v>
      </c>
      <c r="N6" s="144" t="s">
        <v>2214</v>
      </c>
      <c r="O6" s="144" t="s">
        <v>2215</v>
      </c>
      <c r="P6" s="165" t="s">
        <v>2214</v>
      </c>
      <c r="Q6" s="144" t="s">
        <v>2215</v>
      </c>
      <c r="R6" s="144" t="s">
        <v>2214</v>
      </c>
      <c r="S6" s="144" t="s">
        <v>2215</v>
      </c>
      <c r="T6" s="673"/>
      <c r="U6" s="676"/>
      <c r="V6" s="678"/>
      <c r="W6" s="676"/>
      <c r="X6" s="673"/>
      <c r="Y6" s="645"/>
      <c r="Z6" s="645"/>
      <c r="AA6" s="645"/>
      <c r="AB6" s="121"/>
      <c r="AC6" s="121"/>
      <c r="AD6" s="121"/>
      <c r="AE6" s="121"/>
      <c r="AF6" s="647"/>
      <c r="AG6" s="654"/>
      <c r="AH6" s="655"/>
      <c r="AI6" s="121"/>
      <c r="AK6" s="162"/>
    </row>
    <row r="7" spans="1:37" ht="8.1" customHeight="1" x14ac:dyDescent="0.25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1"/>
      <c r="AC7" s="121"/>
      <c r="AD7" s="121"/>
      <c r="AE7" s="121"/>
      <c r="AF7" s="121"/>
      <c r="AG7" s="121"/>
      <c r="AH7" s="121"/>
      <c r="AI7" s="121"/>
    </row>
    <row r="8" spans="1:37" ht="15.75" thickBot="1" x14ac:dyDescent="0.3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6"/>
      <c r="AB8" s="121"/>
      <c r="AC8" s="117"/>
      <c r="AD8" s="118"/>
      <c r="AE8" s="118"/>
      <c r="AF8" s="118"/>
      <c r="AG8" s="118"/>
      <c r="AH8" s="119"/>
      <c r="AI8" s="121"/>
    </row>
    <row r="9" spans="1:37" ht="19.899999999999999" customHeight="1" x14ac:dyDescent="0.25">
      <c r="A9" s="110"/>
      <c r="B9" s="121"/>
      <c r="C9" s="140" t="s">
        <v>2248</v>
      </c>
      <c r="D9" s="174">
        <f>11896</f>
        <v>11896</v>
      </c>
      <c r="E9" s="174">
        <f>D9*11+(20*24*24)</f>
        <v>142376</v>
      </c>
      <c r="F9" s="137">
        <v>45651</v>
      </c>
      <c r="G9" s="138" t="s">
        <v>285</v>
      </c>
      <c r="H9" s="175">
        <f ca="1" xml:space="preserve"> NOW() - (F9 + TIME(LEFT($G$9, 2), MID($G$9, 3, 2), 0))</f>
        <v>326.46995127314585</v>
      </c>
      <c r="I9" s="176">
        <f ca="1">((DATE(YEAR(F9),MONTH(F9)+1,25)) + TIME(LEFT("1200H", 2), MID("1200H", 3, 2), 0)) - ($AG$3 + TIME(LEFT(NOW(), 2), MID(NOW(), 3, 2), 0))</f>
        <v>-295.4423611111124</v>
      </c>
      <c r="J9" s="182"/>
      <c r="K9" s="182"/>
      <c r="L9" s="182"/>
      <c r="M9" s="182"/>
      <c r="N9" s="171"/>
      <c r="O9" s="171"/>
      <c r="P9" s="183">
        <f>INDEX(BILLING!$D:$D,MATCH($F9&amp;" "&amp;$G9,BILLING!$C:$C,0))</f>
        <v>1016.42</v>
      </c>
      <c r="Q9" s="183">
        <f>INDEX(BILLING!$E:$E,MATCH($F9&amp;" "&amp;$G9,BILLING!$C:$C,0))</f>
        <v>49.63</v>
      </c>
      <c r="R9" s="183">
        <f>INDEX(BILLING!$F:$F,MATCH($F9&amp;" "&amp;$G9,BILLING!$C:$C,0))</f>
        <v>1108.67</v>
      </c>
      <c r="S9" s="183">
        <f>INDEX(BILLING!$G:$G,MATCH($F9&amp;" "&amp;$G9,BILLING!$C:$C,0))</f>
        <v>6.2</v>
      </c>
      <c r="T9" s="177">
        <f>D9/30/24</f>
        <v>16.522222222222222</v>
      </c>
      <c r="U9" s="178" cm="1">
        <f t="array" aca="1" ref="U9" ca="1">INDIRECT(TEXT(DAY(TODAY()),"0")&amp;"!AI12")</f>
        <v>391.99999999999983</v>
      </c>
      <c r="V9" s="197">
        <f ca="1">AA9+U9</f>
        <v>136348.16</v>
      </c>
      <c r="W9" s="179">
        <f ca="1">V9/H9/24</f>
        <v>17.401826144116082</v>
      </c>
      <c r="X9" s="180">
        <f ca="1">AA9/H9/24</f>
        <v>17.351796016474513</v>
      </c>
      <c r="Y9" s="182"/>
      <c r="Z9" s="182"/>
      <c r="AA9" s="139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135956.16</v>
      </c>
      <c r="AB9" s="121"/>
      <c r="AC9" s="120" t="s">
        <v>2217</v>
      </c>
      <c r="AD9" s="638">
        <f ca="1">$AA$9/$E$9</f>
        <v>0.95490925436871388</v>
      </c>
      <c r="AE9" s="639"/>
      <c r="AF9" s="639"/>
      <c r="AG9" s="640"/>
      <c r="AH9" s="113"/>
      <c r="AI9" s="121"/>
    </row>
    <row r="10" spans="1:37" ht="15.75" thickBot="1" x14ac:dyDescent="0.3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74"/>
      <c r="Q10" s="174"/>
      <c r="R10" s="174"/>
      <c r="S10" s="174"/>
      <c r="T10" s="181"/>
      <c r="U10" s="127"/>
      <c r="V10" s="127"/>
      <c r="W10" s="127"/>
      <c r="X10" s="181"/>
      <c r="Y10" s="127"/>
      <c r="Z10" s="127"/>
      <c r="AA10" s="128"/>
      <c r="AB10" s="121"/>
      <c r="AC10" s="120"/>
      <c r="AD10" s="641"/>
      <c r="AE10" s="642"/>
      <c r="AF10" s="642"/>
      <c r="AG10" s="643"/>
      <c r="AH10" s="113"/>
      <c r="AI10" s="121"/>
    </row>
    <row r="11" spans="1:37" ht="8.1" customHeight="1" thickBot="1" x14ac:dyDescent="0.3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74"/>
      <c r="Q11" s="174"/>
      <c r="R11" s="174"/>
      <c r="S11" s="174"/>
      <c r="T11" s="181"/>
      <c r="U11" s="127"/>
      <c r="V11" s="127"/>
      <c r="W11" s="127"/>
      <c r="X11" s="181"/>
      <c r="Y11" s="127"/>
      <c r="Z11" s="127"/>
      <c r="AA11" s="128"/>
      <c r="AB11" s="121"/>
      <c r="AC11" s="120"/>
      <c r="AD11" s="112"/>
      <c r="AE11" s="112"/>
      <c r="AF11" s="112"/>
      <c r="AG11" s="112"/>
      <c r="AH11" s="113"/>
      <c r="AI11" s="121"/>
    </row>
    <row r="12" spans="1:37" x14ac:dyDescent="0.25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74"/>
      <c r="S12" s="174"/>
      <c r="T12" s="181"/>
      <c r="U12" s="178"/>
      <c r="V12" s="178"/>
      <c r="W12" s="178"/>
      <c r="X12" s="181"/>
      <c r="Y12" s="172"/>
      <c r="Z12" s="172"/>
      <c r="AA12" s="172"/>
      <c r="AB12" s="121"/>
      <c r="AC12" s="120" t="s">
        <v>2218</v>
      </c>
      <c r="AD12" s="638">
        <f ca="1">$AA$9/$D$9</f>
        <v>11.428728984532617</v>
      </c>
      <c r="AE12" s="639"/>
      <c r="AF12" s="639"/>
      <c r="AG12" s="640"/>
      <c r="AH12" s="113"/>
      <c r="AI12" s="121"/>
    </row>
    <row r="13" spans="1:37" ht="15.75" thickBot="1" x14ac:dyDescent="0.3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74"/>
      <c r="Q13" s="174"/>
      <c r="R13" s="174"/>
      <c r="S13" s="174"/>
      <c r="T13" s="181"/>
      <c r="U13" s="127"/>
      <c r="V13" s="127"/>
      <c r="W13" s="127"/>
      <c r="X13" s="181"/>
      <c r="Y13" s="127"/>
      <c r="Z13" s="127"/>
      <c r="AA13" s="128"/>
      <c r="AB13" s="121"/>
      <c r="AC13" s="111"/>
      <c r="AD13" s="641"/>
      <c r="AE13" s="642"/>
      <c r="AF13" s="642"/>
      <c r="AG13" s="643"/>
      <c r="AH13" s="113"/>
      <c r="AI13" s="121"/>
    </row>
    <row r="14" spans="1:37" x14ac:dyDescent="0.25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56"/>
      <c r="Q14" s="156"/>
      <c r="R14" s="156"/>
      <c r="S14" s="156"/>
      <c r="T14" s="151"/>
      <c r="U14" s="130"/>
      <c r="V14" s="130"/>
      <c r="W14" s="130"/>
      <c r="X14" s="151"/>
      <c r="Y14" s="130"/>
      <c r="Z14" s="130"/>
      <c r="AA14" s="131"/>
      <c r="AB14" s="121"/>
      <c r="AC14" s="114"/>
      <c r="AD14" s="115"/>
      <c r="AE14" s="115"/>
      <c r="AF14" s="115"/>
      <c r="AG14" s="115"/>
      <c r="AH14" s="116"/>
      <c r="AI14" s="121"/>
    </row>
    <row r="15" spans="1:37" ht="8.1" customHeight="1" x14ac:dyDescent="0.25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57"/>
      <c r="Q15" s="157"/>
      <c r="R15" s="157"/>
      <c r="S15" s="157"/>
      <c r="T15" s="152"/>
      <c r="U15" s="122"/>
      <c r="V15" s="122"/>
      <c r="W15" s="122"/>
      <c r="X15" s="152"/>
      <c r="Y15" s="122"/>
      <c r="Z15" s="122"/>
      <c r="AA15" s="122"/>
      <c r="AB15" s="121"/>
      <c r="AC15" s="121"/>
      <c r="AD15" s="121"/>
      <c r="AE15" s="121"/>
      <c r="AF15" s="121"/>
      <c r="AG15" s="121"/>
      <c r="AH15" s="121"/>
      <c r="AI15" s="121"/>
    </row>
    <row r="16" spans="1:37" ht="15.75" thickBot="1" x14ac:dyDescent="0.3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58"/>
      <c r="Q16" s="158"/>
      <c r="R16" s="158"/>
      <c r="S16" s="158"/>
      <c r="T16" s="153"/>
      <c r="U16" s="132"/>
      <c r="V16" s="132"/>
      <c r="W16" s="132"/>
      <c r="X16" s="153"/>
      <c r="Y16" s="188"/>
      <c r="Z16" s="188"/>
      <c r="AA16" s="133"/>
      <c r="AB16" s="121"/>
      <c r="AC16" s="117"/>
      <c r="AD16" s="118"/>
      <c r="AE16" s="118"/>
      <c r="AF16" s="118"/>
      <c r="AG16" s="118"/>
      <c r="AH16" s="119"/>
      <c r="AI16" s="121"/>
    </row>
    <row r="17" spans="2:37" ht="19.899999999999999" customHeight="1" x14ac:dyDescent="0.25">
      <c r="B17" s="121"/>
      <c r="C17" s="140" t="s">
        <v>2249</v>
      </c>
      <c r="D17" s="174">
        <f>3666666.67/1000</f>
        <v>3666.6666700000001</v>
      </c>
      <c r="E17" s="174">
        <f>D17*12</f>
        <v>44000.000039999999</v>
      </c>
      <c r="F17" s="137">
        <v>45651</v>
      </c>
      <c r="G17" s="138" t="s">
        <v>285</v>
      </c>
      <c r="H17" s="175">
        <f ca="1" xml:space="preserve"> NOW() - (F17 + TIME(LEFT($G$17, 2), MID($G$17, 3, 2), 0))</f>
        <v>326.46995127314585</v>
      </c>
      <c r="I17" s="176">
        <f ca="1">((DATE(YEAR(F17),MONTH(F17)+1,25)) + TIME(LEFT("1200H", 2), MID("1200H", 3, 2), 0)) - ($AG$3 + TIME(LEFT(NOW(), 2), MID(NOW(), 3, 2), 0))</f>
        <v>-295.4423611111124</v>
      </c>
      <c r="J17" s="148"/>
      <c r="K17" s="148"/>
      <c r="L17" s="148"/>
      <c r="M17" s="148"/>
      <c r="N17" s="148"/>
      <c r="O17" s="148"/>
      <c r="P17" s="127"/>
      <c r="Q17" s="127"/>
      <c r="R17" s="127"/>
      <c r="S17" s="127"/>
      <c r="T17" s="177">
        <f>D17/30/24</f>
        <v>5.0925925972222226</v>
      </c>
      <c r="U17" s="178">
        <f ca="1">SUM(U20:U21)</f>
        <v>0</v>
      </c>
      <c r="V17" s="178">
        <f ca="1">AA17+U17</f>
        <v>-675741.97600000002</v>
      </c>
      <c r="W17" s="179">
        <f ca="1">V17/H17/24</f>
        <v>-86.243513551143351</v>
      </c>
      <c r="X17" s="180">
        <f ca="1">AA17/H17/24</f>
        <v>-86.243513551143351</v>
      </c>
      <c r="Y17" s="189"/>
      <c r="Z17" s="189">
        <f ca="1">Z20+Z21</f>
        <v>-631601.6</v>
      </c>
      <c r="AA17" s="139">
        <f ca="1">AA20+AA21</f>
        <v>-675741.97600000002</v>
      </c>
      <c r="AB17" s="121"/>
      <c r="AC17" s="120" t="s">
        <v>2217</v>
      </c>
      <c r="AD17" s="638">
        <f ca="1">$Z$17/$E$17</f>
        <v>-14.354581805132199</v>
      </c>
      <c r="AE17" s="639"/>
      <c r="AF17" s="639"/>
      <c r="AG17" s="640"/>
      <c r="AH17" s="113"/>
      <c r="AI17" s="121"/>
    </row>
    <row r="18" spans="2:37" ht="15.75" customHeight="1" thickBot="1" x14ac:dyDescent="0.3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 t="s">
        <v>2221</v>
      </c>
      <c r="P18" s="174"/>
      <c r="Q18" s="174"/>
      <c r="R18" s="174"/>
      <c r="S18" s="174"/>
      <c r="T18" s="181"/>
      <c r="U18" s="127"/>
      <c r="V18" s="127"/>
      <c r="W18" s="127"/>
      <c r="X18" s="181"/>
      <c r="Y18" s="127"/>
      <c r="Z18" s="127"/>
      <c r="AA18" s="128"/>
      <c r="AB18" s="121"/>
      <c r="AC18" s="120"/>
      <c r="AD18" s="641"/>
      <c r="AE18" s="642"/>
      <c r="AF18" s="642"/>
      <c r="AG18" s="643"/>
      <c r="AH18" s="113"/>
      <c r="AI18" s="121"/>
    </row>
    <row r="19" spans="2:37" ht="8.1" customHeight="1" thickBot="1" x14ac:dyDescent="0.3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74"/>
      <c r="Q19" s="174"/>
      <c r="R19" s="174"/>
      <c r="S19" s="174"/>
      <c r="T19" s="181"/>
      <c r="U19" s="127"/>
      <c r="V19" s="127"/>
      <c r="W19" s="127"/>
      <c r="X19" s="181"/>
      <c r="Y19" s="127"/>
      <c r="Z19" s="127"/>
      <c r="AA19" s="128"/>
      <c r="AB19" s="121"/>
      <c r="AC19" s="120"/>
      <c r="AD19" s="112"/>
      <c r="AE19" s="112"/>
      <c r="AF19" s="112"/>
      <c r="AG19" s="112"/>
      <c r="AH19" s="113"/>
      <c r="AI19" s="121"/>
    </row>
    <row r="20" spans="2:37" ht="15" customHeight="1" x14ac:dyDescent="0.25">
      <c r="B20" s="121"/>
      <c r="C20" s="120" t="s">
        <v>150</v>
      </c>
      <c r="D20" s="127"/>
      <c r="E20" s="127"/>
      <c r="F20" s="185"/>
      <c r="G20" s="186"/>
      <c r="H20" s="187"/>
      <c r="I20" s="187"/>
      <c r="J20" s="182">
        <v>68569.179999999993</v>
      </c>
      <c r="K20" s="182">
        <v>849.34</v>
      </c>
      <c r="L20" s="182">
        <v>68569.179999999993</v>
      </c>
      <c r="M20" s="182">
        <v>849.34</v>
      </c>
      <c r="N20" s="171"/>
      <c r="O20" s="171"/>
      <c r="P20" s="183"/>
      <c r="Q20" s="183"/>
      <c r="R20" s="183">
        <f>INDEX(BILLING!$J:$J,MATCH($F17&amp;" "&amp;$G17,BILLING!$C:$C,0))</f>
        <v>73885.84</v>
      </c>
      <c r="S20" s="183">
        <f>INDEX(BILLING!$K:$K,MATCH($F17&amp;" "&amp;$G17,BILLING!$C:$C,0))</f>
        <v>899.96</v>
      </c>
      <c r="T20" s="181"/>
      <c r="U20" s="178" cm="1">
        <f t="array" aca="1" ref="U20" ca="1">INDIRECT(TEXT(DAY(TODAY()),"0")&amp;"!AI18")</f>
        <v>0</v>
      </c>
      <c r="V20" s="178"/>
      <c r="W20" s="178"/>
      <c r="X20" s="181"/>
      <c r="Y20" s="172"/>
      <c r="Z20" s="172">
        <f ca="1">(((((INDEX(BILLING!$J:$J,MATCH($AG$3&amp;" "&amp;$AG$5,BILLING!$C:$C,0))-L20)*$D$58)-
((INDEX(BILLING!$K:$K,MATCH($AG$3&amp;" "&amp;$AG$5,BILLING!$C:$C,0))-M20)*$D$58))))/1000</f>
        <v>-284423.32799999998</v>
      </c>
      <c r="AA20" s="139">
        <f ca="1">(((((INDEX(BILLING!$J:$J,MATCH($AG$3&amp;" "&amp;$AG$5,BILLING!$C:$C,0))-R20)*$D$58)-
((INDEX(BILLING!$K:$K,MATCH($AG$3&amp;" "&amp;$AG$5,BILLING!$C:$C,0))-S20)*$D$58))))/1000</f>
        <v>-306540.696</v>
      </c>
      <c r="AB20" s="121"/>
      <c r="AC20" s="120" t="s">
        <v>2218</v>
      </c>
      <c r="AD20" s="638">
        <f ca="1">$AA$17/$D$17</f>
        <v>-184.29326601427886</v>
      </c>
      <c r="AE20" s="639"/>
      <c r="AF20" s="639"/>
      <c r="AG20" s="640"/>
      <c r="AH20" s="113"/>
      <c r="AI20" s="121"/>
    </row>
    <row r="21" spans="2:37" ht="15.75" customHeight="1" thickBot="1" x14ac:dyDescent="0.3">
      <c r="B21" s="121"/>
      <c r="C21" s="120" t="s">
        <v>151</v>
      </c>
      <c r="D21" s="127"/>
      <c r="E21" s="127"/>
      <c r="F21" s="185"/>
      <c r="G21" s="186"/>
      <c r="H21" s="187"/>
      <c r="I21" s="187"/>
      <c r="J21" s="182">
        <v>31088.45</v>
      </c>
      <c r="K21" s="182">
        <v>90.39</v>
      </c>
      <c r="L21" s="182">
        <v>31088.45</v>
      </c>
      <c r="M21" s="182">
        <v>90.39</v>
      </c>
      <c r="N21" s="171"/>
      <c r="O21" s="171"/>
      <c r="P21" s="183"/>
      <c r="Q21" s="183"/>
      <c r="R21" s="183">
        <f>INDEX(BILLING!$L:$L,MATCH($F17&amp;" "&amp;$G17,BILLING!$C:$C,0))</f>
        <v>33067.83</v>
      </c>
      <c r="S21" s="183">
        <f>INDEX(BILLING!$M:$M,MATCH($F17&amp;" "&amp;$G17,BILLING!$C:$C,0))</f>
        <v>103.43</v>
      </c>
      <c r="T21" s="181"/>
      <c r="U21" s="178" cm="1">
        <f t="array" aca="1" ref="U21" ca="1">INDIRECT(TEXT(DAY(TODAY()),"0")&amp;"!AI23")</f>
        <v>0</v>
      </c>
      <c r="V21" s="178"/>
      <c r="W21" s="178"/>
      <c r="X21" s="181"/>
      <c r="Y21" s="172"/>
      <c r="Z21" s="172">
        <f ca="1">(((((INDEX(BILLING!$L:$L,MATCH($AG$3&amp;" "&amp;$AG$5,BILLING!$C:$C,0))-L21)*$D$59)-
((INDEX(BILLING!$M:$M,MATCH($AG$3&amp;" "&amp;$AG$5,BILLING!$C:$C,0))-M21)*$D$59))))/1000</f>
        <v>-347178.272</v>
      </c>
      <c r="AA21" s="139">
        <f ca="1">(((((INDEX(BILLING!$L:$L,MATCH($AG$3&amp;" "&amp;$AG$5,BILLING!$C:$C,0))-R21)*$D$59)-
((INDEX(BILLING!$M:$M,MATCH($AG$3&amp;" "&amp;$AG$5,BILLING!$C:$C,0))-S21)*$D$59))))/1000</f>
        <v>-369201.28</v>
      </c>
      <c r="AB21" s="121"/>
      <c r="AC21" s="120"/>
      <c r="AD21" s="641"/>
      <c r="AE21" s="642"/>
      <c r="AF21" s="642"/>
      <c r="AG21" s="643"/>
      <c r="AH21" s="113"/>
      <c r="AI21" s="121"/>
    </row>
    <row r="22" spans="2:37" x14ac:dyDescent="0.25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56"/>
      <c r="Q22" s="156"/>
      <c r="R22" s="156"/>
      <c r="S22" s="156"/>
      <c r="T22" s="151"/>
      <c r="U22" s="130"/>
      <c r="V22" s="130"/>
      <c r="W22" s="130"/>
      <c r="X22" s="151"/>
      <c r="Y22" s="130"/>
      <c r="Z22" s="130"/>
      <c r="AA22" s="131"/>
      <c r="AB22" s="121"/>
      <c r="AC22" s="114"/>
      <c r="AD22" s="115"/>
      <c r="AE22" s="115"/>
      <c r="AF22" s="115"/>
      <c r="AG22" s="115"/>
      <c r="AH22" s="116"/>
      <c r="AI22" s="121"/>
    </row>
    <row r="23" spans="2:37" ht="8.1" customHeight="1" x14ac:dyDescent="0.25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59"/>
      <c r="Q23" s="159"/>
      <c r="R23" s="159"/>
      <c r="S23" s="159"/>
      <c r="T23" s="154"/>
      <c r="U23" s="134"/>
      <c r="V23" s="134"/>
      <c r="W23" s="134"/>
      <c r="X23" s="154"/>
      <c r="Y23" s="134"/>
      <c r="Z23" s="134"/>
      <c r="AA23" s="134"/>
      <c r="AB23" s="121"/>
      <c r="AC23" s="121"/>
      <c r="AD23" s="121"/>
      <c r="AE23" s="121"/>
      <c r="AF23" s="121"/>
      <c r="AG23" s="121"/>
      <c r="AH23" s="121"/>
      <c r="AI23" s="121"/>
    </row>
    <row r="24" spans="2:37" ht="15.75" thickBot="1" x14ac:dyDescent="0.3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58"/>
      <c r="Q24" s="158"/>
      <c r="R24" s="158"/>
      <c r="S24" s="158"/>
      <c r="T24" s="153"/>
      <c r="U24" s="132"/>
      <c r="V24" s="132"/>
      <c r="W24" s="132"/>
      <c r="X24" s="153"/>
      <c r="Y24" s="132"/>
      <c r="Z24" s="132"/>
      <c r="AA24" s="135"/>
      <c r="AB24" s="121"/>
      <c r="AC24" s="117"/>
      <c r="AD24" s="118"/>
      <c r="AE24" s="118"/>
      <c r="AF24" s="118"/>
      <c r="AG24" s="118"/>
      <c r="AH24" s="119"/>
      <c r="AI24" s="121"/>
    </row>
    <row r="25" spans="2:37" ht="19.899999999999999" customHeight="1" x14ac:dyDescent="0.25">
      <c r="B25" s="121"/>
      <c r="C25" s="140" t="s">
        <v>2222</v>
      </c>
      <c r="D25" s="184">
        <f>E25/12</f>
        <v>15000</v>
      </c>
      <c r="E25" s="174">
        <v>180000</v>
      </c>
      <c r="F25" s="137">
        <v>45651</v>
      </c>
      <c r="G25" s="138" t="s">
        <v>285</v>
      </c>
      <c r="H25" s="175">
        <f ca="1" xml:space="preserve"> NOW() - (F25 + TIME(LEFT($G$25, 2), MID($G$25, 3, 2), 0))</f>
        <v>326.46995127314585</v>
      </c>
      <c r="I25" s="176">
        <f ca="1">((DATE(YEAR(F25),MONTH(F25)+1,25)) + TIME(LEFT("1200H", 2), MID("1200H", 3, 2), 0)) - ($AG$3 + TIME(LEFT(NOW(), 2), MID(NOW(), 3, 2), 0))</f>
        <v>-295.4423611111124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7">
        <f>D25/30/24</f>
        <v>20.833333333333332</v>
      </c>
      <c r="U25" s="178">
        <f ca="1">SUM(U28:U31)</f>
        <v>0</v>
      </c>
      <c r="V25" s="178">
        <f ca="1">AA25+U25</f>
        <v>147414.505</v>
      </c>
      <c r="W25" s="179">
        <f ca="1">V25/H25/24</f>
        <v>18.814200258594845</v>
      </c>
      <c r="X25" s="180">
        <f ca="1">AA25/H25/24</f>
        <v>18.814200258594845</v>
      </c>
      <c r="Y25" s="189">
        <f ca="1">SUM(Y28:Y31)</f>
        <v>313173.00000000006</v>
      </c>
      <c r="Z25" s="189">
        <f ca="1">SUM(Z28:Z31)</f>
        <v>325091.40000000008</v>
      </c>
      <c r="AA25" s="139">
        <f ca="1">SUM(AA28:AA31)</f>
        <v>147414.505</v>
      </c>
      <c r="AB25" s="121"/>
      <c r="AC25" s="120" t="s">
        <v>2217</v>
      </c>
      <c r="AD25" s="638">
        <f ca="1">Z25/$E$25</f>
        <v>1.8060633333333338</v>
      </c>
      <c r="AE25" s="639"/>
      <c r="AF25" s="639"/>
      <c r="AG25" s="640"/>
      <c r="AH25" s="113"/>
      <c r="AI25" s="121"/>
      <c r="AK25" s="194">
        <f ca="1">(E25-Z25)/67/24</f>
        <v>-90.230970149253778</v>
      </c>
    </row>
    <row r="26" spans="2:37" ht="15.75" customHeight="1" thickBot="1" x14ac:dyDescent="0.3">
      <c r="B26" s="121"/>
      <c r="C26" s="120" t="s">
        <v>2223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74"/>
      <c r="Q26" s="174"/>
      <c r="R26" s="174"/>
      <c r="S26" s="174"/>
      <c r="T26" s="181"/>
      <c r="U26" s="178"/>
      <c r="V26" s="127"/>
      <c r="W26" s="127"/>
      <c r="X26" s="181"/>
      <c r="Y26" s="127"/>
      <c r="Z26" s="127"/>
      <c r="AA26" s="128"/>
      <c r="AB26" s="121"/>
      <c r="AC26" s="120"/>
      <c r="AD26" s="641"/>
      <c r="AE26" s="642"/>
      <c r="AF26" s="642"/>
      <c r="AG26" s="643"/>
      <c r="AH26" s="113"/>
      <c r="AI26" s="121"/>
    </row>
    <row r="27" spans="2:37" ht="8.1" customHeight="1" thickBot="1" x14ac:dyDescent="0.3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74"/>
      <c r="Q27" s="174"/>
      <c r="R27" s="174"/>
      <c r="S27" s="174"/>
      <c r="T27" s="181"/>
      <c r="U27" s="178"/>
      <c r="V27" s="127"/>
      <c r="W27" s="127"/>
      <c r="X27" s="181"/>
      <c r="Y27" s="127"/>
      <c r="Z27" s="127"/>
      <c r="AA27" s="128"/>
      <c r="AB27" s="121"/>
      <c r="AC27" s="120"/>
      <c r="AD27" s="112"/>
      <c r="AE27" s="112"/>
      <c r="AF27" s="112"/>
      <c r="AG27" s="112"/>
      <c r="AH27" s="113"/>
      <c r="AI27" s="121"/>
    </row>
    <row r="28" spans="2:37" ht="15" customHeight="1" x14ac:dyDescent="0.25">
      <c r="B28" s="121"/>
      <c r="C28" s="120" t="s">
        <v>2224</v>
      </c>
      <c r="D28" s="127"/>
      <c r="E28" s="127"/>
      <c r="F28" s="185"/>
      <c r="G28" s="186"/>
      <c r="H28" s="187"/>
      <c r="I28" s="187"/>
      <c r="J28" s="182">
        <v>29046.5</v>
      </c>
      <c r="K28" s="182">
        <v>25.1</v>
      </c>
      <c r="L28" s="182"/>
      <c r="M28" s="182"/>
      <c r="N28" s="182">
        <v>29305.9</v>
      </c>
      <c r="O28" s="182">
        <v>25.5</v>
      </c>
      <c r="P28" s="183">
        <f>INDEX(BILLING!$P:$P,MATCH($F25&amp;" "&amp;$G25,BILLING!$C:$C,0))</f>
        <v>33001.4</v>
      </c>
      <c r="Q28" s="183">
        <f>INDEX(BILLING!$Q:$Q,MATCH($F25&amp;" "&amp;$G25,BILLING!$C:$C,0))</f>
        <v>28.8</v>
      </c>
      <c r="R28" s="183"/>
      <c r="S28" s="183"/>
      <c r="T28" s="181"/>
      <c r="U28" s="178" cm="1">
        <f t="array" aca="1" ref="U28" ca="1">INDIRECT(TEXT(DAY(TODAY()),"0")&amp;"!AI26")</f>
        <v>0</v>
      </c>
      <c r="V28" s="178"/>
      <c r="W28" s="178"/>
      <c r="X28" s="181"/>
      <c r="Y28" s="172">
        <f ca="1">(((((INDEX(BILLING!$P:$P,MATCH($AG$3&amp;" "&amp;$AG$5,BILLING!$C:$C,0))-N28)*$D$57)-
((INDEX(BILLING!$Q:$Q,MATCH($AG$3&amp;" "&amp;$AG$5,BILLING!$C:$C,0))-O28)*$D$57))))/1000</f>
        <v>78813.60000000002</v>
      </c>
      <c r="Z28" s="172">
        <f ca="1">(((((INDEX(BILLING!$P:$P,MATCH($AG$3&amp;" "&amp;$AG$5,BILLING!$C:$C,0))-J28)*$D$57)-
((INDEX(BILLING!$Q:$Q,MATCH($AG$3&amp;" "&amp;$AG$5,BILLING!$C:$C,0))-K28)*$D$57))))/1000</f>
        <v>81921.600000000035</v>
      </c>
      <c r="AA28" s="139">
        <f ca="1">(((((INDEX(BILLING!$P:$P,MATCH($AG$3&amp;" "&amp;$AG$5,BILLING!$C:$C,0))-P28)*$D$57)-
((INDEX(BILLING!$Q:$Q,MATCH($AG$3&amp;" "&amp;$AG$5,BILLING!$C:$C,0))-Q28)*$D$57))))/1000</f>
        <v>34507.200000000012</v>
      </c>
      <c r="AB28" s="121"/>
      <c r="AC28" s="120" t="s">
        <v>2218</v>
      </c>
      <c r="AD28" s="638">
        <f ca="1">$AA$25/$D$25</f>
        <v>9.8276336666666673</v>
      </c>
      <c r="AE28" s="639"/>
      <c r="AF28" s="639"/>
      <c r="AG28" s="640"/>
      <c r="AH28" s="113"/>
      <c r="AI28" s="121"/>
    </row>
    <row r="29" spans="2:37" ht="15.75" customHeight="1" thickBot="1" x14ac:dyDescent="0.3">
      <c r="B29" s="121"/>
      <c r="C29" s="120" t="s">
        <v>135</v>
      </c>
      <c r="D29" s="127"/>
      <c r="E29" s="127"/>
      <c r="F29" s="185"/>
      <c r="G29" s="186"/>
      <c r="H29" s="187"/>
      <c r="I29" s="187"/>
      <c r="J29" s="182">
        <v>1672.56</v>
      </c>
      <c r="K29" s="182">
        <v>14.34</v>
      </c>
      <c r="L29" s="182"/>
      <c r="M29" s="182"/>
      <c r="N29" s="182">
        <v>1943.35</v>
      </c>
      <c r="O29" s="182">
        <v>14.34</v>
      </c>
      <c r="P29" s="183">
        <f>INDEX(BILLING!$N:$N,MATCH($F25&amp;" "&amp;$G25,BILLING!$C:$C,0))</f>
        <v>5638.25</v>
      </c>
      <c r="Q29" s="183">
        <f>INDEX(BILLING!$O:$O,MATCH($F25&amp;" "&amp;$G25,BILLING!$C:$C,0))</f>
        <v>15.78</v>
      </c>
      <c r="R29" s="183"/>
      <c r="S29" s="183"/>
      <c r="T29" s="181"/>
      <c r="U29" s="178" cm="1">
        <f t="array" aca="1" ref="U29" ca="1">INDIRECT(TEXT(DAY(TODAY()),"0")&amp;"!AI30")</f>
        <v>0</v>
      </c>
      <c r="V29" s="178"/>
      <c r="W29" s="178"/>
      <c r="X29" s="181"/>
      <c r="Y29" s="172">
        <f ca="1">(((((INDEX(BILLING!$N:$N,MATCH($AG$3&amp;" "&amp;$AG$5,BILLING!$C:$C,0))-N29)*$D$56)-
((INDEX(BILLING!$O:$O,MATCH($AG$3&amp;" "&amp;$AG$5,BILLING!$C:$C,0))-O29)*$D$56))))/1000</f>
        <v>215287.2</v>
      </c>
      <c r="Z29" s="172">
        <f ca="1">(((((INDEX(BILLING!$N:$N,MATCH($AG$3&amp;" "&amp;$AG$5,BILLING!$C:$C,0))-J29)*$D$56)-
((INDEX(BILLING!$O:$O,MATCH($AG$3&amp;" "&amp;$AG$5,BILLING!$C:$C,0))-K29)*$D$56))))/1000</f>
        <v>223410.90000000002</v>
      </c>
      <c r="AA29" s="139">
        <f ca="1">(((((INDEX(BILLING!$N:$N,MATCH($AG$3&amp;" "&amp;$AG$5,BILLING!$C:$C,0))-P29)*$D$56)-
((INDEX(BILLING!$O:$O,MATCH($AG$3&amp;" "&amp;$AG$5,BILLING!$C:$C,0))-Q29)*$D$56))))/1000</f>
        <v>104483.4</v>
      </c>
      <c r="AB29" s="121"/>
      <c r="AC29" s="120"/>
      <c r="AD29" s="641"/>
      <c r="AE29" s="642"/>
      <c r="AF29" s="642"/>
      <c r="AG29" s="643"/>
      <c r="AH29" s="113"/>
      <c r="AI29" s="121"/>
    </row>
    <row r="30" spans="2:37" ht="15.75" customHeight="1" x14ac:dyDescent="0.35">
      <c r="B30" s="121"/>
      <c r="C30" s="120" t="s">
        <v>2250</v>
      </c>
      <c r="D30" s="127"/>
      <c r="E30" s="127"/>
      <c r="F30" s="127"/>
      <c r="G30" s="127"/>
      <c r="H30" s="127"/>
      <c r="I30" s="127"/>
      <c r="J30" s="182"/>
      <c r="K30" s="182"/>
      <c r="L30" s="182"/>
      <c r="M30" s="182"/>
      <c r="N30" s="182">
        <v>0</v>
      </c>
      <c r="O30" s="182">
        <v>0</v>
      </c>
      <c r="P30" s="183"/>
      <c r="Q30" s="183"/>
      <c r="R30" s="183">
        <f>INDEX(BILLING!$Z:$Z,MATCH($F25&amp;" "&amp;$G25,BILLING!$C:$C,0))</f>
        <v>256.12</v>
      </c>
      <c r="S30" s="183">
        <f>INDEX(BILLING!$AA:$AA,MATCH($F25&amp;" "&amp;$G25,BILLING!$C:$C,0))</f>
        <v>0.15</v>
      </c>
      <c r="T30" s="181"/>
      <c r="U30" s="178" cm="1">
        <f t="array" aca="1" ref="U30" ca="1">INDIRECT(TEXT(DAY(TODAY()),"0")&amp;"!AI64")</f>
        <v>0</v>
      </c>
      <c r="V30" s="178"/>
      <c r="W30" s="178"/>
      <c r="X30" s="181"/>
      <c r="Y30" s="172">
        <f ca="1">(((((INDEX(BILLING!$Z:$Z,MATCH($AG$3&amp;" "&amp;$AG$5,BILLING!$C:$C,0))-N30)*$D$60)-
((INDEX(BILLING!$AA:$AA,MATCH($AG$3&amp;" "&amp;$AG$5,BILLING!$C:$C,0))-O30)*$D$60))))/1000</f>
        <v>0</v>
      </c>
      <c r="Z30" s="172">
        <f ca="1">(((((INDEX(BILLING!$Z:$Z,MATCH($AG$3&amp;" "&amp;$AG$5,BILLING!$C:$C,0))-N30)*$D$60)-
((INDEX(BILLING!$AA:$AA,MATCH($AG$3&amp;" "&amp;$AG$5,BILLING!$C:$C,0))-O30)*$D$60))))/1000</f>
        <v>0</v>
      </c>
      <c r="AA30" s="139">
        <f ca="1">(((((INDEX(BILLING!$Z:$Z,MATCH($AG$3&amp;" "&amp;$AG$5,BILLING!$C:$C,0))-R30)*$D$60)-
((INDEX(BILLING!$AA:$AA,MATCH($AG$3&amp;" "&amp;$AG$5,BILLING!$C:$C,0))-S30)*$D$60))))/1000</f>
        <v>-895.89499999999998</v>
      </c>
      <c r="AB30" s="121"/>
      <c r="AC30" s="120"/>
      <c r="AD30" s="149"/>
      <c r="AE30" s="149"/>
      <c r="AF30" s="149"/>
      <c r="AG30" s="149"/>
      <c r="AH30" s="113"/>
      <c r="AI30" s="121"/>
    </row>
    <row r="31" spans="2:37" ht="15.75" customHeight="1" x14ac:dyDescent="0.35">
      <c r="B31" s="121"/>
      <c r="C31" s="120" t="s">
        <v>137</v>
      </c>
      <c r="D31" s="127"/>
      <c r="E31" s="127"/>
      <c r="F31" s="127"/>
      <c r="G31" s="127"/>
      <c r="H31" s="127"/>
      <c r="I31" s="127"/>
      <c r="J31" s="182"/>
      <c r="K31" s="182"/>
      <c r="L31" s="182">
        <v>30968</v>
      </c>
      <c r="M31" s="182">
        <v>69</v>
      </c>
      <c r="N31" s="182">
        <v>31295</v>
      </c>
      <c r="O31" s="182">
        <v>69</v>
      </c>
      <c r="P31" s="183"/>
      <c r="Q31" s="183"/>
      <c r="R31" s="183">
        <f>INDEX(BILLING!$X:$X,MATCH($F25&amp;" "&amp;$G25,BILLING!$C:$C,0))</f>
        <v>35939</v>
      </c>
      <c r="S31" s="183">
        <f>INDEX(BILLING!$Y:$Y,MATCH($F25&amp;" "&amp;$G25,BILLING!$C:$C,0))</f>
        <v>69</v>
      </c>
      <c r="T31" s="181"/>
      <c r="U31" s="178" cm="1">
        <f t="array" aca="1" ref="U31" ca="1">INDIRECT(TEXT(DAY(TODAY()),"0")&amp;"!AI18")</f>
        <v>0</v>
      </c>
      <c r="V31" s="178"/>
      <c r="W31" s="178"/>
      <c r="X31" s="181"/>
      <c r="Y31" s="172">
        <f ca="1">(((((INDEX(BILLING!$X:$X,MATCH($AG$3&amp;" "&amp;$AG$5,BILLING!$C:$C,0))-N31)*$D$54)-
((INDEX(BILLING!$Y:$Y,MATCH($AG$3&amp;" "&amp;$AG$5,BILLING!$C:$C,0))-O31)*$D$54))))/1000</f>
        <v>19072.2</v>
      </c>
      <c r="Z31" s="172">
        <f ca="1">(((((INDEX(BILLING!$X:$X,MATCH($AG$3&amp;" "&amp;$AG$5,BILLING!$C:$C,0))-L31)*$D$54)-
((INDEX(BILLING!$Y:$Y,MATCH($AG$3&amp;" "&amp;$AG$5,BILLING!$C:$C,0))-M31)*$D$54))))/1000</f>
        <v>19758.900000000001</v>
      </c>
      <c r="AA31" s="139">
        <f ca="1">(((((INDEX(BILLING!$X:$X,MATCH($AG$3&amp;" "&amp;$AG$5,BILLING!$C:$C,0))-R31)*$D$54)-
((INDEX(BILLING!$Y:$Y,MATCH($AG$3&amp;" "&amp;$AG$5,BILLING!$C:$C,0))-S31)*$D$54))))/1000</f>
        <v>9319.7999999999993</v>
      </c>
      <c r="AB31" s="121"/>
      <c r="AC31" s="120"/>
      <c r="AD31" s="149"/>
      <c r="AE31" s="149"/>
      <c r="AF31" s="149"/>
      <c r="AG31" s="149"/>
      <c r="AH31" s="113"/>
      <c r="AI31" s="121"/>
    </row>
    <row r="32" spans="2:37" ht="15.75" customHeight="1" x14ac:dyDescent="0.35">
      <c r="B32" s="121"/>
      <c r="C32" s="120" t="s">
        <v>2226</v>
      </c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74"/>
      <c r="Q32" s="174"/>
      <c r="R32" s="183">
        <f>INDEX(BILLING!$AD:$AD,MATCH($F25&amp;" "&amp;$G25,BILLING!$C:$C,0))</f>
        <v>54159</v>
      </c>
      <c r="S32" s="183">
        <f>INDEX(BILLING!$AE:$AE,MATCH($F25&amp;" "&amp;$G25,BILLING!$C:$C,0))</f>
        <v>79</v>
      </c>
      <c r="T32" s="181"/>
      <c r="U32" s="178"/>
      <c r="V32" s="178"/>
      <c r="W32" s="178"/>
      <c r="X32" s="181"/>
      <c r="Y32" s="172"/>
      <c r="Z32" s="172">
        <f ca="1">(((((INDEX(BILLING!$X:$X,MATCH($AG$3&amp;" "&amp;$AG$5,BILLING!$C:$C,0))-L32)*$D$54)-
((INDEX(BILLING!$Y:$Y,MATCH($AG$3&amp;" "&amp;$AG$5,BILLING!$C:$C,0))-M32)*$D$54))))/1000</f>
        <v>84646.8</v>
      </c>
      <c r="AA32" s="139">
        <f ca="1">(((((INDEX(BILLING!$AD:$AD,MATCH($AG$3&amp;" "&amp;$AG$5,BILLING!$C:$C,0))-R32)*$D$52)-
((INDEX(BILLING!$AE:$AE,MATCH($AG$3&amp;" "&amp;$AG$5,BILLING!$C:$C,0))-S32)*$D$52))))/1000</f>
        <v>-454272</v>
      </c>
      <c r="AB32" s="121"/>
      <c r="AC32" s="120"/>
      <c r="AD32" s="149"/>
      <c r="AE32" s="149"/>
      <c r="AF32" s="149"/>
      <c r="AG32" s="149"/>
      <c r="AH32" s="113"/>
      <c r="AI32" s="121"/>
    </row>
    <row r="33" spans="2:37" x14ac:dyDescent="0.25">
      <c r="B33" s="121"/>
      <c r="C33" s="129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56"/>
      <c r="Q33" s="156"/>
      <c r="R33" s="156"/>
      <c r="S33" s="156"/>
      <c r="T33" s="151"/>
      <c r="U33" s="130"/>
      <c r="V33" s="130"/>
      <c r="W33" s="130"/>
      <c r="X33" s="151"/>
      <c r="Y33" s="130"/>
      <c r="Z33" s="130"/>
      <c r="AA33" s="131"/>
      <c r="AB33" s="121"/>
      <c r="AC33" s="114"/>
      <c r="AD33" s="115"/>
      <c r="AE33" s="115"/>
      <c r="AF33" s="115"/>
      <c r="AG33" s="115"/>
      <c r="AH33" s="116"/>
      <c r="AI33" s="121"/>
    </row>
    <row r="34" spans="2:37" ht="8.1" customHeight="1" x14ac:dyDescent="0.25">
      <c r="B34" s="121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59"/>
      <c r="Q34" s="159"/>
      <c r="R34" s="159"/>
      <c r="S34" s="159"/>
      <c r="T34" s="154"/>
      <c r="U34" s="134"/>
      <c r="V34" s="134"/>
      <c r="W34" s="134"/>
      <c r="X34" s="154"/>
      <c r="Y34" s="134"/>
      <c r="Z34" s="134"/>
      <c r="AA34" s="134"/>
      <c r="AB34" s="121"/>
      <c r="AC34" s="121"/>
      <c r="AD34" s="121"/>
      <c r="AE34" s="121"/>
      <c r="AF34" s="121"/>
      <c r="AG34" s="121"/>
      <c r="AH34" s="121"/>
      <c r="AI34" s="121"/>
    </row>
    <row r="35" spans="2:37" ht="15.75" thickBot="1" x14ac:dyDescent="0.3">
      <c r="B35" s="121"/>
      <c r="C35" s="124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58"/>
      <c r="Q35" s="158"/>
      <c r="R35" s="158"/>
      <c r="S35" s="158"/>
      <c r="T35" s="153"/>
      <c r="U35" s="132"/>
      <c r="V35" s="132"/>
      <c r="W35" s="132"/>
      <c r="X35" s="153"/>
      <c r="Y35" s="132"/>
      <c r="Z35" s="132"/>
      <c r="AA35" s="135"/>
      <c r="AB35" s="121"/>
      <c r="AC35" s="117"/>
      <c r="AD35" s="118"/>
      <c r="AE35" s="118"/>
      <c r="AF35" s="118"/>
      <c r="AG35" s="118"/>
      <c r="AH35" s="119"/>
      <c r="AI35" s="121"/>
    </row>
    <row r="36" spans="2:37" ht="19.899999999999999" customHeight="1" x14ac:dyDescent="0.25">
      <c r="B36" s="121"/>
      <c r="C36" s="140" t="s">
        <v>2251</v>
      </c>
      <c r="D36" s="174">
        <f>2791666.6666667/1000</f>
        <v>2791.6666666667002</v>
      </c>
      <c r="E36" s="174">
        <f>D36*12</f>
        <v>33500.0000000004</v>
      </c>
      <c r="F36" s="137">
        <v>45651</v>
      </c>
      <c r="G36" s="138" t="s">
        <v>285</v>
      </c>
      <c r="H36" s="175">
        <f ca="1" xml:space="preserve"> NOW() - (F36 + TIME(LEFT($G$36, 2), MID($G$36, 3, 2), 0))</f>
        <v>326.46995127314585</v>
      </c>
      <c r="I36" s="176">
        <f ca="1">((DATE(YEAR(F36),MONTH(F36)+1,25)) + TIME(LEFT("1200H", 2), MID("1200H", 3, 2), 0)) - ($AG$3 + TIME(LEFT(NOW(), 2), MID(NOW(), 3, 2), 0))</f>
        <v>-295.4423611111124</v>
      </c>
      <c r="J36" s="148"/>
      <c r="K36" s="148"/>
      <c r="L36" s="148"/>
      <c r="M36" s="148"/>
      <c r="N36" s="148"/>
      <c r="O36" s="148"/>
      <c r="P36" s="174"/>
      <c r="Q36" s="174"/>
      <c r="R36" s="174"/>
      <c r="S36" s="174"/>
      <c r="T36" s="177">
        <f>D36/30/24</f>
        <v>3.8773148148148611</v>
      </c>
      <c r="U36" s="178">
        <f ca="1">SUM(U39:U40)</f>
        <v>0</v>
      </c>
      <c r="V36" s="197">
        <f ca="1">AA36+U36</f>
        <v>16933.223999999998</v>
      </c>
      <c r="W36" s="179">
        <f ca="1">V36/H36/24</f>
        <v>2.1611514237329925</v>
      </c>
      <c r="X36" s="180">
        <f ca="1">AA36/H36/24</f>
        <v>2.1611514237329925</v>
      </c>
      <c r="Y36" s="189"/>
      <c r="Z36" s="189">
        <f ca="1">SUM(Z39:Z40)</f>
        <v>49071.134000000005</v>
      </c>
      <c r="AA36" s="139">
        <f ca="1">SUM(AA39:AA40)</f>
        <v>16933.223999999998</v>
      </c>
      <c r="AB36" s="121"/>
      <c r="AC36" s="120" t="s">
        <v>2217</v>
      </c>
      <c r="AD36" s="638">
        <f ca="1">Z36/$E$36</f>
        <v>1.4648099701492363</v>
      </c>
      <c r="AE36" s="639"/>
      <c r="AF36" s="639"/>
      <c r="AG36" s="640"/>
      <c r="AH36" s="113"/>
      <c r="AI36" s="121"/>
      <c r="AK36" s="194">
        <f ca="1">(E36-Z36)/67/24</f>
        <v>-9.6835410447758736</v>
      </c>
    </row>
    <row r="37" spans="2:37" ht="15.75" customHeight="1" thickBot="1" x14ac:dyDescent="0.3">
      <c r="B37" s="121"/>
      <c r="C37" s="120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74"/>
      <c r="Q37" s="174"/>
      <c r="R37" s="174"/>
      <c r="S37" s="174"/>
      <c r="T37" s="181"/>
      <c r="U37" s="127"/>
      <c r="V37" s="127"/>
      <c r="W37" s="127"/>
      <c r="X37" s="181"/>
      <c r="Y37" s="127"/>
      <c r="Z37" s="127"/>
      <c r="AA37" s="128"/>
      <c r="AB37" s="121"/>
      <c r="AC37" s="120"/>
      <c r="AD37" s="641"/>
      <c r="AE37" s="642"/>
      <c r="AF37" s="642"/>
      <c r="AG37" s="643"/>
      <c r="AH37" s="113"/>
      <c r="AI37" s="121"/>
    </row>
    <row r="38" spans="2:37" ht="8.1" customHeight="1" thickBot="1" x14ac:dyDescent="0.3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83"/>
      <c r="Q38" s="183"/>
      <c r="R38" s="183"/>
      <c r="S38" s="183"/>
      <c r="T38" s="181"/>
      <c r="U38" s="127"/>
      <c r="V38" s="127"/>
      <c r="W38" s="127"/>
      <c r="X38" s="181"/>
      <c r="Y38" s="127"/>
      <c r="Z38" s="127"/>
      <c r="AA38" s="128"/>
      <c r="AB38" s="121"/>
      <c r="AC38" s="120"/>
      <c r="AD38" s="112"/>
      <c r="AE38" s="112"/>
      <c r="AF38" s="112"/>
      <c r="AG38" s="112"/>
      <c r="AH38" s="113"/>
      <c r="AI38" s="121"/>
    </row>
    <row r="39" spans="2:37" ht="15" customHeight="1" x14ac:dyDescent="0.25">
      <c r="B39" s="121"/>
      <c r="C39" s="120" t="s">
        <v>136</v>
      </c>
      <c r="D39" s="127"/>
      <c r="E39" s="127"/>
      <c r="F39" s="127"/>
      <c r="G39" s="127"/>
      <c r="H39" s="127"/>
      <c r="I39" s="127"/>
      <c r="J39" s="182">
        <v>30.31</v>
      </c>
      <c r="K39" s="182">
        <v>87.38</v>
      </c>
      <c r="L39" s="182">
        <v>6873.69</v>
      </c>
      <c r="M39" s="182">
        <v>9.0399999999999991</v>
      </c>
      <c r="N39" s="182"/>
      <c r="O39" s="182"/>
      <c r="P39" s="183">
        <f>INDEX(BILLING!$T:$T,MATCH($F36&amp;" "&amp;$G36,BILLING!$C:$C,0))</f>
        <v>615.78</v>
      </c>
      <c r="Q39" s="183">
        <f>INDEX(BILLING!$U:$U,MATCH($F36&amp;" "&amp;$G36,BILLING!$C:$C,0))</f>
        <v>677.7</v>
      </c>
      <c r="R39" s="183">
        <f>INDEX(BILLING!$V:$V,MATCH($F36&amp;" "&amp;$G36,BILLING!$C:$C,0))</f>
        <v>9997.1</v>
      </c>
      <c r="S39" s="183">
        <f>INDEX(BILLING!$W:$W,MATCH($F36&amp;" "&amp;$G36,BILLING!$C:$C,0))</f>
        <v>9.0399999999999991</v>
      </c>
      <c r="T39" s="181"/>
      <c r="U39" s="178" cm="1">
        <f t="array" aca="1" ref="U39" ca="1">INDIRECT(TEXT(DAY(TODAY()),"0")&amp;"!AI33")</f>
        <v>0</v>
      </c>
      <c r="V39" s="178"/>
      <c r="W39" s="178"/>
      <c r="X39" s="181"/>
      <c r="Y39" s="172"/>
      <c r="Z39" s="172">
        <f ca="1">(((((INDEX(BILLING!$T:$T,MATCH($AG$3&amp;" "&amp;$AG$5,BILLING!$C:$C,0))-J39)*$D$53)-
((INDEX(BILLING!$U:$U,MATCH($AG$3&amp;" "&amp;$AG$5,BILLING!$C:$C,0))-K39)*$D$53)))+
((((INDEX(BILLING!$V:$V,MATCH($AG$3&amp;" "&amp;$AG$5,BILLING!$C:$C,0))-L39)*$D$52)-
((INDEX(BILLING!$W:$W,MATCH($AG$3&amp;" "&amp;$AG$5,BILLING!$C:$C,0))-M39)*$D$52))))/1000</f>
        <v>37222.752</v>
      </c>
      <c r="AA39" s="139">
        <f ca="1">(((((INDEX(BILLING!$T:$T,MATCH($AG$3&amp;" "&amp;$AG$5,BILLING!$C:$C,0))-P39)*$D$53)-
((INDEX(BILLING!$U:$U,MATCH($AG$3&amp;" "&amp;$AG$5,BILLING!$C:$C,0))-Q39)*$D$53)))+
((((INDEX(BILLING!$V:$V,MATCH($AG$3&amp;" "&amp;$AG$5,BILLING!$C:$C,0))-R39)*$D$52)-
((INDEX(BILLING!$W:$W,MATCH($AG$3&amp;" "&amp;$AG$5,BILLING!$C:$C,0))-S39)*$D$52))))/1000</f>
        <v>11087.957999999997</v>
      </c>
      <c r="AB39" s="121"/>
      <c r="AC39" s="120" t="s">
        <v>2218</v>
      </c>
      <c r="AD39" s="638">
        <f ca="1">$AA$36/$D$36</f>
        <v>6.0656324776118673</v>
      </c>
      <c r="AE39" s="639"/>
      <c r="AF39" s="639"/>
      <c r="AG39" s="640"/>
      <c r="AH39" s="113"/>
      <c r="AI39" s="121"/>
    </row>
    <row r="40" spans="2:37" ht="15.75" customHeight="1" thickBot="1" x14ac:dyDescent="0.3">
      <c r="B40" s="121"/>
      <c r="C40" s="120" t="s">
        <v>138</v>
      </c>
      <c r="D40" s="127"/>
      <c r="E40" s="127"/>
      <c r="F40" s="127"/>
      <c r="G40" s="127"/>
      <c r="H40" s="127"/>
      <c r="I40" s="127"/>
      <c r="J40" s="182"/>
      <c r="K40" s="182"/>
      <c r="L40" s="182">
        <v>2260.46</v>
      </c>
      <c r="M40" s="182">
        <v>0</v>
      </c>
      <c r="N40" s="182"/>
      <c r="O40" s="182"/>
      <c r="P40" s="183"/>
      <c r="Q40" s="183"/>
      <c r="R40" s="183">
        <f>INDEX(BILLING!$AB:$AB,MATCH($F36&amp;" "&amp;$G36,BILLING!$C:$C,0))</f>
        <v>6548.4</v>
      </c>
      <c r="S40" s="183">
        <f>INDEX(BILLING!$AC:$AC,MATCH($F36&amp;" "&amp;$G36,BILLING!$C:$C,0))</f>
        <v>0</v>
      </c>
      <c r="T40" s="181"/>
      <c r="U40" s="178" cm="1">
        <f t="array" aca="1" ref="U40" ca="1">INDIRECT(TEXT(DAY(TODAY()),"0")&amp;"!AI75")</f>
        <v>0</v>
      </c>
      <c r="V40" s="178"/>
      <c r="W40" s="178"/>
      <c r="X40" s="181"/>
      <c r="Y40" s="173"/>
      <c r="Z40" s="201">
        <f ca="1">(((((INDEX(BILLING!$AB:$AB,MATCH($AG$3&amp;" "&amp;$AG$5,BILLING!$C:$C,0))-L40)*$D$55)-
((INDEX(BILLING!$AC:$AC,MATCH($AG$3&amp;" "&amp;$AG$5,BILLING!$C:$C,0))-M40)*$D$55))))/1000</f>
        <v>11848.382000000001</v>
      </c>
      <c r="AA40" s="163">
        <f ca="1">(((((INDEX(BILLING!$AB:$AB,MATCH($AG$3&amp;" "&amp;$AG$5,BILLING!$C:$C,0))-R40)*$D$55)-
((INDEX(BILLING!$AC:$AC,MATCH($AG$3&amp;" "&amp;$AG$5,BILLING!$C:$C,0))-S40)*$D$55))))/1000</f>
        <v>5845.2660000000005</v>
      </c>
      <c r="AB40" s="121"/>
      <c r="AC40" s="120"/>
      <c r="AD40" s="641"/>
      <c r="AE40" s="642"/>
      <c r="AF40" s="642"/>
      <c r="AG40" s="643"/>
      <c r="AH40" s="113"/>
      <c r="AI40" s="121"/>
    </row>
    <row r="41" spans="2:37" x14ac:dyDescent="0.25">
      <c r="B41" s="121"/>
      <c r="C41" s="129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0"/>
      <c r="Q41" s="130"/>
      <c r="R41" s="130"/>
      <c r="S41" s="130"/>
      <c r="T41" s="151"/>
      <c r="U41" s="130"/>
      <c r="V41" s="130"/>
      <c r="W41" s="130"/>
      <c r="X41" s="151"/>
      <c r="Y41" s="130"/>
      <c r="Z41" s="130"/>
      <c r="AA41" s="131"/>
      <c r="AB41" s="121"/>
      <c r="AC41" s="114"/>
      <c r="AD41" s="115"/>
      <c r="AE41" s="115"/>
      <c r="AF41" s="115"/>
      <c r="AG41" s="115"/>
      <c r="AH41" s="116"/>
      <c r="AI41" s="121"/>
    </row>
    <row r="42" spans="2:37" ht="8.1" customHeight="1" x14ac:dyDescent="0.25">
      <c r="B42" s="121"/>
      <c r="C42" s="121"/>
      <c r="D42" s="122"/>
      <c r="E42" s="121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2229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2230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2231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2232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2233</v>
      </c>
      <c r="D52" s="97">
        <v>8400</v>
      </c>
      <c r="F52" s="143">
        <v>8400</v>
      </c>
      <c r="G52" s="97"/>
      <c r="H52" s="97"/>
      <c r="I52" s="97"/>
      <c r="J52" s="97"/>
      <c r="K52" s="97"/>
      <c r="L52" s="97"/>
      <c r="M52" s="97"/>
      <c r="N52" s="97"/>
      <c r="O52" s="97"/>
    </row>
    <row r="53" spans="3:19" x14ac:dyDescent="0.25">
      <c r="C53" s="65" t="s">
        <v>2234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60</v>
      </c>
      <c r="D54" s="142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2235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8" t="s">
        <v>42</v>
      </c>
      <c r="D56" s="97">
        <v>30000</v>
      </c>
      <c r="F56" s="143">
        <v>30000</v>
      </c>
      <c r="G56" s="97"/>
      <c r="H56" s="97"/>
      <c r="I56" s="97"/>
      <c r="J56" s="97"/>
      <c r="K56" s="97"/>
      <c r="L56" s="97"/>
      <c r="M56" s="97"/>
      <c r="N56" s="97"/>
      <c r="O56" s="97"/>
    </row>
    <row r="57" spans="3:19" x14ac:dyDescent="0.25">
      <c r="C57" s="98" t="s">
        <v>2236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8" t="s">
        <v>2237</v>
      </c>
      <c r="D58" s="136">
        <v>4200</v>
      </c>
      <c r="F58" s="141">
        <v>4200</v>
      </c>
      <c r="G58" s="136"/>
      <c r="H58" s="136"/>
      <c r="I58" s="136"/>
      <c r="J58" s="136"/>
      <c r="K58" s="136"/>
      <c r="L58" s="136"/>
      <c r="M58" s="136"/>
      <c r="N58" s="136"/>
      <c r="O58" s="136"/>
    </row>
    <row r="59" spans="3:19" x14ac:dyDescent="0.25">
      <c r="C59" s="98" t="s">
        <v>2238</v>
      </c>
      <c r="D59" s="136">
        <v>11200</v>
      </c>
      <c r="F59" s="141">
        <v>11200</v>
      </c>
      <c r="G59" s="136"/>
      <c r="H59" s="136"/>
      <c r="I59" s="136"/>
      <c r="J59" s="136"/>
      <c r="K59" s="136"/>
      <c r="L59" s="136"/>
      <c r="M59" s="136"/>
      <c r="N59" s="136"/>
      <c r="O59" s="136"/>
    </row>
    <row r="60" spans="3:19" x14ac:dyDescent="0.25">
      <c r="C60" s="61" t="s">
        <v>2239</v>
      </c>
      <c r="D60" s="141">
        <v>3500</v>
      </c>
      <c r="F60" s="141">
        <v>3500</v>
      </c>
      <c r="I60" s="190">
        <v>45568</v>
      </c>
      <c r="J60" s="191"/>
      <c r="K60" s="191"/>
      <c r="L60" s="191"/>
      <c r="M60" s="191"/>
      <c r="N60" s="191"/>
      <c r="O60" s="191"/>
      <c r="P60" s="183">
        <v>293.08999999999997</v>
      </c>
      <c r="Q60" s="183">
        <v>49.65</v>
      </c>
      <c r="R60" s="183">
        <v>1102.8</v>
      </c>
      <c r="S60" s="183">
        <v>6.2</v>
      </c>
    </row>
    <row r="62" spans="3:19" x14ac:dyDescent="0.25">
      <c r="C62" s="98" t="s">
        <v>2252</v>
      </c>
      <c r="D62" s="137">
        <v>45560</v>
      </c>
      <c r="F62" s="138" t="s">
        <v>285</v>
      </c>
      <c r="H62" s="147"/>
    </row>
    <row r="63" spans="3:19" x14ac:dyDescent="0.25">
      <c r="C63" s="98" t="s">
        <v>2253</v>
      </c>
      <c r="D63" s="147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3" spans="1:37" ht="15" customHeight="1" x14ac:dyDescent="0.25">
      <c r="B3" s="121"/>
      <c r="C3" s="645" t="s">
        <v>2191</v>
      </c>
      <c r="D3" s="645" t="s">
        <v>2192</v>
      </c>
      <c r="E3" s="644" t="s">
        <v>2193</v>
      </c>
      <c r="F3" s="679" t="s">
        <v>2194</v>
      </c>
      <c r="G3" s="679" t="s">
        <v>2195</v>
      </c>
      <c r="H3" s="679" t="s">
        <v>2196</v>
      </c>
      <c r="I3" s="656" t="s">
        <v>2197</v>
      </c>
      <c r="J3" s="656" t="s">
        <v>2198</v>
      </c>
      <c r="K3" s="659"/>
      <c r="L3" s="656" t="s">
        <v>2199</v>
      </c>
      <c r="M3" s="659"/>
      <c r="N3" s="645" t="s">
        <v>2247</v>
      </c>
      <c r="O3" s="645"/>
      <c r="P3" s="662" t="s">
        <v>2202</v>
      </c>
      <c r="Q3" s="663"/>
      <c r="R3" s="668" t="s">
        <v>2203</v>
      </c>
      <c r="S3" s="663"/>
      <c r="T3" s="671" t="s">
        <v>2204</v>
      </c>
      <c r="U3" s="674" t="s">
        <v>2205</v>
      </c>
      <c r="V3" s="677" t="s">
        <v>2206</v>
      </c>
      <c r="W3" s="674" t="s">
        <v>2207</v>
      </c>
      <c r="X3" s="671" t="s">
        <v>2208</v>
      </c>
      <c r="Y3" s="644" t="s">
        <v>2209</v>
      </c>
      <c r="Z3" s="644" t="s">
        <v>2210</v>
      </c>
      <c r="AA3" s="644" t="s">
        <v>2211</v>
      </c>
      <c r="AB3" s="121"/>
      <c r="AC3" s="121"/>
      <c r="AD3" s="121"/>
      <c r="AE3" s="146"/>
      <c r="AF3" s="646" t="s">
        <v>129</v>
      </c>
      <c r="AG3" s="648">
        <f ca="1">TODAY()</f>
        <v>45977</v>
      </c>
      <c r="AH3" s="649"/>
      <c r="AI3" s="121"/>
    </row>
    <row r="4" spans="1:37" ht="15" customHeight="1" x14ac:dyDescent="0.3">
      <c r="B4" s="121"/>
      <c r="C4" s="645"/>
      <c r="D4" s="645"/>
      <c r="E4" s="645"/>
      <c r="F4" s="672"/>
      <c r="G4" s="672"/>
      <c r="H4" s="672"/>
      <c r="I4" s="657"/>
      <c r="J4" s="657"/>
      <c r="K4" s="660"/>
      <c r="L4" s="657"/>
      <c r="M4" s="660"/>
      <c r="N4" s="645"/>
      <c r="O4" s="645"/>
      <c r="P4" s="664"/>
      <c r="Q4" s="665"/>
      <c r="R4" s="669"/>
      <c r="S4" s="665"/>
      <c r="T4" s="672"/>
      <c r="U4" s="675"/>
      <c r="V4" s="678"/>
      <c r="W4" s="675"/>
      <c r="X4" s="672"/>
      <c r="Y4" s="645"/>
      <c r="Z4" s="645"/>
      <c r="AA4" s="645"/>
      <c r="AB4" s="121"/>
      <c r="AC4" s="121"/>
      <c r="AD4" s="121"/>
      <c r="AE4" s="155" t="s">
        <v>2212</v>
      </c>
      <c r="AF4" s="647"/>
      <c r="AG4" s="650"/>
      <c r="AH4" s="651"/>
      <c r="AI4" s="121"/>
    </row>
    <row r="5" spans="1:37" ht="15" customHeight="1" x14ac:dyDescent="0.25">
      <c r="B5" s="121"/>
      <c r="C5" s="645"/>
      <c r="D5" s="645"/>
      <c r="E5" s="645"/>
      <c r="F5" s="672"/>
      <c r="G5" s="672"/>
      <c r="H5" s="672"/>
      <c r="I5" s="657"/>
      <c r="J5" s="658"/>
      <c r="K5" s="661"/>
      <c r="L5" s="658"/>
      <c r="M5" s="661"/>
      <c r="N5" s="645"/>
      <c r="O5" s="645"/>
      <c r="P5" s="666"/>
      <c r="Q5" s="667"/>
      <c r="R5" s="670"/>
      <c r="S5" s="667"/>
      <c r="T5" s="672"/>
      <c r="U5" s="675"/>
      <c r="V5" s="678"/>
      <c r="W5" s="675"/>
      <c r="X5" s="672"/>
      <c r="Y5" s="645"/>
      <c r="Z5" s="645"/>
      <c r="AA5" s="645"/>
      <c r="AB5" s="121"/>
      <c r="AC5" s="121"/>
      <c r="AD5" s="121"/>
      <c r="AE5" s="146"/>
      <c r="AF5" s="646" t="s">
        <v>2213</v>
      </c>
      <c r="AG5" s="652" t="str">
        <f ca="1">IF(_xlfn.NUMBERVALUE(TEXT(NOW(), "H")) &lt; 12,"0000h","1200h")</f>
        <v>1200h</v>
      </c>
      <c r="AH5" s="653"/>
      <c r="AI5" s="121"/>
      <c r="AJ5" s="68"/>
    </row>
    <row r="6" spans="1:37" x14ac:dyDescent="0.25">
      <c r="B6" s="121"/>
      <c r="C6" s="645"/>
      <c r="D6" s="645"/>
      <c r="E6" s="645"/>
      <c r="F6" s="673"/>
      <c r="G6" s="673"/>
      <c r="H6" s="673"/>
      <c r="I6" s="658"/>
      <c r="J6" s="144" t="s">
        <v>2214</v>
      </c>
      <c r="K6" s="144" t="s">
        <v>2215</v>
      </c>
      <c r="L6" s="144" t="s">
        <v>2214</v>
      </c>
      <c r="M6" s="144" t="s">
        <v>2215</v>
      </c>
      <c r="N6" s="144" t="s">
        <v>2214</v>
      </c>
      <c r="O6" s="144" t="s">
        <v>2215</v>
      </c>
      <c r="P6" s="165" t="s">
        <v>2214</v>
      </c>
      <c r="Q6" s="144" t="s">
        <v>2215</v>
      </c>
      <c r="R6" s="144" t="s">
        <v>2214</v>
      </c>
      <c r="S6" s="144" t="s">
        <v>2215</v>
      </c>
      <c r="T6" s="673"/>
      <c r="U6" s="676"/>
      <c r="V6" s="678"/>
      <c r="W6" s="676"/>
      <c r="X6" s="673"/>
      <c r="Y6" s="645"/>
      <c r="Z6" s="645"/>
      <c r="AA6" s="645"/>
      <c r="AB6" s="121"/>
      <c r="AC6" s="121"/>
      <c r="AD6" s="121"/>
      <c r="AE6" s="121"/>
      <c r="AF6" s="647"/>
      <c r="AG6" s="654"/>
      <c r="AH6" s="655"/>
      <c r="AI6" s="121"/>
      <c r="AK6" s="162"/>
    </row>
    <row r="7" spans="1:37" ht="8.1" customHeight="1" x14ac:dyDescent="0.25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1"/>
      <c r="AC7" s="121"/>
      <c r="AD7" s="121"/>
      <c r="AE7" s="121"/>
      <c r="AF7" s="121"/>
      <c r="AG7" s="121"/>
      <c r="AH7" s="121"/>
      <c r="AI7" s="121"/>
    </row>
    <row r="8" spans="1:37" ht="15.75" thickBot="1" x14ac:dyDescent="0.3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6"/>
      <c r="AB8" s="121"/>
      <c r="AC8" s="117"/>
      <c r="AD8" s="118"/>
      <c r="AE8" s="118"/>
      <c r="AF8" s="118"/>
      <c r="AG8" s="118"/>
      <c r="AH8" s="119"/>
      <c r="AI8" s="121"/>
    </row>
    <row r="9" spans="1:37" ht="19.899999999999999" customHeight="1" x14ac:dyDescent="0.25">
      <c r="A9" s="110"/>
      <c r="B9" s="121"/>
      <c r="C9" s="140" t="s">
        <v>2216</v>
      </c>
      <c r="D9" s="174">
        <f>11896</f>
        <v>11896</v>
      </c>
      <c r="E9" s="314">
        <f>D9*11+(20*24*24)</f>
        <v>142376</v>
      </c>
      <c r="F9" s="137">
        <v>45713</v>
      </c>
      <c r="G9" s="138" t="s">
        <v>285</v>
      </c>
      <c r="H9" s="175">
        <f ca="1" xml:space="preserve"> NOW() - (F9 + TIME(LEFT($G$9, 2), MID($G$9, 3, 2), 0))</f>
        <v>264.46995381944726</v>
      </c>
      <c r="I9" s="176">
        <f ca="1">((DATE(YEAR(F9),MONTH(F9)+1,25)) + TIME(LEFT("1200H", 2), MID("1200H", 3, 2), 0)) - ($AG$3 + TIME(LEFT(NOW(), 2), MID(NOW(), 3, 2), 0))</f>
        <v>-236.4423611111124</v>
      </c>
      <c r="J9" s="182">
        <v>1066.04</v>
      </c>
      <c r="K9" s="182">
        <v>49.67</v>
      </c>
      <c r="L9" s="182">
        <v>1108.67</v>
      </c>
      <c r="M9" s="182">
        <v>6.2</v>
      </c>
      <c r="N9" s="171"/>
      <c r="O9" s="171"/>
      <c r="P9" s="183">
        <f>INDEX(BILLING!$D:$D,MATCH($F9&amp;" "&amp;$G9,BILLING!$C:$C,0))</f>
        <v>1567.26</v>
      </c>
      <c r="Q9" s="183">
        <f>INDEX(BILLING!$E:$E,MATCH($F9&amp;" "&amp;$G9,BILLING!$C:$C,0))</f>
        <v>49.67</v>
      </c>
      <c r="R9" s="183">
        <f>INDEX(BILLING!$F:$F,MATCH($F9&amp;" "&amp;$G9,BILLING!$C:$C,0))</f>
        <v>1108.67</v>
      </c>
      <c r="S9" s="183">
        <f>INDEX(BILLING!$G:$G,MATCH($F9&amp;" "&amp;$G9,BILLING!$C:$C,0))</f>
        <v>6.2</v>
      </c>
      <c r="T9" s="177">
        <f>D9/30/24</f>
        <v>16.522222222222222</v>
      </c>
      <c r="U9" s="178" cm="1">
        <f t="array" aca="1" ref="U9" ca="1">INDIRECT(TEXT(DAY(TODAY()),"0")&amp;"!AI12")</f>
        <v>391.99999999999983</v>
      </c>
      <c r="V9" s="174">
        <f ca="1">AA9+U9</f>
        <v>109541.6</v>
      </c>
      <c r="W9" s="179">
        <f ca="1">V9/H9/24</f>
        <v>17.258041102277048</v>
      </c>
      <c r="X9" s="180">
        <f ca="1">AA9/H9/24</f>
        <v>17.196282353892027</v>
      </c>
      <c r="Y9" s="182"/>
      <c r="Z9" s="284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133208.16</v>
      </c>
      <c r="AA9" s="315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109149.6</v>
      </c>
      <c r="AB9" s="121"/>
      <c r="AC9" s="120" t="s">
        <v>2217</v>
      </c>
      <c r="AD9" s="638">
        <f ca="1">$Z$9/$E$9</f>
        <v>0.9356082485812216</v>
      </c>
      <c r="AE9" s="639"/>
      <c r="AF9" s="639"/>
      <c r="AG9" s="640"/>
      <c r="AH9" s="113"/>
      <c r="AI9" s="121"/>
    </row>
    <row r="10" spans="1:37" ht="15.75" thickBot="1" x14ac:dyDescent="0.3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74"/>
      <c r="Q10" s="174"/>
      <c r="R10" s="174"/>
      <c r="S10" s="174"/>
      <c r="T10" s="181"/>
      <c r="U10" s="127"/>
      <c r="V10" s="309"/>
      <c r="W10" s="127"/>
      <c r="X10" s="181"/>
      <c r="Y10" s="127"/>
      <c r="Z10" s="295"/>
      <c r="AA10" s="289"/>
      <c r="AB10" s="121"/>
      <c r="AC10" s="120"/>
      <c r="AD10" s="641"/>
      <c r="AE10" s="642"/>
      <c r="AF10" s="642"/>
      <c r="AG10" s="643"/>
      <c r="AH10" s="113"/>
      <c r="AI10" s="121"/>
    </row>
    <row r="11" spans="1:37" ht="8.1" customHeight="1" thickBot="1" x14ac:dyDescent="0.3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74"/>
      <c r="Q11" s="174"/>
      <c r="R11" s="174"/>
      <c r="S11" s="174"/>
      <c r="T11" s="181"/>
      <c r="U11" s="127"/>
      <c r="V11" s="309"/>
      <c r="W11" s="127"/>
      <c r="X11" s="181"/>
      <c r="Y11" s="127"/>
      <c r="Z11" s="295"/>
      <c r="AA11" s="289"/>
      <c r="AB11" s="121"/>
      <c r="AC11" s="120"/>
      <c r="AD11" s="112"/>
      <c r="AE11" s="112"/>
      <c r="AF11" s="112"/>
      <c r="AG11" s="112"/>
      <c r="AH11" s="113"/>
      <c r="AI11" s="121"/>
    </row>
    <row r="12" spans="1:37" x14ac:dyDescent="0.25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74"/>
      <c r="S12" s="174"/>
      <c r="T12" s="181"/>
      <c r="U12" s="178"/>
      <c r="V12" s="174"/>
      <c r="W12" s="178"/>
      <c r="X12" s="181"/>
      <c r="Y12" s="172"/>
      <c r="Z12" s="173"/>
      <c r="AA12" s="289"/>
      <c r="AB12" s="121"/>
      <c r="AC12" s="120" t="s">
        <v>2218</v>
      </c>
      <c r="AD12" s="638">
        <f ca="1">$AA$9/$D$9</f>
        <v>9.1753194351042371</v>
      </c>
      <c r="AE12" s="639"/>
      <c r="AF12" s="639"/>
      <c r="AG12" s="640"/>
      <c r="AH12" s="113"/>
      <c r="AI12" s="121"/>
    </row>
    <row r="13" spans="1:37" ht="15.75" thickBot="1" x14ac:dyDescent="0.3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74"/>
      <c r="Q13" s="174"/>
      <c r="R13" s="174"/>
      <c r="S13" s="174"/>
      <c r="T13" s="181"/>
      <c r="U13" s="127"/>
      <c r="V13" s="309"/>
      <c r="W13" s="127"/>
      <c r="X13" s="181"/>
      <c r="Y13" s="127"/>
      <c r="Z13" s="295"/>
      <c r="AA13" s="289"/>
      <c r="AB13" s="121"/>
      <c r="AC13" s="111"/>
      <c r="AD13" s="641"/>
      <c r="AE13" s="642"/>
      <c r="AF13" s="642"/>
      <c r="AG13" s="643"/>
      <c r="AH13" s="113"/>
      <c r="AI13" s="121"/>
    </row>
    <row r="14" spans="1:37" x14ac:dyDescent="0.25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56"/>
      <c r="Q14" s="156"/>
      <c r="R14" s="156"/>
      <c r="S14" s="156"/>
      <c r="T14" s="151"/>
      <c r="U14" s="130"/>
      <c r="V14" s="310"/>
      <c r="W14" s="130"/>
      <c r="X14" s="151"/>
      <c r="Y14" s="130"/>
      <c r="Z14" s="296"/>
      <c r="AA14" s="290"/>
      <c r="AB14" s="121"/>
      <c r="AC14" s="114"/>
      <c r="AD14" s="115"/>
      <c r="AE14" s="115"/>
      <c r="AF14" s="115"/>
      <c r="AG14" s="115"/>
      <c r="AH14" s="116"/>
      <c r="AI14" s="121"/>
    </row>
    <row r="15" spans="1:37" ht="8.1" customHeight="1" x14ac:dyDescent="0.25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57"/>
      <c r="Q15" s="157"/>
      <c r="R15" s="157"/>
      <c r="S15" s="157"/>
      <c r="T15" s="152"/>
      <c r="U15" s="122"/>
      <c r="V15" s="311"/>
      <c r="W15" s="122"/>
      <c r="X15" s="152"/>
      <c r="Y15" s="122"/>
      <c r="Z15" s="291"/>
      <c r="AA15" s="291"/>
      <c r="AB15" s="121"/>
      <c r="AC15" s="121"/>
      <c r="AD15" s="121"/>
      <c r="AE15" s="121"/>
      <c r="AF15" s="121"/>
      <c r="AG15" s="121"/>
      <c r="AH15" s="121"/>
      <c r="AI15" s="121"/>
    </row>
    <row r="16" spans="1:37" ht="15.75" thickBot="1" x14ac:dyDescent="0.3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58"/>
      <c r="Q16" s="158"/>
      <c r="R16" s="158"/>
      <c r="S16" s="158"/>
      <c r="T16" s="153"/>
      <c r="U16" s="132"/>
      <c r="V16" s="312"/>
      <c r="W16" s="132"/>
      <c r="X16" s="153"/>
      <c r="Y16" s="188"/>
      <c r="Z16" s="297"/>
      <c r="AA16" s="292"/>
      <c r="AB16" s="121"/>
      <c r="AC16" s="117"/>
      <c r="AD16" s="118"/>
      <c r="AE16" s="118"/>
      <c r="AF16" s="118"/>
      <c r="AG16" s="118"/>
      <c r="AH16" s="119"/>
      <c r="AI16" s="121"/>
    </row>
    <row r="17" spans="2:37" ht="19.899999999999999" customHeight="1" x14ac:dyDescent="0.25">
      <c r="B17" s="121"/>
      <c r="C17" s="140" t="s">
        <v>2220</v>
      </c>
      <c r="D17" s="317">
        <f>56696/365*30</f>
        <v>4659.9452054794519</v>
      </c>
      <c r="E17" s="317">
        <f>56696</f>
        <v>56696</v>
      </c>
      <c r="F17" s="137">
        <v>45713</v>
      </c>
      <c r="G17" s="138" t="s">
        <v>285</v>
      </c>
      <c r="H17" s="175">
        <f ca="1" xml:space="preserve"> NOW() - (F17 + TIME(LEFT($G$17, 2), MID($G$17, 3, 2), 0))</f>
        <v>264.46995405092457</v>
      </c>
      <c r="I17" s="176">
        <f ca="1">((DATE(YEAR(F17),MONTH(F17)+1,25)) + TIME(LEFT("1200H", 2), MID("1200H", 3, 2), 0)) - ($AG$3 + TIME(LEFT(NOW(), 2), MID(NOW(), 3, 2), 0))</f>
        <v>-236.4423611111124</v>
      </c>
      <c r="J17" s="148"/>
      <c r="K17" s="148"/>
      <c r="L17" s="148"/>
      <c r="M17" s="148"/>
      <c r="N17" s="148"/>
      <c r="O17" s="148"/>
      <c r="P17" s="127"/>
      <c r="Q17" s="127"/>
      <c r="R17" s="127"/>
      <c r="S17" s="127"/>
      <c r="T17" s="177">
        <f>D17/30/24</f>
        <v>6.4721461187214615</v>
      </c>
      <c r="U17" s="178">
        <f ca="1">SUM(U20:U21)</f>
        <v>0</v>
      </c>
      <c r="V17" s="174">
        <f ca="1">AA17+U17</f>
        <v>-682879.52599999995</v>
      </c>
      <c r="W17" s="179">
        <f ca="1">V17/H17/24</f>
        <v>-107.58618568011151</v>
      </c>
      <c r="X17" s="180">
        <f ca="1">AA17/H17/24</f>
        <v>-107.58618568011151</v>
      </c>
      <c r="Y17" s="189"/>
      <c r="Z17" s="298">
        <f ca="1">Z20+Z21</f>
        <v>-676456.1860000001</v>
      </c>
      <c r="AA17" s="315">
        <f ca="1">AA20+AA21</f>
        <v>-682879.52599999995</v>
      </c>
      <c r="AB17" s="121"/>
      <c r="AC17" s="120" t="s">
        <v>2217</v>
      </c>
      <c r="AD17" s="638">
        <f ca="1">$Z$17/$E$17</f>
        <v>-11.931285910822634</v>
      </c>
      <c r="AE17" s="639"/>
      <c r="AF17" s="639"/>
      <c r="AG17" s="640"/>
      <c r="AH17" s="113"/>
      <c r="AI17" s="121"/>
    </row>
    <row r="18" spans="2:37" ht="15.75" customHeight="1" thickBot="1" x14ac:dyDescent="0.3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 t="s">
        <v>2221</v>
      </c>
      <c r="P18" s="174"/>
      <c r="Q18" s="174"/>
      <c r="R18" s="174"/>
      <c r="S18" s="174"/>
      <c r="T18" s="181"/>
      <c r="U18" s="127"/>
      <c r="V18" s="309"/>
      <c r="W18" s="127"/>
      <c r="X18" s="181"/>
      <c r="Y18" s="127"/>
      <c r="Z18" s="299"/>
      <c r="AA18" s="293"/>
      <c r="AB18" s="121"/>
      <c r="AC18" s="120"/>
      <c r="AD18" s="641"/>
      <c r="AE18" s="642"/>
      <c r="AF18" s="642"/>
      <c r="AG18" s="643"/>
      <c r="AH18" s="113"/>
      <c r="AI18" s="121"/>
    </row>
    <row r="19" spans="2:37" ht="8.1" customHeight="1" thickBot="1" x14ac:dyDescent="0.3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74"/>
      <c r="Q19" s="174"/>
      <c r="R19" s="174"/>
      <c r="S19" s="174"/>
      <c r="T19" s="181"/>
      <c r="U19" s="127"/>
      <c r="V19" s="309"/>
      <c r="W19" s="127"/>
      <c r="X19" s="181"/>
      <c r="Y19" s="127"/>
      <c r="Z19" s="299"/>
      <c r="AA19" s="293"/>
      <c r="AB19" s="121"/>
      <c r="AC19" s="120"/>
      <c r="AD19" s="112"/>
      <c r="AE19" s="112"/>
      <c r="AF19" s="112"/>
      <c r="AG19" s="112"/>
      <c r="AH19" s="113"/>
      <c r="AI19" s="121"/>
    </row>
    <row r="20" spans="2:37" ht="15" customHeight="1" x14ac:dyDescent="0.25">
      <c r="B20" s="121"/>
      <c r="C20" s="120" t="s">
        <v>150</v>
      </c>
      <c r="D20" s="127"/>
      <c r="E20" s="127"/>
      <c r="F20" s="185"/>
      <c r="G20" s="186"/>
      <c r="H20" s="187"/>
      <c r="I20" s="187"/>
      <c r="J20" s="284">
        <v>73997.59</v>
      </c>
      <c r="K20" s="284">
        <v>901.18</v>
      </c>
      <c r="L20" s="284">
        <v>73997.59</v>
      </c>
      <c r="M20" s="284">
        <v>901.18</v>
      </c>
      <c r="N20" s="171"/>
      <c r="O20" s="171"/>
      <c r="P20" s="174"/>
      <c r="Q20" s="174"/>
      <c r="R20" s="183">
        <f>INDEX(BILLING!$J:$J,MATCH($F17&amp;" "&amp;$G17,BILLING!$C:$C,0))</f>
        <v>74762.399999999994</v>
      </c>
      <c r="S20" s="183">
        <f>INDEX(BILLING!$K:$K,MATCH($F17&amp;" "&amp;$G17,BILLING!$C:$C,0))</f>
        <v>911.77</v>
      </c>
      <c r="T20" s="181"/>
      <c r="U20" s="178" cm="1">
        <f t="array" aca="1" ref="U20" ca="1">INDIRECT(TEXT(DAY(TODAY()),"0")&amp;"!AI18")</f>
        <v>0</v>
      </c>
      <c r="V20" s="174"/>
      <c r="W20" s="178"/>
      <c r="X20" s="181"/>
      <c r="Y20" s="172"/>
      <c r="Z20" s="300">
        <f ca="1">(((((INDEX(BILLING!$J:$J,MATCH($AG$3&amp;" "&amp;$AG$5,BILLING!$C:$C,0))-L20)*$D$60)-
((INDEX(BILLING!$K:$K,MATCH($AG$3&amp;" "&amp;$AG$5,BILLING!$C:$C,0))-M20)*$D$60))))/1000</f>
        <v>-307004.92200000002</v>
      </c>
      <c r="AA20" s="288">
        <f ca="1">(((((INDEX(BILLING!$J:$J,MATCH($AG$3&amp;" "&amp;$AG$5,BILLING!$C:$C,0))-R20)*$D$60)-
((INDEX(BILLING!$K:$K,MATCH($AG$3&amp;" "&amp;$AG$5,BILLING!$C:$C,0))-S20)*$D$60))))/1000</f>
        <v>-310172.64600000001</v>
      </c>
      <c r="AB20" s="121"/>
      <c r="AC20" s="120" t="s">
        <v>2218</v>
      </c>
      <c r="AD20" s="638">
        <f ca="1">$AA$17/$D$17</f>
        <v>-146.54239393137669</v>
      </c>
      <c r="AE20" s="639"/>
      <c r="AF20" s="639"/>
      <c r="AG20" s="640"/>
      <c r="AH20" s="113"/>
      <c r="AI20" s="121"/>
    </row>
    <row r="21" spans="2:37" ht="15.75" customHeight="1" thickBot="1" x14ac:dyDescent="0.3">
      <c r="B21" s="121"/>
      <c r="C21" s="120" t="s">
        <v>151</v>
      </c>
      <c r="D21" s="127"/>
      <c r="E21" s="127"/>
      <c r="F21" s="185"/>
      <c r="G21" s="186"/>
      <c r="H21" s="187"/>
      <c r="I21" s="187"/>
      <c r="J21" s="284">
        <v>33090.730000000003</v>
      </c>
      <c r="K21" s="284">
        <v>104.01</v>
      </c>
      <c r="L21" s="284">
        <v>33090.730000000003</v>
      </c>
      <c r="M21" s="284">
        <v>104.01</v>
      </c>
      <c r="N21" s="171"/>
      <c r="O21" s="171"/>
      <c r="P21" s="174"/>
      <c r="Q21" s="174"/>
      <c r="R21" s="183">
        <f>INDEX(BILLING!$L:$L,MATCH($F17&amp;" "&amp;$G17,BILLING!$C:$C,0))</f>
        <v>33383.839999999997</v>
      </c>
      <c r="S21" s="183">
        <f>INDEX(BILLING!$M:$M,MATCH($F17&amp;" "&amp;$G17,BILLING!$C:$C,0))</f>
        <v>106.44</v>
      </c>
      <c r="T21" s="181"/>
      <c r="U21" s="178" cm="1">
        <f t="array" aca="1" ref="U21" ca="1">INDIRECT(TEXT(DAY(TODAY()),"0")&amp;"!AI23")</f>
        <v>0</v>
      </c>
      <c r="V21" s="174"/>
      <c r="W21" s="178"/>
      <c r="X21" s="181"/>
      <c r="Y21" s="172"/>
      <c r="Z21" s="300">
        <f ca="1">(((((INDEX(BILLING!$L:$L,MATCH($AG$3&amp;" "&amp;$AG$5,BILLING!$C:$C,0))-L21)*$D$61)-
((INDEX(BILLING!$M:$M,MATCH($AG$3&amp;" "&amp;$AG$5,BILLING!$C:$C,0))-M21)*$D$61))))/1000</f>
        <v>-369451.26400000008</v>
      </c>
      <c r="AA21" s="288">
        <f ca="1">(((((INDEX(BILLING!$L:$L,MATCH($AG$3&amp;" "&amp;$AG$5,BILLING!$C:$C,0))-R21)*$D$61)-
((INDEX(BILLING!$M:$M,MATCH($AG$3&amp;" "&amp;$AG$5,BILLING!$C:$C,0))-S21)*$D$61))))/1000</f>
        <v>-372706.87999999995</v>
      </c>
      <c r="AB21" s="121"/>
      <c r="AC21" s="120"/>
      <c r="AD21" s="641"/>
      <c r="AE21" s="642"/>
      <c r="AF21" s="642"/>
      <c r="AG21" s="643"/>
      <c r="AH21" s="113"/>
      <c r="AI21" s="121"/>
    </row>
    <row r="22" spans="2:37" x14ac:dyDescent="0.25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56"/>
      <c r="Q22" s="156"/>
      <c r="R22" s="156"/>
      <c r="S22" s="156"/>
      <c r="T22" s="151"/>
      <c r="U22" s="130"/>
      <c r="V22" s="310"/>
      <c r="W22" s="130"/>
      <c r="X22" s="151"/>
      <c r="Y22" s="130"/>
      <c r="Z22" s="296"/>
      <c r="AA22" s="290"/>
      <c r="AB22" s="121"/>
      <c r="AC22" s="114"/>
      <c r="AD22" s="115"/>
      <c r="AE22" s="115"/>
      <c r="AF22" s="115"/>
      <c r="AG22" s="115"/>
      <c r="AH22" s="116"/>
      <c r="AI22" s="121"/>
    </row>
    <row r="23" spans="2:37" ht="8.1" customHeight="1" x14ac:dyDescent="0.25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59"/>
      <c r="Q23" s="159"/>
      <c r="R23" s="159"/>
      <c r="S23" s="159"/>
      <c r="T23" s="154"/>
      <c r="U23" s="134"/>
      <c r="V23" s="313"/>
      <c r="W23" s="134"/>
      <c r="X23" s="154"/>
      <c r="Y23" s="134"/>
      <c r="Z23" s="294"/>
      <c r="AA23" s="294"/>
      <c r="AB23" s="121"/>
      <c r="AC23" s="121"/>
      <c r="AD23" s="121"/>
      <c r="AE23" s="121"/>
      <c r="AF23" s="121"/>
      <c r="AG23" s="121"/>
      <c r="AH23" s="121"/>
      <c r="AI23" s="121"/>
    </row>
    <row r="24" spans="2:37" ht="15.75" thickBot="1" x14ac:dyDescent="0.3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58"/>
      <c r="Q24" s="158"/>
      <c r="R24" s="158"/>
      <c r="S24" s="158"/>
      <c r="T24" s="153"/>
      <c r="U24" s="132"/>
      <c r="V24" s="312"/>
      <c r="W24" s="132"/>
      <c r="X24" s="153"/>
      <c r="Y24" s="132"/>
      <c r="Z24" s="297"/>
      <c r="AA24" s="292"/>
      <c r="AB24" s="121"/>
      <c r="AC24" s="117"/>
      <c r="AD24" s="118"/>
      <c r="AE24" s="118"/>
      <c r="AF24" s="118"/>
      <c r="AG24" s="118"/>
      <c r="AH24" s="119"/>
      <c r="AI24" s="121"/>
    </row>
    <row r="25" spans="2:37" ht="19.899999999999999" customHeight="1" x14ac:dyDescent="0.25">
      <c r="B25" s="121"/>
      <c r="C25" s="140" t="s">
        <v>2222</v>
      </c>
      <c r="D25" s="184">
        <f>E25/12</f>
        <v>15000</v>
      </c>
      <c r="E25" s="174">
        <v>180000</v>
      </c>
      <c r="F25" s="137">
        <v>45713</v>
      </c>
      <c r="G25" s="138" t="s">
        <v>285</v>
      </c>
      <c r="H25" s="175">
        <f ca="1" xml:space="preserve"> NOW() - (F25 + TIME(LEFT($G$25, 2), MID($G$25, 3, 2), 0))</f>
        <v>264.46995127314585</v>
      </c>
      <c r="I25" s="176">
        <f ca="1">((DATE(YEAR(F25),MONTH(F25)+1,25)) + TIME(LEFT("1200H", 2), MID("1200H", 3, 2), 0)) - ($AG$3 + TIME(LEFT(NOW(), 2), MID(NOW(), 3, 2), 0))</f>
        <v>-236.4423611111124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7">
        <f>D25/30/24</f>
        <v>20.833333333333332</v>
      </c>
      <c r="U25" s="178">
        <f ca="1">SUM(U28:U31)</f>
        <v>0</v>
      </c>
      <c r="V25" s="174">
        <f ca="1">AA25+U25</f>
        <v>-108543.82199999994</v>
      </c>
      <c r="W25" s="179">
        <f ca="1">V25/H25/24</f>
        <v>-17.100843510682896</v>
      </c>
      <c r="X25" s="180">
        <f ca="1">AA25/H25/24</f>
        <v>-17.100843510682896</v>
      </c>
      <c r="Y25" s="189">
        <f ca="1">SUM(Y28:Y31)</f>
        <v>313173.00000000006</v>
      </c>
      <c r="Z25" s="298">
        <f ca="1">SUM(Z28:Z33)</f>
        <v>-84060.438999999955</v>
      </c>
      <c r="AA25" s="315">
        <f ca="1">SUM(AA28:AA33)</f>
        <v>-108543.82199999994</v>
      </c>
      <c r="AB25" s="121"/>
      <c r="AC25" s="120" t="s">
        <v>2217</v>
      </c>
      <c r="AD25" s="638">
        <f ca="1">Z25/$E$25</f>
        <v>-0.46700243888888865</v>
      </c>
      <c r="AE25" s="639"/>
      <c r="AF25" s="639"/>
      <c r="AG25" s="640"/>
      <c r="AH25" s="113"/>
      <c r="AI25" s="121"/>
      <c r="AK25" s="194">
        <f ca="1">(E25-Z25)/67/24</f>
        <v>164.21669092039798</v>
      </c>
    </row>
    <row r="26" spans="2:37" ht="15.75" customHeight="1" thickBot="1" x14ac:dyDescent="0.3">
      <c r="B26" s="121"/>
      <c r="C26" s="120" t="s">
        <v>2223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74"/>
      <c r="Q26" s="174"/>
      <c r="R26" s="174"/>
      <c r="S26" s="174"/>
      <c r="T26" s="181"/>
      <c r="U26" s="178"/>
      <c r="V26" s="309"/>
      <c r="W26" s="127"/>
      <c r="X26" s="181"/>
      <c r="Y26" s="127"/>
      <c r="Z26" s="299"/>
      <c r="AA26" s="293"/>
      <c r="AB26" s="121"/>
      <c r="AC26" s="120"/>
      <c r="AD26" s="641"/>
      <c r="AE26" s="642"/>
      <c r="AF26" s="642"/>
      <c r="AG26" s="643"/>
      <c r="AH26" s="113"/>
      <c r="AI26" s="121"/>
    </row>
    <row r="27" spans="2:37" ht="8.1" customHeight="1" thickBot="1" x14ac:dyDescent="0.3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74"/>
      <c r="Q27" s="174"/>
      <c r="R27" s="174"/>
      <c r="S27" s="174"/>
      <c r="T27" s="181"/>
      <c r="U27" s="178"/>
      <c r="V27" s="309"/>
      <c r="W27" s="127"/>
      <c r="X27" s="181"/>
      <c r="Y27" s="127"/>
      <c r="Z27" s="299"/>
      <c r="AA27" s="293"/>
      <c r="AB27" s="121"/>
      <c r="AC27" s="120"/>
      <c r="AD27" s="112"/>
      <c r="AE27" s="112"/>
      <c r="AF27" s="112"/>
      <c r="AG27" s="112"/>
      <c r="AH27" s="113"/>
      <c r="AI27" s="121"/>
    </row>
    <row r="28" spans="2:37" ht="15" customHeight="1" x14ac:dyDescent="0.25">
      <c r="B28" s="121"/>
      <c r="C28" s="120" t="s">
        <v>2224</v>
      </c>
      <c r="D28" s="127"/>
      <c r="E28" s="127"/>
      <c r="F28" s="185"/>
      <c r="G28" s="186"/>
      <c r="H28" s="187"/>
      <c r="I28" s="187"/>
      <c r="J28" s="284">
        <v>33080.6</v>
      </c>
      <c r="K28" s="284">
        <v>28.9</v>
      </c>
      <c r="L28" s="174"/>
      <c r="M28" s="174"/>
      <c r="N28" s="283">
        <v>29305.9</v>
      </c>
      <c r="O28" s="283">
        <v>25.5</v>
      </c>
      <c r="P28" s="183">
        <f>INDEX(BILLING!$P:$P,MATCH($F25&amp;" "&amp;$G25,BILLING!$C:$C,0))</f>
        <v>33694.699999999997</v>
      </c>
      <c r="Q28" s="183">
        <f>INDEX(BILLING!$Q:$Q,MATCH($F25&amp;" "&amp;$G25,BILLING!$C:$C,0))</f>
        <v>29.5</v>
      </c>
      <c r="R28" s="174"/>
      <c r="S28" s="174"/>
      <c r="T28" s="181"/>
      <c r="U28" s="178" cm="1">
        <f t="array" aca="1" ref="U28" ca="1">INDIRECT(TEXT(DAY(TODAY()),"0")&amp;"!AI26")</f>
        <v>0</v>
      </c>
      <c r="V28" s="174"/>
      <c r="W28" s="178"/>
      <c r="X28" s="181"/>
      <c r="Y28" s="172">
        <f ca="1">(((((INDEX(BILLING!$P:$P,MATCH($AG$3&amp;" "&amp;$AG$5,BILLING!$C:$C,0))-N28)*$D$59)-
((INDEX(BILLING!$Q:$Q,MATCH($AG$3&amp;" "&amp;$AG$5,BILLING!$C:$C,0))-O28)*$D$59))))/1000</f>
        <v>78813.60000000002</v>
      </c>
      <c r="Z28" s="300">
        <f ca="1">(((((INDEX(BILLING!$P:$P,MATCH($AG$3&amp;" "&amp;$AG$5,BILLING!$C:$C,0))-J28)*$D$59)-
((INDEX(BILLING!$Q:$Q,MATCH($AG$3&amp;" "&amp;$AG$5,BILLING!$C:$C,0))-K28)*$D$59))))/1000</f>
        <v>33558.000000000051</v>
      </c>
      <c r="AA28" s="288">
        <f ca="1">(((((INDEX(BILLING!$P:$P,MATCH($AG$3&amp;" "&amp;$AG$5,BILLING!$C:$C,0))-P28)*$D$59)-
((INDEX(BILLING!$Q:$Q,MATCH($AG$3&amp;" "&amp;$AG$5,BILLING!$C:$C,0))-Q28)*$D$59))))/1000</f>
        <v>26196.000000000069</v>
      </c>
      <c r="AB28" s="121"/>
      <c r="AC28" s="120" t="s">
        <v>2218</v>
      </c>
      <c r="AD28" s="638">
        <f ca="1">$AA$25/$D$25</f>
        <v>-7.2362547999999958</v>
      </c>
      <c r="AE28" s="639"/>
      <c r="AF28" s="639"/>
      <c r="AG28" s="640"/>
      <c r="AH28" s="113"/>
      <c r="AI28" s="121"/>
    </row>
    <row r="29" spans="2:37" ht="15.75" customHeight="1" thickBot="1" x14ac:dyDescent="0.3">
      <c r="B29" s="121"/>
      <c r="C29" s="120" t="s">
        <v>135</v>
      </c>
      <c r="D29" s="127"/>
      <c r="E29" s="127"/>
      <c r="F29" s="185"/>
      <c r="G29" s="186"/>
      <c r="H29" s="187"/>
      <c r="I29" s="187"/>
      <c r="J29" s="284">
        <v>5715.03</v>
      </c>
      <c r="K29" s="284">
        <v>15.78</v>
      </c>
      <c r="L29" s="174"/>
      <c r="M29" s="174"/>
      <c r="N29" s="283">
        <v>1943.35</v>
      </c>
      <c r="O29" s="283">
        <v>14.34</v>
      </c>
      <c r="P29" s="183">
        <f>INDEX(BILLING!$N:$N,MATCH($F25&amp;" "&amp;$G25,BILLING!$C:$C,0))</f>
        <v>6141.67</v>
      </c>
      <c r="Q29" s="183">
        <f>INDEX(BILLING!$O:$O,MATCH($F25&amp;" "&amp;$G25,BILLING!$C:$C,0))</f>
        <v>19.05</v>
      </c>
      <c r="R29" s="174"/>
      <c r="S29" s="174"/>
      <c r="T29" s="181"/>
      <c r="U29" s="178" cm="1">
        <f t="array" aca="1" ref="U29" ca="1">INDIRECT(TEXT(DAY(TODAY()),"0")&amp;"!AI31")</f>
        <v>0</v>
      </c>
      <c r="V29" s="174"/>
      <c r="W29" s="178"/>
      <c r="X29" s="181"/>
      <c r="Y29" s="172">
        <f ca="1">(((((INDEX(BILLING!$N:$N,MATCH($AG$3&amp;" "&amp;$AG$5,BILLING!$C:$C,0))-N29)*$D$58)-
((INDEX(BILLING!$O:$O,MATCH($AG$3&amp;" "&amp;$AG$5,BILLING!$C:$C,0))-O29)*$D$58))))/1000</f>
        <v>215287.2</v>
      </c>
      <c r="Z29" s="300">
        <f ca="1">(((((INDEX(BILLING!$N:$N,MATCH($AG$3&amp;" "&amp;$AG$5,BILLING!$C:$C,0))-J29)*$D$58)-
((INDEX(BILLING!$O:$O,MATCH($AG$3&amp;" "&amp;$AG$5,BILLING!$C:$C,0))-K29)*$D$58))))/1000</f>
        <v>102180.00000000001</v>
      </c>
      <c r="AA29" s="288">
        <f ca="1">(((((INDEX(BILLING!$N:$N,MATCH($AG$3&amp;" "&amp;$AG$5,BILLING!$C:$C,0))-P29)*$D$58)-
((INDEX(BILLING!$O:$O,MATCH($AG$3&amp;" "&amp;$AG$5,BILLING!$C:$C,0))-Q29)*$D$58))))/1000</f>
        <v>89478.9</v>
      </c>
      <c r="AB29" s="121"/>
      <c r="AC29" s="120"/>
      <c r="AD29" s="641"/>
      <c r="AE29" s="642"/>
      <c r="AF29" s="642"/>
      <c r="AG29" s="643"/>
      <c r="AH29" s="113"/>
      <c r="AI29" s="121"/>
    </row>
    <row r="30" spans="2:37" ht="15.75" customHeight="1" x14ac:dyDescent="0.35">
      <c r="B30" s="121"/>
      <c r="C30" s="120" t="s">
        <v>2250</v>
      </c>
      <c r="D30" s="127"/>
      <c r="E30" s="127"/>
      <c r="F30" s="127"/>
      <c r="G30" s="127"/>
      <c r="H30" s="127"/>
      <c r="I30" s="127"/>
      <c r="J30" s="174"/>
      <c r="K30" s="174"/>
      <c r="L30" s="284">
        <v>256.12</v>
      </c>
      <c r="M30" s="284">
        <v>0.15</v>
      </c>
      <c r="N30" s="283">
        <v>0</v>
      </c>
      <c r="O30" s="283">
        <v>0</v>
      </c>
      <c r="P30" s="174"/>
      <c r="Q30" s="174"/>
      <c r="R30" s="183">
        <f>INDEX(BILLING!$Z:$Z,MATCH($F25&amp;" "&amp;$G25,BILLING!$C:$C,0))</f>
        <v>574.97</v>
      </c>
      <c r="S30" s="183">
        <f>INDEX(BILLING!$AA:$AA,MATCH($F25&amp;" "&amp;$G25,BILLING!$C:$C,0))</f>
        <v>0.17</v>
      </c>
      <c r="T30" s="181"/>
      <c r="U30" s="178" cm="1">
        <f t="array" aca="1" ref="U30" ca="1">INDIRECT(TEXT(DAY(TODAY()),"0")&amp;"!AI65")</f>
        <v>0</v>
      </c>
      <c r="V30" s="174"/>
      <c r="W30" s="178"/>
      <c r="X30" s="181"/>
      <c r="Y30" s="172">
        <f ca="1">(((((INDEX(BILLING!$Z:$Z,MATCH($AG$3&amp;" "&amp;$AG$5,BILLING!$C:$C,0))-N30)*$D$62)-
((INDEX(BILLING!$AA:$AA,MATCH($AG$3&amp;" "&amp;$AG$5,BILLING!$C:$C,0))-O30)*$D$62))))/1000</f>
        <v>0</v>
      </c>
      <c r="Z30" s="173">
        <f ca="1">(((((INDEX(BILLING!$Z:$Z,MATCH($AG$3&amp;" "&amp;$AG$5,BILLING!$C:$C,0))-L30)*$D$62)-
((INDEX(BILLING!$AA:$AA,MATCH($AG$3&amp;" "&amp;$AG$5,BILLING!$C:$C,0))-M30)*$D$62))))/1000</f>
        <v>-1791.79</v>
      </c>
      <c r="AA30" s="163">
        <f ca="1">(((((INDEX(BILLING!$Z:$Z,MATCH($AG$3&amp;" "&amp;$AG$5,BILLING!$C:$C,0))-R30)*$D$62)-
((INDEX(BILLING!$AA:$AA,MATCH($AG$3&amp;" "&amp;$AG$5,BILLING!$C:$C,0))-S30)*$D$62))))/1000</f>
        <v>-4023.6</v>
      </c>
      <c r="AB30" s="121"/>
      <c r="AC30" s="120"/>
      <c r="AD30" s="149"/>
      <c r="AE30" s="149"/>
      <c r="AF30" s="149"/>
      <c r="AG30" s="149"/>
      <c r="AH30" s="113"/>
      <c r="AI30" s="121"/>
    </row>
    <row r="31" spans="2:37" ht="15.75" customHeight="1" x14ac:dyDescent="0.35">
      <c r="B31" s="121"/>
      <c r="C31" s="120" t="s">
        <v>137</v>
      </c>
      <c r="D31" s="127"/>
      <c r="E31" s="127"/>
      <c r="F31" s="127"/>
      <c r="G31" s="127"/>
      <c r="H31" s="127"/>
      <c r="I31" s="127"/>
      <c r="J31" s="174"/>
      <c r="K31" s="174"/>
      <c r="L31" s="284">
        <v>36029.69</v>
      </c>
      <c r="M31" s="284">
        <v>69</v>
      </c>
      <c r="N31" s="283">
        <v>31295</v>
      </c>
      <c r="O31" s="283">
        <v>69</v>
      </c>
      <c r="P31" s="174"/>
      <c r="Q31" s="174"/>
      <c r="R31" s="183">
        <f>INDEX(BILLING!$X:$X,MATCH($F25&amp;" "&amp;$G25,BILLING!$C:$C,0))</f>
        <v>36745</v>
      </c>
      <c r="S31" s="183">
        <f>INDEX(BILLING!$Y:$Y,MATCH($F25&amp;" "&amp;$G25,BILLING!$C:$C,0))</f>
        <v>69</v>
      </c>
      <c r="T31" s="181"/>
      <c r="U31" s="178" cm="1">
        <f t="array" aca="1" ref="U31" ca="1">INDIRECT(TEXT(DAY(TODAY()),"0")&amp;"!AI18")</f>
        <v>0</v>
      </c>
      <c r="V31" s="174"/>
      <c r="W31" s="178"/>
      <c r="X31" s="181"/>
      <c r="Y31" s="172">
        <f ca="1">(((((INDEX(BILLING!$X:$X,MATCH($AG$3&amp;" "&amp;$AG$5,BILLING!$C:$C,0))-N31)*$D$56)-
((INDEX(BILLING!$Y:$Y,MATCH($AG$3&amp;" "&amp;$AG$5,BILLING!$C:$C,0))-O31)*$D$56))))/1000</f>
        <v>19072.2</v>
      </c>
      <c r="Z31" s="300">
        <f ca="1">(((((INDEX(BILLING!$X:$X,MATCH($AG$3&amp;" "&amp;$AG$5,BILLING!$C:$C,0))-L31)*$D$56)-
((INDEX(BILLING!$Y:$Y,MATCH($AG$3&amp;" "&amp;$AG$5,BILLING!$C:$C,0))-M31)*$D$56))))/1000</f>
        <v>9129.3509999999951</v>
      </c>
      <c r="AA31" s="288">
        <f ca="1">(((((INDEX(BILLING!$X:$X,MATCH($AG$3&amp;" "&amp;$AG$5,BILLING!$C:$C,0))-R31)*$D$56)-
((INDEX(BILLING!$Y:$Y,MATCH($AG$3&amp;" "&amp;$AG$5,BILLING!$C:$C,0))-S31)*$D$56))))/1000</f>
        <v>7627.2</v>
      </c>
      <c r="AB31" s="121"/>
      <c r="AC31" s="120"/>
      <c r="AD31" s="149"/>
      <c r="AE31" s="149"/>
      <c r="AF31" s="149"/>
      <c r="AG31" s="149"/>
      <c r="AH31" s="113"/>
      <c r="AI31" s="121"/>
    </row>
    <row r="32" spans="2:37" ht="15.75" customHeight="1" x14ac:dyDescent="0.35">
      <c r="B32" s="121"/>
      <c r="C32" s="120" t="s">
        <v>2226</v>
      </c>
      <c r="D32" s="127"/>
      <c r="E32" s="127"/>
      <c r="F32" s="127"/>
      <c r="G32" s="127"/>
      <c r="H32" s="127"/>
      <c r="I32" s="127"/>
      <c r="J32" s="174"/>
      <c r="K32" s="174"/>
      <c r="L32" s="284">
        <v>54159</v>
      </c>
      <c r="M32" s="284">
        <v>79</v>
      </c>
      <c r="N32" s="127"/>
      <c r="O32" s="127"/>
      <c r="P32" s="174"/>
      <c r="Q32" s="174"/>
      <c r="R32" s="285">
        <f>INDEX(BILLING!$AD:$AD,MATCH($F25&amp;" "&amp;$G25,BILLING!$C:$C,0))</f>
        <v>54169</v>
      </c>
      <c r="S32" s="285">
        <f>INDEX(BILLING!$AE:$AE,MATCH($F25&amp;" "&amp;$G25,BILLING!$C:$C,0))</f>
        <v>79</v>
      </c>
      <c r="T32" s="181"/>
      <c r="U32" s="178"/>
      <c r="V32" s="174"/>
      <c r="W32" s="178"/>
      <c r="X32" s="181"/>
      <c r="Y32" s="172"/>
      <c r="Z32" s="300">
        <f ca="1">(((((INDEX(BILLING!$AD:$AD,MATCH($AG$3&amp;" "&amp;$AG$5,BILLING!$C:$C,0))-L32)*$D$64)-
((INDEX(BILLING!$AE:$AE,MATCH($AG$3&amp;" "&amp;$AG$5,BILLING!$C:$C,0))-M32)*$D$64))))/1000</f>
        <v>-227136</v>
      </c>
      <c r="AA32" s="288">
        <f ca="1">(((((INDEX(BILLING!$AD:$AD,MATCH($AG$3&amp;" "&amp;$AG$5,BILLING!$C:$C,0))-R32)*$D$64)-
((INDEX(BILLING!$AE:$AE,MATCH($AG$3&amp;" "&amp;$AG$5,BILLING!$C:$C,0))-S32)*$D$64))))/1000</f>
        <v>-227178</v>
      </c>
      <c r="AB32" s="121"/>
      <c r="AC32" s="120"/>
      <c r="AD32" s="149"/>
      <c r="AE32" s="149"/>
      <c r="AF32" s="149"/>
      <c r="AG32" s="149"/>
      <c r="AH32" s="113"/>
      <c r="AI32" s="121"/>
    </row>
    <row r="33" spans="2:37" ht="15.75" customHeight="1" x14ac:dyDescent="0.35">
      <c r="B33" s="121"/>
      <c r="C33" s="120" t="s">
        <v>2254</v>
      </c>
      <c r="D33" s="127"/>
      <c r="E33" s="127"/>
      <c r="F33" s="127"/>
      <c r="G33" s="127"/>
      <c r="H33" s="127"/>
      <c r="I33" s="127"/>
      <c r="J33" s="174"/>
      <c r="K33" s="174"/>
      <c r="L33" s="284">
        <v>0</v>
      </c>
      <c r="M33" s="284">
        <v>0</v>
      </c>
      <c r="N33" s="127"/>
      <c r="O33" s="127"/>
      <c r="P33" s="174"/>
      <c r="Q33" s="174"/>
      <c r="R33" s="285">
        <f>INDEX(BILLING!$AF:$AF,MATCH($F25&amp;" "&amp;$G25,BILLING!$C:$C,0))</f>
        <v>153.58000000000001</v>
      </c>
      <c r="S33" s="285">
        <f>INDEX(BILLING!$AG:$AG,MATCH($F25&amp;" "&amp;$G25,BILLING!$C:$C,0))</f>
        <v>0.17</v>
      </c>
      <c r="T33" s="181"/>
      <c r="U33" s="178"/>
      <c r="V33" s="174"/>
      <c r="W33" s="178"/>
      <c r="X33" s="181"/>
      <c r="Y33" s="172"/>
      <c r="Z33" s="300">
        <f ca="1">(((((INDEX(BILLING!$AF:$AF,MATCH($AG$3&amp;" "&amp;$AG$5,BILLING!$C:$C,0))-L33)*$D$63)-
((INDEX(BILLING!$AG:$AG,MATCH($AG$3&amp;" "&amp;$AG$5,BILLING!$C:$C,0))-M33)*$D$63))))/1000</f>
        <v>0</v>
      </c>
      <c r="AA33" s="288">
        <f ca="1">(((((INDEX(BILLING!$AF:$AF,MATCH($AG$3&amp;" "&amp;$AG$5,BILLING!$C:$C,0))-R33)*$D$63)-
((INDEX(BILLING!$AG:$AG,MATCH($AG$3&amp;" "&amp;$AG$5,BILLING!$C:$C,0))-S33)*$D$63))))/1000</f>
        <v>-644.322</v>
      </c>
      <c r="AB33" s="121"/>
      <c r="AC33" s="120"/>
      <c r="AD33" s="149"/>
      <c r="AE33" s="149"/>
      <c r="AF33" s="149"/>
      <c r="AG33" s="149"/>
      <c r="AH33" s="113"/>
      <c r="AI33" s="121"/>
    </row>
    <row r="34" spans="2:37" x14ac:dyDescent="0.25">
      <c r="B34" s="121"/>
      <c r="C34" s="129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56"/>
      <c r="Q34" s="156"/>
      <c r="R34" s="156"/>
      <c r="S34" s="156"/>
      <c r="T34" s="151"/>
      <c r="U34" s="130"/>
      <c r="V34" s="310"/>
      <c r="W34" s="130"/>
      <c r="X34" s="151"/>
      <c r="Y34" s="130"/>
      <c r="Z34" s="296"/>
      <c r="AA34" s="290"/>
      <c r="AB34" s="121"/>
      <c r="AC34" s="114"/>
      <c r="AD34" s="115"/>
      <c r="AE34" s="115"/>
      <c r="AF34" s="115"/>
      <c r="AG34" s="115"/>
      <c r="AH34" s="116"/>
      <c r="AI34" s="121"/>
    </row>
    <row r="35" spans="2:37" ht="8.1" customHeight="1" x14ac:dyDescent="0.25">
      <c r="B35" s="121"/>
      <c r="C35" s="134"/>
      <c r="D35" s="134"/>
      <c r="E35" s="134"/>
      <c r="F35" s="134"/>
      <c r="G35" s="134"/>
      <c r="H35" s="134"/>
      <c r="I35" s="134"/>
      <c r="J35" s="134"/>
      <c r="K35" s="134"/>
      <c r="L35" s="134"/>
      <c r="M35" s="134"/>
      <c r="N35" s="134"/>
      <c r="O35" s="134"/>
      <c r="P35" s="159"/>
      <c r="Q35" s="159"/>
      <c r="R35" s="159"/>
      <c r="S35" s="159"/>
      <c r="T35" s="154"/>
      <c r="U35" s="134"/>
      <c r="V35" s="313"/>
      <c r="W35" s="134"/>
      <c r="X35" s="154"/>
      <c r="Y35" s="134"/>
      <c r="Z35" s="294"/>
      <c r="AA35" s="294"/>
      <c r="AB35" s="121"/>
      <c r="AC35" s="121"/>
      <c r="AD35" s="121"/>
      <c r="AE35" s="121"/>
      <c r="AF35" s="121"/>
      <c r="AG35" s="121"/>
      <c r="AH35" s="121"/>
      <c r="AI35" s="121"/>
    </row>
    <row r="36" spans="2:37" ht="15.75" thickBot="1" x14ac:dyDescent="0.3">
      <c r="B36" s="121"/>
      <c r="C36" s="124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58"/>
      <c r="Q36" s="158"/>
      <c r="R36" s="158"/>
      <c r="S36" s="158"/>
      <c r="T36" s="153"/>
      <c r="U36" s="132"/>
      <c r="V36" s="312"/>
      <c r="W36" s="132"/>
      <c r="X36" s="153"/>
      <c r="Y36" s="132"/>
      <c r="Z36" s="297"/>
      <c r="AA36" s="292"/>
      <c r="AB36" s="121"/>
      <c r="AC36" s="117"/>
      <c r="AD36" s="118"/>
      <c r="AE36" s="118"/>
      <c r="AF36" s="118"/>
      <c r="AG36" s="118"/>
      <c r="AH36" s="119"/>
      <c r="AI36" s="121"/>
    </row>
    <row r="37" spans="2:37" ht="19.899999999999999" customHeight="1" x14ac:dyDescent="0.25">
      <c r="B37" s="121"/>
      <c r="C37" s="140" t="s">
        <v>2227</v>
      </c>
      <c r="D37" s="174">
        <f>4686</f>
        <v>4686</v>
      </c>
      <c r="E37" s="174">
        <f>D37*12</f>
        <v>56232</v>
      </c>
      <c r="F37" s="137">
        <v>45713</v>
      </c>
      <c r="G37" s="138" t="s">
        <v>285</v>
      </c>
      <c r="H37" s="175">
        <f ca="1" xml:space="preserve"> NOW() - (F37 + TIME(LEFT($G$37, 2), MID($G$37, 3, 2), 0))</f>
        <v>264.46995127314585</v>
      </c>
      <c r="I37" s="176">
        <f ca="1">((DATE(YEAR(F37),MONTH(F37)+1,25)) + TIME(LEFT("1200H", 2), MID("1200H", 3, 2), 0)) - ($AG$3 + TIME(LEFT(NOW(), 2), MID(NOW(), 3, 2), 0))</f>
        <v>-236.4423611111124</v>
      </c>
      <c r="J37" s="148"/>
      <c r="K37" s="148"/>
      <c r="L37" s="148"/>
      <c r="M37" s="148"/>
      <c r="N37" s="148"/>
      <c r="O37" s="148"/>
      <c r="P37" s="174"/>
      <c r="Q37" s="174"/>
      <c r="R37" s="174"/>
      <c r="S37" s="174"/>
      <c r="T37" s="177">
        <f>D37/30/24</f>
        <v>6.5083333333333329</v>
      </c>
      <c r="U37" s="178">
        <f ca="1">SUM(U40:U41)</f>
        <v>0</v>
      </c>
      <c r="V37" s="174">
        <f ca="1">AA37+U37</f>
        <v>11815.048000000004</v>
      </c>
      <c r="W37" s="179">
        <f ca="1">V37/H37/24</f>
        <v>1.8614351622813421</v>
      </c>
      <c r="X37" s="180">
        <f ca="1">AA37/H37/24</f>
        <v>1.8614351622813421</v>
      </c>
      <c r="Y37" s="189"/>
      <c r="Z37" s="298">
        <f ca="1">SUM(Z40:Z42)</f>
        <v>16563.68</v>
      </c>
      <c r="AA37" s="315">
        <f ca="1">SUM(AA40:AA42)</f>
        <v>11815.048000000004</v>
      </c>
      <c r="AB37" s="121"/>
      <c r="AC37" s="120" t="s">
        <v>2217</v>
      </c>
      <c r="AD37" s="638">
        <f ca="1">Z37/$E$37</f>
        <v>0.29455968132024468</v>
      </c>
      <c r="AE37" s="639"/>
      <c r="AF37" s="639"/>
      <c r="AG37" s="640"/>
      <c r="AH37" s="113"/>
      <c r="AI37" s="121"/>
      <c r="AK37" s="194">
        <f ca="1">(E37-Z37)/67/24</f>
        <v>24.669353233830847</v>
      </c>
    </row>
    <row r="38" spans="2:37" ht="15.75" customHeight="1" thickBot="1" x14ac:dyDescent="0.3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74"/>
      <c r="Q38" s="174"/>
      <c r="R38" s="174"/>
      <c r="S38" s="174"/>
      <c r="T38" s="181"/>
      <c r="U38" s="127"/>
      <c r="V38" s="127"/>
      <c r="W38" s="127"/>
      <c r="X38" s="181"/>
      <c r="Y38" s="127"/>
      <c r="Z38" s="299"/>
      <c r="AA38" s="293"/>
      <c r="AB38" s="121"/>
      <c r="AC38" s="120"/>
      <c r="AD38" s="641"/>
      <c r="AE38" s="642"/>
      <c r="AF38" s="642"/>
      <c r="AG38" s="643"/>
      <c r="AH38" s="113"/>
      <c r="AI38" s="121"/>
    </row>
    <row r="39" spans="2:37" ht="8.1" customHeight="1" thickBot="1" x14ac:dyDescent="0.3">
      <c r="B39" s="121"/>
      <c r="C39" s="120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127"/>
      <c r="Q39" s="127"/>
      <c r="R39" s="127"/>
      <c r="S39" s="127"/>
      <c r="T39" s="181"/>
      <c r="U39" s="127"/>
      <c r="V39" s="127"/>
      <c r="W39" s="127"/>
      <c r="X39" s="181"/>
      <c r="Y39" s="127"/>
      <c r="Z39" s="299"/>
      <c r="AA39" s="293"/>
      <c r="AB39" s="121"/>
      <c r="AC39" s="120"/>
      <c r="AD39" s="112"/>
      <c r="AE39" s="112"/>
      <c r="AF39" s="112"/>
      <c r="AG39" s="112"/>
      <c r="AH39" s="113"/>
      <c r="AI39" s="121"/>
    </row>
    <row r="40" spans="2:37" ht="15" customHeight="1" x14ac:dyDescent="0.25">
      <c r="B40" s="121"/>
      <c r="C40" s="120" t="s">
        <v>136</v>
      </c>
      <c r="D40" s="127"/>
      <c r="E40" s="127"/>
      <c r="F40" s="127"/>
      <c r="G40" s="127"/>
      <c r="H40" s="127"/>
      <c r="I40" s="127"/>
      <c r="J40" s="284">
        <v>618.5</v>
      </c>
      <c r="K40" s="284">
        <v>690.33</v>
      </c>
      <c r="L40" s="284">
        <v>10051.18</v>
      </c>
      <c r="M40" s="284">
        <v>9.0399999999999991</v>
      </c>
      <c r="N40" s="182"/>
      <c r="O40" s="182"/>
      <c r="P40" s="183">
        <f>INDEX(BILLING!$T:$T,MATCH($F37&amp;" "&amp;$G37,BILLING!$C:$C,0))</f>
        <v>710.67</v>
      </c>
      <c r="Q40" s="183">
        <f>INDEX(BILLING!$U:$U,MATCH($F37&amp;" "&amp;$G37,BILLING!$C:$C,0))</f>
        <v>777.87</v>
      </c>
      <c r="R40" s="183">
        <f>INDEX(BILLING!$V:$V,MATCH($F37&amp;" "&amp;$G37,BILLING!$C:$C,0))</f>
        <v>10490.23</v>
      </c>
      <c r="S40" s="183">
        <f>INDEX(BILLING!$W:$W,MATCH($F37&amp;" "&amp;$G37,BILLING!$C:$C,0))</f>
        <v>9.0399999999999991</v>
      </c>
      <c r="T40" s="181"/>
      <c r="U40" s="178" cm="1">
        <f t="array" aca="1" ref="U40" ca="1">INDIRECT(TEXT(DAY(TODAY()),"0")&amp;"!AI34")</f>
        <v>0</v>
      </c>
      <c r="V40" s="178"/>
      <c r="W40" s="178"/>
      <c r="X40" s="181"/>
      <c r="Y40" s="172"/>
      <c r="Z40" s="300">
        <f ca="1">(((((INDEX(BILLING!$T:$T,MATCH($AG$3&amp;" "&amp;$AG$5,BILLING!$C:$C,0))-J40)*$D$55)-
((INDEX(BILLING!$U:$U,MATCH($AG$3&amp;" "&amp;$AG$5,BILLING!$C:$C,0))-K40)*$D$55)))+
((((INDEX(BILLING!$V:$V,MATCH($AG$3&amp;" "&amp;$AG$5,BILLING!$C:$C,0))-L40)*$D$54)-
((INDEX(BILLING!$W:$W,MATCH($AG$3&amp;" "&amp;$AG$5,BILLING!$C:$C,0))-M40)*$D$54))))/1000</f>
        <v>10841.796</v>
      </c>
      <c r="AA40" s="288">
        <f ca="1">(((((INDEX(BILLING!$T:$T,MATCH($AG$3&amp;" "&amp;$AG$5,BILLING!$C:$C,0))-P40)*$D$55)-
((INDEX(BILLING!$U:$U,MATCH($AG$3&amp;" "&amp;$AG$5,BILLING!$C:$C,0))-Q40)*$D$55)))+
((((INDEX(BILLING!$V:$V,MATCH($AG$3&amp;" "&amp;$AG$5,BILLING!$C:$C,0))-R40)*$D$54)-
((INDEX(BILLING!$W:$W,MATCH($AG$3&amp;" "&amp;$AG$5,BILLING!$C:$C,0))-S40)*$D$54))))/1000</f>
        <v>7056.5460000000039</v>
      </c>
      <c r="AB40" s="121"/>
      <c r="AC40" s="120" t="s">
        <v>2218</v>
      </c>
      <c r="AD40" s="638">
        <f ca="1">$AA$37/$D$37</f>
        <v>2.5213504054630826</v>
      </c>
      <c r="AE40" s="639"/>
      <c r="AF40" s="639"/>
      <c r="AG40" s="640"/>
      <c r="AH40" s="113"/>
      <c r="AI40" s="121"/>
    </row>
    <row r="41" spans="2:37" ht="15.75" customHeight="1" thickBot="1" x14ac:dyDescent="0.3">
      <c r="B41" s="121"/>
      <c r="C41" s="120" t="s">
        <v>138</v>
      </c>
      <c r="D41" s="127"/>
      <c r="E41" s="127"/>
      <c r="F41" s="127"/>
      <c r="G41" s="127"/>
      <c r="H41" s="127"/>
      <c r="I41" s="127"/>
      <c r="J41" s="283"/>
      <c r="K41" s="283"/>
      <c r="L41" s="284">
        <v>6636.53</v>
      </c>
      <c r="M41" s="284">
        <v>0</v>
      </c>
      <c r="N41" s="182"/>
      <c r="O41" s="182"/>
      <c r="P41" s="183"/>
      <c r="Q41" s="183"/>
      <c r="R41" s="183">
        <f>INDEX(BILLING!$AB:$AB,MATCH($F37&amp;" "&amp;$G37,BILLING!$C:$C,0))</f>
        <v>7324.66</v>
      </c>
      <c r="S41" s="183">
        <f>INDEX(BILLING!$AC:$AC,MATCH($F37&amp;" "&amp;$G37,BILLING!$C:$C,0))</f>
        <v>0</v>
      </c>
      <c r="T41" s="181"/>
      <c r="U41" s="178" cm="1">
        <f t="array" aca="1" ref="U41" ca="1">INDIRECT(TEXT(DAY(TODAY()),"0")&amp;"!AI76")</f>
        <v>0</v>
      </c>
      <c r="V41" s="178"/>
      <c r="W41" s="178"/>
      <c r="X41" s="181"/>
      <c r="Y41" s="173"/>
      <c r="Z41" s="300">
        <f ca="1">(((((INDEX(BILLING!$AB:$AB,MATCH($AG$3&amp;" "&amp;$AG$5,BILLING!$C:$C,0))-L41)*$D$57)-
((INDEX(BILLING!$AC:$AC,MATCH($AG$3&amp;" "&amp;$AG$5,BILLING!$C:$C,0))-M41)*$D$57))))/1000</f>
        <v>5721.8840000000009</v>
      </c>
      <c r="AA41" s="288">
        <f ca="1">(((((INDEX(BILLING!$AB:$AB,MATCH($AG$3&amp;" "&amp;$AG$5,BILLING!$C:$C,0))-R41)*$D$57)-
((INDEX(BILLING!$AC:$AC,MATCH($AG$3&amp;" "&amp;$AG$5,BILLING!$C:$C,0))-S41)*$D$57))))/1000</f>
        <v>4758.5020000000004</v>
      </c>
      <c r="AB41" s="121"/>
      <c r="AC41" s="120"/>
      <c r="AD41" s="641"/>
      <c r="AE41" s="642"/>
      <c r="AF41" s="642"/>
      <c r="AG41" s="643"/>
      <c r="AH41" s="113"/>
      <c r="AI41" s="121"/>
    </row>
    <row r="42" spans="2:37" ht="15.75" hidden="1" customHeight="1" x14ac:dyDescent="0.35">
      <c r="B42" s="121"/>
      <c r="C42" s="303" t="s">
        <v>2228</v>
      </c>
      <c r="D42" s="127"/>
      <c r="E42" s="127"/>
      <c r="F42" s="127"/>
      <c r="G42" s="127"/>
      <c r="H42" s="127"/>
      <c r="I42" s="127"/>
      <c r="J42" s="283"/>
      <c r="K42" s="283"/>
      <c r="L42" s="284"/>
      <c r="M42" s="284"/>
      <c r="N42" s="182"/>
      <c r="O42" s="182"/>
      <c r="P42" s="183"/>
      <c r="Q42" s="183"/>
      <c r="R42" s="183"/>
      <c r="S42" s="183"/>
      <c r="T42" s="181"/>
      <c r="U42" s="178"/>
      <c r="V42" s="178"/>
      <c r="W42" s="178"/>
      <c r="X42" s="181"/>
      <c r="Y42" s="173"/>
      <c r="Z42" s="301"/>
      <c r="AA42" s="287"/>
      <c r="AB42" s="121"/>
      <c r="AC42" s="120"/>
      <c r="AD42" s="302"/>
      <c r="AE42" s="302"/>
      <c r="AF42" s="302"/>
      <c r="AG42" s="302"/>
      <c r="AH42" s="113"/>
      <c r="AI42" s="121"/>
    </row>
    <row r="43" spans="2:37" x14ac:dyDescent="0.25">
      <c r="B43" s="121"/>
      <c r="C43" s="129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51"/>
      <c r="U43" s="130"/>
      <c r="V43" s="130"/>
      <c r="W43" s="130"/>
      <c r="X43" s="151"/>
      <c r="Y43" s="130"/>
      <c r="Z43" s="130"/>
      <c r="AA43" s="131"/>
      <c r="AB43" s="121"/>
      <c r="AC43" s="114"/>
      <c r="AD43" s="115"/>
      <c r="AE43" s="115"/>
      <c r="AF43" s="115"/>
      <c r="AG43" s="115"/>
      <c r="AH43" s="116"/>
      <c r="AI43" s="121"/>
    </row>
    <row r="44" spans="2:37" ht="8.1" customHeight="1" x14ac:dyDescent="0.25">
      <c r="B44" s="121"/>
      <c r="C44" s="121"/>
      <c r="D44" s="122"/>
      <c r="E44" s="121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2229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2230</v>
      </c>
      <c r="D51" s="304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2231</v>
      </c>
      <c r="D52" s="304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2232</v>
      </c>
      <c r="D53" s="304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2233</v>
      </c>
      <c r="D54" s="304">
        <v>8400</v>
      </c>
      <c r="F54" s="143">
        <v>8400</v>
      </c>
      <c r="G54" s="97"/>
      <c r="H54" s="97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2234</v>
      </c>
      <c r="D55" s="304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60</v>
      </c>
      <c r="D56" s="305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2235</v>
      </c>
      <c r="D57" s="304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8" t="s">
        <v>42</v>
      </c>
      <c r="D58" s="304">
        <v>30000</v>
      </c>
      <c r="F58" s="143">
        <v>30000</v>
      </c>
      <c r="G58" s="97"/>
      <c r="H58" s="97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8" t="s">
        <v>2236</v>
      </c>
      <c r="D59" s="304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8" t="s">
        <v>2237</v>
      </c>
      <c r="D60" s="306">
        <v>4200</v>
      </c>
      <c r="F60" s="141">
        <v>4200</v>
      </c>
      <c r="G60" s="136"/>
      <c r="H60" s="136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8" t="s">
        <v>2238</v>
      </c>
      <c r="D61" s="306">
        <v>11200</v>
      </c>
      <c r="F61" s="141">
        <v>11200</v>
      </c>
      <c r="G61" s="136"/>
      <c r="H61" s="136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8" t="s">
        <v>2239</v>
      </c>
      <c r="D62" s="307">
        <v>7000</v>
      </c>
      <c r="F62" s="141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86" t="s">
        <v>2240</v>
      </c>
      <c r="D63" s="307">
        <v>4200</v>
      </c>
      <c r="F63" s="141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86" t="s">
        <v>2241</v>
      </c>
      <c r="D64" s="307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7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96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61">
        <f t="shared" ref="A20:X20" si="0">AVERAGE(A5:X6,A12:X13)</f>
        <v>46.638381410256414</v>
      </c>
      <c r="B20" s="161">
        <f t="shared" si="0"/>
        <v>46.849506688963217</v>
      </c>
      <c r="C20" s="161">
        <f t="shared" si="0"/>
        <v>47.216416083916094</v>
      </c>
      <c r="D20" s="161">
        <f t="shared" si="0"/>
        <v>47.691364468864478</v>
      </c>
      <c r="E20" s="161">
        <f t="shared" si="0"/>
        <v>48.280057692307693</v>
      </c>
      <c r="F20" s="161">
        <f t="shared" si="0"/>
        <v>48.937494939271261</v>
      </c>
      <c r="G20" s="161">
        <f t="shared" si="0"/>
        <v>49.656591880341885</v>
      </c>
      <c r="H20" s="161">
        <f t="shared" si="0"/>
        <v>50.346832579185531</v>
      </c>
      <c r="I20" s="161">
        <f t="shared" si="0"/>
        <v>51.149603365384614</v>
      </c>
      <c r="J20" s="161">
        <f t="shared" si="0"/>
        <v>51.810910256410246</v>
      </c>
      <c r="K20" s="161">
        <f t="shared" si="0"/>
        <v>52.145796703296696</v>
      </c>
      <c r="L20" s="161">
        <f t="shared" si="0"/>
        <v>52.209319526627205</v>
      </c>
      <c r="M20" s="161">
        <f t="shared" si="0"/>
        <v>52.164679487179477</v>
      </c>
      <c r="N20" s="161">
        <f t="shared" si="0"/>
        <v>52.102604895104882</v>
      </c>
      <c r="O20" s="161">
        <f t="shared" si="0"/>
        <v>52.022557692307693</v>
      </c>
      <c r="P20" s="161">
        <f t="shared" si="0"/>
        <v>51.800341880341882</v>
      </c>
      <c r="Q20" s="161">
        <f t="shared" si="0"/>
        <v>51.613822115384622</v>
      </c>
      <c r="R20" s="161">
        <f t="shared" si="0"/>
        <v>51.438928571428569</v>
      </c>
      <c r="S20" s="161">
        <f t="shared" si="0"/>
        <v>51.348333333333336</v>
      </c>
      <c r="T20" s="161">
        <f t="shared" si="0"/>
        <v>50.845500000000008</v>
      </c>
      <c r="U20" s="161">
        <f t="shared" si="0"/>
        <v>49.436875000000008</v>
      </c>
      <c r="V20" s="161">
        <f t="shared" si="0"/>
        <v>47.915833333333332</v>
      </c>
      <c r="W20" s="161">
        <f t="shared" si="0"/>
        <v>45.956249999999997</v>
      </c>
      <c r="X20" s="161">
        <f t="shared" si="0"/>
        <v>44.5625</v>
      </c>
      <c r="Z20" t="s">
        <v>2255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2237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2256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2257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2238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2172</v>
      </c>
    </row>
    <row r="28" spans="1:26" x14ac:dyDescent="0.25">
      <c r="A28" s="161">
        <f>SUM(A21:A27)</f>
        <v>42.93</v>
      </c>
      <c r="B28" s="161">
        <f t="shared" ref="B28:X28" si="1">SUM(B21:B27)</f>
        <v>43.43</v>
      </c>
      <c r="C28" s="161">
        <f t="shared" si="1"/>
        <v>42.95</v>
      </c>
      <c r="D28" s="161">
        <f t="shared" si="1"/>
        <v>42.92</v>
      </c>
      <c r="E28" s="161">
        <f t="shared" si="1"/>
        <v>42.75</v>
      </c>
      <c r="F28" s="161">
        <f t="shared" si="1"/>
        <v>43.33</v>
      </c>
      <c r="G28" s="161">
        <f t="shared" si="1"/>
        <v>43.29</v>
      </c>
      <c r="H28" s="161">
        <f t="shared" si="1"/>
        <v>43.32</v>
      </c>
      <c r="I28" s="161">
        <f t="shared" si="1"/>
        <v>43.27</v>
      </c>
      <c r="J28" s="161">
        <f t="shared" si="1"/>
        <v>43.31</v>
      </c>
      <c r="K28" s="161">
        <f t="shared" si="1"/>
        <v>43.32</v>
      </c>
      <c r="L28" s="161">
        <f t="shared" si="1"/>
        <v>43.22</v>
      </c>
      <c r="M28" s="161">
        <f t="shared" si="1"/>
        <v>43.42</v>
      </c>
      <c r="N28" s="161">
        <f t="shared" si="1"/>
        <v>43.43</v>
      </c>
      <c r="O28" s="161">
        <f t="shared" si="1"/>
        <v>43.410000000000004</v>
      </c>
      <c r="P28" s="161">
        <f t="shared" si="1"/>
        <v>43.38</v>
      </c>
      <c r="Q28" s="161">
        <f t="shared" si="1"/>
        <v>43.28</v>
      </c>
      <c r="R28" s="161">
        <f t="shared" si="1"/>
        <v>43.19</v>
      </c>
      <c r="S28" s="161">
        <f t="shared" si="1"/>
        <v>43.27</v>
      </c>
      <c r="T28" s="161">
        <f t="shared" si="1"/>
        <v>43.28</v>
      </c>
      <c r="U28" s="161">
        <f t="shared" si="1"/>
        <v>43.300000000000004</v>
      </c>
      <c r="V28" s="161">
        <f t="shared" si="1"/>
        <v>43.36</v>
      </c>
      <c r="W28" s="161">
        <f t="shared" si="1"/>
        <v>43.46</v>
      </c>
      <c r="X28" s="161">
        <f t="shared" si="1"/>
        <v>43.25</v>
      </c>
      <c r="Z28" t="s">
        <v>2258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8" t="s">
        <v>179</v>
      </c>
      <c r="B1" s="160" t="s">
        <v>2259</v>
      </c>
      <c r="C1" s="160" t="s">
        <v>2260</v>
      </c>
      <c r="D1" s="324" t="s">
        <v>2261</v>
      </c>
      <c r="E1" s="324" t="s">
        <v>2262</v>
      </c>
      <c r="F1" s="322" t="s">
        <v>2263</v>
      </c>
      <c r="G1" s="322" t="s">
        <v>2264</v>
      </c>
      <c r="H1" s="323"/>
    </row>
    <row r="2" spans="1:8" x14ac:dyDescent="0.25">
      <c r="A2" s="32" t="s">
        <v>187</v>
      </c>
      <c r="B2" s="91">
        <f>SUMIFS('GEN SWITCHING LOGS'!$F:$F,'GEN SWITCHING LOGS'!$A:$A,$A2,'GEN SWITCHING LOGS'!$G:$G,"")</f>
        <v>0</v>
      </c>
      <c r="C2" s="91">
        <f>SUMIFS('GEN SWITCHING LOGS'!$F:$F,'GEN SWITCHING LOGS'!$A:$A,$A2,'GEN SWITCHING LOGS'!$G:$G,"CMS")+SUMIFS('GEN SWITCHING LOGS'!$F:$F,'GEN SWITCHING LOGS'!$A:$A,$A2,'GEN SWITCHING LOGS'!$G:$G,"PMS")</f>
        <v>0</v>
      </c>
      <c r="D2" s="321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25" cm="1">
        <f t="array" aca="1" ref="E2" ca="1">SUMPRODUCT((NOW() - ($F$2 + IFERROR(TIME(VALUE(LEFT('GEN SWITCHING LOGS'!$C$2:$C$91165, 2)),VALUE(MID('GEN SWITCHING LOGS'!$C$2:$C$91165, 3, 2)), 0), 0))),
            ('GEN SWITCHING LOGS'!$A$2:$A$91165=$A2) *
            ('GEN SWITCHING LOGS'!$G$2:$G$91165="CMS") *
            ('GEN SWITCHING LOGS'!$B$2:$B$91165 &lt; $F$2) *
            ('GEN SWITCHING LOGS'!$E$2:$E$91165=""))</f>
        <v>15.576898032406461</v>
      </c>
      <c r="F2" s="75">
        <v>45962</v>
      </c>
      <c r="G2" s="75">
        <v>45963</v>
      </c>
    </row>
    <row r="3" spans="1:8" x14ac:dyDescent="0.25">
      <c r="A3" s="32" t="s">
        <v>200</v>
      </c>
      <c r="B3" s="91">
        <f>SUMIFS('GEN SWITCHING LOGS'!$F:$F,'GEN SWITCHING LOGS'!$A:$A,$A3,'GEN SWITCHING LOGS'!$G:$G,"")</f>
        <v>16.024305555562023</v>
      </c>
      <c r="C3" s="91">
        <f>SUMIFS('GEN SWITCHING LOGS'!$F:$F,'GEN SWITCHING LOGS'!$A:$A,$A3,'GEN SWITCHING LOGS'!$G:$G,"CMS")+SUMIFS('GEN SWITCHING LOGS'!$F:$F,'GEN SWITCHING LOGS'!$A:$A,$A3,'GEN SWITCHING LOGS'!$G:$G,"PMS")</f>
        <v>0.33472222222189885</v>
      </c>
      <c r="D3" s="321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25" cm="1">
        <f t="array" aca="1" ref="E3" ca="1">SUMPRODUCT((NOW() - ($F$2 + IFERROR(TIME(VALUE(LEFT('GEN SWITCHING LOGS'!$C$2:$C$91165, 2)),VALUE(MID('GEN SWITCHING LOGS'!$C$2:$C$91165, 3, 2)), 0), 0))),
            ('GEN SWITCHING LOGS'!$A$2:$A$91165=$A3) *
            ('GEN SWITCHING LOGS'!$G$2:$G$91165="CMS") *
            ('GEN SWITCHING LOGS'!$B$2:$B$91165 &lt; $F$2) *
            ('GEN SWITCHING LOGS'!$E$2:$E$91165=""))</f>
        <v>0</v>
      </c>
      <c r="F3" s="319"/>
      <c r="G3" s="319"/>
    </row>
    <row r="4" spans="1:8" x14ac:dyDescent="0.25">
      <c r="A4" s="32" t="s">
        <v>209</v>
      </c>
      <c r="B4" s="91">
        <f>SUMIFS('GEN SWITCHING LOGS'!$F:$F,'GEN SWITCHING LOGS'!$A:$A,$A4,'GEN SWITCHING LOGS'!$G:$G,"")</f>
        <v>12.646527777760639</v>
      </c>
      <c r="C4" s="91">
        <f>SUMIFS('GEN SWITCHING LOGS'!$F:$F,'GEN SWITCHING LOGS'!$A:$A,$A4,'GEN SWITCHING LOGS'!$G:$G,"CMS")+SUMIFS('GEN SWITCHING LOGS'!$F:$F,'GEN SWITCHING LOGS'!$A:$A,$A4,'GEN SWITCHING LOGS'!$G:$G,"PMS")</f>
        <v>0.4729166666729725</v>
      </c>
      <c r="D4" s="321">
        <f>SUMIFS('GEN SWITCHING LOGS'!$F:$F,
        'GEN SWITCHING LOGS'!$A:$A, $A4,
        'GEN SWITCHING LOGS'!$G:$G, "CMS",
        'GEN SWITCHING LOGS'!$B:$B, "&gt;=" &amp; $F$2,
        'GEN SWITCHING LOGS'!$B:$B, "&lt;=" &amp; $G$2)</f>
        <v>0.33888888889487134</v>
      </c>
      <c r="E4" s="325" cm="1">
        <f t="array" aca="1" ref="E4" ca="1">SUMPRODUCT((NOW() - ($F$2 + IFERROR(TIME(VALUE(LEFT('GEN SWITCHING LOGS'!$C$2:$C$91165, 2)),VALUE(MID('GEN SWITCHING LOGS'!$C$2:$C$91165, 3, 2)), 0), 0))),
            ('GEN SWITCHING LOGS'!$A$2:$A$91165=$A4) *
            ('GEN SWITCHING LOGS'!$G$2:$G$91165="CMS") *
            ('GEN SWITCHING LOGS'!$B$2:$B$91165 &lt; $F$2) *
            ('GEN SWITCHING LOGS'!$E$2:$E$91165=""))</f>
        <v>0</v>
      </c>
      <c r="F4" s="320"/>
      <c r="G4" s="319"/>
    </row>
    <row r="5" spans="1:8" x14ac:dyDescent="0.25">
      <c r="A5" s="32" t="s">
        <v>203</v>
      </c>
      <c r="B5" s="91">
        <f>SUMIFS('GEN SWITCHING LOGS'!$F:$F,'GEN SWITCHING LOGS'!$A:$A,$A5,'GEN SWITCHING LOGS'!$G:$G,"")</f>
        <v>12.199305555557657</v>
      </c>
      <c r="C5" s="91">
        <f>SUMIFS('GEN SWITCHING LOGS'!$F:$F,'GEN SWITCHING LOGS'!$A:$A,$A5,'GEN SWITCHING LOGS'!$G:$G,"CMS")+SUMIFS('GEN SWITCHING LOGS'!$F:$F,'GEN SWITCHING LOGS'!$A:$A,$A5,'GEN SWITCHING LOGS'!$G:$G,"PMS")</f>
        <v>1.3861111111109494</v>
      </c>
      <c r="D5" s="321">
        <f>SUMIFS('GEN SWITCHING LOGS'!$F:$F,
        'GEN SWITCHING LOGS'!$A:$A, $A5,
        'GEN SWITCHING LOGS'!$G:$G, "CMS",
        'GEN SWITCHING LOGS'!$B:$B, "&gt;=" &amp; $F$2,
        'GEN SWITCHING LOGS'!$B:$B, "&lt;=" &amp; $G$2)</f>
        <v>0.28819444444525288</v>
      </c>
      <c r="E5" s="325" cm="1">
        <f t="array" aca="1" ref="E5" ca="1">SUMPRODUCT((NOW() - ($F$2 + IFERROR(TIME(VALUE(LEFT('GEN SWITCHING LOGS'!$C$2:$C$91165, 2)),VALUE(MID('GEN SWITCHING LOGS'!$C$2:$C$91165, 3, 2)), 0), 0))),
            ('GEN SWITCHING LOGS'!$A$2:$A$91165=$A5) *
            ('GEN SWITCHING LOGS'!$G$2:$G$91165="CMS") *
            ('GEN SWITCHING LOGS'!$B$2:$B$91165 &lt; $F$2) *
            ('GEN SWITCHING LOGS'!$E$2:$E$91165=""))</f>
        <v>0</v>
      </c>
      <c r="F5" s="319"/>
      <c r="G5" s="319"/>
    </row>
    <row r="6" spans="1:8" x14ac:dyDescent="0.25">
      <c r="A6" s="20" t="s">
        <v>286</v>
      </c>
      <c r="B6" s="91">
        <f>SUMIFS('GEN SWITCHING LOGS'!$F:$F,'GEN SWITCHING LOGS'!$A:$A,$A6,'GEN SWITCHING LOGS'!$G:$G,"")</f>
        <v>3.524305555569299</v>
      </c>
      <c r="C6" s="91">
        <f>SUMIFS('GEN SWITCHING LOGS'!$F:$F,'GEN SWITCHING LOGS'!$A:$A,$A6,'GEN SWITCHING LOGS'!$G:$G,"CMS")+SUMIFS('GEN SWITCHING LOGS'!$F:$F,'GEN SWITCHING LOGS'!$A:$A,$A6,'GEN SWITCHING LOGS'!$G:$G,"PMS")</f>
        <v>0</v>
      </c>
      <c r="D6" s="321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25" cm="1">
        <f t="array" aca="1" ref="E6" ca="1">SUMPRODUCT((NOW() - ($F$2 + IFERROR(TIME(VALUE(LEFT('GEN SWITCHING LOGS'!$C$2:$C$91165, 2)),VALUE(MID('GEN SWITCHING LOGS'!$C$2:$C$91165, 3, 2)), 0), 0))),
            ('GEN SWITCHING LOGS'!$A$2:$A$91165=$A6) *
            ('GEN SWITCHING LOGS'!$G$2:$G$91165="CMS") *
            ('GEN SWITCHING LOGS'!$B$2:$B$91165 &lt; $F$2) *
            ('GEN SWITCHING LOGS'!$E$2:$E$91165=""))</f>
        <v>0</v>
      </c>
      <c r="F6" s="319"/>
      <c r="G6" s="319"/>
    </row>
    <row r="7" spans="1:8" x14ac:dyDescent="0.25">
      <c r="A7" s="20" t="s">
        <v>293</v>
      </c>
      <c r="B7" s="91">
        <f>SUMIFS('GEN SWITCHING LOGS'!$F:$F,'GEN SWITCHING LOGS'!$A:$A,$A7,'GEN SWITCHING LOGS'!$G:$G,"")</f>
        <v>3.34305555553874</v>
      </c>
      <c r="C7" s="91">
        <f>SUMIFS('GEN SWITCHING LOGS'!$F:$F,'GEN SWITCHING LOGS'!$A:$A,$A7,'GEN SWITCHING LOGS'!$G:$G,"CMS")+SUMIFS('GEN SWITCHING LOGS'!$F:$F,'GEN SWITCHING LOGS'!$A:$A,$A7,'GEN SWITCHING LOGS'!$G:$G,"PMS")</f>
        <v>0.15555555555329192</v>
      </c>
      <c r="D7" s="321">
        <f>SUMIFS('GEN SWITCHING LOGS'!$F:$F,
        'GEN SWITCHING LOGS'!$A:$A, $A7,
        'GEN SWITCHING LOGS'!$G:$G, "CMS",
        'GEN SWITCHING LOGS'!$B:$B, "&gt;=" &amp; $F$2,
        'GEN SWITCHING LOGS'!$B:$B, "&lt;=" &amp; $G$2)</f>
        <v>0.15555555555329192</v>
      </c>
      <c r="E7" s="325" cm="1">
        <f t="array" aca="1" ref="E7" ca="1">SUMPRODUCT((NOW() - ($F$2 + IFERROR(TIME(VALUE(LEFT('GEN SWITCHING LOGS'!$C$2:$C$91165, 2)),VALUE(MID('GEN SWITCHING LOGS'!$C$2:$C$91165, 3, 2)), 0), 0))),
            ('GEN SWITCHING LOGS'!$A$2:$A$91165=$A7) *
            ('GEN SWITCHING LOGS'!$G$2:$G$91165="CMS") *
            ('GEN SWITCHING LOGS'!$B$2:$B$91165 &lt; $F$2) *
            ('GEN SWITCHING LOGS'!$E$2:$E$91165=""))</f>
        <v>0</v>
      </c>
      <c r="F7" s="319"/>
      <c r="G7" s="319"/>
    </row>
    <row r="8" spans="1:8" x14ac:dyDescent="0.25">
      <c r="A8" s="20" t="s">
        <v>322</v>
      </c>
      <c r="B8" s="91">
        <f>SUMIFS('GEN SWITCHING LOGS'!$F:$F,'GEN SWITCHING LOGS'!$A:$A,$A8,'GEN SWITCHING LOGS'!$G:$G,"")</f>
        <v>3.149305555569299</v>
      </c>
      <c r="C8" s="91">
        <f>SUMIFS('GEN SWITCHING LOGS'!$F:$F,'GEN SWITCHING LOGS'!$A:$A,$A8,'GEN SWITCHING LOGS'!$G:$G,"CMS")+SUMIFS('GEN SWITCHING LOGS'!$F:$F,'GEN SWITCHING LOGS'!$A:$A,$A8,'GEN SWITCHING LOGS'!$G:$G,"PMS")</f>
        <v>0</v>
      </c>
      <c r="D8" s="321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25" cm="1">
        <f t="array" aca="1" ref="E8" ca="1">SUMPRODUCT((NOW() - ($F$2 + IFERROR(TIME(VALUE(LEFT('GEN SWITCHING LOGS'!$C$2:$C$91165, 2)),VALUE(MID('GEN SWITCHING LOGS'!$C$2:$C$91165, 3, 2)), 0), 0))),
            ('GEN SWITCHING LOGS'!$A$2:$A$91165=$A8) *
            ('GEN SWITCHING LOGS'!$G$2:$G$91165="CMS") *
            ('GEN SWITCHING LOGS'!$B$2:$B$91165 &lt; $F$2) *
            ('GEN SWITCHING LOGS'!$E$2:$E$91165=""))</f>
        <v>0</v>
      </c>
      <c r="F8" s="319"/>
      <c r="G8" s="319"/>
    </row>
    <row r="9" spans="1:8" x14ac:dyDescent="0.25">
      <c r="A9" s="20" t="s">
        <v>383</v>
      </c>
      <c r="B9" s="91">
        <f>SUMIFS('GEN SWITCHING LOGS'!$F:$F,'GEN SWITCHING LOGS'!$A:$A,$A9,'GEN SWITCHING LOGS'!$G:$G,"")</f>
        <v>3.038888888891961</v>
      </c>
      <c r="C9" s="91">
        <f>SUMIFS('GEN SWITCHING LOGS'!$F:$F,'GEN SWITCHING LOGS'!$A:$A,$A9,'GEN SWITCHING LOGS'!$G:$G,"CMS")+SUMIFS('GEN SWITCHING LOGS'!$F:$F,'GEN SWITCHING LOGS'!$A:$A,$A9,'GEN SWITCHING LOGS'!$G:$G,"PMS")</f>
        <v>0</v>
      </c>
      <c r="D9" s="321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25" cm="1">
        <f t="array" aca="1" ref="E9" ca="1">SUMPRODUCT((NOW() - ($F$2 + IFERROR(TIME(VALUE(LEFT('GEN SWITCHING LOGS'!$C$2:$C$91165, 2)),VALUE(MID('GEN SWITCHING LOGS'!$C$2:$C$91165, 3, 2)), 0), 0))),
            ('GEN SWITCHING LOGS'!$A$2:$A$91165=$A9) *
            ('GEN SWITCHING LOGS'!$G$2:$G$91165="CMS") *
            ('GEN SWITCHING LOGS'!$B$2:$B$91165 &lt; $F$2) *
            ('GEN SWITCHING LOGS'!$E$2:$E$91165=""))</f>
        <v>0</v>
      </c>
      <c r="F9" s="319"/>
      <c r="G9" s="319"/>
    </row>
    <row r="10" spans="1:8" x14ac:dyDescent="0.25">
      <c r="A10" s="20" t="s">
        <v>386</v>
      </c>
      <c r="B10" s="91">
        <f>SUMIFS('GEN SWITCHING LOGS'!$F:$F,'GEN SWITCHING LOGS'!$A:$A,$A10,'GEN SWITCHING LOGS'!$G:$G,"")</f>
        <v>2.8833333333313931</v>
      </c>
      <c r="C10" s="91">
        <f>SUMIFS('GEN SWITCHING LOGS'!$F:$F,'GEN SWITCHING LOGS'!$A:$A,$A10,'GEN SWITCHING LOGS'!$G:$G,"CMS")+SUMIFS('GEN SWITCHING LOGS'!$F:$F,'GEN SWITCHING LOGS'!$A:$A,$A10,'GEN SWITCHING LOGS'!$G:$G,"PMS")</f>
        <v>0</v>
      </c>
      <c r="D10" s="321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25" cm="1">
        <f t="array" aca="1" ref="E10" ca="1">SUMPRODUCT((NOW() - ($F$2 + IFERROR(TIME(VALUE(LEFT('GEN SWITCHING LOGS'!$C$2:$C$91165, 2)),VALUE(MID('GEN SWITCHING LOGS'!$C$2:$C$91165, 3, 2)), 0), 0))),
            ('GEN SWITCHING LOGS'!$A$2:$A$91165=$A10) *
            ('GEN SWITCHING LOGS'!$G$2:$G$91165="CMS") *
            ('GEN SWITCHING LOGS'!$B$2:$B$91165 &lt; $F$2) *
            ('GEN SWITCHING LOGS'!$E$2:$E$91165=""))</f>
        <v>0</v>
      </c>
      <c r="F10" s="319"/>
      <c r="G10" s="319"/>
    </row>
    <row r="11" spans="1:8" x14ac:dyDescent="0.25">
      <c r="A11" s="20" t="s">
        <v>393</v>
      </c>
      <c r="B11" s="91">
        <f>SUMIFS('GEN SWITCHING LOGS'!$F:$F,'GEN SWITCHING LOGS'!$A:$A,$A11,'GEN SWITCHING LOGS'!$G:$G,"")</f>
        <v>2.9555555555634783</v>
      </c>
      <c r="C11" s="91">
        <f>SUMIFS('GEN SWITCHING LOGS'!$F:$F,'GEN SWITCHING LOGS'!$A:$A,$A11,'GEN SWITCHING LOGS'!$G:$G,"CMS")+SUMIFS('GEN SWITCHING LOGS'!$F:$F,'GEN SWITCHING LOGS'!$A:$A,$A11,'GEN SWITCHING LOGS'!$G:$G,"PMS")</f>
        <v>0</v>
      </c>
      <c r="D11" s="321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25" cm="1">
        <f t="array" aca="1" ref="E11" ca="1">SUMPRODUCT((NOW() - ($F$2 + IFERROR(TIME(VALUE(LEFT('GEN SWITCHING LOGS'!$C$2:$C$91165, 2)),VALUE(MID('GEN SWITCHING LOGS'!$C$2:$C$91165, 3, 2)), 0), 0))),
            ('GEN SWITCHING LOGS'!$A$2:$A$91165=$A11) *
            ('GEN SWITCHING LOGS'!$G$2:$G$91165="CMS") *
            ('GEN SWITCHING LOGS'!$B$2:$B$91165 &lt; $F$2) *
            ('GEN SWITCHING LOGS'!$E$2:$E$91165=""))</f>
        <v>0</v>
      </c>
      <c r="F11" s="319"/>
      <c r="G11" s="319"/>
    </row>
    <row r="12" spans="1:8" x14ac:dyDescent="0.25">
      <c r="A12" s="20" t="s">
        <v>296</v>
      </c>
      <c r="B12" s="91">
        <f>SUMIFS('GEN SWITCHING LOGS'!$F:$F,'GEN SWITCHING LOGS'!$A:$A,$A12,'GEN SWITCHING LOGS'!$G:$G,"")</f>
        <v>3.2361111111094942</v>
      </c>
      <c r="C12" s="91">
        <f>SUMIFS('GEN SWITCHING LOGS'!$F:$F,'GEN SWITCHING LOGS'!$A:$A,$A12,'GEN SWITCHING LOGS'!$G:$G,"CMS")+SUMIFS('GEN SWITCHING LOGS'!$F:$F,'GEN SWITCHING LOGS'!$A:$A,$A12,'GEN SWITCHING LOGS'!$G:$G,"PMS")</f>
        <v>0</v>
      </c>
      <c r="D12" s="321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25" cm="1">
        <f t="array" aca="1" ref="E12" ca="1">SUMPRODUCT((NOW() - ($F$2 + IFERROR(TIME(VALUE(LEFT('GEN SWITCHING LOGS'!$C$2:$C$91165, 2)),VALUE(MID('GEN SWITCHING LOGS'!$C$2:$C$91165, 3, 2)), 0), 0))),
            ('GEN SWITCHING LOGS'!$A$2:$A$91165=$A12) *
            ('GEN SWITCHING LOGS'!$G$2:$G$91165="CMS") *
            ('GEN SWITCHING LOGS'!$B$2:$B$91165 &lt; $F$2) *
            ('GEN SWITCHING LOGS'!$E$2:$E$91165=""))</f>
        <v>0</v>
      </c>
      <c r="F12" s="319"/>
      <c r="G12" s="319"/>
    </row>
    <row r="13" spans="1:8" x14ac:dyDescent="0.25">
      <c r="A13" s="20" t="s">
        <v>299</v>
      </c>
      <c r="B13" s="91">
        <f>SUMIFS('GEN SWITCHING LOGS'!$F:$F,'GEN SWITCHING LOGS'!$A:$A,$A13,'GEN SWITCHING LOGS'!$G:$G,"")</f>
        <v>2.8791666666802485</v>
      </c>
      <c r="C13" s="91">
        <f>SUMIFS('GEN SWITCHING LOGS'!$F:$F,'GEN SWITCHING LOGS'!$A:$A,$A13,'GEN SWITCHING LOGS'!$G:$G,"CMS")+SUMIFS('GEN SWITCHING LOGS'!$F:$F,'GEN SWITCHING LOGS'!$A:$A,$A13,'GEN SWITCHING LOGS'!$G:$G,"PMS")</f>
        <v>0</v>
      </c>
      <c r="D13" s="321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25" cm="1">
        <f t="array" aca="1" ref="E13" ca="1">SUMPRODUCT((NOW() - ($F$2 + IFERROR(TIME(VALUE(LEFT('GEN SWITCHING LOGS'!$C$2:$C$91165, 2)),VALUE(MID('GEN SWITCHING LOGS'!$C$2:$C$91165, 3, 2)), 0), 0))),
            ('GEN SWITCHING LOGS'!$A$2:$A$91165=$A13) *
            ('GEN SWITCHING LOGS'!$G$2:$G$91165="CMS") *
            ('GEN SWITCHING LOGS'!$B$2:$B$91165 &lt; $F$2) *
            ('GEN SWITCHING LOGS'!$E$2:$E$91165=""))</f>
        <v>0</v>
      </c>
      <c r="F13" s="319"/>
      <c r="G13" s="319"/>
    </row>
    <row r="14" spans="1:8" x14ac:dyDescent="0.25">
      <c r="A14" s="20" t="s">
        <v>627</v>
      </c>
      <c r="B14" s="91">
        <f>SUMIFS('GEN SWITCHING LOGS'!$F:$F,'GEN SWITCHING LOGS'!$A:$A,$A14,'GEN SWITCHING LOGS'!$G:$G,"")</f>
        <v>2.4694444444394321</v>
      </c>
      <c r="C14" s="91">
        <f>SUMIFS('GEN SWITCHING LOGS'!$F:$F,'GEN SWITCHING LOGS'!$A:$A,$A14,'GEN SWITCHING LOGS'!$G:$G,"CMS")+SUMIFS('GEN SWITCHING LOGS'!$F:$F,'GEN SWITCHING LOGS'!$A:$A,$A14,'GEN SWITCHING LOGS'!$G:$G,"PMS")</f>
        <v>0</v>
      </c>
      <c r="D14" s="321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25" cm="1">
        <f t="array" aca="1" ref="E14" ca="1">SUMPRODUCT((NOW() - ($F$2 + IFERROR(TIME(VALUE(LEFT('GEN SWITCHING LOGS'!$C$2:$C$91165, 2)),VALUE(MID('GEN SWITCHING LOGS'!$C$2:$C$91165, 3, 2)), 0), 0))),
            ('GEN SWITCHING LOGS'!$A$2:$A$91165=$A14) *
            ('GEN SWITCHING LOGS'!$G$2:$G$91165="CMS") *
            ('GEN SWITCHING LOGS'!$B$2:$B$91165 &lt; $F$2) *
            ('GEN SWITCHING LOGS'!$E$2:$E$91165=""))</f>
        <v>0</v>
      </c>
      <c r="F14" s="319"/>
      <c r="G14" s="319"/>
    </row>
    <row r="15" spans="1:8" x14ac:dyDescent="0.25">
      <c r="A15" s="20" t="s">
        <v>517</v>
      </c>
      <c r="B15" s="91">
        <f>SUMIFS('GEN SWITCHING LOGS'!$F:$F,'GEN SWITCHING LOGS'!$A:$A,$A15,'GEN SWITCHING LOGS'!$G:$G,"")</f>
        <v>2.6659722222175333</v>
      </c>
      <c r="C15" s="91">
        <f>SUMIFS('GEN SWITCHING LOGS'!$F:$F,'GEN SWITCHING LOGS'!$A:$A,$A15,'GEN SWITCHING LOGS'!$G:$G,"CMS")+SUMIFS('GEN SWITCHING LOGS'!$F:$F,'GEN SWITCHING LOGS'!$A:$A,$A15,'GEN SWITCHING LOGS'!$G:$G,"PMS")</f>
        <v>0</v>
      </c>
      <c r="D15" s="321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25" cm="1">
        <f t="array" aca="1" ref="E15" ca="1">SUMPRODUCT((NOW() - ($F$2 + IFERROR(TIME(VALUE(LEFT('GEN SWITCHING LOGS'!$C$2:$C$91165, 2)),VALUE(MID('GEN SWITCHING LOGS'!$C$2:$C$91165, 3, 2)), 0), 0))),
            ('GEN SWITCHING LOGS'!$A$2:$A$91165=$A15) *
            ('GEN SWITCHING LOGS'!$G$2:$G$91165="CMS") *
            ('GEN SWITCHING LOGS'!$B$2:$B$91165 &lt; $F$2) *
            ('GEN SWITCHING LOGS'!$E$2:$E$91165=""))</f>
        <v>0</v>
      </c>
      <c r="F15" s="319"/>
      <c r="G15" s="319"/>
    </row>
    <row r="16" spans="1:8" x14ac:dyDescent="0.25">
      <c r="A16" s="20" t="s">
        <v>520</v>
      </c>
      <c r="B16" s="91">
        <f>SUMIFS('GEN SWITCHING LOGS'!$F:$F,'GEN SWITCHING LOGS'!$A:$A,$A16,'GEN SWITCHING LOGS'!$G:$G,"")</f>
        <v>2.3145833333255723</v>
      </c>
      <c r="C16" s="91">
        <f>SUMIFS('GEN SWITCHING LOGS'!$F:$F,'GEN SWITCHING LOGS'!$A:$A,$A16,'GEN SWITCHING LOGS'!$G:$G,"CMS")+SUMIFS('GEN SWITCHING LOGS'!$F:$F,'GEN SWITCHING LOGS'!$A:$A,$A16,'GEN SWITCHING LOGS'!$G:$G,"PMS")</f>
        <v>0</v>
      </c>
      <c r="D16" s="321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25" cm="1">
        <f t="array" aca="1" ref="E16" ca="1">SUMPRODUCT((NOW() - ($F$2 + IFERROR(TIME(VALUE(LEFT('GEN SWITCHING LOGS'!$C$2:$C$91165, 2)),VALUE(MID('GEN SWITCHING LOGS'!$C$2:$C$91165, 3, 2)), 0), 0))),
            ('GEN SWITCHING LOGS'!$A$2:$A$91165=$A16) *
            ('GEN SWITCHING LOGS'!$G$2:$G$91165="CMS") *
            ('GEN SWITCHING LOGS'!$B$2:$B$91165 &lt; $F$2) *
            ('GEN SWITCHING LOGS'!$E$2:$E$91165=""))</f>
        <v>0</v>
      </c>
      <c r="F16" s="319"/>
      <c r="G16" s="319"/>
    </row>
    <row r="17" spans="1:7" x14ac:dyDescent="0.25">
      <c r="A17" s="20" t="s">
        <v>634</v>
      </c>
      <c r="B17" s="91">
        <f>SUMIFS('GEN SWITCHING LOGS'!$F:$F,'GEN SWITCHING LOGS'!$A:$A,$A17,'GEN SWITCHING LOGS'!$G:$G,"")</f>
        <v>2.1916666666656965</v>
      </c>
      <c r="C17" s="91">
        <f>SUMIFS('GEN SWITCHING LOGS'!$F:$F,'GEN SWITCHING LOGS'!$A:$A,$A17,'GEN SWITCHING LOGS'!$G:$G,"CMS")+SUMIFS('GEN SWITCHING LOGS'!$F:$F,'GEN SWITCHING LOGS'!$A:$A,$A17,'GEN SWITCHING LOGS'!$G:$G,"PMS")</f>
        <v>0</v>
      </c>
      <c r="D17" s="321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25" cm="1">
        <f t="array" aca="1" ref="E17" ca="1">SUMPRODUCT((NOW() - ($F$2 + IFERROR(TIME(VALUE(LEFT('GEN SWITCHING LOGS'!$C$2:$C$91165, 2)),VALUE(MID('GEN SWITCHING LOGS'!$C$2:$C$91165, 3, 2)), 0), 0))),
            ('GEN SWITCHING LOGS'!$A$2:$A$91165=$A17) *
            ('GEN SWITCHING LOGS'!$G$2:$G$91165="CMS") *
            ('GEN SWITCHING LOGS'!$B$2:$B$91165 &lt; $F$2) *
            ('GEN SWITCHING LOGS'!$E$2:$E$91165=""))</f>
        <v>0</v>
      </c>
      <c r="F17" s="319"/>
      <c r="G17" s="319"/>
    </row>
    <row r="18" spans="1:7" x14ac:dyDescent="0.25">
      <c r="A18" s="20" t="s">
        <v>510</v>
      </c>
      <c r="B18" s="91">
        <f>SUMIFS('GEN SWITCHING LOGS'!$F:$F,'GEN SWITCHING LOGS'!$A:$A,$A18,'GEN SWITCHING LOGS'!$G:$G,"")</f>
        <v>2.3319444444496185</v>
      </c>
      <c r="C18" s="91">
        <f>SUMIFS('GEN SWITCHING LOGS'!$F:$F,'GEN SWITCHING LOGS'!$A:$A,$A18,'GEN SWITCHING LOGS'!$G:$G,"CMS")+SUMIFS('GEN SWITCHING LOGS'!$F:$F,'GEN SWITCHING LOGS'!$A:$A,$A18,'GEN SWITCHING LOGS'!$G:$G,"PMS")</f>
        <v>0</v>
      </c>
      <c r="D18" s="321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25" cm="1">
        <f t="array" aca="1" ref="E18" ca="1">SUMPRODUCT((NOW() - ($F$2 + IFERROR(TIME(VALUE(LEFT('GEN SWITCHING LOGS'!$C$2:$C$91165, 2)),VALUE(MID('GEN SWITCHING LOGS'!$C$2:$C$91165, 3, 2)), 0), 0))),
            ('GEN SWITCHING LOGS'!$A$2:$A$91165=$A18) *
            ('GEN SWITCHING LOGS'!$G$2:$G$91165="CMS") *
            ('GEN SWITCHING LOGS'!$B$2:$B$91165 &lt; $F$2) *
            ('GEN SWITCHING LOGS'!$E$2:$E$91165=""))</f>
        <v>0</v>
      </c>
      <c r="F18" s="319"/>
      <c r="G18" s="319"/>
    </row>
    <row r="19" spans="1:7" x14ac:dyDescent="0.25">
      <c r="A19" s="20" t="s">
        <v>507</v>
      </c>
      <c r="B19" s="91">
        <f>SUMIFS('GEN SWITCHING LOGS'!$F:$F,'GEN SWITCHING LOGS'!$A:$A,$A19,'GEN SWITCHING LOGS'!$G:$G,"")</f>
        <v>2.2145833333343035</v>
      </c>
      <c r="C19" s="91">
        <f>SUMIFS('GEN SWITCHING LOGS'!$F:$F,'GEN SWITCHING LOGS'!$A:$A,$A19,'GEN SWITCHING LOGS'!$G:$G,"CMS")+SUMIFS('GEN SWITCHING LOGS'!$F:$F,'GEN SWITCHING LOGS'!$A:$A,$A19,'GEN SWITCHING LOGS'!$G:$G,"PMS")</f>
        <v>0</v>
      </c>
      <c r="D19" s="321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25" cm="1">
        <f t="array" aca="1" ref="E19" ca="1">SUMPRODUCT((NOW() - ($F$2 + IFERROR(TIME(VALUE(LEFT('GEN SWITCHING LOGS'!$C$2:$C$91165, 2)),VALUE(MID('GEN SWITCHING LOGS'!$C$2:$C$91165, 3, 2)), 0), 0))),
            ('GEN SWITCHING LOGS'!$A$2:$A$91165=$A19) *
            ('GEN SWITCHING LOGS'!$G$2:$G$91165="CMS") *
            ('GEN SWITCHING LOGS'!$B$2:$B$91165 &lt; $F$2) *
            ('GEN SWITCHING LOGS'!$E$2:$E$91165=""))</f>
        <v>0</v>
      </c>
      <c r="F19" s="319"/>
      <c r="G19" s="319"/>
    </row>
    <row r="20" spans="1:7" hidden="1" x14ac:dyDescent="0.25">
      <c r="A20" s="32" t="s">
        <v>2265</v>
      </c>
      <c r="B20" s="91">
        <f>SUMIFS('GEN SWITCHING LOGS'!$F:$F,'GEN SWITCHING LOGS'!$A:$A,$A20,'GEN SWITCHING LOGS'!$G:$G,"")</f>
        <v>0</v>
      </c>
      <c r="C20" s="91">
        <f>SUMIFS('GEN SWITCHING LOGS'!$F:$F,'GEN SWITCHING LOGS'!$A:$A,$A20,'GEN SWITCHING LOGS'!$G:$G,"CMS")+SUMIFS('GEN SWITCHING LOGS'!$F:$F,'GEN SWITCHING LOGS'!$A:$A,$A20,'GEN SWITCHING LOGS'!$G:$G,"PMS")</f>
        <v>0</v>
      </c>
      <c r="D20" s="321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25" cm="1">
        <f t="array" aca="1" ref="E20" ca="1">SUMPRODUCT((NOW() - ($F$2 + IFERROR(TIME(VALUE(LEFT('GEN SWITCHING LOGS'!$C$2:$C$91165, 2)),VALUE(MID('GEN SWITCHING LOGS'!$C$2:$C$91165, 3, 2)), 0), 0))),
            ('GEN SWITCHING LOGS'!$A$2:$A$91165=$A20) *
            ('GEN SWITCHING LOGS'!$G$2:$G$91165="CMS") *
            ('GEN SWITCHING LOGS'!$B$2:$B$91165 &lt; $F$2) *
            ('GEN SWITCHING LOGS'!$E$2:$E$91165=""))</f>
        <v>0</v>
      </c>
      <c r="F20" s="319"/>
      <c r="G20" s="319"/>
    </row>
    <row r="21" spans="1:7" hidden="1" x14ac:dyDescent="0.25">
      <c r="A21" s="32" t="s">
        <v>2266</v>
      </c>
      <c r="B21" s="91">
        <f>SUMIFS('GEN SWITCHING LOGS'!$F:$F,'GEN SWITCHING LOGS'!$A:$A,$A21,'GEN SWITCHING LOGS'!$G:$G,"")</f>
        <v>0</v>
      </c>
      <c r="C21" s="91">
        <f>SUMIFS('GEN SWITCHING LOGS'!$F:$F,'GEN SWITCHING LOGS'!$A:$A,$A21,'GEN SWITCHING LOGS'!$G:$G,"CMS")+SUMIFS('GEN SWITCHING LOGS'!$F:$F,'GEN SWITCHING LOGS'!$A:$A,$A21,'GEN SWITCHING LOGS'!$G:$G,"PMS")</f>
        <v>0</v>
      </c>
      <c r="D21" s="321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25" cm="1">
        <f t="array" aca="1" ref="E21" ca="1">SUMPRODUCT((NOW() - ($F$2 + IFERROR(TIME(VALUE(LEFT('GEN SWITCHING LOGS'!$C$2:$C$91165, 2)),VALUE(MID('GEN SWITCHING LOGS'!$C$2:$C$91165, 3, 2)), 0), 0))),
            ('GEN SWITCHING LOGS'!$A$2:$A$91165=$A21) *
            ('GEN SWITCHING LOGS'!$G$2:$G$91165="CMS") *
            ('GEN SWITCHING LOGS'!$B$2:$B$91165 &lt; $F$2) *
            ('GEN SWITCHING LOGS'!$E$2:$E$91165=""))</f>
        <v>0</v>
      </c>
      <c r="F21" s="319"/>
      <c r="G21" s="319"/>
    </row>
    <row r="22" spans="1:7" hidden="1" x14ac:dyDescent="0.25">
      <c r="A22" s="32" t="s">
        <v>2267</v>
      </c>
      <c r="B22" s="91">
        <f>SUMIFS('GEN SWITCHING LOGS'!$F:$F,'GEN SWITCHING LOGS'!$A:$A,$A22,'GEN SWITCHING LOGS'!$G:$G,"")</f>
        <v>0</v>
      </c>
      <c r="C22" s="91">
        <f>SUMIFS('GEN SWITCHING LOGS'!$F:$F,'GEN SWITCHING LOGS'!$A:$A,$A22,'GEN SWITCHING LOGS'!$G:$G,"CMS")+SUMIFS('GEN SWITCHING LOGS'!$F:$F,'GEN SWITCHING LOGS'!$A:$A,$A22,'GEN SWITCHING LOGS'!$G:$G,"PMS")</f>
        <v>0</v>
      </c>
      <c r="D22" s="321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25" cm="1">
        <f t="array" aca="1" ref="E22" ca="1">SUMPRODUCT((NOW() - ($F$2 + IFERROR(TIME(VALUE(LEFT('GEN SWITCHING LOGS'!$C$2:$C$91165, 2)),VALUE(MID('GEN SWITCHING LOGS'!$C$2:$C$91165, 3, 2)), 0), 0))),
            ('GEN SWITCHING LOGS'!$A$2:$A$91165=$A22) *
            ('GEN SWITCHING LOGS'!$G$2:$G$91165="CMS") *
            ('GEN SWITCHING LOGS'!$B$2:$B$91165 &lt; $F$2) *
            ('GEN SWITCHING LOGS'!$E$2:$E$91165=""))</f>
        <v>0</v>
      </c>
      <c r="F22" s="319"/>
      <c r="G22" s="319"/>
    </row>
    <row r="23" spans="1:7" hidden="1" x14ac:dyDescent="0.25">
      <c r="A23" s="32" t="s">
        <v>206</v>
      </c>
      <c r="B23" s="91">
        <f>SUMIFS('GEN SWITCHING LOGS'!$F:$F,'GEN SWITCHING LOGS'!$A:$A,$A23,'GEN SWITCHING LOGS'!$G:$G,"")</f>
        <v>0.60416666666424135</v>
      </c>
      <c r="C23" s="91">
        <f>SUMIFS('GEN SWITCHING LOGS'!$F:$F,'GEN SWITCHING LOGS'!$A:$A,$A23,'GEN SWITCHING LOGS'!$G:$G,"CMS")+SUMIFS('GEN SWITCHING LOGS'!$F:$F,'GEN SWITCHING LOGS'!$A:$A,$A23,'GEN SWITCHING LOGS'!$G:$G,"PMS")</f>
        <v>0</v>
      </c>
      <c r="D23" s="321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25" cm="1">
        <f t="array" aca="1" ref="E23" ca="1">SUMPRODUCT((NOW() - ($F$2 + IFERROR(TIME(VALUE(LEFT('GEN SWITCHING LOGS'!$C$2:$C$91165, 2)),VALUE(MID('GEN SWITCHING LOGS'!$C$2:$C$91165, 3, 2)), 0), 0))),
            ('GEN SWITCHING LOGS'!$A$2:$A$91165=$A23) *
            ('GEN SWITCHING LOGS'!$G$2:$G$91165="CMS") *
            ('GEN SWITCHING LOGS'!$B$2:$B$91165 &lt; $F$2) *
            ('GEN SWITCHING LOGS'!$E$2:$E$91165=""))</f>
        <v>0</v>
      </c>
      <c r="F23" s="319"/>
      <c r="G23" s="319"/>
    </row>
    <row r="24" spans="1:7" x14ac:dyDescent="0.25">
      <c r="A24" s="32" t="s">
        <v>224</v>
      </c>
      <c r="B24" s="91">
        <f>SUMIFS('GEN SWITCHING LOGS'!$F:$F,'GEN SWITCHING LOGS'!$A:$A,$A24,'GEN SWITCHING LOGS'!$G:$G,"")</f>
        <v>12.046527777762094</v>
      </c>
      <c r="C24" s="91">
        <f>SUMIFS('GEN SWITCHING LOGS'!$F:$F,'GEN SWITCHING LOGS'!$A:$A,$A24,'GEN SWITCHING LOGS'!$G:$G,"CMS")+SUMIFS('GEN SWITCHING LOGS'!$F:$F,'GEN SWITCHING LOGS'!$A:$A,$A24,'GEN SWITCHING LOGS'!$G:$G,"PMS")</f>
        <v>1.8840277777853771</v>
      </c>
      <c r="D24" s="321">
        <f>SUMIFS('GEN SWITCHING LOGS'!$F:$F,
        'GEN SWITCHING LOGS'!$A:$A, $A24,
        'GEN SWITCHING LOGS'!$G:$G, "CMS",
        'GEN SWITCHING LOGS'!$B:$B, "&gt;=" &amp; $F$2,
        'GEN SWITCHING LOGS'!$B:$B, "&lt;=" &amp; $G$2)</f>
        <v>1.6000000000058208</v>
      </c>
      <c r="E24" s="325" cm="1">
        <f t="array" aca="1" ref="E24" ca="1">SUMPRODUCT((NOW() - ($F$2 + IFERROR(TIME(VALUE(LEFT('GEN SWITCHING LOGS'!$C$2:$C$91165, 2)),VALUE(MID('GEN SWITCHING LOGS'!$C$2:$C$91165, 3, 2)), 0), 0))),
            ('GEN SWITCHING LOGS'!$A$2:$A$91165=$A24) *
            ('GEN SWITCHING LOGS'!$G$2:$G$91165="CMS") *
            ('GEN SWITCHING LOGS'!$B$2:$B$91165 &lt; $F$2) *
            ('GEN SWITCHING LOGS'!$E$2:$E$91165=""))</f>
        <v>0</v>
      </c>
      <c r="F24" s="319"/>
      <c r="G24" s="319"/>
    </row>
    <row r="25" spans="1:7" x14ac:dyDescent="0.25">
      <c r="A25" s="32" t="s">
        <v>220</v>
      </c>
      <c r="B25" s="91">
        <f>SUMIFS('GEN SWITCHING LOGS'!$F:$F,'GEN SWITCHING LOGS'!$A:$A,$A25,'GEN SWITCHING LOGS'!$G:$G,"")</f>
        <v>15.019444444442343</v>
      </c>
      <c r="C25" s="91">
        <f>SUMIFS('GEN SWITCHING LOGS'!$F:$F,'GEN SWITCHING LOGS'!$A:$A,$A25,'GEN SWITCHING LOGS'!$G:$G,"CMS")+SUMIFS('GEN SWITCHING LOGS'!$F:$F,'GEN SWITCHING LOGS'!$A:$A,$A25,'GEN SWITCHING LOGS'!$G:$G,"PMS")</f>
        <v>0</v>
      </c>
      <c r="D25" s="321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25" cm="1">
        <f t="array" aca="1" ref="E25" ca="1">SUMPRODUCT((NOW() - ($F$2 + IFERROR(TIME(VALUE(LEFT('GEN SWITCHING LOGS'!$C$2:$C$91165, 2)),VALUE(MID('GEN SWITCHING LOGS'!$C$2:$C$91165, 3, 2)), 0), 0))),
            ('GEN SWITCHING LOGS'!$A$2:$A$91165=$A25) *
            ('GEN SWITCHING LOGS'!$G$2:$G$91165="CMS") *
            ('GEN SWITCHING LOGS'!$B$2:$B$91165 &lt; $F$2) *
            ('GEN SWITCHING LOGS'!$E$2:$E$91165=""))</f>
        <v>0</v>
      </c>
      <c r="F25" s="319"/>
      <c r="G25" s="319"/>
    </row>
    <row r="26" spans="1:7" x14ac:dyDescent="0.25">
      <c r="A26" s="32" t="s">
        <v>193</v>
      </c>
      <c r="B26" s="91">
        <f>SUMIFS('GEN SWITCHING LOGS'!$F:$F,'GEN SWITCHING LOGS'!$A:$A,$A26,'GEN SWITCHING LOGS'!$G:$G,"")</f>
        <v>32.790277777778101</v>
      </c>
      <c r="C26" s="91">
        <f>SUMIFS('GEN SWITCHING LOGS'!$F:$F,'GEN SWITCHING LOGS'!$A:$A,$A26,'GEN SWITCHING LOGS'!$G:$G,"CMS")+SUMIFS('GEN SWITCHING LOGS'!$F:$F,'GEN SWITCHING LOGS'!$A:$A,$A26,'GEN SWITCHING LOGS'!$G:$G,"PMS")</f>
        <v>0</v>
      </c>
      <c r="D26" s="321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25" cm="1">
        <f t="array" aca="1" ref="E26" ca="1">SUMPRODUCT((NOW() - ($F$2 + IFERROR(TIME(VALUE(LEFT('GEN SWITCHING LOGS'!$C$2:$C$91165, 2)),VALUE(MID('GEN SWITCHING LOGS'!$C$2:$C$91165, 3, 2)), 0), 0))),
            ('GEN SWITCHING LOGS'!$A$2:$A$91165=$A26) *
            ('GEN SWITCHING LOGS'!$G$2:$G$91165="CMS") *
            ('GEN SWITCHING LOGS'!$B$2:$B$91165 &lt; $F$2) *
            ('GEN SWITCHING LOGS'!$E$2:$E$91165=""))</f>
        <v>0</v>
      </c>
      <c r="F26" s="319"/>
      <c r="G26" s="319"/>
    </row>
    <row r="27" spans="1:7" hidden="1" x14ac:dyDescent="0.25">
      <c r="A27" s="32" t="s">
        <v>2268</v>
      </c>
      <c r="B27" s="91">
        <f>SUMIFS('GEN SWITCHING LOGS'!$F:$F,'GEN SWITCHING LOGS'!$A:$A,$A27,'GEN SWITCHING LOGS'!$G:$G,"")</f>
        <v>0</v>
      </c>
      <c r="C27" s="91">
        <f>SUMIFS('GEN SWITCHING LOGS'!$F:$F,'GEN SWITCHING LOGS'!$A:$A,$A27,'GEN SWITCHING LOGS'!$G:$G,"CMS")+SUMIFS('GEN SWITCHING LOGS'!$F:$F,'GEN SWITCHING LOGS'!$A:$A,$A27,'GEN SWITCHING LOGS'!$G:$G,"PMS")</f>
        <v>0</v>
      </c>
      <c r="D27" s="321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25" cm="1">
        <f t="array" aca="1" ref="E27" ca="1">SUMPRODUCT((NOW() - ($F$2 + IFERROR(TIME(VALUE(LEFT('GEN SWITCHING LOGS'!$C$2:$C$91165, 2)),VALUE(MID('GEN SWITCHING LOGS'!$C$2:$C$91165, 3, 2)), 0), 0))),
            ('GEN SWITCHING LOGS'!$A$2:$A$91165=$A27) *
            ('GEN SWITCHING LOGS'!$G$2:$G$91165="CMS") *
            ('GEN SWITCHING LOGS'!$B$2:$B$91165 &lt; $F$2) *
            ('GEN SWITCHING LOGS'!$E$2:$E$91165=""))</f>
        <v>0</v>
      </c>
      <c r="F27" s="319"/>
      <c r="G27" s="319"/>
    </row>
    <row r="28" spans="1:7" hidden="1" x14ac:dyDescent="0.25">
      <c r="A28" s="32" t="s">
        <v>2269</v>
      </c>
      <c r="B28" s="91">
        <f>SUMIFS('GEN SWITCHING LOGS'!$F:$F,'GEN SWITCHING LOGS'!$A:$A,$A28,'GEN SWITCHING LOGS'!$G:$G,"")</f>
        <v>0</v>
      </c>
      <c r="C28" s="91">
        <f>SUMIFS('GEN SWITCHING LOGS'!$F:$F,'GEN SWITCHING LOGS'!$A:$A,$A28,'GEN SWITCHING LOGS'!$G:$G,"CMS")+SUMIFS('GEN SWITCHING LOGS'!$F:$F,'GEN SWITCHING LOGS'!$A:$A,$A28,'GEN SWITCHING LOGS'!$G:$G,"PMS")</f>
        <v>0</v>
      </c>
      <c r="D28" s="321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25" cm="1">
        <f t="array" aca="1" ref="E28" ca="1">SUMPRODUCT((NOW() - ($F$2 + IFERROR(TIME(VALUE(LEFT('GEN SWITCHING LOGS'!$C$2:$C$91165, 2)),VALUE(MID('GEN SWITCHING LOGS'!$C$2:$C$91165, 3, 2)), 0), 0))),
            ('GEN SWITCHING LOGS'!$A$2:$A$91165=$A28) *
            ('GEN SWITCHING LOGS'!$G$2:$G$91165="CMS") *
            ('GEN SWITCHING LOGS'!$B$2:$B$91165 &lt; $F$2) *
            ('GEN SWITCHING LOGS'!$E$2:$E$91165=""))</f>
        <v>0</v>
      </c>
      <c r="F28" s="319"/>
      <c r="G28" s="319"/>
    </row>
    <row r="29" spans="1:7" hidden="1" x14ac:dyDescent="0.25">
      <c r="A29" s="32" t="s">
        <v>2270</v>
      </c>
      <c r="B29" s="91">
        <f>SUMIFS('GEN SWITCHING LOGS'!$F:$F,'GEN SWITCHING LOGS'!$A:$A,$A29,'GEN SWITCHING LOGS'!$G:$G,"")</f>
        <v>0</v>
      </c>
      <c r="C29" s="91">
        <f>SUMIFS('GEN SWITCHING LOGS'!$F:$F,'GEN SWITCHING LOGS'!$A:$A,$A29,'GEN SWITCHING LOGS'!$G:$G,"CMS")+SUMIFS('GEN SWITCHING LOGS'!$F:$F,'GEN SWITCHING LOGS'!$A:$A,$A29,'GEN SWITCHING LOGS'!$G:$G,"PMS")</f>
        <v>0</v>
      </c>
      <c r="D29" s="321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25" cm="1">
        <f t="array" aca="1" ref="E29" ca="1">SUMPRODUCT((NOW() - ($F$2 + IFERROR(TIME(VALUE(LEFT('GEN SWITCHING LOGS'!$C$2:$C$91165, 2)),VALUE(MID('GEN SWITCHING LOGS'!$C$2:$C$91165, 3, 2)), 0), 0))),
            ('GEN SWITCHING LOGS'!$A$2:$A$91165=$A29) *
            ('GEN SWITCHING LOGS'!$G$2:$G$91165="CMS") *
            ('GEN SWITCHING LOGS'!$B$2:$B$91165 &lt; $F$2) *
            ('GEN SWITCHING LOGS'!$E$2:$E$91165=""))</f>
        <v>0</v>
      </c>
      <c r="F29" s="319"/>
      <c r="G29" s="319"/>
    </row>
    <row r="30" spans="1:7" x14ac:dyDescent="0.25">
      <c r="A30" s="92" t="s">
        <v>261</v>
      </c>
      <c r="B30" s="91">
        <f>SUMIFS('GEN SWITCHING LOGS'!$F:$F,'GEN SWITCHING LOGS'!$A:$A,$A30,'GEN SWITCHING LOGS'!$G:$G,"")</f>
        <v>3.6493055555401952</v>
      </c>
      <c r="C30" s="91">
        <f>SUMIFS('GEN SWITCHING LOGS'!$F:$F,'GEN SWITCHING LOGS'!$A:$A,$A30,'GEN SWITCHING LOGS'!$G:$G,"CMS")+SUMIFS('GEN SWITCHING LOGS'!$F:$F,'GEN SWITCHING LOGS'!$A:$A,$A30,'GEN SWITCHING LOGS'!$G:$G,"PMS")</f>
        <v>0.16458333333866904</v>
      </c>
      <c r="D30" s="321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25" cm="1">
        <f t="array" aca="1" ref="E30" ca="1">SUMPRODUCT((NOW() - ($F$2 + IFERROR(TIME(VALUE(LEFT('GEN SWITCHING LOGS'!$C$2:$C$91165, 2)),VALUE(MID('GEN SWITCHING LOGS'!$C$2:$C$91165, 3, 2)), 0), 0))),
            ('GEN SWITCHING LOGS'!$A$2:$A$91165=$A30) *
            ('GEN SWITCHING LOGS'!$G$2:$G$91165="CMS") *
            ('GEN SWITCHING LOGS'!$B$2:$B$91165 &lt; $F$2) *
            ('GEN SWITCHING LOGS'!$E$2:$E$91165=""))</f>
        <v>0</v>
      </c>
      <c r="F30" s="319"/>
      <c r="G30" s="319"/>
    </row>
    <row r="31" spans="1:7" x14ac:dyDescent="0.25">
      <c r="A31" s="92" t="s">
        <v>258</v>
      </c>
      <c r="B31" s="91">
        <f>SUMIFS('GEN SWITCHING LOGS'!$F:$F,'GEN SWITCHING LOGS'!$A:$A,$A31,'GEN SWITCHING LOGS'!$G:$G,"")</f>
        <v>4.2423611111444188</v>
      </c>
      <c r="C31" s="91">
        <f>SUMIFS('GEN SWITCHING LOGS'!$F:$F,'GEN SWITCHING LOGS'!$A:$A,$A31,'GEN SWITCHING LOGS'!$G:$G,"CMS")+SUMIFS('GEN SWITCHING LOGS'!$F:$F,'GEN SWITCHING LOGS'!$A:$A,$A31,'GEN SWITCHING LOGS'!$G:$G,"PMS")</f>
        <v>0</v>
      </c>
      <c r="D31" s="321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25" cm="1">
        <f t="array" aca="1" ref="E31" ca="1">SUMPRODUCT((NOW() - ($F$2 + IFERROR(TIME(VALUE(LEFT('GEN SWITCHING LOGS'!$C$2:$C$91165, 2)),VALUE(MID('GEN SWITCHING LOGS'!$C$2:$C$91165, 3, 2)), 0), 0))),
            ('GEN SWITCHING LOGS'!$A$2:$A$91165=$A31) *
            ('GEN SWITCHING LOGS'!$G$2:$G$91165="CMS") *
            ('GEN SWITCHING LOGS'!$B$2:$B$91165 &lt; $F$2) *
            ('GEN SWITCHING LOGS'!$E$2:$E$91165=""))</f>
        <v>0</v>
      </c>
      <c r="F31" s="319"/>
      <c r="G31" s="319"/>
    </row>
    <row r="32" spans="1:7" hidden="1" x14ac:dyDescent="0.25">
      <c r="A32" s="92" t="s">
        <v>190</v>
      </c>
      <c r="B32" s="91">
        <f>SUMIFS('GEN SWITCHING LOGS'!$F:$F,'GEN SWITCHING LOGS'!$A:$A,$A32,'GEN SWITCHING LOGS'!$G:$G,"")</f>
        <v>0</v>
      </c>
      <c r="C32" s="91">
        <f>SUMIFS('GEN SWITCHING LOGS'!$F:$F,'GEN SWITCHING LOGS'!$A:$A,$A32,'GEN SWITCHING LOGS'!$G:$G,"CMS")+SUMIFS('GEN SWITCHING LOGS'!$F:$F,'GEN SWITCHING LOGS'!$A:$A,$A32,'GEN SWITCHING LOGS'!$G:$G,"PMS")</f>
        <v>0</v>
      </c>
      <c r="D32" s="321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25" cm="1">
        <f t="array" aca="1" ref="E32" ca="1">SUMPRODUCT((NOW() - ($F$2 + IFERROR(TIME(VALUE(LEFT('GEN SWITCHING LOGS'!$C$2:$C$91165, 2)),VALUE(MID('GEN SWITCHING LOGS'!$C$2:$C$91165, 3, 2)), 0), 0))),
            ('GEN SWITCHING LOGS'!$A$2:$A$91165=$A32) *
            ('GEN SWITCHING LOGS'!$G$2:$G$91165="CMS") *
            ('GEN SWITCHING LOGS'!$B$2:$B$91165 &lt; $F$2) *
            ('GEN SWITCHING LOGS'!$E$2:$E$91165=""))</f>
        <v>15.369952777778963</v>
      </c>
      <c r="F32" s="319"/>
      <c r="G32" s="319"/>
    </row>
    <row r="33" spans="1:7" x14ac:dyDescent="0.25">
      <c r="A33" s="92" t="s">
        <v>264</v>
      </c>
      <c r="B33" s="91">
        <f>SUMIFS('GEN SWITCHING LOGS'!$F:$F,'GEN SWITCHING LOGS'!$A:$A,$A33,'GEN SWITCHING LOGS'!$G:$G,"")</f>
        <v>3.0368055555591127</v>
      </c>
      <c r="C33" s="91" t="e">
        <f>SUMIFS('GEN SWITCHING LOGS'!$F:$F,'GEN SWITCHING LOGS'!$A:$A,$A33,'GEN SWITCHING LOGS'!$G:$G,"CMS")+SUMIFS('GEN SWITCHING LOGS'!$F:$F,'GEN SWITCHING LOGS'!$A:$A,$A33,'GEN SWITCHING LOGS'!$G:$G,"PMS")</f>
        <v>#VALUE!</v>
      </c>
      <c r="D33" s="321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25" cm="1">
        <f t="array" aca="1" ref="E33" ca="1">SUMPRODUCT((NOW() - ($F$2 + IFERROR(TIME(VALUE(LEFT('GEN SWITCHING LOGS'!$C$2:$C$91165, 2)),VALUE(MID('GEN SWITCHING LOGS'!$C$2:$C$91165, 3, 2)), 0), 0))),
            ('GEN SWITCHING LOGS'!$A$2:$A$91165=$A33) *
            ('GEN SWITCHING LOGS'!$G$2:$G$91165="CMS") *
            ('GEN SWITCHING LOGS'!$B$2:$B$91165 &lt; $F$2) *
            ('GEN SWITCHING LOGS'!$E$2:$E$91165=""))</f>
        <v>0</v>
      </c>
      <c r="F33" s="319"/>
      <c r="G33" s="319"/>
    </row>
    <row r="34" spans="1:7" hidden="1" x14ac:dyDescent="0.25">
      <c r="A34" s="92" t="s">
        <v>2271</v>
      </c>
      <c r="B34" s="91">
        <f>SUMIFS('GEN SWITCHING LOGS'!$F:$F,'GEN SWITCHING LOGS'!$A:$A,$A34,'GEN SWITCHING LOGS'!$G:$G,"")</f>
        <v>0</v>
      </c>
      <c r="C34" s="91">
        <f>SUMIFS('GEN SWITCHING LOGS'!$F:$F,'GEN SWITCHING LOGS'!$A:$A,$A34,'GEN SWITCHING LOGS'!$G:$G,"CMS")+SUMIFS('GEN SWITCHING LOGS'!$F:$F,'GEN SWITCHING LOGS'!$A:$A,$A34,'GEN SWITCHING LOGS'!$G:$G,"PMS")</f>
        <v>0</v>
      </c>
      <c r="D34" s="321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25" cm="1">
        <f t="array" aca="1" ref="E34" ca="1">SUMPRODUCT((NOW() - ($F$2 + IFERROR(TIME(VALUE(LEFT('GEN SWITCHING LOGS'!$C$2:$C$91165, 2)),VALUE(MID('GEN SWITCHING LOGS'!$C$2:$C$91165, 3, 2)), 0), 0))),
            ('GEN SWITCHING LOGS'!$A$2:$A$91165=$A34) *
            ('GEN SWITCHING LOGS'!$G$2:$G$91165="CMS") *
            ('GEN SWITCHING LOGS'!$B$2:$B$91165 &lt; $F$2) *
            ('GEN SWITCHING LOGS'!$E$2:$E$91165=""))</f>
        <v>0</v>
      </c>
      <c r="F34" s="319"/>
      <c r="G34" s="319"/>
    </row>
    <row r="35" spans="1:7" x14ac:dyDescent="0.25">
      <c r="A35" s="92" t="s">
        <v>290</v>
      </c>
      <c r="B35" s="91">
        <f>SUMIFS('GEN SWITCHING LOGS'!$F:$F,'GEN SWITCHING LOGS'!$A:$A,$A35,'GEN SWITCHING LOGS'!$G:$G,"")</f>
        <v>3.5930555555678438</v>
      </c>
      <c r="C35" s="91">
        <f>SUMIFS('GEN SWITCHING LOGS'!$F:$F,'GEN SWITCHING LOGS'!$A:$A,$A35,'GEN SWITCHING LOGS'!$G:$G,"CMS")+SUMIFS('GEN SWITCHING LOGS'!$F:$F,'GEN SWITCHING LOGS'!$A:$A,$A35,'GEN SWITCHING LOGS'!$G:$G,"PMS")</f>
        <v>0</v>
      </c>
      <c r="D35" s="321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25" cm="1">
        <f t="array" aca="1" ref="E35" ca="1">SUMPRODUCT((NOW() - ($F$2 + IFERROR(TIME(VALUE(LEFT('GEN SWITCHING LOGS'!$C$2:$C$91165, 2)),VALUE(MID('GEN SWITCHING LOGS'!$C$2:$C$91165, 3, 2)), 0), 0))),
            ('GEN SWITCHING LOGS'!$A$2:$A$91165=$A35) *
            ('GEN SWITCHING LOGS'!$G$2:$G$91165="CMS") *
            ('GEN SWITCHING LOGS'!$B$2:$B$91165 &lt; $F$2) *
            ('GEN SWITCHING LOGS'!$E$2:$E$91165=""))</f>
        <v>0</v>
      </c>
      <c r="F35" s="319"/>
      <c r="G35" s="319"/>
    </row>
    <row r="36" spans="1:7" hidden="1" x14ac:dyDescent="0.25">
      <c r="A36" s="32" t="s">
        <v>2272</v>
      </c>
      <c r="B36" s="91">
        <f>SUMIFS('GEN SWITCHING LOGS'!$F:$F,'GEN SWITCHING LOGS'!$A:$A,$A36,'GEN SWITCHING LOGS'!$G:$G,"")</f>
        <v>0</v>
      </c>
      <c r="C36" s="91">
        <f>SUMIFS('GEN SWITCHING LOGS'!$F:$F,'GEN SWITCHING LOGS'!$A:$A,$A36,'GEN SWITCHING LOGS'!$G:$G,"CMS")+SUMIFS('GEN SWITCHING LOGS'!$F:$F,'GEN SWITCHING LOGS'!$A:$A,$A36,'GEN SWITCHING LOGS'!$G:$G,"PMS")</f>
        <v>0</v>
      </c>
      <c r="D36" s="321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25" cm="1">
        <f t="array" aca="1" ref="E36" ca="1">SUMPRODUCT((NOW() - ($F$2 + IFERROR(TIME(VALUE(LEFT('GEN SWITCHING LOGS'!$C$2:$C$91165, 2)),VALUE(MID('GEN SWITCHING LOGS'!$C$2:$C$91165, 3, 2)), 0), 0))),
            ('GEN SWITCHING LOGS'!$A$2:$A$91165=$A36) *
            ('GEN SWITCHING LOGS'!$G$2:$G$91165="CMS") *
            ('GEN SWITCHING LOGS'!$B$2:$B$91165 &lt; $F$2) *
            ('GEN SWITCHING LOGS'!$E$2:$E$91165=""))</f>
        <v>0</v>
      </c>
      <c r="F36" s="319"/>
      <c r="G36" s="319"/>
    </row>
    <row r="37" spans="1:7" hidden="1" x14ac:dyDescent="0.25">
      <c r="A37" s="32" t="s">
        <v>2273</v>
      </c>
      <c r="B37" s="91">
        <f>SUMIFS('GEN SWITCHING LOGS'!$F:$F,'GEN SWITCHING LOGS'!$A:$A,$A37,'GEN SWITCHING LOGS'!$G:$G,"")</f>
        <v>0</v>
      </c>
      <c r="C37" s="91">
        <f>SUMIFS('GEN SWITCHING LOGS'!$F:$F,'GEN SWITCHING LOGS'!$A:$A,$A37,'GEN SWITCHING LOGS'!$G:$G,"CMS")+SUMIFS('GEN SWITCHING LOGS'!$F:$F,'GEN SWITCHING LOGS'!$A:$A,$A37,'GEN SWITCHING LOGS'!$G:$G,"PMS")</f>
        <v>0</v>
      </c>
      <c r="D37" s="321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25" cm="1">
        <f t="array" aca="1" ref="E37" ca="1">SUMPRODUCT((NOW() - ($F$2 + IFERROR(TIME(VALUE(LEFT('GEN SWITCHING LOGS'!$C$2:$C$91165, 2)),VALUE(MID('GEN SWITCHING LOGS'!$C$2:$C$91165, 3, 2)), 0), 0))),
            ('GEN SWITCHING LOGS'!$A$2:$A$91165=$A37) *
            ('GEN SWITCHING LOGS'!$G$2:$G$91165="CMS") *
            ('GEN SWITCHING LOGS'!$B$2:$B$91165 &lt; $F$2) *
            ('GEN SWITCHING LOGS'!$E$2:$E$91165=""))</f>
        <v>0</v>
      </c>
      <c r="F37" s="319"/>
      <c r="G37" s="319"/>
    </row>
    <row r="38" spans="1:7" x14ac:dyDescent="0.25">
      <c r="A38" s="32" t="s">
        <v>241</v>
      </c>
      <c r="B38" s="91">
        <f>SUMIFS('GEN SWITCHING LOGS'!$F:$F,'GEN SWITCHING LOGS'!$A:$A,$A38,'GEN SWITCHING LOGS'!$G:$G,"")</f>
        <v>7.7937500000334694</v>
      </c>
      <c r="C38" s="91">
        <f>SUMIFS('GEN SWITCHING LOGS'!$F:$F,'GEN SWITCHING LOGS'!$A:$A,$A38,'GEN SWITCHING LOGS'!$G:$G,"CMS")+SUMIFS('GEN SWITCHING LOGS'!$F:$F,'GEN SWITCHING LOGS'!$A:$A,$A38,'GEN SWITCHING LOGS'!$G:$G,"PMS")</f>
        <v>0</v>
      </c>
      <c r="D38" s="321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25" cm="1">
        <f t="array" aca="1" ref="E38" ca="1">SUMPRODUCT((NOW() - ($F$2 + IFERROR(TIME(VALUE(LEFT('GEN SWITCHING LOGS'!$C$2:$C$91165, 2)),VALUE(MID('GEN SWITCHING LOGS'!$C$2:$C$91165, 3, 2)), 0), 0))),
            ('GEN SWITCHING LOGS'!$A$2:$A$91165=$A38) *
            ('GEN SWITCHING LOGS'!$G$2:$G$91165="CMS") *
            ('GEN SWITCHING LOGS'!$B$2:$B$91165 &lt; $F$2) *
            ('GEN SWITCHING LOGS'!$E$2:$E$91165=""))</f>
        <v>0</v>
      </c>
      <c r="F38" s="319"/>
      <c r="G38" s="319"/>
    </row>
    <row r="39" spans="1:7" x14ac:dyDescent="0.25">
      <c r="A39" s="32" t="s">
        <v>243</v>
      </c>
      <c r="B39" s="91">
        <f>SUMIFS('GEN SWITCHING LOGS'!$F:$F,'GEN SWITCHING LOGS'!$A:$A,$A39,'GEN SWITCHING LOGS'!$G:$G,"")</f>
        <v>7.6034722222466371</v>
      </c>
      <c r="C39" s="91">
        <f>SUMIFS('GEN SWITCHING LOGS'!$F:$F,'GEN SWITCHING LOGS'!$A:$A,$A39,'GEN SWITCHING LOGS'!$G:$G,"CMS")+SUMIFS('GEN SWITCHING LOGS'!$F:$F,'GEN SWITCHING LOGS'!$A:$A,$A39,'GEN SWITCHING LOGS'!$G:$G,"PMS")</f>
        <v>0</v>
      </c>
      <c r="D39" s="321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25" cm="1">
        <f t="array" aca="1" ref="E39" ca="1">SUMPRODUCT((NOW() - ($F$2 + IFERROR(TIME(VALUE(LEFT('GEN SWITCHING LOGS'!$C$2:$C$91165, 2)),VALUE(MID('GEN SWITCHING LOGS'!$C$2:$C$91165, 3, 2)), 0), 0))),
            ('GEN SWITCHING LOGS'!$A$2:$A$91165=$A39) *
            ('GEN SWITCHING LOGS'!$G$2:$G$91165="CMS") *
            ('GEN SWITCHING LOGS'!$B$2:$B$91165 &lt; $F$2) *
            ('GEN SWITCHING LOGS'!$E$2:$E$91165=""))</f>
        <v>0</v>
      </c>
      <c r="F39" s="319"/>
      <c r="G39" s="319"/>
    </row>
    <row r="40" spans="1:7" hidden="1" x14ac:dyDescent="0.25">
      <c r="A40" s="32" t="s">
        <v>2274</v>
      </c>
      <c r="B40" s="91">
        <f>SUMIFS('GEN SWITCHING LOGS'!$F:$F,'GEN SWITCHING LOGS'!$A:$A,$A40,'GEN SWITCHING LOGS'!$G:$G,"")</f>
        <v>0</v>
      </c>
      <c r="C40" s="91">
        <f>SUMIFS('GEN SWITCHING LOGS'!$F:$F,'GEN SWITCHING LOGS'!$A:$A,$A40,'GEN SWITCHING LOGS'!$G:$G,"CMS")+SUMIFS('GEN SWITCHING LOGS'!$F:$F,'GEN SWITCHING LOGS'!$A:$A,$A40,'GEN SWITCHING LOGS'!$G:$G,"PMS")</f>
        <v>0</v>
      </c>
      <c r="D40" s="321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25" cm="1">
        <f t="array" aca="1" ref="E40" ca="1">SUMPRODUCT((NOW() - ($F$2 + IFERROR(TIME(VALUE(LEFT('GEN SWITCHING LOGS'!$C$2:$C$91165, 2)),VALUE(MID('GEN SWITCHING LOGS'!$C$2:$C$91165, 3, 2)), 0), 0))),
            ('GEN SWITCHING LOGS'!$A$2:$A$91165=$A40) *
            ('GEN SWITCHING LOGS'!$G$2:$G$91165="CMS") *
            ('GEN SWITCHING LOGS'!$B$2:$B$91165 &lt; $F$2) *
            ('GEN SWITCHING LOGS'!$E$2:$E$91165=""))</f>
        <v>0</v>
      </c>
      <c r="F40" s="319"/>
      <c r="G40" s="319"/>
    </row>
    <row r="41" spans="1:7" x14ac:dyDescent="0.25">
      <c r="A41" s="32" t="s">
        <v>247</v>
      </c>
      <c r="B41" s="91">
        <f>SUMIFS('GEN SWITCHING LOGS'!$F:$F,'GEN SWITCHING LOGS'!$A:$A,$A41,'GEN SWITCHING LOGS'!$G:$G,"")</f>
        <v>6.320833333353221</v>
      </c>
      <c r="C41" s="91">
        <f>SUMIFS('GEN SWITCHING LOGS'!$F:$F,'GEN SWITCHING LOGS'!$A:$A,$A41,'GEN SWITCHING LOGS'!$G:$G,"CMS")+SUMIFS('GEN SWITCHING LOGS'!$F:$F,'GEN SWITCHING LOGS'!$A:$A,$A41,'GEN SWITCHING LOGS'!$G:$G,"PMS")</f>
        <v>0</v>
      </c>
      <c r="D41" s="321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25" cm="1">
        <f t="array" aca="1" ref="E41" ca="1">SUMPRODUCT((NOW() - ($F$2 + IFERROR(TIME(VALUE(LEFT('GEN SWITCHING LOGS'!$C$2:$C$91165, 2)),VALUE(MID('GEN SWITCHING LOGS'!$C$2:$C$91165, 3, 2)), 0), 0))),
            ('GEN SWITCHING LOGS'!$A$2:$A$91165=$A41) *
            ('GEN SWITCHING LOGS'!$G$2:$G$91165="CMS") *
            ('GEN SWITCHING LOGS'!$B$2:$B$91165 &lt; $F$2) *
            ('GEN SWITCHING LOGS'!$E$2:$E$91165=""))</f>
        <v>0</v>
      </c>
      <c r="F41" s="319"/>
      <c r="G41" s="319"/>
    </row>
    <row r="42" spans="1:7" x14ac:dyDescent="0.25">
      <c r="A42" s="32" t="s">
        <v>245</v>
      </c>
      <c r="B42" s="91">
        <f>SUMIFS('GEN SWITCHING LOGS'!$F:$F,'GEN SWITCHING LOGS'!$A:$A,$A42,'GEN SWITCHING LOGS'!$G:$G,"")</f>
        <v>7.5145833333590417</v>
      </c>
      <c r="C42" s="91">
        <f>SUMIFS('GEN SWITCHING LOGS'!$F:$F,'GEN SWITCHING LOGS'!$A:$A,$A42,'GEN SWITCHING LOGS'!$G:$G,"CMS")+SUMIFS('GEN SWITCHING LOGS'!$F:$F,'GEN SWITCHING LOGS'!$A:$A,$A42,'GEN SWITCHING LOGS'!$G:$G,"PMS")</f>
        <v>0</v>
      </c>
      <c r="D42" s="321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25" cm="1">
        <f t="array" aca="1" ref="E42" ca="1">SUMPRODUCT((NOW() - ($F$2 + IFERROR(TIME(VALUE(LEFT('GEN SWITCHING LOGS'!$C$2:$C$91165, 2)),VALUE(MID('GEN SWITCHING LOGS'!$C$2:$C$91165, 3, 2)), 0), 0))),
            ('GEN SWITCHING LOGS'!$A$2:$A$91165=$A42) *
            ('GEN SWITCHING LOGS'!$G$2:$G$91165="CMS") *
            ('GEN SWITCHING LOGS'!$B$2:$B$91165 &lt; $F$2) *
            ('GEN SWITCHING LOGS'!$E$2:$E$91165=""))</f>
        <v>0</v>
      </c>
      <c r="F42" s="319"/>
      <c r="G42" s="319"/>
    </row>
    <row r="43" spans="1:7" hidden="1" x14ac:dyDescent="0.25">
      <c r="A43" s="32" t="s">
        <v>2275</v>
      </c>
      <c r="B43" s="91">
        <f>SUMIFS('GEN SWITCHING LOGS'!$F:$F,'GEN SWITCHING LOGS'!$A:$A,$A43,'GEN SWITCHING LOGS'!$G:$G,"")</f>
        <v>0</v>
      </c>
      <c r="C43" s="91">
        <f>SUMIFS('GEN SWITCHING LOGS'!$F:$F,'GEN SWITCHING LOGS'!$A:$A,$A43,'GEN SWITCHING LOGS'!$G:$G,"CMS")+SUMIFS('GEN SWITCHING LOGS'!$F:$F,'GEN SWITCHING LOGS'!$A:$A,$A43,'GEN SWITCHING LOGS'!$G:$G,"PMS")</f>
        <v>0</v>
      </c>
      <c r="D43" s="321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25" cm="1">
        <f t="array" aca="1" ref="E43" ca="1">SUMPRODUCT((NOW() - ($F$2 + IFERROR(TIME(VALUE(LEFT('GEN SWITCHING LOGS'!$C$2:$C$91165, 2)),VALUE(MID('GEN SWITCHING LOGS'!$C$2:$C$91165, 3, 2)), 0), 0))),
            ('GEN SWITCHING LOGS'!$A$2:$A$91165=$A43) *
            ('GEN SWITCHING LOGS'!$G$2:$G$91165="CMS") *
            ('GEN SWITCHING LOGS'!$B$2:$B$91165 &lt; $F$2) *
            ('GEN SWITCHING LOGS'!$E$2:$E$91165=""))</f>
        <v>0</v>
      </c>
      <c r="F43" s="319"/>
      <c r="G43" s="319"/>
    </row>
    <row r="44" spans="1:7" hidden="1" x14ac:dyDescent="0.25">
      <c r="A44" s="20" t="s">
        <v>2276</v>
      </c>
      <c r="B44" s="91">
        <f>SUMIFS('GEN SWITCHING LOGS'!$F:$F,'GEN SWITCHING LOGS'!$A:$A,$A44,'GEN SWITCHING LOGS'!$G:$G,"")</f>
        <v>0</v>
      </c>
      <c r="C44" s="91">
        <f>SUMIFS('GEN SWITCHING LOGS'!$F:$F,'GEN SWITCHING LOGS'!$A:$A,$A44,'GEN SWITCHING LOGS'!$G:$G,"CMS")+SUMIFS('GEN SWITCHING LOGS'!$F:$F,'GEN SWITCHING LOGS'!$A:$A,$A44,'GEN SWITCHING LOGS'!$G:$G,"PMS")</f>
        <v>0</v>
      </c>
      <c r="D44" s="321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25" cm="1">
        <f t="array" aca="1" ref="E44" ca="1">SUMPRODUCT((NOW() - ($F$2 + IFERROR(TIME(VALUE(LEFT('GEN SWITCHING LOGS'!$C$2:$C$91165, 2)),VALUE(MID('GEN SWITCHING LOGS'!$C$2:$C$91165, 3, 2)), 0), 0))),
            ('GEN SWITCHING LOGS'!$A$2:$A$91165=$A44) *
            ('GEN SWITCHING LOGS'!$G$2:$G$91165="CMS") *
            ('GEN SWITCHING LOGS'!$B$2:$B$91165 &lt; $F$2) *
            ('GEN SWITCHING LOGS'!$E$2:$E$91165=""))</f>
        <v>0</v>
      </c>
      <c r="F44" s="319"/>
      <c r="G44" s="319"/>
    </row>
    <row r="45" spans="1:7" hidden="1" x14ac:dyDescent="0.25">
      <c r="A45" s="32" t="s">
        <v>2277</v>
      </c>
      <c r="B45" s="91">
        <f>SUMIFS('GEN SWITCHING LOGS'!$F:$F,'GEN SWITCHING LOGS'!$A:$A,$A45,'GEN SWITCHING LOGS'!$G:$G,"")</f>
        <v>0</v>
      </c>
      <c r="C45" s="91">
        <f>SUMIFS('GEN SWITCHING LOGS'!$F:$F,'GEN SWITCHING LOGS'!$A:$A,$A45,'GEN SWITCHING LOGS'!$G:$G,"CMS")+SUMIFS('GEN SWITCHING LOGS'!$F:$F,'GEN SWITCHING LOGS'!$A:$A,$A45,'GEN SWITCHING LOGS'!$G:$G,"PMS")</f>
        <v>0</v>
      </c>
      <c r="D45" s="321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25" cm="1">
        <f t="array" aca="1" ref="E45" ca="1">SUMPRODUCT((NOW() - ($F$2 + IFERROR(TIME(VALUE(LEFT('GEN SWITCHING LOGS'!$C$2:$C$91165, 2)),VALUE(MID('GEN SWITCHING LOGS'!$C$2:$C$91165, 3, 2)), 0), 0))),
            ('GEN SWITCHING LOGS'!$A$2:$A$91165=$A45) *
            ('GEN SWITCHING LOGS'!$G$2:$G$91165="CMS") *
            ('GEN SWITCHING LOGS'!$B$2:$B$91165 &lt; $F$2) *
            ('GEN SWITCHING LOGS'!$E$2:$E$91165=""))</f>
        <v>0</v>
      </c>
      <c r="F45" s="319"/>
      <c r="G45" s="319"/>
    </row>
    <row r="46" spans="1:7" hidden="1" x14ac:dyDescent="0.25">
      <c r="A46" s="32" t="s">
        <v>2278</v>
      </c>
      <c r="B46" s="91">
        <f>SUMIFS('GEN SWITCHING LOGS'!$F:$F,'GEN SWITCHING LOGS'!$A:$A,$A46,'GEN SWITCHING LOGS'!$G:$G,"")</f>
        <v>0</v>
      </c>
      <c r="C46" s="91">
        <f>SUMIFS('GEN SWITCHING LOGS'!$F:$F,'GEN SWITCHING LOGS'!$A:$A,$A46,'GEN SWITCHING LOGS'!$G:$G,"CMS")+SUMIFS('GEN SWITCHING LOGS'!$F:$F,'GEN SWITCHING LOGS'!$A:$A,$A46,'GEN SWITCHING LOGS'!$G:$G,"PMS")</f>
        <v>0</v>
      </c>
      <c r="D46" s="321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25" cm="1">
        <f t="array" aca="1" ref="E46" ca="1">SUMPRODUCT((NOW() - ($F$2 + IFERROR(TIME(VALUE(LEFT('GEN SWITCHING LOGS'!$C$2:$C$91165, 2)),VALUE(MID('GEN SWITCHING LOGS'!$C$2:$C$91165, 3, 2)), 0), 0))),
            ('GEN SWITCHING LOGS'!$A$2:$A$91165=$A46) *
            ('GEN SWITCHING LOGS'!$G$2:$G$91165="CMS") *
            ('GEN SWITCHING LOGS'!$B$2:$B$91165 &lt; $F$2) *
            ('GEN SWITCHING LOGS'!$E$2:$E$91165=""))</f>
        <v>0</v>
      </c>
      <c r="F46" s="319"/>
      <c r="G46" s="319"/>
    </row>
    <row r="47" spans="1:7" x14ac:dyDescent="0.25">
      <c r="A47" s="32" t="s">
        <v>228</v>
      </c>
      <c r="B47" s="91">
        <f>SUMIFS('GEN SWITCHING LOGS'!$F:$F,'GEN SWITCHING LOGS'!$A:$A,$A47,'GEN SWITCHING LOGS'!$G:$G,"")</f>
        <v>7.9138888888628571</v>
      </c>
      <c r="C47" s="91">
        <f>SUMIFS('GEN SWITCHING LOGS'!$F:$F,'GEN SWITCHING LOGS'!$A:$A,$A47,'GEN SWITCHING LOGS'!$G:$G,"CMS")+SUMIFS('GEN SWITCHING LOGS'!$F:$F,'GEN SWITCHING LOGS'!$A:$A,$A47,'GEN SWITCHING LOGS'!$G:$G,"PMS")</f>
        <v>0</v>
      </c>
      <c r="D47" s="321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25" cm="1">
        <f t="array" aca="1" ref="E47" ca="1">SUMPRODUCT((NOW() - ($F$2 + IFERROR(TIME(VALUE(LEFT('GEN SWITCHING LOGS'!$C$2:$C$91165, 2)),VALUE(MID('GEN SWITCHING LOGS'!$C$2:$C$91165, 3, 2)), 0), 0))),
            ('GEN SWITCHING LOGS'!$A$2:$A$91165=$A47) *
            ('GEN SWITCHING LOGS'!$G$2:$G$91165="CMS") *
            ('GEN SWITCHING LOGS'!$B$2:$B$91165 &lt; $F$2) *
            ('GEN SWITCHING LOGS'!$E$2:$E$91165=""))</f>
        <v>0</v>
      </c>
      <c r="F47" s="319"/>
      <c r="G47" s="319"/>
    </row>
    <row r="48" spans="1:7" hidden="1" x14ac:dyDescent="0.25">
      <c r="A48" s="32" t="s">
        <v>2279</v>
      </c>
      <c r="B48" s="91">
        <f>SUMIFS('GEN SWITCHING LOGS'!$F:$F,'GEN SWITCHING LOGS'!$A:$A,$A48,'GEN SWITCHING LOGS'!$G:$G,"")</f>
        <v>0</v>
      </c>
      <c r="C48" s="91">
        <f>SUMIFS('GEN SWITCHING LOGS'!$F:$F,'GEN SWITCHING LOGS'!$A:$A,$A48,'GEN SWITCHING LOGS'!$G:$G,"CMS")+SUMIFS('GEN SWITCHING LOGS'!$F:$F,'GEN SWITCHING LOGS'!$A:$A,$A48,'GEN SWITCHING LOGS'!$G:$G,"PMS")</f>
        <v>0</v>
      </c>
      <c r="D48" s="321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25" cm="1">
        <f t="array" aca="1" ref="E48" ca="1">SUMPRODUCT((NOW() - ($F$2 + IFERROR(TIME(VALUE(LEFT('GEN SWITCHING LOGS'!$C$2:$C$91165, 2)),VALUE(MID('GEN SWITCHING LOGS'!$C$2:$C$91165, 3, 2)), 0), 0))),
            ('GEN SWITCHING LOGS'!$A$2:$A$91165=$A48) *
            ('GEN SWITCHING LOGS'!$G$2:$G$91165="CMS") *
            ('GEN SWITCHING LOGS'!$B$2:$B$91165 &lt; $F$2) *
            ('GEN SWITCHING LOGS'!$E$2:$E$91165=""))</f>
        <v>0</v>
      </c>
      <c r="F48" s="319"/>
      <c r="G48" s="319"/>
    </row>
    <row r="49" spans="1:7" hidden="1" x14ac:dyDescent="0.25">
      <c r="A49" s="32" t="s">
        <v>2280</v>
      </c>
      <c r="B49" s="91">
        <f>SUMIFS('GEN SWITCHING LOGS'!$F:$F,'GEN SWITCHING LOGS'!$A:$A,$A49,'GEN SWITCHING LOGS'!$G:$G,"")</f>
        <v>0</v>
      </c>
      <c r="C49" s="91">
        <f>SUMIFS('GEN SWITCHING LOGS'!$F:$F,'GEN SWITCHING LOGS'!$A:$A,$A49,'GEN SWITCHING LOGS'!$G:$G,"CMS")+SUMIFS('GEN SWITCHING LOGS'!$F:$F,'GEN SWITCHING LOGS'!$A:$A,$A49,'GEN SWITCHING LOGS'!$G:$G,"PMS")</f>
        <v>0</v>
      </c>
      <c r="D49" s="321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25" cm="1">
        <f t="array" aca="1" ref="E49" ca="1">SUMPRODUCT((NOW() - ($F$2 + IFERROR(TIME(VALUE(LEFT('GEN SWITCHING LOGS'!$C$2:$C$91165, 2)),VALUE(MID('GEN SWITCHING LOGS'!$C$2:$C$91165, 3, 2)), 0), 0))),
            ('GEN SWITCHING LOGS'!$A$2:$A$91165=$A49) *
            ('GEN SWITCHING LOGS'!$G$2:$G$91165="CMS") *
            ('GEN SWITCHING LOGS'!$B$2:$B$91165 &lt; $F$2) *
            ('GEN SWITCHING LOGS'!$E$2:$E$91165=""))</f>
        <v>0</v>
      </c>
      <c r="F49" s="319"/>
      <c r="G49" s="319"/>
    </row>
    <row r="50" spans="1:7" hidden="1" x14ac:dyDescent="0.25">
      <c r="A50" s="32" t="s">
        <v>2281</v>
      </c>
      <c r="B50" s="91">
        <f>SUMIFS('GEN SWITCHING LOGS'!$F:$F,'GEN SWITCHING LOGS'!$A:$A,$A50,'GEN SWITCHING LOGS'!$G:$G,"")</f>
        <v>0</v>
      </c>
      <c r="C50" s="91">
        <f>SUMIFS('GEN SWITCHING LOGS'!$F:$F,'GEN SWITCHING LOGS'!$A:$A,$A50,'GEN SWITCHING LOGS'!$G:$G,"CMS")+SUMIFS('GEN SWITCHING LOGS'!$F:$F,'GEN SWITCHING LOGS'!$A:$A,$A50,'GEN SWITCHING LOGS'!$G:$G,"PMS")</f>
        <v>0</v>
      </c>
      <c r="D50" s="321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25" cm="1">
        <f t="array" aca="1" ref="E50" ca="1">SUMPRODUCT((NOW() - ($F$2 + IFERROR(TIME(VALUE(LEFT('GEN SWITCHING LOGS'!$C$2:$C$91165, 2)),VALUE(MID('GEN SWITCHING LOGS'!$C$2:$C$91165, 3, 2)), 0), 0))),
            ('GEN SWITCHING LOGS'!$A$2:$A$91165=$A50) *
            ('GEN SWITCHING LOGS'!$G$2:$G$91165="CMS") *
            ('GEN SWITCHING LOGS'!$B$2:$B$91165 &lt; $F$2) *
            ('GEN SWITCHING LOGS'!$E$2:$E$91165=""))</f>
        <v>0</v>
      </c>
      <c r="F50" s="319"/>
      <c r="G50" s="319"/>
    </row>
    <row r="51" spans="1:7" x14ac:dyDescent="0.25">
      <c r="A51" s="32" t="s">
        <v>216</v>
      </c>
      <c r="B51" s="91">
        <f>SUMIFS('GEN SWITCHING LOGS'!$F:$F,'GEN SWITCHING LOGS'!$A:$A,$A51,'GEN SWITCHING LOGS'!$G:$G,"")</f>
        <v>10.302083333292103</v>
      </c>
      <c r="C51" s="91">
        <f>SUMIFS('GEN SWITCHING LOGS'!$F:$F,'GEN SWITCHING LOGS'!$A:$A,$A51,'GEN SWITCHING LOGS'!$G:$G,"CMS")+SUMIFS('GEN SWITCHING LOGS'!$F:$F,'GEN SWITCHING LOGS'!$A:$A,$A51,'GEN SWITCHING LOGS'!$G:$G,"PMS")</f>
        <v>0</v>
      </c>
      <c r="D51" s="321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25" cm="1">
        <f t="array" aca="1" ref="E51" ca="1">SUMPRODUCT((NOW() - ($F$2 + IFERROR(TIME(VALUE(LEFT('GEN SWITCHING LOGS'!$C$2:$C$91165, 2)),VALUE(MID('GEN SWITCHING LOGS'!$C$2:$C$91165, 3, 2)), 0), 0))),
            ('GEN SWITCHING LOGS'!$A$2:$A$91165=$A51) *
            ('GEN SWITCHING LOGS'!$G$2:$G$91165="CMS") *
            ('GEN SWITCHING LOGS'!$B$2:$B$91165 &lt; $F$2) *
            ('GEN SWITCHING LOGS'!$E$2:$E$91165=""))</f>
        <v>0</v>
      </c>
      <c r="F51" s="319"/>
      <c r="G51" s="319"/>
    </row>
    <row r="52" spans="1:7" x14ac:dyDescent="0.25">
      <c r="A52" s="32" t="s">
        <v>2282</v>
      </c>
      <c r="B52" s="91">
        <f>SUMIFS('GEN SWITCHING LOGS'!$F:$F,'GEN SWITCHING LOGS'!$A:$A,$A52,'GEN SWITCHING LOGS'!$G:$G,"")</f>
        <v>0</v>
      </c>
      <c r="C52" s="91">
        <f>SUMIFS('GEN SWITCHING LOGS'!$F:$F,'GEN SWITCHING LOGS'!$A:$A,$A52,'GEN SWITCHING LOGS'!$G:$G,"CMS")+SUMIFS('GEN SWITCHING LOGS'!$F:$F,'GEN SWITCHING LOGS'!$A:$A,$A52,'GEN SWITCHING LOGS'!$G:$G,"PMS")</f>
        <v>0</v>
      </c>
      <c r="D52" s="321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25" cm="1">
        <f t="array" aca="1" ref="E52" ca="1">SUMPRODUCT((NOW() - ($F$2 + IFERROR(TIME(VALUE(LEFT('GEN SWITCHING LOGS'!$C$2:$C$91165, 2)),VALUE(MID('GEN SWITCHING LOGS'!$C$2:$C$91165, 3, 2)), 0), 0))),
            ('GEN SWITCHING LOGS'!$A$2:$A$91165=$A52) *
            ('GEN SWITCHING LOGS'!$G$2:$G$91165="CMS") *
            ('GEN SWITCHING LOGS'!$B$2:$B$91165 &lt; $F$2) *
            ('GEN SWITCHING LOGS'!$E$2:$E$91165=""))</f>
        <v>0</v>
      </c>
      <c r="F52" s="319"/>
      <c r="G52" s="319"/>
    </row>
    <row r="53" spans="1:7" x14ac:dyDescent="0.25">
      <c r="A53" s="32" t="s">
        <v>213</v>
      </c>
      <c r="B53" s="91">
        <f>SUMIFS('GEN SWITCHING LOGS'!$F:$F,'GEN SWITCHING LOGS'!$A:$A,$A53,'GEN SWITCHING LOGS'!$G:$G,"")</f>
        <v>10.804861111057107</v>
      </c>
      <c r="C53" s="91">
        <f>SUMIFS('GEN SWITCHING LOGS'!$F:$F,'GEN SWITCHING LOGS'!$A:$A,$A53,'GEN SWITCHING LOGS'!$G:$G,"CMS")+SUMIFS('GEN SWITCHING LOGS'!$F:$F,'GEN SWITCHING LOGS'!$A:$A,$A53,'GEN SWITCHING LOGS'!$G:$G,"PMS")</f>
        <v>0</v>
      </c>
      <c r="D53" s="321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25" cm="1">
        <f t="array" aca="1" ref="E53" ca="1">SUMPRODUCT((NOW() - ($F$2 + IFERROR(TIME(VALUE(LEFT('GEN SWITCHING LOGS'!$C$2:$C$91165, 2)),VALUE(MID('GEN SWITCHING LOGS'!$C$2:$C$91165, 3, 2)), 0), 0))),
            ('GEN SWITCHING LOGS'!$A$2:$A$91165=$A53) *
            ('GEN SWITCHING LOGS'!$G$2:$G$91165="CMS") *
            ('GEN SWITCHING LOGS'!$B$2:$B$91165 &lt; $F$2) *
            ('GEN SWITCHING LOGS'!$E$2:$E$91165=""))</f>
        <v>0</v>
      </c>
      <c r="F53" s="319"/>
      <c r="G53" s="319"/>
    </row>
    <row r="54" spans="1:7" hidden="1" x14ac:dyDescent="0.25">
      <c r="A54" s="32" t="s">
        <v>2283</v>
      </c>
      <c r="B54" s="91">
        <f>SUMIFS('GEN SWITCHING LOGS'!$F:$F,'GEN SWITCHING LOGS'!$A:$A,$A54,'GEN SWITCHING LOGS'!$G:$G,"")</f>
        <v>0</v>
      </c>
      <c r="C54" s="91">
        <f>SUMIFS('GEN SWITCHING LOGS'!$F:$F,'GEN SWITCHING LOGS'!$A:$A,$A54,'GEN SWITCHING LOGS'!$G:$G,"CMS")+SUMIFS('GEN SWITCHING LOGS'!$F:$F,'GEN SWITCHING LOGS'!$A:$A,$A54,'GEN SWITCHING LOGS'!$G:$G,"PMS")</f>
        <v>0</v>
      </c>
      <c r="D54" s="321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25" cm="1">
        <f t="array" aca="1" ref="E54" ca="1">SUMPRODUCT((NOW() - ($F$2 + IFERROR(TIME(VALUE(LEFT('GEN SWITCHING LOGS'!$C$2:$C$91165, 2)),VALUE(MID('GEN SWITCHING LOGS'!$C$2:$C$91165, 3, 2)), 0), 0))),
            ('GEN SWITCHING LOGS'!$A$2:$A$91165=$A54) *
            ('GEN SWITCHING LOGS'!$G$2:$G$91165="CMS") *
            ('GEN SWITCHING LOGS'!$B$2:$B$91165 &lt; $F$2) *
            ('GEN SWITCHING LOGS'!$E$2:$E$91165=""))</f>
        <v>0</v>
      </c>
      <c r="F54" s="319"/>
      <c r="G54" s="319"/>
    </row>
    <row r="55" spans="1:7" hidden="1" x14ac:dyDescent="0.25">
      <c r="A55" s="32" t="s">
        <v>2284</v>
      </c>
      <c r="B55" s="91">
        <f>SUMIFS('GEN SWITCHING LOGS'!$F:$F,'GEN SWITCHING LOGS'!$A:$A,$A55,'GEN SWITCHING LOGS'!$G:$G,"")</f>
        <v>0</v>
      </c>
      <c r="C55" s="91">
        <f>SUMIFS('GEN SWITCHING LOGS'!$F:$F,'GEN SWITCHING LOGS'!$A:$A,$A55,'GEN SWITCHING LOGS'!$G:$G,"CMS")+SUMIFS('GEN SWITCHING LOGS'!$F:$F,'GEN SWITCHING LOGS'!$A:$A,$A55,'GEN SWITCHING LOGS'!$G:$G,"PMS")</f>
        <v>0</v>
      </c>
      <c r="D55" s="321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25" cm="1">
        <f t="array" aca="1" ref="E55" ca="1">SUMPRODUCT((NOW() - ($F$2 + IFERROR(TIME(VALUE(LEFT('GEN SWITCHING LOGS'!$C$2:$C$91165, 2)),VALUE(MID('GEN SWITCHING LOGS'!$C$2:$C$91165, 3, 2)), 0), 0))),
            ('GEN SWITCHING LOGS'!$A$2:$A$91165=$A55) *
            ('GEN SWITCHING LOGS'!$G$2:$G$91165="CMS") *
            ('GEN SWITCHING LOGS'!$B$2:$B$91165 &lt; $F$2) *
            ('GEN SWITCHING LOGS'!$E$2:$E$91165=""))</f>
        <v>0</v>
      </c>
      <c r="F55" s="319"/>
      <c r="G55" s="319"/>
    </row>
    <row r="56" spans="1:7" hidden="1" x14ac:dyDescent="0.25">
      <c r="A56" s="32" t="s">
        <v>2285</v>
      </c>
      <c r="B56" s="91">
        <f>SUMIFS('GEN SWITCHING LOGS'!$F:$F,'GEN SWITCHING LOGS'!$A:$A,$A56,'GEN SWITCHING LOGS'!$G:$G,"")</f>
        <v>0</v>
      </c>
      <c r="C56" s="91">
        <f>SUMIFS('GEN SWITCHING LOGS'!$F:$F,'GEN SWITCHING LOGS'!$A:$A,$A56,'GEN SWITCHING LOGS'!$G:$G,"CMS")+SUMIFS('GEN SWITCHING LOGS'!$F:$F,'GEN SWITCHING LOGS'!$A:$A,$A56,'GEN SWITCHING LOGS'!$G:$G,"PMS")</f>
        <v>0</v>
      </c>
      <c r="D56" s="321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25" cm="1">
        <f t="array" aca="1" ref="E56" ca="1">SUMPRODUCT((NOW() - ($F$2 + IFERROR(TIME(VALUE(LEFT('GEN SWITCHING LOGS'!$C$2:$C$91165, 2)),VALUE(MID('GEN SWITCHING LOGS'!$C$2:$C$91165, 3, 2)), 0), 0))),
            ('GEN SWITCHING LOGS'!$A$2:$A$91165=$A56) *
            ('GEN SWITCHING LOGS'!$G$2:$G$91165="CMS") *
            ('GEN SWITCHING LOGS'!$B$2:$B$91165 &lt; $F$2) *
            ('GEN SWITCHING LOGS'!$E$2:$E$91165=""))</f>
        <v>0</v>
      </c>
      <c r="F56" s="319"/>
      <c r="G56" s="319"/>
    </row>
    <row r="57" spans="1:7" hidden="1" x14ac:dyDescent="0.25">
      <c r="A57" s="32" t="s">
        <v>2286</v>
      </c>
      <c r="B57" s="91">
        <f>SUMIFS('GEN SWITCHING LOGS'!$F:$F,'GEN SWITCHING LOGS'!$A:$A,$A57,'GEN SWITCHING LOGS'!$G:$G,"")</f>
        <v>0</v>
      </c>
      <c r="C57" s="91">
        <f>SUMIFS('GEN SWITCHING LOGS'!$F:$F,'GEN SWITCHING LOGS'!$A:$A,$A57,'GEN SWITCHING LOGS'!$G:$G,"CMS")+SUMIFS('GEN SWITCHING LOGS'!$F:$F,'GEN SWITCHING LOGS'!$A:$A,$A57,'GEN SWITCHING LOGS'!$G:$G,"PMS")</f>
        <v>0</v>
      </c>
      <c r="D57" s="321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25" cm="1">
        <f t="array" aca="1" ref="E57" ca="1">SUMPRODUCT((NOW() - ($F$2 + IFERROR(TIME(VALUE(LEFT('GEN SWITCHING LOGS'!$C$2:$C$91165, 2)),VALUE(MID('GEN SWITCHING LOGS'!$C$2:$C$91165, 3, 2)), 0), 0))),
            ('GEN SWITCHING LOGS'!$A$2:$A$91165=$A57) *
            ('GEN SWITCHING LOGS'!$G$2:$G$91165="CMS") *
            ('GEN SWITCHING LOGS'!$B$2:$B$91165 &lt; $F$2) *
            ('GEN SWITCHING LOGS'!$E$2:$E$91165=""))</f>
        <v>0</v>
      </c>
      <c r="F57" s="319"/>
      <c r="G57" s="319"/>
    </row>
    <row r="58" spans="1:7" hidden="1" x14ac:dyDescent="0.25">
      <c r="A58" s="32" t="s">
        <v>2287</v>
      </c>
      <c r="B58" s="91">
        <f>SUMIFS('GEN SWITCHING LOGS'!$F:$F,'GEN SWITCHING LOGS'!$A:$A,$A58,'GEN SWITCHING LOGS'!$G:$G,"")</f>
        <v>0</v>
      </c>
      <c r="C58" s="91">
        <f>SUMIFS('GEN SWITCHING LOGS'!$F:$F,'GEN SWITCHING LOGS'!$A:$A,$A58,'GEN SWITCHING LOGS'!$G:$G,"CMS")+SUMIFS('GEN SWITCHING LOGS'!$F:$F,'GEN SWITCHING LOGS'!$A:$A,$A58,'GEN SWITCHING LOGS'!$G:$G,"PMS")</f>
        <v>0</v>
      </c>
      <c r="D58" s="321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25" cm="1">
        <f t="array" aca="1" ref="E58" ca="1">SUMPRODUCT((NOW() - ($F$2 + IFERROR(TIME(VALUE(LEFT('GEN SWITCHING LOGS'!$C$2:$C$91165, 2)),VALUE(MID('GEN SWITCHING LOGS'!$C$2:$C$91165, 3, 2)), 0), 0))),
            ('GEN SWITCHING LOGS'!$A$2:$A$91165=$A58) *
            ('GEN SWITCHING LOGS'!$G$2:$G$91165="CMS") *
            ('GEN SWITCHING LOGS'!$B$2:$B$91165 &lt; $F$2) *
            ('GEN SWITCHING LOGS'!$E$2:$E$91165=""))</f>
        <v>0</v>
      </c>
      <c r="F58" s="319"/>
      <c r="G58" s="319"/>
    </row>
    <row r="59" spans="1:7" hidden="1" x14ac:dyDescent="0.25">
      <c r="A59" s="32" t="s">
        <v>2288</v>
      </c>
      <c r="B59" s="91">
        <f>SUMIFS('GEN SWITCHING LOGS'!$F:$F,'GEN SWITCHING LOGS'!$A:$A,$A59,'GEN SWITCHING LOGS'!$G:$G,"")</f>
        <v>0</v>
      </c>
      <c r="C59" s="91">
        <f>SUMIFS('GEN SWITCHING LOGS'!$F:$F,'GEN SWITCHING LOGS'!$A:$A,$A59,'GEN SWITCHING LOGS'!$G:$G,"CMS")+SUMIFS('GEN SWITCHING LOGS'!$F:$F,'GEN SWITCHING LOGS'!$A:$A,$A59,'GEN SWITCHING LOGS'!$G:$G,"PMS")</f>
        <v>0</v>
      </c>
      <c r="D59" s="321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25" cm="1">
        <f t="array" aca="1" ref="E59" ca="1">SUMPRODUCT((NOW() - ($F$2 + IFERROR(TIME(VALUE(LEFT('GEN SWITCHING LOGS'!$C$2:$C$91165, 2)),VALUE(MID('GEN SWITCHING LOGS'!$C$2:$C$91165, 3, 2)), 0), 0))),
            ('GEN SWITCHING LOGS'!$A$2:$A$91165=$A59) *
            ('GEN SWITCHING LOGS'!$G$2:$G$91165="CMS") *
            ('GEN SWITCHING LOGS'!$B$2:$B$91165 &lt; $F$2) *
            ('GEN SWITCHING LOGS'!$E$2:$E$91165=""))</f>
        <v>0</v>
      </c>
      <c r="F59" s="319"/>
      <c r="G59" s="319"/>
    </row>
    <row r="60" spans="1:7" hidden="1" x14ac:dyDescent="0.25">
      <c r="A60" s="32" t="s">
        <v>2289</v>
      </c>
      <c r="B60" s="91">
        <f>SUMIFS('GEN SWITCHING LOGS'!$F:$F,'GEN SWITCHING LOGS'!$A:$A,$A60,'GEN SWITCHING LOGS'!$G:$G,"")</f>
        <v>0</v>
      </c>
      <c r="C60" s="91">
        <f>SUMIFS('GEN SWITCHING LOGS'!$F:$F,'GEN SWITCHING LOGS'!$A:$A,$A60,'GEN SWITCHING LOGS'!$G:$G,"CMS")+SUMIFS('GEN SWITCHING LOGS'!$F:$F,'GEN SWITCHING LOGS'!$A:$A,$A60,'GEN SWITCHING LOGS'!$G:$G,"PMS")</f>
        <v>0</v>
      </c>
      <c r="D60" s="321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25" cm="1">
        <f t="array" aca="1" ref="E60" ca="1">SUMPRODUCT((NOW() - ($F$2 + IFERROR(TIME(VALUE(LEFT('GEN SWITCHING LOGS'!$C$2:$C$91165, 2)),VALUE(MID('GEN SWITCHING LOGS'!$C$2:$C$91165, 3, 2)), 0), 0))),
            ('GEN SWITCHING LOGS'!$A$2:$A$91165=$A60) *
            ('GEN SWITCHING LOGS'!$G$2:$G$91165="CMS") *
            ('GEN SWITCHING LOGS'!$B$2:$B$91165 &lt; $F$2) *
            ('GEN SWITCHING LOGS'!$E$2:$E$91165=""))</f>
        <v>0</v>
      </c>
      <c r="F60" s="319"/>
      <c r="G60" s="319"/>
    </row>
    <row r="61" spans="1:7" hidden="1" x14ac:dyDescent="0.25">
      <c r="A61" s="32" t="s">
        <v>2290</v>
      </c>
      <c r="B61" s="91">
        <f>SUMIFS('GEN SWITCHING LOGS'!$F:$F,'GEN SWITCHING LOGS'!$A:$A,$A61,'GEN SWITCHING LOGS'!$G:$G,"")</f>
        <v>0</v>
      </c>
      <c r="C61" s="91">
        <f>SUMIFS('GEN SWITCHING LOGS'!$F:$F,'GEN SWITCHING LOGS'!$A:$A,$A61,'GEN SWITCHING LOGS'!$G:$G,"CMS")+SUMIFS('GEN SWITCHING LOGS'!$F:$F,'GEN SWITCHING LOGS'!$A:$A,$A61,'GEN SWITCHING LOGS'!$G:$G,"PMS")</f>
        <v>0</v>
      </c>
      <c r="D61" s="321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25" cm="1">
        <f t="array" aca="1" ref="E61" ca="1">SUMPRODUCT((NOW() - ($F$2 + IFERROR(TIME(VALUE(LEFT('GEN SWITCHING LOGS'!$C$2:$C$91165, 2)),VALUE(MID('GEN SWITCHING LOGS'!$C$2:$C$91165, 3, 2)), 0), 0))),
            ('GEN SWITCHING LOGS'!$A$2:$A$91165=$A61) *
            ('GEN SWITCHING LOGS'!$G$2:$G$91165="CMS") *
            ('GEN SWITCHING LOGS'!$B$2:$B$91165 &lt; $F$2) *
            ('GEN SWITCHING LOGS'!$E$2:$E$91165=""))</f>
        <v>0</v>
      </c>
      <c r="F61" s="319"/>
      <c r="G61" s="319"/>
    </row>
    <row r="62" spans="1:7" hidden="1" x14ac:dyDescent="0.25">
      <c r="A62" s="32" t="s">
        <v>2291</v>
      </c>
      <c r="B62" s="91">
        <f>SUMIFS('GEN SWITCHING LOGS'!$F:$F,'GEN SWITCHING LOGS'!$A:$A,$A62,'GEN SWITCHING LOGS'!$G:$G,"")</f>
        <v>0</v>
      </c>
      <c r="C62" s="91">
        <f>SUMIFS('GEN SWITCHING LOGS'!$F:$F,'GEN SWITCHING LOGS'!$A:$A,$A62,'GEN SWITCHING LOGS'!$G:$G,"CMS")+SUMIFS('GEN SWITCHING LOGS'!$F:$F,'GEN SWITCHING LOGS'!$A:$A,$A62,'GEN SWITCHING LOGS'!$G:$G,"PMS")</f>
        <v>0</v>
      </c>
      <c r="D62" s="321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25" cm="1">
        <f t="array" aca="1" ref="E62" ca="1">SUMPRODUCT((NOW() - ($F$2 + IFERROR(TIME(VALUE(LEFT('GEN SWITCHING LOGS'!$C$2:$C$91165, 2)),VALUE(MID('GEN SWITCHING LOGS'!$C$2:$C$91165, 3, 2)), 0), 0))),
            ('GEN SWITCHING LOGS'!$A$2:$A$91165=$A62) *
            ('GEN SWITCHING LOGS'!$G$2:$G$91165="CMS") *
            ('GEN SWITCHING LOGS'!$B$2:$B$91165 &lt; $F$2) *
            ('GEN SWITCHING LOGS'!$E$2:$E$91165=""))</f>
        <v>0</v>
      </c>
      <c r="F62" s="319"/>
      <c r="G62" s="319"/>
    </row>
    <row r="63" spans="1:7" x14ac:dyDescent="0.25">
      <c r="A63" s="32" t="s">
        <v>251</v>
      </c>
      <c r="B63" s="91">
        <f>SUMIFS('GEN SWITCHING LOGS'!$F:$F,'GEN SWITCHING LOGS'!$A:$A,$A63,'GEN SWITCHING LOGS'!$G:$G,"")</f>
        <v>10.146527777709707</v>
      </c>
      <c r="C63" s="91">
        <f>SUMIFS('GEN SWITCHING LOGS'!$F:$F,'GEN SWITCHING LOGS'!$A:$A,$A63,'GEN SWITCHING LOGS'!$G:$G,"CMS")+SUMIFS('GEN SWITCHING LOGS'!$F:$F,'GEN SWITCHING LOGS'!$A:$A,$A63,'GEN SWITCHING LOGS'!$G:$G,"PMS")</f>
        <v>0</v>
      </c>
      <c r="D63" s="321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25" cm="1">
        <f t="array" aca="1" ref="E63" ca="1">SUMPRODUCT((NOW() - ($F$2 + IFERROR(TIME(VALUE(LEFT('GEN SWITCHING LOGS'!$C$2:$C$91165, 2)),VALUE(MID('GEN SWITCHING LOGS'!$C$2:$C$91165, 3, 2)), 0), 0))),
            ('GEN SWITCHING LOGS'!$A$2:$A$91165=$A63) *
            ('GEN SWITCHING LOGS'!$G$2:$G$91165="CMS") *
            ('GEN SWITCHING LOGS'!$B$2:$B$91165 &lt; $F$2) *
            ('GEN SWITCHING LOGS'!$E$2:$E$91165=""))</f>
        <v>0</v>
      </c>
      <c r="F63" s="319"/>
      <c r="G63" s="319"/>
    </row>
    <row r="64" spans="1:7" x14ac:dyDescent="0.25">
      <c r="A64" s="32" t="s">
        <v>219</v>
      </c>
      <c r="B64" s="91" t="e">
        <f>SUMIFS('GEN SWITCHING LOGS'!$F:$F,'GEN SWITCHING LOGS'!$A:$A,$A64,'GEN SWITCHING LOGS'!$G:$G,"")</f>
        <v>#VALUE!</v>
      </c>
      <c r="C64" s="91">
        <f>SUMIFS('GEN SWITCHING LOGS'!$F:$F,'GEN SWITCHING LOGS'!$A:$A,$A64,'GEN SWITCHING LOGS'!$G:$G,"CMS")+SUMIFS('GEN SWITCHING LOGS'!$F:$F,'GEN SWITCHING LOGS'!$A:$A,$A64,'GEN SWITCHING LOGS'!$G:$G,"PMS")</f>
        <v>0</v>
      </c>
      <c r="D64" s="321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25" cm="1">
        <f t="array" aca="1" ref="E64" ca="1">SUMPRODUCT((NOW() - ($F$2 + IFERROR(TIME(VALUE(LEFT('GEN SWITCHING LOGS'!$C$2:$C$91165, 2)),VALUE(MID('GEN SWITCHING LOGS'!$C$2:$C$91165, 3, 2)), 0), 0))),
            ('GEN SWITCHING LOGS'!$A$2:$A$91165=$A64) *
            ('GEN SWITCHING LOGS'!$G$2:$G$91165="CMS") *
            ('GEN SWITCHING LOGS'!$B$2:$B$91165 &lt; $F$2) *
            ('GEN SWITCHING LOGS'!$E$2:$E$91165=""))</f>
        <v>0</v>
      </c>
      <c r="F64" s="319"/>
      <c r="G64" s="319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359869d84b1163859434ffc23137e696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23c7a4f61d2d1f42f845d0cbe298c354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139F8F5-EC64-4440-BCA2-71A90F76718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17</vt:i4>
      </vt:variant>
    </vt:vector>
  </HeadingPairs>
  <TitlesOfParts>
    <vt:vector size="44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'10'!Print_Area</vt:lpstr>
      <vt:lpstr>'11'!Print_Area</vt:lpstr>
      <vt:lpstr>'12'!Print_Area</vt:lpstr>
      <vt:lpstr>'13'!Print_Area</vt:lpstr>
      <vt:lpstr>'14'!Print_Area</vt:lpstr>
      <vt:lpstr>'15'!Print_Area</vt:lpstr>
      <vt:lpstr>'16'!Print_Area</vt:lpstr>
      <vt:lpstr>'17'!Print_Area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2025-11-16T15:17:04Z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